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mp\"/>
    </mc:Choice>
  </mc:AlternateContent>
  <bookViews>
    <workbookView xWindow="0" yWindow="0" windowWidth="28800" windowHeight="12135"/>
  </bookViews>
  <sheets>
    <sheet name="Смета 12 гр. по ФЕР" sheetId="5" r:id="rId1"/>
    <sheet name="Source" sheetId="1" r:id="rId2"/>
    <sheet name="SourceObSm" sheetId="2" state="hidden" r:id="rId3"/>
    <sheet name="SmtRes" sheetId="3" state="hidden" r:id="rId4"/>
    <sheet name="EtalonRes" sheetId="4" state="hidden" r:id="rId5"/>
  </sheets>
  <definedNames>
    <definedName name="_xlnm.Print_Titles" localSheetId="0">'Смета 12 гр. по ФЕР'!$28:$28</definedName>
    <definedName name="_xlnm.Print_Area" localSheetId="0">'Смета 12 гр. по ФЕР'!$A$1:$L$1183</definedName>
  </definedNames>
  <calcPr calcId="152511"/>
</workbook>
</file>

<file path=xl/calcChain.xml><?xml version="1.0" encoding="utf-8"?>
<calcChain xmlns="http://schemas.openxmlformats.org/spreadsheetml/2006/main">
  <c r="AD7" i="5" l="1"/>
  <c r="I1181" i="5"/>
  <c r="I1178" i="5"/>
  <c r="D1181" i="5"/>
  <c r="D1178" i="5"/>
  <c r="C1175" i="5"/>
  <c r="C1174" i="5"/>
  <c r="C1173" i="5"/>
  <c r="C1172" i="5"/>
  <c r="C1171" i="5"/>
  <c r="C1170" i="5"/>
  <c r="C1169" i="5"/>
  <c r="C1168" i="5"/>
  <c r="C1164" i="5"/>
  <c r="C1163" i="5"/>
  <c r="C1162" i="5"/>
  <c r="Z1153" i="5"/>
  <c r="Y1153" i="5"/>
  <c r="W1153" i="5"/>
  <c r="J1152" i="5"/>
  <c r="Z1152" i="5"/>
  <c r="Y1152" i="5"/>
  <c r="W1152" i="5"/>
  <c r="F1152" i="5"/>
  <c r="D1152" i="5"/>
  <c r="C1152" i="5"/>
  <c r="B1152" i="5"/>
  <c r="A1152" i="5"/>
  <c r="J1151" i="5"/>
  <c r="Z1151" i="5"/>
  <c r="Y1151" i="5"/>
  <c r="W1151" i="5"/>
  <c r="F1151" i="5"/>
  <c r="D1151" i="5"/>
  <c r="C1151" i="5"/>
  <c r="B1151" i="5"/>
  <c r="A1151" i="5"/>
  <c r="G1150" i="5"/>
  <c r="E1150" i="5"/>
  <c r="J1149" i="5"/>
  <c r="E1149" i="5"/>
  <c r="J1148" i="5"/>
  <c r="E1148" i="5"/>
  <c r="J1147" i="5"/>
  <c r="G1147" i="5"/>
  <c r="F1147" i="5"/>
  <c r="J1146" i="5"/>
  <c r="G1146" i="5"/>
  <c r="F1146" i="5"/>
  <c r="J1145" i="5"/>
  <c r="G1145" i="5"/>
  <c r="F1145" i="5"/>
  <c r="J1144" i="5"/>
  <c r="G1144" i="5"/>
  <c r="F1144" i="5"/>
  <c r="F1143" i="5"/>
  <c r="E1143" i="5"/>
  <c r="D1143" i="5"/>
  <c r="I1143" i="5"/>
  <c r="C1143" i="5"/>
  <c r="A1143" i="5"/>
  <c r="Z1142" i="5"/>
  <c r="Y1142" i="5"/>
  <c r="X1142" i="5"/>
  <c r="J1141" i="5"/>
  <c r="Z1141" i="5"/>
  <c r="Y1141" i="5"/>
  <c r="X1141" i="5"/>
  <c r="F1141" i="5"/>
  <c r="D1141" i="5"/>
  <c r="C1141" i="5"/>
  <c r="B1141" i="5"/>
  <c r="A1141" i="5"/>
  <c r="G1140" i="5"/>
  <c r="E1140" i="5"/>
  <c r="J1139" i="5"/>
  <c r="F1139" i="5"/>
  <c r="E1139" i="5"/>
  <c r="J1138" i="5"/>
  <c r="F1138" i="5"/>
  <c r="E1138" i="5"/>
  <c r="J1137" i="5"/>
  <c r="G1137" i="5"/>
  <c r="F1137" i="5"/>
  <c r="J1136" i="5"/>
  <c r="G1136" i="5"/>
  <c r="F1136" i="5"/>
  <c r="J1135" i="5"/>
  <c r="G1135" i="5"/>
  <c r="F1135" i="5"/>
  <c r="J1134" i="5"/>
  <c r="G1134" i="5"/>
  <c r="F1134" i="5"/>
  <c r="F1132" i="5"/>
  <c r="D1132" i="5"/>
  <c r="I1132" i="5"/>
  <c r="C1132" i="5"/>
  <c r="A1132" i="5"/>
  <c r="Z1131" i="5"/>
  <c r="Y1131" i="5"/>
  <c r="X1131" i="5"/>
  <c r="J1130" i="5"/>
  <c r="Z1130" i="5"/>
  <c r="Y1130" i="5"/>
  <c r="X1130" i="5"/>
  <c r="F1130" i="5"/>
  <c r="D1130" i="5"/>
  <c r="C1130" i="5"/>
  <c r="B1130" i="5"/>
  <c r="A1130" i="5"/>
  <c r="G1129" i="5"/>
  <c r="E1129" i="5"/>
  <c r="J1128" i="5"/>
  <c r="F1128" i="5"/>
  <c r="E1128" i="5"/>
  <c r="J1127" i="5"/>
  <c r="F1127" i="5"/>
  <c r="E1127" i="5"/>
  <c r="J1126" i="5"/>
  <c r="G1126" i="5"/>
  <c r="F1126" i="5"/>
  <c r="J1125" i="5"/>
  <c r="G1125" i="5"/>
  <c r="F1125" i="5"/>
  <c r="J1124" i="5"/>
  <c r="G1124" i="5"/>
  <c r="F1124" i="5"/>
  <c r="J1123" i="5"/>
  <c r="G1123" i="5"/>
  <c r="F1123" i="5"/>
  <c r="F1121" i="5"/>
  <c r="D1121" i="5"/>
  <c r="I1121" i="5"/>
  <c r="C1121" i="5"/>
  <c r="A1121" i="5"/>
  <c r="Z1120" i="5"/>
  <c r="Y1120" i="5"/>
  <c r="X1120" i="5"/>
  <c r="G1119" i="5"/>
  <c r="E1119" i="5"/>
  <c r="J1118" i="5"/>
  <c r="F1118" i="5"/>
  <c r="E1118" i="5"/>
  <c r="J1117" i="5"/>
  <c r="F1117" i="5"/>
  <c r="E1117" i="5"/>
  <c r="J1116" i="5"/>
  <c r="G1116" i="5"/>
  <c r="F1116" i="5"/>
  <c r="J1115" i="5"/>
  <c r="G1115" i="5"/>
  <c r="F1115" i="5"/>
  <c r="J1114" i="5"/>
  <c r="G1114" i="5"/>
  <c r="F1114" i="5"/>
  <c r="F1112" i="5"/>
  <c r="D1112" i="5"/>
  <c r="I1112" i="5"/>
  <c r="C1112" i="5"/>
  <c r="A1112" i="5"/>
  <c r="Z1111" i="5"/>
  <c r="Y1111" i="5"/>
  <c r="X1111" i="5"/>
  <c r="J1110" i="5"/>
  <c r="Z1110" i="5"/>
  <c r="Y1110" i="5"/>
  <c r="X1110" i="5"/>
  <c r="F1110" i="5"/>
  <c r="D1110" i="5"/>
  <c r="C1110" i="5"/>
  <c r="B1110" i="5"/>
  <c r="A1110" i="5"/>
  <c r="G1109" i="5"/>
  <c r="E1109" i="5"/>
  <c r="J1108" i="5"/>
  <c r="F1108" i="5"/>
  <c r="E1108" i="5"/>
  <c r="J1107" i="5"/>
  <c r="F1107" i="5"/>
  <c r="E1107" i="5"/>
  <c r="J1106" i="5"/>
  <c r="G1106" i="5"/>
  <c r="F1106" i="5"/>
  <c r="J1105" i="5"/>
  <c r="G1105" i="5"/>
  <c r="F1105" i="5"/>
  <c r="J1104" i="5"/>
  <c r="G1104" i="5"/>
  <c r="F1104" i="5"/>
  <c r="J1103" i="5"/>
  <c r="G1103" i="5"/>
  <c r="F1103" i="5"/>
  <c r="F1101" i="5"/>
  <c r="D1101" i="5"/>
  <c r="I1101" i="5"/>
  <c r="C1101" i="5"/>
  <c r="A1101" i="5"/>
  <c r="Z1100" i="5"/>
  <c r="Y1100" i="5"/>
  <c r="X1100" i="5"/>
  <c r="J1099" i="5"/>
  <c r="Z1099" i="5"/>
  <c r="Y1099" i="5"/>
  <c r="X1099" i="5"/>
  <c r="F1099" i="5"/>
  <c r="D1099" i="5"/>
  <c r="C1099" i="5"/>
  <c r="B1099" i="5"/>
  <c r="A1099" i="5"/>
  <c r="G1098" i="5"/>
  <c r="E1098" i="5"/>
  <c r="J1097" i="5"/>
  <c r="F1097" i="5"/>
  <c r="E1097" i="5"/>
  <c r="J1096" i="5"/>
  <c r="F1096" i="5"/>
  <c r="E1096" i="5"/>
  <c r="J1095" i="5"/>
  <c r="G1095" i="5"/>
  <c r="F1095" i="5"/>
  <c r="J1094" i="5"/>
  <c r="G1094" i="5"/>
  <c r="F1094" i="5"/>
  <c r="J1093" i="5"/>
  <c r="G1093" i="5"/>
  <c r="F1093" i="5"/>
  <c r="J1092" i="5"/>
  <c r="G1092" i="5"/>
  <c r="F1092" i="5"/>
  <c r="F1090" i="5"/>
  <c r="D1090" i="5"/>
  <c r="I1090" i="5"/>
  <c r="C1090" i="5"/>
  <c r="A1090" i="5"/>
  <c r="Z1089" i="5"/>
  <c r="Y1089" i="5"/>
  <c r="X1089" i="5"/>
  <c r="J1088" i="5"/>
  <c r="Z1088" i="5"/>
  <c r="Y1088" i="5"/>
  <c r="X1088" i="5"/>
  <c r="F1088" i="5"/>
  <c r="D1088" i="5"/>
  <c r="C1088" i="5"/>
  <c r="B1088" i="5"/>
  <c r="A1088" i="5"/>
  <c r="J1087" i="5"/>
  <c r="Z1087" i="5"/>
  <c r="Y1087" i="5"/>
  <c r="X1087" i="5"/>
  <c r="F1087" i="5"/>
  <c r="D1087" i="5"/>
  <c r="C1087" i="5"/>
  <c r="B1087" i="5"/>
  <c r="A1087" i="5"/>
  <c r="G1086" i="5"/>
  <c r="E1086" i="5"/>
  <c r="J1085" i="5"/>
  <c r="F1085" i="5"/>
  <c r="E1085" i="5"/>
  <c r="J1084" i="5"/>
  <c r="F1084" i="5"/>
  <c r="E1084" i="5"/>
  <c r="J1083" i="5"/>
  <c r="G1083" i="5"/>
  <c r="F1083" i="5"/>
  <c r="J1082" i="5"/>
  <c r="G1082" i="5"/>
  <c r="F1082" i="5"/>
  <c r="F1080" i="5"/>
  <c r="D1080" i="5"/>
  <c r="I1080" i="5"/>
  <c r="C1080" i="5"/>
  <c r="B1080" i="5"/>
  <c r="A1080" i="5"/>
  <c r="Z1079" i="5"/>
  <c r="Y1079" i="5"/>
  <c r="X1079" i="5"/>
  <c r="J1078" i="5"/>
  <c r="Z1078" i="5"/>
  <c r="Y1078" i="5"/>
  <c r="X1078" i="5"/>
  <c r="F1078" i="5"/>
  <c r="D1078" i="5"/>
  <c r="C1078" i="5"/>
  <c r="B1078" i="5"/>
  <c r="A1078" i="5"/>
  <c r="J1077" i="5"/>
  <c r="Z1077" i="5"/>
  <c r="Y1077" i="5"/>
  <c r="X1077" i="5"/>
  <c r="F1077" i="5"/>
  <c r="D1077" i="5"/>
  <c r="C1077" i="5"/>
  <c r="B1077" i="5"/>
  <c r="A1077" i="5"/>
  <c r="G1076" i="5"/>
  <c r="E1076" i="5"/>
  <c r="J1075" i="5"/>
  <c r="F1075" i="5"/>
  <c r="E1075" i="5"/>
  <c r="J1074" i="5"/>
  <c r="F1074" i="5"/>
  <c r="E1074" i="5"/>
  <c r="J1073" i="5"/>
  <c r="G1073" i="5"/>
  <c r="F1073" i="5"/>
  <c r="J1072" i="5"/>
  <c r="G1072" i="5"/>
  <c r="F1072" i="5"/>
  <c r="J1071" i="5"/>
  <c r="G1071" i="5"/>
  <c r="F1071" i="5"/>
  <c r="J1070" i="5"/>
  <c r="G1070" i="5"/>
  <c r="F1070" i="5"/>
  <c r="F1068" i="5"/>
  <c r="D1068" i="5"/>
  <c r="I1068" i="5"/>
  <c r="C1068" i="5"/>
  <c r="A1068" i="5"/>
  <c r="Z1067" i="5"/>
  <c r="Y1067" i="5"/>
  <c r="X1067" i="5"/>
  <c r="J1066" i="5"/>
  <c r="Z1066" i="5"/>
  <c r="Y1066" i="5"/>
  <c r="X1066" i="5"/>
  <c r="F1066" i="5"/>
  <c r="D1066" i="5"/>
  <c r="C1066" i="5"/>
  <c r="B1066" i="5"/>
  <c r="A1066" i="5"/>
  <c r="J1065" i="5"/>
  <c r="Z1065" i="5"/>
  <c r="Y1065" i="5"/>
  <c r="X1065" i="5"/>
  <c r="F1065" i="5"/>
  <c r="D1065" i="5"/>
  <c r="C1065" i="5"/>
  <c r="B1065" i="5"/>
  <c r="A1065" i="5"/>
  <c r="G1064" i="5"/>
  <c r="E1064" i="5"/>
  <c r="J1063" i="5"/>
  <c r="F1063" i="5"/>
  <c r="E1063" i="5"/>
  <c r="J1062" i="5"/>
  <c r="F1062" i="5"/>
  <c r="E1062" i="5"/>
  <c r="J1061" i="5"/>
  <c r="G1061" i="5"/>
  <c r="F1061" i="5"/>
  <c r="J1060" i="5"/>
  <c r="G1060" i="5"/>
  <c r="F1060" i="5"/>
  <c r="J1059" i="5"/>
  <c r="G1059" i="5"/>
  <c r="F1059" i="5"/>
  <c r="J1058" i="5"/>
  <c r="G1058" i="5"/>
  <c r="F1058" i="5"/>
  <c r="F1056" i="5"/>
  <c r="D1056" i="5"/>
  <c r="I1056" i="5"/>
  <c r="C1056" i="5"/>
  <c r="A1056" i="5"/>
  <c r="A1055" i="5"/>
  <c r="Z1049" i="5"/>
  <c r="Y1049" i="5"/>
  <c r="X1049" i="5"/>
  <c r="G1048" i="5"/>
  <c r="E1048" i="5"/>
  <c r="J1047" i="5"/>
  <c r="F1047" i="5"/>
  <c r="E1047" i="5"/>
  <c r="J1046" i="5"/>
  <c r="F1046" i="5"/>
  <c r="E1046" i="5"/>
  <c r="J1045" i="5"/>
  <c r="G1045" i="5"/>
  <c r="F1045" i="5"/>
  <c r="J1044" i="5"/>
  <c r="G1044" i="5"/>
  <c r="F1044" i="5"/>
  <c r="J1043" i="5"/>
  <c r="G1043" i="5"/>
  <c r="F1043" i="5"/>
  <c r="J1042" i="5"/>
  <c r="G1042" i="5"/>
  <c r="F1042" i="5"/>
  <c r="F1040" i="5"/>
  <c r="D1040" i="5"/>
  <c r="I1040" i="5"/>
  <c r="C1040" i="5"/>
  <c r="A1040" i="5"/>
  <c r="Z1039" i="5"/>
  <c r="Y1039" i="5"/>
  <c r="X1039" i="5"/>
  <c r="J1038" i="5"/>
  <c r="Z1038" i="5"/>
  <c r="Y1038" i="5"/>
  <c r="X1038" i="5"/>
  <c r="F1038" i="5"/>
  <c r="D1038" i="5"/>
  <c r="C1038" i="5"/>
  <c r="B1038" i="5"/>
  <c r="A1038" i="5"/>
  <c r="G1037" i="5"/>
  <c r="E1037" i="5"/>
  <c r="J1036" i="5"/>
  <c r="F1036" i="5"/>
  <c r="E1036" i="5"/>
  <c r="J1035" i="5"/>
  <c r="F1035" i="5"/>
  <c r="E1035" i="5"/>
  <c r="J1034" i="5"/>
  <c r="G1034" i="5"/>
  <c r="F1034" i="5"/>
  <c r="J1033" i="5"/>
  <c r="G1033" i="5"/>
  <c r="F1033" i="5"/>
  <c r="J1032" i="5"/>
  <c r="G1032" i="5"/>
  <c r="F1032" i="5"/>
  <c r="J1031" i="5"/>
  <c r="G1031" i="5"/>
  <c r="F1031" i="5"/>
  <c r="F1029" i="5"/>
  <c r="D1029" i="5"/>
  <c r="I1029" i="5"/>
  <c r="C1029" i="5"/>
  <c r="A1029" i="5"/>
  <c r="Z1028" i="5"/>
  <c r="Y1028" i="5"/>
  <c r="X1028" i="5"/>
  <c r="G1027" i="5"/>
  <c r="E1027" i="5"/>
  <c r="J1026" i="5"/>
  <c r="F1026" i="5"/>
  <c r="E1026" i="5"/>
  <c r="J1025" i="5"/>
  <c r="F1025" i="5"/>
  <c r="E1025" i="5"/>
  <c r="J1024" i="5"/>
  <c r="G1024" i="5"/>
  <c r="F1024" i="5"/>
  <c r="J1023" i="5"/>
  <c r="G1023" i="5"/>
  <c r="F1023" i="5"/>
  <c r="J1022" i="5"/>
  <c r="G1022" i="5"/>
  <c r="F1022" i="5"/>
  <c r="J1021" i="5"/>
  <c r="G1021" i="5"/>
  <c r="F1021" i="5"/>
  <c r="F1019" i="5"/>
  <c r="D1019" i="5"/>
  <c r="I1019" i="5"/>
  <c r="C1019" i="5"/>
  <c r="A1019" i="5"/>
  <c r="A1018" i="5"/>
  <c r="Z1012" i="5"/>
  <c r="Y1012" i="5"/>
  <c r="X1012" i="5"/>
  <c r="J1011" i="5"/>
  <c r="Z1011" i="5"/>
  <c r="Y1011" i="5"/>
  <c r="X1011" i="5"/>
  <c r="F1011" i="5"/>
  <c r="D1011" i="5"/>
  <c r="C1011" i="5"/>
  <c r="B1011" i="5"/>
  <c r="A1011" i="5"/>
  <c r="J1010" i="5"/>
  <c r="Z1010" i="5"/>
  <c r="Y1010" i="5"/>
  <c r="X1010" i="5"/>
  <c r="F1010" i="5"/>
  <c r="D1010" i="5"/>
  <c r="C1010" i="5"/>
  <c r="B1010" i="5"/>
  <c r="A1010" i="5"/>
  <c r="G1009" i="5"/>
  <c r="E1009" i="5"/>
  <c r="J1008" i="5"/>
  <c r="F1008" i="5"/>
  <c r="E1008" i="5"/>
  <c r="J1007" i="5"/>
  <c r="F1007" i="5"/>
  <c r="E1007" i="5"/>
  <c r="J1006" i="5"/>
  <c r="G1006" i="5"/>
  <c r="F1006" i="5"/>
  <c r="J1005" i="5"/>
  <c r="G1005" i="5"/>
  <c r="F1005" i="5"/>
  <c r="J1004" i="5"/>
  <c r="G1004" i="5"/>
  <c r="F1004" i="5"/>
  <c r="J1003" i="5"/>
  <c r="G1003" i="5"/>
  <c r="F1003" i="5"/>
  <c r="F1001" i="5"/>
  <c r="D1001" i="5"/>
  <c r="I1001" i="5"/>
  <c r="C1001" i="5"/>
  <c r="A1001" i="5"/>
  <c r="Z1000" i="5"/>
  <c r="Y1000" i="5"/>
  <c r="X1000" i="5"/>
  <c r="G999" i="5"/>
  <c r="E999" i="5"/>
  <c r="J998" i="5"/>
  <c r="F998" i="5"/>
  <c r="E998" i="5"/>
  <c r="J997" i="5"/>
  <c r="F997" i="5"/>
  <c r="E997" i="5"/>
  <c r="J996" i="5"/>
  <c r="G996" i="5"/>
  <c r="F996" i="5"/>
  <c r="J995" i="5"/>
  <c r="G995" i="5"/>
  <c r="F995" i="5"/>
  <c r="J994" i="5"/>
  <c r="G994" i="5"/>
  <c r="F994" i="5"/>
  <c r="J993" i="5"/>
  <c r="G993" i="5"/>
  <c r="F993" i="5"/>
  <c r="F991" i="5"/>
  <c r="D991" i="5"/>
  <c r="I991" i="5"/>
  <c r="C991" i="5"/>
  <c r="A991" i="5"/>
  <c r="Z990" i="5"/>
  <c r="Y990" i="5"/>
  <c r="X990" i="5"/>
  <c r="J989" i="5"/>
  <c r="Z989" i="5"/>
  <c r="Y989" i="5"/>
  <c r="X989" i="5"/>
  <c r="F989" i="5"/>
  <c r="D989" i="5"/>
  <c r="C989" i="5"/>
  <c r="B989" i="5"/>
  <c r="A989" i="5"/>
  <c r="J988" i="5"/>
  <c r="Z988" i="5"/>
  <c r="Y988" i="5"/>
  <c r="X988" i="5"/>
  <c r="F988" i="5"/>
  <c r="D988" i="5"/>
  <c r="C988" i="5"/>
  <c r="B988" i="5"/>
  <c r="A988" i="5"/>
  <c r="J987" i="5"/>
  <c r="Z987" i="5"/>
  <c r="Y987" i="5"/>
  <c r="X987" i="5"/>
  <c r="F987" i="5"/>
  <c r="D987" i="5"/>
  <c r="C987" i="5"/>
  <c r="B987" i="5"/>
  <c r="A987" i="5"/>
  <c r="J986" i="5"/>
  <c r="Z986" i="5"/>
  <c r="Y986" i="5"/>
  <c r="X986" i="5"/>
  <c r="F986" i="5"/>
  <c r="D986" i="5"/>
  <c r="C986" i="5"/>
  <c r="B986" i="5"/>
  <c r="A986" i="5"/>
  <c r="G985" i="5"/>
  <c r="E985" i="5"/>
  <c r="J984" i="5"/>
  <c r="F984" i="5"/>
  <c r="E984" i="5"/>
  <c r="J983" i="5"/>
  <c r="F983" i="5"/>
  <c r="E983" i="5"/>
  <c r="J982" i="5"/>
  <c r="G982" i="5"/>
  <c r="F982" i="5"/>
  <c r="J981" i="5"/>
  <c r="G981" i="5"/>
  <c r="F981" i="5"/>
  <c r="J980" i="5"/>
  <c r="G980" i="5"/>
  <c r="F980" i="5"/>
  <c r="J979" i="5"/>
  <c r="G979" i="5"/>
  <c r="F979" i="5"/>
  <c r="F977" i="5"/>
  <c r="D977" i="5"/>
  <c r="I977" i="5"/>
  <c r="C977" i="5"/>
  <c r="A977" i="5"/>
  <c r="A976" i="5"/>
  <c r="Z970" i="5"/>
  <c r="Y970" i="5"/>
  <c r="X970" i="5"/>
  <c r="J969" i="5"/>
  <c r="Z969" i="5"/>
  <c r="Y969" i="5"/>
  <c r="X969" i="5"/>
  <c r="F969" i="5"/>
  <c r="D969" i="5"/>
  <c r="C969" i="5"/>
  <c r="B969" i="5"/>
  <c r="A969" i="5"/>
  <c r="J968" i="5"/>
  <c r="Z968" i="5"/>
  <c r="Y968" i="5"/>
  <c r="X968" i="5"/>
  <c r="F968" i="5"/>
  <c r="D968" i="5"/>
  <c r="C968" i="5"/>
  <c r="B968" i="5"/>
  <c r="A968" i="5"/>
  <c r="J967" i="5"/>
  <c r="Z967" i="5"/>
  <c r="Y967" i="5"/>
  <c r="X967" i="5"/>
  <c r="F967" i="5"/>
  <c r="D967" i="5"/>
  <c r="C967" i="5"/>
  <c r="B967" i="5"/>
  <c r="A967" i="5"/>
  <c r="G966" i="5"/>
  <c r="E966" i="5"/>
  <c r="J965" i="5"/>
  <c r="F965" i="5"/>
  <c r="E965" i="5"/>
  <c r="J964" i="5"/>
  <c r="F964" i="5"/>
  <c r="E964" i="5"/>
  <c r="J963" i="5"/>
  <c r="G963" i="5"/>
  <c r="F963" i="5"/>
  <c r="J962" i="5"/>
  <c r="G962" i="5"/>
  <c r="F962" i="5"/>
  <c r="F961" i="5"/>
  <c r="E961" i="5"/>
  <c r="D961" i="5"/>
  <c r="I961" i="5"/>
  <c r="C961" i="5"/>
  <c r="A961" i="5"/>
  <c r="Z960" i="5"/>
  <c r="Y960" i="5"/>
  <c r="X960" i="5"/>
  <c r="J959" i="5"/>
  <c r="Z959" i="5"/>
  <c r="Y959" i="5"/>
  <c r="X959" i="5"/>
  <c r="F959" i="5"/>
  <c r="D959" i="5"/>
  <c r="C959" i="5"/>
  <c r="A959" i="5"/>
  <c r="J958" i="5"/>
  <c r="Z958" i="5"/>
  <c r="Y958" i="5"/>
  <c r="X958" i="5"/>
  <c r="F958" i="5"/>
  <c r="D958" i="5"/>
  <c r="C958" i="5"/>
  <c r="A958" i="5"/>
  <c r="G957" i="5"/>
  <c r="E957" i="5"/>
  <c r="J956" i="5"/>
  <c r="F956" i="5"/>
  <c r="E956" i="5"/>
  <c r="J955" i="5"/>
  <c r="F955" i="5"/>
  <c r="E955" i="5"/>
  <c r="J954" i="5"/>
  <c r="G954" i="5"/>
  <c r="F954" i="5"/>
  <c r="J953" i="5"/>
  <c r="G953" i="5"/>
  <c r="F953" i="5"/>
  <c r="J952" i="5"/>
  <c r="G952" i="5"/>
  <c r="F952" i="5"/>
  <c r="J951" i="5"/>
  <c r="G951" i="5"/>
  <c r="F951" i="5"/>
  <c r="F949" i="5"/>
  <c r="D949" i="5"/>
  <c r="I949" i="5"/>
  <c r="C949" i="5"/>
  <c r="A949" i="5"/>
  <c r="Z948" i="5"/>
  <c r="Y948" i="5"/>
  <c r="X948" i="5"/>
  <c r="G947" i="5"/>
  <c r="E947" i="5"/>
  <c r="J946" i="5"/>
  <c r="F946" i="5"/>
  <c r="E946" i="5"/>
  <c r="J945" i="5"/>
  <c r="F945" i="5"/>
  <c r="E945" i="5"/>
  <c r="J944" i="5"/>
  <c r="G944" i="5"/>
  <c r="F944" i="5"/>
  <c r="J943" i="5"/>
  <c r="G943" i="5"/>
  <c r="F943" i="5"/>
  <c r="J942" i="5"/>
  <c r="G942" i="5"/>
  <c r="F942" i="5"/>
  <c r="J941" i="5"/>
  <c r="G941" i="5"/>
  <c r="F941" i="5"/>
  <c r="F939" i="5"/>
  <c r="D939" i="5"/>
  <c r="I939" i="5"/>
  <c r="C939" i="5"/>
  <c r="A939" i="5"/>
  <c r="Z938" i="5"/>
  <c r="Y938" i="5"/>
  <c r="X938" i="5"/>
  <c r="J937" i="5"/>
  <c r="Z937" i="5"/>
  <c r="Y937" i="5"/>
  <c r="X937" i="5"/>
  <c r="F937" i="5"/>
  <c r="D937" i="5"/>
  <c r="C937" i="5"/>
  <c r="B937" i="5"/>
  <c r="A937" i="5"/>
  <c r="G936" i="5"/>
  <c r="E936" i="5"/>
  <c r="J935" i="5"/>
  <c r="F935" i="5"/>
  <c r="E935" i="5"/>
  <c r="J934" i="5"/>
  <c r="F934" i="5"/>
  <c r="E934" i="5"/>
  <c r="J933" i="5"/>
  <c r="G933" i="5"/>
  <c r="F933" i="5"/>
  <c r="J932" i="5"/>
  <c r="G932" i="5"/>
  <c r="F932" i="5"/>
  <c r="J931" i="5"/>
  <c r="G931" i="5"/>
  <c r="F931" i="5"/>
  <c r="J930" i="5"/>
  <c r="G930" i="5"/>
  <c r="F930" i="5"/>
  <c r="F928" i="5"/>
  <c r="D928" i="5"/>
  <c r="I928" i="5"/>
  <c r="C928" i="5"/>
  <c r="A928" i="5"/>
  <c r="Z927" i="5"/>
  <c r="Y927" i="5"/>
  <c r="X927" i="5"/>
  <c r="J926" i="5"/>
  <c r="Z926" i="5"/>
  <c r="Y926" i="5"/>
  <c r="X926" i="5"/>
  <c r="F926" i="5"/>
  <c r="D926" i="5"/>
  <c r="C926" i="5"/>
  <c r="B926" i="5"/>
  <c r="A926" i="5"/>
  <c r="J925" i="5"/>
  <c r="Z925" i="5"/>
  <c r="Y925" i="5"/>
  <c r="X925" i="5"/>
  <c r="F925" i="5"/>
  <c r="D925" i="5"/>
  <c r="C925" i="5"/>
  <c r="B925" i="5"/>
  <c r="A925" i="5"/>
  <c r="G924" i="5"/>
  <c r="E924" i="5"/>
  <c r="J923" i="5"/>
  <c r="F923" i="5"/>
  <c r="E923" i="5"/>
  <c r="J922" i="5"/>
  <c r="F922" i="5"/>
  <c r="E922" i="5"/>
  <c r="J921" i="5"/>
  <c r="G921" i="5"/>
  <c r="F921" i="5"/>
  <c r="J920" i="5"/>
  <c r="G920" i="5"/>
  <c r="F920" i="5"/>
  <c r="J919" i="5"/>
  <c r="G919" i="5"/>
  <c r="F919" i="5"/>
  <c r="J918" i="5"/>
  <c r="G918" i="5"/>
  <c r="F918" i="5"/>
  <c r="F916" i="5"/>
  <c r="D916" i="5"/>
  <c r="I916" i="5"/>
  <c r="C916" i="5"/>
  <c r="A916" i="5"/>
  <c r="Z915" i="5"/>
  <c r="Y915" i="5"/>
  <c r="X915" i="5"/>
  <c r="J914" i="5"/>
  <c r="Z914" i="5"/>
  <c r="Y914" i="5"/>
  <c r="X914" i="5"/>
  <c r="F914" i="5"/>
  <c r="D914" i="5"/>
  <c r="C914" i="5"/>
  <c r="B914" i="5"/>
  <c r="A914" i="5"/>
  <c r="J913" i="5"/>
  <c r="Z913" i="5"/>
  <c r="Y913" i="5"/>
  <c r="X913" i="5"/>
  <c r="F913" i="5"/>
  <c r="D913" i="5"/>
  <c r="C913" i="5"/>
  <c r="B913" i="5"/>
  <c r="A913" i="5"/>
  <c r="G912" i="5"/>
  <c r="E912" i="5"/>
  <c r="J911" i="5"/>
  <c r="F911" i="5"/>
  <c r="E911" i="5"/>
  <c r="J910" i="5"/>
  <c r="F910" i="5"/>
  <c r="E910" i="5"/>
  <c r="J909" i="5"/>
  <c r="G909" i="5"/>
  <c r="F909" i="5"/>
  <c r="J908" i="5"/>
  <c r="G908" i="5"/>
  <c r="F908" i="5"/>
  <c r="J907" i="5"/>
  <c r="G907" i="5"/>
  <c r="F907" i="5"/>
  <c r="J906" i="5"/>
  <c r="G906" i="5"/>
  <c r="F906" i="5"/>
  <c r="F904" i="5"/>
  <c r="D904" i="5"/>
  <c r="I904" i="5"/>
  <c r="C904" i="5"/>
  <c r="B904" i="5"/>
  <c r="A904" i="5"/>
  <c r="Z903" i="5"/>
  <c r="Y903" i="5"/>
  <c r="X903" i="5"/>
  <c r="J902" i="5"/>
  <c r="Z902" i="5"/>
  <c r="Y902" i="5"/>
  <c r="X902" i="5"/>
  <c r="F902" i="5"/>
  <c r="D902" i="5"/>
  <c r="C902" i="5"/>
  <c r="B902" i="5"/>
  <c r="A902" i="5"/>
  <c r="J901" i="5"/>
  <c r="Z901" i="5"/>
  <c r="Y901" i="5"/>
  <c r="X901" i="5"/>
  <c r="F901" i="5"/>
  <c r="D901" i="5"/>
  <c r="C901" i="5"/>
  <c r="B901" i="5"/>
  <c r="A901" i="5"/>
  <c r="G900" i="5"/>
  <c r="E900" i="5"/>
  <c r="J899" i="5"/>
  <c r="F899" i="5"/>
  <c r="E899" i="5"/>
  <c r="J898" i="5"/>
  <c r="F898" i="5"/>
  <c r="E898" i="5"/>
  <c r="J897" i="5"/>
  <c r="G897" i="5"/>
  <c r="F897" i="5"/>
  <c r="J896" i="5"/>
  <c r="G896" i="5"/>
  <c r="F896" i="5"/>
  <c r="J895" i="5"/>
  <c r="G895" i="5"/>
  <c r="F895" i="5"/>
  <c r="F893" i="5"/>
  <c r="D893" i="5"/>
  <c r="I893" i="5"/>
  <c r="C893" i="5"/>
  <c r="A893" i="5"/>
  <c r="Z892" i="5"/>
  <c r="Y892" i="5"/>
  <c r="X892" i="5"/>
  <c r="J891" i="5"/>
  <c r="Z891" i="5"/>
  <c r="Y891" i="5"/>
  <c r="X891" i="5"/>
  <c r="F891" i="5"/>
  <c r="D891" i="5"/>
  <c r="C891" i="5"/>
  <c r="B891" i="5"/>
  <c r="A891" i="5"/>
  <c r="J890" i="5"/>
  <c r="Z890" i="5"/>
  <c r="Y890" i="5"/>
  <c r="X890" i="5"/>
  <c r="F890" i="5"/>
  <c r="D890" i="5"/>
  <c r="C890" i="5"/>
  <c r="B890" i="5"/>
  <c r="A890" i="5"/>
  <c r="G889" i="5"/>
  <c r="E889" i="5"/>
  <c r="J888" i="5"/>
  <c r="F888" i="5"/>
  <c r="E888" i="5"/>
  <c r="J887" i="5"/>
  <c r="F887" i="5"/>
  <c r="E887" i="5"/>
  <c r="J886" i="5"/>
  <c r="G886" i="5"/>
  <c r="F886" i="5"/>
  <c r="J885" i="5"/>
  <c r="G885" i="5"/>
  <c r="F885" i="5"/>
  <c r="J884" i="5"/>
  <c r="G884" i="5"/>
  <c r="F884" i="5"/>
  <c r="J883" i="5"/>
  <c r="G883" i="5"/>
  <c r="F883" i="5"/>
  <c r="F881" i="5"/>
  <c r="D881" i="5"/>
  <c r="I881" i="5"/>
  <c r="C881" i="5"/>
  <c r="A881" i="5"/>
  <c r="Z880" i="5"/>
  <c r="Y880" i="5"/>
  <c r="X880" i="5"/>
  <c r="J879" i="5"/>
  <c r="Z879" i="5"/>
  <c r="Y879" i="5"/>
  <c r="X879" i="5"/>
  <c r="F879" i="5"/>
  <c r="D879" i="5"/>
  <c r="C879" i="5"/>
  <c r="B879" i="5"/>
  <c r="A879" i="5"/>
  <c r="G878" i="5"/>
  <c r="E878" i="5"/>
  <c r="J877" i="5"/>
  <c r="F877" i="5"/>
  <c r="E877" i="5"/>
  <c r="J876" i="5"/>
  <c r="F876" i="5"/>
  <c r="E876" i="5"/>
  <c r="J875" i="5"/>
  <c r="G875" i="5"/>
  <c r="F875" i="5"/>
  <c r="J874" i="5"/>
  <c r="G874" i="5"/>
  <c r="F874" i="5"/>
  <c r="J873" i="5"/>
  <c r="G873" i="5"/>
  <c r="F873" i="5"/>
  <c r="J872" i="5"/>
  <c r="G872" i="5"/>
  <c r="F872" i="5"/>
  <c r="F870" i="5"/>
  <c r="D870" i="5"/>
  <c r="I870" i="5"/>
  <c r="C870" i="5"/>
  <c r="A870" i="5"/>
  <c r="Z869" i="5"/>
  <c r="Y869" i="5"/>
  <c r="X869" i="5"/>
  <c r="J868" i="5"/>
  <c r="Z868" i="5"/>
  <c r="Y868" i="5"/>
  <c r="X868" i="5"/>
  <c r="F868" i="5"/>
  <c r="D868" i="5"/>
  <c r="C868" i="5"/>
  <c r="B868" i="5"/>
  <c r="A868" i="5"/>
  <c r="G867" i="5"/>
  <c r="E867" i="5"/>
  <c r="J866" i="5"/>
  <c r="F866" i="5"/>
  <c r="E866" i="5"/>
  <c r="J865" i="5"/>
  <c r="F865" i="5"/>
  <c r="E865" i="5"/>
  <c r="J864" i="5"/>
  <c r="G864" i="5"/>
  <c r="F864" i="5"/>
  <c r="J863" i="5"/>
  <c r="G863" i="5"/>
  <c r="F863" i="5"/>
  <c r="J862" i="5"/>
  <c r="G862" i="5"/>
  <c r="F862" i="5"/>
  <c r="F861" i="5"/>
  <c r="E861" i="5"/>
  <c r="D861" i="5"/>
  <c r="I861" i="5"/>
  <c r="C861" i="5"/>
  <c r="A861" i="5"/>
  <c r="Z860" i="5"/>
  <c r="Y860" i="5"/>
  <c r="X860" i="5"/>
  <c r="J859" i="5"/>
  <c r="Z859" i="5"/>
  <c r="Y859" i="5"/>
  <c r="X859" i="5"/>
  <c r="F859" i="5"/>
  <c r="D859" i="5"/>
  <c r="C859" i="5"/>
  <c r="B859" i="5"/>
  <c r="A859" i="5"/>
  <c r="J858" i="5"/>
  <c r="Z858" i="5"/>
  <c r="Y858" i="5"/>
  <c r="X858" i="5"/>
  <c r="F858" i="5"/>
  <c r="D858" i="5"/>
  <c r="C858" i="5"/>
  <c r="B858" i="5"/>
  <c r="A858" i="5"/>
  <c r="J857" i="5"/>
  <c r="Z857" i="5"/>
  <c r="Y857" i="5"/>
  <c r="X857" i="5"/>
  <c r="F857" i="5"/>
  <c r="D857" i="5"/>
  <c r="C857" i="5"/>
  <c r="B857" i="5"/>
  <c r="A857" i="5"/>
  <c r="G856" i="5"/>
  <c r="E856" i="5"/>
  <c r="J855" i="5"/>
  <c r="F855" i="5"/>
  <c r="E855" i="5"/>
  <c r="J854" i="5"/>
  <c r="F854" i="5"/>
  <c r="E854" i="5"/>
  <c r="J853" i="5"/>
  <c r="G853" i="5"/>
  <c r="F853" i="5"/>
  <c r="J852" i="5"/>
  <c r="G852" i="5"/>
  <c r="F852" i="5"/>
  <c r="J851" i="5"/>
  <c r="G851" i="5"/>
  <c r="F851" i="5"/>
  <c r="J850" i="5"/>
  <c r="G850" i="5"/>
  <c r="F850" i="5"/>
  <c r="F848" i="5"/>
  <c r="D848" i="5"/>
  <c r="I848" i="5"/>
  <c r="C848" i="5"/>
  <c r="A848" i="5"/>
  <c r="Z847" i="5"/>
  <c r="Y847" i="5"/>
  <c r="X847" i="5"/>
  <c r="G846" i="5"/>
  <c r="E846" i="5"/>
  <c r="J845" i="5"/>
  <c r="F845" i="5"/>
  <c r="E845" i="5"/>
  <c r="J844" i="5"/>
  <c r="F844" i="5"/>
  <c r="E844" i="5"/>
  <c r="J843" i="5"/>
  <c r="G843" i="5"/>
  <c r="F843" i="5"/>
  <c r="J842" i="5"/>
  <c r="G842" i="5"/>
  <c r="F842" i="5"/>
  <c r="J841" i="5"/>
  <c r="G841" i="5"/>
  <c r="F841" i="5"/>
  <c r="J840" i="5"/>
  <c r="G840" i="5"/>
  <c r="F840" i="5"/>
  <c r="F838" i="5"/>
  <c r="D838" i="5"/>
  <c r="I838" i="5"/>
  <c r="C838" i="5"/>
  <c r="A838" i="5"/>
  <c r="Z837" i="5"/>
  <c r="Y837" i="5"/>
  <c r="X837" i="5"/>
  <c r="J836" i="5"/>
  <c r="Z836" i="5"/>
  <c r="Y836" i="5"/>
  <c r="X836" i="5"/>
  <c r="F836" i="5"/>
  <c r="D836" i="5"/>
  <c r="C836" i="5"/>
  <c r="B836" i="5"/>
  <c r="A836" i="5"/>
  <c r="G835" i="5"/>
  <c r="E835" i="5"/>
  <c r="J834" i="5"/>
  <c r="F834" i="5"/>
  <c r="E834" i="5"/>
  <c r="J833" i="5"/>
  <c r="F833" i="5"/>
  <c r="E833" i="5"/>
  <c r="J832" i="5"/>
  <c r="G832" i="5"/>
  <c r="F832" i="5"/>
  <c r="J831" i="5"/>
  <c r="G831" i="5"/>
  <c r="F831" i="5"/>
  <c r="J830" i="5"/>
  <c r="G830" i="5"/>
  <c r="F830" i="5"/>
  <c r="J829" i="5"/>
  <c r="G829" i="5"/>
  <c r="F829" i="5"/>
  <c r="F827" i="5"/>
  <c r="D827" i="5"/>
  <c r="I827" i="5"/>
  <c r="C827" i="5"/>
  <c r="A827" i="5"/>
  <c r="A826" i="5"/>
  <c r="Z820" i="5"/>
  <c r="Y820" i="5"/>
  <c r="X820" i="5"/>
  <c r="J819" i="5"/>
  <c r="Z819" i="5"/>
  <c r="Y819" i="5"/>
  <c r="X819" i="5"/>
  <c r="F819" i="5"/>
  <c r="D819" i="5"/>
  <c r="C819" i="5"/>
  <c r="B819" i="5"/>
  <c r="A819" i="5"/>
  <c r="J818" i="5"/>
  <c r="Z818" i="5"/>
  <c r="Y818" i="5"/>
  <c r="X818" i="5"/>
  <c r="F818" i="5"/>
  <c r="D818" i="5"/>
  <c r="C818" i="5"/>
  <c r="B818" i="5"/>
  <c r="A818" i="5"/>
  <c r="J817" i="5"/>
  <c r="Z817" i="5"/>
  <c r="Y817" i="5"/>
  <c r="X817" i="5"/>
  <c r="F817" i="5"/>
  <c r="D817" i="5"/>
  <c r="C817" i="5"/>
  <c r="B817" i="5"/>
  <c r="A817" i="5"/>
  <c r="G816" i="5"/>
  <c r="E816" i="5"/>
  <c r="J815" i="5"/>
  <c r="F815" i="5"/>
  <c r="E815" i="5"/>
  <c r="J814" i="5"/>
  <c r="F814" i="5"/>
  <c r="E814" i="5"/>
  <c r="J813" i="5"/>
  <c r="G813" i="5"/>
  <c r="F813" i="5"/>
  <c r="J812" i="5"/>
  <c r="G812" i="5"/>
  <c r="F812" i="5"/>
  <c r="F811" i="5"/>
  <c r="E811" i="5"/>
  <c r="D811" i="5"/>
  <c r="I811" i="5"/>
  <c r="C811" i="5"/>
  <c r="A811" i="5"/>
  <c r="Z810" i="5"/>
  <c r="Y810" i="5"/>
  <c r="X810" i="5"/>
  <c r="J809" i="5"/>
  <c r="Z809" i="5"/>
  <c r="Y809" i="5"/>
  <c r="X809" i="5"/>
  <c r="F809" i="5"/>
  <c r="D809" i="5"/>
  <c r="C809" i="5"/>
  <c r="A809" i="5"/>
  <c r="J808" i="5"/>
  <c r="Z808" i="5"/>
  <c r="Y808" i="5"/>
  <c r="X808" i="5"/>
  <c r="F808" i="5"/>
  <c r="D808" i="5"/>
  <c r="C808" i="5"/>
  <c r="A808" i="5"/>
  <c r="G807" i="5"/>
  <c r="E807" i="5"/>
  <c r="J806" i="5"/>
  <c r="F806" i="5"/>
  <c r="E806" i="5"/>
  <c r="J805" i="5"/>
  <c r="F805" i="5"/>
  <c r="E805" i="5"/>
  <c r="J804" i="5"/>
  <c r="G804" i="5"/>
  <c r="F804" i="5"/>
  <c r="J803" i="5"/>
  <c r="G803" i="5"/>
  <c r="F803" i="5"/>
  <c r="J802" i="5"/>
  <c r="G802" i="5"/>
  <c r="F802" i="5"/>
  <c r="J801" i="5"/>
  <c r="G801" i="5"/>
  <c r="F801" i="5"/>
  <c r="F799" i="5"/>
  <c r="D799" i="5"/>
  <c r="I799" i="5"/>
  <c r="C799" i="5"/>
  <c r="A799" i="5"/>
  <c r="Z798" i="5"/>
  <c r="Y798" i="5"/>
  <c r="X798" i="5"/>
  <c r="G797" i="5"/>
  <c r="E797" i="5"/>
  <c r="J796" i="5"/>
  <c r="F796" i="5"/>
  <c r="E796" i="5"/>
  <c r="J795" i="5"/>
  <c r="F795" i="5"/>
  <c r="E795" i="5"/>
  <c r="J794" i="5"/>
  <c r="G794" i="5"/>
  <c r="F794" i="5"/>
  <c r="J793" i="5"/>
  <c r="G793" i="5"/>
  <c r="F793" i="5"/>
  <c r="J792" i="5"/>
  <c r="G792" i="5"/>
  <c r="F792" i="5"/>
  <c r="J791" i="5"/>
  <c r="G791" i="5"/>
  <c r="F791" i="5"/>
  <c r="F789" i="5"/>
  <c r="D789" i="5"/>
  <c r="I789" i="5"/>
  <c r="C789" i="5"/>
  <c r="A789" i="5"/>
  <c r="Z788" i="5"/>
  <c r="Y788" i="5"/>
  <c r="X788" i="5"/>
  <c r="J787" i="5"/>
  <c r="Z787" i="5"/>
  <c r="Y787" i="5"/>
  <c r="X787" i="5"/>
  <c r="F787" i="5"/>
  <c r="D787" i="5"/>
  <c r="C787" i="5"/>
  <c r="B787" i="5"/>
  <c r="A787" i="5"/>
  <c r="G786" i="5"/>
  <c r="E786" i="5"/>
  <c r="J785" i="5"/>
  <c r="F785" i="5"/>
  <c r="E785" i="5"/>
  <c r="J784" i="5"/>
  <c r="F784" i="5"/>
  <c r="E784" i="5"/>
  <c r="J783" i="5"/>
  <c r="G783" i="5"/>
  <c r="F783" i="5"/>
  <c r="J782" i="5"/>
  <c r="G782" i="5"/>
  <c r="F782" i="5"/>
  <c r="J781" i="5"/>
  <c r="G781" i="5"/>
  <c r="F781" i="5"/>
  <c r="J780" i="5"/>
  <c r="G780" i="5"/>
  <c r="F780" i="5"/>
  <c r="F778" i="5"/>
  <c r="D778" i="5"/>
  <c r="I778" i="5"/>
  <c r="C778" i="5"/>
  <c r="A778" i="5"/>
  <c r="Z777" i="5"/>
  <c r="Y777" i="5"/>
  <c r="X777" i="5"/>
  <c r="J776" i="5"/>
  <c r="Z776" i="5"/>
  <c r="Y776" i="5"/>
  <c r="X776" i="5"/>
  <c r="F776" i="5"/>
  <c r="D776" i="5"/>
  <c r="C776" i="5"/>
  <c r="B776" i="5"/>
  <c r="A776" i="5"/>
  <c r="J775" i="5"/>
  <c r="Z775" i="5"/>
  <c r="Y775" i="5"/>
  <c r="X775" i="5"/>
  <c r="F775" i="5"/>
  <c r="D775" i="5"/>
  <c r="C775" i="5"/>
  <c r="B775" i="5"/>
  <c r="A775" i="5"/>
  <c r="G774" i="5"/>
  <c r="E774" i="5"/>
  <c r="J773" i="5"/>
  <c r="F773" i="5"/>
  <c r="E773" i="5"/>
  <c r="J772" i="5"/>
  <c r="F772" i="5"/>
  <c r="E772" i="5"/>
  <c r="J771" i="5"/>
  <c r="G771" i="5"/>
  <c r="F771" i="5"/>
  <c r="J770" i="5"/>
  <c r="G770" i="5"/>
  <c r="F770" i="5"/>
  <c r="J769" i="5"/>
  <c r="G769" i="5"/>
  <c r="F769" i="5"/>
  <c r="J768" i="5"/>
  <c r="G768" i="5"/>
  <c r="F768" i="5"/>
  <c r="F766" i="5"/>
  <c r="D766" i="5"/>
  <c r="I766" i="5"/>
  <c r="C766" i="5"/>
  <c r="A766" i="5"/>
  <c r="Z765" i="5"/>
  <c r="Y765" i="5"/>
  <c r="X765" i="5"/>
  <c r="J764" i="5"/>
  <c r="Z764" i="5"/>
  <c r="Y764" i="5"/>
  <c r="X764" i="5"/>
  <c r="F764" i="5"/>
  <c r="D764" i="5"/>
  <c r="C764" i="5"/>
  <c r="B764" i="5"/>
  <c r="A764" i="5"/>
  <c r="J763" i="5"/>
  <c r="Z763" i="5"/>
  <c r="Y763" i="5"/>
  <c r="X763" i="5"/>
  <c r="F763" i="5"/>
  <c r="D763" i="5"/>
  <c r="C763" i="5"/>
  <c r="B763" i="5"/>
  <c r="A763" i="5"/>
  <c r="G762" i="5"/>
  <c r="E762" i="5"/>
  <c r="J761" i="5"/>
  <c r="F761" i="5"/>
  <c r="E761" i="5"/>
  <c r="J760" i="5"/>
  <c r="F760" i="5"/>
  <c r="E760" i="5"/>
  <c r="J759" i="5"/>
  <c r="G759" i="5"/>
  <c r="F759" i="5"/>
  <c r="J758" i="5"/>
  <c r="G758" i="5"/>
  <c r="F758" i="5"/>
  <c r="J757" i="5"/>
  <c r="G757" i="5"/>
  <c r="F757" i="5"/>
  <c r="J756" i="5"/>
  <c r="G756" i="5"/>
  <c r="F756" i="5"/>
  <c r="F754" i="5"/>
  <c r="D754" i="5"/>
  <c r="I754" i="5"/>
  <c r="C754" i="5"/>
  <c r="B754" i="5"/>
  <c r="A754" i="5"/>
  <c r="Z753" i="5"/>
  <c r="Y753" i="5"/>
  <c r="X753" i="5"/>
  <c r="J752" i="5"/>
  <c r="Z752" i="5"/>
  <c r="Y752" i="5"/>
  <c r="X752" i="5"/>
  <c r="F752" i="5"/>
  <c r="D752" i="5"/>
  <c r="C752" i="5"/>
  <c r="B752" i="5"/>
  <c r="A752" i="5"/>
  <c r="J751" i="5"/>
  <c r="Z751" i="5"/>
  <c r="Y751" i="5"/>
  <c r="X751" i="5"/>
  <c r="F751" i="5"/>
  <c r="D751" i="5"/>
  <c r="C751" i="5"/>
  <c r="B751" i="5"/>
  <c r="A751" i="5"/>
  <c r="G750" i="5"/>
  <c r="E750" i="5"/>
  <c r="J749" i="5"/>
  <c r="F749" i="5"/>
  <c r="E749" i="5"/>
  <c r="J748" i="5"/>
  <c r="F748" i="5"/>
  <c r="E748" i="5"/>
  <c r="J747" i="5"/>
  <c r="G747" i="5"/>
  <c r="F747" i="5"/>
  <c r="J746" i="5"/>
  <c r="G746" i="5"/>
  <c r="F746" i="5"/>
  <c r="J745" i="5"/>
  <c r="G745" i="5"/>
  <c r="F745" i="5"/>
  <c r="F743" i="5"/>
  <c r="D743" i="5"/>
  <c r="I743" i="5"/>
  <c r="C743" i="5"/>
  <c r="A743" i="5"/>
  <c r="Z742" i="5"/>
  <c r="Y742" i="5"/>
  <c r="X742" i="5"/>
  <c r="J741" i="5"/>
  <c r="Z741" i="5"/>
  <c r="Y741" i="5"/>
  <c r="X741" i="5"/>
  <c r="F741" i="5"/>
  <c r="D741" i="5"/>
  <c r="C741" i="5"/>
  <c r="B741" i="5"/>
  <c r="A741" i="5"/>
  <c r="J740" i="5"/>
  <c r="Z740" i="5"/>
  <c r="Y740" i="5"/>
  <c r="X740" i="5"/>
  <c r="F740" i="5"/>
  <c r="D740" i="5"/>
  <c r="C740" i="5"/>
  <c r="B740" i="5"/>
  <c r="A740" i="5"/>
  <c r="G739" i="5"/>
  <c r="E739" i="5"/>
  <c r="J738" i="5"/>
  <c r="F738" i="5"/>
  <c r="E738" i="5"/>
  <c r="J737" i="5"/>
  <c r="F737" i="5"/>
  <c r="E737" i="5"/>
  <c r="J736" i="5"/>
  <c r="G736" i="5"/>
  <c r="F736" i="5"/>
  <c r="J735" i="5"/>
  <c r="G735" i="5"/>
  <c r="F735" i="5"/>
  <c r="J734" i="5"/>
  <c r="G734" i="5"/>
  <c r="F734" i="5"/>
  <c r="J733" i="5"/>
  <c r="G733" i="5"/>
  <c r="F733" i="5"/>
  <c r="F731" i="5"/>
  <c r="D731" i="5"/>
  <c r="I731" i="5"/>
  <c r="C731" i="5"/>
  <c r="A731" i="5"/>
  <c r="Z730" i="5"/>
  <c r="Y730" i="5"/>
  <c r="X730" i="5"/>
  <c r="J729" i="5"/>
  <c r="Z729" i="5"/>
  <c r="Y729" i="5"/>
  <c r="X729" i="5"/>
  <c r="F729" i="5"/>
  <c r="D729" i="5"/>
  <c r="C729" i="5"/>
  <c r="B729" i="5"/>
  <c r="A729" i="5"/>
  <c r="G728" i="5"/>
  <c r="E728" i="5"/>
  <c r="J727" i="5"/>
  <c r="F727" i="5"/>
  <c r="E727" i="5"/>
  <c r="J726" i="5"/>
  <c r="F726" i="5"/>
  <c r="E726" i="5"/>
  <c r="J725" i="5"/>
  <c r="G725" i="5"/>
  <c r="F725" i="5"/>
  <c r="J724" i="5"/>
  <c r="G724" i="5"/>
  <c r="F724" i="5"/>
  <c r="J723" i="5"/>
  <c r="G723" i="5"/>
  <c r="F723" i="5"/>
  <c r="J722" i="5"/>
  <c r="G722" i="5"/>
  <c r="F722" i="5"/>
  <c r="F720" i="5"/>
  <c r="D720" i="5"/>
  <c r="I720" i="5"/>
  <c r="C720" i="5"/>
  <c r="A720" i="5"/>
  <c r="Z719" i="5"/>
  <c r="Y719" i="5"/>
  <c r="X719" i="5"/>
  <c r="J718" i="5"/>
  <c r="Z718" i="5"/>
  <c r="Y718" i="5"/>
  <c r="X718" i="5"/>
  <c r="F718" i="5"/>
  <c r="D718" i="5"/>
  <c r="C718" i="5"/>
  <c r="B718" i="5"/>
  <c r="A718" i="5"/>
  <c r="G717" i="5"/>
  <c r="E717" i="5"/>
  <c r="J716" i="5"/>
  <c r="F716" i="5"/>
  <c r="E716" i="5"/>
  <c r="J715" i="5"/>
  <c r="F715" i="5"/>
  <c r="E715" i="5"/>
  <c r="J714" i="5"/>
  <c r="G714" i="5"/>
  <c r="F714" i="5"/>
  <c r="J713" i="5"/>
  <c r="G713" i="5"/>
  <c r="F713" i="5"/>
  <c r="J712" i="5"/>
  <c r="G712" i="5"/>
  <c r="F712" i="5"/>
  <c r="F711" i="5"/>
  <c r="E711" i="5"/>
  <c r="D711" i="5"/>
  <c r="I711" i="5"/>
  <c r="C711" i="5"/>
  <c r="A711" i="5"/>
  <c r="Z710" i="5"/>
  <c r="Y710" i="5"/>
  <c r="X710" i="5"/>
  <c r="J709" i="5"/>
  <c r="Z709" i="5"/>
  <c r="Y709" i="5"/>
  <c r="X709" i="5"/>
  <c r="F709" i="5"/>
  <c r="D709" i="5"/>
  <c r="C709" i="5"/>
  <c r="B709" i="5"/>
  <c r="A709" i="5"/>
  <c r="J708" i="5"/>
  <c r="Z708" i="5"/>
  <c r="Y708" i="5"/>
  <c r="X708" i="5"/>
  <c r="F708" i="5"/>
  <c r="D708" i="5"/>
  <c r="C708" i="5"/>
  <c r="B708" i="5"/>
  <c r="A708" i="5"/>
  <c r="J707" i="5"/>
  <c r="Z707" i="5"/>
  <c r="Y707" i="5"/>
  <c r="X707" i="5"/>
  <c r="F707" i="5"/>
  <c r="D707" i="5"/>
  <c r="C707" i="5"/>
  <c r="B707" i="5"/>
  <c r="A707" i="5"/>
  <c r="G706" i="5"/>
  <c r="E706" i="5"/>
  <c r="J705" i="5"/>
  <c r="F705" i="5"/>
  <c r="E705" i="5"/>
  <c r="J704" i="5"/>
  <c r="F704" i="5"/>
  <c r="E704" i="5"/>
  <c r="J703" i="5"/>
  <c r="G703" i="5"/>
  <c r="F703" i="5"/>
  <c r="J702" i="5"/>
  <c r="G702" i="5"/>
  <c r="F702" i="5"/>
  <c r="J701" i="5"/>
  <c r="G701" i="5"/>
  <c r="F701" i="5"/>
  <c r="J700" i="5"/>
  <c r="G700" i="5"/>
  <c r="F700" i="5"/>
  <c r="F698" i="5"/>
  <c r="D698" i="5"/>
  <c r="I698" i="5"/>
  <c r="C698" i="5"/>
  <c r="A698" i="5"/>
  <c r="Z697" i="5"/>
  <c r="Y697" i="5"/>
  <c r="X697" i="5"/>
  <c r="G696" i="5"/>
  <c r="E696" i="5"/>
  <c r="J695" i="5"/>
  <c r="F695" i="5"/>
  <c r="E695" i="5"/>
  <c r="J694" i="5"/>
  <c r="F694" i="5"/>
  <c r="E694" i="5"/>
  <c r="J693" i="5"/>
  <c r="G693" i="5"/>
  <c r="F693" i="5"/>
  <c r="J692" i="5"/>
  <c r="G692" i="5"/>
  <c r="F692" i="5"/>
  <c r="J691" i="5"/>
  <c r="G691" i="5"/>
  <c r="F691" i="5"/>
  <c r="J690" i="5"/>
  <c r="G690" i="5"/>
  <c r="F690" i="5"/>
  <c r="F688" i="5"/>
  <c r="D688" i="5"/>
  <c r="I688" i="5"/>
  <c r="C688" i="5"/>
  <c r="A688" i="5"/>
  <c r="Z687" i="5"/>
  <c r="Y687" i="5"/>
  <c r="X687" i="5"/>
  <c r="J686" i="5"/>
  <c r="Z686" i="5"/>
  <c r="Y686" i="5"/>
  <c r="X686" i="5"/>
  <c r="F686" i="5"/>
  <c r="D686" i="5"/>
  <c r="C686" i="5"/>
  <c r="B686" i="5"/>
  <c r="A686" i="5"/>
  <c r="G685" i="5"/>
  <c r="E685" i="5"/>
  <c r="J684" i="5"/>
  <c r="F684" i="5"/>
  <c r="E684" i="5"/>
  <c r="J683" i="5"/>
  <c r="F683" i="5"/>
  <c r="E683" i="5"/>
  <c r="J682" i="5"/>
  <c r="G682" i="5"/>
  <c r="F682" i="5"/>
  <c r="J681" i="5"/>
  <c r="G681" i="5"/>
  <c r="F681" i="5"/>
  <c r="J680" i="5"/>
  <c r="G680" i="5"/>
  <c r="F680" i="5"/>
  <c r="J679" i="5"/>
  <c r="G679" i="5"/>
  <c r="F679" i="5"/>
  <c r="F677" i="5"/>
  <c r="D677" i="5"/>
  <c r="I677" i="5"/>
  <c r="C677" i="5"/>
  <c r="A677" i="5"/>
  <c r="A676" i="5"/>
  <c r="Z670" i="5"/>
  <c r="Y670" i="5"/>
  <c r="X670" i="5"/>
  <c r="J669" i="5"/>
  <c r="Z669" i="5"/>
  <c r="Y669" i="5"/>
  <c r="X669" i="5"/>
  <c r="F669" i="5"/>
  <c r="D669" i="5"/>
  <c r="C669" i="5"/>
  <c r="B669" i="5"/>
  <c r="A669" i="5"/>
  <c r="J668" i="5"/>
  <c r="Z668" i="5"/>
  <c r="Y668" i="5"/>
  <c r="X668" i="5"/>
  <c r="F668" i="5"/>
  <c r="D668" i="5"/>
  <c r="C668" i="5"/>
  <c r="B668" i="5"/>
  <c r="A668" i="5"/>
  <c r="J667" i="5"/>
  <c r="Z667" i="5"/>
  <c r="Y667" i="5"/>
  <c r="X667" i="5"/>
  <c r="F667" i="5"/>
  <c r="D667" i="5"/>
  <c r="C667" i="5"/>
  <c r="B667" i="5"/>
  <c r="A667" i="5"/>
  <c r="G666" i="5"/>
  <c r="E666" i="5"/>
  <c r="J665" i="5"/>
  <c r="F665" i="5"/>
  <c r="E665" i="5"/>
  <c r="J664" i="5"/>
  <c r="F664" i="5"/>
  <c r="E664" i="5"/>
  <c r="J663" i="5"/>
  <c r="G663" i="5"/>
  <c r="F663" i="5"/>
  <c r="J662" i="5"/>
  <c r="G662" i="5"/>
  <c r="F662" i="5"/>
  <c r="F661" i="5"/>
  <c r="E661" i="5"/>
  <c r="D661" i="5"/>
  <c r="I661" i="5"/>
  <c r="C661" i="5"/>
  <c r="A661" i="5"/>
  <c r="Z660" i="5"/>
  <c r="Y660" i="5"/>
  <c r="X660" i="5"/>
  <c r="J659" i="5"/>
  <c r="Z659" i="5"/>
  <c r="Y659" i="5"/>
  <c r="X659" i="5"/>
  <c r="F659" i="5"/>
  <c r="D659" i="5"/>
  <c r="C659" i="5"/>
  <c r="A659" i="5"/>
  <c r="J658" i="5"/>
  <c r="Z658" i="5"/>
  <c r="Y658" i="5"/>
  <c r="X658" i="5"/>
  <c r="F658" i="5"/>
  <c r="D658" i="5"/>
  <c r="C658" i="5"/>
  <c r="A658" i="5"/>
  <c r="G657" i="5"/>
  <c r="E657" i="5"/>
  <c r="J656" i="5"/>
  <c r="F656" i="5"/>
  <c r="E656" i="5"/>
  <c r="J655" i="5"/>
  <c r="F655" i="5"/>
  <c r="E655" i="5"/>
  <c r="J654" i="5"/>
  <c r="G654" i="5"/>
  <c r="F654" i="5"/>
  <c r="J653" i="5"/>
  <c r="G653" i="5"/>
  <c r="F653" i="5"/>
  <c r="J652" i="5"/>
  <c r="G652" i="5"/>
  <c r="F652" i="5"/>
  <c r="J651" i="5"/>
  <c r="G651" i="5"/>
  <c r="F651" i="5"/>
  <c r="F649" i="5"/>
  <c r="D649" i="5"/>
  <c r="I649" i="5"/>
  <c r="C649" i="5"/>
  <c r="A649" i="5"/>
  <c r="Z648" i="5"/>
  <c r="Y648" i="5"/>
  <c r="X648" i="5"/>
  <c r="G647" i="5"/>
  <c r="E647" i="5"/>
  <c r="J646" i="5"/>
  <c r="F646" i="5"/>
  <c r="E646" i="5"/>
  <c r="J645" i="5"/>
  <c r="F645" i="5"/>
  <c r="E645" i="5"/>
  <c r="J644" i="5"/>
  <c r="G644" i="5"/>
  <c r="F644" i="5"/>
  <c r="J643" i="5"/>
  <c r="G643" i="5"/>
  <c r="F643" i="5"/>
  <c r="J642" i="5"/>
  <c r="G642" i="5"/>
  <c r="F642" i="5"/>
  <c r="J641" i="5"/>
  <c r="G641" i="5"/>
  <c r="F641" i="5"/>
  <c r="F639" i="5"/>
  <c r="D639" i="5"/>
  <c r="I639" i="5"/>
  <c r="C639" i="5"/>
  <c r="A639" i="5"/>
  <c r="Z638" i="5"/>
  <c r="Y638" i="5"/>
  <c r="X638" i="5"/>
  <c r="J637" i="5"/>
  <c r="Z637" i="5"/>
  <c r="Y637" i="5"/>
  <c r="X637" i="5"/>
  <c r="F637" i="5"/>
  <c r="D637" i="5"/>
  <c r="C637" i="5"/>
  <c r="B637" i="5"/>
  <c r="A637" i="5"/>
  <c r="J636" i="5"/>
  <c r="Z636" i="5"/>
  <c r="Y636" i="5"/>
  <c r="X636" i="5"/>
  <c r="F636" i="5"/>
  <c r="D636" i="5"/>
  <c r="C636" i="5"/>
  <c r="B636" i="5"/>
  <c r="A636" i="5"/>
  <c r="G635" i="5"/>
  <c r="E635" i="5"/>
  <c r="J634" i="5"/>
  <c r="F634" i="5"/>
  <c r="E634" i="5"/>
  <c r="J633" i="5"/>
  <c r="F633" i="5"/>
  <c r="E633" i="5"/>
  <c r="J632" i="5"/>
  <c r="G632" i="5"/>
  <c r="F632" i="5"/>
  <c r="J631" i="5"/>
  <c r="G631" i="5"/>
  <c r="F631" i="5"/>
  <c r="J630" i="5"/>
  <c r="G630" i="5"/>
  <c r="F630" i="5"/>
  <c r="J629" i="5"/>
  <c r="G629" i="5"/>
  <c r="F629" i="5"/>
  <c r="F627" i="5"/>
  <c r="D627" i="5"/>
  <c r="I627" i="5"/>
  <c r="C627" i="5"/>
  <c r="A627" i="5"/>
  <c r="Z626" i="5"/>
  <c r="Y626" i="5"/>
  <c r="X626" i="5"/>
  <c r="J625" i="5"/>
  <c r="Z625" i="5"/>
  <c r="Y625" i="5"/>
  <c r="X625" i="5"/>
  <c r="F625" i="5"/>
  <c r="D625" i="5"/>
  <c r="C625" i="5"/>
  <c r="B625" i="5"/>
  <c r="A625" i="5"/>
  <c r="J624" i="5"/>
  <c r="Z624" i="5"/>
  <c r="Y624" i="5"/>
  <c r="X624" i="5"/>
  <c r="F624" i="5"/>
  <c r="D624" i="5"/>
  <c r="C624" i="5"/>
  <c r="B624" i="5"/>
  <c r="A624" i="5"/>
  <c r="G623" i="5"/>
  <c r="E623" i="5"/>
  <c r="J622" i="5"/>
  <c r="F622" i="5"/>
  <c r="E622" i="5"/>
  <c r="J621" i="5"/>
  <c r="F621" i="5"/>
  <c r="E621" i="5"/>
  <c r="J620" i="5"/>
  <c r="G620" i="5"/>
  <c r="F620" i="5"/>
  <c r="J619" i="5"/>
  <c r="G619" i="5"/>
  <c r="F619" i="5"/>
  <c r="J618" i="5"/>
  <c r="G618" i="5"/>
  <c r="F618" i="5"/>
  <c r="J617" i="5"/>
  <c r="G617" i="5"/>
  <c r="F617" i="5"/>
  <c r="F615" i="5"/>
  <c r="D615" i="5"/>
  <c r="I615" i="5"/>
  <c r="C615" i="5"/>
  <c r="B615" i="5"/>
  <c r="A615" i="5"/>
  <c r="Z614" i="5"/>
  <c r="Y614" i="5"/>
  <c r="X614" i="5"/>
  <c r="J613" i="5"/>
  <c r="Z613" i="5"/>
  <c r="Y613" i="5"/>
  <c r="X613" i="5"/>
  <c r="F613" i="5"/>
  <c r="D613" i="5"/>
  <c r="C613" i="5"/>
  <c r="B613" i="5"/>
  <c r="A613" i="5"/>
  <c r="J612" i="5"/>
  <c r="Z612" i="5"/>
  <c r="Y612" i="5"/>
  <c r="X612" i="5"/>
  <c r="F612" i="5"/>
  <c r="D612" i="5"/>
  <c r="C612" i="5"/>
  <c r="B612" i="5"/>
  <c r="A612" i="5"/>
  <c r="G611" i="5"/>
  <c r="E611" i="5"/>
  <c r="J610" i="5"/>
  <c r="F610" i="5"/>
  <c r="E610" i="5"/>
  <c r="J609" i="5"/>
  <c r="F609" i="5"/>
  <c r="E609" i="5"/>
  <c r="J608" i="5"/>
  <c r="G608" i="5"/>
  <c r="F608" i="5"/>
  <c r="J607" i="5"/>
  <c r="G607" i="5"/>
  <c r="F607" i="5"/>
  <c r="J606" i="5"/>
  <c r="G606" i="5"/>
  <c r="F606" i="5"/>
  <c r="F604" i="5"/>
  <c r="D604" i="5"/>
  <c r="I604" i="5"/>
  <c r="C604" i="5"/>
  <c r="A604" i="5"/>
  <c r="Z603" i="5"/>
  <c r="Y603" i="5"/>
  <c r="X603" i="5"/>
  <c r="J602" i="5"/>
  <c r="Z602" i="5"/>
  <c r="Y602" i="5"/>
  <c r="X602" i="5"/>
  <c r="F602" i="5"/>
  <c r="D602" i="5"/>
  <c r="C602" i="5"/>
  <c r="B602" i="5"/>
  <c r="A602" i="5"/>
  <c r="J601" i="5"/>
  <c r="Z601" i="5"/>
  <c r="Y601" i="5"/>
  <c r="X601" i="5"/>
  <c r="F601" i="5"/>
  <c r="D601" i="5"/>
  <c r="C601" i="5"/>
  <c r="B601" i="5"/>
  <c r="A601" i="5"/>
  <c r="G600" i="5"/>
  <c r="E600" i="5"/>
  <c r="J599" i="5"/>
  <c r="F599" i="5"/>
  <c r="E599" i="5"/>
  <c r="J598" i="5"/>
  <c r="F598" i="5"/>
  <c r="E598" i="5"/>
  <c r="J597" i="5"/>
  <c r="G597" i="5"/>
  <c r="F597" i="5"/>
  <c r="J596" i="5"/>
  <c r="G596" i="5"/>
  <c r="F596" i="5"/>
  <c r="J595" i="5"/>
  <c r="G595" i="5"/>
  <c r="F595" i="5"/>
  <c r="J594" i="5"/>
  <c r="G594" i="5"/>
  <c r="F594" i="5"/>
  <c r="F592" i="5"/>
  <c r="D592" i="5"/>
  <c r="I592" i="5"/>
  <c r="C592" i="5"/>
  <c r="A592" i="5"/>
  <c r="Z591" i="5"/>
  <c r="Y591" i="5"/>
  <c r="X591" i="5"/>
  <c r="J590" i="5"/>
  <c r="Z590" i="5"/>
  <c r="Y590" i="5"/>
  <c r="X590" i="5"/>
  <c r="F590" i="5"/>
  <c r="D590" i="5"/>
  <c r="C590" i="5"/>
  <c r="B590" i="5"/>
  <c r="A590" i="5"/>
  <c r="G589" i="5"/>
  <c r="E589" i="5"/>
  <c r="J588" i="5"/>
  <c r="F588" i="5"/>
  <c r="E588" i="5"/>
  <c r="J587" i="5"/>
  <c r="F587" i="5"/>
  <c r="E587" i="5"/>
  <c r="J586" i="5"/>
  <c r="G586" i="5"/>
  <c r="F586" i="5"/>
  <c r="J585" i="5"/>
  <c r="G585" i="5"/>
  <c r="F585" i="5"/>
  <c r="J584" i="5"/>
  <c r="G584" i="5"/>
  <c r="F584" i="5"/>
  <c r="J583" i="5"/>
  <c r="G583" i="5"/>
  <c r="F583" i="5"/>
  <c r="F581" i="5"/>
  <c r="D581" i="5"/>
  <c r="I581" i="5"/>
  <c r="C581" i="5"/>
  <c r="A581" i="5"/>
  <c r="Z580" i="5"/>
  <c r="Y580" i="5"/>
  <c r="X580" i="5"/>
  <c r="J579" i="5"/>
  <c r="Z579" i="5"/>
  <c r="Y579" i="5"/>
  <c r="X579" i="5"/>
  <c r="F579" i="5"/>
  <c r="D579" i="5"/>
  <c r="C579" i="5"/>
  <c r="B579" i="5"/>
  <c r="A579" i="5"/>
  <c r="G578" i="5"/>
  <c r="E578" i="5"/>
  <c r="J577" i="5"/>
  <c r="F577" i="5"/>
  <c r="E577" i="5"/>
  <c r="J576" i="5"/>
  <c r="F576" i="5"/>
  <c r="E576" i="5"/>
  <c r="J575" i="5"/>
  <c r="G575" i="5"/>
  <c r="F575" i="5"/>
  <c r="J574" i="5"/>
  <c r="G574" i="5"/>
  <c r="F574" i="5"/>
  <c r="J573" i="5"/>
  <c r="G573" i="5"/>
  <c r="F573" i="5"/>
  <c r="F572" i="5"/>
  <c r="E572" i="5"/>
  <c r="D572" i="5"/>
  <c r="I572" i="5"/>
  <c r="C572" i="5"/>
  <c r="A572" i="5"/>
  <c r="Z571" i="5"/>
  <c r="Y571" i="5"/>
  <c r="X571" i="5"/>
  <c r="J570" i="5"/>
  <c r="Z570" i="5"/>
  <c r="Y570" i="5"/>
  <c r="X570" i="5"/>
  <c r="F570" i="5"/>
  <c r="D570" i="5"/>
  <c r="C570" i="5"/>
  <c r="B570" i="5"/>
  <c r="A570" i="5"/>
  <c r="J569" i="5"/>
  <c r="Z569" i="5"/>
  <c r="Y569" i="5"/>
  <c r="X569" i="5"/>
  <c r="F569" i="5"/>
  <c r="D569" i="5"/>
  <c r="C569" i="5"/>
  <c r="B569" i="5"/>
  <c r="A569" i="5"/>
  <c r="J568" i="5"/>
  <c r="Z568" i="5"/>
  <c r="Y568" i="5"/>
  <c r="X568" i="5"/>
  <c r="F568" i="5"/>
  <c r="D568" i="5"/>
  <c r="C568" i="5"/>
  <c r="B568" i="5"/>
  <c r="A568" i="5"/>
  <c r="G567" i="5"/>
  <c r="E567" i="5"/>
  <c r="J566" i="5"/>
  <c r="F566" i="5"/>
  <c r="E566" i="5"/>
  <c r="J565" i="5"/>
  <c r="F565" i="5"/>
  <c r="E565" i="5"/>
  <c r="J564" i="5"/>
  <c r="G564" i="5"/>
  <c r="F564" i="5"/>
  <c r="J563" i="5"/>
  <c r="G563" i="5"/>
  <c r="F563" i="5"/>
  <c r="J562" i="5"/>
  <c r="G562" i="5"/>
  <c r="F562" i="5"/>
  <c r="J561" i="5"/>
  <c r="G561" i="5"/>
  <c r="F561" i="5"/>
  <c r="F559" i="5"/>
  <c r="D559" i="5"/>
  <c r="I559" i="5"/>
  <c r="C559" i="5"/>
  <c r="A559" i="5"/>
  <c r="Z558" i="5"/>
  <c r="Y558" i="5"/>
  <c r="X558" i="5"/>
  <c r="G557" i="5"/>
  <c r="E557" i="5"/>
  <c r="J556" i="5"/>
  <c r="F556" i="5"/>
  <c r="E556" i="5"/>
  <c r="J555" i="5"/>
  <c r="F555" i="5"/>
  <c r="E555" i="5"/>
  <c r="J554" i="5"/>
  <c r="G554" i="5"/>
  <c r="F554" i="5"/>
  <c r="J553" i="5"/>
  <c r="G553" i="5"/>
  <c r="F553" i="5"/>
  <c r="J552" i="5"/>
  <c r="G552" i="5"/>
  <c r="F552" i="5"/>
  <c r="J551" i="5"/>
  <c r="G551" i="5"/>
  <c r="F551" i="5"/>
  <c r="F549" i="5"/>
  <c r="D549" i="5"/>
  <c r="I549" i="5"/>
  <c r="C549" i="5"/>
  <c r="A549" i="5"/>
  <c r="A548" i="5"/>
  <c r="Z542" i="5"/>
  <c r="Y542" i="5"/>
  <c r="X542" i="5"/>
  <c r="J541" i="5"/>
  <c r="Z541" i="5"/>
  <c r="Y541" i="5"/>
  <c r="X541" i="5"/>
  <c r="F541" i="5"/>
  <c r="D541" i="5"/>
  <c r="C541" i="5"/>
  <c r="B541" i="5"/>
  <c r="A541" i="5"/>
  <c r="J540" i="5"/>
  <c r="Z540" i="5"/>
  <c r="Y540" i="5"/>
  <c r="X540" i="5"/>
  <c r="F540" i="5"/>
  <c r="D540" i="5"/>
  <c r="C540" i="5"/>
  <c r="B540" i="5"/>
  <c r="A540" i="5"/>
  <c r="J539" i="5"/>
  <c r="Z539" i="5"/>
  <c r="Y539" i="5"/>
  <c r="X539" i="5"/>
  <c r="F539" i="5"/>
  <c r="D539" i="5"/>
  <c r="C539" i="5"/>
  <c r="B539" i="5"/>
  <c r="A539" i="5"/>
  <c r="G538" i="5"/>
  <c r="E538" i="5"/>
  <c r="J537" i="5"/>
  <c r="F537" i="5"/>
  <c r="E537" i="5"/>
  <c r="J536" i="5"/>
  <c r="F536" i="5"/>
  <c r="E536" i="5"/>
  <c r="J535" i="5"/>
  <c r="G535" i="5"/>
  <c r="F535" i="5"/>
  <c r="J534" i="5"/>
  <c r="G534" i="5"/>
  <c r="F534" i="5"/>
  <c r="F533" i="5"/>
  <c r="E533" i="5"/>
  <c r="D533" i="5"/>
  <c r="I533" i="5"/>
  <c r="C533" i="5"/>
  <c r="A533" i="5"/>
  <c r="Z532" i="5"/>
  <c r="Y532" i="5"/>
  <c r="X532" i="5"/>
  <c r="J531" i="5"/>
  <c r="Z531" i="5"/>
  <c r="Y531" i="5"/>
  <c r="X531" i="5"/>
  <c r="F531" i="5"/>
  <c r="D531" i="5"/>
  <c r="C531" i="5"/>
  <c r="A531" i="5"/>
  <c r="J530" i="5"/>
  <c r="Z530" i="5"/>
  <c r="Y530" i="5"/>
  <c r="X530" i="5"/>
  <c r="F530" i="5"/>
  <c r="D530" i="5"/>
  <c r="C530" i="5"/>
  <c r="A530" i="5"/>
  <c r="G529" i="5"/>
  <c r="E529" i="5"/>
  <c r="J528" i="5"/>
  <c r="F528" i="5"/>
  <c r="E528" i="5"/>
  <c r="J527" i="5"/>
  <c r="F527" i="5"/>
  <c r="E527" i="5"/>
  <c r="J526" i="5"/>
  <c r="G526" i="5"/>
  <c r="F526" i="5"/>
  <c r="J525" i="5"/>
  <c r="G525" i="5"/>
  <c r="F525" i="5"/>
  <c r="J524" i="5"/>
  <c r="G524" i="5"/>
  <c r="F524" i="5"/>
  <c r="J523" i="5"/>
  <c r="G523" i="5"/>
  <c r="F523" i="5"/>
  <c r="F521" i="5"/>
  <c r="D521" i="5"/>
  <c r="I521" i="5"/>
  <c r="C521" i="5"/>
  <c r="A521" i="5"/>
  <c r="Z520" i="5"/>
  <c r="Y520" i="5"/>
  <c r="X520" i="5"/>
  <c r="G519" i="5"/>
  <c r="E519" i="5"/>
  <c r="J518" i="5"/>
  <c r="F518" i="5"/>
  <c r="E518" i="5"/>
  <c r="J517" i="5"/>
  <c r="F517" i="5"/>
  <c r="E517" i="5"/>
  <c r="J516" i="5"/>
  <c r="G516" i="5"/>
  <c r="F516" i="5"/>
  <c r="J515" i="5"/>
  <c r="G515" i="5"/>
  <c r="F515" i="5"/>
  <c r="J514" i="5"/>
  <c r="G514" i="5"/>
  <c r="F514" i="5"/>
  <c r="J513" i="5"/>
  <c r="G513" i="5"/>
  <c r="F513" i="5"/>
  <c r="F511" i="5"/>
  <c r="D511" i="5"/>
  <c r="I511" i="5"/>
  <c r="C511" i="5"/>
  <c r="A511" i="5"/>
  <c r="Z510" i="5"/>
  <c r="Y510" i="5"/>
  <c r="X510" i="5"/>
  <c r="J509" i="5"/>
  <c r="Z509" i="5"/>
  <c r="Y509" i="5"/>
  <c r="X509" i="5"/>
  <c r="F509" i="5"/>
  <c r="D509" i="5"/>
  <c r="C509" i="5"/>
  <c r="B509" i="5"/>
  <c r="A509" i="5"/>
  <c r="J508" i="5"/>
  <c r="Z508" i="5"/>
  <c r="Y508" i="5"/>
  <c r="X508" i="5"/>
  <c r="F508" i="5"/>
  <c r="D508" i="5"/>
  <c r="C508" i="5"/>
  <c r="B508" i="5"/>
  <c r="A508" i="5"/>
  <c r="G507" i="5"/>
  <c r="E507" i="5"/>
  <c r="J506" i="5"/>
  <c r="F506" i="5"/>
  <c r="E506" i="5"/>
  <c r="J505" i="5"/>
  <c r="F505" i="5"/>
  <c r="E505" i="5"/>
  <c r="J504" i="5"/>
  <c r="G504" i="5"/>
  <c r="F504" i="5"/>
  <c r="J503" i="5"/>
  <c r="G503" i="5"/>
  <c r="F503" i="5"/>
  <c r="J502" i="5"/>
  <c r="G502" i="5"/>
  <c r="F502" i="5"/>
  <c r="J501" i="5"/>
  <c r="G501" i="5"/>
  <c r="F501" i="5"/>
  <c r="F499" i="5"/>
  <c r="D499" i="5"/>
  <c r="I499" i="5"/>
  <c r="C499" i="5"/>
  <c r="A499" i="5"/>
  <c r="Z498" i="5"/>
  <c r="Y498" i="5"/>
  <c r="X498" i="5"/>
  <c r="J497" i="5"/>
  <c r="Z497" i="5"/>
  <c r="Y497" i="5"/>
  <c r="X497" i="5"/>
  <c r="F497" i="5"/>
  <c r="D497" i="5"/>
  <c r="C497" i="5"/>
  <c r="B497" i="5"/>
  <c r="A497" i="5"/>
  <c r="J496" i="5"/>
  <c r="Z496" i="5"/>
  <c r="Y496" i="5"/>
  <c r="X496" i="5"/>
  <c r="F496" i="5"/>
  <c r="D496" i="5"/>
  <c r="C496" i="5"/>
  <c r="B496" i="5"/>
  <c r="A496" i="5"/>
  <c r="G495" i="5"/>
  <c r="E495" i="5"/>
  <c r="J494" i="5"/>
  <c r="F494" i="5"/>
  <c r="E494" i="5"/>
  <c r="J493" i="5"/>
  <c r="F493" i="5"/>
  <c r="E493" i="5"/>
  <c r="J492" i="5"/>
  <c r="G492" i="5"/>
  <c r="F492" i="5"/>
  <c r="J491" i="5"/>
  <c r="G491" i="5"/>
  <c r="F491" i="5"/>
  <c r="J490" i="5"/>
  <c r="G490" i="5"/>
  <c r="F490" i="5"/>
  <c r="J489" i="5"/>
  <c r="G489" i="5"/>
  <c r="F489" i="5"/>
  <c r="F487" i="5"/>
  <c r="D487" i="5"/>
  <c r="I487" i="5"/>
  <c r="C487" i="5"/>
  <c r="A487" i="5"/>
  <c r="Z486" i="5"/>
  <c r="Y486" i="5"/>
  <c r="X486" i="5"/>
  <c r="J485" i="5"/>
  <c r="Z485" i="5"/>
  <c r="Y485" i="5"/>
  <c r="X485" i="5"/>
  <c r="F485" i="5"/>
  <c r="D485" i="5"/>
  <c r="C485" i="5"/>
  <c r="B485" i="5"/>
  <c r="A485" i="5"/>
  <c r="J484" i="5"/>
  <c r="Z484" i="5"/>
  <c r="Y484" i="5"/>
  <c r="X484" i="5"/>
  <c r="F484" i="5"/>
  <c r="D484" i="5"/>
  <c r="C484" i="5"/>
  <c r="B484" i="5"/>
  <c r="A484" i="5"/>
  <c r="G483" i="5"/>
  <c r="E483" i="5"/>
  <c r="J482" i="5"/>
  <c r="F482" i="5"/>
  <c r="E482" i="5"/>
  <c r="J481" i="5"/>
  <c r="F481" i="5"/>
  <c r="E481" i="5"/>
  <c r="J480" i="5"/>
  <c r="G480" i="5"/>
  <c r="F480" i="5"/>
  <c r="J479" i="5"/>
  <c r="G479" i="5"/>
  <c r="F479" i="5"/>
  <c r="J478" i="5"/>
  <c r="G478" i="5"/>
  <c r="F478" i="5"/>
  <c r="F476" i="5"/>
  <c r="D476" i="5"/>
  <c r="I476" i="5"/>
  <c r="C476" i="5"/>
  <c r="A476" i="5"/>
  <c r="Z475" i="5"/>
  <c r="Y475" i="5"/>
  <c r="X475" i="5"/>
  <c r="J474" i="5"/>
  <c r="Z474" i="5"/>
  <c r="Y474" i="5"/>
  <c r="X474" i="5"/>
  <c r="F474" i="5"/>
  <c r="D474" i="5"/>
  <c r="C474" i="5"/>
  <c r="B474" i="5"/>
  <c r="A474" i="5"/>
  <c r="J473" i="5"/>
  <c r="Z473" i="5"/>
  <c r="Y473" i="5"/>
  <c r="X473" i="5"/>
  <c r="F473" i="5"/>
  <c r="D473" i="5"/>
  <c r="C473" i="5"/>
  <c r="B473" i="5"/>
  <c r="A473" i="5"/>
  <c r="G472" i="5"/>
  <c r="E472" i="5"/>
  <c r="J471" i="5"/>
  <c r="F471" i="5"/>
  <c r="E471" i="5"/>
  <c r="J470" i="5"/>
  <c r="F470" i="5"/>
  <c r="E470" i="5"/>
  <c r="J469" i="5"/>
  <c r="G469" i="5"/>
  <c r="F469" i="5"/>
  <c r="J468" i="5"/>
  <c r="G468" i="5"/>
  <c r="F468" i="5"/>
  <c r="J467" i="5"/>
  <c r="G467" i="5"/>
  <c r="F467" i="5"/>
  <c r="J466" i="5"/>
  <c r="G466" i="5"/>
  <c r="F466" i="5"/>
  <c r="F464" i="5"/>
  <c r="D464" i="5"/>
  <c r="I464" i="5"/>
  <c r="C464" i="5"/>
  <c r="A464" i="5"/>
  <c r="Z463" i="5"/>
  <c r="Y463" i="5"/>
  <c r="X463" i="5"/>
  <c r="J462" i="5"/>
  <c r="Z462" i="5"/>
  <c r="Y462" i="5"/>
  <c r="X462" i="5"/>
  <c r="F462" i="5"/>
  <c r="D462" i="5"/>
  <c r="C462" i="5"/>
  <c r="B462" i="5"/>
  <c r="A462" i="5"/>
  <c r="G461" i="5"/>
  <c r="E461" i="5"/>
  <c r="J460" i="5"/>
  <c r="F460" i="5"/>
  <c r="E460" i="5"/>
  <c r="J459" i="5"/>
  <c r="F459" i="5"/>
  <c r="E459" i="5"/>
  <c r="J458" i="5"/>
  <c r="G458" i="5"/>
  <c r="F458" i="5"/>
  <c r="J457" i="5"/>
  <c r="G457" i="5"/>
  <c r="F457" i="5"/>
  <c r="J456" i="5"/>
  <c r="G456" i="5"/>
  <c r="F456" i="5"/>
  <c r="J455" i="5"/>
  <c r="G455" i="5"/>
  <c r="F455" i="5"/>
  <c r="F453" i="5"/>
  <c r="D453" i="5"/>
  <c r="I453" i="5"/>
  <c r="C453" i="5"/>
  <c r="A453" i="5"/>
  <c r="Z452" i="5"/>
  <c r="Y452" i="5"/>
  <c r="X452" i="5"/>
  <c r="J451" i="5"/>
  <c r="Z451" i="5"/>
  <c r="Y451" i="5"/>
  <c r="X451" i="5"/>
  <c r="F451" i="5"/>
  <c r="D451" i="5"/>
  <c r="C451" i="5"/>
  <c r="B451" i="5"/>
  <c r="A451" i="5"/>
  <c r="G450" i="5"/>
  <c r="E450" i="5"/>
  <c r="J449" i="5"/>
  <c r="F449" i="5"/>
  <c r="E449" i="5"/>
  <c r="J448" i="5"/>
  <c r="F448" i="5"/>
  <c r="E448" i="5"/>
  <c r="J447" i="5"/>
  <c r="G447" i="5"/>
  <c r="F447" i="5"/>
  <c r="J446" i="5"/>
  <c r="G446" i="5"/>
  <c r="F446" i="5"/>
  <c r="J445" i="5"/>
  <c r="G445" i="5"/>
  <c r="F445" i="5"/>
  <c r="F444" i="5"/>
  <c r="E444" i="5"/>
  <c r="D444" i="5"/>
  <c r="I444" i="5"/>
  <c r="C444" i="5"/>
  <c r="A444" i="5"/>
  <c r="Z443" i="5"/>
  <c r="Y443" i="5"/>
  <c r="X443" i="5"/>
  <c r="J442" i="5"/>
  <c r="Z442" i="5"/>
  <c r="Y442" i="5"/>
  <c r="X442" i="5"/>
  <c r="F442" i="5"/>
  <c r="D442" i="5"/>
  <c r="C442" i="5"/>
  <c r="B442" i="5"/>
  <c r="A442" i="5"/>
  <c r="J441" i="5"/>
  <c r="Z441" i="5"/>
  <c r="Y441" i="5"/>
  <c r="X441" i="5"/>
  <c r="F441" i="5"/>
  <c r="D441" i="5"/>
  <c r="C441" i="5"/>
  <c r="B441" i="5"/>
  <c r="A441" i="5"/>
  <c r="J440" i="5"/>
  <c r="Z440" i="5"/>
  <c r="Y440" i="5"/>
  <c r="X440" i="5"/>
  <c r="F440" i="5"/>
  <c r="D440" i="5"/>
  <c r="C440" i="5"/>
  <c r="B440" i="5"/>
  <c r="A440" i="5"/>
  <c r="G439" i="5"/>
  <c r="E439" i="5"/>
  <c r="J438" i="5"/>
  <c r="F438" i="5"/>
  <c r="E438" i="5"/>
  <c r="J437" i="5"/>
  <c r="F437" i="5"/>
  <c r="E437" i="5"/>
  <c r="J436" i="5"/>
  <c r="G436" i="5"/>
  <c r="F436" i="5"/>
  <c r="J435" i="5"/>
  <c r="G435" i="5"/>
  <c r="F435" i="5"/>
  <c r="J434" i="5"/>
  <c r="G434" i="5"/>
  <c r="F434" i="5"/>
  <c r="J433" i="5"/>
  <c r="G433" i="5"/>
  <c r="F433" i="5"/>
  <c r="F431" i="5"/>
  <c r="D431" i="5"/>
  <c r="I431" i="5"/>
  <c r="C431" i="5"/>
  <c r="A431" i="5"/>
  <c r="Z430" i="5"/>
  <c r="Y430" i="5"/>
  <c r="X430" i="5"/>
  <c r="G429" i="5"/>
  <c r="E429" i="5"/>
  <c r="J428" i="5"/>
  <c r="F428" i="5"/>
  <c r="E428" i="5"/>
  <c r="J427" i="5"/>
  <c r="F427" i="5"/>
  <c r="E427" i="5"/>
  <c r="J426" i="5"/>
  <c r="G426" i="5"/>
  <c r="F426" i="5"/>
  <c r="J425" i="5"/>
  <c r="G425" i="5"/>
  <c r="F425" i="5"/>
  <c r="J424" i="5"/>
  <c r="G424" i="5"/>
  <c r="F424" i="5"/>
  <c r="J423" i="5"/>
  <c r="G423" i="5"/>
  <c r="F423" i="5"/>
  <c r="F421" i="5"/>
  <c r="D421" i="5"/>
  <c r="I421" i="5"/>
  <c r="C421" i="5"/>
  <c r="A421" i="5"/>
  <c r="Z420" i="5"/>
  <c r="Y420" i="5"/>
  <c r="X420" i="5"/>
  <c r="J419" i="5"/>
  <c r="Z419" i="5"/>
  <c r="Y419" i="5"/>
  <c r="X419" i="5"/>
  <c r="F419" i="5"/>
  <c r="D419" i="5"/>
  <c r="C419" i="5"/>
  <c r="B419" i="5"/>
  <c r="A419" i="5"/>
  <c r="G418" i="5"/>
  <c r="E418" i="5"/>
  <c r="J417" i="5"/>
  <c r="F417" i="5"/>
  <c r="E417" i="5"/>
  <c r="J416" i="5"/>
  <c r="F416" i="5"/>
  <c r="E416" i="5"/>
  <c r="J415" i="5"/>
  <c r="G415" i="5"/>
  <c r="F415" i="5"/>
  <c r="J414" i="5"/>
  <c r="G414" i="5"/>
  <c r="F414" i="5"/>
  <c r="J413" i="5"/>
  <c r="G413" i="5"/>
  <c r="F413" i="5"/>
  <c r="J412" i="5"/>
  <c r="G412" i="5"/>
  <c r="F412" i="5"/>
  <c r="F410" i="5"/>
  <c r="D410" i="5"/>
  <c r="I410" i="5"/>
  <c r="C410" i="5"/>
  <c r="A410" i="5"/>
  <c r="A409" i="5"/>
  <c r="Z403" i="5"/>
  <c r="Y403" i="5"/>
  <c r="X403" i="5"/>
  <c r="J402" i="5"/>
  <c r="G402" i="5"/>
  <c r="F402" i="5"/>
  <c r="E402" i="5"/>
  <c r="D402" i="5"/>
  <c r="I402" i="5"/>
  <c r="C402" i="5"/>
  <c r="B402" i="5"/>
  <c r="A402" i="5"/>
  <c r="Z401" i="5"/>
  <c r="Y401" i="5"/>
  <c r="X401" i="5"/>
  <c r="J400" i="5"/>
  <c r="G400" i="5"/>
  <c r="F400" i="5"/>
  <c r="E400" i="5"/>
  <c r="D400" i="5"/>
  <c r="I400" i="5"/>
  <c r="C400" i="5"/>
  <c r="B400" i="5"/>
  <c r="A400" i="5"/>
  <c r="Z399" i="5"/>
  <c r="Y399" i="5"/>
  <c r="X399" i="5"/>
  <c r="J398" i="5"/>
  <c r="G398" i="5"/>
  <c r="F398" i="5"/>
  <c r="E398" i="5"/>
  <c r="D398" i="5"/>
  <c r="I398" i="5"/>
  <c r="C398" i="5"/>
  <c r="B398" i="5"/>
  <c r="A398" i="5"/>
  <c r="Z397" i="5"/>
  <c r="Y397" i="5"/>
  <c r="X397" i="5"/>
  <c r="J396" i="5"/>
  <c r="Z396" i="5"/>
  <c r="Y396" i="5"/>
  <c r="X396" i="5"/>
  <c r="F396" i="5"/>
  <c r="D396" i="5"/>
  <c r="C396" i="5"/>
  <c r="A396" i="5"/>
  <c r="J395" i="5"/>
  <c r="Z395" i="5"/>
  <c r="Y395" i="5"/>
  <c r="X395" i="5"/>
  <c r="F395" i="5"/>
  <c r="D395" i="5"/>
  <c r="C395" i="5"/>
  <c r="A395" i="5"/>
  <c r="G394" i="5"/>
  <c r="E394" i="5"/>
  <c r="J393" i="5"/>
  <c r="F393" i="5"/>
  <c r="E393" i="5"/>
  <c r="J392" i="5"/>
  <c r="F392" i="5"/>
  <c r="E392" i="5"/>
  <c r="J391" i="5"/>
  <c r="G391" i="5"/>
  <c r="F391" i="5"/>
  <c r="J390" i="5"/>
  <c r="G390" i="5"/>
  <c r="F390" i="5"/>
  <c r="J389" i="5"/>
  <c r="G389" i="5"/>
  <c r="F389" i="5"/>
  <c r="J388" i="5"/>
  <c r="G388" i="5"/>
  <c r="F388" i="5"/>
  <c r="F387" i="5"/>
  <c r="E387" i="5"/>
  <c r="D387" i="5"/>
  <c r="I387" i="5"/>
  <c r="C387" i="5"/>
  <c r="A387" i="5"/>
  <c r="Z386" i="5"/>
  <c r="Y386" i="5"/>
  <c r="X386" i="5"/>
  <c r="G385" i="5"/>
  <c r="E385" i="5"/>
  <c r="J384" i="5"/>
  <c r="F384" i="5"/>
  <c r="E384" i="5"/>
  <c r="J383" i="5"/>
  <c r="F383" i="5"/>
  <c r="E383" i="5"/>
  <c r="J382" i="5"/>
  <c r="G382" i="5"/>
  <c r="F382" i="5"/>
  <c r="J381" i="5"/>
  <c r="G381" i="5"/>
  <c r="F381" i="5"/>
  <c r="J380" i="5"/>
  <c r="G380" i="5"/>
  <c r="F380" i="5"/>
  <c r="J379" i="5"/>
  <c r="G379" i="5"/>
  <c r="F379" i="5"/>
  <c r="F377" i="5"/>
  <c r="D377" i="5"/>
  <c r="I377" i="5"/>
  <c r="C377" i="5"/>
  <c r="A377" i="5"/>
  <c r="Z376" i="5"/>
  <c r="Y376" i="5"/>
  <c r="X376" i="5"/>
  <c r="G375" i="5"/>
  <c r="E375" i="5"/>
  <c r="J374" i="5"/>
  <c r="F374" i="5"/>
  <c r="E374" i="5"/>
  <c r="J373" i="5"/>
  <c r="F373" i="5"/>
  <c r="E373" i="5"/>
  <c r="J372" i="5"/>
  <c r="G372" i="5"/>
  <c r="F372" i="5"/>
  <c r="J371" i="5"/>
  <c r="G371" i="5"/>
  <c r="F371" i="5"/>
  <c r="J370" i="5"/>
  <c r="G370" i="5"/>
  <c r="F370" i="5"/>
  <c r="J369" i="5"/>
  <c r="G369" i="5"/>
  <c r="F369" i="5"/>
  <c r="F367" i="5"/>
  <c r="D367" i="5"/>
  <c r="I367" i="5"/>
  <c r="C367" i="5"/>
  <c r="A367" i="5"/>
  <c r="Z366" i="5"/>
  <c r="Y366" i="5"/>
  <c r="X366" i="5"/>
  <c r="G365" i="5"/>
  <c r="E365" i="5"/>
  <c r="J364" i="5"/>
  <c r="F364" i="5"/>
  <c r="E364" i="5"/>
  <c r="J363" i="5"/>
  <c r="F363" i="5"/>
  <c r="E363" i="5"/>
  <c r="J362" i="5"/>
  <c r="G362" i="5"/>
  <c r="F362" i="5"/>
  <c r="J361" i="5"/>
  <c r="G361" i="5"/>
  <c r="F361" i="5"/>
  <c r="J360" i="5"/>
  <c r="G360" i="5"/>
  <c r="F360" i="5"/>
  <c r="J359" i="5"/>
  <c r="G359" i="5"/>
  <c r="F359" i="5"/>
  <c r="F357" i="5"/>
  <c r="D357" i="5"/>
  <c r="I357" i="5"/>
  <c r="C357" i="5"/>
  <c r="A357" i="5"/>
  <c r="Z356" i="5"/>
  <c r="Y356" i="5"/>
  <c r="X356" i="5"/>
  <c r="G355" i="5"/>
  <c r="E355" i="5"/>
  <c r="J354" i="5"/>
  <c r="F354" i="5"/>
  <c r="E354" i="5"/>
  <c r="J353" i="5"/>
  <c r="F353" i="5"/>
  <c r="E353" i="5"/>
  <c r="J352" i="5"/>
  <c r="G352" i="5"/>
  <c r="F352" i="5"/>
  <c r="J351" i="5"/>
  <c r="G351" i="5"/>
  <c r="F351" i="5"/>
  <c r="J350" i="5"/>
  <c r="G350" i="5"/>
  <c r="F350" i="5"/>
  <c r="J349" i="5"/>
  <c r="G349" i="5"/>
  <c r="F349" i="5"/>
  <c r="F347" i="5"/>
  <c r="D347" i="5"/>
  <c r="I347" i="5"/>
  <c r="C347" i="5"/>
  <c r="A347" i="5"/>
  <c r="Z346" i="5"/>
  <c r="Y346" i="5"/>
  <c r="W346" i="5"/>
  <c r="J345" i="5"/>
  <c r="Z345" i="5"/>
  <c r="Y345" i="5"/>
  <c r="W345" i="5"/>
  <c r="F345" i="5"/>
  <c r="D345" i="5"/>
  <c r="C345" i="5"/>
  <c r="B345" i="5"/>
  <c r="A345" i="5"/>
  <c r="G344" i="5"/>
  <c r="E344" i="5"/>
  <c r="J343" i="5"/>
  <c r="E343" i="5"/>
  <c r="J342" i="5"/>
  <c r="E342" i="5"/>
  <c r="J341" i="5"/>
  <c r="G341" i="5"/>
  <c r="F341" i="5"/>
  <c r="J340" i="5"/>
  <c r="G340" i="5"/>
  <c r="F340" i="5"/>
  <c r="J339" i="5"/>
  <c r="G339" i="5"/>
  <c r="F339" i="5"/>
  <c r="J338" i="5"/>
  <c r="G338" i="5"/>
  <c r="F338" i="5"/>
  <c r="F337" i="5"/>
  <c r="E337" i="5"/>
  <c r="D337" i="5"/>
  <c r="I337" i="5"/>
  <c r="C337" i="5"/>
  <c r="B337" i="5"/>
  <c r="A337" i="5"/>
  <c r="Z336" i="5"/>
  <c r="Y336" i="5"/>
  <c r="W336" i="5"/>
  <c r="J335" i="5"/>
  <c r="Z335" i="5"/>
  <c r="Y335" i="5"/>
  <c r="W335" i="5"/>
  <c r="F335" i="5"/>
  <c r="D335" i="5"/>
  <c r="C335" i="5"/>
  <c r="B335" i="5"/>
  <c r="A335" i="5"/>
  <c r="G334" i="5"/>
  <c r="E334" i="5"/>
  <c r="J333" i="5"/>
  <c r="E333" i="5"/>
  <c r="J332" i="5"/>
  <c r="E332" i="5"/>
  <c r="J331" i="5"/>
  <c r="G331" i="5"/>
  <c r="F331" i="5"/>
  <c r="J330" i="5"/>
  <c r="G330" i="5"/>
  <c r="F330" i="5"/>
  <c r="J329" i="5"/>
  <c r="G329" i="5"/>
  <c r="F329" i="5"/>
  <c r="J328" i="5"/>
  <c r="G328" i="5"/>
  <c r="F328" i="5"/>
  <c r="F327" i="5"/>
  <c r="E327" i="5"/>
  <c r="D327" i="5"/>
  <c r="I327" i="5"/>
  <c r="C327" i="5"/>
  <c r="B327" i="5"/>
  <c r="A327" i="5"/>
  <c r="A326" i="5"/>
  <c r="Z320" i="5"/>
  <c r="Y320" i="5"/>
  <c r="X320" i="5"/>
  <c r="J319" i="5"/>
  <c r="G319" i="5"/>
  <c r="F319" i="5"/>
  <c r="E319" i="5"/>
  <c r="D319" i="5"/>
  <c r="I319" i="5"/>
  <c r="C319" i="5"/>
  <c r="B319" i="5"/>
  <c r="A319" i="5"/>
  <c r="Z318" i="5"/>
  <c r="Y318" i="5"/>
  <c r="X318" i="5"/>
  <c r="J317" i="5"/>
  <c r="G317" i="5"/>
  <c r="F317" i="5"/>
  <c r="E317" i="5"/>
  <c r="D317" i="5"/>
  <c r="I317" i="5"/>
  <c r="C317" i="5"/>
  <c r="B317" i="5"/>
  <c r="A317" i="5"/>
  <c r="Z316" i="5"/>
  <c r="Y316" i="5"/>
  <c r="X316" i="5"/>
  <c r="J315" i="5"/>
  <c r="G315" i="5"/>
  <c r="F315" i="5"/>
  <c r="E315" i="5"/>
  <c r="D315" i="5"/>
  <c r="I315" i="5"/>
  <c r="C315" i="5"/>
  <c r="B315" i="5"/>
  <c r="A315" i="5"/>
  <c r="Z314" i="5"/>
  <c r="Y314" i="5"/>
  <c r="X314" i="5"/>
  <c r="J313" i="5"/>
  <c r="G313" i="5"/>
  <c r="F313" i="5"/>
  <c r="E313" i="5"/>
  <c r="D313" i="5"/>
  <c r="I313" i="5"/>
  <c r="C313" i="5"/>
  <c r="B313" i="5"/>
  <c r="A313" i="5"/>
  <c r="Z312" i="5"/>
  <c r="Y312" i="5"/>
  <c r="X312" i="5"/>
  <c r="J311" i="5"/>
  <c r="Z311" i="5"/>
  <c r="Y311" i="5"/>
  <c r="X311" i="5"/>
  <c r="F311" i="5"/>
  <c r="D311" i="5"/>
  <c r="C311" i="5"/>
  <c r="A311" i="5"/>
  <c r="J310" i="5"/>
  <c r="Z310" i="5"/>
  <c r="Y310" i="5"/>
  <c r="X310" i="5"/>
  <c r="F310" i="5"/>
  <c r="D310" i="5"/>
  <c r="C310" i="5"/>
  <c r="A310" i="5"/>
  <c r="G309" i="5"/>
  <c r="E309" i="5"/>
  <c r="J308" i="5"/>
  <c r="F308" i="5"/>
  <c r="E308" i="5"/>
  <c r="J307" i="5"/>
  <c r="F307" i="5"/>
  <c r="E307" i="5"/>
  <c r="J306" i="5"/>
  <c r="G306" i="5"/>
  <c r="F306" i="5"/>
  <c r="J305" i="5"/>
  <c r="G305" i="5"/>
  <c r="F305" i="5"/>
  <c r="J304" i="5"/>
  <c r="G304" i="5"/>
  <c r="F304" i="5"/>
  <c r="J303" i="5"/>
  <c r="G303" i="5"/>
  <c r="F303" i="5"/>
  <c r="F301" i="5"/>
  <c r="D301" i="5"/>
  <c r="I301" i="5"/>
  <c r="C301" i="5"/>
  <c r="A301" i="5"/>
  <c r="Z300" i="5"/>
  <c r="Y300" i="5"/>
  <c r="X300" i="5"/>
  <c r="G299" i="5"/>
  <c r="E299" i="5"/>
  <c r="J298" i="5"/>
  <c r="F298" i="5"/>
  <c r="E298" i="5"/>
  <c r="J297" i="5"/>
  <c r="F297" i="5"/>
  <c r="E297" i="5"/>
  <c r="J296" i="5"/>
  <c r="G296" i="5"/>
  <c r="F296" i="5"/>
  <c r="J295" i="5"/>
  <c r="G295" i="5"/>
  <c r="F295" i="5"/>
  <c r="J294" i="5"/>
  <c r="G294" i="5"/>
  <c r="F294" i="5"/>
  <c r="J293" i="5"/>
  <c r="G293" i="5"/>
  <c r="F293" i="5"/>
  <c r="F291" i="5"/>
  <c r="D291" i="5"/>
  <c r="I291" i="5"/>
  <c r="C291" i="5"/>
  <c r="A291" i="5"/>
  <c r="Z290" i="5"/>
  <c r="Y290" i="5"/>
  <c r="X290" i="5"/>
  <c r="G289" i="5"/>
  <c r="E289" i="5"/>
  <c r="J288" i="5"/>
  <c r="F288" i="5"/>
  <c r="E288" i="5"/>
  <c r="J287" i="5"/>
  <c r="F287" i="5"/>
  <c r="E287" i="5"/>
  <c r="J286" i="5"/>
  <c r="G286" i="5"/>
  <c r="F286" i="5"/>
  <c r="J285" i="5"/>
  <c r="G285" i="5"/>
  <c r="F285" i="5"/>
  <c r="J284" i="5"/>
  <c r="G284" i="5"/>
  <c r="F284" i="5"/>
  <c r="J283" i="5"/>
  <c r="G283" i="5"/>
  <c r="F283" i="5"/>
  <c r="F281" i="5"/>
  <c r="D281" i="5"/>
  <c r="I281" i="5"/>
  <c r="C281" i="5"/>
  <c r="A281" i="5"/>
  <c r="Z280" i="5"/>
  <c r="Y280" i="5"/>
  <c r="W280" i="5"/>
  <c r="G279" i="5"/>
  <c r="E279" i="5"/>
  <c r="J278" i="5"/>
  <c r="E278" i="5"/>
  <c r="J277" i="5"/>
  <c r="E277" i="5"/>
  <c r="J276" i="5"/>
  <c r="G276" i="5"/>
  <c r="F276" i="5"/>
  <c r="J275" i="5"/>
  <c r="G275" i="5"/>
  <c r="F275" i="5"/>
  <c r="J274" i="5"/>
  <c r="G274" i="5"/>
  <c r="F274" i="5"/>
  <c r="J273" i="5"/>
  <c r="G273" i="5"/>
  <c r="F273" i="5"/>
  <c r="F272" i="5"/>
  <c r="E272" i="5"/>
  <c r="D272" i="5"/>
  <c r="I272" i="5"/>
  <c r="C272" i="5"/>
  <c r="A272" i="5"/>
  <c r="Z271" i="5"/>
  <c r="Y271" i="5"/>
  <c r="X271" i="5"/>
  <c r="G270" i="5"/>
  <c r="E270" i="5"/>
  <c r="J269" i="5"/>
  <c r="F269" i="5"/>
  <c r="E269" i="5"/>
  <c r="J268" i="5"/>
  <c r="F268" i="5"/>
  <c r="E268" i="5"/>
  <c r="J267" i="5"/>
  <c r="G267" i="5"/>
  <c r="F267" i="5"/>
  <c r="J266" i="5"/>
  <c r="G266" i="5"/>
  <c r="F266" i="5"/>
  <c r="J265" i="5"/>
  <c r="G265" i="5"/>
  <c r="F265" i="5"/>
  <c r="J264" i="5"/>
  <c r="G264" i="5"/>
  <c r="F264" i="5"/>
  <c r="F262" i="5"/>
  <c r="D262" i="5"/>
  <c r="I262" i="5"/>
  <c r="C262" i="5"/>
  <c r="A262" i="5"/>
  <c r="Z261" i="5"/>
  <c r="Y261" i="5"/>
  <c r="X261" i="5"/>
  <c r="G260" i="5"/>
  <c r="E260" i="5"/>
  <c r="J259" i="5"/>
  <c r="F259" i="5"/>
  <c r="E259" i="5"/>
  <c r="J258" i="5"/>
  <c r="F258" i="5"/>
  <c r="E258" i="5"/>
  <c r="J257" i="5"/>
  <c r="G257" i="5"/>
  <c r="F257" i="5"/>
  <c r="F256" i="5"/>
  <c r="D256" i="5"/>
  <c r="I256" i="5"/>
  <c r="C256" i="5"/>
  <c r="A256" i="5"/>
  <c r="Z255" i="5"/>
  <c r="Y255" i="5"/>
  <c r="X255" i="5"/>
  <c r="G254" i="5"/>
  <c r="E254" i="5"/>
  <c r="J253" i="5"/>
  <c r="F253" i="5"/>
  <c r="E253" i="5"/>
  <c r="J252" i="5"/>
  <c r="F252" i="5"/>
  <c r="E252" i="5"/>
  <c r="J251" i="5"/>
  <c r="G251" i="5"/>
  <c r="F251" i="5"/>
  <c r="J250" i="5"/>
  <c r="G250" i="5"/>
  <c r="F250" i="5"/>
  <c r="F248" i="5"/>
  <c r="D248" i="5"/>
  <c r="I248" i="5"/>
  <c r="C248" i="5"/>
  <c r="A248" i="5"/>
  <c r="A247" i="5"/>
  <c r="Z241" i="5"/>
  <c r="Y241" i="5"/>
  <c r="X241" i="5"/>
  <c r="J240" i="5"/>
  <c r="G240" i="5"/>
  <c r="F240" i="5"/>
  <c r="E240" i="5"/>
  <c r="D240" i="5"/>
  <c r="I240" i="5"/>
  <c r="C240" i="5"/>
  <c r="B240" i="5"/>
  <c r="A240" i="5"/>
  <c r="Z239" i="5"/>
  <c r="Y239" i="5"/>
  <c r="X239" i="5"/>
  <c r="J238" i="5"/>
  <c r="G238" i="5"/>
  <c r="F238" i="5"/>
  <c r="E238" i="5"/>
  <c r="D238" i="5"/>
  <c r="I238" i="5"/>
  <c r="C238" i="5"/>
  <c r="B238" i="5"/>
  <c r="A238" i="5"/>
  <c r="Z237" i="5"/>
  <c r="Y237" i="5"/>
  <c r="X237" i="5"/>
  <c r="J236" i="5"/>
  <c r="G236" i="5"/>
  <c r="F236" i="5"/>
  <c r="E236" i="5"/>
  <c r="D236" i="5"/>
  <c r="I236" i="5"/>
  <c r="C236" i="5"/>
  <c r="B236" i="5"/>
  <c r="A236" i="5"/>
  <c r="Z235" i="5"/>
  <c r="Y235" i="5"/>
  <c r="X235" i="5"/>
  <c r="J234" i="5"/>
  <c r="G234" i="5"/>
  <c r="F234" i="5"/>
  <c r="E234" i="5"/>
  <c r="D234" i="5"/>
  <c r="I234" i="5"/>
  <c r="C234" i="5"/>
  <c r="B234" i="5"/>
  <c r="A234" i="5"/>
  <c r="Z233" i="5"/>
  <c r="Y233" i="5"/>
  <c r="X233" i="5"/>
  <c r="J232" i="5"/>
  <c r="Z232" i="5"/>
  <c r="Y232" i="5"/>
  <c r="X232" i="5"/>
  <c r="F232" i="5"/>
  <c r="D232" i="5"/>
  <c r="C232" i="5"/>
  <c r="A232" i="5"/>
  <c r="J231" i="5"/>
  <c r="Z231" i="5"/>
  <c r="Y231" i="5"/>
  <c r="X231" i="5"/>
  <c r="F231" i="5"/>
  <c r="D231" i="5"/>
  <c r="C231" i="5"/>
  <c r="A231" i="5"/>
  <c r="G230" i="5"/>
  <c r="E230" i="5"/>
  <c r="J229" i="5"/>
  <c r="F229" i="5"/>
  <c r="E229" i="5"/>
  <c r="J228" i="5"/>
  <c r="F228" i="5"/>
  <c r="E228" i="5"/>
  <c r="J227" i="5"/>
  <c r="G227" i="5"/>
  <c r="F227" i="5"/>
  <c r="J226" i="5"/>
  <c r="G226" i="5"/>
  <c r="F226" i="5"/>
  <c r="J225" i="5"/>
  <c r="G225" i="5"/>
  <c r="F225" i="5"/>
  <c r="J224" i="5"/>
  <c r="G224" i="5"/>
  <c r="F224" i="5"/>
  <c r="F222" i="5"/>
  <c r="D222" i="5"/>
  <c r="I222" i="5"/>
  <c r="C222" i="5"/>
  <c r="A222" i="5"/>
  <c r="Z221" i="5"/>
  <c r="Y221" i="5"/>
  <c r="X221" i="5"/>
  <c r="G220" i="5"/>
  <c r="E220" i="5"/>
  <c r="J219" i="5"/>
  <c r="F219" i="5"/>
  <c r="E219" i="5"/>
  <c r="J218" i="5"/>
  <c r="F218" i="5"/>
  <c r="E218" i="5"/>
  <c r="J217" i="5"/>
  <c r="G217" i="5"/>
  <c r="F217" i="5"/>
  <c r="J216" i="5"/>
  <c r="G216" i="5"/>
  <c r="F216" i="5"/>
  <c r="J215" i="5"/>
  <c r="G215" i="5"/>
  <c r="F215" i="5"/>
  <c r="J214" i="5"/>
  <c r="G214" i="5"/>
  <c r="F214" i="5"/>
  <c r="F212" i="5"/>
  <c r="D212" i="5"/>
  <c r="I212" i="5"/>
  <c r="C212" i="5"/>
  <c r="A212" i="5"/>
  <c r="Z211" i="5"/>
  <c r="Y211" i="5"/>
  <c r="X211" i="5"/>
  <c r="G210" i="5"/>
  <c r="E210" i="5"/>
  <c r="J209" i="5"/>
  <c r="F209" i="5"/>
  <c r="E209" i="5"/>
  <c r="J208" i="5"/>
  <c r="F208" i="5"/>
  <c r="E208" i="5"/>
  <c r="J207" i="5"/>
  <c r="G207" i="5"/>
  <c r="F207" i="5"/>
  <c r="J206" i="5"/>
  <c r="G206" i="5"/>
  <c r="F206" i="5"/>
  <c r="J205" i="5"/>
  <c r="G205" i="5"/>
  <c r="F205" i="5"/>
  <c r="J204" i="5"/>
  <c r="G204" i="5"/>
  <c r="F204" i="5"/>
  <c r="F202" i="5"/>
  <c r="D202" i="5"/>
  <c r="I202" i="5"/>
  <c r="C202" i="5"/>
  <c r="A202" i="5"/>
  <c r="Z201" i="5"/>
  <c r="Y201" i="5"/>
  <c r="W201" i="5"/>
  <c r="G200" i="5"/>
  <c r="E200" i="5"/>
  <c r="J199" i="5"/>
  <c r="E199" i="5"/>
  <c r="J198" i="5"/>
  <c r="E198" i="5"/>
  <c r="J197" i="5"/>
  <c r="G197" i="5"/>
  <c r="F197" i="5"/>
  <c r="J196" i="5"/>
  <c r="G196" i="5"/>
  <c r="F196" i="5"/>
  <c r="J195" i="5"/>
  <c r="G195" i="5"/>
  <c r="F195" i="5"/>
  <c r="J194" i="5"/>
  <c r="G194" i="5"/>
  <c r="F194" i="5"/>
  <c r="F193" i="5"/>
  <c r="E193" i="5"/>
  <c r="D193" i="5"/>
  <c r="I193" i="5"/>
  <c r="C193" i="5"/>
  <c r="A193" i="5"/>
  <c r="Z192" i="5"/>
  <c r="Y192" i="5"/>
  <c r="X192" i="5"/>
  <c r="G191" i="5"/>
  <c r="E191" i="5"/>
  <c r="J190" i="5"/>
  <c r="F190" i="5"/>
  <c r="E190" i="5"/>
  <c r="J189" i="5"/>
  <c r="F189" i="5"/>
  <c r="E189" i="5"/>
  <c r="J188" i="5"/>
  <c r="G188" i="5"/>
  <c r="F188" i="5"/>
  <c r="J187" i="5"/>
  <c r="G187" i="5"/>
  <c r="F187" i="5"/>
  <c r="J186" i="5"/>
  <c r="G186" i="5"/>
  <c r="F186" i="5"/>
  <c r="J185" i="5"/>
  <c r="G185" i="5"/>
  <c r="F185" i="5"/>
  <c r="F183" i="5"/>
  <c r="D183" i="5"/>
  <c r="I183" i="5"/>
  <c r="C183" i="5"/>
  <c r="A183" i="5"/>
  <c r="Z182" i="5"/>
  <c r="Y182" i="5"/>
  <c r="X182" i="5"/>
  <c r="G181" i="5"/>
  <c r="E181" i="5"/>
  <c r="J180" i="5"/>
  <c r="F180" i="5"/>
  <c r="E180" i="5"/>
  <c r="J179" i="5"/>
  <c r="F179" i="5"/>
  <c r="E179" i="5"/>
  <c r="J178" i="5"/>
  <c r="G178" i="5"/>
  <c r="F178" i="5"/>
  <c r="F177" i="5"/>
  <c r="D177" i="5"/>
  <c r="I177" i="5"/>
  <c r="C177" i="5"/>
  <c r="A177" i="5"/>
  <c r="Z176" i="5"/>
  <c r="Y176" i="5"/>
  <c r="X176" i="5"/>
  <c r="G175" i="5"/>
  <c r="E175" i="5"/>
  <c r="J174" i="5"/>
  <c r="F174" i="5"/>
  <c r="E174" i="5"/>
  <c r="J173" i="5"/>
  <c r="F173" i="5"/>
  <c r="E173" i="5"/>
  <c r="J172" i="5"/>
  <c r="G172" i="5"/>
  <c r="F172" i="5"/>
  <c r="J171" i="5"/>
  <c r="G171" i="5"/>
  <c r="F171" i="5"/>
  <c r="F169" i="5"/>
  <c r="D169" i="5"/>
  <c r="I169" i="5"/>
  <c r="C169" i="5"/>
  <c r="A169" i="5"/>
  <c r="A168" i="5"/>
  <c r="Z162" i="5"/>
  <c r="Y162" i="5"/>
  <c r="X162" i="5"/>
  <c r="J161" i="5"/>
  <c r="G161" i="5"/>
  <c r="F161" i="5"/>
  <c r="U161" i="5"/>
  <c r="S161" i="5"/>
  <c r="E161" i="5"/>
  <c r="D161" i="5"/>
  <c r="I161" i="5"/>
  <c r="C161" i="5"/>
  <c r="B161" i="5"/>
  <c r="A161" i="5"/>
  <c r="Z160" i="5"/>
  <c r="Y160" i="5"/>
  <c r="X160" i="5"/>
  <c r="J158" i="5"/>
  <c r="G158" i="5"/>
  <c r="F158" i="5"/>
  <c r="D158" i="5"/>
  <c r="I158" i="5"/>
  <c r="C158" i="5"/>
  <c r="B158" i="5"/>
  <c r="A158" i="5"/>
  <c r="Z157" i="5"/>
  <c r="Y157" i="5"/>
  <c r="W157" i="5"/>
  <c r="G156" i="5"/>
  <c r="E156" i="5"/>
  <c r="J155" i="5"/>
  <c r="E155" i="5"/>
  <c r="J154" i="5"/>
  <c r="E154" i="5"/>
  <c r="J153" i="5"/>
  <c r="G153" i="5"/>
  <c r="F153" i="5"/>
  <c r="J152" i="5"/>
  <c r="G152" i="5"/>
  <c r="F152" i="5"/>
  <c r="J151" i="5"/>
  <c r="G151" i="5"/>
  <c r="F151" i="5"/>
  <c r="F150" i="5"/>
  <c r="E150" i="5"/>
  <c r="D150" i="5"/>
  <c r="I150" i="5"/>
  <c r="C150" i="5"/>
  <c r="A150" i="5"/>
  <c r="Z149" i="5"/>
  <c r="Y149" i="5"/>
  <c r="X149" i="5"/>
  <c r="J148" i="5"/>
  <c r="Z148" i="5"/>
  <c r="Y148" i="5"/>
  <c r="X148" i="5"/>
  <c r="F148" i="5"/>
  <c r="D148" i="5"/>
  <c r="C148" i="5"/>
  <c r="B148" i="5"/>
  <c r="A148" i="5"/>
  <c r="G147" i="5"/>
  <c r="E147" i="5"/>
  <c r="J146" i="5"/>
  <c r="E146" i="5"/>
  <c r="J145" i="5"/>
  <c r="E145" i="5"/>
  <c r="J144" i="5"/>
  <c r="G144" i="5"/>
  <c r="F144" i="5"/>
  <c r="J143" i="5"/>
  <c r="G143" i="5"/>
  <c r="F143" i="5"/>
  <c r="J142" i="5"/>
  <c r="G142" i="5"/>
  <c r="F142" i="5"/>
  <c r="F140" i="5"/>
  <c r="D140" i="5"/>
  <c r="I140" i="5"/>
  <c r="C140" i="5"/>
  <c r="A140" i="5"/>
  <c r="Z139" i="5"/>
  <c r="Y139" i="5"/>
  <c r="X139" i="5"/>
  <c r="J138" i="5"/>
  <c r="Z138" i="5"/>
  <c r="Y138" i="5"/>
  <c r="X138" i="5"/>
  <c r="F138" i="5"/>
  <c r="D138" i="5"/>
  <c r="C138" i="5"/>
  <c r="B138" i="5"/>
  <c r="A138" i="5"/>
  <c r="G137" i="5"/>
  <c r="E137" i="5"/>
  <c r="J136" i="5"/>
  <c r="F136" i="5"/>
  <c r="E136" i="5"/>
  <c r="J135" i="5"/>
  <c r="F135" i="5"/>
  <c r="E135" i="5"/>
  <c r="J134" i="5"/>
  <c r="G134" i="5"/>
  <c r="F134" i="5"/>
  <c r="J133" i="5"/>
  <c r="G133" i="5"/>
  <c r="F133" i="5"/>
  <c r="J132" i="5"/>
  <c r="G132" i="5"/>
  <c r="F132" i="5"/>
  <c r="J131" i="5"/>
  <c r="G131" i="5"/>
  <c r="F131" i="5"/>
  <c r="F129" i="5"/>
  <c r="D129" i="5"/>
  <c r="I129" i="5"/>
  <c r="C129" i="5"/>
  <c r="A129" i="5"/>
  <c r="Z128" i="5"/>
  <c r="Y128" i="5"/>
  <c r="X128" i="5"/>
  <c r="J127" i="5"/>
  <c r="Z127" i="5"/>
  <c r="Y127" i="5"/>
  <c r="X127" i="5"/>
  <c r="F127" i="5"/>
  <c r="D127" i="5"/>
  <c r="C127" i="5"/>
  <c r="B127" i="5"/>
  <c r="A127" i="5"/>
  <c r="G126" i="5"/>
  <c r="E126" i="5"/>
  <c r="J125" i="5"/>
  <c r="E125" i="5"/>
  <c r="J124" i="5"/>
  <c r="E124" i="5"/>
  <c r="J123" i="5"/>
  <c r="G123" i="5"/>
  <c r="F123" i="5"/>
  <c r="J122" i="5"/>
  <c r="G122" i="5"/>
  <c r="F122" i="5"/>
  <c r="J121" i="5"/>
  <c r="G121" i="5"/>
  <c r="F121" i="5"/>
  <c r="F119" i="5"/>
  <c r="D119" i="5"/>
  <c r="I119" i="5"/>
  <c r="C119" i="5"/>
  <c r="A119" i="5"/>
  <c r="Z118" i="5"/>
  <c r="Y118" i="5"/>
  <c r="X118" i="5"/>
  <c r="J117" i="5"/>
  <c r="Z117" i="5"/>
  <c r="Y117" i="5"/>
  <c r="X117" i="5"/>
  <c r="F117" i="5"/>
  <c r="D117" i="5"/>
  <c r="C117" i="5"/>
  <c r="B117" i="5"/>
  <c r="A117" i="5"/>
  <c r="G116" i="5"/>
  <c r="E116" i="5"/>
  <c r="J115" i="5"/>
  <c r="E115" i="5"/>
  <c r="J114" i="5"/>
  <c r="E114" i="5"/>
  <c r="J113" i="5"/>
  <c r="G113" i="5"/>
  <c r="F113" i="5"/>
  <c r="J112" i="5"/>
  <c r="G112" i="5"/>
  <c r="F112" i="5"/>
  <c r="J111" i="5"/>
  <c r="G111" i="5"/>
  <c r="F111" i="5"/>
  <c r="F109" i="5"/>
  <c r="D109" i="5"/>
  <c r="I109" i="5"/>
  <c r="C109" i="5"/>
  <c r="A109" i="5"/>
  <c r="B108" i="5"/>
  <c r="Z106" i="5"/>
  <c r="Y106" i="5"/>
  <c r="X106" i="5"/>
  <c r="J104" i="5"/>
  <c r="G104" i="5"/>
  <c r="F104" i="5"/>
  <c r="D104" i="5"/>
  <c r="I104" i="5"/>
  <c r="C104" i="5"/>
  <c r="B104" i="5"/>
  <c r="A104" i="5"/>
  <c r="Z103" i="5"/>
  <c r="Y103" i="5"/>
  <c r="X103" i="5"/>
  <c r="J101" i="5"/>
  <c r="G101" i="5"/>
  <c r="F101" i="5"/>
  <c r="D101" i="5"/>
  <c r="I101" i="5"/>
  <c r="C101" i="5"/>
  <c r="B101" i="5"/>
  <c r="A101" i="5"/>
  <c r="Z100" i="5"/>
  <c r="Y100" i="5"/>
  <c r="X100" i="5"/>
  <c r="J99" i="5"/>
  <c r="Z99" i="5"/>
  <c r="Y99" i="5"/>
  <c r="X99" i="5"/>
  <c r="F99" i="5"/>
  <c r="D99" i="5"/>
  <c r="C99" i="5"/>
  <c r="B99" i="5"/>
  <c r="A99" i="5"/>
  <c r="J98" i="5"/>
  <c r="F98" i="5"/>
  <c r="E98" i="5"/>
  <c r="J97" i="5"/>
  <c r="F97" i="5"/>
  <c r="E97" i="5"/>
  <c r="J96" i="5"/>
  <c r="G96" i="5"/>
  <c r="F96" i="5"/>
  <c r="J95" i="5"/>
  <c r="G95" i="5"/>
  <c r="F95" i="5"/>
  <c r="F94" i="5"/>
  <c r="E94" i="5"/>
  <c r="D94" i="5"/>
  <c r="I94" i="5"/>
  <c r="C94" i="5"/>
  <c r="A94" i="5"/>
  <c r="Z93" i="5"/>
  <c r="Y93" i="5"/>
  <c r="X93" i="5"/>
  <c r="J92" i="5"/>
  <c r="Z92" i="5"/>
  <c r="Y92" i="5"/>
  <c r="X92" i="5"/>
  <c r="F92" i="5"/>
  <c r="D92" i="5"/>
  <c r="C92" i="5"/>
  <c r="B92" i="5"/>
  <c r="A92" i="5"/>
  <c r="G91" i="5"/>
  <c r="E91" i="5"/>
  <c r="J90" i="5"/>
  <c r="E90" i="5"/>
  <c r="J89" i="5"/>
  <c r="E89" i="5"/>
  <c r="J88" i="5"/>
  <c r="G88" i="5"/>
  <c r="F88" i="5"/>
  <c r="F86" i="5"/>
  <c r="D86" i="5"/>
  <c r="I86" i="5"/>
  <c r="C86" i="5"/>
  <c r="A86" i="5"/>
  <c r="Z85" i="5"/>
  <c r="Y85" i="5"/>
  <c r="X85" i="5"/>
  <c r="G84" i="5"/>
  <c r="E84" i="5"/>
  <c r="J83" i="5"/>
  <c r="F83" i="5"/>
  <c r="E83" i="5"/>
  <c r="J82" i="5"/>
  <c r="F82" i="5"/>
  <c r="E82" i="5"/>
  <c r="J81" i="5"/>
  <c r="G81" i="5"/>
  <c r="F81" i="5"/>
  <c r="F79" i="5"/>
  <c r="D79" i="5"/>
  <c r="I79" i="5"/>
  <c r="C79" i="5"/>
  <c r="A79" i="5"/>
  <c r="Z78" i="5"/>
  <c r="Y78" i="5"/>
  <c r="X78" i="5"/>
  <c r="G77" i="5"/>
  <c r="E77" i="5"/>
  <c r="J76" i="5"/>
  <c r="F76" i="5"/>
  <c r="E76" i="5"/>
  <c r="J75" i="5"/>
  <c r="F75" i="5"/>
  <c r="E75" i="5"/>
  <c r="J74" i="5"/>
  <c r="G74" i="5"/>
  <c r="F74" i="5"/>
  <c r="F72" i="5"/>
  <c r="D72" i="5"/>
  <c r="I72" i="5"/>
  <c r="C72" i="5"/>
  <c r="A72" i="5"/>
  <c r="Z71" i="5"/>
  <c r="Y71" i="5"/>
  <c r="X71" i="5"/>
  <c r="J70" i="5"/>
  <c r="Z70" i="5"/>
  <c r="Y70" i="5"/>
  <c r="X70" i="5"/>
  <c r="F70" i="5"/>
  <c r="D70" i="5"/>
  <c r="C70" i="5"/>
  <c r="B70" i="5"/>
  <c r="A70" i="5"/>
  <c r="G69" i="5"/>
  <c r="E69" i="5"/>
  <c r="J68" i="5"/>
  <c r="E68" i="5"/>
  <c r="J67" i="5"/>
  <c r="E67" i="5"/>
  <c r="J66" i="5"/>
  <c r="G66" i="5"/>
  <c r="F66" i="5"/>
  <c r="J65" i="5"/>
  <c r="G65" i="5"/>
  <c r="F65" i="5"/>
  <c r="J64" i="5"/>
  <c r="G64" i="5"/>
  <c r="F64" i="5"/>
  <c r="F63" i="5"/>
  <c r="E63" i="5"/>
  <c r="D63" i="5"/>
  <c r="I63" i="5"/>
  <c r="C63" i="5"/>
  <c r="A63" i="5"/>
  <c r="Z62" i="5"/>
  <c r="Y62" i="5"/>
  <c r="X62" i="5"/>
  <c r="J61" i="5"/>
  <c r="Z61" i="5"/>
  <c r="Y61" i="5"/>
  <c r="X61" i="5"/>
  <c r="F61" i="5"/>
  <c r="D61" i="5"/>
  <c r="C61" i="5"/>
  <c r="B61" i="5"/>
  <c r="A61" i="5"/>
  <c r="G60" i="5"/>
  <c r="E60" i="5"/>
  <c r="J59" i="5"/>
  <c r="E59" i="5"/>
  <c r="J58" i="5"/>
  <c r="E58" i="5"/>
  <c r="J57" i="5"/>
  <c r="G57" i="5"/>
  <c r="F57" i="5"/>
  <c r="J56" i="5"/>
  <c r="G56" i="5"/>
  <c r="F56" i="5"/>
  <c r="J55" i="5"/>
  <c r="G55" i="5"/>
  <c r="F55" i="5"/>
  <c r="F54" i="5"/>
  <c r="E54" i="5"/>
  <c r="D54" i="5"/>
  <c r="I54" i="5"/>
  <c r="C54" i="5"/>
  <c r="A54" i="5"/>
  <c r="Z53" i="5"/>
  <c r="Y53" i="5"/>
  <c r="X53" i="5"/>
  <c r="J52" i="5"/>
  <c r="Z52" i="5"/>
  <c r="Y52" i="5"/>
  <c r="X52" i="5"/>
  <c r="F52" i="5"/>
  <c r="D52" i="5"/>
  <c r="C52" i="5"/>
  <c r="B52" i="5"/>
  <c r="A52" i="5"/>
  <c r="G51" i="5"/>
  <c r="E51" i="5"/>
  <c r="J50" i="5"/>
  <c r="F50" i="5"/>
  <c r="E50" i="5"/>
  <c r="J49" i="5"/>
  <c r="F49" i="5"/>
  <c r="E49" i="5"/>
  <c r="J48" i="5"/>
  <c r="G48" i="5"/>
  <c r="F48" i="5"/>
  <c r="J47" i="5"/>
  <c r="G47" i="5"/>
  <c r="F47" i="5"/>
  <c r="J46" i="5"/>
  <c r="G46" i="5"/>
  <c r="F46" i="5"/>
  <c r="F44" i="5"/>
  <c r="D44" i="5"/>
  <c r="I44" i="5"/>
  <c r="C44" i="5"/>
  <c r="A44" i="5"/>
  <c r="Z43" i="5"/>
  <c r="Y43" i="5"/>
  <c r="X43" i="5"/>
  <c r="J42" i="5"/>
  <c r="Z42" i="5"/>
  <c r="G22" i="5" s="1"/>
  <c r="Y42" i="5"/>
  <c r="G21" i="5" s="1"/>
  <c r="X42" i="5"/>
  <c r="F42" i="5"/>
  <c r="D42" i="5"/>
  <c r="C42" i="5"/>
  <c r="B42" i="5"/>
  <c r="A42" i="5"/>
  <c r="G41" i="5"/>
  <c r="E41" i="5"/>
  <c r="J40" i="5"/>
  <c r="F40" i="5"/>
  <c r="E40" i="5"/>
  <c r="J39" i="5"/>
  <c r="F39" i="5"/>
  <c r="E39" i="5"/>
  <c r="J38" i="5"/>
  <c r="G38" i="5"/>
  <c r="F38" i="5"/>
  <c r="J37" i="5"/>
  <c r="G37" i="5"/>
  <c r="F37" i="5"/>
  <c r="J36" i="5"/>
  <c r="G36" i="5"/>
  <c r="F36" i="5"/>
  <c r="F35" i="5"/>
  <c r="E35" i="5"/>
  <c r="D35" i="5"/>
  <c r="I35" i="5"/>
  <c r="C35" i="5"/>
  <c r="A35" i="5"/>
  <c r="B34" i="5"/>
  <c r="A32" i="5"/>
  <c r="A30" i="5"/>
  <c r="A14" i="5"/>
  <c r="B7" i="5"/>
  <c r="H5" i="5"/>
  <c r="A1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" i="3"/>
  <c r="CX1" i="3"/>
  <c r="CY1" i="3"/>
  <c r="CZ1" i="3"/>
  <c r="DA1" i="3"/>
  <c r="DB1" i="3"/>
  <c r="DC1" i="3"/>
  <c r="A2" i="3"/>
  <c r="CX2" i="3"/>
  <c r="CY2" i="3"/>
  <c r="CZ2" i="3"/>
  <c r="DB2" i="3" s="1"/>
  <c r="DA2" i="3"/>
  <c r="DC2" i="3"/>
  <c r="A3" i="3"/>
  <c r="CX3" i="3"/>
  <c r="CY3" i="3"/>
  <c r="CZ3" i="3"/>
  <c r="DB3" i="3" s="1"/>
  <c r="DA3" i="3"/>
  <c r="DC3" i="3"/>
  <c r="A4" i="3"/>
  <c r="CX4" i="3"/>
  <c r="CY4" i="3"/>
  <c r="CZ4" i="3"/>
  <c r="DB4" i="3"/>
  <c r="DA4" i="3"/>
  <c r="DC4" i="3"/>
  <c r="A5" i="3"/>
  <c r="CX5" i="3"/>
  <c r="CY5" i="3"/>
  <c r="CZ5" i="3"/>
  <c r="DA5" i="3"/>
  <c r="DB5" i="3"/>
  <c r="DC5" i="3"/>
  <c r="A6" i="3"/>
  <c r="CX6" i="3"/>
  <c r="CY6" i="3"/>
  <c r="CZ6" i="3"/>
  <c r="DB6" i="3" s="1"/>
  <c r="DA6" i="3"/>
  <c r="DC6" i="3"/>
  <c r="A7" i="3"/>
  <c r="CX7" i="3"/>
  <c r="CY7" i="3"/>
  <c r="CZ7" i="3"/>
  <c r="DB7" i="3" s="1"/>
  <c r="DA7" i="3"/>
  <c r="DC7" i="3"/>
  <c r="A8" i="3"/>
  <c r="CX8" i="3"/>
  <c r="CY8" i="3"/>
  <c r="CZ8" i="3"/>
  <c r="DB8" i="3"/>
  <c r="DA8" i="3"/>
  <c r="DC8" i="3"/>
  <c r="A9" i="3"/>
  <c r="CX9" i="3"/>
  <c r="CY9" i="3"/>
  <c r="CZ9" i="3"/>
  <c r="DA9" i="3"/>
  <c r="DB9" i="3"/>
  <c r="DC9" i="3"/>
  <c r="A10" i="3"/>
  <c r="CX10" i="3"/>
  <c r="CY10" i="3"/>
  <c r="CZ10" i="3"/>
  <c r="DB10" i="3" s="1"/>
  <c r="DA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B12" i="3"/>
  <c r="DA12" i="3"/>
  <c r="DC12" i="3"/>
  <c r="A13" i="3"/>
  <c r="CX13" i="3"/>
  <c r="CY13" i="3"/>
  <c r="CZ13" i="3"/>
  <c r="DA13" i="3"/>
  <c r="DB13" i="3"/>
  <c r="DC13" i="3"/>
  <c r="A14" i="3"/>
  <c r="CX14" i="3"/>
  <c r="CY14" i="3"/>
  <c r="CZ14" i="3"/>
  <c r="DB14" i="3" s="1"/>
  <c r="DA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B16" i="3"/>
  <c r="DA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B18" i="3" s="1"/>
  <c r="DA18" i="3"/>
  <c r="DC18" i="3"/>
  <c r="A19" i="3"/>
  <c r="CX19" i="3"/>
  <c r="CY19" i="3"/>
  <c r="CZ19" i="3"/>
  <c r="DB19" i="3" s="1"/>
  <c r="DA19" i="3"/>
  <c r="DC19" i="3"/>
  <c r="A20" i="3"/>
  <c r="CX20" i="3"/>
  <c r="CY20" i="3"/>
  <c r="CZ20" i="3"/>
  <c r="DB20" i="3"/>
  <c r="DA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B22" i="3" s="1"/>
  <c r="DA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B24" i="3"/>
  <c r="DA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B26" i="3" s="1"/>
  <c r="DA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B28" i="3"/>
  <c r="DA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B30" i="3" s="1"/>
  <c r="DA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B32" i="3"/>
  <c r="DA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B34" i="3" s="1"/>
  <c r="DA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B36" i="3"/>
  <c r="DA36" i="3"/>
  <c r="DC36" i="3"/>
  <c r="A37" i="3"/>
  <c r="CX37" i="3"/>
  <c r="CY37" i="3"/>
  <c r="CZ37" i="3"/>
  <c r="DA37" i="3"/>
  <c r="DB37" i="3"/>
  <c r="DC37" i="3"/>
  <c r="A38" i="3"/>
  <c r="CX38" i="3"/>
  <c r="CY38" i="3"/>
  <c r="CZ38" i="3"/>
  <c r="DB38" i="3" s="1"/>
  <c r="DA38" i="3"/>
  <c r="DC38" i="3"/>
  <c r="A39" i="3"/>
  <c r="CY39" i="3"/>
  <c r="CZ39" i="3"/>
  <c r="DB39" i="3"/>
  <c r="DA39" i="3"/>
  <c r="DC39" i="3"/>
  <c r="A40" i="3"/>
  <c r="CY40" i="3"/>
  <c r="CZ40" i="3"/>
  <c r="DB40" i="3" s="1"/>
  <c r="DA40" i="3"/>
  <c r="DC40" i="3"/>
  <c r="A41" i="3"/>
  <c r="CY41" i="3"/>
  <c r="CZ41" i="3"/>
  <c r="DA41" i="3"/>
  <c r="DB41" i="3"/>
  <c r="DC41" i="3"/>
  <c r="A42" i="3"/>
  <c r="CY42" i="3"/>
  <c r="CZ42" i="3"/>
  <c r="DB42" i="3" s="1"/>
  <c r="DA42" i="3"/>
  <c r="DC42" i="3"/>
  <c r="A43" i="3"/>
  <c r="CY43" i="3"/>
  <c r="CZ43" i="3"/>
  <c r="DB43" i="3"/>
  <c r="DA43" i="3"/>
  <c r="DC43" i="3"/>
  <c r="A44" i="3"/>
  <c r="CY44" i="3"/>
  <c r="CZ44" i="3"/>
  <c r="DB44" i="3" s="1"/>
  <c r="DA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/>
  <c r="DA47" i="3"/>
  <c r="DC47" i="3"/>
  <c r="A48" i="3"/>
  <c r="CY48" i="3"/>
  <c r="CZ48" i="3"/>
  <c r="DB48" i="3" s="1"/>
  <c r="DA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/>
  <c r="DA51" i="3"/>
  <c r="DC51" i="3"/>
  <c r="A52" i="3"/>
  <c r="CY52" i="3"/>
  <c r="CZ52" i="3"/>
  <c r="DB52" i="3" s="1"/>
  <c r="DA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X55" i="3"/>
  <c r="CY55" i="3"/>
  <c r="CZ55" i="3"/>
  <c r="DB55" i="3" s="1"/>
  <c r="DA55" i="3"/>
  <c r="DC55" i="3"/>
  <c r="A56" i="3"/>
  <c r="CX56" i="3"/>
  <c r="CY56" i="3"/>
  <c r="CZ56" i="3"/>
  <c r="DB56" i="3"/>
  <c r="DA56" i="3"/>
  <c r="DC56" i="3"/>
  <c r="A57" i="3"/>
  <c r="CX57" i="3"/>
  <c r="CY57" i="3"/>
  <c r="CZ57" i="3"/>
  <c r="DA57" i="3"/>
  <c r="DB57" i="3"/>
  <c r="DC57" i="3"/>
  <c r="A58" i="3"/>
  <c r="CX58" i="3"/>
  <c r="CY58" i="3"/>
  <c r="CZ58" i="3"/>
  <c r="DB58" i="3" s="1"/>
  <c r="DA58" i="3"/>
  <c r="DC58" i="3"/>
  <c r="A59" i="3"/>
  <c r="CX59" i="3"/>
  <c r="CY59" i="3"/>
  <c r="CZ59" i="3"/>
  <c r="DB59" i="3" s="1"/>
  <c r="DA59" i="3"/>
  <c r="DC59" i="3"/>
  <c r="A60" i="3"/>
  <c r="CX60" i="3"/>
  <c r="CY60" i="3"/>
  <c r="CZ60" i="3"/>
  <c r="DB60" i="3"/>
  <c r="DA60" i="3"/>
  <c r="DC60" i="3"/>
  <c r="A61" i="3"/>
  <c r="CX61" i="3"/>
  <c r="CY61" i="3"/>
  <c r="CZ61" i="3"/>
  <c r="DA61" i="3"/>
  <c r="DB61" i="3"/>
  <c r="DC61" i="3"/>
  <c r="A62" i="3"/>
  <c r="CX62" i="3"/>
  <c r="CY62" i="3"/>
  <c r="CZ62" i="3"/>
  <c r="DB62" i="3" s="1"/>
  <c r="DA62" i="3"/>
  <c r="DC62" i="3"/>
  <c r="A63" i="3"/>
  <c r="CX63" i="3"/>
  <c r="CY63" i="3"/>
  <c r="CZ63" i="3"/>
  <c r="DB63" i="3" s="1"/>
  <c r="DA63" i="3"/>
  <c r="DC63" i="3"/>
  <c r="A64" i="3"/>
  <c r="CX64" i="3"/>
  <c r="CY64" i="3"/>
  <c r="CZ64" i="3"/>
  <c r="DB64" i="3"/>
  <c r="DA64" i="3"/>
  <c r="DC64" i="3"/>
  <c r="A65" i="3"/>
  <c r="CX65" i="3"/>
  <c r="CY65" i="3"/>
  <c r="CZ65" i="3"/>
  <c r="DA65" i="3"/>
  <c r="DB65" i="3"/>
  <c r="DC65" i="3"/>
  <c r="A66" i="3"/>
  <c r="CX66" i="3"/>
  <c r="CY66" i="3"/>
  <c r="CZ66" i="3"/>
  <c r="DB66" i="3" s="1"/>
  <c r="DA66" i="3"/>
  <c r="DC66" i="3"/>
  <c r="A67" i="3"/>
  <c r="CX67" i="3"/>
  <c r="CY67" i="3"/>
  <c r="CZ67" i="3"/>
  <c r="DB67" i="3" s="1"/>
  <c r="DA67" i="3"/>
  <c r="DC67" i="3"/>
  <c r="A68" i="3"/>
  <c r="CX68" i="3"/>
  <c r="CY68" i="3"/>
  <c r="CZ68" i="3"/>
  <c r="DB68" i="3"/>
  <c r="DA68" i="3"/>
  <c r="DC68" i="3"/>
  <c r="A69" i="3"/>
  <c r="CX69" i="3"/>
  <c r="CY69" i="3"/>
  <c r="CZ69" i="3"/>
  <c r="DA69" i="3"/>
  <c r="DB69" i="3"/>
  <c r="DC69" i="3"/>
  <c r="A70" i="3"/>
  <c r="CX70" i="3"/>
  <c r="CY70" i="3"/>
  <c r="CZ70" i="3"/>
  <c r="DB70" i="3" s="1"/>
  <c r="DA70" i="3"/>
  <c r="DC70" i="3"/>
  <c r="A71" i="3"/>
  <c r="CX71" i="3"/>
  <c r="CY71" i="3"/>
  <c r="CZ71" i="3"/>
  <c r="DB71" i="3" s="1"/>
  <c r="DA71" i="3"/>
  <c r="DC71" i="3"/>
  <c r="A72" i="3"/>
  <c r="CX72" i="3"/>
  <c r="CY72" i="3"/>
  <c r="CZ72" i="3"/>
  <c r="DB72" i="3"/>
  <c r="DA72" i="3"/>
  <c r="DC72" i="3"/>
  <c r="A73" i="3"/>
  <c r="CX73" i="3"/>
  <c r="CY73" i="3"/>
  <c r="CZ73" i="3"/>
  <c r="DA73" i="3"/>
  <c r="DB73" i="3"/>
  <c r="DC73" i="3"/>
  <c r="A74" i="3"/>
  <c r="CX74" i="3"/>
  <c r="CY74" i="3"/>
  <c r="CZ74" i="3"/>
  <c r="DB74" i="3" s="1"/>
  <c r="DA74" i="3"/>
  <c r="DC74" i="3"/>
  <c r="A75" i="3"/>
  <c r="CX75" i="3"/>
  <c r="CY75" i="3"/>
  <c r="CZ75" i="3"/>
  <c r="DB75" i="3" s="1"/>
  <c r="DA75" i="3"/>
  <c r="DC75" i="3"/>
  <c r="A76" i="3"/>
  <c r="CX76" i="3"/>
  <c r="CY76" i="3"/>
  <c r="CZ76" i="3"/>
  <c r="DB76" i="3"/>
  <c r="DA76" i="3"/>
  <c r="DC76" i="3"/>
  <c r="A77" i="3"/>
  <c r="CX77" i="3"/>
  <c r="CY77" i="3"/>
  <c r="CZ77" i="3"/>
  <c r="DA77" i="3"/>
  <c r="DB77" i="3"/>
  <c r="DC77" i="3"/>
  <c r="A78" i="3"/>
  <c r="CX78" i="3"/>
  <c r="CY78" i="3"/>
  <c r="CZ78" i="3"/>
  <c r="DB78" i="3" s="1"/>
  <c r="DA78" i="3"/>
  <c r="DC78" i="3"/>
  <c r="A79" i="3"/>
  <c r="CX79" i="3"/>
  <c r="CY79" i="3"/>
  <c r="CZ79" i="3"/>
  <c r="DB79" i="3" s="1"/>
  <c r="DA79" i="3"/>
  <c r="DC79" i="3"/>
  <c r="A80" i="3"/>
  <c r="CX80" i="3"/>
  <c r="CY80" i="3"/>
  <c r="CZ80" i="3"/>
  <c r="DB80" i="3"/>
  <c r="DA80" i="3"/>
  <c r="DC80" i="3"/>
  <c r="A81" i="3"/>
  <c r="CX81" i="3"/>
  <c r="CY81" i="3"/>
  <c r="CZ81" i="3"/>
  <c r="DA81" i="3"/>
  <c r="DB81" i="3"/>
  <c r="DC81" i="3"/>
  <c r="A82" i="3"/>
  <c r="CX82" i="3"/>
  <c r="CY82" i="3"/>
  <c r="CZ82" i="3"/>
  <c r="DB82" i="3" s="1"/>
  <c r="DA82" i="3"/>
  <c r="DC82" i="3"/>
  <c r="A83" i="3"/>
  <c r="CY83" i="3"/>
  <c r="CZ83" i="3"/>
  <c r="DB83" i="3"/>
  <c r="DA83" i="3"/>
  <c r="DC83" i="3"/>
  <c r="A84" i="3"/>
  <c r="CY84" i="3"/>
  <c r="CZ84" i="3"/>
  <c r="DB84" i="3" s="1"/>
  <c r="DA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/>
  <c r="DA87" i="3"/>
  <c r="DC87" i="3"/>
  <c r="A88" i="3"/>
  <c r="CY88" i="3"/>
  <c r="CZ88" i="3"/>
  <c r="DB88" i="3" s="1"/>
  <c r="DA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X91" i="3"/>
  <c r="CY91" i="3"/>
  <c r="CZ91" i="3"/>
  <c r="DB91" i="3" s="1"/>
  <c r="DA91" i="3"/>
  <c r="DC91" i="3"/>
  <c r="A92" i="3"/>
  <c r="CX92" i="3"/>
  <c r="CY92" i="3"/>
  <c r="CZ92" i="3"/>
  <c r="DB92" i="3"/>
  <c r="DA92" i="3"/>
  <c r="DC92" i="3"/>
  <c r="A93" i="3"/>
  <c r="CX93" i="3"/>
  <c r="CY93" i="3"/>
  <c r="CZ93" i="3"/>
  <c r="DA93" i="3"/>
  <c r="DB93" i="3"/>
  <c r="DC93" i="3"/>
  <c r="A94" i="3"/>
  <c r="CX94" i="3"/>
  <c r="CY94" i="3"/>
  <c r="CZ94" i="3"/>
  <c r="DB94" i="3" s="1"/>
  <c r="DA94" i="3"/>
  <c r="DC94" i="3"/>
  <c r="A95" i="3"/>
  <c r="CX95" i="3"/>
  <c r="CY95" i="3"/>
  <c r="CZ95" i="3"/>
  <c r="DB95" i="3" s="1"/>
  <c r="DA95" i="3"/>
  <c r="DC95" i="3"/>
  <c r="A96" i="3"/>
  <c r="CX96" i="3"/>
  <c r="CY96" i="3"/>
  <c r="CZ96" i="3"/>
  <c r="DB96" i="3"/>
  <c r="DA96" i="3"/>
  <c r="DC96" i="3"/>
  <c r="A97" i="3"/>
  <c r="CY97" i="3"/>
  <c r="CZ97" i="3"/>
  <c r="DB97" i="3" s="1"/>
  <c r="DA97" i="3"/>
  <c r="DC97" i="3"/>
  <c r="A98" i="3"/>
  <c r="CY98" i="3"/>
  <c r="CZ98" i="3"/>
  <c r="DA98" i="3"/>
  <c r="DB98" i="3"/>
  <c r="DC98" i="3"/>
  <c r="A99" i="3"/>
  <c r="CY99" i="3"/>
  <c r="CZ99" i="3"/>
  <c r="DB99" i="3" s="1"/>
  <c r="DA99" i="3"/>
  <c r="DC99" i="3"/>
  <c r="A100" i="3"/>
  <c r="CY100" i="3"/>
  <c r="CZ100" i="3"/>
  <c r="DB100" i="3"/>
  <c r="DA100" i="3"/>
  <c r="DC100" i="3"/>
  <c r="A101" i="3"/>
  <c r="CY101" i="3"/>
  <c r="CZ101" i="3"/>
  <c r="DB101" i="3" s="1"/>
  <c r="DA101" i="3"/>
  <c r="DC101" i="3"/>
  <c r="A102" i="3"/>
  <c r="CY102" i="3"/>
  <c r="CZ102" i="3"/>
  <c r="DA102" i="3"/>
  <c r="DB102" i="3"/>
  <c r="DC102" i="3"/>
  <c r="A103" i="3"/>
  <c r="CY103" i="3"/>
  <c r="CZ103" i="3"/>
  <c r="DB103" i="3" s="1"/>
  <c r="DA103" i="3"/>
  <c r="DC103" i="3"/>
  <c r="A104" i="3"/>
  <c r="CY104" i="3"/>
  <c r="CZ104" i="3"/>
  <c r="DB104" i="3"/>
  <c r="DA104" i="3"/>
  <c r="DC104" i="3"/>
  <c r="A105" i="3"/>
  <c r="CY105" i="3"/>
  <c r="CZ105" i="3"/>
  <c r="DB105" i="3" s="1"/>
  <c r="DA105" i="3"/>
  <c r="DC105" i="3"/>
  <c r="A106" i="3"/>
  <c r="CY106" i="3"/>
  <c r="CZ106" i="3"/>
  <c r="DA106" i="3"/>
  <c r="DB106" i="3"/>
  <c r="DC106" i="3"/>
  <c r="A107" i="3"/>
  <c r="CY107" i="3"/>
  <c r="CZ107" i="3"/>
  <c r="DB107" i="3" s="1"/>
  <c r="DA107" i="3"/>
  <c r="DC107" i="3"/>
  <c r="A108" i="3"/>
  <c r="CY108" i="3"/>
  <c r="CZ108" i="3"/>
  <c r="DB108" i="3"/>
  <c r="DA108" i="3"/>
  <c r="DC108" i="3"/>
  <c r="A109" i="3"/>
  <c r="CY109" i="3"/>
  <c r="CZ109" i="3"/>
  <c r="DB109" i="3" s="1"/>
  <c r="DA109" i="3"/>
  <c r="DC109" i="3"/>
  <c r="A110" i="3"/>
  <c r="CY110" i="3"/>
  <c r="CZ110" i="3"/>
  <c r="DA110" i="3"/>
  <c r="DB110" i="3"/>
  <c r="DC110" i="3"/>
  <c r="A111" i="3"/>
  <c r="CY111" i="3"/>
  <c r="CZ111" i="3"/>
  <c r="DB111" i="3"/>
  <c r="DA111" i="3"/>
  <c r="DC111" i="3"/>
  <c r="A112" i="3"/>
  <c r="CY112" i="3"/>
  <c r="CZ112" i="3"/>
  <c r="DB112" i="3"/>
  <c r="DA112" i="3"/>
  <c r="DC112" i="3"/>
  <c r="A113" i="3"/>
  <c r="CY113" i="3"/>
  <c r="CZ113" i="3"/>
  <c r="DB113" i="3" s="1"/>
  <c r="DA113" i="3"/>
  <c r="DC113" i="3"/>
  <c r="A114" i="3"/>
  <c r="CY114" i="3"/>
  <c r="CZ114" i="3"/>
  <c r="DA114" i="3"/>
  <c r="DB114" i="3"/>
  <c r="DC114" i="3"/>
  <c r="A115" i="3"/>
  <c r="CY115" i="3"/>
  <c r="CZ115" i="3"/>
  <c r="DB115" i="3"/>
  <c r="DA115" i="3"/>
  <c r="DC115" i="3"/>
  <c r="A116" i="3"/>
  <c r="CY116" i="3"/>
  <c r="CZ116" i="3"/>
  <c r="DB116" i="3"/>
  <c r="DA116" i="3"/>
  <c r="DC116" i="3"/>
  <c r="A117" i="3"/>
  <c r="CY117" i="3"/>
  <c r="CZ117" i="3"/>
  <c r="DB117" i="3" s="1"/>
  <c r="DA117" i="3"/>
  <c r="DC117" i="3"/>
  <c r="A118" i="3"/>
  <c r="CY118" i="3"/>
  <c r="CZ118" i="3"/>
  <c r="DA118" i="3"/>
  <c r="DB118" i="3"/>
  <c r="DC118" i="3"/>
  <c r="A119" i="3"/>
  <c r="CY119" i="3"/>
  <c r="CZ119" i="3"/>
  <c r="DB119" i="3"/>
  <c r="DA119" i="3"/>
  <c r="DC119" i="3"/>
  <c r="A120" i="3"/>
  <c r="CY120" i="3"/>
  <c r="CZ120" i="3"/>
  <c r="DB120" i="3"/>
  <c r="DA120" i="3"/>
  <c r="DC120" i="3"/>
  <c r="A121" i="3"/>
  <c r="CY121" i="3"/>
  <c r="CZ121" i="3"/>
  <c r="DB121" i="3" s="1"/>
  <c r="DA121" i="3"/>
  <c r="DC121" i="3"/>
  <c r="A122" i="3"/>
  <c r="CY122" i="3"/>
  <c r="CZ122" i="3"/>
  <c r="DA122" i="3"/>
  <c r="DB122" i="3"/>
  <c r="DC122" i="3"/>
  <c r="A123" i="3"/>
  <c r="CY123" i="3"/>
  <c r="CZ123" i="3"/>
  <c r="DB123" i="3"/>
  <c r="DA123" i="3"/>
  <c r="DC123" i="3"/>
  <c r="A124" i="3"/>
  <c r="CY124" i="3"/>
  <c r="CZ124" i="3"/>
  <c r="DB124" i="3"/>
  <c r="DA124" i="3"/>
  <c r="DC124" i="3"/>
  <c r="A125" i="3"/>
  <c r="CY125" i="3"/>
  <c r="CZ125" i="3"/>
  <c r="DB125" i="3" s="1"/>
  <c r="DA125" i="3"/>
  <c r="DC125" i="3"/>
  <c r="A126" i="3"/>
  <c r="CY126" i="3"/>
  <c r="CZ126" i="3"/>
  <c r="DA126" i="3"/>
  <c r="DB126" i="3"/>
  <c r="DC126" i="3"/>
  <c r="A127" i="3"/>
  <c r="CY127" i="3"/>
  <c r="CZ127" i="3"/>
  <c r="DB127" i="3"/>
  <c r="DA127" i="3"/>
  <c r="DC127" i="3"/>
  <c r="A128" i="3"/>
  <c r="CY128" i="3"/>
  <c r="CZ128" i="3"/>
  <c r="DB128" i="3"/>
  <c r="DA128" i="3"/>
  <c r="DC128" i="3"/>
  <c r="A129" i="3"/>
  <c r="CY129" i="3"/>
  <c r="CZ129" i="3"/>
  <c r="DB129" i="3" s="1"/>
  <c r="DA129" i="3"/>
  <c r="DC129" i="3"/>
  <c r="A130" i="3"/>
  <c r="CY130" i="3"/>
  <c r="CZ130" i="3"/>
  <c r="DA130" i="3"/>
  <c r="DB130" i="3"/>
  <c r="DC130" i="3"/>
  <c r="A131" i="3"/>
  <c r="CY131" i="3"/>
  <c r="CZ131" i="3"/>
  <c r="DB131" i="3"/>
  <c r="DA131" i="3"/>
  <c r="DC131" i="3"/>
  <c r="A132" i="3"/>
  <c r="CY132" i="3"/>
  <c r="CZ132" i="3"/>
  <c r="DB132" i="3"/>
  <c r="DA132" i="3"/>
  <c r="DC132" i="3"/>
  <c r="A133" i="3"/>
  <c r="CY133" i="3"/>
  <c r="CZ133" i="3"/>
  <c r="DB133" i="3" s="1"/>
  <c r="DA133" i="3"/>
  <c r="DC133" i="3"/>
  <c r="A134" i="3"/>
  <c r="CY134" i="3"/>
  <c r="CZ134" i="3"/>
  <c r="DA134" i="3"/>
  <c r="DB134" i="3"/>
  <c r="DC134" i="3"/>
  <c r="A135" i="3"/>
  <c r="CY135" i="3"/>
  <c r="CZ135" i="3"/>
  <c r="DB135" i="3"/>
  <c r="DA135" i="3"/>
  <c r="DC135" i="3"/>
  <c r="A136" i="3"/>
  <c r="CY136" i="3"/>
  <c r="CZ136" i="3"/>
  <c r="DB136" i="3"/>
  <c r="DA136" i="3"/>
  <c r="DC136" i="3"/>
  <c r="A137" i="3"/>
  <c r="CY137" i="3"/>
  <c r="CZ137" i="3"/>
  <c r="DB137" i="3" s="1"/>
  <c r="DA137" i="3"/>
  <c r="DC137" i="3"/>
  <c r="A138" i="3"/>
  <c r="CY138" i="3"/>
  <c r="CZ138" i="3"/>
  <c r="DA138" i="3"/>
  <c r="DB138" i="3"/>
  <c r="DC138" i="3"/>
  <c r="A139" i="3"/>
  <c r="CY139" i="3"/>
  <c r="CZ139" i="3"/>
  <c r="DB139" i="3"/>
  <c r="DA139" i="3"/>
  <c r="DC139" i="3"/>
  <c r="A140" i="3"/>
  <c r="CY140" i="3"/>
  <c r="CZ140" i="3"/>
  <c r="DB140" i="3"/>
  <c r="DA140" i="3"/>
  <c r="DC140" i="3"/>
  <c r="A141" i="3"/>
  <c r="CY141" i="3"/>
  <c r="CZ141" i="3"/>
  <c r="DB141" i="3" s="1"/>
  <c r="DA141" i="3"/>
  <c r="DC141" i="3"/>
  <c r="A142" i="3"/>
  <c r="CY142" i="3"/>
  <c r="CZ142" i="3"/>
  <c r="DA142" i="3"/>
  <c r="DB142" i="3"/>
  <c r="DC142" i="3"/>
  <c r="A143" i="3"/>
  <c r="CX143" i="3"/>
  <c r="CY143" i="3"/>
  <c r="CZ143" i="3"/>
  <c r="DB143" i="3" s="1"/>
  <c r="DA143" i="3"/>
  <c r="DC143" i="3"/>
  <c r="A144" i="3"/>
  <c r="CX144" i="3"/>
  <c r="CY144" i="3"/>
  <c r="CZ144" i="3"/>
  <c r="DB144" i="3"/>
  <c r="DA144" i="3"/>
  <c r="DC144" i="3"/>
  <c r="A145" i="3"/>
  <c r="CX145" i="3"/>
  <c r="CY145" i="3"/>
  <c r="CZ145" i="3"/>
  <c r="DB145" i="3" s="1"/>
  <c r="DA145" i="3"/>
  <c r="DC145" i="3"/>
  <c r="A146" i="3"/>
  <c r="CX146" i="3"/>
  <c r="CY146" i="3"/>
  <c r="CZ146" i="3"/>
  <c r="DA146" i="3"/>
  <c r="DB146" i="3"/>
  <c r="DC146" i="3"/>
  <c r="A147" i="3"/>
  <c r="CX147" i="3"/>
  <c r="CY147" i="3"/>
  <c r="CZ147" i="3"/>
  <c r="DB147" i="3" s="1"/>
  <c r="DA147" i="3"/>
  <c r="DC147" i="3"/>
  <c r="A148" i="3"/>
  <c r="CX148" i="3"/>
  <c r="CY148" i="3"/>
  <c r="CZ148" i="3"/>
  <c r="DB148" i="3"/>
  <c r="DA148" i="3"/>
  <c r="DC148" i="3"/>
  <c r="A149" i="3"/>
  <c r="CX149" i="3"/>
  <c r="CY149" i="3"/>
  <c r="CZ149" i="3"/>
  <c r="DB149" i="3" s="1"/>
  <c r="DA149" i="3"/>
  <c r="DC149" i="3"/>
  <c r="A150" i="3"/>
  <c r="CX150" i="3"/>
  <c r="CY150" i="3"/>
  <c r="CZ150" i="3"/>
  <c r="DA150" i="3"/>
  <c r="DB150" i="3"/>
  <c r="DC150" i="3"/>
  <c r="A151" i="3"/>
  <c r="CX151" i="3"/>
  <c r="CY151" i="3"/>
  <c r="CZ151" i="3"/>
  <c r="DB151" i="3" s="1"/>
  <c r="DA151" i="3"/>
  <c r="DC151" i="3"/>
  <c r="A152" i="3"/>
  <c r="CX152" i="3"/>
  <c r="CY152" i="3"/>
  <c r="CZ152" i="3"/>
  <c r="DB152" i="3"/>
  <c r="DA152" i="3"/>
  <c r="DC152" i="3"/>
  <c r="A153" i="3"/>
  <c r="CX153" i="3"/>
  <c r="CY153" i="3"/>
  <c r="CZ153" i="3"/>
  <c r="DB153" i="3" s="1"/>
  <c r="DA153" i="3"/>
  <c r="DC153" i="3"/>
  <c r="A154" i="3"/>
  <c r="CX154" i="3"/>
  <c r="CY154" i="3"/>
  <c r="CZ154" i="3"/>
  <c r="DA154" i="3"/>
  <c r="DB154" i="3"/>
  <c r="DC154" i="3"/>
  <c r="A155" i="3"/>
  <c r="CX155" i="3"/>
  <c r="CY155" i="3"/>
  <c r="CZ155" i="3"/>
  <c r="DB155" i="3" s="1"/>
  <c r="DA155" i="3"/>
  <c r="DC155" i="3"/>
  <c r="A156" i="3"/>
  <c r="CX156" i="3"/>
  <c r="CY156" i="3"/>
  <c r="CZ156" i="3"/>
  <c r="DB156" i="3"/>
  <c r="DA156" i="3"/>
  <c r="DC156" i="3"/>
  <c r="A157" i="3"/>
  <c r="CX157" i="3"/>
  <c r="CY157" i="3"/>
  <c r="CZ157" i="3"/>
  <c r="DA157" i="3"/>
  <c r="DB157" i="3"/>
  <c r="DC157" i="3"/>
  <c r="A158" i="3"/>
  <c r="CX158" i="3"/>
  <c r="CY158" i="3"/>
  <c r="CZ158" i="3"/>
  <c r="DA158" i="3"/>
  <c r="DB158" i="3"/>
  <c r="DC158" i="3"/>
  <c r="A159" i="3"/>
  <c r="CX159" i="3"/>
  <c r="CY159" i="3"/>
  <c r="CZ159" i="3"/>
  <c r="DB159" i="3" s="1"/>
  <c r="DA159" i="3"/>
  <c r="DC159" i="3"/>
  <c r="A160" i="3"/>
  <c r="CX160" i="3"/>
  <c r="CY160" i="3"/>
  <c r="CZ160" i="3"/>
  <c r="DB160" i="3" s="1"/>
  <c r="DA160" i="3"/>
  <c r="DC160" i="3"/>
  <c r="A161" i="3"/>
  <c r="CX161" i="3"/>
  <c r="CY161" i="3"/>
  <c r="CZ161" i="3"/>
  <c r="DA161" i="3"/>
  <c r="DB161" i="3"/>
  <c r="DC161" i="3"/>
  <c r="A162" i="3"/>
  <c r="CX162" i="3"/>
  <c r="CY162" i="3"/>
  <c r="CZ162" i="3"/>
  <c r="DA162" i="3"/>
  <c r="DB162" i="3"/>
  <c r="DC162" i="3"/>
  <c r="A163" i="3"/>
  <c r="CY163" i="3"/>
  <c r="CZ163" i="3"/>
  <c r="DB163" i="3" s="1"/>
  <c r="DA163" i="3"/>
  <c r="DC163" i="3"/>
  <c r="A164" i="3"/>
  <c r="CY164" i="3"/>
  <c r="CZ164" i="3"/>
  <c r="DB164" i="3"/>
  <c r="DA164" i="3"/>
  <c r="DC164" i="3"/>
  <c r="A165" i="3"/>
  <c r="CY165" i="3"/>
  <c r="CZ165" i="3"/>
  <c r="DB165" i="3" s="1"/>
  <c r="DA165" i="3"/>
  <c r="DC165" i="3"/>
  <c r="A166" i="3"/>
  <c r="CY166" i="3"/>
  <c r="CZ166" i="3"/>
  <c r="DA166" i="3"/>
  <c r="DB166" i="3"/>
  <c r="DC166" i="3"/>
  <c r="A167" i="3"/>
  <c r="CY167" i="3"/>
  <c r="CZ167" i="3"/>
  <c r="DB167" i="3"/>
  <c r="DA167" i="3"/>
  <c r="DC167" i="3"/>
  <c r="A168" i="3"/>
  <c r="CY168" i="3"/>
  <c r="CZ168" i="3"/>
  <c r="DB168" i="3"/>
  <c r="DA168" i="3"/>
  <c r="DC168" i="3"/>
  <c r="A169" i="3"/>
  <c r="CY169" i="3"/>
  <c r="CZ169" i="3"/>
  <c r="DB169" i="3" s="1"/>
  <c r="DA169" i="3"/>
  <c r="DC169" i="3"/>
  <c r="A170" i="3"/>
  <c r="CY170" i="3"/>
  <c r="CZ170" i="3"/>
  <c r="DA170" i="3"/>
  <c r="DB170" i="3"/>
  <c r="DC170" i="3"/>
  <c r="A171" i="3"/>
  <c r="CY171" i="3"/>
  <c r="CZ171" i="3"/>
  <c r="DB171" i="3" s="1"/>
  <c r="DA171" i="3"/>
  <c r="DC171" i="3"/>
  <c r="A172" i="3"/>
  <c r="CY172" i="3"/>
  <c r="CZ172" i="3"/>
  <c r="DB172" i="3"/>
  <c r="DA172" i="3"/>
  <c r="DC172" i="3"/>
  <c r="A173" i="3"/>
  <c r="CY173" i="3"/>
  <c r="CZ173" i="3"/>
  <c r="DB173" i="3" s="1"/>
  <c r="DA173" i="3"/>
  <c r="DC173" i="3"/>
  <c r="A174" i="3"/>
  <c r="CY174" i="3"/>
  <c r="CZ174" i="3"/>
  <c r="DB174" i="3" s="1"/>
  <c r="DA174" i="3"/>
  <c r="DC174" i="3"/>
  <c r="A175" i="3"/>
  <c r="CY175" i="3"/>
  <c r="CZ175" i="3"/>
  <c r="DB175" i="3"/>
  <c r="DA175" i="3"/>
  <c r="DC175" i="3"/>
  <c r="A176" i="3"/>
  <c r="CY176" i="3"/>
  <c r="CZ176" i="3"/>
  <c r="DB176" i="3"/>
  <c r="DA176" i="3"/>
  <c r="DC176" i="3"/>
  <c r="A177" i="3"/>
  <c r="CY177" i="3"/>
  <c r="CZ177" i="3"/>
  <c r="DA177" i="3"/>
  <c r="DB177" i="3"/>
  <c r="DC177" i="3"/>
  <c r="A178" i="3"/>
  <c r="CY178" i="3"/>
  <c r="CZ178" i="3"/>
  <c r="DB178" i="3" s="1"/>
  <c r="DA178" i="3"/>
  <c r="DC178" i="3"/>
  <c r="A179" i="3"/>
  <c r="CY179" i="3"/>
  <c r="CZ179" i="3"/>
  <c r="DB179" i="3"/>
  <c r="DA179" i="3"/>
  <c r="DC179" i="3"/>
  <c r="A180" i="3"/>
  <c r="CY180" i="3"/>
  <c r="CZ180" i="3"/>
  <c r="DB180" i="3"/>
  <c r="DA180" i="3"/>
  <c r="DC180" i="3"/>
  <c r="A181" i="3"/>
  <c r="CY181" i="3"/>
  <c r="CZ181" i="3"/>
  <c r="DA181" i="3"/>
  <c r="DB181" i="3"/>
  <c r="DC181" i="3"/>
  <c r="A182" i="3"/>
  <c r="CY182" i="3"/>
  <c r="CZ182" i="3"/>
  <c r="DB182" i="3" s="1"/>
  <c r="DA182" i="3"/>
  <c r="DC182" i="3"/>
  <c r="A183" i="3"/>
  <c r="CX183" i="3"/>
  <c r="CY183" i="3"/>
  <c r="CZ183" i="3"/>
  <c r="DB183" i="3" s="1"/>
  <c r="DA183" i="3"/>
  <c r="DC183" i="3"/>
  <c r="A184" i="3"/>
  <c r="CX184" i="3"/>
  <c r="CY184" i="3"/>
  <c r="CZ184" i="3"/>
  <c r="DB184" i="3"/>
  <c r="DA184" i="3"/>
  <c r="DC184" i="3"/>
  <c r="A185" i="3"/>
  <c r="CX185" i="3"/>
  <c r="CY185" i="3"/>
  <c r="CZ185" i="3"/>
  <c r="DA185" i="3"/>
  <c r="DB185" i="3"/>
  <c r="DC185" i="3"/>
  <c r="A186" i="3"/>
  <c r="CX186" i="3"/>
  <c r="CY186" i="3"/>
  <c r="CZ186" i="3"/>
  <c r="DB186" i="3" s="1"/>
  <c r="DA186" i="3"/>
  <c r="DC186" i="3"/>
  <c r="A187" i="3"/>
  <c r="CX187" i="3"/>
  <c r="CY187" i="3"/>
  <c r="CZ187" i="3"/>
  <c r="DB187" i="3" s="1"/>
  <c r="DA187" i="3"/>
  <c r="DC187" i="3"/>
  <c r="A188" i="3"/>
  <c r="CX188" i="3"/>
  <c r="CY188" i="3"/>
  <c r="CZ188" i="3"/>
  <c r="DB188" i="3"/>
  <c r="DA188" i="3"/>
  <c r="DC188" i="3"/>
  <c r="A189" i="3"/>
  <c r="CX189" i="3"/>
  <c r="CY189" i="3"/>
  <c r="CZ189" i="3"/>
  <c r="DA189" i="3"/>
  <c r="DB189" i="3"/>
  <c r="DC189" i="3"/>
  <c r="A190" i="3"/>
  <c r="CX190" i="3"/>
  <c r="CY190" i="3"/>
  <c r="CZ190" i="3"/>
  <c r="DB190" i="3" s="1"/>
  <c r="DA190" i="3"/>
  <c r="DC190" i="3"/>
  <c r="A191" i="3"/>
  <c r="CX191" i="3"/>
  <c r="CY191" i="3"/>
  <c r="CZ191" i="3"/>
  <c r="DB191" i="3" s="1"/>
  <c r="DA191" i="3"/>
  <c r="DC191" i="3"/>
  <c r="A192" i="3"/>
  <c r="CX192" i="3"/>
  <c r="CY192" i="3"/>
  <c r="CZ192" i="3"/>
  <c r="DB192" i="3"/>
  <c r="DA192" i="3"/>
  <c r="DC192" i="3"/>
  <c r="A193" i="3"/>
  <c r="CX193" i="3"/>
  <c r="CY193" i="3"/>
  <c r="CZ193" i="3"/>
  <c r="DA193" i="3"/>
  <c r="DB193" i="3"/>
  <c r="DC193" i="3"/>
  <c r="A194" i="3"/>
  <c r="CX194" i="3"/>
  <c r="CY194" i="3"/>
  <c r="CZ194" i="3"/>
  <c r="DB194" i="3" s="1"/>
  <c r="DA194" i="3"/>
  <c r="DC194" i="3"/>
  <c r="A195" i="3"/>
  <c r="CX195" i="3"/>
  <c r="CY195" i="3"/>
  <c r="CZ195" i="3"/>
  <c r="DB195" i="3" s="1"/>
  <c r="DA195" i="3"/>
  <c r="DC195" i="3"/>
  <c r="A196" i="3"/>
  <c r="CX196" i="3"/>
  <c r="CY196" i="3"/>
  <c r="CZ196" i="3"/>
  <c r="DB196" i="3"/>
  <c r="DA196" i="3"/>
  <c r="DC196" i="3"/>
  <c r="A197" i="3"/>
  <c r="CX197" i="3"/>
  <c r="CY197" i="3"/>
  <c r="CZ197" i="3"/>
  <c r="DA197" i="3"/>
  <c r="DB197" i="3"/>
  <c r="DC197" i="3"/>
  <c r="A198" i="3"/>
  <c r="CX198" i="3"/>
  <c r="CY198" i="3"/>
  <c r="CZ198" i="3"/>
  <c r="DB198" i="3" s="1"/>
  <c r="DA198" i="3"/>
  <c r="DC198" i="3"/>
  <c r="A199" i="3"/>
  <c r="CX199" i="3"/>
  <c r="CY199" i="3"/>
  <c r="CZ199" i="3"/>
  <c r="DB199" i="3" s="1"/>
  <c r="DA199" i="3"/>
  <c r="DC199" i="3"/>
  <c r="A200" i="3"/>
  <c r="CX200" i="3"/>
  <c r="CY200" i="3"/>
  <c r="CZ200" i="3"/>
  <c r="DB200" i="3"/>
  <c r="DA200" i="3"/>
  <c r="DC200" i="3"/>
  <c r="A201" i="3"/>
  <c r="CX201" i="3"/>
  <c r="CY201" i="3"/>
  <c r="CZ201" i="3"/>
  <c r="DA201" i="3"/>
  <c r="DB201" i="3"/>
  <c r="DC201" i="3"/>
  <c r="A202" i="3"/>
  <c r="CX202" i="3"/>
  <c r="CY202" i="3"/>
  <c r="CZ202" i="3"/>
  <c r="DB202" i="3" s="1"/>
  <c r="DA202" i="3"/>
  <c r="DC202" i="3"/>
  <c r="A203" i="3"/>
  <c r="CX203" i="3"/>
  <c r="CY203" i="3"/>
  <c r="CZ203" i="3"/>
  <c r="DB203" i="3" s="1"/>
  <c r="DA203" i="3"/>
  <c r="DC203" i="3"/>
  <c r="A204" i="3"/>
  <c r="CX204" i="3"/>
  <c r="CY204" i="3"/>
  <c r="CZ204" i="3"/>
  <c r="DB204" i="3"/>
  <c r="DA204" i="3"/>
  <c r="DC204" i="3"/>
  <c r="A205" i="3"/>
  <c r="CX205" i="3"/>
  <c r="CY205" i="3"/>
  <c r="CZ205" i="3"/>
  <c r="DA205" i="3"/>
  <c r="DB205" i="3"/>
  <c r="DC205" i="3"/>
  <c r="A206" i="3"/>
  <c r="CX206" i="3"/>
  <c r="CY206" i="3"/>
  <c r="CZ206" i="3"/>
  <c r="DB206" i="3" s="1"/>
  <c r="DA206" i="3"/>
  <c r="DC206" i="3"/>
  <c r="A207" i="3"/>
  <c r="CX207" i="3"/>
  <c r="CY207" i="3"/>
  <c r="CZ207" i="3"/>
  <c r="DB207" i="3" s="1"/>
  <c r="DA207" i="3"/>
  <c r="DC207" i="3"/>
  <c r="A208" i="3"/>
  <c r="CX208" i="3"/>
  <c r="CY208" i="3"/>
  <c r="CZ208" i="3"/>
  <c r="DB208" i="3"/>
  <c r="DA208" i="3"/>
  <c r="DC208" i="3"/>
  <c r="A209" i="3"/>
  <c r="CX209" i="3"/>
  <c r="CY209" i="3"/>
  <c r="CZ209" i="3"/>
  <c r="DA209" i="3"/>
  <c r="DB209" i="3"/>
  <c r="DC209" i="3"/>
  <c r="A210" i="3"/>
  <c r="CX210" i="3"/>
  <c r="CY210" i="3"/>
  <c r="CZ210" i="3"/>
  <c r="DB210" i="3" s="1"/>
  <c r="DA210" i="3"/>
  <c r="DC210" i="3"/>
  <c r="A211" i="3"/>
  <c r="CY211" i="3"/>
  <c r="CZ211" i="3"/>
  <c r="DB211" i="3"/>
  <c r="DA211" i="3"/>
  <c r="DC211" i="3"/>
  <c r="A212" i="3"/>
  <c r="CY212" i="3"/>
  <c r="CZ212" i="3"/>
  <c r="DB212" i="3"/>
  <c r="DA212" i="3"/>
  <c r="DC212" i="3"/>
  <c r="A213" i="3"/>
  <c r="CY213" i="3"/>
  <c r="CZ213" i="3"/>
  <c r="DA213" i="3"/>
  <c r="DB213" i="3"/>
  <c r="DC213" i="3"/>
  <c r="A214" i="3"/>
  <c r="CY214" i="3"/>
  <c r="CZ214" i="3"/>
  <c r="DB214" i="3" s="1"/>
  <c r="DA214" i="3"/>
  <c r="DC214" i="3"/>
  <c r="A215" i="3"/>
  <c r="CY215" i="3"/>
  <c r="CZ215" i="3"/>
  <c r="DB215" i="3"/>
  <c r="DA215" i="3"/>
  <c r="DC215" i="3"/>
  <c r="A216" i="3"/>
  <c r="CY216" i="3"/>
  <c r="CZ216" i="3"/>
  <c r="DB216" i="3"/>
  <c r="DA216" i="3"/>
  <c r="DC216" i="3"/>
  <c r="A217" i="3"/>
  <c r="CY217" i="3"/>
  <c r="CZ217" i="3"/>
  <c r="DA217" i="3"/>
  <c r="DB217" i="3"/>
  <c r="DC217" i="3"/>
  <c r="A218" i="3"/>
  <c r="CY218" i="3"/>
  <c r="CZ218" i="3"/>
  <c r="DB218" i="3" s="1"/>
  <c r="DA218" i="3"/>
  <c r="DC218" i="3"/>
  <c r="A219" i="3"/>
  <c r="CY219" i="3"/>
  <c r="CZ219" i="3"/>
  <c r="DB219" i="3"/>
  <c r="DA219" i="3"/>
  <c r="DC219" i="3"/>
  <c r="A220" i="3"/>
  <c r="CY220" i="3"/>
  <c r="CZ220" i="3"/>
  <c r="DB220" i="3"/>
  <c r="DA220" i="3"/>
  <c r="DC220" i="3"/>
  <c r="A221" i="3"/>
  <c r="CY221" i="3"/>
  <c r="CZ221" i="3"/>
  <c r="DA221" i="3"/>
  <c r="DB221" i="3"/>
  <c r="DC221" i="3"/>
  <c r="A222" i="3"/>
  <c r="CY222" i="3"/>
  <c r="CZ222" i="3"/>
  <c r="DB222" i="3" s="1"/>
  <c r="DA222" i="3"/>
  <c r="DC222" i="3"/>
  <c r="A223" i="3"/>
  <c r="CY223" i="3"/>
  <c r="CZ223" i="3"/>
  <c r="DB223" i="3"/>
  <c r="DA223" i="3"/>
  <c r="DC223" i="3"/>
  <c r="A224" i="3"/>
  <c r="CY224" i="3"/>
  <c r="CZ224" i="3"/>
  <c r="DB224" i="3"/>
  <c r="DA224" i="3"/>
  <c r="DC224" i="3"/>
  <c r="A225" i="3"/>
  <c r="CY225" i="3"/>
  <c r="CZ225" i="3"/>
  <c r="DA225" i="3"/>
  <c r="DB225" i="3"/>
  <c r="DC225" i="3"/>
  <c r="A226" i="3"/>
  <c r="CY226" i="3"/>
  <c r="CZ226" i="3"/>
  <c r="DB226" i="3" s="1"/>
  <c r="DA226" i="3"/>
  <c r="DC226" i="3"/>
  <c r="A227" i="3"/>
  <c r="CY227" i="3"/>
  <c r="CZ227" i="3"/>
  <c r="DB227" i="3"/>
  <c r="DA227" i="3"/>
  <c r="DC227" i="3"/>
  <c r="A228" i="3"/>
  <c r="CY228" i="3"/>
  <c r="CZ228" i="3"/>
  <c r="DB228" i="3" s="1"/>
  <c r="DA228" i="3"/>
  <c r="DC228" i="3"/>
  <c r="A229" i="3"/>
  <c r="CY229" i="3"/>
  <c r="CZ229" i="3"/>
  <c r="DA229" i="3"/>
  <c r="DB229" i="3"/>
  <c r="DC229" i="3"/>
  <c r="A230" i="3"/>
  <c r="CY230" i="3"/>
  <c r="CZ230" i="3"/>
  <c r="DB230" i="3"/>
  <c r="DA230" i="3"/>
  <c r="DC230" i="3"/>
  <c r="A231" i="3"/>
  <c r="CY231" i="3"/>
  <c r="CZ231" i="3"/>
  <c r="DA231" i="3"/>
  <c r="DB231" i="3"/>
  <c r="DC231" i="3"/>
  <c r="A232" i="3"/>
  <c r="CY232" i="3"/>
  <c r="CZ232" i="3"/>
  <c r="DB232" i="3"/>
  <c r="DA232" i="3"/>
  <c r="DC232" i="3"/>
  <c r="A233" i="3"/>
  <c r="CY233" i="3"/>
  <c r="CZ233" i="3"/>
  <c r="DB233" i="3"/>
  <c r="DA233" i="3"/>
  <c r="DC233" i="3"/>
  <c r="A234" i="3"/>
  <c r="CY234" i="3"/>
  <c r="CZ234" i="3"/>
  <c r="DB234" i="3" s="1"/>
  <c r="DA234" i="3"/>
  <c r="DC234" i="3"/>
  <c r="A235" i="3"/>
  <c r="CY235" i="3"/>
  <c r="CZ235" i="3"/>
  <c r="DA235" i="3"/>
  <c r="DB235" i="3"/>
  <c r="DC235" i="3"/>
  <c r="A236" i="3"/>
  <c r="CY236" i="3"/>
  <c r="CZ236" i="3"/>
  <c r="DB236" i="3"/>
  <c r="DA236" i="3"/>
  <c r="DC236" i="3"/>
  <c r="A237" i="3"/>
  <c r="CY237" i="3"/>
  <c r="CZ237" i="3"/>
  <c r="DB237" i="3"/>
  <c r="DA237" i="3"/>
  <c r="DC237" i="3"/>
  <c r="A238" i="3"/>
  <c r="CY238" i="3"/>
  <c r="CZ238" i="3"/>
  <c r="DB238" i="3" s="1"/>
  <c r="DA238" i="3"/>
  <c r="DC238" i="3"/>
  <c r="A239" i="3"/>
  <c r="CY239" i="3"/>
  <c r="CZ239" i="3"/>
  <c r="DA239" i="3"/>
  <c r="DB239" i="3"/>
  <c r="DC239" i="3"/>
  <c r="A240" i="3"/>
  <c r="CY240" i="3"/>
  <c r="CZ240" i="3"/>
  <c r="DB240" i="3"/>
  <c r="DA240" i="3"/>
  <c r="DC240" i="3"/>
  <c r="A241" i="3"/>
  <c r="CY241" i="3"/>
  <c r="CZ241" i="3"/>
  <c r="DB241" i="3"/>
  <c r="DA241" i="3"/>
  <c r="DC241" i="3"/>
  <c r="A242" i="3"/>
  <c r="CY242" i="3"/>
  <c r="CZ242" i="3"/>
  <c r="DB242" i="3" s="1"/>
  <c r="DA242" i="3"/>
  <c r="DC242" i="3"/>
  <c r="A243" i="3"/>
  <c r="CY243" i="3"/>
  <c r="CZ243" i="3"/>
  <c r="DA243" i="3"/>
  <c r="DB243" i="3"/>
  <c r="DC243" i="3"/>
  <c r="A244" i="3"/>
  <c r="CY244" i="3"/>
  <c r="CZ244" i="3"/>
  <c r="DB244" i="3"/>
  <c r="DA244" i="3"/>
  <c r="DC244" i="3"/>
  <c r="A245" i="3"/>
  <c r="CY245" i="3"/>
  <c r="CZ245" i="3"/>
  <c r="DB245" i="3"/>
  <c r="DA245" i="3"/>
  <c r="DC245" i="3"/>
  <c r="A246" i="3"/>
  <c r="CY246" i="3"/>
  <c r="CZ246" i="3"/>
  <c r="DB246" i="3" s="1"/>
  <c r="DA246" i="3"/>
  <c r="DC246" i="3"/>
  <c r="A247" i="3"/>
  <c r="CY247" i="3"/>
  <c r="CZ247" i="3"/>
  <c r="DA247" i="3"/>
  <c r="DB247" i="3"/>
  <c r="DC247" i="3"/>
  <c r="A248" i="3"/>
  <c r="CY248" i="3"/>
  <c r="CZ248" i="3"/>
  <c r="DB248" i="3"/>
  <c r="DA248" i="3"/>
  <c r="DC248" i="3"/>
  <c r="A249" i="3"/>
  <c r="CY249" i="3"/>
  <c r="CZ249" i="3"/>
  <c r="DB249" i="3"/>
  <c r="DA249" i="3"/>
  <c r="DC249" i="3"/>
  <c r="A250" i="3"/>
  <c r="CY250" i="3"/>
  <c r="CZ250" i="3"/>
  <c r="DB250" i="3" s="1"/>
  <c r="DA250" i="3"/>
  <c r="DC250" i="3"/>
  <c r="A251" i="3"/>
  <c r="CY251" i="3"/>
  <c r="CZ251" i="3"/>
  <c r="DA251" i="3"/>
  <c r="DB251" i="3"/>
  <c r="DC251" i="3"/>
  <c r="A252" i="3"/>
  <c r="CY252" i="3"/>
  <c r="CZ252" i="3"/>
  <c r="DB252" i="3"/>
  <c r="DA252" i="3"/>
  <c r="DC252" i="3"/>
  <c r="A253" i="3"/>
  <c r="CY253" i="3"/>
  <c r="CZ253" i="3"/>
  <c r="DB253" i="3"/>
  <c r="DA253" i="3"/>
  <c r="DC253" i="3"/>
  <c r="A254" i="3"/>
  <c r="CY254" i="3"/>
  <c r="CZ254" i="3"/>
  <c r="DB254" i="3" s="1"/>
  <c r="DA254" i="3"/>
  <c r="DC254" i="3"/>
  <c r="A255" i="3"/>
  <c r="CY255" i="3"/>
  <c r="CZ255" i="3"/>
  <c r="DA255" i="3"/>
  <c r="DB255" i="3"/>
  <c r="DC255" i="3"/>
  <c r="A256" i="3"/>
  <c r="CY256" i="3"/>
  <c r="CZ256" i="3"/>
  <c r="DB256" i="3"/>
  <c r="DA256" i="3"/>
  <c r="DC256" i="3"/>
  <c r="A257" i="3"/>
  <c r="CY257" i="3"/>
  <c r="CZ257" i="3"/>
  <c r="DB257" i="3"/>
  <c r="DA257" i="3"/>
  <c r="DC257" i="3"/>
  <c r="A258" i="3"/>
  <c r="CY258" i="3"/>
  <c r="CZ258" i="3"/>
  <c r="DB258" i="3" s="1"/>
  <c r="DA258" i="3"/>
  <c r="DC258" i="3"/>
  <c r="A259" i="3"/>
  <c r="CY259" i="3"/>
  <c r="CZ259" i="3"/>
  <c r="DA259" i="3"/>
  <c r="DB259" i="3"/>
  <c r="DC259" i="3"/>
  <c r="A260" i="3"/>
  <c r="CY260" i="3"/>
  <c r="CZ260" i="3"/>
  <c r="DB260" i="3"/>
  <c r="DA260" i="3"/>
  <c r="DC260" i="3"/>
  <c r="A261" i="3"/>
  <c r="CY261" i="3"/>
  <c r="CZ261" i="3"/>
  <c r="DB261" i="3"/>
  <c r="DA261" i="3"/>
  <c r="DC261" i="3"/>
  <c r="A262" i="3"/>
  <c r="CY262" i="3"/>
  <c r="CZ262" i="3"/>
  <c r="DB262" i="3" s="1"/>
  <c r="DA262" i="3"/>
  <c r="DC262" i="3"/>
  <c r="A263" i="3"/>
  <c r="CY263" i="3"/>
  <c r="CZ263" i="3"/>
  <c r="DA263" i="3"/>
  <c r="DB263" i="3"/>
  <c r="DC263" i="3"/>
  <c r="A264" i="3"/>
  <c r="CY264" i="3"/>
  <c r="CZ264" i="3"/>
  <c r="DB264" i="3"/>
  <c r="DA264" i="3"/>
  <c r="DC264" i="3"/>
  <c r="A265" i="3"/>
  <c r="CY265" i="3"/>
  <c r="CZ265" i="3"/>
  <c r="DB265" i="3"/>
  <c r="DA265" i="3"/>
  <c r="DC265" i="3"/>
  <c r="A266" i="3"/>
  <c r="CY266" i="3"/>
  <c r="CZ266" i="3"/>
  <c r="DB266" i="3" s="1"/>
  <c r="DA266" i="3"/>
  <c r="DC266" i="3"/>
  <c r="A267" i="3"/>
  <c r="CY267" i="3"/>
  <c r="CZ267" i="3"/>
  <c r="DA267" i="3"/>
  <c r="DB267" i="3"/>
  <c r="DC267" i="3"/>
  <c r="A268" i="3"/>
  <c r="CY268" i="3"/>
  <c r="CZ268" i="3"/>
  <c r="DB268" i="3"/>
  <c r="DA268" i="3"/>
  <c r="DC268" i="3"/>
  <c r="A269" i="3"/>
  <c r="CY269" i="3"/>
  <c r="CZ269" i="3"/>
  <c r="DB269" i="3"/>
  <c r="DA269" i="3"/>
  <c r="DC269" i="3"/>
  <c r="A270" i="3"/>
  <c r="CY270" i="3"/>
  <c r="CZ270" i="3"/>
  <c r="DB270" i="3" s="1"/>
  <c r="DA270" i="3"/>
  <c r="DC270" i="3"/>
  <c r="A271" i="3"/>
  <c r="CY271" i="3"/>
  <c r="CZ271" i="3"/>
  <c r="DA271" i="3"/>
  <c r="DB271" i="3"/>
  <c r="DC271" i="3"/>
  <c r="A272" i="3"/>
  <c r="CY272" i="3"/>
  <c r="CZ272" i="3"/>
  <c r="DB272" i="3"/>
  <c r="DA272" i="3"/>
  <c r="DC272" i="3"/>
  <c r="A273" i="3"/>
  <c r="CY273" i="3"/>
  <c r="CZ273" i="3"/>
  <c r="DB273" i="3"/>
  <c r="DA273" i="3"/>
  <c r="DC273" i="3"/>
  <c r="A274" i="3"/>
  <c r="CY274" i="3"/>
  <c r="CZ274" i="3"/>
  <c r="DB274" i="3" s="1"/>
  <c r="DA274" i="3"/>
  <c r="DC274" i="3"/>
  <c r="A275" i="3"/>
  <c r="CY275" i="3"/>
  <c r="CZ275" i="3"/>
  <c r="DA275" i="3"/>
  <c r="DB275" i="3"/>
  <c r="DC275" i="3"/>
  <c r="A276" i="3"/>
  <c r="CY276" i="3"/>
  <c r="CZ276" i="3"/>
  <c r="DB276" i="3"/>
  <c r="DA276" i="3"/>
  <c r="DC276" i="3"/>
  <c r="A277" i="3"/>
  <c r="CY277" i="3"/>
  <c r="CZ277" i="3"/>
  <c r="DB277" i="3"/>
  <c r="DA277" i="3"/>
  <c r="DC277" i="3"/>
  <c r="A278" i="3"/>
  <c r="CY278" i="3"/>
  <c r="CZ278" i="3"/>
  <c r="DB278" i="3" s="1"/>
  <c r="DA278" i="3"/>
  <c r="DC278" i="3"/>
  <c r="A279" i="3"/>
  <c r="CY279" i="3"/>
  <c r="CZ279" i="3"/>
  <c r="DA279" i="3"/>
  <c r="DB279" i="3"/>
  <c r="DC279" i="3"/>
  <c r="A280" i="3"/>
  <c r="CY280" i="3"/>
  <c r="CZ280" i="3"/>
  <c r="DB280" i="3"/>
  <c r="DA280" i="3"/>
  <c r="DC280" i="3"/>
  <c r="A281" i="3"/>
  <c r="CY281" i="3"/>
  <c r="CZ281" i="3"/>
  <c r="DB281" i="3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B284" i="3"/>
  <c r="DA284" i="3"/>
  <c r="DC284" i="3"/>
  <c r="A285" i="3"/>
  <c r="CY285" i="3"/>
  <c r="CZ285" i="3"/>
  <c r="DB285" i="3"/>
  <c r="DA285" i="3"/>
  <c r="DC285" i="3"/>
  <c r="A286" i="3"/>
  <c r="CY286" i="3"/>
  <c r="CZ286" i="3"/>
  <c r="DB286" i="3" s="1"/>
  <c r="DA286" i="3"/>
  <c r="DC286" i="3"/>
  <c r="A287" i="3"/>
  <c r="CY287" i="3"/>
  <c r="CZ287" i="3"/>
  <c r="DA287" i="3"/>
  <c r="DB287" i="3"/>
  <c r="DC287" i="3"/>
  <c r="A288" i="3"/>
  <c r="CY288" i="3"/>
  <c r="CZ288" i="3"/>
  <c r="DB288" i="3"/>
  <c r="DA288" i="3"/>
  <c r="DC288" i="3"/>
  <c r="A289" i="3"/>
  <c r="CY289" i="3"/>
  <c r="CZ289" i="3"/>
  <c r="DB289" i="3"/>
  <c r="DA289" i="3"/>
  <c r="DC289" i="3"/>
  <c r="A290" i="3"/>
  <c r="CY290" i="3"/>
  <c r="CZ290" i="3"/>
  <c r="DB290" i="3" s="1"/>
  <c r="DA290" i="3"/>
  <c r="DC290" i="3"/>
  <c r="A291" i="3"/>
  <c r="CY291" i="3"/>
  <c r="CZ291" i="3"/>
  <c r="DA291" i="3"/>
  <c r="DB291" i="3"/>
  <c r="DC291" i="3"/>
  <c r="A292" i="3"/>
  <c r="CY292" i="3"/>
  <c r="CZ292" i="3"/>
  <c r="DB292" i="3"/>
  <c r="DA292" i="3"/>
  <c r="DC292" i="3"/>
  <c r="A293" i="3"/>
  <c r="CY293" i="3"/>
  <c r="CZ293" i="3"/>
  <c r="DB293" i="3"/>
  <c r="DA293" i="3"/>
  <c r="DC293" i="3"/>
  <c r="A294" i="3"/>
  <c r="CY294" i="3"/>
  <c r="CZ294" i="3"/>
  <c r="DB294" i="3" s="1"/>
  <c r="DA294" i="3"/>
  <c r="DC294" i="3"/>
  <c r="A295" i="3"/>
  <c r="CY295" i="3"/>
  <c r="CZ295" i="3"/>
  <c r="DA295" i="3"/>
  <c r="DB295" i="3"/>
  <c r="DC295" i="3"/>
  <c r="A296" i="3"/>
  <c r="CY296" i="3"/>
  <c r="CZ296" i="3"/>
  <c r="DB296" i="3"/>
  <c r="DA296" i="3"/>
  <c r="DC296" i="3"/>
  <c r="A297" i="3"/>
  <c r="CY297" i="3"/>
  <c r="CZ297" i="3"/>
  <c r="DB297" i="3"/>
  <c r="DA297" i="3"/>
  <c r="DC297" i="3"/>
  <c r="A298" i="3"/>
  <c r="CY298" i="3"/>
  <c r="CZ298" i="3"/>
  <c r="DB298" i="3" s="1"/>
  <c r="DA298" i="3"/>
  <c r="DC298" i="3"/>
  <c r="A299" i="3"/>
  <c r="CY299" i="3"/>
  <c r="CZ299" i="3"/>
  <c r="DA299" i="3"/>
  <c r="DB299" i="3"/>
  <c r="DC299" i="3"/>
  <c r="A300" i="3"/>
  <c r="CY300" i="3"/>
  <c r="CZ300" i="3"/>
  <c r="DB300" i="3"/>
  <c r="DA300" i="3"/>
  <c r="DC300" i="3"/>
  <c r="A301" i="3"/>
  <c r="CX301" i="3"/>
  <c r="CY301" i="3"/>
  <c r="CZ301" i="3"/>
  <c r="DB301" i="3" s="1"/>
  <c r="DA301" i="3"/>
  <c r="DC301" i="3"/>
  <c r="A302" i="3"/>
  <c r="CX302" i="3"/>
  <c r="CY302" i="3"/>
  <c r="CZ302" i="3"/>
  <c r="DA302" i="3"/>
  <c r="DB302" i="3"/>
  <c r="DC302" i="3"/>
  <c r="A303" i="3"/>
  <c r="CX303" i="3"/>
  <c r="CY303" i="3"/>
  <c r="CZ303" i="3"/>
  <c r="DA303" i="3"/>
  <c r="DB303" i="3"/>
  <c r="DC303" i="3"/>
  <c r="A304" i="3"/>
  <c r="CX304" i="3"/>
  <c r="CY304" i="3"/>
  <c r="CZ304" i="3"/>
  <c r="DB304" i="3"/>
  <c r="DA304" i="3"/>
  <c r="DC304" i="3"/>
  <c r="A305" i="3"/>
  <c r="CX305" i="3"/>
  <c r="CY305" i="3"/>
  <c r="CZ305" i="3"/>
  <c r="DB305" i="3" s="1"/>
  <c r="DA305" i="3"/>
  <c r="DC305" i="3"/>
  <c r="A306" i="3"/>
  <c r="CX306" i="3"/>
  <c r="CY306" i="3"/>
  <c r="CZ306" i="3"/>
  <c r="DA306" i="3"/>
  <c r="DB306" i="3"/>
  <c r="DC306" i="3"/>
  <c r="A307" i="3"/>
  <c r="CX307" i="3"/>
  <c r="CY307" i="3"/>
  <c r="CZ307" i="3"/>
  <c r="DA307" i="3"/>
  <c r="DB307" i="3"/>
  <c r="DC307" i="3"/>
  <c r="A308" i="3"/>
  <c r="CX308" i="3"/>
  <c r="CY308" i="3"/>
  <c r="CZ308" i="3"/>
  <c r="DB308" i="3"/>
  <c r="DA308" i="3"/>
  <c r="DC308" i="3"/>
  <c r="A309" i="3"/>
  <c r="CX309" i="3"/>
  <c r="CY309" i="3"/>
  <c r="CZ309" i="3"/>
  <c r="DB309" i="3" s="1"/>
  <c r="DA309" i="3"/>
  <c r="DC309" i="3"/>
  <c r="A310" i="3"/>
  <c r="CX310" i="3"/>
  <c r="CY310" i="3"/>
  <c r="CZ310" i="3"/>
  <c r="DA310" i="3"/>
  <c r="DB310" i="3"/>
  <c r="DC310" i="3"/>
  <c r="A311" i="3"/>
  <c r="CX311" i="3"/>
  <c r="CY311" i="3"/>
  <c r="CZ311" i="3"/>
  <c r="DA311" i="3"/>
  <c r="DB311" i="3"/>
  <c r="DC311" i="3"/>
  <c r="A312" i="3"/>
  <c r="CX312" i="3"/>
  <c r="CY312" i="3"/>
  <c r="CZ312" i="3"/>
  <c r="DB312" i="3"/>
  <c r="DA312" i="3"/>
  <c r="DC312" i="3"/>
  <c r="A313" i="3"/>
  <c r="CX313" i="3"/>
  <c r="CY313" i="3"/>
  <c r="CZ313" i="3"/>
  <c r="DB313" i="3" s="1"/>
  <c r="DA313" i="3"/>
  <c r="DC313" i="3"/>
  <c r="A314" i="3"/>
  <c r="CX314" i="3"/>
  <c r="CY314" i="3"/>
  <c r="CZ314" i="3"/>
  <c r="DA314" i="3"/>
  <c r="DB314" i="3"/>
  <c r="DC314" i="3"/>
  <c r="A315" i="3"/>
  <c r="CX315" i="3"/>
  <c r="CY315" i="3"/>
  <c r="CZ315" i="3"/>
  <c r="DA315" i="3"/>
  <c r="DB315" i="3"/>
  <c r="DC315" i="3"/>
  <c r="A316" i="3"/>
  <c r="CX316" i="3"/>
  <c r="CY316" i="3"/>
  <c r="CZ316" i="3"/>
  <c r="DB316" i="3"/>
  <c r="DA316" i="3"/>
  <c r="DC316" i="3"/>
  <c r="A317" i="3"/>
  <c r="CX317" i="3"/>
  <c r="CY317" i="3"/>
  <c r="CZ317" i="3"/>
  <c r="DB317" i="3" s="1"/>
  <c r="DA317" i="3"/>
  <c r="DC317" i="3"/>
  <c r="A318" i="3"/>
  <c r="CX318" i="3"/>
  <c r="CY318" i="3"/>
  <c r="CZ318" i="3"/>
  <c r="DA318" i="3"/>
  <c r="DB318" i="3"/>
  <c r="DC318" i="3"/>
  <c r="A319" i="3"/>
  <c r="CX319" i="3"/>
  <c r="CY319" i="3"/>
  <c r="CZ319" i="3"/>
  <c r="DA319" i="3"/>
  <c r="DB319" i="3"/>
  <c r="DC319" i="3"/>
  <c r="A320" i="3"/>
  <c r="CX320" i="3"/>
  <c r="CY320" i="3"/>
  <c r="CZ320" i="3"/>
  <c r="DB320" i="3"/>
  <c r="DA320" i="3"/>
  <c r="DC320" i="3"/>
  <c r="A321" i="3"/>
  <c r="CX321" i="3"/>
  <c r="CY321" i="3"/>
  <c r="CZ321" i="3"/>
  <c r="DB321" i="3" s="1"/>
  <c r="DA321" i="3"/>
  <c r="DC321" i="3"/>
  <c r="A322" i="3"/>
  <c r="CX322" i="3"/>
  <c r="CY322" i="3"/>
  <c r="CZ322" i="3"/>
  <c r="DA322" i="3"/>
  <c r="DB322" i="3"/>
  <c r="DC322" i="3"/>
  <c r="A323" i="3"/>
  <c r="CX323" i="3"/>
  <c r="CY323" i="3"/>
  <c r="CZ323" i="3"/>
  <c r="DA323" i="3"/>
  <c r="DB323" i="3"/>
  <c r="DC323" i="3"/>
  <c r="A324" i="3"/>
  <c r="CX324" i="3"/>
  <c r="CY324" i="3"/>
  <c r="CZ324" i="3"/>
  <c r="DB324" i="3"/>
  <c r="DA324" i="3"/>
  <c r="DC324" i="3"/>
  <c r="A325" i="3"/>
  <c r="CX325" i="3"/>
  <c r="CY325" i="3"/>
  <c r="CZ325" i="3"/>
  <c r="DB325" i="3" s="1"/>
  <c r="DA325" i="3"/>
  <c r="DC325" i="3"/>
  <c r="A326" i="3"/>
  <c r="CX326" i="3"/>
  <c r="CY326" i="3"/>
  <c r="CZ326" i="3"/>
  <c r="DA326" i="3"/>
  <c r="DB326" i="3"/>
  <c r="DC326" i="3"/>
  <c r="A327" i="3"/>
  <c r="CX327" i="3"/>
  <c r="CY327" i="3"/>
  <c r="CZ327" i="3"/>
  <c r="DA327" i="3"/>
  <c r="DB327" i="3"/>
  <c r="DC327" i="3"/>
  <c r="A328" i="3"/>
  <c r="CX328" i="3"/>
  <c r="CY328" i="3"/>
  <c r="CZ328" i="3"/>
  <c r="DB328" i="3"/>
  <c r="DA328" i="3"/>
  <c r="DC328" i="3"/>
  <c r="A329" i="3"/>
  <c r="CY329" i="3"/>
  <c r="CZ329" i="3"/>
  <c r="DB329" i="3"/>
  <c r="DA329" i="3"/>
  <c r="DC329" i="3"/>
  <c r="A330" i="3"/>
  <c r="CY330" i="3"/>
  <c r="CZ330" i="3"/>
  <c r="DB330" i="3" s="1"/>
  <c r="DA330" i="3"/>
  <c r="DC330" i="3"/>
  <c r="A331" i="3"/>
  <c r="CY331" i="3"/>
  <c r="CZ331" i="3"/>
  <c r="DA331" i="3"/>
  <c r="DB331" i="3"/>
  <c r="DC331" i="3"/>
  <c r="A332" i="3"/>
  <c r="CY332" i="3"/>
  <c r="CZ332" i="3"/>
  <c r="DB332" i="3"/>
  <c r="DA332" i="3"/>
  <c r="DC332" i="3"/>
  <c r="A333" i="3"/>
  <c r="CY333" i="3"/>
  <c r="CZ333" i="3"/>
  <c r="DB333" i="3"/>
  <c r="DA333" i="3"/>
  <c r="DC333" i="3"/>
  <c r="A334" i="3"/>
  <c r="CY334" i="3"/>
  <c r="CZ334" i="3"/>
  <c r="DB334" i="3" s="1"/>
  <c r="DA334" i="3"/>
  <c r="DC334" i="3"/>
  <c r="A335" i="3"/>
  <c r="CY335" i="3"/>
  <c r="CZ335" i="3"/>
  <c r="DA335" i="3"/>
  <c r="DB335" i="3"/>
  <c r="DC335" i="3"/>
  <c r="A336" i="3"/>
  <c r="CY336" i="3"/>
  <c r="CZ336" i="3"/>
  <c r="DB336" i="3"/>
  <c r="DA336" i="3"/>
  <c r="DC336" i="3"/>
  <c r="A337" i="3"/>
  <c r="CY337" i="3"/>
  <c r="CZ337" i="3"/>
  <c r="DB337" i="3"/>
  <c r="DA337" i="3"/>
  <c r="DC337" i="3"/>
  <c r="A338" i="3"/>
  <c r="CY338" i="3"/>
  <c r="CZ338" i="3"/>
  <c r="DB338" i="3" s="1"/>
  <c r="DA338" i="3"/>
  <c r="DC338" i="3"/>
  <c r="A339" i="3"/>
  <c r="CY339" i="3"/>
  <c r="CZ339" i="3"/>
  <c r="DA339" i="3"/>
  <c r="DB339" i="3"/>
  <c r="DC339" i="3"/>
  <c r="A340" i="3"/>
  <c r="CY340" i="3"/>
  <c r="CZ340" i="3"/>
  <c r="DB340" i="3"/>
  <c r="DA340" i="3"/>
  <c r="DC340" i="3"/>
  <c r="A341" i="3"/>
  <c r="CY341" i="3"/>
  <c r="CZ341" i="3"/>
  <c r="DB341" i="3"/>
  <c r="DA341" i="3"/>
  <c r="DC341" i="3"/>
  <c r="A342" i="3"/>
  <c r="CY342" i="3"/>
  <c r="CZ342" i="3"/>
  <c r="DB342" i="3" s="1"/>
  <c r="DA342" i="3"/>
  <c r="DC342" i="3"/>
  <c r="A343" i="3"/>
  <c r="CY343" i="3"/>
  <c r="CZ343" i="3"/>
  <c r="DA343" i="3"/>
  <c r="DB343" i="3"/>
  <c r="DC343" i="3"/>
  <c r="A344" i="3"/>
  <c r="CY344" i="3"/>
  <c r="CZ344" i="3"/>
  <c r="DB344" i="3"/>
  <c r="DA344" i="3"/>
  <c r="DC344" i="3"/>
  <c r="A345" i="3"/>
  <c r="CY345" i="3"/>
  <c r="CZ345" i="3"/>
  <c r="DB345" i="3"/>
  <c r="DA345" i="3"/>
  <c r="DC345" i="3"/>
  <c r="A346" i="3"/>
  <c r="CY346" i="3"/>
  <c r="CZ346" i="3"/>
  <c r="DB346" i="3" s="1"/>
  <c r="DA346" i="3"/>
  <c r="DC346" i="3"/>
  <c r="A347" i="3"/>
  <c r="CY347" i="3"/>
  <c r="CZ347" i="3"/>
  <c r="DA347" i="3"/>
  <c r="DB347" i="3"/>
  <c r="DC347" i="3"/>
  <c r="A348" i="3"/>
  <c r="CY348" i="3"/>
  <c r="CZ348" i="3"/>
  <c r="DB348" i="3"/>
  <c r="DA348" i="3"/>
  <c r="DC348" i="3"/>
  <c r="A349" i="3"/>
  <c r="CY349" i="3"/>
  <c r="CZ349" i="3"/>
  <c r="DB349" i="3"/>
  <c r="DA349" i="3"/>
  <c r="DC349" i="3"/>
  <c r="A350" i="3"/>
  <c r="CY350" i="3"/>
  <c r="CZ350" i="3"/>
  <c r="DB350" i="3" s="1"/>
  <c r="DA350" i="3"/>
  <c r="DC350" i="3"/>
  <c r="A351" i="3"/>
  <c r="CY351" i="3"/>
  <c r="CZ351" i="3"/>
  <c r="DA351" i="3"/>
  <c r="DB351" i="3"/>
  <c r="DC351" i="3"/>
  <c r="A352" i="3"/>
  <c r="CY352" i="3"/>
  <c r="CZ352" i="3"/>
  <c r="DB352" i="3"/>
  <c r="DA352" i="3"/>
  <c r="DC352" i="3"/>
  <c r="A353" i="3"/>
  <c r="CY353" i="3"/>
  <c r="CZ353" i="3"/>
  <c r="DB353" i="3"/>
  <c r="DA353" i="3"/>
  <c r="DC353" i="3"/>
  <c r="A354" i="3"/>
  <c r="CY354" i="3"/>
  <c r="CZ354" i="3"/>
  <c r="DB354" i="3" s="1"/>
  <c r="DA354" i="3"/>
  <c r="DC354" i="3"/>
  <c r="A355" i="3"/>
  <c r="CY355" i="3"/>
  <c r="CZ355" i="3"/>
  <c r="DA355" i="3"/>
  <c r="DB355" i="3"/>
  <c r="DC355" i="3"/>
  <c r="A356" i="3"/>
  <c r="CY356" i="3"/>
  <c r="CZ356" i="3"/>
  <c r="DB356" i="3"/>
  <c r="DA356" i="3"/>
  <c r="DC356" i="3"/>
  <c r="A357" i="3"/>
  <c r="CY357" i="3"/>
  <c r="CZ357" i="3"/>
  <c r="DB357" i="3"/>
  <c r="DA357" i="3"/>
  <c r="DC357" i="3"/>
  <c r="A358" i="3"/>
  <c r="CY358" i="3"/>
  <c r="CZ358" i="3"/>
  <c r="DB358" i="3" s="1"/>
  <c r="DA358" i="3"/>
  <c r="DC358" i="3"/>
  <c r="A359" i="3"/>
  <c r="CY359" i="3"/>
  <c r="CZ359" i="3"/>
  <c r="DA359" i="3"/>
  <c r="DB359" i="3"/>
  <c r="DC359" i="3"/>
  <c r="A360" i="3"/>
  <c r="CY360" i="3"/>
  <c r="CZ360" i="3"/>
  <c r="DB360" i="3"/>
  <c r="DA360" i="3"/>
  <c r="DC360" i="3"/>
  <c r="A361" i="3"/>
  <c r="CY361" i="3"/>
  <c r="CZ361" i="3"/>
  <c r="DB361" i="3"/>
  <c r="DA361" i="3"/>
  <c r="DC361" i="3"/>
  <c r="A362" i="3"/>
  <c r="CY362" i="3"/>
  <c r="CZ362" i="3"/>
  <c r="DB362" i="3" s="1"/>
  <c r="DA362" i="3"/>
  <c r="DC362" i="3"/>
  <c r="A363" i="3"/>
  <c r="CY363" i="3"/>
  <c r="CZ363" i="3"/>
  <c r="DA363" i="3"/>
  <c r="DB363" i="3"/>
  <c r="DC363" i="3"/>
  <c r="A364" i="3"/>
  <c r="CY364" i="3"/>
  <c r="CZ364" i="3"/>
  <c r="DB364" i="3"/>
  <c r="DA364" i="3"/>
  <c r="DC364" i="3"/>
  <c r="A365" i="3"/>
  <c r="CY365" i="3"/>
  <c r="CZ365" i="3"/>
  <c r="DB365" i="3"/>
  <c r="DA365" i="3"/>
  <c r="DC365" i="3"/>
  <c r="A366" i="3"/>
  <c r="CY366" i="3"/>
  <c r="CZ366" i="3"/>
  <c r="DB366" i="3" s="1"/>
  <c r="DA366" i="3"/>
  <c r="DC366" i="3"/>
  <c r="A367" i="3"/>
  <c r="CY367" i="3"/>
  <c r="CZ367" i="3"/>
  <c r="DA367" i="3"/>
  <c r="DB367" i="3"/>
  <c r="DC367" i="3"/>
  <c r="A368" i="3"/>
  <c r="CY368" i="3"/>
  <c r="CZ368" i="3"/>
  <c r="DB368" i="3"/>
  <c r="DA368" i="3"/>
  <c r="DC368" i="3"/>
  <c r="A369" i="3"/>
  <c r="CY369" i="3"/>
  <c r="CZ369" i="3"/>
  <c r="DB369" i="3"/>
  <c r="DA369" i="3"/>
  <c r="DC369" i="3"/>
  <c r="A370" i="3"/>
  <c r="CY370" i="3"/>
  <c r="CZ370" i="3"/>
  <c r="DB370" i="3" s="1"/>
  <c r="DA370" i="3"/>
  <c r="DC370" i="3"/>
  <c r="A371" i="3"/>
  <c r="CY371" i="3"/>
  <c r="CZ371" i="3"/>
  <c r="DA371" i="3"/>
  <c r="DB371" i="3"/>
  <c r="DC371" i="3"/>
  <c r="A372" i="3"/>
  <c r="CY372" i="3"/>
  <c r="CZ372" i="3"/>
  <c r="DB372" i="3"/>
  <c r="DA372" i="3"/>
  <c r="DC372" i="3"/>
  <c r="A373" i="3"/>
  <c r="CY373" i="3"/>
  <c r="CZ373" i="3"/>
  <c r="DB373" i="3"/>
  <c r="DA373" i="3"/>
  <c r="DC373" i="3"/>
  <c r="A374" i="3"/>
  <c r="CY374" i="3"/>
  <c r="CZ374" i="3"/>
  <c r="DB374" i="3" s="1"/>
  <c r="DA374" i="3"/>
  <c r="DC374" i="3"/>
  <c r="A375" i="3"/>
  <c r="CY375" i="3"/>
  <c r="CZ375" i="3"/>
  <c r="DA375" i="3"/>
  <c r="DB375" i="3"/>
  <c r="DC375" i="3"/>
  <c r="A376" i="3"/>
  <c r="CY376" i="3"/>
  <c r="CZ376" i="3"/>
  <c r="DB376" i="3"/>
  <c r="DA376" i="3"/>
  <c r="DC376" i="3"/>
  <c r="A377" i="3"/>
  <c r="CY377" i="3"/>
  <c r="CZ377" i="3"/>
  <c r="DB377" i="3"/>
  <c r="DA377" i="3"/>
  <c r="DC377" i="3"/>
  <c r="A378" i="3"/>
  <c r="CY378" i="3"/>
  <c r="CZ378" i="3"/>
  <c r="DB378" i="3" s="1"/>
  <c r="DA378" i="3"/>
  <c r="DC378" i="3"/>
  <c r="A379" i="3"/>
  <c r="CY379" i="3"/>
  <c r="CZ379" i="3"/>
  <c r="DA379" i="3"/>
  <c r="DB379" i="3"/>
  <c r="DC379" i="3"/>
  <c r="A380" i="3"/>
  <c r="CY380" i="3"/>
  <c r="CZ380" i="3"/>
  <c r="DB380" i="3"/>
  <c r="DA380" i="3"/>
  <c r="DC380" i="3"/>
  <c r="A381" i="3"/>
  <c r="CY381" i="3"/>
  <c r="CZ381" i="3"/>
  <c r="DB381" i="3"/>
  <c r="DA381" i="3"/>
  <c r="DC381" i="3"/>
  <c r="A382" i="3"/>
  <c r="CY382" i="3"/>
  <c r="CZ382" i="3"/>
  <c r="DB382" i="3" s="1"/>
  <c r="DA382" i="3"/>
  <c r="DC382" i="3"/>
  <c r="A383" i="3"/>
  <c r="CY383" i="3"/>
  <c r="CZ383" i="3"/>
  <c r="DA383" i="3"/>
  <c r="DB383" i="3"/>
  <c r="DC383" i="3"/>
  <c r="A384" i="3"/>
  <c r="CY384" i="3"/>
  <c r="CZ384" i="3"/>
  <c r="DB384" i="3"/>
  <c r="DA384" i="3"/>
  <c r="DC384" i="3"/>
  <c r="A385" i="3"/>
  <c r="CY385" i="3"/>
  <c r="CZ385" i="3"/>
  <c r="DB385" i="3"/>
  <c r="DA385" i="3"/>
  <c r="DC385" i="3"/>
  <c r="A386" i="3"/>
  <c r="CY386" i="3"/>
  <c r="CZ386" i="3"/>
  <c r="DB386" i="3" s="1"/>
  <c r="DA386" i="3"/>
  <c r="DC386" i="3"/>
  <c r="A387" i="3"/>
  <c r="CY387" i="3"/>
  <c r="CZ387" i="3"/>
  <c r="DA387" i="3"/>
  <c r="DB387" i="3"/>
  <c r="DC387" i="3"/>
  <c r="A388" i="3"/>
  <c r="CY388" i="3"/>
  <c r="CZ388" i="3"/>
  <c r="DB388" i="3"/>
  <c r="DA388" i="3"/>
  <c r="DC388" i="3"/>
  <c r="A389" i="3"/>
  <c r="CY389" i="3"/>
  <c r="CZ389" i="3"/>
  <c r="DB389" i="3"/>
  <c r="DA389" i="3"/>
  <c r="DC389" i="3"/>
  <c r="A390" i="3"/>
  <c r="CY390" i="3"/>
  <c r="CZ390" i="3"/>
  <c r="DB390" i="3" s="1"/>
  <c r="DA390" i="3"/>
  <c r="DC390" i="3"/>
  <c r="A391" i="3"/>
  <c r="CY391" i="3"/>
  <c r="CZ391" i="3"/>
  <c r="DA391" i="3"/>
  <c r="DB391" i="3"/>
  <c r="DC391" i="3"/>
  <c r="A392" i="3"/>
  <c r="CY392" i="3"/>
  <c r="CZ392" i="3"/>
  <c r="DB392" i="3"/>
  <c r="DA392" i="3"/>
  <c r="DC392" i="3"/>
  <c r="A393" i="3"/>
  <c r="CY393" i="3"/>
  <c r="CZ393" i="3"/>
  <c r="DB393" i="3"/>
  <c r="DA393" i="3"/>
  <c r="DC393" i="3"/>
  <c r="A394" i="3"/>
  <c r="CY394" i="3"/>
  <c r="CZ394" i="3"/>
  <c r="DB394" i="3" s="1"/>
  <c r="DA394" i="3"/>
  <c r="DC394" i="3"/>
  <c r="A395" i="3"/>
  <c r="CY395" i="3"/>
  <c r="CZ395" i="3"/>
  <c r="DA395" i="3"/>
  <c r="DB395" i="3"/>
  <c r="DC395" i="3"/>
  <c r="A396" i="3"/>
  <c r="CY396" i="3"/>
  <c r="CZ396" i="3"/>
  <c r="DB396" i="3"/>
  <c r="DA396" i="3"/>
  <c r="DC396" i="3"/>
  <c r="A397" i="3"/>
  <c r="CY397" i="3"/>
  <c r="CZ397" i="3"/>
  <c r="DB397" i="3"/>
  <c r="DA397" i="3"/>
  <c r="DC397" i="3"/>
  <c r="A398" i="3"/>
  <c r="CY398" i="3"/>
  <c r="CZ398" i="3"/>
  <c r="DB398" i="3" s="1"/>
  <c r="DA398" i="3"/>
  <c r="DC398" i="3"/>
  <c r="A399" i="3"/>
  <c r="CX399" i="3"/>
  <c r="CY399" i="3"/>
  <c r="CZ399" i="3"/>
  <c r="DB399" i="3" s="1"/>
  <c r="DA399" i="3"/>
  <c r="DC399" i="3"/>
  <c r="A400" i="3"/>
  <c r="CX400" i="3"/>
  <c r="CY400" i="3"/>
  <c r="CZ400" i="3"/>
  <c r="DB400" i="3"/>
  <c r="DA400" i="3"/>
  <c r="DC400" i="3"/>
  <c r="A401" i="3"/>
  <c r="CX401" i="3"/>
  <c r="CY401" i="3"/>
  <c r="CZ401" i="3"/>
  <c r="DB401" i="3" s="1"/>
  <c r="DA401" i="3"/>
  <c r="DC401" i="3"/>
  <c r="A402" i="3"/>
  <c r="CX402" i="3"/>
  <c r="CY402" i="3"/>
  <c r="CZ402" i="3"/>
  <c r="DB402" i="3" s="1"/>
  <c r="DA402" i="3"/>
  <c r="DC402" i="3"/>
  <c r="A403" i="3"/>
  <c r="CX403" i="3"/>
  <c r="CY403" i="3"/>
  <c r="CZ403" i="3"/>
  <c r="DB403" i="3" s="1"/>
  <c r="DA403" i="3"/>
  <c r="DC403" i="3"/>
  <c r="A404" i="3"/>
  <c r="CX404" i="3"/>
  <c r="CY404" i="3"/>
  <c r="CZ404" i="3"/>
  <c r="DA404" i="3"/>
  <c r="DB404" i="3"/>
  <c r="DC404" i="3"/>
  <c r="A405" i="3"/>
  <c r="CX405" i="3"/>
  <c r="CY405" i="3"/>
  <c r="CZ405" i="3"/>
  <c r="DB405" i="3" s="1"/>
  <c r="DA405" i="3"/>
  <c r="DC405" i="3"/>
  <c r="A406" i="3"/>
  <c r="CX406" i="3"/>
  <c r="CY406" i="3"/>
  <c r="CZ406" i="3"/>
  <c r="DB406" i="3"/>
  <c r="DA406" i="3"/>
  <c r="DC406" i="3"/>
  <c r="A407" i="3"/>
  <c r="CX407" i="3"/>
  <c r="CY407" i="3"/>
  <c r="CZ407" i="3"/>
  <c r="DB407" i="3" s="1"/>
  <c r="DA407" i="3"/>
  <c r="DC407" i="3"/>
  <c r="A408" i="3"/>
  <c r="CX408" i="3"/>
  <c r="CY408" i="3"/>
  <c r="CZ408" i="3"/>
  <c r="DA408" i="3"/>
  <c r="DB408" i="3"/>
  <c r="DC408" i="3"/>
  <c r="A409" i="3"/>
  <c r="CX409" i="3"/>
  <c r="CY409" i="3"/>
  <c r="CZ409" i="3"/>
  <c r="DB409" i="3" s="1"/>
  <c r="DA409" i="3"/>
  <c r="DC409" i="3"/>
  <c r="A410" i="3"/>
  <c r="CX410" i="3"/>
  <c r="CY410" i="3"/>
  <c r="CZ410" i="3"/>
  <c r="DB410" i="3"/>
  <c r="DA410" i="3"/>
  <c r="DC410" i="3"/>
  <c r="A411" i="3"/>
  <c r="CX411" i="3"/>
  <c r="CY411" i="3"/>
  <c r="CZ411" i="3"/>
  <c r="DB411" i="3" s="1"/>
  <c r="DA411" i="3"/>
  <c r="DC411" i="3"/>
  <c r="A412" i="3"/>
  <c r="CX412" i="3"/>
  <c r="CY412" i="3"/>
  <c r="CZ412" i="3"/>
  <c r="DA412" i="3"/>
  <c r="DB412" i="3"/>
  <c r="DC412" i="3"/>
  <c r="A413" i="3"/>
  <c r="CX413" i="3"/>
  <c r="CY413" i="3"/>
  <c r="CZ413" i="3"/>
  <c r="DB413" i="3" s="1"/>
  <c r="DA413" i="3"/>
  <c r="DC413" i="3"/>
  <c r="A414" i="3"/>
  <c r="CX414" i="3"/>
  <c r="CY414" i="3"/>
  <c r="CZ414" i="3"/>
  <c r="DB414" i="3"/>
  <c r="DA414" i="3"/>
  <c r="DC414" i="3"/>
  <c r="A415" i="3"/>
  <c r="CX415" i="3"/>
  <c r="CY415" i="3"/>
  <c r="CZ415" i="3"/>
  <c r="DB415" i="3" s="1"/>
  <c r="DA415" i="3"/>
  <c r="DC415" i="3"/>
  <c r="A416" i="3"/>
  <c r="CX416" i="3"/>
  <c r="CY416" i="3"/>
  <c r="CZ416" i="3"/>
  <c r="DA416" i="3"/>
  <c r="DB416" i="3"/>
  <c r="DC416" i="3"/>
  <c r="A417" i="3"/>
  <c r="CX417" i="3"/>
  <c r="CY417" i="3"/>
  <c r="CZ417" i="3"/>
  <c r="DB417" i="3" s="1"/>
  <c r="DA417" i="3"/>
  <c r="DC417" i="3"/>
  <c r="A418" i="3"/>
  <c r="CX418" i="3"/>
  <c r="CY418" i="3"/>
  <c r="CZ418" i="3"/>
  <c r="DB418" i="3"/>
  <c r="DA418" i="3"/>
  <c r="DC418" i="3"/>
  <c r="A419" i="3"/>
  <c r="CX419" i="3"/>
  <c r="CY419" i="3"/>
  <c r="CZ419" i="3"/>
  <c r="DB419" i="3" s="1"/>
  <c r="DA419" i="3"/>
  <c r="DC419" i="3"/>
  <c r="A420" i="3"/>
  <c r="CX420" i="3"/>
  <c r="CY420" i="3"/>
  <c r="CZ420" i="3"/>
  <c r="DA420" i="3"/>
  <c r="DB420" i="3"/>
  <c r="DC420" i="3"/>
  <c r="A421" i="3"/>
  <c r="CX421" i="3"/>
  <c r="CY421" i="3"/>
  <c r="CZ421" i="3"/>
  <c r="DB421" i="3" s="1"/>
  <c r="DA421" i="3"/>
  <c r="DC421" i="3"/>
  <c r="A422" i="3"/>
  <c r="CX422" i="3"/>
  <c r="CY422" i="3"/>
  <c r="CZ422" i="3"/>
  <c r="DB422" i="3"/>
  <c r="DA422" i="3"/>
  <c r="DC422" i="3"/>
  <c r="A423" i="3"/>
  <c r="CX423" i="3"/>
  <c r="CY423" i="3"/>
  <c r="CZ423" i="3"/>
  <c r="DB423" i="3" s="1"/>
  <c r="DA423" i="3"/>
  <c r="DC423" i="3"/>
  <c r="A424" i="3"/>
  <c r="CX424" i="3"/>
  <c r="CY424" i="3"/>
  <c r="CZ424" i="3"/>
  <c r="DA424" i="3"/>
  <c r="DB424" i="3"/>
  <c r="DC424" i="3"/>
  <c r="A425" i="3"/>
  <c r="CX425" i="3"/>
  <c r="CY425" i="3"/>
  <c r="CZ425" i="3"/>
  <c r="DB425" i="3" s="1"/>
  <c r="DA425" i="3"/>
  <c r="DC425" i="3"/>
  <c r="A426" i="3"/>
  <c r="CX426" i="3"/>
  <c r="CY426" i="3"/>
  <c r="CZ426" i="3"/>
  <c r="DB426" i="3"/>
  <c r="DA426" i="3"/>
  <c r="DC426" i="3"/>
  <c r="A427" i="3"/>
  <c r="CX427" i="3"/>
  <c r="CY427" i="3"/>
  <c r="CZ427" i="3"/>
  <c r="DB427" i="3" s="1"/>
  <c r="DA427" i="3"/>
  <c r="DC427" i="3"/>
  <c r="A428" i="3"/>
  <c r="CX428" i="3"/>
  <c r="CY428" i="3"/>
  <c r="CZ428" i="3"/>
  <c r="DA428" i="3"/>
  <c r="DB428" i="3"/>
  <c r="DC428" i="3"/>
  <c r="A429" i="3"/>
  <c r="CX429" i="3"/>
  <c r="CY429" i="3"/>
  <c r="CZ429" i="3"/>
  <c r="DB429" i="3" s="1"/>
  <c r="DA429" i="3"/>
  <c r="DC429" i="3"/>
  <c r="A430" i="3"/>
  <c r="CX430" i="3"/>
  <c r="CY430" i="3"/>
  <c r="CZ430" i="3"/>
  <c r="DB430" i="3"/>
  <c r="DA430" i="3"/>
  <c r="DC430" i="3"/>
  <c r="A431" i="3"/>
  <c r="CY431" i="3"/>
  <c r="CZ431" i="3"/>
  <c r="DA431" i="3"/>
  <c r="DB431" i="3"/>
  <c r="DC431" i="3"/>
  <c r="A432" i="3"/>
  <c r="CY432" i="3"/>
  <c r="CZ432" i="3"/>
  <c r="DB432" i="3" s="1"/>
  <c r="DA432" i="3"/>
  <c r="DC432" i="3"/>
  <c r="A433" i="3"/>
  <c r="CY433" i="3"/>
  <c r="CZ433" i="3"/>
  <c r="DB433" i="3"/>
  <c r="DA433" i="3"/>
  <c r="DC433" i="3"/>
  <c r="A434" i="3"/>
  <c r="CY434" i="3"/>
  <c r="CZ434" i="3"/>
  <c r="DB434" i="3"/>
  <c r="DA434" i="3"/>
  <c r="DC434" i="3"/>
  <c r="A435" i="3"/>
  <c r="CY435" i="3"/>
  <c r="CZ435" i="3"/>
  <c r="DA435" i="3"/>
  <c r="DB435" i="3"/>
  <c r="DC435" i="3"/>
  <c r="A436" i="3"/>
  <c r="CY436" i="3"/>
  <c r="CZ436" i="3"/>
  <c r="DB436" i="3" s="1"/>
  <c r="DA436" i="3"/>
  <c r="DC436" i="3"/>
  <c r="A437" i="3"/>
  <c r="CY437" i="3"/>
  <c r="CZ437" i="3"/>
  <c r="DB437" i="3"/>
  <c r="DA437" i="3"/>
  <c r="DC437" i="3"/>
  <c r="A438" i="3"/>
  <c r="CY438" i="3"/>
  <c r="CZ438" i="3"/>
  <c r="DB438" i="3"/>
  <c r="DA438" i="3"/>
  <c r="DC438" i="3"/>
  <c r="A439" i="3"/>
  <c r="CY439" i="3"/>
  <c r="CZ439" i="3"/>
  <c r="DA439" i="3"/>
  <c r="DB439" i="3"/>
  <c r="DC439" i="3"/>
  <c r="A440" i="3"/>
  <c r="CY440" i="3"/>
  <c r="CZ440" i="3"/>
  <c r="DB440" i="3" s="1"/>
  <c r="DA440" i="3"/>
  <c r="DC440" i="3"/>
  <c r="A441" i="3"/>
  <c r="CY441" i="3"/>
  <c r="CZ441" i="3"/>
  <c r="DB441" i="3"/>
  <c r="DA441" i="3"/>
  <c r="DC441" i="3"/>
  <c r="A442" i="3"/>
  <c r="CY442" i="3"/>
  <c r="CZ442" i="3"/>
  <c r="DB442" i="3"/>
  <c r="DA442" i="3"/>
  <c r="DC442" i="3"/>
  <c r="A443" i="3"/>
  <c r="CY443" i="3"/>
  <c r="CZ443" i="3"/>
  <c r="DA443" i="3"/>
  <c r="DB443" i="3"/>
  <c r="DC443" i="3"/>
  <c r="A444" i="3"/>
  <c r="CY444" i="3"/>
  <c r="CZ444" i="3"/>
  <c r="DB444" i="3" s="1"/>
  <c r="DA444" i="3"/>
  <c r="DC444" i="3"/>
  <c r="A445" i="3"/>
  <c r="CY445" i="3"/>
  <c r="CZ445" i="3"/>
  <c r="DB445" i="3"/>
  <c r="DA445" i="3"/>
  <c r="DC445" i="3"/>
  <c r="A446" i="3"/>
  <c r="CY446" i="3"/>
  <c r="CZ446" i="3"/>
  <c r="DB446" i="3"/>
  <c r="DA446" i="3"/>
  <c r="DC446" i="3"/>
  <c r="A447" i="3"/>
  <c r="CY447" i="3"/>
  <c r="CZ447" i="3"/>
  <c r="DA447" i="3"/>
  <c r="DB447" i="3"/>
  <c r="DC447" i="3"/>
  <c r="A448" i="3"/>
  <c r="CY448" i="3"/>
  <c r="CZ448" i="3"/>
  <c r="DB448" i="3" s="1"/>
  <c r="DA448" i="3"/>
  <c r="DC448" i="3"/>
  <c r="A449" i="3"/>
  <c r="CY449" i="3"/>
  <c r="CZ449" i="3"/>
  <c r="DB449" i="3"/>
  <c r="DA449" i="3"/>
  <c r="DC449" i="3"/>
  <c r="A450" i="3"/>
  <c r="CY450" i="3"/>
  <c r="CZ450" i="3"/>
  <c r="DB450" i="3"/>
  <c r="DA450" i="3"/>
  <c r="DC450" i="3"/>
  <c r="A451" i="3"/>
  <c r="CY451" i="3"/>
  <c r="CZ451" i="3"/>
  <c r="DA451" i="3"/>
  <c r="DB451" i="3"/>
  <c r="DC451" i="3"/>
  <c r="A452" i="3"/>
  <c r="CY452" i="3"/>
  <c r="CZ452" i="3"/>
  <c r="DB452" i="3" s="1"/>
  <c r="DA452" i="3"/>
  <c r="DC452" i="3"/>
  <c r="A453" i="3"/>
  <c r="CY453" i="3"/>
  <c r="CZ453" i="3"/>
  <c r="DB453" i="3"/>
  <c r="DA453" i="3"/>
  <c r="DC453" i="3"/>
  <c r="A454" i="3"/>
  <c r="CY454" i="3"/>
  <c r="CZ454" i="3"/>
  <c r="DB454" i="3"/>
  <c r="DA454" i="3"/>
  <c r="DC454" i="3"/>
  <c r="A455" i="3"/>
  <c r="CY455" i="3"/>
  <c r="CZ455" i="3"/>
  <c r="DA455" i="3"/>
  <c r="DB455" i="3"/>
  <c r="DC455" i="3"/>
  <c r="A456" i="3"/>
  <c r="CY456" i="3"/>
  <c r="CZ456" i="3"/>
  <c r="DB456" i="3" s="1"/>
  <c r="DA456" i="3"/>
  <c r="DC456" i="3"/>
  <c r="A457" i="3"/>
  <c r="CY457" i="3"/>
  <c r="CZ457" i="3"/>
  <c r="DB457" i="3"/>
  <c r="DA457" i="3"/>
  <c r="DC457" i="3"/>
  <c r="A458" i="3"/>
  <c r="CY458" i="3"/>
  <c r="CZ458" i="3"/>
  <c r="DB458" i="3"/>
  <c r="DA458" i="3"/>
  <c r="DC458" i="3"/>
  <c r="A459" i="3"/>
  <c r="CY459" i="3"/>
  <c r="CZ459" i="3"/>
  <c r="DA459" i="3"/>
  <c r="DB459" i="3"/>
  <c r="DC459" i="3"/>
  <c r="A460" i="3"/>
  <c r="CY460" i="3"/>
  <c r="CZ460" i="3"/>
  <c r="DB460" i="3" s="1"/>
  <c r="DA460" i="3"/>
  <c r="DC460" i="3"/>
  <c r="A461" i="3"/>
  <c r="CY461" i="3"/>
  <c r="CZ461" i="3"/>
  <c r="DB461" i="3"/>
  <c r="DA461" i="3"/>
  <c r="DC461" i="3"/>
  <c r="A462" i="3"/>
  <c r="CY462" i="3"/>
  <c r="CZ462" i="3"/>
  <c r="DB462" i="3"/>
  <c r="DA462" i="3"/>
  <c r="DC462" i="3"/>
  <c r="A463" i="3"/>
  <c r="CY463" i="3"/>
  <c r="CZ463" i="3"/>
  <c r="DA463" i="3"/>
  <c r="DB463" i="3"/>
  <c r="DC463" i="3"/>
  <c r="A464" i="3"/>
  <c r="CY464" i="3"/>
  <c r="CZ464" i="3"/>
  <c r="DB464" i="3" s="1"/>
  <c r="DA464" i="3"/>
  <c r="DC464" i="3"/>
  <c r="A465" i="3"/>
  <c r="CY465" i="3"/>
  <c r="CZ465" i="3"/>
  <c r="DB465" i="3"/>
  <c r="DA465" i="3"/>
  <c r="DC465" i="3"/>
  <c r="A466" i="3"/>
  <c r="CY466" i="3"/>
  <c r="CZ466" i="3"/>
  <c r="DB466" i="3"/>
  <c r="DA466" i="3"/>
  <c r="DC466" i="3"/>
  <c r="A467" i="3"/>
  <c r="CY467" i="3"/>
  <c r="CZ467" i="3"/>
  <c r="DA467" i="3"/>
  <c r="DB467" i="3"/>
  <c r="DC467" i="3"/>
  <c r="A468" i="3"/>
  <c r="CY468" i="3"/>
  <c r="CZ468" i="3"/>
  <c r="DB468" i="3" s="1"/>
  <c r="DA468" i="3"/>
  <c r="DC468" i="3"/>
  <c r="A469" i="3"/>
  <c r="CY469" i="3"/>
  <c r="CZ469" i="3"/>
  <c r="DB469" i="3"/>
  <c r="DA469" i="3"/>
  <c r="DC469" i="3"/>
  <c r="A470" i="3"/>
  <c r="CY470" i="3"/>
  <c r="CZ470" i="3"/>
  <c r="DB470" i="3"/>
  <c r="DA470" i="3"/>
  <c r="DC470" i="3"/>
  <c r="A471" i="3"/>
  <c r="CY471" i="3"/>
  <c r="CZ471" i="3"/>
  <c r="DA471" i="3"/>
  <c r="DB471" i="3"/>
  <c r="DC471" i="3"/>
  <c r="A472" i="3"/>
  <c r="CY472" i="3"/>
  <c r="CZ472" i="3"/>
  <c r="DB472" i="3" s="1"/>
  <c r="DA472" i="3"/>
  <c r="DC472" i="3"/>
  <c r="A473" i="3"/>
  <c r="CY473" i="3"/>
  <c r="CZ473" i="3"/>
  <c r="DB473" i="3"/>
  <c r="DA473" i="3"/>
  <c r="DC473" i="3"/>
  <c r="A474" i="3"/>
  <c r="CY474" i="3"/>
  <c r="CZ474" i="3"/>
  <c r="DB474" i="3"/>
  <c r="DA474" i="3"/>
  <c r="DC474" i="3"/>
  <c r="A475" i="3"/>
  <c r="CY475" i="3"/>
  <c r="CZ475" i="3"/>
  <c r="DA475" i="3"/>
  <c r="DB475" i="3"/>
  <c r="DC475" i="3"/>
  <c r="A476" i="3"/>
  <c r="CY476" i="3"/>
  <c r="CZ476" i="3"/>
  <c r="DB476" i="3" s="1"/>
  <c r="DA476" i="3"/>
  <c r="DC476" i="3"/>
  <c r="A477" i="3"/>
  <c r="CY477" i="3"/>
  <c r="CZ477" i="3"/>
  <c r="DB477" i="3"/>
  <c r="DA477" i="3"/>
  <c r="DC477" i="3"/>
  <c r="A478" i="3"/>
  <c r="CY478" i="3"/>
  <c r="CZ478" i="3"/>
  <c r="DB478" i="3"/>
  <c r="DA478" i="3"/>
  <c r="DC478" i="3"/>
  <c r="A479" i="3"/>
  <c r="CY479" i="3"/>
  <c r="CZ479" i="3"/>
  <c r="DA479" i="3"/>
  <c r="DB479" i="3"/>
  <c r="DC479" i="3"/>
  <c r="A480" i="3"/>
  <c r="CY480" i="3"/>
  <c r="CZ480" i="3"/>
  <c r="DB480" i="3" s="1"/>
  <c r="DA480" i="3"/>
  <c r="DC480" i="3"/>
  <c r="A481" i="3"/>
  <c r="CY481" i="3"/>
  <c r="CZ481" i="3"/>
  <c r="DB481" i="3"/>
  <c r="DA481" i="3"/>
  <c r="DC481" i="3"/>
  <c r="A482" i="3"/>
  <c r="CY482" i="3"/>
  <c r="CZ482" i="3"/>
  <c r="DB482" i="3"/>
  <c r="DA482" i="3"/>
  <c r="DC482" i="3"/>
  <c r="A483" i="3"/>
  <c r="CY483" i="3"/>
  <c r="CZ483" i="3"/>
  <c r="DA483" i="3"/>
  <c r="DB483" i="3"/>
  <c r="DC483" i="3"/>
  <c r="A484" i="3"/>
  <c r="CY484" i="3"/>
  <c r="CZ484" i="3"/>
  <c r="DB484" i="3" s="1"/>
  <c r="DA484" i="3"/>
  <c r="DC484" i="3"/>
  <c r="A485" i="3"/>
  <c r="CY485" i="3"/>
  <c r="CZ485" i="3"/>
  <c r="DB485" i="3"/>
  <c r="DA485" i="3"/>
  <c r="DC485" i="3"/>
  <c r="A486" i="3"/>
  <c r="CY486" i="3"/>
  <c r="CZ486" i="3"/>
  <c r="DB486" i="3"/>
  <c r="DA486" i="3"/>
  <c r="DC486" i="3"/>
  <c r="A487" i="3"/>
  <c r="CY487" i="3"/>
  <c r="CZ487" i="3"/>
  <c r="DA487" i="3"/>
  <c r="DB487" i="3"/>
  <c r="DC487" i="3"/>
  <c r="A488" i="3"/>
  <c r="CY488" i="3"/>
  <c r="CZ488" i="3"/>
  <c r="DB488" i="3" s="1"/>
  <c r="DA488" i="3"/>
  <c r="DC488" i="3"/>
  <c r="A489" i="3"/>
  <c r="CX489" i="3"/>
  <c r="CY489" i="3"/>
  <c r="CZ489" i="3"/>
  <c r="DB489" i="3" s="1"/>
  <c r="DA489" i="3"/>
  <c r="DC489" i="3"/>
  <c r="A490" i="3"/>
  <c r="CX490" i="3"/>
  <c r="CY490" i="3"/>
  <c r="CZ490" i="3"/>
  <c r="DB490" i="3"/>
  <c r="DA490" i="3"/>
  <c r="DC490" i="3"/>
  <c r="A491" i="3"/>
  <c r="CX491" i="3"/>
  <c r="CY491" i="3"/>
  <c r="CZ491" i="3"/>
  <c r="DA491" i="3"/>
  <c r="DB491" i="3"/>
  <c r="DC491" i="3"/>
  <c r="A492" i="3"/>
  <c r="CX492" i="3"/>
  <c r="CY492" i="3"/>
  <c r="CZ492" i="3"/>
  <c r="DB492" i="3" s="1"/>
  <c r="DA492" i="3"/>
  <c r="DC492" i="3"/>
  <c r="A493" i="3"/>
  <c r="CX493" i="3"/>
  <c r="CY493" i="3"/>
  <c r="CZ493" i="3"/>
  <c r="DB493" i="3" s="1"/>
  <c r="DA493" i="3"/>
  <c r="DC493" i="3"/>
  <c r="A494" i="3"/>
  <c r="CX494" i="3"/>
  <c r="CY494" i="3"/>
  <c r="CZ494" i="3"/>
  <c r="DB494" i="3"/>
  <c r="DA494" i="3"/>
  <c r="DC494" i="3"/>
  <c r="A495" i="3"/>
  <c r="CX495" i="3"/>
  <c r="CY495" i="3"/>
  <c r="CZ495" i="3"/>
  <c r="DA495" i="3"/>
  <c r="DB495" i="3"/>
  <c r="DC495" i="3"/>
  <c r="A496" i="3"/>
  <c r="CX496" i="3"/>
  <c r="CY496" i="3"/>
  <c r="CZ496" i="3"/>
  <c r="DB496" i="3" s="1"/>
  <c r="DA496" i="3"/>
  <c r="DC496" i="3"/>
  <c r="A497" i="3"/>
  <c r="CX497" i="3"/>
  <c r="CY497" i="3"/>
  <c r="CZ497" i="3"/>
  <c r="DB497" i="3" s="1"/>
  <c r="DA497" i="3"/>
  <c r="DC497" i="3"/>
  <c r="A498" i="3"/>
  <c r="CX498" i="3"/>
  <c r="CY498" i="3"/>
  <c r="CZ498" i="3"/>
  <c r="DB498" i="3"/>
  <c r="DA498" i="3"/>
  <c r="DC498" i="3"/>
  <c r="A499" i="3"/>
  <c r="CX499" i="3"/>
  <c r="CY499" i="3"/>
  <c r="CZ499" i="3"/>
  <c r="DA499" i="3"/>
  <c r="DB499" i="3"/>
  <c r="DC499" i="3"/>
  <c r="A500" i="3"/>
  <c r="CX500" i="3"/>
  <c r="CY500" i="3"/>
  <c r="CZ500" i="3"/>
  <c r="DB500" i="3" s="1"/>
  <c r="DA500" i="3"/>
  <c r="DC500" i="3"/>
  <c r="A501" i="3"/>
  <c r="CX501" i="3"/>
  <c r="CY501" i="3"/>
  <c r="CZ501" i="3"/>
  <c r="DB501" i="3" s="1"/>
  <c r="DA501" i="3"/>
  <c r="DC501" i="3"/>
  <c r="A502" i="3"/>
  <c r="CX502" i="3"/>
  <c r="CY502" i="3"/>
  <c r="CZ502" i="3"/>
  <c r="DB502" i="3"/>
  <c r="DA502" i="3"/>
  <c r="DC502" i="3"/>
  <c r="A503" i="3"/>
  <c r="CX503" i="3"/>
  <c r="CY503" i="3"/>
  <c r="CZ503" i="3"/>
  <c r="DA503" i="3"/>
  <c r="DB503" i="3"/>
  <c r="DC503" i="3"/>
  <c r="A504" i="3"/>
  <c r="CX504" i="3"/>
  <c r="CY504" i="3"/>
  <c r="CZ504" i="3"/>
  <c r="DB504" i="3" s="1"/>
  <c r="DA504" i="3"/>
  <c r="DC504" i="3"/>
  <c r="A505" i="3"/>
  <c r="CX505" i="3"/>
  <c r="CY505" i="3"/>
  <c r="CZ505" i="3"/>
  <c r="DB505" i="3" s="1"/>
  <c r="DA505" i="3"/>
  <c r="DC505" i="3"/>
  <c r="A506" i="3"/>
  <c r="CX506" i="3"/>
  <c r="CY506" i="3"/>
  <c r="CZ506" i="3"/>
  <c r="DB506" i="3"/>
  <c r="DA506" i="3"/>
  <c r="DC506" i="3"/>
  <c r="A507" i="3"/>
  <c r="CY507" i="3"/>
  <c r="CZ507" i="3"/>
  <c r="DB507" i="3" s="1"/>
  <c r="DA507" i="3"/>
  <c r="DC507" i="3"/>
  <c r="A508" i="3"/>
  <c r="CY508" i="3"/>
  <c r="CZ508" i="3"/>
  <c r="DA508" i="3"/>
  <c r="DB508" i="3"/>
  <c r="DC508" i="3"/>
  <c r="A509" i="3"/>
  <c r="CY509" i="3"/>
  <c r="CZ509" i="3"/>
  <c r="DB509" i="3"/>
  <c r="DA509" i="3"/>
  <c r="DC509" i="3"/>
  <c r="A510" i="3"/>
  <c r="CY510" i="3"/>
  <c r="CZ510" i="3"/>
  <c r="DB510" i="3"/>
  <c r="DA510" i="3"/>
  <c r="DC510" i="3"/>
  <c r="A511" i="3"/>
  <c r="CY511" i="3"/>
  <c r="CZ511" i="3"/>
  <c r="DB511" i="3" s="1"/>
  <c r="DA511" i="3"/>
  <c r="DC511" i="3"/>
  <c r="A512" i="3"/>
  <c r="CY512" i="3"/>
  <c r="CZ512" i="3"/>
  <c r="DA512" i="3"/>
  <c r="DB512" i="3"/>
  <c r="DC512" i="3"/>
  <c r="A513" i="3"/>
  <c r="CY513" i="3"/>
  <c r="CZ513" i="3"/>
  <c r="DB513" i="3"/>
  <c r="DA513" i="3"/>
  <c r="DC513" i="3"/>
  <c r="A514" i="3"/>
  <c r="CY514" i="3"/>
  <c r="CZ514" i="3"/>
  <c r="DB514" i="3"/>
  <c r="DA514" i="3"/>
  <c r="DC514" i="3"/>
  <c r="A515" i="3"/>
  <c r="CY515" i="3"/>
  <c r="CZ515" i="3"/>
  <c r="DB515" i="3" s="1"/>
  <c r="DA515" i="3"/>
  <c r="DC515" i="3"/>
  <c r="A516" i="3"/>
  <c r="CY516" i="3"/>
  <c r="CZ516" i="3"/>
  <c r="DA516" i="3"/>
  <c r="DB516" i="3"/>
  <c r="DC516" i="3"/>
  <c r="A517" i="3"/>
  <c r="CY517" i="3"/>
  <c r="CZ517" i="3"/>
  <c r="DB517" i="3"/>
  <c r="DA517" i="3"/>
  <c r="DC517" i="3"/>
  <c r="A518" i="3"/>
  <c r="CY518" i="3"/>
  <c r="CZ518" i="3"/>
  <c r="DB518" i="3"/>
  <c r="DA518" i="3"/>
  <c r="DC518" i="3"/>
  <c r="A519" i="3"/>
  <c r="CY519" i="3"/>
  <c r="CZ519" i="3"/>
  <c r="DB519" i="3" s="1"/>
  <c r="DA519" i="3"/>
  <c r="DC519" i="3"/>
  <c r="A520" i="3"/>
  <c r="CY520" i="3"/>
  <c r="CZ520" i="3"/>
  <c r="DA520" i="3"/>
  <c r="DB520" i="3"/>
  <c r="DC520" i="3"/>
  <c r="A521" i="3"/>
  <c r="CY521" i="3"/>
  <c r="CZ521" i="3"/>
  <c r="DB521" i="3"/>
  <c r="DA521" i="3"/>
  <c r="DC521" i="3"/>
  <c r="A522" i="3"/>
  <c r="CY522" i="3"/>
  <c r="CZ522" i="3"/>
  <c r="DB522" i="3"/>
  <c r="DA522" i="3"/>
  <c r="DC522" i="3"/>
  <c r="A523" i="3"/>
  <c r="CY523" i="3"/>
  <c r="CZ523" i="3"/>
  <c r="DB523" i="3" s="1"/>
  <c r="DA523" i="3"/>
  <c r="DC523" i="3"/>
  <c r="A524" i="3"/>
  <c r="CY524" i="3"/>
  <c r="CZ524" i="3"/>
  <c r="DA524" i="3"/>
  <c r="DB524" i="3"/>
  <c r="DC524" i="3"/>
  <c r="A525" i="3"/>
  <c r="CY525" i="3"/>
  <c r="CZ525" i="3"/>
  <c r="DB525" i="3"/>
  <c r="DA525" i="3"/>
  <c r="DC525" i="3"/>
  <c r="A526" i="3"/>
  <c r="CY526" i="3"/>
  <c r="CZ526" i="3"/>
  <c r="DB526" i="3"/>
  <c r="DA526" i="3"/>
  <c r="DC526" i="3"/>
  <c r="A527" i="3"/>
  <c r="CY527" i="3"/>
  <c r="CZ527" i="3"/>
  <c r="DB527" i="3" s="1"/>
  <c r="DA527" i="3"/>
  <c r="DC527" i="3"/>
  <c r="A528" i="3"/>
  <c r="CY528" i="3"/>
  <c r="CZ528" i="3"/>
  <c r="DA528" i="3"/>
  <c r="DB528" i="3"/>
  <c r="DC528" i="3"/>
  <c r="A529" i="3"/>
  <c r="CY529" i="3"/>
  <c r="CZ529" i="3"/>
  <c r="DB529" i="3"/>
  <c r="DA529" i="3"/>
  <c r="DC529" i="3"/>
  <c r="A530" i="3"/>
  <c r="CY530" i="3"/>
  <c r="CZ530" i="3"/>
  <c r="DB530" i="3"/>
  <c r="DA530" i="3"/>
  <c r="DC530" i="3"/>
  <c r="A531" i="3"/>
  <c r="CY531" i="3"/>
  <c r="CZ531" i="3"/>
  <c r="DB531" i="3" s="1"/>
  <c r="DA531" i="3"/>
  <c r="DC531" i="3"/>
  <c r="A532" i="3"/>
  <c r="CY532" i="3"/>
  <c r="CZ532" i="3"/>
  <c r="DA532" i="3"/>
  <c r="DB532" i="3"/>
  <c r="DC532" i="3"/>
  <c r="A533" i="3"/>
  <c r="CY533" i="3"/>
  <c r="CZ533" i="3"/>
  <c r="DB533" i="3"/>
  <c r="DA533" i="3"/>
  <c r="DC533" i="3"/>
  <c r="A534" i="3"/>
  <c r="CY534" i="3"/>
  <c r="CZ534" i="3"/>
  <c r="DB534" i="3"/>
  <c r="DA534" i="3"/>
  <c r="DC534" i="3"/>
  <c r="A535" i="3"/>
  <c r="CY535" i="3"/>
  <c r="CZ535" i="3"/>
  <c r="DB535" i="3" s="1"/>
  <c r="DA535" i="3"/>
  <c r="DC535" i="3"/>
  <c r="A536" i="3"/>
  <c r="CY536" i="3"/>
  <c r="CZ536" i="3"/>
  <c r="DA536" i="3"/>
  <c r="DB536" i="3"/>
  <c r="DC536" i="3"/>
  <c r="A537" i="3"/>
  <c r="CY537" i="3"/>
  <c r="CZ537" i="3"/>
  <c r="DB537" i="3"/>
  <c r="DA537" i="3"/>
  <c r="DC537" i="3"/>
  <c r="A538" i="3"/>
  <c r="CY538" i="3"/>
  <c r="CZ538" i="3"/>
  <c r="DB538" i="3"/>
  <c r="DA538" i="3"/>
  <c r="DC538" i="3"/>
  <c r="A539" i="3"/>
  <c r="CY539" i="3"/>
  <c r="CZ539" i="3"/>
  <c r="DB539" i="3" s="1"/>
  <c r="DA539" i="3"/>
  <c r="DC539" i="3"/>
  <c r="A540" i="3"/>
  <c r="CY540" i="3"/>
  <c r="CZ540" i="3"/>
  <c r="DA540" i="3"/>
  <c r="DB540" i="3"/>
  <c r="DC540" i="3"/>
  <c r="A541" i="3"/>
  <c r="CY541" i="3"/>
  <c r="CZ541" i="3"/>
  <c r="DB541" i="3"/>
  <c r="DA541" i="3"/>
  <c r="DC541" i="3"/>
  <c r="A542" i="3"/>
  <c r="CY542" i="3"/>
  <c r="CZ542" i="3"/>
  <c r="DB542" i="3"/>
  <c r="DA542" i="3"/>
  <c r="DC542" i="3"/>
  <c r="A543" i="3"/>
  <c r="CY543" i="3"/>
  <c r="CZ543" i="3"/>
  <c r="DB543" i="3" s="1"/>
  <c r="DA543" i="3"/>
  <c r="DC543" i="3"/>
  <c r="A544" i="3"/>
  <c r="CY544" i="3"/>
  <c r="CZ544" i="3"/>
  <c r="DA544" i="3"/>
  <c r="DB544" i="3"/>
  <c r="DC544" i="3"/>
  <c r="A545" i="3"/>
  <c r="CY545" i="3"/>
  <c r="CZ545" i="3"/>
  <c r="DB545" i="3"/>
  <c r="DA545" i="3"/>
  <c r="DC545" i="3"/>
  <c r="A546" i="3"/>
  <c r="CY546" i="3"/>
  <c r="CZ546" i="3"/>
  <c r="DB546" i="3"/>
  <c r="DA546" i="3"/>
  <c r="DC546" i="3"/>
  <c r="A547" i="3"/>
  <c r="CY547" i="3"/>
  <c r="CZ547" i="3"/>
  <c r="DB547" i="3" s="1"/>
  <c r="DA547" i="3"/>
  <c r="DC547" i="3"/>
  <c r="A548" i="3"/>
  <c r="CY548" i="3"/>
  <c r="CZ548" i="3"/>
  <c r="DA548" i="3"/>
  <c r="DB548" i="3"/>
  <c r="DC548" i="3"/>
  <c r="A549" i="3"/>
  <c r="CY549" i="3"/>
  <c r="CZ549" i="3"/>
  <c r="DB549" i="3"/>
  <c r="DA549" i="3"/>
  <c r="DC549" i="3"/>
  <c r="A550" i="3"/>
  <c r="CY550" i="3"/>
  <c r="CZ550" i="3"/>
  <c r="DB550" i="3"/>
  <c r="DA550" i="3"/>
  <c r="DC550" i="3"/>
  <c r="A551" i="3"/>
  <c r="CY551" i="3"/>
  <c r="CZ551" i="3"/>
  <c r="DB551" i="3" s="1"/>
  <c r="DA551" i="3"/>
  <c r="DC551" i="3"/>
  <c r="A552" i="3"/>
  <c r="CY552" i="3"/>
  <c r="CZ552" i="3"/>
  <c r="DA552" i="3"/>
  <c r="DB552" i="3"/>
  <c r="DC552" i="3"/>
  <c r="A553" i="3"/>
  <c r="CY553" i="3"/>
  <c r="CZ553" i="3"/>
  <c r="DB553" i="3"/>
  <c r="DA553" i="3"/>
  <c r="DC553" i="3"/>
  <c r="A554" i="3"/>
  <c r="CY554" i="3"/>
  <c r="CZ554" i="3"/>
  <c r="DB554" i="3"/>
  <c r="DA554" i="3"/>
  <c r="DC554" i="3"/>
  <c r="A555" i="3"/>
  <c r="CY555" i="3"/>
  <c r="CZ555" i="3"/>
  <c r="DB555" i="3" s="1"/>
  <c r="DA555" i="3"/>
  <c r="DC555" i="3"/>
  <c r="A556" i="3"/>
  <c r="CY556" i="3"/>
  <c r="CZ556" i="3"/>
  <c r="DA556" i="3"/>
  <c r="DB556" i="3"/>
  <c r="DC556" i="3"/>
  <c r="A557" i="3"/>
  <c r="CY557" i="3"/>
  <c r="CZ557" i="3"/>
  <c r="DB557" i="3"/>
  <c r="DA557" i="3"/>
  <c r="DC557" i="3"/>
  <c r="A558" i="3"/>
  <c r="CY558" i="3"/>
  <c r="CZ558" i="3"/>
  <c r="DB558" i="3"/>
  <c r="DA558" i="3"/>
  <c r="DC558" i="3"/>
  <c r="A559" i="3"/>
  <c r="CY559" i="3"/>
  <c r="CZ559" i="3"/>
  <c r="DB559" i="3" s="1"/>
  <c r="DA559" i="3"/>
  <c r="DC559" i="3"/>
  <c r="A560" i="3"/>
  <c r="CY560" i="3"/>
  <c r="CZ560" i="3"/>
  <c r="DA560" i="3"/>
  <c r="DB560" i="3"/>
  <c r="DC560" i="3"/>
  <c r="A561" i="3"/>
  <c r="CY561" i="3"/>
  <c r="CZ561" i="3"/>
  <c r="DB561" i="3"/>
  <c r="DA561" i="3"/>
  <c r="DC561" i="3"/>
  <c r="A562" i="3"/>
  <c r="CY562" i="3"/>
  <c r="CZ562" i="3"/>
  <c r="DB562" i="3"/>
  <c r="DA562" i="3"/>
  <c r="DC562" i="3"/>
  <c r="A563" i="3"/>
  <c r="CY563" i="3"/>
  <c r="CZ563" i="3"/>
  <c r="DB563" i="3" s="1"/>
  <c r="DA563" i="3"/>
  <c r="DC563" i="3"/>
  <c r="A564" i="3"/>
  <c r="CY564" i="3"/>
  <c r="CZ564" i="3"/>
  <c r="DA564" i="3"/>
  <c r="DB564" i="3"/>
  <c r="DC564" i="3"/>
  <c r="A565" i="3"/>
  <c r="CY565" i="3"/>
  <c r="CZ565" i="3"/>
  <c r="DB565" i="3"/>
  <c r="DA565" i="3"/>
  <c r="DC565" i="3"/>
  <c r="A566" i="3"/>
  <c r="CY566" i="3"/>
  <c r="CZ566" i="3"/>
  <c r="DB566" i="3"/>
  <c r="DA566" i="3"/>
  <c r="DC566" i="3"/>
  <c r="A567" i="3"/>
  <c r="CY567" i="3"/>
  <c r="CZ567" i="3"/>
  <c r="DB567" i="3" s="1"/>
  <c r="DA567" i="3"/>
  <c r="DC567" i="3"/>
  <c r="A568" i="3"/>
  <c r="CY568" i="3"/>
  <c r="CZ568" i="3"/>
  <c r="DA568" i="3"/>
  <c r="DB568" i="3"/>
  <c r="DC568" i="3"/>
  <c r="A569" i="3"/>
  <c r="CX569" i="3"/>
  <c r="CY569" i="3"/>
  <c r="CZ569" i="3"/>
  <c r="DB569" i="3" s="1"/>
  <c r="DA569" i="3"/>
  <c r="DC569" i="3"/>
  <c r="A570" i="3"/>
  <c r="CX570" i="3"/>
  <c r="CY570" i="3"/>
  <c r="CZ570" i="3"/>
  <c r="DB570" i="3"/>
  <c r="DA570" i="3"/>
  <c r="DC570" i="3"/>
  <c r="A571" i="3"/>
  <c r="CX571" i="3"/>
  <c r="CY571" i="3"/>
  <c r="CZ571" i="3"/>
  <c r="DB571" i="3" s="1"/>
  <c r="DA571" i="3"/>
  <c r="DC571" i="3"/>
  <c r="A572" i="3"/>
  <c r="CX572" i="3"/>
  <c r="CY572" i="3"/>
  <c r="CZ572" i="3"/>
  <c r="DA572" i="3"/>
  <c r="DB572" i="3"/>
  <c r="DC572" i="3"/>
  <c r="A573" i="3"/>
  <c r="CX573" i="3"/>
  <c r="CY573" i="3"/>
  <c r="CZ573" i="3"/>
  <c r="DB573" i="3" s="1"/>
  <c r="DA573" i="3"/>
  <c r="DC573" i="3"/>
  <c r="A574" i="3"/>
  <c r="CX574" i="3"/>
  <c r="CY574" i="3"/>
  <c r="CZ574" i="3"/>
  <c r="DB574" i="3"/>
  <c r="DA574" i="3"/>
  <c r="DC574" i="3"/>
  <c r="A575" i="3"/>
  <c r="CX575" i="3"/>
  <c r="CY575" i="3"/>
  <c r="CZ575" i="3"/>
  <c r="DB575" i="3" s="1"/>
  <c r="DA575" i="3"/>
  <c r="DC575" i="3"/>
  <c r="A576" i="3"/>
  <c r="CX576" i="3"/>
  <c r="CY576" i="3"/>
  <c r="CZ576" i="3"/>
  <c r="DA576" i="3"/>
  <c r="DB576" i="3"/>
  <c r="DC576" i="3"/>
  <c r="A577" i="3"/>
  <c r="CX577" i="3"/>
  <c r="CY577" i="3"/>
  <c r="CZ577" i="3"/>
  <c r="DB577" i="3" s="1"/>
  <c r="DA577" i="3"/>
  <c r="DC577" i="3"/>
  <c r="A578" i="3"/>
  <c r="CX578" i="3"/>
  <c r="CY578" i="3"/>
  <c r="CZ578" i="3"/>
  <c r="DB578" i="3"/>
  <c r="DA578" i="3"/>
  <c r="DC578" i="3"/>
  <c r="A579" i="3"/>
  <c r="CY579" i="3"/>
  <c r="CZ579" i="3"/>
  <c r="DA579" i="3"/>
  <c r="DB579" i="3"/>
  <c r="DC579" i="3"/>
  <c r="A580" i="3"/>
  <c r="CY580" i="3"/>
  <c r="CZ580" i="3"/>
  <c r="DB580" i="3" s="1"/>
  <c r="DA580" i="3"/>
  <c r="DC580" i="3"/>
  <c r="A581" i="3"/>
  <c r="CY581" i="3"/>
  <c r="CZ581" i="3"/>
  <c r="DB581" i="3"/>
  <c r="DA581" i="3"/>
  <c r="DC581" i="3"/>
  <c r="A582" i="3"/>
  <c r="CY582" i="3"/>
  <c r="CZ582" i="3"/>
  <c r="DB582" i="3"/>
  <c r="DA582" i="3"/>
  <c r="DC582" i="3"/>
  <c r="A583" i="3"/>
  <c r="CY583" i="3"/>
  <c r="CZ583" i="3"/>
  <c r="DA583" i="3"/>
  <c r="DB583" i="3"/>
  <c r="DC583" i="3"/>
  <c r="A584" i="3"/>
  <c r="CY584" i="3"/>
  <c r="CZ584" i="3"/>
  <c r="DB584" i="3" s="1"/>
  <c r="DA584" i="3"/>
  <c r="DC584" i="3"/>
  <c r="A585" i="3"/>
  <c r="CY585" i="3"/>
  <c r="CZ585" i="3"/>
  <c r="DB585" i="3"/>
  <c r="DA585" i="3"/>
  <c r="DC585" i="3"/>
  <c r="A586" i="3"/>
  <c r="CY586" i="3"/>
  <c r="CZ586" i="3"/>
  <c r="DB586" i="3"/>
  <c r="DA586" i="3"/>
  <c r="DC586" i="3"/>
  <c r="A587" i="3"/>
  <c r="CY587" i="3"/>
  <c r="CZ587" i="3"/>
  <c r="DA587" i="3"/>
  <c r="DB587" i="3"/>
  <c r="DC587" i="3"/>
  <c r="A588" i="3"/>
  <c r="CY588" i="3"/>
  <c r="CZ588" i="3"/>
  <c r="DB588" i="3" s="1"/>
  <c r="DA588" i="3"/>
  <c r="DC588" i="3"/>
  <c r="A589" i="3"/>
  <c r="CY589" i="3"/>
  <c r="CZ589" i="3"/>
  <c r="DB589" i="3"/>
  <c r="DA589" i="3"/>
  <c r="DC589" i="3"/>
  <c r="A590" i="3"/>
  <c r="CY590" i="3"/>
  <c r="CZ590" i="3"/>
  <c r="DB590" i="3"/>
  <c r="DA590" i="3"/>
  <c r="DC590" i="3"/>
  <c r="A591" i="3"/>
  <c r="CY591" i="3"/>
  <c r="CZ591" i="3"/>
  <c r="DA591" i="3"/>
  <c r="DB591" i="3"/>
  <c r="DC591" i="3"/>
  <c r="A592" i="3"/>
  <c r="CY592" i="3"/>
  <c r="CZ592" i="3"/>
  <c r="DB592" i="3" s="1"/>
  <c r="DA592" i="3"/>
  <c r="DC592" i="3"/>
  <c r="A593" i="3"/>
  <c r="CY593" i="3"/>
  <c r="CZ593" i="3"/>
  <c r="DB593" i="3"/>
  <c r="DA593" i="3"/>
  <c r="DC593" i="3"/>
  <c r="A594" i="3"/>
  <c r="CY594" i="3"/>
  <c r="CZ594" i="3"/>
  <c r="DB594" i="3" s="1"/>
  <c r="DA594" i="3"/>
  <c r="DC594" i="3"/>
  <c r="A595" i="3"/>
  <c r="CY595" i="3"/>
  <c r="CZ595" i="3"/>
  <c r="DA595" i="3"/>
  <c r="DB595" i="3"/>
  <c r="DC595" i="3"/>
  <c r="A596" i="3"/>
  <c r="CY596" i="3"/>
  <c r="CZ596" i="3"/>
  <c r="DB596" i="3"/>
  <c r="DA596" i="3"/>
  <c r="DC596" i="3"/>
  <c r="A597" i="3"/>
  <c r="CY597" i="3"/>
  <c r="CZ597" i="3"/>
  <c r="DB597" i="3"/>
  <c r="DA597" i="3"/>
  <c r="DC597" i="3"/>
  <c r="A598" i="3"/>
  <c r="CY598" i="3"/>
  <c r="CZ598" i="3"/>
  <c r="DB598" i="3" s="1"/>
  <c r="DA598" i="3"/>
  <c r="DC598" i="3"/>
  <c r="A599" i="3"/>
  <c r="CY599" i="3"/>
  <c r="CZ599" i="3"/>
  <c r="DA599" i="3"/>
  <c r="DB599" i="3"/>
  <c r="DC599" i="3"/>
  <c r="A600" i="3"/>
  <c r="CY600" i="3"/>
  <c r="CZ600" i="3"/>
  <c r="DB600" i="3"/>
  <c r="DA600" i="3"/>
  <c r="DC600" i="3"/>
  <c r="A601" i="3"/>
  <c r="CY601" i="3"/>
  <c r="CZ601" i="3"/>
  <c r="DB601" i="3"/>
  <c r="DA601" i="3"/>
  <c r="DC601" i="3"/>
  <c r="A602" i="3"/>
  <c r="CY602" i="3"/>
  <c r="CZ602" i="3"/>
  <c r="DB602" i="3" s="1"/>
  <c r="DA602" i="3"/>
  <c r="DC602" i="3"/>
  <c r="A603" i="3"/>
  <c r="CY603" i="3"/>
  <c r="CZ603" i="3"/>
  <c r="DA603" i="3"/>
  <c r="DB603" i="3"/>
  <c r="DC603" i="3"/>
  <c r="A604" i="3"/>
  <c r="CY604" i="3"/>
  <c r="CZ604" i="3"/>
  <c r="DB604" i="3"/>
  <c r="DA604" i="3"/>
  <c r="DC604" i="3"/>
  <c r="A605" i="3"/>
  <c r="CY605" i="3"/>
  <c r="CZ605" i="3"/>
  <c r="DB605" i="3"/>
  <c r="DA605" i="3"/>
  <c r="DC605" i="3"/>
  <c r="A606" i="3"/>
  <c r="CY606" i="3"/>
  <c r="CZ606" i="3"/>
  <c r="DB606" i="3" s="1"/>
  <c r="DA606" i="3"/>
  <c r="DC606" i="3"/>
  <c r="A607" i="3"/>
  <c r="CY607" i="3"/>
  <c r="CZ607" i="3"/>
  <c r="DA607" i="3"/>
  <c r="DB607" i="3"/>
  <c r="DC607" i="3"/>
  <c r="A608" i="3"/>
  <c r="CY608" i="3"/>
  <c r="CZ608" i="3"/>
  <c r="DB608" i="3"/>
  <c r="DA608" i="3"/>
  <c r="DC608" i="3"/>
  <c r="A609" i="3"/>
  <c r="CY609" i="3"/>
  <c r="CZ609" i="3"/>
  <c r="DB609" i="3"/>
  <c r="DA609" i="3"/>
  <c r="DC609" i="3"/>
  <c r="A610" i="3"/>
  <c r="CY610" i="3"/>
  <c r="CZ610" i="3"/>
  <c r="DB610" i="3" s="1"/>
  <c r="DA610" i="3"/>
  <c r="DC610" i="3"/>
  <c r="A611" i="3"/>
  <c r="CY611" i="3"/>
  <c r="CZ611" i="3"/>
  <c r="DA611" i="3"/>
  <c r="DB611" i="3"/>
  <c r="DC611" i="3"/>
  <c r="A612" i="3"/>
  <c r="CY612" i="3"/>
  <c r="CZ612" i="3"/>
  <c r="DB612" i="3"/>
  <c r="DA612" i="3"/>
  <c r="DC612" i="3"/>
  <c r="A613" i="3"/>
  <c r="CY613" i="3"/>
  <c r="CZ613" i="3"/>
  <c r="DB613" i="3"/>
  <c r="DA613" i="3"/>
  <c r="DC613" i="3"/>
  <c r="A614" i="3"/>
  <c r="CY614" i="3"/>
  <c r="CZ614" i="3"/>
  <c r="DB614" i="3" s="1"/>
  <c r="DA614" i="3"/>
  <c r="DC614" i="3"/>
  <c r="A615" i="3"/>
  <c r="CY615" i="3"/>
  <c r="CZ615" i="3"/>
  <c r="DA615" i="3"/>
  <c r="DB615" i="3"/>
  <c r="DC615" i="3"/>
  <c r="A616" i="3"/>
  <c r="CY616" i="3"/>
  <c r="CZ616" i="3"/>
  <c r="DB616" i="3"/>
  <c r="DA616" i="3"/>
  <c r="DC616" i="3"/>
  <c r="A617" i="3"/>
  <c r="CY617" i="3"/>
  <c r="CZ617" i="3"/>
  <c r="DB617" i="3"/>
  <c r="DA617" i="3"/>
  <c r="DC617" i="3"/>
  <c r="A618" i="3"/>
  <c r="CY618" i="3"/>
  <c r="CZ618" i="3"/>
  <c r="DB618" i="3" s="1"/>
  <c r="DA618" i="3"/>
  <c r="DC618" i="3"/>
  <c r="A619" i="3"/>
  <c r="CY619" i="3"/>
  <c r="CZ619" i="3"/>
  <c r="DA619" i="3"/>
  <c r="DB619" i="3"/>
  <c r="DC619" i="3"/>
  <c r="A620" i="3"/>
  <c r="CY620" i="3"/>
  <c r="CZ620" i="3"/>
  <c r="DB620" i="3"/>
  <c r="DA620" i="3"/>
  <c r="DC620" i="3"/>
  <c r="A621" i="3"/>
  <c r="CY621" i="3"/>
  <c r="CZ621" i="3"/>
  <c r="DB621" i="3"/>
  <c r="DA621" i="3"/>
  <c r="DC621" i="3"/>
  <c r="A622" i="3"/>
  <c r="CY622" i="3"/>
  <c r="CZ622" i="3"/>
  <c r="DB622" i="3" s="1"/>
  <c r="DA622" i="3"/>
  <c r="DC622" i="3"/>
  <c r="A623" i="3"/>
  <c r="CY623" i="3"/>
  <c r="CZ623" i="3"/>
  <c r="DA623" i="3"/>
  <c r="DB623" i="3"/>
  <c r="DC623" i="3"/>
  <c r="A624" i="3"/>
  <c r="CY624" i="3"/>
  <c r="CZ624" i="3"/>
  <c r="DB624" i="3"/>
  <c r="DA624" i="3"/>
  <c r="DC624" i="3"/>
  <c r="A625" i="3"/>
  <c r="CY625" i="3"/>
  <c r="CZ625" i="3"/>
  <c r="DB625" i="3"/>
  <c r="DA625" i="3"/>
  <c r="DC625" i="3"/>
  <c r="A626" i="3"/>
  <c r="CY626" i="3"/>
  <c r="CZ626" i="3"/>
  <c r="DB626" i="3" s="1"/>
  <c r="DA626" i="3"/>
  <c r="DC626" i="3"/>
  <c r="A627" i="3"/>
  <c r="CY627" i="3"/>
  <c r="CZ627" i="3"/>
  <c r="DA627" i="3"/>
  <c r="DB627" i="3"/>
  <c r="DC627" i="3"/>
  <c r="A628" i="3"/>
  <c r="CY628" i="3"/>
  <c r="CZ628" i="3"/>
  <c r="DB628" i="3"/>
  <c r="DA628" i="3"/>
  <c r="DC628" i="3"/>
  <c r="A629" i="3"/>
  <c r="CY629" i="3"/>
  <c r="CZ629" i="3"/>
  <c r="DB629" i="3"/>
  <c r="DA629" i="3"/>
  <c r="DC629" i="3"/>
  <c r="A630" i="3"/>
  <c r="CY630" i="3"/>
  <c r="CZ630" i="3"/>
  <c r="DB630" i="3" s="1"/>
  <c r="DA630" i="3"/>
  <c r="DC630" i="3"/>
  <c r="A631" i="3"/>
  <c r="CY631" i="3"/>
  <c r="CZ631" i="3"/>
  <c r="DA631" i="3"/>
  <c r="DB631" i="3"/>
  <c r="DC631" i="3"/>
  <c r="A632" i="3"/>
  <c r="CY632" i="3"/>
  <c r="CZ632" i="3"/>
  <c r="DB632" i="3"/>
  <c r="DA632" i="3"/>
  <c r="DC632" i="3"/>
  <c r="A633" i="3"/>
  <c r="CY633" i="3"/>
  <c r="CZ633" i="3"/>
  <c r="DB633" i="3"/>
  <c r="DA633" i="3"/>
  <c r="DC633" i="3"/>
  <c r="A634" i="3"/>
  <c r="CY634" i="3"/>
  <c r="CZ634" i="3"/>
  <c r="DB634" i="3" s="1"/>
  <c r="DA634" i="3"/>
  <c r="DC634" i="3"/>
  <c r="A635" i="3"/>
  <c r="CY635" i="3"/>
  <c r="CZ635" i="3"/>
  <c r="DA635" i="3"/>
  <c r="DB635" i="3"/>
  <c r="DC635" i="3"/>
  <c r="A636" i="3"/>
  <c r="CY636" i="3"/>
  <c r="CZ636" i="3"/>
  <c r="DB636" i="3"/>
  <c r="DA636" i="3"/>
  <c r="DC636" i="3"/>
  <c r="A637" i="3"/>
  <c r="CY637" i="3"/>
  <c r="CZ637" i="3"/>
  <c r="DB637" i="3"/>
  <c r="DA637" i="3"/>
  <c r="DC637" i="3"/>
  <c r="A638" i="3"/>
  <c r="CY638" i="3"/>
  <c r="CZ638" i="3"/>
  <c r="DB638" i="3" s="1"/>
  <c r="DA638" i="3"/>
  <c r="DC638" i="3"/>
  <c r="A639" i="3"/>
  <c r="CY639" i="3"/>
  <c r="CZ639" i="3"/>
  <c r="DA639" i="3"/>
  <c r="DB639" i="3"/>
  <c r="DC639" i="3"/>
  <c r="A640" i="3"/>
  <c r="CY640" i="3"/>
  <c r="CZ640" i="3"/>
  <c r="DB640" i="3"/>
  <c r="DA640" i="3"/>
  <c r="DC640" i="3"/>
  <c r="A641" i="3"/>
  <c r="CY641" i="3"/>
  <c r="CZ641" i="3"/>
  <c r="DB641" i="3"/>
  <c r="DA641" i="3"/>
  <c r="DC641" i="3"/>
  <c r="A642" i="3"/>
  <c r="CY642" i="3"/>
  <c r="CZ642" i="3"/>
  <c r="DB642" i="3" s="1"/>
  <c r="DA642" i="3"/>
  <c r="DC642" i="3"/>
  <c r="A643" i="3"/>
  <c r="CY643" i="3"/>
  <c r="CZ643" i="3"/>
  <c r="DA643" i="3"/>
  <c r="DB643" i="3"/>
  <c r="DC643" i="3"/>
  <c r="A644" i="3"/>
  <c r="CY644" i="3"/>
  <c r="CZ644" i="3"/>
  <c r="DB644" i="3"/>
  <c r="DA644" i="3"/>
  <c r="DC644" i="3"/>
  <c r="A645" i="3"/>
  <c r="CY645" i="3"/>
  <c r="CZ645" i="3"/>
  <c r="DB645" i="3"/>
  <c r="DA645" i="3"/>
  <c r="DC645" i="3"/>
  <c r="A646" i="3"/>
  <c r="CY646" i="3"/>
  <c r="CZ646" i="3"/>
  <c r="DB646" i="3" s="1"/>
  <c r="DA646" i="3"/>
  <c r="DC646" i="3"/>
  <c r="A647" i="3"/>
  <c r="CY647" i="3"/>
  <c r="CZ647" i="3"/>
  <c r="DA647" i="3"/>
  <c r="DB647" i="3"/>
  <c r="DC647" i="3"/>
  <c r="A648" i="3"/>
  <c r="CY648" i="3"/>
  <c r="CZ648" i="3"/>
  <c r="DB648" i="3"/>
  <c r="DA648" i="3"/>
  <c r="DC648" i="3"/>
  <c r="A649" i="3"/>
  <c r="CY649" i="3"/>
  <c r="CZ649" i="3"/>
  <c r="DB649" i="3"/>
  <c r="DA649" i="3"/>
  <c r="DC649" i="3"/>
  <c r="A650" i="3"/>
  <c r="CY650" i="3"/>
  <c r="CZ650" i="3"/>
  <c r="DB650" i="3" s="1"/>
  <c r="DA650" i="3"/>
  <c r="DC650" i="3"/>
  <c r="A651" i="3"/>
  <c r="CY651" i="3"/>
  <c r="CZ651" i="3"/>
  <c r="DA651" i="3"/>
  <c r="DB651" i="3"/>
  <c r="DC651" i="3"/>
  <c r="A652" i="3"/>
  <c r="CY652" i="3"/>
  <c r="CZ652" i="3"/>
  <c r="DB652" i="3"/>
  <c r="DA652" i="3"/>
  <c r="DC652" i="3"/>
  <c r="A653" i="3"/>
  <c r="CY653" i="3"/>
  <c r="CZ653" i="3"/>
  <c r="DB653" i="3"/>
  <c r="DA653" i="3"/>
  <c r="DC653" i="3"/>
  <c r="A654" i="3"/>
  <c r="CY654" i="3"/>
  <c r="CZ654" i="3"/>
  <c r="DB654" i="3" s="1"/>
  <c r="DA654" i="3"/>
  <c r="DC654" i="3"/>
  <c r="A655" i="3"/>
  <c r="CY655" i="3"/>
  <c r="CZ655" i="3"/>
  <c r="DA655" i="3"/>
  <c r="DB655" i="3"/>
  <c r="DC655" i="3"/>
  <c r="A656" i="3"/>
  <c r="CY656" i="3"/>
  <c r="CZ656" i="3"/>
  <c r="DB656" i="3"/>
  <c r="DA656" i="3"/>
  <c r="DC656" i="3"/>
  <c r="A657" i="3"/>
  <c r="CY657" i="3"/>
  <c r="CZ657" i="3"/>
  <c r="DB657" i="3"/>
  <c r="DA657" i="3"/>
  <c r="DC657" i="3"/>
  <c r="A658" i="3"/>
  <c r="CY658" i="3"/>
  <c r="CZ658" i="3"/>
  <c r="DB658" i="3" s="1"/>
  <c r="DA658" i="3"/>
  <c r="DC658" i="3"/>
  <c r="A659" i="3"/>
  <c r="CY659" i="3"/>
  <c r="CZ659" i="3"/>
  <c r="DA659" i="3"/>
  <c r="DB659" i="3"/>
  <c r="DC659" i="3"/>
  <c r="A660" i="3"/>
  <c r="CY660" i="3"/>
  <c r="CZ660" i="3"/>
  <c r="DB660" i="3"/>
  <c r="DA660" i="3"/>
  <c r="DC660" i="3"/>
  <c r="A661" i="3"/>
  <c r="CY661" i="3"/>
  <c r="CZ661" i="3"/>
  <c r="DB661" i="3"/>
  <c r="DA661" i="3"/>
  <c r="DC661" i="3"/>
  <c r="A662" i="3"/>
  <c r="CY662" i="3"/>
  <c r="CZ662" i="3"/>
  <c r="DB662" i="3" s="1"/>
  <c r="DA662" i="3"/>
  <c r="DC662" i="3"/>
  <c r="A663" i="3"/>
  <c r="CY663" i="3"/>
  <c r="CZ663" i="3"/>
  <c r="DA663" i="3"/>
  <c r="DB663" i="3"/>
  <c r="DC663" i="3"/>
  <c r="A664" i="3"/>
  <c r="CY664" i="3"/>
  <c r="CZ664" i="3"/>
  <c r="DB664" i="3"/>
  <c r="DA664" i="3"/>
  <c r="DC664" i="3"/>
  <c r="A665" i="3"/>
  <c r="CY665" i="3"/>
  <c r="CZ665" i="3"/>
  <c r="DB665" i="3"/>
  <c r="DA665" i="3"/>
  <c r="DC665" i="3"/>
  <c r="A666" i="3"/>
  <c r="CY666" i="3"/>
  <c r="CZ666" i="3"/>
  <c r="DB666" i="3" s="1"/>
  <c r="DA666" i="3"/>
  <c r="DC666" i="3"/>
  <c r="A667" i="3"/>
  <c r="CY667" i="3"/>
  <c r="CZ667" i="3"/>
  <c r="DA667" i="3"/>
  <c r="DB667" i="3"/>
  <c r="DC667" i="3"/>
  <c r="A668" i="3"/>
  <c r="CY668" i="3"/>
  <c r="CZ668" i="3"/>
  <c r="DB668" i="3"/>
  <c r="DA668" i="3"/>
  <c r="DC668" i="3"/>
  <c r="A669" i="3"/>
  <c r="CY669" i="3"/>
  <c r="CZ669" i="3"/>
  <c r="DB669" i="3"/>
  <c r="DA669" i="3"/>
  <c r="DC669" i="3"/>
  <c r="A670" i="3"/>
  <c r="CY670" i="3"/>
  <c r="CZ670" i="3"/>
  <c r="DB670" i="3" s="1"/>
  <c r="DA670" i="3"/>
  <c r="DC670" i="3"/>
  <c r="A671" i="3"/>
  <c r="CY671" i="3"/>
  <c r="CZ671" i="3"/>
  <c r="DA671" i="3"/>
  <c r="DB671" i="3"/>
  <c r="DC671" i="3"/>
  <c r="A672" i="3"/>
  <c r="CY672" i="3"/>
  <c r="CZ672" i="3"/>
  <c r="DB672" i="3"/>
  <c r="DA672" i="3"/>
  <c r="DC672" i="3"/>
  <c r="A673" i="3"/>
  <c r="CY673" i="3"/>
  <c r="CZ673" i="3"/>
  <c r="DB673" i="3"/>
  <c r="DA673" i="3"/>
  <c r="DC673" i="3"/>
  <c r="A674" i="3"/>
  <c r="CY674" i="3"/>
  <c r="CZ674" i="3"/>
  <c r="DB674" i="3" s="1"/>
  <c r="DA674" i="3"/>
  <c r="DC674" i="3"/>
  <c r="A675" i="3"/>
  <c r="CY675" i="3"/>
  <c r="CZ675" i="3"/>
  <c r="DA675" i="3"/>
  <c r="DB675" i="3"/>
  <c r="DC675" i="3"/>
  <c r="A676" i="3"/>
  <c r="CY676" i="3"/>
  <c r="CZ676" i="3"/>
  <c r="DB676" i="3"/>
  <c r="DA676" i="3"/>
  <c r="DC676" i="3"/>
  <c r="A677" i="3"/>
  <c r="CY677" i="3"/>
  <c r="CZ677" i="3"/>
  <c r="DB677" i="3"/>
  <c r="DA677" i="3"/>
  <c r="DC677" i="3"/>
  <c r="A678" i="3"/>
  <c r="CY678" i="3"/>
  <c r="CZ678" i="3"/>
  <c r="DB678" i="3" s="1"/>
  <c r="DA678" i="3"/>
  <c r="DC678" i="3"/>
  <c r="A679" i="3"/>
  <c r="CY679" i="3"/>
  <c r="CZ679" i="3"/>
  <c r="DA679" i="3"/>
  <c r="DB679" i="3"/>
  <c r="DC679" i="3"/>
  <c r="A680" i="3"/>
  <c r="CY680" i="3"/>
  <c r="CZ680" i="3"/>
  <c r="DB680" i="3"/>
  <c r="DA680" i="3"/>
  <c r="DC680" i="3"/>
  <c r="A681" i="3"/>
  <c r="CY681" i="3"/>
  <c r="CZ681" i="3"/>
  <c r="DB681" i="3"/>
  <c r="DA681" i="3"/>
  <c r="DC681" i="3"/>
  <c r="A682" i="3"/>
  <c r="CY682" i="3"/>
  <c r="CZ682" i="3"/>
  <c r="DB682" i="3" s="1"/>
  <c r="DA682" i="3"/>
  <c r="DC682" i="3"/>
  <c r="A683" i="3"/>
  <c r="CY683" i="3"/>
  <c r="CZ683" i="3"/>
  <c r="DA683" i="3"/>
  <c r="DB683" i="3"/>
  <c r="DC683" i="3"/>
  <c r="A684" i="3"/>
  <c r="CY684" i="3"/>
  <c r="CZ684" i="3"/>
  <c r="DB684" i="3"/>
  <c r="DA684" i="3"/>
  <c r="DC684" i="3"/>
  <c r="A685" i="3"/>
  <c r="CY685" i="3"/>
  <c r="CZ685" i="3"/>
  <c r="DB685" i="3"/>
  <c r="DA685" i="3"/>
  <c r="DC685" i="3"/>
  <c r="A686" i="3"/>
  <c r="CY686" i="3"/>
  <c r="CZ686" i="3"/>
  <c r="DB686" i="3" s="1"/>
  <c r="DA686" i="3"/>
  <c r="DC686" i="3"/>
  <c r="A687" i="3"/>
  <c r="CY687" i="3"/>
  <c r="CZ687" i="3"/>
  <c r="DA687" i="3"/>
  <c r="DB687" i="3"/>
  <c r="DC687" i="3"/>
  <c r="A688" i="3"/>
  <c r="CY688" i="3"/>
  <c r="CZ688" i="3"/>
  <c r="DB688" i="3"/>
  <c r="DA688" i="3"/>
  <c r="DC688" i="3"/>
  <c r="A689" i="3"/>
  <c r="CY689" i="3"/>
  <c r="CZ689" i="3"/>
  <c r="DB689" i="3"/>
  <c r="DA689" i="3"/>
  <c r="DC689" i="3"/>
  <c r="A690" i="3"/>
  <c r="CY690" i="3"/>
  <c r="CZ690" i="3"/>
  <c r="DB690" i="3" s="1"/>
  <c r="DA690" i="3"/>
  <c r="DC690" i="3"/>
  <c r="A691" i="3"/>
  <c r="CY691" i="3"/>
  <c r="CZ691" i="3"/>
  <c r="DA691" i="3"/>
  <c r="DB691" i="3"/>
  <c r="DC691" i="3"/>
  <c r="A692" i="3"/>
  <c r="CY692" i="3"/>
  <c r="CZ692" i="3"/>
  <c r="DB692" i="3"/>
  <c r="DA692" i="3"/>
  <c r="DC692" i="3"/>
  <c r="A693" i="3"/>
  <c r="CY693" i="3"/>
  <c r="CZ693" i="3"/>
  <c r="DB693" i="3"/>
  <c r="DA693" i="3"/>
  <c r="DC693" i="3"/>
  <c r="A694" i="3"/>
  <c r="CY694" i="3"/>
  <c r="CZ694" i="3"/>
  <c r="DB694" i="3" s="1"/>
  <c r="DA694" i="3"/>
  <c r="DC694" i="3"/>
  <c r="A695" i="3"/>
  <c r="CY695" i="3"/>
  <c r="CZ695" i="3"/>
  <c r="DA695" i="3"/>
  <c r="DB695" i="3"/>
  <c r="DC695" i="3"/>
  <c r="A696" i="3"/>
  <c r="CY696" i="3"/>
  <c r="CZ696" i="3"/>
  <c r="DB696" i="3"/>
  <c r="DA696" i="3"/>
  <c r="DC696" i="3"/>
  <c r="A697" i="3"/>
  <c r="CY697" i="3"/>
  <c r="CZ697" i="3"/>
  <c r="DB697" i="3"/>
  <c r="DA697" i="3"/>
  <c r="DC697" i="3"/>
  <c r="A698" i="3"/>
  <c r="CY698" i="3"/>
  <c r="CZ698" i="3"/>
  <c r="DB698" i="3" s="1"/>
  <c r="DA698" i="3"/>
  <c r="DC698" i="3"/>
  <c r="A699" i="3"/>
  <c r="CY699" i="3"/>
  <c r="CZ699" i="3"/>
  <c r="DA699" i="3"/>
  <c r="DB699" i="3"/>
  <c r="DC699" i="3"/>
  <c r="A700" i="3"/>
  <c r="CY700" i="3"/>
  <c r="CZ700" i="3"/>
  <c r="DB700" i="3"/>
  <c r="DA700" i="3"/>
  <c r="DC700" i="3"/>
  <c r="A701" i="3"/>
  <c r="CY701" i="3"/>
  <c r="CZ701" i="3"/>
  <c r="DB701" i="3"/>
  <c r="DA701" i="3"/>
  <c r="DC701" i="3"/>
  <c r="A702" i="3"/>
  <c r="CY702" i="3"/>
  <c r="CZ702" i="3"/>
  <c r="DB702" i="3" s="1"/>
  <c r="DA702" i="3"/>
  <c r="DC702" i="3"/>
  <c r="A703" i="3"/>
  <c r="CY703" i="3"/>
  <c r="CZ703" i="3"/>
  <c r="DA703" i="3"/>
  <c r="DB703" i="3"/>
  <c r="DC703" i="3"/>
  <c r="A704" i="3"/>
  <c r="CY704" i="3"/>
  <c r="CZ704" i="3"/>
  <c r="DB704" i="3"/>
  <c r="DA704" i="3"/>
  <c r="DC704" i="3"/>
  <c r="A705" i="3"/>
  <c r="CY705" i="3"/>
  <c r="CZ705" i="3"/>
  <c r="DB705" i="3"/>
  <c r="DA705" i="3"/>
  <c r="DC705" i="3"/>
  <c r="A706" i="3"/>
  <c r="CY706" i="3"/>
  <c r="CZ706" i="3"/>
  <c r="DB706" i="3" s="1"/>
  <c r="DA706" i="3"/>
  <c r="DC706" i="3"/>
  <c r="A707" i="3"/>
  <c r="CY707" i="3"/>
  <c r="CZ707" i="3"/>
  <c r="DA707" i="3"/>
  <c r="DB707" i="3"/>
  <c r="DC707" i="3"/>
  <c r="A708" i="3"/>
  <c r="CY708" i="3"/>
  <c r="CZ708" i="3"/>
  <c r="DB708" i="3"/>
  <c r="DA708" i="3"/>
  <c r="DC708" i="3"/>
  <c r="A709" i="3"/>
  <c r="CY709" i="3"/>
  <c r="CZ709" i="3"/>
  <c r="DB709" i="3"/>
  <c r="DA709" i="3"/>
  <c r="DC709" i="3"/>
  <c r="A710" i="3"/>
  <c r="CY710" i="3"/>
  <c r="CZ710" i="3"/>
  <c r="DB710" i="3" s="1"/>
  <c r="DA710" i="3"/>
  <c r="DC710" i="3"/>
  <c r="A711" i="3"/>
  <c r="CY711" i="3"/>
  <c r="CZ711" i="3"/>
  <c r="DA711" i="3"/>
  <c r="DB711" i="3"/>
  <c r="DC711" i="3"/>
  <c r="A712" i="3"/>
  <c r="CY712" i="3"/>
  <c r="CZ712" i="3"/>
  <c r="DB712" i="3"/>
  <c r="DA712" i="3"/>
  <c r="DC712" i="3"/>
  <c r="A713" i="3"/>
  <c r="CY713" i="3"/>
  <c r="CZ713" i="3"/>
  <c r="DB713" i="3"/>
  <c r="DA713" i="3"/>
  <c r="DC713" i="3"/>
  <c r="A714" i="3"/>
  <c r="CY714" i="3"/>
  <c r="CZ714" i="3"/>
  <c r="DB714" i="3" s="1"/>
  <c r="DA714" i="3"/>
  <c r="DC714" i="3"/>
  <c r="A715" i="3"/>
  <c r="CY715" i="3"/>
  <c r="CZ715" i="3"/>
  <c r="DA715" i="3"/>
  <c r="DB715" i="3"/>
  <c r="DC715" i="3"/>
  <c r="A716" i="3"/>
  <c r="CY716" i="3"/>
  <c r="CZ716" i="3"/>
  <c r="DB716" i="3"/>
  <c r="DA716" i="3"/>
  <c r="DC716" i="3"/>
  <c r="A717" i="3"/>
  <c r="CY717" i="3"/>
  <c r="CZ717" i="3"/>
  <c r="DB717" i="3"/>
  <c r="DA717" i="3"/>
  <c r="DC717" i="3"/>
  <c r="A718" i="3"/>
  <c r="CY718" i="3"/>
  <c r="CZ718" i="3"/>
  <c r="DB718" i="3" s="1"/>
  <c r="DA718" i="3"/>
  <c r="DC718" i="3"/>
  <c r="A719" i="3"/>
  <c r="CY719" i="3"/>
  <c r="CZ719" i="3"/>
  <c r="DA719" i="3"/>
  <c r="DB719" i="3"/>
  <c r="DC719" i="3"/>
  <c r="A720" i="3"/>
  <c r="CY720" i="3"/>
  <c r="CZ720" i="3"/>
  <c r="DB720" i="3"/>
  <c r="DA720" i="3"/>
  <c r="DC720" i="3"/>
  <c r="A721" i="3"/>
  <c r="CY721" i="3"/>
  <c r="CZ721" i="3"/>
  <c r="DB721" i="3"/>
  <c r="DA721" i="3"/>
  <c r="DC721" i="3"/>
  <c r="A722" i="3"/>
  <c r="CY722" i="3"/>
  <c r="CZ722" i="3"/>
  <c r="DB722" i="3" s="1"/>
  <c r="DA722" i="3"/>
  <c r="DC722" i="3"/>
  <c r="A723" i="3"/>
  <c r="CY723" i="3"/>
  <c r="CZ723" i="3"/>
  <c r="DA723" i="3"/>
  <c r="DB723" i="3"/>
  <c r="DC723" i="3"/>
  <c r="A724" i="3"/>
  <c r="CY724" i="3"/>
  <c r="CZ724" i="3"/>
  <c r="DB724" i="3"/>
  <c r="DA724" i="3"/>
  <c r="DC724" i="3"/>
  <c r="A725" i="3"/>
  <c r="CY725" i="3"/>
  <c r="CZ725" i="3"/>
  <c r="DB725" i="3"/>
  <c r="DA725" i="3"/>
  <c r="DC725" i="3"/>
  <c r="A726" i="3"/>
  <c r="CY726" i="3"/>
  <c r="CZ726" i="3"/>
  <c r="DB726" i="3" s="1"/>
  <c r="DA726" i="3"/>
  <c r="DC726" i="3"/>
  <c r="A727" i="3"/>
  <c r="CY727" i="3"/>
  <c r="CZ727" i="3"/>
  <c r="DA727" i="3"/>
  <c r="DB727" i="3"/>
  <c r="DC727" i="3"/>
  <c r="A728" i="3"/>
  <c r="CY728" i="3"/>
  <c r="CZ728" i="3"/>
  <c r="DB728" i="3"/>
  <c r="DA728" i="3"/>
  <c r="DC728" i="3"/>
  <c r="A729" i="3"/>
  <c r="CY729" i="3"/>
  <c r="CZ729" i="3"/>
  <c r="DB729" i="3"/>
  <c r="DA729" i="3"/>
  <c r="DC729" i="3"/>
  <c r="A730" i="3"/>
  <c r="CY730" i="3"/>
  <c r="CZ730" i="3"/>
  <c r="DB730" i="3" s="1"/>
  <c r="DA730" i="3"/>
  <c r="DC730" i="3"/>
  <c r="A731" i="3"/>
  <c r="CY731" i="3"/>
  <c r="CZ731" i="3"/>
  <c r="DA731" i="3"/>
  <c r="DB731" i="3"/>
  <c r="DC731" i="3"/>
  <c r="A732" i="3"/>
  <c r="CY732" i="3"/>
  <c r="CZ732" i="3"/>
  <c r="DB732" i="3"/>
  <c r="DA732" i="3"/>
  <c r="DC732" i="3"/>
  <c r="A733" i="3"/>
  <c r="CY733" i="3"/>
  <c r="CZ733" i="3"/>
  <c r="DB733" i="3"/>
  <c r="DA733" i="3"/>
  <c r="DC733" i="3"/>
  <c r="A734" i="3"/>
  <c r="CY734" i="3"/>
  <c r="CZ734" i="3"/>
  <c r="DB734" i="3" s="1"/>
  <c r="DA734" i="3"/>
  <c r="DC734" i="3"/>
  <c r="A735" i="3"/>
  <c r="CY735" i="3"/>
  <c r="CZ735" i="3"/>
  <c r="DA735" i="3"/>
  <c r="DB735" i="3"/>
  <c r="DC735" i="3"/>
  <c r="A736" i="3"/>
  <c r="CY736" i="3"/>
  <c r="CZ736" i="3"/>
  <c r="DB736" i="3"/>
  <c r="DA736" i="3"/>
  <c r="DC736" i="3"/>
  <c r="A737" i="3"/>
  <c r="CY737" i="3"/>
  <c r="CZ737" i="3"/>
  <c r="DB737" i="3"/>
  <c r="DA737" i="3"/>
  <c r="DC737" i="3"/>
  <c r="A738" i="3"/>
  <c r="CY738" i="3"/>
  <c r="CZ738" i="3"/>
  <c r="DB738" i="3" s="1"/>
  <c r="DA738" i="3"/>
  <c r="DC738" i="3"/>
  <c r="A739" i="3"/>
  <c r="CY739" i="3"/>
  <c r="CZ739" i="3"/>
  <c r="DA739" i="3"/>
  <c r="DB739" i="3"/>
  <c r="DC739" i="3"/>
  <c r="A740" i="3"/>
  <c r="CY740" i="3"/>
  <c r="CZ740" i="3"/>
  <c r="DB740" i="3"/>
  <c r="DA740" i="3"/>
  <c r="DC740" i="3"/>
  <c r="A741" i="3"/>
  <c r="CY741" i="3"/>
  <c r="CZ741" i="3"/>
  <c r="DB741" i="3"/>
  <c r="DA741" i="3"/>
  <c r="DC741" i="3"/>
  <c r="A742" i="3"/>
  <c r="CY742" i="3"/>
  <c r="CZ742" i="3"/>
  <c r="DB742" i="3" s="1"/>
  <c r="DA742" i="3"/>
  <c r="DC742" i="3"/>
  <c r="A743" i="3"/>
  <c r="CY743" i="3"/>
  <c r="CZ743" i="3"/>
  <c r="DA743" i="3"/>
  <c r="DB743" i="3"/>
  <c r="DC743" i="3"/>
  <c r="A744" i="3"/>
  <c r="CY744" i="3"/>
  <c r="CZ744" i="3"/>
  <c r="DB744" i="3"/>
  <c r="DA744" i="3"/>
  <c r="DC744" i="3"/>
  <c r="A745" i="3"/>
  <c r="CY745" i="3"/>
  <c r="CZ745" i="3"/>
  <c r="DB745" i="3"/>
  <c r="DA745" i="3"/>
  <c r="DC745" i="3"/>
  <c r="A746" i="3"/>
  <c r="CY746" i="3"/>
  <c r="CZ746" i="3"/>
  <c r="DB746" i="3" s="1"/>
  <c r="DA746" i="3"/>
  <c r="DC746" i="3"/>
  <c r="A747" i="3"/>
  <c r="CY747" i="3"/>
  <c r="CZ747" i="3"/>
  <c r="DA747" i="3"/>
  <c r="DB747" i="3"/>
  <c r="DC747" i="3"/>
  <c r="A748" i="3"/>
  <c r="CY748" i="3"/>
  <c r="CZ748" i="3"/>
  <c r="DB748" i="3"/>
  <c r="DA748" i="3"/>
  <c r="DC748" i="3"/>
  <c r="A749" i="3"/>
  <c r="CY749" i="3"/>
  <c r="CZ749" i="3"/>
  <c r="DB749" i="3"/>
  <c r="DA749" i="3"/>
  <c r="DC749" i="3"/>
  <c r="A750" i="3"/>
  <c r="CY750" i="3"/>
  <c r="CZ750" i="3"/>
  <c r="DB750" i="3" s="1"/>
  <c r="DA750" i="3"/>
  <c r="DC750" i="3"/>
  <c r="A751" i="3"/>
  <c r="CY751" i="3"/>
  <c r="CZ751" i="3"/>
  <c r="DA751" i="3"/>
  <c r="DB751" i="3"/>
  <c r="DC751" i="3"/>
  <c r="A752" i="3"/>
  <c r="CY752" i="3"/>
  <c r="CZ752" i="3"/>
  <c r="DB752" i="3"/>
  <c r="DA752" i="3"/>
  <c r="DC752" i="3"/>
  <c r="A753" i="3"/>
  <c r="CX753" i="3"/>
  <c r="CY753" i="3"/>
  <c r="CZ753" i="3"/>
  <c r="DB753" i="3" s="1"/>
  <c r="DA753" i="3"/>
  <c r="DC753" i="3"/>
  <c r="A754" i="3"/>
  <c r="CX754" i="3"/>
  <c r="CY754" i="3"/>
  <c r="CZ754" i="3"/>
  <c r="DA754" i="3"/>
  <c r="DB754" i="3"/>
  <c r="DC754" i="3"/>
  <c r="A755" i="3"/>
  <c r="CX755" i="3"/>
  <c r="CY755" i="3"/>
  <c r="CZ755" i="3"/>
  <c r="DA755" i="3"/>
  <c r="DB755" i="3"/>
  <c r="DC755" i="3"/>
  <c r="A756" i="3"/>
  <c r="CX756" i="3"/>
  <c r="CY756" i="3"/>
  <c r="CZ756" i="3"/>
  <c r="DB756" i="3"/>
  <c r="DA756" i="3"/>
  <c r="DC756" i="3"/>
  <c r="A757" i="3"/>
  <c r="CX757" i="3"/>
  <c r="CY757" i="3"/>
  <c r="CZ757" i="3"/>
  <c r="DB757" i="3" s="1"/>
  <c r="DA757" i="3"/>
  <c r="DC757" i="3"/>
  <c r="A758" i="3"/>
  <c r="CX758" i="3"/>
  <c r="CY758" i="3"/>
  <c r="CZ758" i="3"/>
  <c r="DA758" i="3"/>
  <c r="DB758" i="3"/>
  <c r="DC758" i="3"/>
  <c r="A759" i="3"/>
  <c r="CX759" i="3"/>
  <c r="CY759" i="3"/>
  <c r="CZ759" i="3"/>
  <c r="DA759" i="3"/>
  <c r="DB759" i="3"/>
  <c r="DC759" i="3"/>
  <c r="A760" i="3"/>
  <c r="CX760" i="3"/>
  <c r="CY760" i="3"/>
  <c r="CZ760" i="3"/>
  <c r="DB760" i="3"/>
  <c r="DA760" i="3"/>
  <c r="DC760" i="3"/>
  <c r="A761" i="3"/>
  <c r="CX761" i="3"/>
  <c r="CY761" i="3"/>
  <c r="CZ761" i="3"/>
  <c r="DB761" i="3" s="1"/>
  <c r="DA761" i="3"/>
  <c r="DC761" i="3"/>
  <c r="A762" i="3"/>
  <c r="CX762" i="3"/>
  <c r="CY762" i="3"/>
  <c r="CZ762" i="3"/>
  <c r="DA762" i="3"/>
  <c r="DB762" i="3"/>
  <c r="DC762" i="3"/>
  <c r="A763" i="3"/>
  <c r="CX763" i="3"/>
  <c r="CY763" i="3"/>
  <c r="CZ763" i="3"/>
  <c r="DA763" i="3"/>
  <c r="DB763" i="3"/>
  <c r="DC763" i="3"/>
  <c r="A764" i="3"/>
  <c r="CX764" i="3"/>
  <c r="CY764" i="3"/>
  <c r="CZ764" i="3"/>
  <c r="DB764" i="3"/>
  <c r="DA764" i="3"/>
  <c r="DC764" i="3"/>
  <c r="A765" i="3"/>
  <c r="CX765" i="3"/>
  <c r="CY765" i="3"/>
  <c r="CZ765" i="3"/>
  <c r="DB765" i="3" s="1"/>
  <c r="DA765" i="3"/>
  <c r="DC765" i="3"/>
  <c r="A766" i="3"/>
  <c r="CX766" i="3"/>
  <c r="CY766" i="3"/>
  <c r="CZ766" i="3"/>
  <c r="DA766" i="3"/>
  <c r="DB766" i="3"/>
  <c r="DC766" i="3"/>
  <c r="A767" i="3"/>
  <c r="CX767" i="3"/>
  <c r="CY767" i="3"/>
  <c r="CZ767" i="3"/>
  <c r="DA767" i="3"/>
  <c r="DB767" i="3"/>
  <c r="DC767" i="3"/>
  <c r="A768" i="3"/>
  <c r="CX768" i="3"/>
  <c r="CY768" i="3"/>
  <c r="CZ768" i="3"/>
  <c r="DB768" i="3"/>
  <c r="DA768" i="3"/>
  <c r="DC768" i="3"/>
  <c r="A769" i="3"/>
  <c r="CX769" i="3"/>
  <c r="CY769" i="3"/>
  <c r="CZ769" i="3"/>
  <c r="DB769" i="3" s="1"/>
  <c r="DA769" i="3"/>
  <c r="DC769" i="3"/>
  <c r="A770" i="3"/>
  <c r="CX770" i="3"/>
  <c r="CY770" i="3"/>
  <c r="CZ770" i="3"/>
  <c r="DA770" i="3"/>
  <c r="DB770" i="3"/>
  <c r="DC770" i="3"/>
  <c r="A771" i="3"/>
  <c r="CX771" i="3"/>
  <c r="CY771" i="3"/>
  <c r="CZ771" i="3"/>
  <c r="DA771" i="3"/>
  <c r="DB771" i="3"/>
  <c r="DC771" i="3"/>
  <c r="A772" i="3"/>
  <c r="CX772" i="3"/>
  <c r="CY772" i="3"/>
  <c r="CZ772" i="3"/>
  <c r="DB772" i="3"/>
  <c r="DA772" i="3"/>
  <c r="DC772" i="3"/>
  <c r="A773" i="3"/>
  <c r="CX773" i="3"/>
  <c r="CY773" i="3"/>
  <c r="CZ773" i="3"/>
  <c r="DB773" i="3" s="1"/>
  <c r="DA773" i="3"/>
  <c r="DC773" i="3"/>
  <c r="A774" i="3"/>
  <c r="CX774" i="3"/>
  <c r="CY774" i="3"/>
  <c r="CZ774" i="3"/>
  <c r="DA774" i="3"/>
  <c r="DB774" i="3"/>
  <c r="DC774" i="3"/>
  <c r="A775" i="3"/>
  <c r="CX775" i="3"/>
  <c r="CY775" i="3"/>
  <c r="CZ775" i="3"/>
  <c r="DA775" i="3"/>
  <c r="DB775" i="3"/>
  <c r="DC775" i="3"/>
  <c r="A776" i="3"/>
  <c r="CX776" i="3"/>
  <c r="CY776" i="3"/>
  <c r="CZ776" i="3"/>
  <c r="DB776" i="3"/>
  <c r="DA776" i="3"/>
  <c r="DC776" i="3"/>
  <c r="A777" i="3"/>
  <c r="CX777" i="3"/>
  <c r="CY777" i="3"/>
  <c r="CZ777" i="3"/>
  <c r="DB777" i="3" s="1"/>
  <c r="DA777" i="3"/>
  <c r="DC777" i="3"/>
  <c r="A778" i="3"/>
  <c r="CX778" i="3"/>
  <c r="CY778" i="3"/>
  <c r="CZ778" i="3"/>
  <c r="DA778" i="3"/>
  <c r="DB778" i="3"/>
  <c r="DC778" i="3"/>
  <c r="A779" i="3"/>
  <c r="CY779" i="3"/>
  <c r="CZ779" i="3"/>
  <c r="DB779" i="3" s="1"/>
  <c r="DA779" i="3"/>
  <c r="DC779" i="3"/>
  <c r="A780" i="3"/>
  <c r="CY780" i="3"/>
  <c r="CZ780" i="3"/>
  <c r="DB780" i="3"/>
  <c r="DA780" i="3"/>
  <c r="DC780" i="3"/>
  <c r="A781" i="3"/>
  <c r="CY781" i="3"/>
  <c r="CZ781" i="3"/>
  <c r="DB781" i="3"/>
  <c r="DA781" i="3"/>
  <c r="DC781" i="3"/>
  <c r="A782" i="3"/>
  <c r="CY782" i="3"/>
  <c r="CZ782" i="3"/>
  <c r="DA782" i="3"/>
  <c r="DB782" i="3"/>
  <c r="DC782" i="3"/>
  <c r="A783" i="3"/>
  <c r="CY783" i="3"/>
  <c r="CZ783" i="3"/>
  <c r="DB783" i="3" s="1"/>
  <c r="DA783" i="3"/>
  <c r="DC783" i="3"/>
  <c r="A784" i="3"/>
  <c r="CY784" i="3"/>
  <c r="CZ784" i="3"/>
  <c r="DB784" i="3"/>
  <c r="DA784" i="3"/>
  <c r="DC784" i="3"/>
  <c r="A785" i="3"/>
  <c r="CY785" i="3"/>
  <c r="CZ785" i="3"/>
  <c r="DB785" i="3"/>
  <c r="DA785" i="3"/>
  <c r="DC785" i="3"/>
  <c r="A786" i="3"/>
  <c r="CY786" i="3"/>
  <c r="CZ786" i="3"/>
  <c r="DA786" i="3"/>
  <c r="DB786" i="3"/>
  <c r="DC786" i="3"/>
  <c r="A787" i="3"/>
  <c r="CY787" i="3"/>
  <c r="CZ787" i="3"/>
  <c r="DB787" i="3" s="1"/>
  <c r="DA787" i="3"/>
  <c r="DC787" i="3"/>
  <c r="A788" i="3"/>
  <c r="CY788" i="3"/>
  <c r="CZ788" i="3"/>
  <c r="DB788" i="3"/>
  <c r="DA788" i="3"/>
  <c r="DC788" i="3"/>
  <c r="A789" i="3"/>
  <c r="CY789" i="3"/>
  <c r="CZ789" i="3"/>
  <c r="DB789" i="3"/>
  <c r="DA789" i="3"/>
  <c r="DC789" i="3"/>
  <c r="A790" i="3"/>
  <c r="CY790" i="3"/>
  <c r="CZ790" i="3"/>
  <c r="DA790" i="3"/>
  <c r="DB790" i="3"/>
  <c r="DC790" i="3"/>
  <c r="A791" i="3"/>
  <c r="CY791" i="3"/>
  <c r="CZ791" i="3"/>
  <c r="DB791" i="3" s="1"/>
  <c r="DA791" i="3"/>
  <c r="DC791" i="3"/>
  <c r="A792" i="3"/>
  <c r="CY792" i="3"/>
  <c r="CZ792" i="3"/>
  <c r="DB792" i="3"/>
  <c r="DA792" i="3"/>
  <c r="DC792" i="3"/>
  <c r="A793" i="3"/>
  <c r="CY793" i="3"/>
  <c r="CZ793" i="3"/>
  <c r="DB793" i="3"/>
  <c r="DA793" i="3"/>
  <c r="DC793" i="3"/>
  <c r="A794" i="3"/>
  <c r="CY794" i="3"/>
  <c r="CZ794" i="3"/>
  <c r="DA794" i="3"/>
  <c r="DB794" i="3"/>
  <c r="DC794" i="3"/>
  <c r="A795" i="3"/>
  <c r="CY795" i="3"/>
  <c r="CZ795" i="3"/>
  <c r="DB795" i="3" s="1"/>
  <c r="DA795" i="3"/>
  <c r="DC795" i="3"/>
  <c r="A796" i="3"/>
  <c r="CY796" i="3"/>
  <c r="CZ796" i="3"/>
  <c r="DB796" i="3"/>
  <c r="DA796" i="3"/>
  <c r="DC796" i="3"/>
  <c r="A797" i="3"/>
  <c r="CY797" i="3"/>
  <c r="CZ797" i="3"/>
  <c r="DB797" i="3"/>
  <c r="DA797" i="3"/>
  <c r="DC797" i="3"/>
  <c r="A798" i="3"/>
  <c r="CY798" i="3"/>
  <c r="CZ798" i="3"/>
  <c r="DA798" i="3"/>
  <c r="DB798" i="3"/>
  <c r="DC798" i="3"/>
  <c r="A799" i="3"/>
  <c r="CY799" i="3"/>
  <c r="CZ799" i="3"/>
  <c r="DB799" i="3" s="1"/>
  <c r="DA799" i="3"/>
  <c r="DC799" i="3"/>
  <c r="A800" i="3"/>
  <c r="CY800" i="3"/>
  <c r="CZ800" i="3"/>
  <c r="DB800" i="3"/>
  <c r="DA800" i="3"/>
  <c r="DC800" i="3"/>
  <c r="A801" i="3"/>
  <c r="CY801" i="3"/>
  <c r="CZ801" i="3"/>
  <c r="DB801" i="3"/>
  <c r="DA801" i="3"/>
  <c r="DC801" i="3"/>
  <c r="A802" i="3"/>
  <c r="CY802" i="3"/>
  <c r="CZ802" i="3"/>
  <c r="DA802" i="3"/>
  <c r="DB802" i="3"/>
  <c r="DC802" i="3"/>
  <c r="A803" i="3"/>
  <c r="CY803" i="3"/>
  <c r="CZ803" i="3"/>
  <c r="DB803" i="3" s="1"/>
  <c r="DA803" i="3"/>
  <c r="DC803" i="3"/>
  <c r="A804" i="3"/>
  <c r="CY804" i="3"/>
  <c r="CZ804" i="3"/>
  <c r="DB804" i="3"/>
  <c r="DA804" i="3"/>
  <c r="DC804" i="3"/>
  <c r="A805" i="3"/>
  <c r="CY805" i="3"/>
  <c r="CZ805" i="3"/>
  <c r="DB805" i="3"/>
  <c r="DA805" i="3"/>
  <c r="DC805" i="3"/>
  <c r="A806" i="3"/>
  <c r="CY806" i="3"/>
  <c r="CZ806" i="3"/>
  <c r="DA806" i="3"/>
  <c r="DB806" i="3"/>
  <c r="DC806" i="3"/>
  <c r="A807" i="3"/>
  <c r="CY807" i="3"/>
  <c r="CZ807" i="3"/>
  <c r="DB807" i="3" s="1"/>
  <c r="DA807" i="3"/>
  <c r="DC807" i="3"/>
  <c r="A808" i="3"/>
  <c r="CY808" i="3"/>
  <c r="CZ808" i="3"/>
  <c r="DB808" i="3"/>
  <c r="DA808" i="3"/>
  <c r="DC808" i="3"/>
  <c r="A809" i="3"/>
  <c r="CY809" i="3"/>
  <c r="CZ809" i="3"/>
  <c r="DB809" i="3"/>
  <c r="DA809" i="3"/>
  <c r="DC809" i="3"/>
  <c r="A810" i="3"/>
  <c r="CY810" i="3"/>
  <c r="CZ810" i="3"/>
  <c r="DA810" i="3"/>
  <c r="DB810" i="3"/>
  <c r="DC810" i="3"/>
  <c r="A811" i="3"/>
  <c r="CY811" i="3"/>
  <c r="CZ811" i="3"/>
  <c r="DB811" i="3" s="1"/>
  <c r="DA811" i="3"/>
  <c r="DC811" i="3"/>
  <c r="A812" i="3"/>
  <c r="CY812" i="3"/>
  <c r="CZ812" i="3"/>
  <c r="DB812" i="3"/>
  <c r="DA812" i="3"/>
  <c r="DC812" i="3"/>
  <c r="A813" i="3"/>
  <c r="CY813" i="3"/>
  <c r="CZ813" i="3"/>
  <c r="DB813" i="3"/>
  <c r="DA813" i="3"/>
  <c r="DC813" i="3"/>
  <c r="A814" i="3"/>
  <c r="CY814" i="3"/>
  <c r="CZ814" i="3"/>
  <c r="DA814" i="3"/>
  <c r="DB814" i="3"/>
  <c r="DC814" i="3"/>
  <c r="A815" i="3"/>
  <c r="CY815" i="3"/>
  <c r="CZ815" i="3"/>
  <c r="DB815" i="3" s="1"/>
  <c r="DA815" i="3"/>
  <c r="DC815" i="3"/>
  <c r="A816" i="3"/>
  <c r="CY816" i="3"/>
  <c r="CZ816" i="3"/>
  <c r="DB816" i="3"/>
  <c r="DA816" i="3"/>
  <c r="DC816" i="3"/>
  <c r="A817" i="3"/>
  <c r="CY817" i="3"/>
  <c r="CZ817" i="3"/>
  <c r="DB817" i="3"/>
  <c r="DA817" i="3"/>
  <c r="DC817" i="3"/>
  <c r="A818" i="3"/>
  <c r="CY818" i="3"/>
  <c r="CZ818" i="3"/>
  <c r="DA818" i="3"/>
  <c r="DB818" i="3"/>
  <c r="DC818" i="3"/>
  <c r="A819" i="3"/>
  <c r="CY819" i="3"/>
  <c r="CZ819" i="3"/>
  <c r="DB819" i="3" s="1"/>
  <c r="DA819" i="3"/>
  <c r="DC819" i="3"/>
  <c r="A820" i="3"/>
  <c r="CY820" i="3"/>
  <c r="CZ820" i="3"/>
  <c r="DB820" i="3"/>
  <c r="DA820" i="3"/>
  <c r="DC820" i="3"/>
  <c r="A821" i="3"/>
  <c r="CY821" i="3"/>
  <c r="CZ821" i="3"/>
  <c r="DB821" i="3"/>
  <c r="DA821" i="3"/>
  <c r="DC821" i="3"/>
  <c r="A822" i="3"/>
  <c r="CY822" i="3"/>
  <c r="CZ822" i="3"/>
  <c r="DA822" i="3"/>
  <c r="DB822" i="3"/>
  <c r="DC822" i="3"/>
  <c r="A823" i="3"/>
  <c r="CY823" i="3"/>
  <c r="CZ823" i="3"/>
  <c r="DB823" i="3" s="1"/>
  <c r="DA823" i="3"/>
  <c r="DC823" i="3"/>
  <c r="A824" i="3"/>
  <c r="CY824" i="3"/>
  <c r="CZ824" i="3"/>
  <c r="DB824" i="3"/>
  <c r="DA824" i="3"/>
  <c r="DC824" i="3"/>
  <c r="A825" i="3"/>
  <c r="CX825" i="3"/>
  <c r="CY825" i="3"/>
  <c r="CZ825" i="3"/>
  <c r="DB825" i="3" s="1"/>
  <c r="DA825" i="3"/>
  <c r="DC825" i="3"/>
  <c r="A826" i="3"/>
  <c r="CX826" i="3"/>
  <c r="CY826" i="3"/>
  <c r="CZ826" i="3"/>
  <c r="DB826" i="3" s="1"/>
  <c r="DA826" i="3"/>
  <c r="DC826" i="3"/>
  <c r="A827" i="3"/>
  <c r="CX827" i="3"/>
  <c r="CY827" i="3"/>
  <c r="CZ827" i="3"/>
  <c r="DB827" i="3" s="1"/>
  <c r="DA827" i="3"/>
  <c r="DC827" i="3"/>
  <c r="A828" i="3"/>
  <c r="CX828" i="3"/>
  <c r="CY828" i="3"/>
  <c r="CZ828" i="3"/>
  <c r="DB828" i="3"/>
  <c r="DA828" i="3"/>
  <c r="DC828" i="3"/>
  <c r="A829" i="3"/>
  <c r="CX829" i="3"/>
  <c r="CY829" i="3"/>
  <c r="CZ829" i="3"/>
  <c r="DB829" i="3" s="1"/>
  <c r="DA829" i="3"/>
  <c r="DC829" i="3"/>
  <c r="A830" i="3"/>
  <c r="CX830" i="3"/>
  <c r="CY830" i="3"/>
  <c r="CZ830" i="3"/>
  <c r="DB830" i="3" s="1"/>
  <c r="DA830" i="3"/>
  <c r="DC830" i="3"/>
  <c r="A831" i="3"/>
  <c r="CX831" i="3"/>
  <c r="CY831" i="3"/>
  <c r="CZ831" i="3"/>
  <c r="DB831" i="3" s="1"/>
  <c r="DA831" i="3"/>
  <c r="DC831" i="3"/>
  <c r="A832" i="3"/>
  <c r="CX832" i="3"/>
  <c r="CY832" i="3"/>
  <c r="CZ832" i="3"/>
  <c r="DB832" i="3"/>
  <c r="DA832" i="3"/>
  <c r="DC832" i="3"/>
  <c r="A833" i="3"/>
  <c r="CX833" i="3"/>
  <c r="CY833" i="3"/>
  <c r="CZ833" i="3"/>
  <c r="DB833" i="3" s="1"/>
  <c r="DA833" i="3"/>
  <c r="DC833" i="3"/>
  <c r="A834" i="3"/>
  <c r="CX834" i="3"/>
  <c r="CY834" i="3"/>
  <c r="CZ834" i="3"/>
  <c r="DB834" i="3" s="1"/>
  <c r="DA834" i="3"/>
  <c r="DC834" i="3"/>
  <c r="A835" i="3"/>
  <c r="CY835" i="3"/>
  <c r="CZ835" i="3"/>
  <c r="DA835" i="3"/>
  <c r="DB835" i="3"/>
  <c r="DC835" i="3"/>
  <c r="A836" i="3"/>
  <c r="CY836" i="3"/>
  <c r="CZ836" i="3"/>
  <c r="DB836" i="3"/>
  <c r="DA836" i="3"/>
  <c r="DC836" i="3"/>
  <c r="A837" i="3"/>
  <c r="CY837" i="3"/>
  <c r="CZ837" i="3"/>
  <c r="DB837" i="3"/>
  <c r="DA837" i="3"/>
  <c r="DC837" i="3"/>
  <c r="A838" i="3"/>
  <c r="CY838" i="3"/>
  <c r="CZ838" i="3"/>
  <c r="DB838" i="3" s="1"/>
  <c r="DA838" i="3"/>
  <c r="DC838" i="3"/>
  <c r="A839" i="3"/>
  <c r="CY839" i="3"/>
  <c r="CZ839" i="3"/>
  <c r="DA839" i="3"/>
  <c r="DB839" i="3"/>
  <c r="DC839" i="3"/>
  <c r="A840" i="3"/>
  <c r="CY840" i="3"/>
  <c r="CZ840" i="3"/>
  <c r="DB840" i="3"/>
  <c r="DA840" i="3"/>
  <c r="DC840" i="3"/>
  <c r="A841" i="3"/>
  <c r="CY841" i="3"/>
  <c r="CZ841" i="3"/>
  <c r="DB841" i="3"/>
  <c r="DA841" i="3"/>
  <c r="DC841" i="3"/>
  <c r="A842" i="3"/>
  <c r="CY842" i="3"/>
  <c r="CZ842" i="3"/>
  <c r="DB842" i="3" s="1"/>
  <c r="DA842" i="3"/>
  <c r="DC842" i="3"/>
  <c r="A843" i="3"/>
  <c r="CY843" i="3"/>
  <c r="CZ843" i="3"/>
  <c r="DA843" i="3"/>
  <c r="DB843" i="3"/>
  <c r="DC843" i="3"/>
  <c r="A844" i="3"/>
  <c r="CY844" i="3"/>
  <c r="CZ844" i="3"/>
  <c r="DB844" i="3"/>
  <c r="DA844" i="3"/>
  <c r="DC844" i="3"/>
  <c r="A845" i="3"/>
  <c r="CY845" i="3"/>
  <c r="CZ845" i="3"/>
  <c r="DB845" i="3"/>
  <c r="DA845" i="3"/>
  <c r="DC845" i="3"/>
  <c r="A846" i="3"/>
  <c r="CY846" i="3"/>
  <c r="CZ846" i="3"/>
  <c r="DB846" i="3" s="1"/>
  <c r="DA846" i="3"/>
  <c r="DC846" i="3"/>
  <c r="A847" i="3"/>
  <c r="CY847" i="3"/>
  <c r="CZ847" i="3"/>
  <c r="DA847" i="3"/>
  <c r="DB847" i="3"/>
  <c r="DC847" i="3"/>
  <c r="A848" i="3"/>
  <c r="CY848" i="3"/>
  <c r="CZ848" i="3"/>
  <c r="DB848" i="3"/>
  <c r="DA848" i="3"/>
  <c r="DC848" i="3"/>
  <c r="A849" i="3"/>
  <c r="CY849" i="3"/>
  <c r="CZ849" i="3"/>
  <c r="DB849" i="3"/>
  <c r="DA849" i="3"/>
  <c r="DC849" i="3"/>
  <c r="A850" i="3"/>
  <c r="CY850" i="3"/>
  <c r="CZ850" i="3"/>
  <c r="DB850" i="3" s="1"/>
  <c r="DA850" i="3"/>
  <c r="DC850" i="3"/>
  <c r="A851" i="3"/>
  <c r="CY851" i="3"/>
  <c r="CZ851" i="3"/>
  <c r="DA851" i="3"/>
  <c r="DB851" i="3"/>
  <c r="DC851" i="3"/>
  <c r="A852" i="3"/>
  <c r="CY852" i="3"/>
  <c r="CZ852" i="3"/>
  <c r="DB852" i="3"/>
  <c r="DA852" i="3"/>
  <c r="DC852" i="3"/>
  <c r="A853" i="3"/>
  <c r="CY853" i="3"/>
  <c r="CZ853" i="3"/>
  <c r="DB853" i="3"/>
  <c r="DA853" i="3"/>
  <c r="DC853" i="3"/>
  <c r="A854" i="3"/>
  <c r="CY854" i="3"/>
  <c r="CZ854" i="3"/>
  <c r="DB854" i="3" s="1"/>
  <c r="DA854" i="3"/>
  <c r="DC854" i="3"/>
  <c r="A855" i="3"/>
  <c r="CY855" i="3"/>
  <c r="CZ855" i="3"/>
  <c r="DA855" i="3"/>
  <c r="DB855" i="3"/>
  <c r="DC855" i="3"/>
  <c r="A856" i="3"/>
  <c r="CY856" i="3"/>
  <c r="CZ856" i="3"/>
  <c r="DB856" i="3"/>
  <c r="DA856" i="3"/>
  <c r="DC856" i="3"/>
  <c r="A857" i="3"/>
  <c r="CY857" i="3"/>
  <c r="CZ857" i="3"/>
  <c r="DB857" i="3"/>
  <c r="DA857" i="3"/>
  <c r="DC857" i="3"/>
  <c r="A858" i="3"/>
  <c r="CY858" i="3"/>
  <c r="CZ858" i="3"/>
  <c r="DB858" i="3" s="1"/>
  <c r="DA858" i="3"/>
  <c r="DC858" i="3"/>
  <c r="A859" i="3"/>
  <c r="CY859" i="3"/>
  <c r="CZ859" i="3"/>
  <c r="DA859" i="3"/>
  <c r="DB859" i="3"/>
  <c r="DC859" i="3"/>
  <c r="A860" i="3"/>
  <c r="CY860" i="3"/>
  <c r="CZ860" i="3"/>
  <c r="DB860" i="3"/>
  <c r="DA860" i="3"/>
  <c r="DC860" i="3"/>
  <c r="A861" i="3"/>
  <c r="CY861" i="3"/>
  <c r="CZ861" i="3"/>
  <c r="DB861" i="3"/>
  <c r="DA861" i="3"/>
  <c r="DC861" i="3"/>
  <c r="A862" i="3"/>
  <c r="CY862" i="3"/>
  <c r="CZ862" i="3"/>
  <c r="DB862" i="3" s="1"/>
  <c r="DA862" i="3"/>
  <c r="DC862" i="3"/>
  <c r="A863" i="3"/>
  <c r="CY863" i="3"/>
  <c r="CZ863" i="3"/>
  <c r="DA863" i="3"/>
  <c r="DB863" i="3"/>
  <c r="DC863" i="3"/>
  <c r="A864" i="3"/>
  <c r="CY864" i="3"/>
  <c r="CZ864" i="3"/>
  <c r="DB864" i="3"/>
  <c r="DA864" i="3"/>
  <c r="DC864" i="3"/>
  <c r="A865" i="3"/>
  <c r="CY865" i="3"/>
  <c r="CZ865" i="3"/>
  <c r="DB865" i="3"/>
  <c r="DA865" i="3"/>
  <c r="DC865" i="3"/>
  <c r="A866" i="3"/>
  <c r="CY866" i="3"/>
  <c r="CZ866" i="3"/>
  <c r="DB866" i="3" s="1"/>
  <c r="DA866" i="3"/>
  <c r="DC866" i="3"/>
  <c r="A867" i="3"/>
  <c r="CY867" i="3"/>
  <c r="CZ867" i="3"/>
  <c r="DA867" i="3"/>
  <c r="DB867" i="3"/>
  <c r="DC867" i="3"/>
  <c r="A868" i="3"/>
  <c r="CY868" i="3"/>
  <c r="CZ868" i="3"/>
  <c r="DB868" i="3"/>
  <c r="DA868" i="3"/>
  <c r="DC868" i="3"/>
  <c r="A869" i="3"/>
  <c r="CY869" i="3"/>
  <c r="CZ869" i="3"/>
  <c r="DB869" i="3"/>
  <c r="DA869" i="3"/>
  <c r="DC869" i="3"/>
  <c r="A870" i="3"/>
  <c r="CY870" i="3"/>
  <c r="CZ870" i="3"/>
  <c r="DB870" i="3" s="1"/>
  <c r="DA870" i="3"/>
  <c r="DC870" i="3"/>
  <c r="A871" i="3"/>
  <c r="CY871" i="3"/>
  <c r="CZ871" i="3"/>
  <c r="DA871" i="3"/>
  <c r="DB871" i="3"/>
  <c r="DC871" i="3"/>
  <c r="A872" i="3"/>
  <c r="CY872" i="3"/>
  <c r="CZ872" i="3"/>
  <c r="DB872" i="3"/>
  <c r="DA872" i="3"/>
  <c r="DC872" i="3"/>
  <c r="A873" i="3"/>
  <c r="CY873" i="3"/>
  <c r="CZ873" i="3"/>
  <c r="DB873" i="3"/>
  <c r="DA873" i="3"/>
  <c r="DC873" i="3"/>
  <c r="A874" i="3"/>
  <c r="CY874" i="3"/>
  <c r="CZ874" i="3"/>
  <c r="DB874" i="3" s="1"/>
  <c r="DA874" i="3"/>
  <c r="DC874" i="3"/>
  <c r="A875" i="3"/>
  <c r="CY875" i="3"/>
  <c r="CZ875" i="3"/>
  <c r="DA875" i="3"/>
  <c r="DB875" i="3"/>
  <c r="DC875" i="3"/>
  <c r="A876" i="3"/>
  <c r="CY876" i="3"/>
  <c r="CZ876" i="3"/>
  <c r="DB876" i="3"/>
  <c r="DA876" i="3"/>
  <c r="DC876" i="3"/>
  <c r="A877" i="3"/>
  <c r="CY877" i="3"/>
  <c r="CZ877" i="3"/>
  <c r="DB877" i="3"/>
  <c r="DA877" i="3"/>
  <c r="DC877" i="3"/>
  <c r="A878" i="3"/>
  <c r="CY878" i="3"/>
  <c r="CZ878" i="3"/>
  <c r="DB878" i="3" s="1"/>
  <c r="DA878" i="3"/>
  <c r="DC878" i="3"/>
  <c r="A879" i="3"/>
  <c r="CY879" i="3"/>
  <c r="CZ879" i="3"/>
  <c r="DA879" i="3"/>
  <c r="DB879" i="3"/>
  <c r="DC879" i="3"/>
  <c r="A880" i="3"/>
  <c r="CY880" i="3"/>
  <c r="CZ880" i="3"/>
  <c r="DB880" i="3"/>
  <c r="DA880" i="3"/>
  <c r="DC880" i="3"/>
  <c r="A881" i="3"/>
  <c r="CY881" i="3"/>
  <c r="CZ881" i="3"/>
  <c r="DB881" i="3"/>
  <c r="DA881" i="3"/>
  <c r="DC881" i="3"/>
  <c r="A882" i="3"/>
  <c r="CY882" i="3"/>
  <c r="CZ882" i="3"/>
  <c r="DB882" i="3" s="1"/>
  <c r="DA882" i="3"/>
  <c r="DC882" i="3"/>
  <c r="A883" i="3"/>
  <c r="CY883" i="3"/>
  <c r="CZ883" i="3"/>
  <c r="DA883" i="3"/>
  <c r="DB883" i="3"/>
  <c r="DC883" i="3"/>
  <c r="A884" i="3"/>
  <c r="CY884" i="3"/>
  <c r="CZ884" i="3"/>
  <c r="DB884" i="3"/>
  <c r="DA884" i="3"/>
  <c r="DC884" i="3"/>
  <c r="A885" i="3"/>
  <c r="CY885" i="3"/>
  <c r="CZ885" i="3"/>
  <c r="DB885" i="3"/>
  <c r="DA885" i="3"/>
  <c r="DC885" i="3"/>
  <c r="A886" i="3"/>
  <c r="CY886" i="3"/>
  <c r="CZ886" i="3"/>
  <c r="DB886" i="3" s="1"/>
  <c r="DA886" i="3"/>
  <c r="DC886" i="3"/>
  <c r="A887" i="3"/>
  <c r="CY887" i="3"/>
  <c r="CZ887" i="3"/>
  <c r="DA887" i="3"/>
  <c r="DB887" i="3"/>
  <c r="DC887" i="3"/>
  <c r="A888" i="3"/>
  <c r="CY888" i="3"/>
  <c r="CZ888" i="3"/>
  <c r="DB888" i="3"/>
  <c r="DA888" i="3"/>
  <c r="DC888" i="3"/>
  <c r="A889" i="3"/>
  <c r="CY889" i="3"/>
  <c r="CZ889" i="3"/>
  <c r="DB889" i="3"/>
  <c r="DA889" i="3"/>
  <c r="DC889" i="3"/>
  <c r="A890" i="3"/>
  <c r="CY890" i="3"/>
  <c r="CZ890" i="3"/>
  <c r="DB890" i="3" s="1"/>
  <c r="DA890" i="3"/>
  <c r="DC890" i="3"/>
  <c r="A891" i="3"/>
  <c r="CY891" i="3"/>
  <c r="CZ891" i="3"/>
  <c r="DA891" i="3"/>
  <c r="DB891" i="3"/>
  <c r="DC891" i="3"/>
  <c r="A892" i="3"/>
  <c r="CY892" i="3"/>
  <c r="CZ892" i="3"/>
  <c r="DB892" i="3"/>
  <c r="DA892" i="3"/>
  <c r="DC892" i="3"/>
  <c r="A893" i="3"/>
  <c r="CY893" i="3"/>
  <c r="CZ893" i="3"/>
  <c r="DB893" i="3"/>
  <c r="DA893" i="3"/>
  <c r="DC893" i="3"/>
  <c r="A894" i="3"/>
  <c r="CY894" i="3"/>
  <c r="CZ894" i="3"/>
  <c r="DB894" i="3" s="1"/>
  <c r="DA894" i="3"/>
  <c r="DC894" i="3"/>
  <c r="A895" i="3"/>
  <c r="CY895" i="3"/>
  <c r="CZ895" i="3"/>
  <c r="DA895" i="3"/>
  <c r="DB895" i="3"/>
  <c r="DC895" i="3"/>
  <c r="A896" i="3"/>
  <c r="CY896" i="3"/>
  <c r="CZ896" i="3"/>
  <c r="DB896" i="3"/>
  <c r="DA896" i="3"/>
  <c r="DC896" i="3"/>
  <c r="A897" i="3"/>
  <c r="CY897" i="3"/>
  <c r="CZ897" i="3"/>
  <c r="DB897" i="3"/>
  <c r="DA897" i="3"/>
  <c r="DC897" i="3"/>
  <c r="A898" i="3"/>
  <c r="CY898" i="3"/>
  <c r="CZ898" i="3"/>
  <c r="DB898" i="3" s="1"/>
  <c r="DA898" i="3"/>
  <c r="DC898" i="3"/>
  <c r="A899" i="3"/>
  <c r="CY899" i="3"/>
  <c r="CZ899" i="3"/>
  <c r="DA899" i="3"/>
  <c r="DB899" i="3"/>
  <c r="DC899" i="3"/>
  <c r="A900" i="3"/>
  <c r="CY900" i="3"/>
  <c r="CZ900" i="3"/>
  <c r="DB900" i="3"/>
  <c r="DA900" i="3"/>
  <c r="DC900" i="3"/>
  <c r="A901" i="3"/>
  <c r="CY901" i="3"/>
  <c r="CZ901" i="3"/>
  <c r="DB901" i="3"/>
  <c r="DA901" i="3"/>
  <c r="DC901" i="3"/>
  <c r="A902" i="3"/>
  <c r="CY902" i="3"/>
  <c r="CZ902" i="3"/>
  <c r="DB902" i="3" s="1"/>
  <c r="DA902" i="3"/>
  <c r="DC902" i="3"/>
  <c r="A903" i="3"/>
  <c r="CY903" i="3"/>
  <c r="CZ903" i="3"/>
  <c r="DA903" i="3"/>
  <c r="DB903" i="3"/>
  <c r="DC903" i="3"/>
  <c r="A904" i="3"/>
  <c r="CY904" i="3"/>
  <c r="CZ904" i="3"/>
  <c r="DB904" i="3"/>
  <c r="DA904" i="3"/>
  <c r="DC904" i="3"/>
  <c r="A905" i="3"/>
  <c r="CY905" i="3"/>
  <c r="CZ905" i="3"/>
  <c r="DB905" i="3"/>
  <c r="DA905" i="3"/>
  <c r="DC905" i="3"/>
  <c r="A906" i="3"/>
  <c r="CY906" i="3"/>
  <c r="CZ906" i="3"/>
  <c r="DB906" i="3" s="1"/>
  <c r="DA906" i="3"/>
  <c r="DC906" i="3"/>
  <c r="A907" i="3"/>
  <c r="CY907" i="3"/>
  <c r="CZ907" i="3"/>
  <c r="DA907" i="3"/>
  <c r="DB907" i="3"/>
  <c r="DC907" i="3"/>
  <c r="A908" i="3"/>
  <c r="CY908" i="3"/>
  <c r="CZ908" i="3"/>
  <c r="DB908" i="3"/>
  <c r="DA908" i="3"/>
  <c r="DC908" i="3"/>
  <c r="A909" i="3"/>
  <c r="CY909" i="3"/>
  <c r="CZ909" i="3"/>
  <c r="DB909" i="3"/>
  <c r="DA909" i="3"/>
  <c r="DC909" i="3"/>
  <c r="A910" i="3"/>
  <c r="CY910" i="3"/>
  <c r="CZ910" i="3"/>
  <c r="DB910" i="3" s="1"/>
  <c r="DA910" i="3"/>
  <c r="DC910" i="3"/>
  <c r="A911" i="3"/>
  <c r="CY911" i="3"/>
  <c r="CZ911" i="3"/>
  <c r="DA911" i="3"/>
  <c r="DB911" i="3"/>
  <c r="DC911" i="3"/>
  <c r="A912" i="3"/>
  <c r="CY912" i="3"/>
  <c r="CZ912" i="3"/>
  <c r="DB912" i="3"/>
  <c r="DA912" i="3"/>
  <c r="DC912" i="3"/>
  <c r="A913" i="3"/>
  <c r="CY913" i="3"/>
  <c r="CZ913" i="3"/>
  <c r="DB913" i="3"/>
  <c r="DA913" i="3"/>
  <c r="DC913" i="3"/>
  <c r="A914" i="3"/>
  <c r="CY914" i="3"/>
  <c r="CZ914" i="3"/>
  <c r="DB914" i="3" s="1"/>
  <c r="DA914" i="3"/>
  <c r="DC914" i="3"/>
  <c r="A915" i="3"/>
  <c r="CY915" i="3"/>
  <c r="CZ915" i="3"/>
  <c r="DA915" i="3"/>
  <c r="DB915" i="3"/>
  <c r="DC915" i="3"/>
  <c r="A916" i="3"/>
  <c r="CY916" i="3"/>
  <c r="CZ916" i="3"/>
  <c r="DB916" i="3"/>
  <c r="DA916" i="3"/>
  <c r="DC916" i="3"/>
  <c r="A917" i="3"/>
  <c r="CY917" i="3"/>
  <c r="CZ917" i="3"/>
  <c r="DB917" i="3"/>
  <c r="DA917" i="3"/>
  <c r="DC917" i="3"/>
  <c r="A918" i="3"/>
  <c r="CY918" i="3"/>
  <c r="CZ918" i="3"/>
  <c r="DB918" i="3" s="1"/>
  <c r="DA918" i="3"/>
  <c r="DC918" i="3"/>
  <c r="A919" i="3"/>
  <c r="CY919" i="3"/>
  <c r="CZ919" i="3"/>
  <c r="DA919" i="3"/>
  <c r="DB919" i="3"/>
  <c r="DC919" i="3"/>
  <c r="A920" i="3"/>
  <c r="CY920" i="3"/>
  <c r="CZ920" i="3"/>
  <c r="DB920" i="3"/>
  <c r="DA920" i="3"/>
  <c r="DC920" i="3"/>
  <c r="A921" i="3"/>
  <c r="CY921" i="3"/>
  <c r="CZ921" i="3"/>
  <c r="DB921" i="3"/>
  <c r="DA921" i="3"/>
  <c r="DC921" i="3"/>
  <c r="A922" i="3"/>
  <c r="CY922" i="3"/>
  <c r="CZ922" i="3"/>
  <c r="DB922" i="3" s="1"/>
  <c r="DA922" i="3"/>
  <c r="DC922" i="3"/>
  <c r="A923" i="3"/>
  <c r="CY923" i="3"/>
  <c r="CZ923" i="3"/>
  <c r="DA923" i="3"/>
  <c r="DB923" i="3"/>
  <c r="DC923" i="3"/>
  <c r="A924" i="3"/>
  <c r="CY924" i="3"/>
  <c r="CZ924" i="3"/>
  <c r="DB924" i="3"/>
  <c r="DA924" i="3"/>
  <c r="DC924" i="3"/>
  <c r="A925" i="3"/>
  <c r="CY925" i="3"/>
  <c r="CZ925" i="3"/>
  <c r="DB925" i="3"/>
  <c r="DA925" i="3"/>
  <c r="DC925" i="3"/>
  <c r="A926" i="3"/>
  <c r="CY926" i="3"/>
  <c r="CZ926" i="3"/>
  <c r="DB926" i="3" s="1"/>
  <c r="DA926" i="3"/>
  <c r="DC926" i="3"/>
  <c r="A927" i="3"/>
  <c r="CY927" i="3"/>
  <c r="CZ927" i="3"/>
  <c r="DA927" i="3"/>
  <c r="DB927" i="3"/>
  <c r="DC927" i="3"/>
  <c r="A928" i="3"/>
  <c r="CY928" i="3"/>
  <c r="CZ928" i="3"/>
  <c r="DB928" i="3"/>
  <c r="DA928" i="3"/>
  <c r="DC928" i="3"/>
  <c r="A929" i="3"/>
  <c r="CY929" i="3"/>
  <c r="CZ929" i="3"/>
  <c r="DB929" i="3"/>
  <c r="DA929" i="3"/>
  <c r="DC929" i="3"/>
  <c r="A930" i="3"/>
  <c r="CY930" i="3"/>
  <c r="CZ930" i="3"/>
  <c r="DB930" i="3" s="1"/>
  <c r="DA930" i="3"/>
  <c r="DC930" i="3"/>
  <c r="A931" i="3"/>
  <c r="CY931" i="3"/>
  <c r="CZ931" i="3"/>
  <c r="DA931" i="3"/>
  <c r="DB931" i="3"/>
  <c r="DC931" i="3"/>
  <c r="A932" i="3"/>
  <c r="CY932" i="3"/>
  <c r="CZ932" i="3"/>
  <c r="DB932" i="3"/>
  <c r="DA932" i="3"/>
  <c r="DC932" i="3"/>
  <c r="A933" i="3"/>
  <c r="CY933" i="3"/>
  <c r="CZ933" i="3"/>
  <c r="DB933" i="3"/>
  <c r="DA933" i="3"/>
  <c r="DC933" i="3"/>
  <c r="A934" i="3"/>
  <c r="CY934" i="3"/>
  <c r="CZ934" i="3"/>
  <c r="DB934" i="3" s="1"/>
  <c r="DA934" i="3"/>
  <c r="DC934" i="3"/>
  <c r="A935" i="3"/>
  <c r="CY935" i="3"/>
  <c r="CZ935" i="3"/>
  <c r="DA935" i="3"/>
  <c r="DB935" i="3"/>
  <c r="DC935" i="3"/>
  <c r="A936" i="3"/>
  <c r="CY936" i="3"/>
  <c r="CZ936" i="3"/>
  <c r="DB936" i="3"/>
  <c r="DA936" i="3"/>
  <c r="DC936" i="3"/>
  <c r="A937" i="3"/>
  <c r="CY937" i="3"/>
  <c r="CZ937" i="3"/>
  <c r="DB937" i="3"/>
  <c r="DA937" i="3"/>
  <c r="DC937" i="3"/>
  <c r="A938" i="3"/>
  <c r="CY938" i="3"/>
  <c r="CZ938" i="3"/>
  <c r="DB938" i="3" s="1"/>
  <c r="DA938" i="3"/>
  <c r="DC938" i="3"/>
  <c r="A939" i="3"/>
  <c r="CY939" i="3"/>
  <c r="CZ939" i="3"/>
  <c r="DA939" i="3"/>
  <c r="DB939" i="3"/>
  <c r="DC939" i="3"/>
  <c r="A940" i="3"/>
  <c r="CY940" i="3"/>
  <c r="CZ940" i="3"/>
  <c r="DB940" i="3"/>
  <c r="DA940" i="3"/>
  <c r="DC940" i="3"/>
  <c r="A941" i="3"/>
  <c r="CY941" i="3"/>
  <c r="CZ941" i="3"/>
  <c r="DB941" i="3"/>
  <c r="DA941" i="3"/>
  <c r="DC941" i="3"/>
  <c r="A942" i="3"/>
  <c r="CY942" i="3"/>
  <c r="CZ942" i="3"/>
  <c r="DB942" i="3" s="1"/>
  <c r="DA942" i="3"/>
  <c r="DC942" i="3"/>
  <c r="A943" i="3"/>
  <c r="CY943" i="3"/>
  <c r="CZ943" i="3"/>
  <c r="DA943" i="3"/>
  <c r="DB943" i="3"/>
  <c r="DC943" i="3"/>
  <c r="A944" i="3"/>
  <c r="CY944" i="3"/>
  <c r="CZ944" i="3"/>
  <c r="DB944" i="3"/>
  <c r="DA944" i="3"/>
  <c r="DC944" i="3"/>
  <c r="A945" i="3"/>
  <c r="CY945" i="3"/>
  <c r="CZ945" i="3"/>
  <c r="DB945" i="3"/>
  <c r="DA945" i="3"/>
  <c r="DC945" i="3"/>
  <c r="A946" i="3"/>
  <c r="CY946" i="3"/>
  <c r="CZ946" i="3"/>
  <c r="DB946" i="3" s="1"/>
  <c r="DA946" i="3"/>
  <c r="DC946" i="3"/>
  <c r="A947" i="3"/>
  <c r="CY947" i="3"/>
  <c r="CZ947" i="3"/>
  <c r="DA947" i="3"/>
  <c r="DB947" i="3"/>
  <c r="DC947" i="3"/>
  <c r="A948" i="3"/>
  <c r="CY948" i="3"/>
  <c r="CZ948" i="3"/>
  <c r="DB948" i="3"/>
  <c r="DA948" i="3"/>
  <c r="DC948" i="3"/>
  <c r="A949" i="3"/>
  <c r="CY949" i="3"/>
  <c r="CZ949" i="3"/>
  <c r="DB949" i="3"/>
  <c r="DA949" i="3"/>
  <c r="DC949" i="3"/>
  <c r="A950" i="3"/>
  <c r="CY950" i="3"/>
  <c r="CZ950" i="3"/>
  <c r="DB950" i="3" s="1"/>
  <c r="DA950" i="3"/>
  <c r="DC950" i="3"/>
  <c r="A951" i="3"/>
  <c r="CY951" i="3"/>
  <c r="CZ951" i="3"/>
  <c r="DA951" i="3"/>
  <c r="DB951" i="3"/>
  <c r="DC951" i="3"/>
  <c r="A952" i="3"/>
  <c r="CY952" i="3"/>
  <c r="CZ952" i="3"/>
  <c r="DB952" i="3"/>
  <c r="DA952" i="3"/>
  <c r="DC952" i="3"/>
  <c r="A953" i="3"/>
  <c r="CY953" i="3"/>
  <c r="CZ953" i="3"/>
  <c r="DB953" i="3"/>
  <c r="DA953" i="3"/>
  <c r="DC953" i="3"/>
  <c r="A954" i="3"/>
  <c r="CY954" i="3"/>
  <c r="CZ954" i="3"/>
  <c r="DB954" i="3" s="1"/>
  <c r="DA954" i="3"/>
  <c r="DC954" i="3"/>
  <c r="A955" i="3"/>
  <c r="CY955" i="3"/>
  <c r="CZ955" i="3"/>
  <c r="DA955" i="3"/>
  <c r="DB955" i="3"/>
  <c r="DC955" i="3"/>
  <c r="A956" i="3"/>
  <c r="CY956" i="3"/>
  <c r="CZ956" i="3"/>
  <c r="DB956" i="3"/>
  <c r="DA956" i="3"/>
  <c r="DC956" i="3"/>
  <c r="A957" i="3"/>
  <c r="CY957" i="3"/>
  <c r="CZ957" i="3"/>
  <c r="DB957" i="3"/>
  <c r="DA957" i="3"/>
  <c r="DC957" i="3"/>
  <c r="A958" i="3"/>
  <c r="CY958" i="3"/>
  <c r="CZ958" i="3"/>
  <c r="DB958" i="3" s="1"/>
  <c r="DA958" i="3"/>
  <c r="DC958" i="3"/>
  <c r="A959" i="3"/>
  <c r="CY959" i="3"/>
  <c r="CZ959" i="3"/>
  <c r="DA959" i="3"/>
  <c r="DB959" i="3"/>
  <c r="DC959" i="3"/>
  <c r="A960" i="3"/>
  <c r="CY960" i="3"/>
  <c r="CZ960" i="3"/>
  <c r="DB960" i="3"/>
  <c r="DA960" i="3"/>
  <c r="DC960" i="3"/>
  <c r="A961" i="3"/>
  <c r="CY961" i="3"/>
  <c r="CZ961" i="3"/>
  <c r="DB961" i="3"/>
  <c r="DA961" i="3"/>
  <c r="DC961" i="3"/>
  <c r="A962" i="3"/>
  <c r="CY962" i="3"/>
  <c r="CZ962" i="3"/>
  <c r="DB962" i="3" s="1"/>
  <c r="DA962" i="3"/>
  <c r="DC962" i="3"/>
  <c r="A963" i="3"/>
  <c r="CY963" i="3"/>
  <c r="CZ963" i="3"/>
  <c r="DA963" i="3"/>
  <c r="DB963" i="3"/>
  <c r="DC963" i="3"/>
  <c r="A964" i="3"/>
  <c r="CY964" i="3"/>
  <c r="CZ964" i="3"/>
  <c r="DB964" i="3"/>
  <c r="DA964" i="3"/>
  <c r="DC964" i="3"/>
  <c r="A965" i="3"/>
  <c r="CY965" i="3"/>
  <c r="CZ965" i="3"/>
  <c r="DB965" i="3"/>
  <c r="DA965" i="3"/>
  <c r="DC965" i="3"/>
  <c r="A966" i="3"/>
  <c r="CY966" i="3"/>
  <c r="CZ966" i="3"/>
  <c r="DB966" i="3" s="1"/>
  <c r="DA966" i="3"/>
  <c r="DC966" i="3"/>
  <c r="A967" i="3"/>
  <c r="CY967" i="3"/>
  <c r="CZ967" i="3"/>
  <c r="DA967" i="3"/>
  <c r="DB967" i="3"/>
  <c r="DC967" i="3"/>
  <c r="A968" i="3"/>
  <c r="CY968" i="3"/>
  <c r="CZ968" i="3"/>
  <c r="DB968" i="3"/>
  <c r="DA968" i="3"/>
  <c r="DC968" i="3"/>
  <c r="A969" i="3"/>
  <c r="CY969" i="3"/>
  <c r="CZ969" i="3"/>
  <c r="DB969" i="3"/>
  <c r="DA969" i="3"/>
  <c r="DC969" i="3"/>
  <c r="A970" i="3"/>
  <c r="CY970" i="3"/>
  <c r="CZ970" i="3"/>
  <c r="DB970" i="3" s="1"/>
  <c r="DA970" i="3"/>
  <c r="DC970" i="3"/>
  <c r="A971" i="3"/>
  <c r="CX971" i="3"/>
  <c r="CY971" i="3"/>
  <c r="CZ971" i="3"/>
  <c r="DB971" i="3" s="1"/>
  <c r="DA971" i="3"/>
  <c r="DC971" i="3"/>
  <c r="A972" i="3"/>
  <c r="CX972" i="3"/>
  <c r="CY972" i="3"/>
  <c r="CZ972" i="3"/>
  <c r="DB972" i="3"/>
  <c r="DA972" i="3"/>
  <c r="DC972" i="3"/>
  <c r="A973" i="3"/>
  <c r="CX973" i="3"/>
  <c r="CY973" i="3"/>
  <c r="CZ973" i="3"/>
  <c r="DB973" i="3" s="1"/>
  <c r="DA973" i="3"/>
  <c r="DC973" i="3"/>
  <c r="A974" i="3"/>
  <c r="CX974" i="3"/>
  <c r="CY974" i="3"/>
  <c r="CZ974" i="3"/>
  <c r="DB974" i="3" s="1"/>
  <c r="DA974" i="3"/>
  <c r="DC974" i="3"/>
  <c r="A975" i="3"/>
  <c r="CX975" i="3"/>
  <c r="CY975" i="3"/>
  <c r="CZ975" i="3"/>
  <c r="DB975" i="3" s="1"/>
  <c r="DA975" i="3"/>
  <c r="DC975" i="3"/>
  <c r="A976" i="3"/>
  <c r="CX976" i="3"/>
  <c r="CY976" i="3"/>
  <c r="CZ976" i="3"/>
  <c r="DB976" i="3"/>
  <c r="DA976" i="3"/>
  <c r="DC976" i="3"/>
  <c r="A977" i="3"/>
  <c r="CX977" i="3"/>
  <c r="CY977" i="3"/>
  <c r="CZ977" i="3"/>
  <c r="DB977" i="3" s="1"/>
  <c r="DA977" i="3"/>
  <c r="DC977" i="3"/>
  <c r="A978" i="3"/>
  <c r="CX978" i="3"/>
  <c r="CY978" i="3"/>
  <c r="CZ978" i="3"/>
  <c r="DB978" i="3" s="1"/>
  <c r="DA978" i="3"/>
  <c r="DC978" i="3"/>
  <c r="A979" i="3"/>
  <c r="CX979" i="3"/>
  <c r="CY979" i="3"/>
  <c r="CZ979" i="3"/>
  <c r="DB979" i="3" s="1"/>
  <c r="DA979" i="3"/>
  <c r="DC979" i="3"/>
  <c r="A980" i="3"/>
  <c r="CX980" i="3"/>
  <c r="CY980" i="3"/>
  <c r="CZ980" i="3"/>
  <c r="DB980" i="3"/>
  <c r="DA980" i="3"/>
  <c r="DC980" i="3"/>
  <c r="A981" i="3"/>
  <c r="CX981" i="3"/>
  <c r="CY981" i="3"/>
  <c r="CZ981" i="3"/>
  <c r="DB981" i="3" s="1"/>
  <c r="DA981" i="3"/>
  <c r="DC981" i="3"/>
  <c r="A982" i="3"/>
  <c r="CX982" i="3"/>
  <c r="CY982" i="3"/>
  <c r="CZ982" i="3"/>
  <c r="DB982" i="3" s="1"/>
  <c r="DA982" i="3"/>
  <c r="DC982" i="3"/>
  <c r="A983" i="3"/>
  <c r="CX983" i="3"/>
  <c r="CY983" i="3"/>
  <c r="CZ983" i="3"/>
  <c r="DB983" i="3" s="1"/>
  <c r="DA983" i="3"/>
  <c r="DC983" i="3"/>
  <c r="A984" i="3"/>
  <c r="CX984" i="3"/>
  <c r="CY984" i="3"/>
  <c r="CZ984" i="3"/>
  <c r="DB984" i="3"/>
  <c r="DA984" i="3"/>
  <c r="DC984" i="3"/>
  <c r="A985" i="3"/>
  <c r="CX985" i="3"/>
  <c r="CY985" i="3"/>
  <c r="CZ985" i="3"/>
  <c r="DB985" i="3" s="1"/>
  <c r="DA985" i="3"/>
  <c r="DC985" i="3"/>
  <c r="A986" i="3"/>
  <c r="CX986" i="3"/>
  <c r="CY986" i="3"/>
  <c r="CZ986" i="3"/>
  <c r="DB986" i="3" s="1"/>
  <c r="DA986" i="3"/>
  <c r="DC986" i="3"/>
  <c r="A987" i="3"/>
  <c r="CX987" i="3"/>
  <c r="CY987" i="3"/>
  <c r="CZ987" i="3"/>
  <c r="DB987" i="3" s="1"/>
  <c r="DA987" i="3"/>
  <c r="DC987" i="3"/>
  <c r="A988" i="3"/>
  <c r="CX988" i="3"/>
  <c r="CY988" i="3"/>
  <c r="CZ988" i="3"/>
  <c r="DB988" i="3"/>
  <c r="DA988" i="3"/>
  <c r="DC988" i="3"/>
  <c r="A989" i="3"/>
  <c r="CX989" i="3"/>
  <c r="CY989" i="3"/>
  <c r="CZ989" i="3"/>
  <c r="DB989" i="3" s="1"/>
  <c r="DA989" i="3"/>
  <c r="DC989" i="3"/>
  <c r="A990" i="3"/>
  <c r="CX990" i="3"/>
  <c r="CY990" i="3"/>
  <c r="CZ990" i="3"/>
  <c r="DB990" i="3" s="1"/>
  <c r="DA990" i="3"/>
  <c r="DC990" i="3"/>
  <c r="A991" i="3"/>
  <c r="CY991" i="3"/>
  <c r="CZ991" i="3"/>
  <c r="DA991" i="3"/>
  <c r="DB991" i="3"/>
  <c r="DC991" i="3"/>
  <c r="A992" i="3"/>
  <c r="CY992" i="3"/>
  <c r="CZ992" i="3"/>
  <c r="DB992" i="3"/>
  <c r="DA992" i="3"/>
  <c r="DC992" i="3"/>
  <c r="A993" i="3"/>
  <c r="CY993" i="3"/>
  <c r="CZ993" i="3"/>
  <c r="DB993" i="3"/>
  <c r="DA993" i="3"/>
  <c r="DC993" i="3"/>
  <c r="A994" i="3"/>
  <c r="CY994" i="3"/>
  <c r="CZ994" i="3"/>
  <c r="DB994" i="3" s="1"/>
  <c r="DA994" i="3"/>
  <c r="DC994" i="3"/>
  <c r="A995" i="3"/>
  <c r="CY995" i="3"/>
  <c r="CZ995" i="3"/>
  <c r="DA995" i="3"/>
  <c r="DB995" i="3"/>
  <c r="DC995" i="3"/>
  <c r="A996" i="3"/>
  <c r="CY996" i="3"/>
  <c r="CZ996" i="3"/>
  <c r="DB996" i="3"/>
  <c r="DA996" i="3"/>
  <c r="DC996" i="3"/>
  <c r="A997" i="3"/>
  <c r="CY997" i="3"/>
  <c r="CZ997" i="3"/>
  <c r="DB997" i="3"/>
  <c r="DA997" i="3"/>
  <c r="DC997" i="3"/>
  <c r="A998" i="3"/>
  <c r="CY998" i="3"/>
  <c r="CZ998" i="3"/>
  <c r="DB998" i="3" s="1"/>
  <c r="DA998" i="3"/>
  <c r="DC998" i="3"/>
  <c r="A999" i="3"/>
  <c r="CY999" i="3"/>
  <c r="CZ999" i="3"/>
  <c r="DA999" i="3"/>
  <c r="DB999" i="3"/>
  <c r="DC999" i="3"/>
  <c r="A1000" i="3"/>
  <c r="CY1000" i="3"/>
  <c r="CZ1000" i="3"/>
  <c r="DB1000" i="3"/>
  <c r="DA1000" i="3"/>
  <c r="DC1000" i="3"/>
  <c r="A1001" i="3"/>
  <c r="CY1001" i="3"/>
  <c r="CZ1001" i="3"/>
  <c r="DB1001" i="3"/>
  <c r="DA1001" i="3"/>
  <c r="DC1001" i="3"/>
  <c r="A1002" i="3"/>
  <c r="CY1002" i="3"/>
  <c r="CZ1002" i="3"/>
  <c r="DB1002" i="3" s="1"/>
  <c r="DA1002" i="3"/>
  <c r="DC1002" i="3"/>
  <c r="A1003" i="3"/>
  <c r="CY1003" i="3"/>
  <c r="CZ1003" i="3"/>
  <c r="DA1003" i="3"/>
  <c r="DB1003" i="3"/>
  <c r="DC1003" i="3"/>
  <c r="A1004" i="3"/>
  <c r="CY1004" i="3"/>
  <c r="CZ1004" i="3"/>
  <c r="DB1004" i="3"/>
  <c r="DA1004" i="3"/>
  <c r="DC1004" i="3"/>
  <c r="A1005" i="3"/>
  <c r="CY1005" i="3"/>
  <c r="CZ1005" i="3"/>
  <c r="DB1005" i="3"/>
  <c r="DA1005" i="3"/>
  <c r="DC1005" i="3"/>
  <c r="A1006" i="3"/>
  <c r="CY1006" i="3"/>
  <c r="CZ1006" i="3"/>
  <c r="DB1006" i="3" s="1"/>
  <c r="DA1006" i="3"/>
  <c r="DC1006" i="3"/>
  <c r="A1007" i="3"/>
  <c r="CY1007" i="3"/>
  <c r="CZ1007" i="3"/>
  <c r="DA1007" i="3"/>
  <c r="DB1007" i="3"/>
  <c r="DC1007" i="3"/>
  <c r="A1008" i="3"/>
  <c r="CY1008" i="3"/>
  <c r="CZ1008" i="3"/>
  <c r="DB1008" i="3"/>
  <c r="DA1008" i="3"/>
  <c r="DC1008" i="3"/>
  <c r="A1009" i="3"/>
  <c r="CY1009" i="3"/>
  <c r="CZ1009" i="3"/>
  <c r="DB1009" i="3"/>
  <c r="DA1009" i="3"/>
  <c r="DC1009" i="3"/>
  <c r="A1010" i="3"/>
  <c r="CY1010" i="3"/>
  <c r="CZ1010" i="3"/>
  <c r="DB1010" i="3" s="1"/>
  <c r="DA1010" i="3"/>
  <c r="DC1010" i="3"/>
  <c r="A1011" i="3"/>
  <c r="CY1011" i="3"/>
  <c r="CZ1011" i="3"/>
  <c r="DA1011" i="3"/>
  <c r="DB1011" i="3"/>
  <c r="DC1011" i="3"/>
  <c r="A1012" i="3"/>
  <c r="CY1012" i="3"/>
  <c r="CZ1012" i="3"/>
  <c r="DB1012" i="3"/>
  <c r="DA1012" i="3"/>
  <c r="DC1012" i="3"/>
  <c r="A1013" i="3"/>
  <c r="CY1013" i="3"/>
  <c r="CZ1013" i="3"/>
  <c r="DB1013" i="3"/>
  <c r="DA1013" i="3"/>
  <c r="DC1013" i="3"/>
  <c r="A1014" i="3"/>
  <c r="CY1014" i="3"/>
  <c r="CZ1014" i="3"/>
  <c r="DB1014" i="3" s="1"/>
  <c r="DA1014" i="3"/>
  <c r="DC1014" i="3"/>
  <c r="A1015" i="3"/>
  <c r="CY1015" i="3"/>
  <c r="CZ1015" i="3"/>
  <c r="DA1015" i="3"/>
  <c r="DB1015" i="3"/>
  <c r="DC1015" i="3"/>
  <c r="A1016" i="3"/>
  <c r="CY1016" i="3"/>
  <c r="CZ1016" i="3"/>
  <c r="DB1016" i="3"/>
  <c r="DA1016" i="3"/>
  <c r="DC1016" i="3"/>
  <c r="A1017" i="3"/>
  <c r="CY1017" i="3"/>
  <c r="CZ1017" i="3"/>
  <c r="DB1017" i="3"/>
  <c r="DA1017" i="3"/>
  <c r="DC1017" i="3"/>
  <c r="A1018" i="3"/>
  <c r="CY1018" i="3"/>
  <c r="CZ1018" i="3"/>
  <c r="DB1018" i="3" s="1"/>
  <c r="DA1018" i="3"/>
  <c r="DC1018" i="3"/>
  <c r="A1019" i="3"/>
  <c r="CY1019" i="3"/>
  <c r="CZ1019" i="3"/>
  <c r="DA1019" i="3"/>
  <c r="DB1019" i="3"/>
  <c r="DC1019" i="3"/>
  <c r="A1020" i="3"/>
  <c r="CY1020" i="3"/>
  <c r="CZ1020" i="3"/>
  <c r="DB1020" i="3"/>
  <c r="DA1020" i="3"/>
  <c r="DC1020" i="3"/>
  <c r="A1021" i="3"/>
  <c r="CY1021" i="3"/>
  <c r="CZ1021" i="3"/>
  <c r="DB1021" i="3"/>
  <c r="DA1021" i="3"/>
  <c r="DC1021" i="3"/>
  <c r="A1022" i="3"/>
  <c r="CY1022" i="3"/>
  <c r="CZ1022" i="3"/>
  <c r="DB1022" i="3" s="1"/>
  <c r="DA1022" i="3"/>
  <c r="DC1022" i="3"/>
  <c r="A1023" i="3"/>
  <c r="CY1023" i="3"/>
  <c r="CZ1023" i="3"/>
  <c r="DA1023" i="3"/>
  <c r="DB1023" i="3"/>
  <c r="DC1023" i="3"/>
  <c r="A1024" i="3"/>
  <c r="CY1024" i="3"/>
  <c r="CZ1024" i="3"/>
  <c r="DB1024" i="3"/>
  <c r="DA1024" i="3"/>
  <c r="DC1024" i="3"/>
  <c r="A1025" i="3"/>
  <c r="CX1025" i="3"/>
  <c r="CY1025" i="3"/>
  <c r="CZ1025" i="3"/>
  <c r="DB1025" i="3" s="1"/>
  <c r="DA1025" i="3"/>
  <c r="DC1025" i="3"/>
  <c r="A1026" i="3"/>
  <c r="CX1026" i="3"/>
  <c r="CY1026" i="3"/>
  <c r="CZ1026" i="3"/>
  <c r="DA1026" i="3"/>
  <c r="DB1026" i="3"/>
  <c r="DC1026" i="3"/>
  <c r="A1027" i="3"/>
  <c r="CX1027" i="3"/>
  <c r="CY1027" i="3"/>
  <c r="CZ1027" i="3"/>
  <c r="DA1027" i="3"/>
  <c r="DB1027" i="3"/>
  <c r="DC1027" i="3"/>
  <c r="A1028" i="3"/>
  <c r="CX1028" i="3"/>
  <c r="CY1028" i="3"/>
  <c r="CZ1028" i="3"/>
  <c r="DB1028" i="3"/>
  <c r="DA1028" i="3"/>
  <c r="DC1028" i="3"/>
  <c r="A1029" i="3"/>
  <c r="CX1029" i="3"/>
  <c r="CY1029" i="3"/>
  <c r="CZ1029" i="3"/>
  <c r="DB1029" i="3" s="1"/>
  <c r="DA1029" i="3"/>
  <c r="DC1029" i="3"/>
  <c r="A1030" i="3"/>
  <c r="CX1030" i="3"/>
  <c r="CY1030" i="3"/>
  <c r="CZ1030" i="3"/>
  <c r="DA1030" i="3"/>
  <c r="DB1030" i="3"/>
  <c r="DC1030" i="3"/>
  <c r="A1031" i="3"/>
  <c r="CX1031" i="3"/>
  <c r="CY1031" i="3"/>
  <c r="CZ1031" i="3"/>
  <c r="DA1031" i="3"/>
  <c r="DB1031" i="3"/>
  <c r="DC1031" i="3"/>
  <c r="A1032" i="3"/>
  <c r="CX1032" i="3"/>
  <c r="CY1032" i="3"/>
  <c r="CZ1032" i="3"/>
  <c r="DB1032" i="3"/>
  <c r="DA1032" i="3"/>
  <c r="DC1032" i="3"/>
  <c r="A1033" i="3"/>
  <c r="CX1033" i="3"/>
  <c r="CY1033" i="3"/>
  <c r="CZ1033" i="3"/>
  <c r="DB1033" i="3" s="1"/>
  <c r="DA1033" i="3"/>
  <c r="DC1033" i="3"/>
  <c r="A1034" i="3"/>
  <c r="CX1034" i="3"/>
  <c r="CY1034" i="3"/>
  <c r="CZ1034" i="3"/>
  <c r="DA1034" i="3"/>
  <c r="DB1034" i="3"/>
  <c r="DC1034" i="3"/>
  <c r="A1035" i="3"/>
  <c r="CY1035" i="3"/>
  <c r="CZ1035" i="3"/>
  <c r="DB1035" i="3" s="1"/>
  <c r="DA1035" i="3"/>
  <c r="DC1035" i="3"/>
  <c r="A1036" i="3"/>
  <c r="CY1036" i="3"/>
  <c r="CZ1036" i="3"/>
  <c r="DB1036" i="3"/>
  <c r="DA1036" i="3"/>
  <c r="DC1036" i="3"/>
  <c r="A1037" i="3"/>
  <c r="CY1037" i="3"/>
  <c r="CZ1037" i="3"/>
  <c r="DB1037" i="3"/>
  <c r="DA1037" i="3"/>
  <c r="DC1037" i="3"/>
  <c r="A1038" i="3"/>
  <c r="CY1038" i="3"/>
  <c r="CZ1038" i="3"/>
  <c r="DA1038" i="3"/>
  <c r="DB1038" i="3"/>
  <c r="DC1038" i="3"/>
  <c r="A1039" i="3"/>
  <c r="CY1039" i="3"/>
  <c r="CZ1039" i="3"/>
  <c r="DB1039" i="3" s="1"/>
  <c r="DA1039" i="3"/>
  <c r="DC1039" i="3"/>
  <c r="A1040" i="3"/>
  <c r="CY1040" i="3"/>
  <c r="CZ1040" i="3"/>
  <c r="DB1040" i="3"/>
  <c r="DA1040" i="3"/>
  <c r="DC1040" i="3"/>
  <c r="A1041" i="3"/>
  <c r="CY1041" i="3"/>
  <c r="CZ1041" i="3"/>
  <c r="DB1041" i="3"/>
  <c r="DA1041" i="3"/>
  <c r="DC1041" i="3"/>
  <c r="A1042" i="3"/>
  <c r="CY1042" i="3"/>
  <c r="CZ1042" i="3"/>
  <c r="DA1042" i="3"/>
  <c r="DB1042" i="3"/>
  <c r="DC1042" i="3"/>
  <c r="A1043" i="3"/>
  <c r="CY1043" i="3"/>
  <c r="CZ1043" i="3"/>
  <c r="DB1043" i="3" s="1"/>
  <c r="DA1043" i="3"/>
  <c r="DC1043" i="3"/>
  <c r="A1044" i="3"/>
  <c r="CY1044" i="3"/>
  <c r="CZ1044" i="3"/>
  <c r="DB1044" i="3"/>
  <c r="DA1044" i="3"/>
  <c r="DC1044" i="3"/>
  <c r="A1045" i="3"/>
  <c r="CY1045" i="3"/>
  <c r="CZ1045" i="3"/>
  <c r="DB1045" i="3"/>
  <c r="DA1045" i="3"/>
  <c r="DC1045" i="3"/>
  <c r="A1046" i="3"/>
  <c r="CY1046" i="3"/>
  <c r="CZ1046" i="3"/>
  <c r="DA1046" i="3"/>
  <c r="DB1046" i="3"/>
  <c r="DC1046" i="3"/>
  <c r="A1047" i="3"/>
  <c r="CY1047" i="3"/>
  <c r="CZ1047" i="3"/>
  <c r="DB1047" i="3" s="1"/>
  <c r="DA1047" i="3"/>
  <c r="DC1047" i="3"/>
  <c r="A1048" i="3"/>
  <c r="CY1048" i="3"/>
  <c r="CZ1048" i="3"/>
  <c r="DB1048" i="3"/>
  <c r="DA1048" i="3"/>
  <c r="DC1048" i="3"/>
  <c r="A1049" i="3"/>
  <c r="CY1049" i="3"/>
  <c r="CZ1049" i="3"/>
  <c r="DB1049" i="3"/>
  <c r="DA1049" i="3"/>
  <c r="DC1049" i="3"/>
  <c r="A1050" i="3"/>
  <c r="CY1050" i="3"/>
  <c r="CZ1050" i="3"/>
  <c r="DA1050" i="3"/>
  <c r="DB1050" i="3"/>
  <c r="DC1050" i="3"/>
  <c r="A1051" i="3"/>
  <c r="CY1051" i="3"/>
  <c r="CZ1051" i="3"/>
  <c r="DB1051" i="3" s="1"/>
  <c r="DA1051" i="3"/>
  <c r="DC1051" i="3"/>
  <c r="A1052" i="3"/>
  <c r="CY1052" i="3"/>
  <c r="CZ1052" i="3"/>
  <c r="DB1052" i="3"/>
  <c r="DA1052" i="3"/>
  <c r="DC1052" i="3"/>
  <c r="A1053" i="3"/>
  <c r="CY1053" i="3"/>
  <c r="CZ1053" i="3"/>
  <c r="DB1053" i="3"/>
  <c r="DA1053" i="3"/>
  <c r="DC1053" i="3"/>
  <c r="A1054" i="3"/>
  <c r="CY1054" i="3"/>
  <c r="CZ1054" i="3"/>
  <c r="DA1054" i="3"/>
  <c r="DB1054" i="3"/>
  <c r="DC1054" i="3"/>
  <c r="A1055" i="3"/>
  <c r="CY1055" i="3"/>
  <c r="CZ1055" i="3"/>
  <c r="DB1055" i="3" s="1"/>
  <c r="DA1055" i="3"/>
  <c r="DC1055" i="3"/>
  <c r="A1056" i="3"/>
  <c r="CY1056" i="3"/>
  <c r="CZ1056" i="3"/>
  <c r="DB1056" i="3"/>
  <c r="DA1056" i="3"/>
  <c r="DC1056" i="3"/>
  <c r="A1057" i="3"/>
  <c r="CY1057" i="3"/>
  <c r="CZ1057" i="3"/>
  <c r="DB1057" i="3"/>
  <c r="DA1057" i="3"/>
  <c r="DC1057" i="3"/>
  <c r="A1058" i="3"/>
  <c r="CY1058" i="3"/>
  <c r="CZ1058" i="3"/>
  <c r="DA1058" i="3"/>
  <c r="DB1058" i="3"/>
  <c r="DC1058" i="3"/>
  <c r="A1059" i="3"/>
  <c r="CY1059" i="3"/>
  <c r="CZ1059" i="3"/>
  <c r="DB1059" i="3" s="1"/>
  <c r="DA1059" i="3"/>
  <c r="DC1059" i="3"/>
  <c r="A1060" i="3"/>
  <c r="CY1060" i="3"/>
  <c r="CZ1060" i="3"/>
  <c r="DB1060" i="3"/>
  <c r="DA1060" i="3"/>
  <c r="DC1060" i="3"/>
  <c r="A1061" i="3"/>
  <c r="CY1061" i="3"/>
  <c r="CZ1061" i="3"/>
  <c r="DB1061" i="3"/>
  <c r="DA1061" i="3"/>
  <c r="DC1061" i="3"/>
  <c r="A1062" i="3"/>
  <c r="CY1062" i="3"/>
  <c r="CZ1062" i="3"/>
  <c r="DA1062" i="3"/>
  <c r="DB1062" i="3"/>
  <c r="DC1062" i="3"/>
  <c r="A1063" i="3"/>
  <c r="CY1063" i="3"/>
  <c r="CZ1063" i="3"/>
  <c r="DB1063" i="3" s="1"/>
  <c r="DA1063" i="3"/>
  <c r="DC1063" i="3"/>
  <c r="A1064" i="3"/>
  <c r="CY1064" i="3"/>
  <c r="CZ1064" i="3"/>
  <c r="DB1064" i="3"/>
  <c r="DA1064" i="3"/>
  <c r="DC1064" i="3"/>
  <c r="A1065" i="3"/>
  <c r="CY1065" i="3"/>
  <c r="CZ1065" i="3"/>
  <c r="DB1065" i="3"/>
  <c r="DA1065" i="3"/>
  <c r="DC1065" i="3"/>
  <c r="A1066" i="3"/>
  <c r="CY1066" i="3"/>
  <c r="CZ1066" i="3"/>
  <c r="DA1066" i="3"/>
  <c r="DB1066" i="3"/>
  <c r="DC1066" i="3"/>
  <c r="A1067" i="3"/>
  <c r="CY1067" i="3"/>
  <c r="CZ1067" i="3"/>
  <c r="DB1067" i="3" s="1"/>
  <c r="DA1067" i="3"/>
  <c r="DC1067" i="3"/>
  <c r="A1068" i="3"/>
  <c r="CY1068" i="3"/>
  <c r="CZ1068" i="3"/>
  <c r="DB1068" i="3"/>
  <c r="DA1068" i="3"/>
  <c r="DC1068" i="3"/>
  <c r="A1069" i="3"/>
  <c r="CY1069" i="3"/>
  <c r="CZ1069" i="3"/>
  <c r="DB1069" i="3"/>
  <c r="DA1069" i="3"/>
  <c r="DC1069" i="3"/>
  <c r="A1070" i="3"/>
  <c r="CY1070" i="3"/>
  <c r="CZ1070" i="3"/>
  <c r="DA1070" i="3"/>
  <c r="DB1070" i="3"/>
  <c r="DC1070" i="3"/>
  <c r="A1071" i="3"/>
  <c r="CY1071" i="3"/>
  <c r="CZ1071" i="3"/>
  <c r="DB1071" i="3" s="1"/>
  <c r="DA1071" i="3"/>
  <c r="DC1071" i="3"/>
  <c r="A1072" i="3"/>
  <c r="CY1072" i="3"/>
  <c r="CZ1072" i="3"/>
  <c r="DB1072" i="3"/>
  <c r="DA1072" i="3"/>
  <c r="DC1072" i="3"/>
  <c r="A1073" i="3"/>
  <c r="CY1073" i="3"/>
  <c r="CZ1073" i="3"/>
  <c r="DB1073" i="3"/>
  <c r="DA1073" i="3"/>
  <c r="DC1073" i="3"/>
  <c r="A1074" i="3"/>
  <c r="CY1074" i="3"/>
  <c r="CZ1074" i="3"/>
  <c r="DA1074" i="3"/>
  <c r="DB1074" i="3"/>
  <c r="DC1074" i="3"/>
  <c r="A1075" i="3"/>
  <c r="CY1075" i="3"/>
  <c r="CZ1075" i="3"/>
  <c r="DB1075" i="3" s="1"/>
  <c r="DA1075" i="3"/>
  <c r="DC1075" i="3"/>
  <c r="A1076" i="3"/>
  <c r="CY1076" i="3"/>
  <c r="CZ1076" i="3"/>
  <c r="DB1076" i="3"/>
  <c r="DA1076" i="3"/>
  <c r="DC1076" i="3"/>
  <c r="A1077" i="3"/>
  <c r="CY1077" i="3"/>
  <c r="CZ1077" i="3"/>
  <c r="DB1077" i="3"/>
  <c r="DA1077" i="3"/>
  <c r="DC1077" i="3"/>
  <c r="A1078" i="3"/>
  <c r="CY1078" i="3"/>
  <c r="CZ1078" i="3"/>
  <c r="DA1078" i="3"/>
  <c r="DB1078" i="3"/>
  <c r="DC1078" i="3"/>
  <c r="A1079" i="3"/>
  <c r="CY1079" i="3"/>
  <c r="CZ1079" i="3"/>
  <c r="DB1079" i="3" s="1"/>
  <c r="DA1079" i="3"/>
  <c r="DC1079" i="3"/>
  <c r="A1080" i="3"/>
  <c r="CY1080" i="3"/>
  <c r="CZ1080" i="3"/>
  <c r="DB1080" i="3"/>
  <c r="DA1080" i="3"/>
  <c r="DC1080" i="3"/>
  <c r="A1081" i="3"/>
  <c r="CY1081" i="3"/>
  <c r="CZ1081" i="3"/>
  <c r="DB1081" i="3"/>
  <c r="DA1081" i="3"/>
  <c r="DC1081" i="3"/>
  <c r="A1082" i="3"/>
  <c r="CY1082" i="3"/>
  <c r="CZ1082" i="3"/>
  <c r="DA1082" i="3"/>
  <c r="DB1082" i="3"/>
  <c r="DC1082" i="3"/>
  <c r="A1083" i="3"/>
  <c r="CY1083" i="3"/>
  <c r="CZ1083" i="3"/>
  <c r="DB1083" i="3" s="1"/>
  <c r="DA1083" i="3"/>
  <c r="DC1083" i="3"/>
  <c r="A1084" i="3"/>
  <c r="CY1084" i="3"/>
  <c r="CZ1084" i="3"/>
  <c r="DB1084" i="3"/>
  <c r="DA1084" i="3"/>
  <c r="DC1084" i="3"/>
  <c r="A1085" i="3"/>
  <c r="CY1085" i="3"/>
  <c r="CZ1085" i="3"/>
  <c r="DB1085" i="3"/>
  <c r="DA1085" i="3"/>
  <c r="DC1085" i="3"/>
  <c r="A1086" i="3"/>
  <c r="CY1086" i="3"/>
  <c r="CZ1086" i="3"/>
  <c r="DA1086" i="3"/>
  <c r="DB1086" i="3"/>
  <c r="DC1086" i="3"/>
  <c r="A1087" i="3"/>
  <c r="CY1087" i="3"/>
  <c r="CZ1087" i="3"/>
  <c r="DB1087" i="3" s="1"/>
  <c r="DA1087" i="3"/>
  <c r="DC1087" i="3"/>
  <c r="A1088" i="3"/>
  <c r="CY1088" i="3"/>
  <c r="CZ1088" i="3"/>
  <c r="DB1088" i="3"/>
  <c r="DA1088" i="3"/>
  <c r="DC1088" i="3"/>
  <c r="A1089" i="3"/>
  <c r="CY1089" i="3"/>
  <c r="CZ1089" i="3"/>
  <c r="DB1089" i="3"/>
  <c r="DA1089" i="3"/>
  <c r="DC1089" i="3"/>
  <c r="A1090" i="3"/>
  <c r="CY1090" i="3"/>
  <c r="CZ1090" i="3"/>
  <c r="DA1090" i="3"/>
  <c r="DB1090" i="3"/>
  <c r="DC1090" i="3"/>
  <c r="A1091" i="3"/>
  <c r="CY1091" i="3"/>
  <c r="CZ1091" i="3"/>
  <c r="DB1091" i="3" s="1"/>
  <c r="DA1091" i="3"/>
  <c r="DC1091" i="3"/>
  <c r="A1092" i="3"/>
  <c r="CY1092" i="3"/>
  <c r="CZ1092" i="3"/>
  <c r="DB1092" i="3"/>
  <c r="DA1092" i="3"/>
  <c r="DC1092" i="3"/>
  <c r="A1093" i="3"/>
  <c r="CY1093" i="3"/>
  <c r="CZ1093" i="3"/>
  <c r="DB1093" i="3"/>
  <c r="DA1093" i="3"/>
  <c r="DC1093" i="3"/>
  <c r="A1094" i="3"/>
  <c r="CY1094" i="3"/>
  <c r="CZ1094" i="3"/>
  <c r="DA1094" i="3"/>
  <c r="DB1094" i="3"/>
  <c r="DC1094" i="3"/>
  <c r="A1095" i="3"/>
  <c r="CY1095" i="3"/>
  <c r="CZ1095" i="3"/>
  <c r="DB1095" i="3" s="1"/>
  <c r="DA1095" i="3"/>
  <c r="DC1095" i="3"/>
  <c r="A1096" i="3"/>
  <c r="CY1096" i="3"/>
  <c r="CZ1096" i="3"/>
  <c r="DB1096" i="3"/>
  <c r="DA1096" i="3"/>
  <c r="DC1096" i="3"/>
  <c r="A1097" i="3"/>
  <c r="CX1097" i="3"/>
  <c r="CY1097" i="3"/>
  <c r="CZ1097" i="3"/>
  <c r="DB1097" i="3" s="1"/>
  <c r="DA1097" i="3"/>
  <c r="DC1097" i="3"/>
  <c r="A1098" i="3"/>
  <c r="CX1098" i="3"/>
  <c r="CY1098" i="3"/>
  <c r="CZ1098" i="3"/>
  <c r="DB1098" i="3" s="1"/>
  <c r="DA1098" i="3"/>
  <c r="DC1098" i="3"/>
  <c r="A1099" i="3"/>
  <c r="CX1099" i="3"/>
  <c r="CY1099" i="3"/>
  <c r="CZ1099" i="3"/>
  <c r="DB1099" i="3" s="1"/>
  <c r="DA1099" i="3"/>
  <c r="DC1099" i="3"/>
  <c r="A1100" i="3"/>
  <c r="CX1100" i="3"/>
  <c r="CY1100" i="3"/>
  <c r="CZ1100" i="3"/>
  <c r="DB1100" i="3"/>
  <c r="DA1100" i="3"/>
  <c r="DC1100" i="3"/>
  <c r="A1101" i="3"/>
  <c r="CX1101" i="3"/>
  <c r="CY1101" i="3"/>
  <c r="CZ1101" i="3"/>
  <c r="DB1101" i="3" s="1"/>
  <c r="DA1101" i="3"/>
  <c r="DC1101" i="3"/>
  <c r="A1102" i="3"/>
  <c r="CX1102" i="3"/>
  <c r="CY1102" i="3"/>
  <c r="CZ1102" i="3"/>
  <c r="DB1102" i="3" s="1"/>
  <c r="DA1102" i="3"/>
  <c r="DC1102" i="3"/>
  <c r="A1103" i="3"/>
  <c r="CX1103" i="3"/>
  <c r="CY1103" i="3"/>
  <c r="CZ1103" i="3"/>
  <c r="DA1103" i="3"/>
  <c r="DB1103" i="3"/>
  <c r="DC1103" i="3"/>
  <c r="A1104" i="3"/>
  <c r="CX1104" i="3"/>
  <c r="CY1104" i="3"/>
  <c r="CZ1104" i="3"/>
  <c r="DB1104" i="3"/>
  <c r="DA1104" i="3"/>
  <c r="DC1104" i="3"/>
  <c r="A1105" i="3"/>
  <c r="CX1105" i="3"/>
  <c r="CY1105" i="3"/>
  <c r="CZ1105" i="3"/>
  <c r="DB1105" i="3" s="1"/>
  <c r="DA1105" i="3"/>
  <c r="DC1105" i="3"/>
  <c r="A1106" i="3"/>
  <c r="CX1106" i="3"/>
  <c r="CY1106" i="3"/>
  <c r="CZ1106" i="3"/>
  <c r="DB1106" i="3" s="1"/>
  <c r="DA1106" i="3"/>
  <c r="DC1106" i="3"/>
  <c r="A1107" i="3"/>
  <c r="CY1107" i="3"/>
  <c r="CZ1107" i="3"/>
  <c r="DA1107" i="3"/>
  <c r="DB1107" i="3"/>
  <c r="DC1107" i="3"/>
  <c r="A1108" i="3"/>
  <c r="CY1108" i="3"/>
  <c r="CZ1108" i="3"/>
  <c r="DB1108" i="3"/>
  <c r="DA1108" i="3"/>
  <c r="DC1108" i="3"/>
  <c r="A1109" i="3"/>
  <c r="CY1109" i="3"/>
  <c r="CZ1109" i="3"/>
  <c r="DB1109" i="3"/>
  <c r="DA1109" i="3"/>
  <c r="DC1109" i="3"/>
  <c r="A1110" i="3"/>
  <c r="CY1110" i="3"/>
  <c r="CZ1110" i="3"/>
  <c r="DB1110" i="3" s="1"/>
  <c r="DA1110" i="3"/>
  <c r="DC1110" i="3"/>
  <c r="A1111" i="3"/>
  <c r="CY1111" i="3"/>
  <c r="CZ1111" i="3"/>
  <c r="DA1111" i="3"/>
  <c r="DB1111" i="3"/>
  <c r="DC1111" i="3"/>
  <c r="A1112" i="3"/>
  <c r="CY1112" i="3"/>
  <c r="CZ1112" i="3"/>
  <c r="DB1112" i="3"/>
  <c r="DA1112" i="3"/>
  <c r="DC1112" i="3"/>
  <c r="A1113" i="3"/>
  <c r="CY1113" i="3"/>
  <c r="CZ1113" i="3"/>
  <c r="DB1113" i="3"/>
  <c r="DA1113" i="3"/>
  <c r="DC1113" i="3"/>
  <c r="A1114" i="3"/>
  <c r="CY1114" i="3"/>
  <c r="CZ1114" i="3"/>
  <c r="DB1114" i="3" s="1"/>
  <c r="DA1114" i="3"/>
  <c r="DC1114" i="3"/>
  <c r="A1115" i="3"/>
  <c r="CY1115" i="3"/>
  <c r="CZ1115" i="3"/>
  <c r="DA1115" i="3"/>
  <c r="DB1115" i="3"/>
  <c r="DC1115" i="3"/>
  <c r="A1116" i="3"/>
  <c r="CY1116" i="3"/>
  <c r="CZ1116" i="3"/>
  <c r="DB1116" i="3"/>
  <c r="DA1116" i="3"/>
  <c r="DC1116" i="3"/>
  <c r="A1117" i="3"/>
  <c r="CY1117" i="3"/>
  <c r="CZ1117" i="3"/>
  <c r="DB1117" i="3"/>
  <c r="DA1117" i="3"/>
  <c r="DC1117" i="3"/>
  <c r="A1118" i="3"/>
  <c r="CY1118" i="3"/>
  <c r="CZ1118" i="3"/>
  <c r="DB1118" i="3" s="1"/>
  <c r="DA1118" i="3"/>
  <c r="DC1118" i="3"/>
  <c r="A1119" i="3"/>
  <c r="CY1119" i="3"/>
  <c r="CZ1119" i="3"/>
  <c r="DA1119" i="3"/>
  <c r="DB1119" i="3"/>
  <c r="DC1119" i="3"/>
  <c r="A1120" i="3"/>
  <c r="CY1120" i="3"/>
  <c r="CZ1120" i="3"/>
  <c r="DB1120" i="3"/>
  <c r="DA1120" i="3"/>
  <c r="DC1120" i="3"/>
  <c r="A1121" i="3"/>
  <c r="CY1121" i="3"/>
  <c r="CZ1121" i="3"/>
  <c r="DB1121" i="3"/>
  <c r="DA1121" i="3"/>
  <c r="DC1121" i="3"/>
  <c r="A1122" i="3"/>
  <c r="CY1122" i="3"/>
  <c r="CZ1122" i="3"/>
  <c r="DB1122" i="3" s="1"/>
  <c r="DA1122" i="3"/>
  <c r="DC1122" i="3"/>
  <c r="A1123" i="3"/>
  <c r="CY1123" i="3"/>
  <c r="CZ1123" i="3"/>
  <c r="DA1123" i="3"/>
  <c r="DB1123" i="3"/>
  <c r="DC1123" i="3"/>
  <c r="A1124" i="3"/>
  <c r="CY1124" i="3"/>
  <c r="CZ1124" i="3"/>
  <c r="DB1124" i="3"/>
  <c r="DA1124" i="3"/>
  <c r="DC1124" i="3"/>
  <c r="A1125" i="3"/>
  <c r="CY1125" i="3"/>
  <c r="CZ1125" i="3"/>
  <c r="DB1125" i="3"/>
  <c r="DA1125" i="3"/>
  <c r="DC1125" i="3"/>
  <c r="A1126" i="3"/>
  <c r="CY1126" i="3"/>
  <c r="CZ1126" i="3"/>
  <c r="DB1126" i="3" s="1"/>
  <c r="DA1126" i="3"/>
  <c r="DC1126" i="3"/>
  <c r="A1127" i="3"/>
  <c r="CY1127" i="3"/>
  <c r="CZ1127" i="3"/>
  <c r="DA1127" i="3"/>
  <c r="DB1127" i="3"/>
  <c r="DC1127" i="3"/>
  <c r="A1128" i="3"/>
  <c r="CY1128" i="3"/>
  <c r="CZ1128" i="3"/>
  <c r="DB1128" i="3"/>
  <c r="DA1128" i="3"/>
  <c r="DC1128" i="3"/>
  <c r="A1129" i="3"/>
  <c r="CY1129" i="3"/>
  <c r="CZ1129" i="3"/>
  <c r="DB1129" i="3"/>
  <c r="DA1129" i="3"/>
  <c r="DC1129" i="3"/>
  <c r="A1130" i="3"/>
  <c r="CY1130" i="3"/>
  <c r="CZ1130" i="3"/>
  <c r="DB1130" i="3" s="1"/>
  <c r="DA1130" i="3"/>
  <c r="DC1130" i="3"/>
  <c r="A1131" i="3"/>
  <c r="CY1131" i="3"/>
  <c r="CZ1131" i="3"/>
  <c r="DA1131" i="3"/>
  <c r="DB1131" i="3"/>
  <c r="DC1131" i="3"/>
  <c r="A1132" i="3"/>
  <c r="CY1132" i="3"/>
  <c r="CZ1132" i="3"/>
  <c r="DB1132" i="3"/>
  <c r="DA1132" i="3"/>
  <c r="DC1132" i="3"/>
  <c r="A1133" i="3"/>
  <c r="CY1133" i="3"/>
  <c r="CZ1133" i="3"/>
  <c r="DB1133" i="3"/>
  <c r="DA1133" i="3"/>
  <c r="DC1133" i="3"/>
  <c r="A1134" i="3"/>
  <c r="CY1134" i="3"/>
  <c r="CZ1134" i="3"/>
  <c r="DB1134" i="3" s="1"/>
  <c r="DA1134" i="3"/>
  <c r="DC1134" i="3"/>
  <c r="A1135" i="3"/>
  <c r="CY1135" i="3"/>
  <c r="CZ1135" i="3"/>
  <c r="DA1135" i="3"/>
  <c r="DB1135" i="3"/>
  <c r="DC1135" i="3"/>
  <c r="A1136" i="3"/>
  <c r="CY1136" i="3"/>
  <c r="CZ1136" i="3"/>
  <c r="DB1136" i="3"/>
  <c r="DA1136" i="3"/>
  <c r="DC1136" i="3"/>
  <c r="A1137" i="3"/>
  <c r="CY1137" i="3"/>
  <c r="CZ1137" i="3"/>
  <c r="DB1137" i="3"/>
  <c r="DA1137" i="3"/>
  <c r="DC1137" i="3"/>
  <c r="A1138" i="3"/>
  <c r="CY1138" i="3"/>
  <c r="CZ1138" i="3"/>
  <c r="DB1138" i="3" s="1"/>
  <c r="DA1138" i="3"/>
  <c r="DC1138" i="3"/>
  <c r="A1139" i="3"/>
  <c r="CY1139" i="3"/>
  <c r="CZ1139" i="3"/>
  <c r="DA1139" i="3"/>
  <c r="DB1139" i="3"/>
  <c r="DC1139" i="3"/>
  <c r="A1140" i="3"/>
  <c r="CY1140" i="3"/>
  <c r="CZ1140" i="3"/>
  <c r="DB1140" i="3"/>
  <c r="DA1140" i="3"/>
  <c r="DC1140" i="3"/>
  <c r="A1141" i="3"/>
  <c r="CY1141" i="3"/>
  <c r="CZ1141" i="3"/>
  <c r="DB1141" i="3"/>
  <c r="DA1141" i="3"/>
  <c r="DC1141" i="3"/>
  <c r="A1142" i="3"/>
  <c r="CY1142" i="3"/>
  <c r="CZ1142" i="3"/>
  <c r="DB1142" i="3" s="1"/>
  <c r="DA1142" i="3"/>
  <c r="DC1142" i="3"/>
  <c r="A1143" i="3"/>
  <c r="CY1143" i="3"/>
  <c r="CZ1143" i="3"/>
  <c r="DA1143" i="3"/>
  <c r="DB1143" i="3"/>
  <c r="DC1143" i="3"/>
  <c r="A1144" i="3"/>
  <c r="CY1144" i="3"/>
  <c r="CZ1144" i="3"/>
  <c r="DB1144" i="3"/>
  <c r="DA1144" i="3"/>
  <c r="DC1144" i="3"/>
  <c r="A1145" i="3"/>
  <c r="CY1145" i="3"/>
  <c r="CZ1145" i="3"/>
  <c r="DB1145" i="3"/>
  <c r="DA1145" i="3"/>
  <c r="DC1145" i="3"/>
  <c r="A1146" i="3"/>
  <c r="CY1146" i="3"/>
  <c r="CZ1146" i="3"/>
  <c r="DB1146" i="3" s="1"/>
  <c r="DA1146" i="3"/>
  <c r="DC1146" i="3"/>
  <c r="A1147" i="3"/>
  <c r="CY1147" i="3"/>
  <c r="CZ1147" i="3"/>
  <c r="DA1147" i="3"/>
  <c r="DB1147" i="3"/>
  <c r="DC1147" i="3"/>
  <c r="A1148" i="3"/>
  <c r="CY1148" i="3"/>
  <c r="CZ1148" i="3"/>
  <c r="DB1148" i="3"/>
  <c r="DA1148" i="3"/>
  <c r="DC1148" i="3"/>
  <c r="A1149" i="3"/>
  <c r="CY1149" i="3"/>
  <c r="CZ1149" i="3"/>
  <c r="DB1149" i="3"/>
  <c r="DA1149" i="3"/>
  <c r="DC1149" i="3"/>
  <c r="A1150" i="3"/>
  <c r="CY1150" i="3"/>
  <c r="CZ1150" i="3"/>
  <c r="DB1150" i="3" s="1"/>
  <c r="DA1150" i="3"/>
  <c r="DC1150" i="3"/>
  <c r="A1151" i="3"/>
  <c r="CY1151" i="3"/>
  <c r="CZ1151" i="3"/>
  <c r="DA1151" i="3"/>
  <c r="DB1151" i="3"/>
  <c r="DC1151" i="3"/>
  <c r="A1152" i="3"/>
  <c r="CY1152" i="3"/>
  <c r="CZ1152" i="3"/>
  <c r="DB1152" i="3"/>
  <c r="DA1152" i="3"/>
  <c r="DC1152" i="3"/>
  <c r="A1153" i="3"/>
  <c r="CY1153" i="3"/>
  <c r="CZ1153" i="3"/>
  <c r="DB1153" i="3"/>
  <c r="DA1153" i="3"/>
  <c r="DC1153" i="3"/>
  <c r="A1154" i="3"/>
  <c r="CY1154" i="3"/>
  <c r="CZ1154" i="3"/>
  <c r="DB1154" i="3" s="1"/>
  <c r="DA1154" i="3"/>
  <c r="DC1154" i="3"/>
  <c r="A1155" i="3"/>
  <c r="CY1155" i="3"/>
  <c r="CZ1155" i="3"/>
  <c r="DA1155" i="3"/>
  <c r="DB1155" i="3"/>
  <c r="DC1155" i="3"/>
  <c r="A1156" i="3"/>
  <c r="CY1156" i="3"/>
  <c r="CZ1156" i="3"/>
  <c r="DB1156" i="3"/>
  <c r="DA1156" i="3"/>
  <c r="DC1156" i="3"/>
  <c r="A1157" i="3"/>
  <c r="CY1157" i="3"/>
  <c r="CZ1157" i="3"/>
  <c r="DB1157" i="3"/>
  <c r="DA1157" i="3"/>
  <c r="DC1157" i="3"/>
  <c r="A1158" i="3"/>
  <c r="CY1158" i="3"/>
  <c r="CZ1158" i="3"/>
  <c r="DB1158" i="3" s="1"/>
  <c r="DA1158" i="3"/>
  <c r="DC1158" i="3"/>
  <c r="A1159" i="3"/>
  <c r="CY1159" i="3"/>
  <c r="CZ1159" i="3"/>
  <c r="DA1159" i="3"/>
  <c r="DB1159" i="3"/>
  <c r="DC1159" i="3"/>
  <c r="A1160" i="3"/>
  <c r="CY1160" i="3"/>
  <c r="CZ1160" i="3"/>
  <c r="DB1160" i="3"/>
  <c r="DA1160" i="3"/>
  <c r="DC1160" i="3"/>
  <c r="A1161" i="3"/>
  <c r="CY1161" i="3"/>
  <c r="CZ1161" i="3"/>
  <c r="DB1161" i="3"/>
  <c r="DA1161" i="3"/>
  <c r="DC1161" i="3"/>
  <c r="A1162" i="3"/>
  <c r="CY1162" i="3"/>
  <c r="CZ1162" i="3"/>
  <c r="DB1162" i="3" s="1"/>
  <c r="DA1162" i="3"/>
  <c r="DC1162" i="3"/>
  <c r="A1163" i="3"/>
  <c r="CY1163" i="3"/>
  <c r="CZ1163" i="3"/>
  <c r="DA1163" i="3"/>
  <c r="DB1163" i="3"/>
  <c r="DC1163" i="3"/>
  <c r="A1164" i="3"/>
  <c r="CY1164" i="3"/>
  <c r="CZ1164" i="3"/>
  <c r="DB1164" i="3"/>
  <c r="DA1164" i="3"/>
  <c r="DC1164" i="3"/>
  <c r="A1165" i="3"/>
  <c r="CY1165" i="3"/>
  <c r="CZ1165" i="3"/>
  <c r="DB1165" i="3"/>
  <c r="DA1165" i="3"/>
  <c r="DC1165" i="3"/>
  <c r="A1166" i="3"/>
  <c r="CY1166" i="3"/>
  <c r="CZ1166" i="3"/>
  <c r="DB1166" i="3" s="1"/>
  <c r="DA1166" i="3"/>
  <c r="DC1166" i="3"/>
  <c r="A1167" i="3"/>
  <c r="CY1167" i="3"/>
  <c r="CZ1167" i="3"/>
  <c r="DA1167" i="3"/>
  <c r="DB1167" i="3"/>
  <c r="DC1167" i="3"/>
  <c r="A1168" i="3"/>
  <c r="CY1168" i="3"/>
  <c r="CZ1168" i="3"/>
  <c r="DB1168" i="3"/>
  <c r="DA1168" i="3"/>
  <c r="DC1168" i="3"/>
  <c r="A1169" i="3"/>
  <c r="CY1169" i="3"/>
  <c r="CZ1169" i="3"/>
  <c r="DB1169" i="3"/>
  <c r="DA1169" i="3"/>
  <c r="DC1169" i="3"/>
  <c r="A1170" i="3"/>
  <c r="CY1170" i="3"/>
  <c r="CZ1170" i="3"/>
  <c r="DB1170" i="3" s="1"/>
  <c r="DA1170" i="3"/>
  <c r="DC1170" i="3"/>
  <c r="A1171" i="3"/>
  <c r="CY1171" i="3"/>
  <c r="CZ1171" i="3"/>
  <c r="DA1171" i="3"/>
  <c r="DB1171" i="3"/>
  <c r="DC1171" i="3"/>
  <c r="A1172" i="3"/>
  <c r="CY1172" i="3"/>
  <c r="CZ1172" i="3"/>
  <c r="DB1172" i="3"/>
  <c r="DA1172" i="3"/>
  <c r="DC1172" i="3"/>
  <c r="A1173" i="3"/>
  <c r="CY1173" i="3"/>
  <c r="CZ1173" i="3"/>
  <c r="DB1173" i="3"/>
  <c r="DA1173" i="3"/>
  <c r="DC1173" i="3"/>
  <c r="A1174" i="3"/>
  <c r="CY1174" i="3"/>
  <c r="CZ1174" i="3"/>
  <c r="DB1174" i="3" s="1"/>
  <c r="DA1174" i="3"/>
  <c r="DC1174" i="3"/>
  <c r="A1175" i="3"/>
  <c r="CY1175" i="3"/>
  <c r="CZ1175" i="3"/>
  <c r="DA1175" i="3"/>
  <c r="DB1175" i="3"/>
  <c r="DC1175" i="3"/>
  <c r="A1176" i="3"/>
  <c r="CY1176" i="3"/>
  <c r="CZ1176" i="3"/>
  <c r="DB1176" i="3"/>
  <c r="DA1176" i="3"/>
  <c r="DC1176" i="3"/>
  <c r="A1177" i="3"/>
  <c r="CY1177" i="3"/>
  <c r="CZ1177" i="3"/>
  <c r="DB1177" i="3"/>
  <c r="DA1177" i="3"/>
  <c r="DC1177" i="3"/>
  <c r="A1178" i="3"/>
  <c r="CY1178" i="3"/>
  <c r="CZ1178" i="3"/>
  <c r="DB1178" i="3" s="1"/>
  <c r="DA1178" i="3"/>
  <c r="DC1178" i="3"/>
  <c r="A1179" i="3"/>
  <c r="CY1179" i="3"/>
  <c r="CZ1179" i="3"/>
  <c r="DA1179" i="3"/>
  <c r="DB1179" i="3"/>
  <c r="DC1179" i="3"/>
  <c r="A1180" i="3"/>
  <c r="CY1180" i="3"/>
  <c r="CZ1180" i="3"/>
  <c r="DB1180" i="3"/>
  <c r="DA1180" i="3"/>
  <c r="DC1180" i="3"/>
  <c r="A1181" i="3"/>
  <c r="CY1181" i="3"/>
  <c r="CZ1181" i="3"/>
  <c r="DB1181" i="3"/>
  <c r="DA1181" i="3"/>
  <c r="DC1181" i="3"/>
  <c r="A1182" i="3"/>
  <c r="CY1182" i="3"/>
  <c r="CZ1182" i="3"/>
  <c r="DB1182" i="3" s="1"/>
  <c r="DA1182" i="3"/>
  <c r="DC1182" i="3"/>
  <c r="A1183" i="3"/>
  <c r="CY1183" i="3"/>
  <c r="CZ1183" i="3"/>
  <c r="DA1183" i="3"/>
  <c r="DB1183" i="3"/>
  <c r="DC1183" i="3"/>
  <c r="A1184" i="3"/>
  <c r="CY1184" i="3"/>
  <c r="CZ1184" i="3"/>
  <c r="DB1184" i="3"/>
  <c r="DA1184" i="3"/>
  <c r="DC1184" i="3"/>
  <c r="A1185" i="3"/>
  <c r="CY1185" i="3"/>
  <c r="CZ1185" i="3"/>
  <c r="DB1185" i="3"/>
  <c r="DA1185" i="3"/>
  <c r="DC1185" i="3"/>
  <c r="A1186" i="3"/>
  <c r="CY1186" i="3"/>
  <c r="CZ1186" i="3"/>
  <c r="DB1186" i="3" s="1"/>
  <c r="DA1186" i="3"/>
  <c r="DC1186" i="3"/>
  <c r="A1187" i="3"/>
  <c r="CY1187" i="3"/>
  <c r="CZ1187" i="3"/>
  <c r="DA1187" i="3"/>
  <c r="DB1187" i="3"/>
  <c r="DC1187" i="3"/>
  <c r="A1188" i="3"/>
  <c r="CY1188" i="3"/>
  <c r="CZ1188" i="3"/>
  <c r="DB1188" i="3"/>
  <c r="DA1188" i="3"/>
  <c r="DC1188" i="3"/>
  <c r="A1189" i="3"/>
  <c r="CY1189" i="3"/>
  <c r="CZ1189" i="3"/>
  <c r="DB1189" i="3"/>
  <c r="DA1189" i="3"/>
  <c r="DC1189" i="3"/>
  <c r="A1190" i="3"/>
  <c r="CY1190" i="3"/>
  <c r="CZ1190" i="3"/>
  <c r="DB1190" i="3" s="1"/>
  <c r="DA1190" i="3"/>
  <c r="DC1190" i="3"/>
  <c r="A1191" i="3"/>
  <c r="CY1191" i="3"/>
  <c r="CZ1191" i="3"/>
  <c r="DA1191" i="3"/>
  <c r="DB1191" i="3"/>
  <c r="DC1191" i="3"/>
  <c r="A1192" i="3"/>
  <c r="CY1192" i="3"/>
  <c r="CZ1192" i="3"/>
  <c r="DB1192" i="3"/>
  <c r="DA1192" i="3"/>
  <c r="DC1192" i="3"/>
  <c r="A1193" i="3"/>
  <c r="CY1193" i="3"/>
  <c r="CZ1193" i="3"/>
  <c r="DB1193" i="3"/>
  <c r="DA1193" i="3"/>
  <c r="DC1193" i="3"/>
  <c r="A1194" i="3"/>
  <c r="CY1194" i="3"/>
  <c r="CZ1194" i="3"/>
  <c r="DB1194" i="3" s="1"/>
  <c r="DA1194" i="3"/>
  <c r="DC1194" i="3"/>
  <c r="A1195" i="3"/>
  <c r="CY1195" i="3"/>
  <c r="CZ1195" i="3"/>
  <c r="DA1195" i="3"/>
  <c r="DB1195" i="3"/>
  <c r="DC1195" i="3"/>
  <c r="A1196" i="3"/>
  <c r="CY1196" i="3"/>
  <c r="CZ1196" i="3"/>
  <c r="DB1196" i="3"/>
  <c r="DA1196" i="3"/>
  <c r="DC1196" i="3"/>
  <c r="A1197" i="3"/>
  <c r="CY1197" i="3"/>
  <c r="CZ1197" i="3"/>
  <c r="DB1197" i="3"/>
  <c r="DA1197" i="3"/>
  <c r="DC1197" i="3"/>
  <c r="A1198" i="3"/>
  <c r="CY1198" i="3"/>
  <c r="CZ1198" i="3"/>
  <c r="DB1198" i="3" s="1"/>
  <c r="DA1198" i="3"/>
  <c r="DC1198" i="3"/>
  <c r="A1199" i="3"/>
  <c r="CY1199" i="3"/>
  <c r="CZ1199" i="3"/>
  <c r="DA1199" i="3"/>
  <c r="DB1199" i="3"/>
  <c r="DC1199" i="3"/>
  <c r="A1200" i="3"/>
  <c r="CY1200" i="3"/>
  <c r="CZ1200" i="3"/>
  <c r="DB1200" i="3"/>
  <c r="DA1200" i="3"/>
  <c r="DC1200" i="3"/>
  <c r="A1201" i="3"/>
  <c r="CY1201" i="3"/>
  <c r="CZ1201" i="3"/>
  <c r="DB1201" i="3"/>
  <c r="DA1201" i="3"/>
  <c r="DC1201" i="3"/>
  <c r="A1202" i="3"/>
  <c r="CY1202" i="3"/>
  <c r="CZ1202" i="3"/>
  <c r="DB1202" i="3" s="1"/>
  <c r="DA1202" i="3"/>
  <c r="DC1202" i="3"/>
  <c r="A1203" i="3"/>
  <c r="CY1203" i="3"/>
  <c r="CZ1203" i="3"/>
  <c r="DA1203" i="3"/>
  <c r="DB1203" i="3"/>
  <c r="DC1203" i="3"/>
  <c r="A1204" i="3"/>
  <c r="CY1204" i="3"/>
  <c r="CZ1204" i="3"/>
  <c r="DB1204" i="3"/>
  <c r="DA1204" i="3"/>
  <c r="DC1204" i="3"/>
  <c r="A1205" i="3"/>
  <c r="CY1205" i="3"/>
  <c r="CZ1205" i="3"/>
  <c r="DB1205" i="3"/>
  <c r="DA1205" i="3"/>
  <c r="DC1205" i="3"/>
  <c r="A1206" i="3"/>
  <c r="CY1206" i="3"/>
  <c r="CZ1206" i="3"/>
  <c r="DB1206" i="3" s="1"/>
  <c r="DA1206" i="3"/>
  <c r="DC1206" i="3"/>
  <c r="A1207" i="3"/>
  <c r="CY1207" i="3"/>
  <c r="CZ1207" i="3"/>
  <c r="DA1207" i="3"/>
  <c r="DB1207" i="3"/>
  <c r="DC1207" i="3"/>
  <c r="A1208" i="3"/>
  <c r="CY1208" i="3"/>
  <c r="CZ1208" i="3"/>
  <c r="DB1208" i="3"/>
  <c r="DA1208" i="3"/>
  <c r="DC1208" i="3"/>
  <c r="A1209" i="3"/>
  <c r="CY1209" i="3"/>
  <c r="CZ1209" i="3"/>
  <c r="DB1209" i="3"/>
  <c r="DA1209" i="3"/>
  <c r="DC1209" i="3"/>
  <c r="A1210" i="3"/>
  <c r="CY1210" i="3"/>
  <c r="CZ1210" i="3"/>
  <c r="DB1210" i="3" s="1"/>
  <c r="DA1210" i="3"/>
  <c r="DC1210" i="3"/>
  <c r="A1211" i="3"/>
  <c r="CY1211" i="3"/>
  <c r="CZ1211" i="3"/>
  <c r="DA1211" i="3"/>
  <c r="DB1211" i="3"/>
  <c r="DC1211" i="3"/>
  <c r="A1212" i="3"/>
  <c r="CY1212" i="3"/>
  <c r="CZ1212" i="3"/>
  <c r="DB1212" i="3"/>
  <c r="DA1212" i="3"/>
  <c r="DC1212" i="3"/>
  <c r="A1213" i="3"/>
  <c r="CY1213" i="3"/>
  <c r="CZ1213" i="3"/>
  <c r="DB1213" i="3"/>
  <c r="DA1213" i="3"/>
  <c r="DC1213" i="3"/>
  <c r="A1214" i="3"/>
  <c r="CY1214" i="3"/>
  <c r="CZ1214" i="3"/>
  <c r="DB1214" i="3" s="1"/>
  <c r="DA1214" i="3"/>
  <c r="DC1214" i="3"/>
  <c r="A1215" i="3"/>
  <c r="CY1215" i="3"/>
  <c r="CZ1215" i="3"/>
  <c r="DA1215" i="3"/>
  <c r="DB1215" i="3"/>
  <c r="DC1215" i="3"/>
  <c r="A1216" i="3"/>
  <c r="CY1216" i="3"/>
  <c r="CZ1216" i="3"/>
  <c r="DB1216" i="3" s="1"/>
  <c r="DA1216" i="3"/>
  <c r="DC1216" i="3"/>
  <c r="A1217" i="3"/>
  <c r="CY1217" i="3"/>
  <c r="CZ1217" i="3"/>
  <c r="DB1217" i="3"/>
  <c r="DA1217" i="3"/>
  <c r="DC1217" i="3"/>
  <c r="A1218" i="3"/>
  <c r="CY1218" i="3"/>
  <c r="CZ1218" i="3"/>
  <c r="DB1218" i="3" s="1"/>
  <c r="DA1218" i="3"/>
  <c r="DC1218" i="3"/>
  <c r="A1219" i="3"/>
  <c r="CY1219" i="3"/>
  <c r="CZ1219" i="3"/>
  <c r="DA1219" i="3"/>
  <c r="DB1219" i="3"/>
  <c r="DC1219" i="3"/>
  <c r="A1220" i="3"/>
  <c r="CY1220" i="3"/>
  <c r="CZ1220" i="3"/>
  <c r="DB1220" i="3"/>
  <c r="DA1220" i="3"/>
  <c r="DC1220" i="3"/>
  <c r="A1221" i="3"/>
  <c r="CY1221" i="3"/>
  <c r="CZ1221" i="3"/>
  <c r="DB1221" i="3"/>
  <c r="DA1221" i="3"/>
  <c r="DC1221" i="3"/>
  <c r="A1222" i="3"/>
  <c r="CY1222" i="3"/>
  <c r="CZ1222" i="3"/>
  <c r="DB1222" i="3" s="1"/>
  <c r="DA1222" i="3"/>
  <c r="DC1222" i="3"/>
  <c r="A1223" i="3"/>
  <c r="CY1223" i="3"/>
  <c r="CZ1223" i="3"/>
  <c r="DA1223" i="3"/>
  <c r="DB1223" i="3"/>
  <c r="DC1223" i="3"/>
  <c r="A1224" i="3"/>
  <c r="CY1224" i="3"/>
  <c r="CZ1224" i="3"/>
  <c r="DB1224" i="3" s="1"/>
  <c r="DA1224" i="3"/>
  <c r="DC1224" i="3"/>
  <c r="A1225" i="3"/>
  <c r="CY1225" i="3"/>
  <c r="CZ1225" i="3"/>
  <c r="DB1225" i="3"/>
  <c r="DA1225" i="3"/>
  <c r="DC1225" i="3"/>
  <c r="A1226" i="3"/>
  <c r="CY1226" i="3"/>
  <c r="CZ1226" i="3"/>
  <c r="DB1226" i="3" s="1"/>
  <c r="DA1226" i="3"/>
  <c r="DC1226" i="3"/>
  <c r="A1227" i="3"/>
  <c r="CY1227" i="3"/>
  <c r="CZ1227" i="3"/>
  <c r="DA1227" i="3"/>
  <c r="DB1227" i="3"/>
  <c r="DC1227" i="3"/>
  <c r="A1228" i="3"/>
  <c r="CY1228" i="3"/>
  <c r="CZ1228" i="3"/>
  <c r="DB1228" i="3"/>
  <c r="DA1228" i="3"/>
  <c r="DC1228" i="3"/>
  <c r="A1229" i="3"/>
  <c r="CY1229" i="3"/>
  <c r="CZ1229" i="3"/>
  <c r="DB1229" i="3"/>
  <c r="DA1229" i="3"/>
  <c r="DC1229" i="3"/>
  <c r="A1230" i="3"/>
  <c r="CY1230" i="3"/>
  <c r="CZ1230" i="3"/>
  <c r="DB1230" i="3" s="1"/>
  <c r="DA1230" i="3"/>
  <c r="DC1230" i="3"/>
  <c r="A1231" i="3"/>
  <c r="CY1231" i="3"/>
  <c r="CZ1231" i="3"/>
  <c r="DA1231" i="3"/>
  <c r="DB1231" i="3"/>
  <c r="DC1231" i="3"/>
  <c r="A1232" i="3"/>
  <c r="CY1232" i="3"/>
  <c r="CZ1232" i="3"/>
  <c r="DB1232" i="3" s="1"/>
  <c r="DA1232" i="3"/>
  <c r="DC1232" i="3"/>
  <c r="A1233" i="3"/>
  <c r="CY1233" i="3"/>
  <c r="CZ1233" i="3"/>
  <c r="DB1233" i="3"/>
  <c r="DA1233" i="3"/>
  <c r="DC1233" i="3"/>
  <c r="A1234" i="3"/>
  <c r="CY1234" i="3"/>
  <c r="CZ1234" i="3"/>
  <c r="DB1234" i="3" s="1"/>
  <c r="DA1234" i="3"/>
  <c r="DC1234" i="3"/>
  <c r="A1235" i="3"/>
  <c r="CY1235" i="3"/>
  <c r="CZ1235" i="3"/>
  <c r="DA1235" i="3"/>
  <c r="DB1235" i="3"/>
  <c r="DC1235" i="3"/>
  <c r="A1236" i="3"/>
  <c r="CY1236" i="3"/>
  <c r="CZ1236" i="3"/>
  <c r="DB1236" i="3"/>
  <c r="DA1236" i="3"/>
  <c r="DC1236" i="3"/>
  <c r="A1237" i="3"/>
  <c r="CY1237" i="3"/>
  <c r="CZ1237" i="3"/>
  <c r="DB1237" i="3"/>
  <c r="DA1237" i="3"/>
  <c r="DC1237" i="3"/>
  <c r="A1238" i="3"/>
  <c r="CY1238" i="3"/>
  <c r="CZ1238" i="3"/>
  <c r="DB1238" i="3" s="1"/>
  <c r="DA1238" i="3"/>
  <c r="DC1238" i="3"/>
  <c r="A1239" i="3"/>
  <c r="CY1239" i="3"/>
  <c r="CZ1239" i="3"/>
  <c r="DA1239" i="3"/>
  <c r="DB1239" i="3"/>
  <c r="DC1239" i="3"/>
  <c r="A1240" i="3"/>
  <c r="CY1240" i="3"/>
  <c r="CZ1240" i="3"/>
  <c r="DB1240" i="3" s="1"/>
  <c r="DA1240" i="3"/>
  <c r="DC1240" i="3"/>
  <c r="A1241" i="3"/>
  <c r="CY1241" i="3"/>
  <c r="CZ1241" i="3"/>
  <c r="DB1241" i="3"/>
  <c r="DA1241" i="3"/>
  <c r="DC1241" i="3"/>
  <c r="A1242" i="3"/>
  <c r="CY1242" i="3"/>
  <c r="CZ1242" i="3"/>
  <c r="DB1242" i="3" s="1"/>
  <c r="DA1242" i="3"/>
  <c r="DC1242" i="3"/>
  <c r="A1243" i="3"/>
  <c r="CY1243" i="3"/>
  <c r="CZ1243" i="3"/>
  <c r="DA1243" i="3"/>
  <c r="DB1243" i="3"/>
  <c r="DC1243" i="3"/>
  <c r="A1244" i="3"/>
  <c r="CY1244" i="3"/>
  <c r="CZ1244" i="3"/>
  <c r="DB1244" i="3"/>
  <c r="DA1244" i="3"/>
  <c r="DC1244" i="3"/>
  <c r="A1245" i="3"/>
  <c r="CY1245" i="3"/>
  <c r="CZ1245" i="3"/>
  <c r="DB1245" i="3"/>
  <c r="DA1245" i="3"/>
  <c r="DC1245" i="3"/>
  <c r="A1246" i="3"/>
  <c r="CY1246" i="3"/>
  <c r="CZ1246" i="3"/>
  <c r="DB1246" i="3" s="1"/>
  <c r="DA1246" i="3"/>
  <c r="DC1246" i="3"/>
  <c r="A1247" i="3"/>
  <c r="CY1247" i="3"/>
  <c r="CZ1247" i="3"/>
  <c r="DA1247" i="3"/>
  <c r="DB1247" i="3"/>
  <c r="DC1247" i="3"/>
  <c r="A1248" i="3"/>
  <c r="CY1248" i="3"/>
  <c r="CZ1248" i="3"/>
  <c r="DB1248" i="3" s="1"/>
  <c r="DA1248" i="3"/>
  <c r="DC1248" i="3"/>
  <c r="A1249" i="3"/>
  <c r="CY1249" i="3"/>
  <c r="CZ1249" i="3"/>
  <c r="DB1249" i="3"/>
  <c r="DA1249" i="3"/>
  <c r="DC1249" i="3"/>
  <c r="A1250" i="3"/>
  <c r="CY1250" i="3"/>
  <c r="CZ1250" i="3"/>
  <c r="DB1250" i="3" s="1"/>
  <c r="DA1250" i="3"/>
  <c r="DC1250" i="3"/>
  <c r="A1251" i="3"/>
  <c r="CY1251" i="3"/>
  <c r="CZ1251" i="3"/>
  <c r="DA1251" i="3"/>
  <c r="DB1251" i="3"/>
  <c r="DC1251" i="3"/>
  <c r="A1252" i="3"/>
  <c r="CY1252" i="3"/>
  <c r="CZ1252" i="3"/>
  <c r="DB1252" i="3"/>
  <c r="DA1252" i="3"/>
  <c r="DC1252" i="3"/>
  <c r="A1253" i="3"/>
  <c r="CY1253" i="3"/>
  <c r="CZ1253" i="3"/>
  <c r="DB1253" i="3"/>
  <c r="DA1253" i="3"/>
  <c r="DC1253" i="3"/>
  <c r="A1254" i="3"/>
  <c r="CY1254" i="3"/>
  <c r="CZ1254" i="3"/>
  <c r="DB1254" i="3" s="1"/>
  <c r="DA1254" i="3"/>
  <c r="DC1254" i="3"/>
  <c r="A1255" i="3"/>
  <c r="CY1255" i="3"/>
  <c r="CZ1255" i="3"/>
  <c r="DA1255" i="3"/>
  <c r="DB1255" i="3"/>
  <c r="DC1255" i="3"/>
  <c r="A1256" i="3"/>
  <c r="CY1256" i="3"/>
  <c r="CZ1256" i="3"/>
  <c r="DB1256" i="3" s="1"/>
  <c r="DA1256" i="3"/>
  <c r="DC1256" i="3"/>
  <c r="A1257" i="3"/>
  <c r="CY1257" i="3"/>
  <c r="CZ1257" i="3"/>
  <c r="DB1257" i="3"/>
  <c r="DA1257" i="3"/>
  <c r="DC1257" i="3"/>
  <c r="A1258" i="3"/>
  <c r="CY1258" i="3"/>
  <c r="CZ1258" i="3"/>
  <c r="DB1258" i="3" s="1"/>
  <c r="DA1258" i="3"/>
  <c r="DC1258" i="3"/>
  <c r="A1259" i="3"/>
  <c r="CY1259" i="3"/>
  <c r="CZ1259" i="3"/>
  <c r="DA1259" i="3"/>
  <c r="DB1259" i="3"/>
  <c r="DC1259" i="3"/>
  <c r="A1260" i="3"/>
  <c r="CY1260" i="3"/>
  <c r="CZ1260" i="3"/>
  <c r="DB1260" i="3"/>
  <c r="DA1260" i="3"/>
  <c r="DC1260" i="3"/>
  <c r="A1261" i="3"/>
  <c r="CY1261" i="3"/>
  <c r="CZ1261" i="3"/>
  <c r="DB1261" i="3"/>
  <c r="DA1261" i="3"/>
  <c r="DC1261" i="3"/>
  <c r="A1262" i="3"/>
  <c r="CY1262" i="3"/>
  <c r="CZ1262" i="3"/>
  <c r="DB1262" i="3" s="1"/>
  <c r="DA1262" i="3"/>
  <c r="DC1262" i="3"/>
  <c r="A1263" i="3"/>
  <c r="CY1263" i="3"/>
  <c r="CZ1263" i="3"/>
  <c r="DA1263" i="3"/>
  <c r="DB1263" i="3"/>
  <c r="DC1263" i="3"/>
  <c r="A1264" i="3"/>
  <c r="CY1264" i="3"/>
  <c r="CZ1264" i="3"/>
  <c r="DB1264" i="3" s="1"/>
  <c r="DA1264" i="3"/>
  <c r="DC1264" i="3"/>
  <c r="A1265" i="3"/>
  <c r="CY1265" i="3"/>
  <c r="CZ1265" i="3"/>
  <c r="DB1265" i="3"/>
  <c r="DA1265" i="3"/>
  <c r="DC1265" i="3"/>
  <c r="A1266" i="3"/>
  <c r="CY1266" i="3"/>
  <c r="CZ1266" i="3"/>
  <c r="DB1266" i="3" s="1"/>
  <c r="DA1266" i="3"/>
  <c r="DC1266" i="3"/>
  <c r="A1267" i="3"/>
  <c r="CY1267" i="3"/>
  <c r="CZ1267" i="3"/>
  <c r="DA1267" i="3"/>
  <c r="DB1267" i="3"/>
  <c r="DC1267" i="3"/>
  <c r="A1268" i="3"/>
  <c r="CY1268" i="3"/>
  <c r="CZ1268" i="3"/>
  <c r="DB1268" i="3"/>
  <c r="DA1268" i="3"/>
  <c r="DC1268" i="3"/>
  <c r="A1269" i="3"/>
  <c r="CY1269" i="3"/>
  <c r="CZ1269" i="3"/>
  <c r="DB1269" i="3"/>
  <c r="DA1269" i="3"/>
  <c r="DC1269" i="3"/>
  <c r="A1270" i="3"/>
  <c r="CY1270" i="3"/>
  <c r="CZ1270" i="3"/>
  <c r="DB1270" i="3" s="1"/>
  <c r="DA1270" i="3"/>
  <c r="DC1270" i="3"/>
  <c r="A1271" i="3"/>
  <c r="CY1271" i="3"/>
  <c r="CZ1271" i="3"/>
  <c r="DA1271" i="3"/>
  <c r="DB1271" i="3"/>
  <c r="DC1271" i="3"/>
  <c r="A1272" i="3"/>
  <c r="CY1272" i="3"/>
  <c r="CZ1272" i="3"/>
  <c r="DB1272" i="3" s="1"/>
  <c r="DA1272" i="3"/>
  <c r="DC1272" i="3"/>
  <c r="A1273" i="3"/>
  <c r="CY1273" i="3"/>
  <c r="CZ1273" i="3"/>
  <c r="DB1273" i="3"/>
  <c r="DA1273" i="3"/>
  <c r="DC1273" i="3"/>
  <c r="A1274" i="3"/>
  <c r="CY1274" i="3"/>
  <c r="CZ1274" i="3"/>
  <c r="DB1274" i="3" s="1"/>
  <c r="DA1274" i="3"/>
  <c r="DC1274" i="3"/>
  <c r="A1275" i="3"/>
  <c r="CY1275" i="3"/>
  <c r="CZ1275" i="3"/>
  <c r="DA1275" i="3"/>
  <c r="DB1275" i="3"/>
  <c r="DC1275" i="3"/>
  <c r="A1276" i="3"/>
  <c r="CY1276" i="3"/>
  <c r="CZ1276" i="3"/>
  <c r="DB1276" i="3"/>
  <c r="DA1276" i="3"/>
  <c r="DC1276" i="3"/>
  <c r="A1277" i="3"/>
  <c r="CY1277" i="3"/>
  <c r="CZ1277" i="3"/>
  <c r="DB1277" i="3"/>
  <c r="DA1277" i="3"/>
  <c r="DC1277" i="3"/>
  <c r="A1278" i="3"/>
  <c r="CY1278" i="3"/>
  <c r="CZ1278" i="3"/>
  <c r="DB1278" i="3" s="1"/>
  <c r="DA1278" i="3"/>
  <c r="DC1278" i="3"/>
  <c r="A1279" i="3"/>
  <c r="CY1279" i="3"/>
  <c r="CZ1279" i="3"/>
  <c r="DA1279" i="3"/>
  <c r="DB1279" i="3"/>
  <c r="DC1279" i="3"/>
  <c r="A1280" i="3"/>
  <c r="CY1280" i="3"/>
  <c r="CZ1280" i="3"/>
  <c r="DB1280" i="3" s="1"/>
  <c r="DA1280" i="3"/>
  <c r="DC1280" i="3"/>
  <c r="A1281" i="3"/>
  <c r="CY1281" i="3"/>
  <c r="CZ1281" i="3"/>
  <c r="DB1281" i="3"/>
  <c r="DA1281" i="3"/>
  <c r="DC1281" i="3"/>
  <c r="A1282" i="3"/>
  <c r="CY1282" i="3"/>
  <c r="CZ1282" i="3"/>
  <c r="DB1282" i="3" s="1"/>
  <c r="DA1282" i="3"/>
  <c r="DC1282" i="3"/>
  <c r="A1283" i="3"/>
  <c r="CY1283" i="3"/>
  <c r="CZ1283" i="3"/>
  <c r="DA1283" i="3"/>
  <c r="DB1283" i="3"/>
  <c r="DC1283" i="3"/>
  <c r="A1284" i="3"/>
  <c r="CY1284" i="3"/>
  <c r="CZ1284" i="3"/>
  <c r="DB1284" i="3"/>
  <c r="DA1284" i="3"/>
  <c r="DC1284" i="3"/>
  <c r="A1285" i="3"/>
  <c r="CY1285" i="3"/>
  <c r="CZ1285" i="3"/>
  <c r="DB1285" i="3"/>
  <c r="DA1285" i="3"/>
  <c r="DC1285" i="3"/>
  <c r="A1286" i="3"/>
  <c r="CY1286" i="3"/>
  <c r="CZ1286" i="3"/>
  <c r="DB1286" i="3" s="1"/>
  <c r="DA1286" i="3"/>
  <c r="DC1286" i="3"/>
  <c r="A1287" i="3"/>
  <c r="CY1287" i="3"/>
  <c r="CZ1287" i="3"/>
  <c r="DA1287" i="3"/>
  <c r="DB1287" i="3"/>
  <c r="DC1287" i="3"/>
  <c r="A1288" i="3"/>
  <c r="CY1288" i="3"/>
  <c r="CZ1288" i="3"/>
  <c r="DB1288" i="3" s="1"/>
  <c r="DA1288" i="3"/>
  <c r="DC1288" i="3"/>
  <c r="A1289" i="3"/>
  <c r="CY1289" i="3"/>
  <c r="CZ1289" i="3"/>
  <c r="DB1289" i="3"/>
  <c r="DA1289" i="3"/>
  <c r="DC1289" i="3"/>
  <c r="A1290" i="3"/>
  <c r="CY1290" i="3"/>
  <c r="CZ1290" i="3"/>
  <c r="DB1290" i="3" s="1"/>
  <c r="DA1290" i="3"/>
  <c r="DC1290" i="3"/>
  <c r="A1291" i="3"/>
  <c r="CY1291" i="3"/>
  <c r="CZ1291" i="3"/>
  <c r="DA1291" i="3"/>
  <c r="DB1291" i="3"/>
  <c r="DC1291" i="3"/>
  <c r="A1292" i="3"/>
  <c r="CY1292" i="3"/>
  <c r="CZ1292" i="3"/>
  <c r="DB1292" i="3"/>
  <c r="DA1292" i="3"/>
  <c r="DC1292" i="3"/>
  <c r="A1293" i="3"/>
  <c r="CY1293" i="3"/>
  <c r="CZ1293" i="3"/>
  <c r="DB1293" i="3"/>
  <c r="DA1293" i="3"/>
  <c r="DC1293" i="3"/>
  <c r="A1294" i="3"/>
  <c r="CY1294" i="3"/>
  <c r="CZ1294" i="3"/>
  <c r="DB1294" i="3" s="1"/>
  <c r="DA1294" i="3"/>
  <c r="DC1294" i="3"/>
  <c r="A1295" i="3"/>
  <c r="CX1295" i="3"/>
  <c r="CY1295" i="3"/>
  <c r="CZ1295" i="3"/>
  <c r="DA1295" i="3"/>
  <c r="DB1295" i="3"/>
  <c r="DC1295" i="3"/>
  <c r="A1296" i="3"/>
  <c r="CX1296" i="3"/>
  <c r="CY1296" i="3"/>
  <c r="CZ1296" i="3"/>
  <c r="DB1296" i="3"/>
  <c r="DA1296" i="3"/>
  <c r="DC1296" i="3"/>
  <c r="A1297" i="3"/>
  <c r="CX1297" i="3"/>
  <c r="CY1297" i="3"/>
  <c r="CZ1297" i="3"/>
  <c r="DB1297" i="3" s="1"/>
  <c r="DA1297" i="3"/>
  <c r="DC1297" i="3"/>
  <c r="A1298" i="3"/>
  <c r="CX1298" i="3"/>
  <c r="CY1298" i="3"/>
  <c r="CZ1298" i="3"/>
  <c r="DB1298" i="3" s="1"/>
  <c r="DA1298" i="3"/>
  <c r="DC1298" i="3"/>
  <c r="A1299" i="3"/>
  <c r="CX1299" i="3"/>
  <c r="CY1299" i="3"/>
  <c r="CZ1299" i="3"/>
  <c r="DB1299" i="3" s="1"/>
  <c r="DA1299" i="3"/>
  <c r="DC1299" i="3"/>
  <c r="A1300" i="3"/>
  <c r="CX1300" i="3"/>
  <c r="CY1300" i="3"/>
  <c r="CZ1300" i="3"/>
  <c r="DB1300" i="3"/>
  <c r="DA1300" i="3"/>
  <c r="DC1300" i="3"/>
  <c r="A1301" i="3"/>
  <c r="CX1301" i="3"/>
  <c r="CY1301" i="3"/>
  <c r="CZ1301" i="3"/>
  <c r="DB1301" i="3" s="1"/>
  <c r="DA1301" i="3"/>
  <c r="DC1301" i="3"/>
  <c r="A1302" i="3"/>
  <c r="CX1302" i="3"/>
  <c r="CY1302" i="3"/>
  <c r="CZ1302" i="3"/>
  <c r="DB1302" i="3" s="1"/>
  <c r="DA1302" i="3"/>
  <c r="DC1302" i="3"/>
  <c r="A1303" i="3"/>
  <c r="CX1303" i="3"/>
  <c r="CY1303" i="3"/>
  <c r="CZ1303" i="3"/>
  <c r="DA1303" i="3"/>
  <c r="DB1303" i="3"/>
  <c r="DC1303" i="3"/>
  <c r="A1304" i="3"/>
  <c r="CX1304" i="3"/>
  <c r="CY1304" i="3"/>
  <c r="CZ1304" i="3"/>
  <c r="DB1304" i="3"/>
  <c r="DA1304" i="3"/>
  <c r="DC1304" i="3"/>
  <c r="A1305" i="3"/>
  <c r="CY1305" i="3"/>
  <c r="CZ1305" i="3"/>
  <c r="DB1305" i="3"/>
  <c r="DA1305" i="3"/>
  <c r="DC1305" i="3"/>
  <c r="A1306" i="3"/>
  <c r="CY1306" i="3"/>
  <c r="CZ1306" i="3"/>
  <c r="DA1306" i="3"/>
  <c r="DB1306" i="3"/>
  <c r="DC1306" i="3"/>
  <c r="A1307" i="3"/>
  <c r="CY1307" i="3"/>
  <c r="CZ1307" i="3"/>
  <c r="DB1307" i="3" s="1"/>
  <c r="DA1307" i="3"/>
  <c r="DC1307" i="3"/>
  <c r="A1308" i="3"/>
  <c r="CY1308" i="3"/>
  <c r="CZ1308" i="3"/>
  <c r="DB1308" i="3"/>
  <c r="DA1308" i="3"/>
  <c r="DC1308" i="3"/>
  <c r="A1309" i="3"/>
  <c r="CY1309" i="3"/>
  <c r="CZ1309" i="3"/>
  <c r="DB1309" i="3"/>
  <c r="DA1309" i="3"/>
  <c r="DC1309" i="3"/>
  <c r="A1310" i="3"/>
  <c r="CY1310" i="3"/>
  <c r="CZ1310" i="3"/>
  <c r="DA1310" i="3"/>
  <c r="DB1310" i="3"/>
  <c r="DC1310" i="3"/>
  <c r="A1311" i="3"/>
  <c r="CY1311" i="3"/>
  <c r="CZ1311" i="3"/>
  <c r="DB1311" i="3" s="1"/>
  <c r="DA1311" i="3"/>
  <c r="DC1311" i="3"/>
  <c r="A1312" i="3"/>
  <c r="CY1312" i="3"/>
  <c r="CZ1312" i="3"/>
  <c r="DB1312" i="3"/>
  <c r="DA1312" i="3"/>
  <c r="DC1312" i="3"/>
  <c r="A1313" i="3"/>
  <c r="CY1313" i="3"/>
  <c r="CZ1313" i="3"/>
  <c r="DB1313" i="3" s="1"/>
  <c r="DA1313" i="3"/>
  <c r="DC1313" i="3"/>
  <c r="A1314" i="3"/>
  <c r="CY1314" i="3"/>
  <c r="CZ1314" i="3"/>
  <c r="DA1314" i="3"/>
  <c r="DB1314" i="3"/>
  <c r="DC1314" i="3"/>
  <c r="A1315" i="3"/>
  <c r="CY1315" i="3"/>
  <c r="CZ1315" i="3"/>
  <c r="DB1315" i="3" s="1"/>
  <c r="DA1315" i="3"/>
  <c r="DC1315" i="3"/>
  <c r="A1316" i="3"/>
  <c r="CY1316" i="3"/>
  <c r="CZ1316" i="3"/>
  <c r="DB1316" i="3"/>
  <c r="DA1316" i="3"/>
  <c r="DC1316" i="3"/>
  <c r="A1317" i="3"/>
  <c r="CY1317" i="3"/>
  <c r="CZ1317" i="3"/>
  <c r="DB1317" i="3"/>
  <c r="DA1317" i="3"/>
  <c r="DC1317" i="3"/>
  <c r="A1318" i="3"/>
  <c r="CY1318" i="3"/>
  <c r="CZ1318" i="3"/>
  <c r="DA1318" i="3"/>
  <c r="DB1318" i="3"/>
  <c r="DC1318" i="3"/>
  <c r="A1319" i="3"/>
  <c r="CY1319" i="3"/>
  <c r="CZ1319" i="3"/>
  <c r="DB1319" i="3" s="1"/>
  <c r="DA1319" i="3"/>
  <c r="DC1319" i="3"/>
  <c r="A1320" i="3"/>
  <c r="CY1320" i="3"/>
  <c r="CZ1320" i="3"/>
  <c r="DB1320" i="3"/>
  <c r="DA1320" i="3"/>
  <c r="DC1320" i="3"/>
  <c r="A1321" i="3"/>
  <c r="CY1321" i="3"/>
  <c r="CZ1321" i="3"/>
  <c r="DB1321" i="3"/>
  <c r="DA1321" i="3"/>
  <c r="DC1321" i="3"/>
  <c r="A1322" i="3"/>
  <c r="CY1322" i="3"/>
  <c r="CZ1322" i="3"/>
  <c r="DA1322" i="3"/>
  <c r="DB1322" i="3"/>
  <c r="DC1322" i="3"/>
  <c r="A1323" i="3"/>
  <c r="CY1323" i="3"/>
  <c r="CZ1323" i="3"/>
  <c r="DB1323" i="3" s="1"/>
  <c r="DA1323" i="3"/>
  <c r="DC1323" i="3"/>
  <c r="A1324" i="3"/>
  <c r="CY1324" i="3"/>
  <c r="CZ1324" i="3"/>
  <c r="DB1324" i="3"/>
  <c r="DA1324" i="3"/>
  <c r="DC1324" i="3"/>
  <c r="A1325" i="3"/>
  <c r="CY1325" i="3"/>
  <c r="CZ1325" i="3"/>
  <c r="DB1325" i="3"/>
  <c r="DA1325" i="3"/>
  <c r="DC1325" i="3"/>
  <c r="A1326" i="3"/>
  <c r="CY1326" i="3"/>
  <c r="CZ1326" i="3"/>
  <c r="DA1326" i="3"/>
  <c r="DB1326" i="3"/>
  <c r="DC1326" i="3"/>
  <c r="A1327" i="3"/>
  <c r="CY1327" i="3"/>
  <c r="CZ1327" i="3"/>
  <c r="DB1327" i="3" s="1"/>
  <c r="DA1327" i="3"/>
  <c r="DC1327" i="3"/>
  <c r="A1328" i="3"/>
  <c r="CY1328" i="3"/>
  <c r="CZ1328" i="3"/>
  <c r="DB1328" i="3"/>
  <c r="DA1328" i="3"/>
  <c r="DC1328" i="3"/>
  <c r="A1329" i="3"/>
  <c r="CY1329" i="3"/>
  <c r="CZ1329" i="3"/>
  <c r="DB1329" i="3" s="1"/>
  <c r="DA1329" i="3"/>
  <c r="DC1329" i="3"/>
  <c r="A1330" i="3"/>
  <c r="CY1330" i="3"/>
  <c r="CZ1330" i="3"/>
  <c r="DA1330" i="3"/>
  <c r="DB1330" i="3"/>
  <c r="DC1330" i="3"/>
  <c r="A1331" i="3"/>
  <c r="CY1331" i="3"/>
  <c r="CZ1331" i="3"/>
  <c r="DB1331" i="3" s="1"/>
  <c r="DA1331" i="3"/>
  <c r="DC1331" i="3"/>
  <c r="A1332" i="3"/>
  <c r="CY1332" i="3"/>
  <c r="CZ1332" i="3"/>
  <c r="DB1332" i="3"/>
  <c r="DA1332" i="3"/>
  <c r="DC1332" i="3"/>
  <c r="A1333" i="3"/>
  <c r="CY1333" i="3"/>
  <c r="CZ1333" i="3"/>
  <c r="DB1333" i="3"/>
  <c r="DA1333" i="3"/>
  <c r="DC1333" i="3"/>
  <c r="A1334" i="3"/>
  <c r="CY1334" i="3"/>
  <c r="CZ1334" i="3"/>
  <c r="DA1334" i="3"/>
  <c r="DB1334" i="3"/>
  <c r="DC1334" i="3"/>
  <c r="A1335" i="3"/>
  <c r="CY1335" i="3"/>
  <c r="CZ1335" i="3"/>
  <c r="DB1335" i="3" s="1"/>
  <c r="DA1335" i="3"/>
  <c r="DC1335" i="3"/>
  <c r="A1336" i="3"/>
  <c r="CY1336" i="3"/>
  <c r="CZ1336" i="3"/>
  <c r="DB1336" i="3"/>
  <c r="DA1336" i="3"/>
  <c r="DC1336" i="3"/>
  <c r="A1337" i="3"/>
  <c r="CY1337" i="3"/>
  <c r="CZ1337" i="3"/>
  <c r="DB1337" i="3"/>
  <c r="DA1337" i="3"/>
  <c r="DC1337" i="3"/>
  <c r="A1338" i="3"/>
  <c r="CY1338" i="3"/>
  <c r="CZ1338" i="3"/>
  <c r="DA1338" i="3"/>
  <c r="DB1338" i="3"/>
  <c r="DC1338" i="3"/>
  <c r="A1339" i="3"/>
  <c r="CY1339" i="3"/>
  <c r="CZ1339" i="3"/>
  <c r="DB1339" i="3" s="1"/>
  <c r="DA1339" i="3"/>
  <c r="DC1339" i="3"/>
  <c r="A1340" i="3"/>
  <c r="CY1340" i="3"/>
  <c r="CZ1340" i="3"/>
  <c r="DB1340" i="3"/>
  <c r="DA1340" i="3"/>
  <c r="DC1340" i="3"/>
  <c r="A1341" i="3"/>
  <c r="CY1341" i="3"/>
  <c r="CZ1341" i="3"/>
  <c r="DB1341" i="3"/>
  <c r="DA1341" i="3"/>
  <c r="DC1341" i="3"/>
  <c r="A1342" i="3"/>
  <c r="CY1342" i="3"/>
  <c r="CZ1342" i="3"/>
  <c r="DA1342" i="3"/>
  <c r="DB1342" i="3"/>
  <c r="DC1342" i="3"/>
  <c r="A1343" i="3"/>
  <c r="CY1343" i="3"/>
  <c r="CZ1343" i="3"/>
  <c r="DB1343" i="3" s="1"/>
  <c r="DA1343" i="3"/>
  <c r="DC1343" i="3"/>
  <c r="A1344" i="3"/>
  <c r="CY1344" i="3"/>
  <c r="CZ1344" i="3"/>
  <c r="DB1344" i="3"/>
  <c r="DA1344" i="3"/>
  <c r="DC1344" i="3"/>
  <c r="A1345" i="3"/>
  <c r="CY1345" i="3"/>
  <c r="CZ1345" i="3"/>
  <c r="DB1345" i="3" s="1"/>
  <c r="DA1345" i="3"/>
  <c r="DC1345" i="3"/>
  <c r="A1346" i="3"/>
  <c r="CY1346" i="3"/>
  <c r="CZ1346" i="3"/>
  <c r="DA1346" i="3"/>
  <c r="DB1346" i="3"/>
  <c r="DC1346" i="3"/>
  <c r="A1347" i="3"/>
  <c r="CY1347" i="3"/>
  <c r="CZ1347" i="3"/>
  <c r="DB1347" i="3" s="1"/>
  <c r="DA1347" i="3"/>
  <c r="DC1347" i="3"/>
  <c r="A1348" i="3"/>
  <c r="CY1348" i="3"/>
  <c r="CZ1348" i="3"/>
  <c r="DB1348" i="3"/>
  <c r="DA1348" i="3"/>
  <c r="DC1348" i="3"/>
  <c r="A1349" i="3"/>
  <c r="CY1349" i="3"/>
  <c r="CZ1349" i="3"/>
  <c r="DB1349" i="3"/>
  <c r="DA1349" i="3"/>
  <c r="DC1349" i="3"/>
  <c r="A1350" i="3"/>
  <c r="CY1350" i="3"/>
  <c r="CZ1350" i="3"/>
  <c r="DA1350" i="3"/>
  <c r="DB1350" i="3"/>
  <c r="DC1350" i="3"/>
  <c r="A1351" i="3"/>
  <c r="CY1351" i="3"/>
  <c r="CZ1351" i="3"/>
  <c r="DB1351" i="3" s="1"/>
  <c r="DA1351" i="3"/>
  <c r="DC1351" i="3"/>
  <c r="A1352" i="3"/>
  <c r="CY1352" i="3"/>
  <c r="CZ1352" i="3"/>
  <c r="DB1352" i="3"/>
  <c r="DA1352" i="3"/>
  <c r="DC1352" i="3"/>
  <c r="A1353" i="3"/>
  <c r="CY1353" i="3"/>
  <c r="CZ1353" i="3"/>
  <c r="DB1353" i="3"/>
  <c r="DA1353" i="3"/>
  <c r="DC1353" i="3"/>
  <c r="A1354" i="3"/>
  <c r="CY1354" i="3"/>
  <c r="CZ1354" i="3"/>
  <c r="DA1354" i="3"/>
  <c r="DB1354" i="3"/>
  <c r="DC1354" i="3"/>
  <c r="A1355" i="3"/>
  <c r="CY1355" i="3"/>
  <c r="CZ1355" i="3"/>
  <c r="DB1355" i="3" s="1"/>
  <c r="DA1355" i="3"/>
  <c r="DC1355" i="3"/>
  <c r="A1356" i="3"/>
  <c r="CY1356" i="3"/>
  <c r="CZ1356" i="3"/>
  <c r="DB1356" i="3"/>
  <c r="DA1356" i="3"/>
  <c r="DC1356" i="3"/>
  <c r="A1357" i="3"/>
  <c r="CY1357" i="3"/>
  <c r="CZ1357" i="3"/>
  <c r="DB1357" i="3"/>
  <c r="DA1357" i="3"/>
  <c r="DC1357" i="3"/>
  <c r="A1358" i="3"/>
  <c r="CY1358" i="3"/>
  <c r="CZ1358" i="3"/>
  <c r="DA1358" i="3"/>
  <c r="DB1358" i="3"/>
  <c r="DC1358" i="3"/>
  <c r="A1359" i="3"/>
  <c r="CY1359" i="3"/>
  <c r="CZ1359" i="3"/>
  <c r="DB1359" i="3" s="1"/>
  <c r="DA1359" i="3"/>
  <c r="DC1359" i="3"/>
  <c r="A1360" i="3"/>
  <c r="CY1360" i="3"/>
  <c r="CZ1360" i="3"/>
  <c r="DB1360" i="3"/>
  <c r="DA1360" i="3"/>
  <c r="DC1360" i="3"/>
  <c r="A1361" i="3"/>
  <c r="CY1361" i="3"/>
  <c r="CZ1361" i="3"/>
  <c r="DB1361" i="3" s="1"/>
  <c r="DA1361" i="3"/>
  <c r="DC1361" i="3"/>
  <c r="A1362" i="3"/>
  <c r="CY1362" i="3"/>
  <c r="CZ1362" i="3"/>
  <c r="DA1362" i="3"/>
  <c r="DB1362" i="3"/>
  <c r="DC1362" i="3"/>
  <c r="A1363" i="3"/>
  <c r="CY1363" i="3"/>
  <c r="CZ1363" i="3"/>
  <c r="DB1363" i="3" s="1"/>
  <c r="DA1363" i="3"/>
  <c r="DC1363" i="3"/>
  <c r="A1364" i="3"/>
  <c r="CY1364" i="3"/>
  <c r="CZ1364" i="3"/>
  <c r="DB1364" i="3"/>
  <c r="DA1364" i="3"/>
  <c r="DC1364" i="3"/>
  <c r="A1365" i="3"/>
  <c r="CY1365" i="3"/>
  <c r="CZ1365" i="3"/>
  <c r="DB1365" i="3"/>
  <c r="DA1365" i="3"/>
  <c r="DC1365" i="3"/>
  <c r="A1366" i="3"/>
  <c r="CY1366" i="3"/>
  <c r="CZ1366" i="3"/>
  <c r="DA1366" i="3"/>
  <c r="DB1366" i="3"/>
  <c r="DC1366" i="3"/>
  <c r="A1367" i="3"/>
  <c r="CX1367" i="3"/>
  <c r="CY1367" i="3"/>
  <c r="CZ1367" i="3"/>
  <c r="DB1367" i="3" s="1"/>
  <c r="DA1367" i="3"/>
  <c r="DC1367" i="3"/>
  <c r="A1368" i="3"/>
  <c r="CX1368" i="3"/>
  <c r="CY1368" i="3"/>
  <c r="CZ1368" i="3"/>
  <c r="DB1368" i="3"/>
  <c r="DA1368" i="3"/>
  <c r="DC1368" i="3"/>
  <c r="A1369" i="3"/>
  <c r="CX1369" i="3"/>
  <c r="CY1369" i="3"/>
  <c r="CZ1369" i="3"/>
  <c r="DB1369" i="3"/>
  <c r="DA1369" i="3"/>
  <c r="DC1369" i="3"/>
  <c r="A1370" i="3"/>
  <c r="CX1370" i="3"/>
  <c r="CY1370" i="3"/>
  <c r="CZ1370" i="3"/>
  <c r="DA1370" i="3"/>
  <c r="DB1370" i="3"/>
  <c r="DC1370" i="3"/>
  <c r="A1371" i="3"/>
  <c r="CX1371" i="3"/>
  <c r="CY1371" i="3"/>
  <c r="CZ1371" i="3"/>
  <c r="DB1371" i="3" s="1"/>
  <c r="DA1371" i="3"/>
  <c r="DC1371" i="3"/>
  <c r="A1372" i="3"/>
  <c r="CX1372" i="3"/>
  <c r="CY1372" i="3"/>
  <c r="CZ1372" i="3"/>
  <c r="DB1372" i="3"/>
  <c r="DA1372" i="3"/>
  <c r="DC1372" i="3"/>
  <c r="A1373" i="3"/>
  <c r="CX1373" i="3"/>
  <c r="CY1373" i="3"/>
  <c r="CZ1373" i="3"/>
  <c r="DB1373" i="3"/>
  <c r="DA1373" i="3"/>
  <c r="DC1373" i="3"/>
  <c r="A1374" i="3"/>
  <c r="CX1374" i="3"/>
  <c r="CY1374" i="3"/>
  <c r="CZ1374" i="3"/>
  <c r="DA1374" i="3"/>
  <c r="DB1374" i="3"/>
  <c r="DC1374" i="3"/>
  <c r="A1375" i="3"/>
  <c r="CX1375" i="3"/>
  <c r="CY1375" i="3"/>
  <c r="CZ1375" i="3"/>
  <c r="DB1375" i="3" s="1"/>
  <c r="DA1375" i="3"/>
  <c r="DC1375" i="3"/>
  <c r="A1376" i="3"/>
  <c r="CX1376" i="3"/>
  <c r="CY1376" i="3"/>
  <c r="CZ1376" i="3"/>
  <c r="DB1376" i="3"/>
  <c r="DA1376" i="3"/>
  <c r="DC1376" i="3"/>
  <c r="A1377" i="3"/>
  <c r="CY1377" i="3"/>
  <c r="CZ1377" i="3"/>
  <c r="DB1377" i="3"/>
  <c r="DA1377" i="3"/>
  <c r="DC1377" i="3"/>
  <c r="A1378" i="3"/>
  <c r="CY1378" i="3"/>
  <c r="CZ1378" i="3"/>
  <c r="DB1378" i="3" s="1"/>
  <c r="DA1378" i="3"/>
  <c r="DC1378" i="3"/>
  <c r="A1379" i="3"/>
  <c r="CY1379" i="3"/>
  <c r="CZ1379" i="3"/>
  <c r="DA1379" i="3"/>
  <c r="DB1379" i="3"/>
  <c r="DC1379" i="3"/>
  <c r="A1380" i="3"/>
  <c r="CY1380" i="3"/>
  <c r="CZ1380" i="3"/>
  <c r="DB1380" i="3"/>
  <c r="DA1380" i="3"/>
  <c r="DC1380" i="3"/>
  <c r="A1381" i="3"/>
  <c r="CY1381" i="3"/>
  <c r="CZ1381" i="3"/>
  <c r="DB1381" i="3"/>
  <c r="DA1381" i="3"/>
  <c r="DC1381" i="3"/>
  <c r="A1382" i="3"/>
  <c r="CY1382" i="3"/>
  <c r="CZ1382" i="3"/>
  <c r="DB1382" i="3" s="1"/>
  <c r="DA1382" i="3"/>
  <c r="DC1382" i="3"/>
  <c r="A1383" i="3"/>
  <c r="CY1383" i="3"/>
  <c r="CZ1383" i="3"/>
  <c r="DA1383" i="3"/>
  <c r="DB1383" i="3"/>
  <c r="DC1383" i="3"/>
  <c r="A1384" i="3"/>
  <c r="CY1384" i="3"/>
  <c r="CZ1384" i="3"/>
  <c r="DB1384" i="3"/>
  <c r="DA1384" i="3"/>
  <c r="DC1384" i="3"/>
  <c r="A1385" i="3"/>
  <c r="CY1385" i="3"/>
  <c r="CZ1385" i="3"/>
  <c r="DB1385" i="3"/>
  <c r="DA1385" i="3"/>
  <c r="DC1385" i="3"/>
  <c r="A1386" i="3"/>
  <c r="CY1386" i="3"/>
  <c r="CZ1386" i="3"/>
  <c r="DB1386" i="3" s="1"/>
  <c r="DA1386" i="3"/>
  <c r="DC1386" i="3"/>
  <c r="A1387" i="3"/>
  <c r="CY1387" i="3"/>
  <c r="CZ1387" i="3"/>
  <c r="DA1387" i="3"/>
  <c r="DB1387" i="3"/>
  <c r="DC1387" i="3"/>
  <c r="A1388" i="3"/>
  <c r="CY1388" i="3"/>
  <c r="CZ1388" i="3"/>
  <c r="DB1388" i="3" s="1"/>
  <c r="DA1388" i="3"/>
  <c r="DC1388" i="3"/>
  <c r="A1389" i="3"/>
  <c r="CY1389" i="3"/>
  <c r="CZ1389" i="3"/>
  <c r="DB1389" i="3"/>
  <c r="DA1389" i="3"/>
  <c r="DC1389" i="3"/>
  <c r="A1390" i="3"/>
  <c r="CY1390" i="3"/>
  <c r="CZ1390" i="3"/>
  <c r="DB1390" i="3" s="1"/>
  <c r="DA1390" i="3"/>
  <c r="DC1390" i="3"/>
  <c r="A1391" i="3"/>
  <c r="CY1391" i="3"/>
  <c r="CZ1391" i="3"/>
  <c r="DA1391" i="3"/>
  <c r="DB1391" i="3"/>
  <c r="DC1391" i="3"/>
  <c r="A1392" i="3"/>
  <c r="CY1392" i="3"/>
  <c r="CZ1392" i="3"/>
  <c r="DB1392" i="3"/>
  <c r="DA1392" i="3"/>
  <c r="DC1392" i="3"/>
  <c r="A1393" i="3"/>
  <c r="CY1393" i="3"/>
  <c r="CZ1393" i="3"/>
  <c r="DB1393" i="3"/>
  <c r="DA1393" i="3"/>
  <c r="DC1393" i="3"/>
  <c r="A1394" i="3"/>
  <c r="CY1394" i="3"/>
  <c r="CZ1394" i="3"/>
  <c r="DB1394" i="3" s="1"/>
  <c r="DA1394" i="3"/>
  <c r="DC1394" i="3"/>
  <c r="A1395" i="3"/>
  <c r="CY1395" i="3"/>
  <c r="CZ1395" i="3"/>
  <c r="DA1395" i="3"/>
  <c r="DB1395" i="3"/>
  <c r="DC1395" i="3"/>
  <c r="A1396" i="3"/>
  <c r="CY1396" i="3"/>
  <c r="CZ1396" i="3"/>
  <c r="DB1396" i="3"/>
  <c r="DA1396" i="3"/>
  <c r="DC1396" i="3"/>
  <c r="A1397" i="3"/>
  <c r="CY1397" i="3"/>
  <c r="CZ1397" i="3"/>
  <c r="DB1397" i="3"/>
  <c r="DA1397" i="3"/>
  <c r="DC1397" i="3"/>
  <c r="A1398" i="3"/>
  <c r="CY1398" i="3"/>
  <c r="CZ1398" i="3"/>
  <c r="DB1398" i="3" s="1"/>
  <c r="DA1398" i="3"/>
  <c r="DC1398" i="3"/>
  <c r="A1399" i="3"/>
  <c r="CY1399" i="3"/>
  <c r="CZ1399" i="3"/>
  <c r="DA1399" i="3"/>
  <c r="DB1399" i="3"/>
  <c r="DC1399" i="3"/>
  <c r="A1400" i="3"/>
  <c r="CY1400" i="3"/>
  <c r="CZ1400" i="3"/>
  <c r="DB1400" i="3"/>
  <c r="DA1400" i="3"/>
  <c r="DC1400" i="3"/>
  <c r="A1401" i="3"/>
  <c r="CY1401" i="3"/>
  <c r="CZ1401" i="3"/>
  <c r="DB1401" i="3"/>
  <c r="DA1401" i="3"/>
  <c r="DC1401" i="3"/>
  <c r="A1402" i="3"/>
  <c r="CY1402" i="3"/>
  <c r="CZ1402" i="3"/>
  <c r="DB1402" i="3" s="1"/>
  <c r="DA1402" i="3"/>
  <c r="DC1402" i="3"/>
  <c r="A1403" i="3"/>
  <c r="CY1403" i="3"/>
  <c r="CZ1403" i="3"/>
  <c r="DA1403" i="3"/>
  <c r="DB1403" i="3"/>
  <c r="DC1403" i="3"/>
  <c r="A1404" i="3"/>
  <c r="CY1404" i="3"/>
  <c r="CZ1404" i="3"/>
  <c r="DB1404" i="3" s="1"/>
  <c r="DA1404" i="3"/>
  <c r="DC1404" i="3"/>
  <c r="A1405" i="3"/>
  <c r="CY1405" i="3"/>
  <c r="CZ1405" i="3"/>
  <c r="DB1405" i="3"/>
  <c r="DA1405" i="3"/>
  <c r="DC1405" i="3"/>
  <c r="A1406" i="3"/>
  <c r="CY1406" i="3"/>
  <c r="CZ1406" i="3"/>
  <c r="DB1406" i="3" s="1"/>
  <c r="DA1406" i="3"/>
  <c r="DC1406" i="3"/>
  <c r="A1407" i="3"/>
  <c r="CY1407" i="3"/>
  <c r="CZ1407" i="3"/>
  <c r="DA1407" i="3"/>
  <c r="DB1407" i="3"/>
  <c r="DC1407" i="3"/>
  <c r="A1408" i="3"/>
  <c r="CY1408" i="3"/>
  <c r="CZ1408" i="3"/>
  <c r="DB1408" i="3" s="1"/>
  <c r="DA1408" i="3"/>
  <c r="DC1408" i="3"/>
  <c r="A1409" i="3"/>
  <c r="CY1409" i="3"/>
  <c r="CZ1409" i="3"/>
  <c r="DB1409" i="3"/>
  <c r="DA1409" i="3"/>
  <c r="DC1409" i="3"/>
  <c r="A1410" i="3"/>
  <c r="CY1410" i="3"/>
  <c r="CZ1410" i="3"/>
  <c r="DB1410" i="3" s="1"/>
  <c r="DA1410" i="3"/>
  <c r="DC1410" i="3"/>
  <c r="A1411" i="3"/>
  <c r="CY1411" i="3"/>
  <c r="CZ1411" i="3"/>
  <c r="DA1411" i="3"/>
  <c r="DB1411" i="3"/>
  <c r="DC1411" i="3"/>
  <c r="A1412" i="3"/>
  <c r="CY1412" i="3"/>
  <c r="CZ1412" i="3"/>
  <c r="DB1412" i="3"/>
  <c r="DA1412" i="3"/>
  <c r="DC1412" i="3"/>
  <c r="A1413" i="3"/>
  <c r="CY1413" i="3"/>
  <c r="CZ1413" i="3"/>
  <c r="DB1413" i="3"/>
  <c r="DA1413" i="3"/>
  <c r="DC1413" i="3"/>
  <c r="A1414" i="3"/>
  <c r="CY1414" i="3"/>
  <c r="CZ1414" i="3"/>
  <c r="DB1414" i="3" s="1"/>
  <c r="DA1414" i="3"/>
  <c r="DC1414" i="3"/>
  <c r="A1415" i="3"/>
  <c r="CY1415" i="3"/>
  <c r="CZ1415" i="3"/>
  <c r="DA1415" i="3"/>
  <c r="DB1415" i="3"/>
  <c r="DC1415" i="3"/>
  <c r="A1416" i="3"/>
  <c r="CY1416" i="3"/>
  <c r="CZ1416" i="3"/>
  <c r="DB1416" i="3"/>
  <c r="DA1416" i="3"/>
  <c r="DC1416" i="3"/>
  <c r="A1417" i="3"/>
  <c r="CY1417" i="3"/>
  <c r="CZ1417" i="3"/>
  <c r="DB1417" i="3"/>
  <c r="DA1417" i="3"/>
  <c r="DC1417" i="3"/>
  <c r="A1418" i="3"/>
  <c r="CY1418" i="3"/>
  <c r="CZ1418" i="3"/>
  <c r="DB1418" i="3" s="1"/>
  <c r="DA1418" i="3"/>
  <c r="DC1418" i="3"/>
  <c r="A1419" i="3"/>
  <c r="CY1419" i="3"/>
  <c r="CZ1419" i="3"/>
  <c r="DA1419" i="3"/>
  <c r="DB1419" i="3"/>
  <c r="DC1419" i="3"/>
  <c r="A1420" i="3"/>
  <c r="CY1420" i="3"/>
  <c r="CZ1420" i="3"/>
  <c r="DB1420" i="3" s="1"/>
  <c r="DA1420" i="3"/>
  <c r="DC1420" i="3"/>
  <c r="A1421" i="3"/>
  <c r="CY1421" i="3"/>
  <c r="CZ1421" i="3"/>
  <c r="DB1421" i="3"/>
  <c r="DA1421" i="3"/>
  <c r="DC1421" i="3"/>
  <c r="A1422" i="3"/>
  <c r="CY1422" i="3"/>
  <c r="CZ1422" i="3"/>
  <c r="DB1422" i="3" s="1"/>
  <c r="DA1422" i="3"/>
  <c r="DC1422" i="3"/>
  <c r="A1423" i="3"/>
  <c r="CY1423" i="3"/>
  <c r="CZ1423" i="3"/>
  <c r="DA1423" i="3"/>
  <c r="DB1423" i="3"/>
  <c r="DC1423" i="3"/>
  <c r="A1424" i="3"/>
  <c r="CY1424" i="3"/>
  <c r="CZ1424" i="3"/>
  <c r="DB1424" i="3" s="1"/>
  <c r="DA1424" i="3"/>
  <c r="DC1424" i="3"/>
  <c r="A1425" i="3"/>
  <c r="CY1425" i="3"/>
  <c r="CZ1425" i="3"/>
  <c r="DB1425" i="3"/>
  <c r="DA1425" i="3"/>
  <c r="DC1425" i="3"/>
  <c r="A1426" i="3"/>
  <c r="CY1426" i="3"/>
  <c r="CZ1426" i="3"/>
  <c r="DB1426" i="3" s="1"/>
  <c r="DA1426" i="3"/>
  <c r="DC1426" i="3"/>
  <c r="A1427" i="3"/>
  <c r="CY1427" i="3"/>
  <c r="CZ1427" i="3"/>
  <c r="DA1427" i="3"/>
  <c r="DB1427" i="3"/>
  <c r="DC1427" i="3"/>
  <c r="A1428" i="3"/>
  <c r="CY1428" i="3"/>
  <c r="CZ1428" i="3"/>
  <c r="DB1428" i="3"/>
  <c r="DA1428" i="3"/>
  <c r="DC1428" i="3"/>
  <c r="A1429" i="3"/>
  <c r="CY1429" i="3"/>
  <c r="CZ1429" i="3"/>
  <c r="DB1429" i="3"/>
  <c r="DA1429" i="3"/>
  <c r="DC1429" i="3"/>
  <c r="A1430" i="3"/>
  <c r="CY1430" i="3"/>
  <c r="CZ1430" i="3"/>
  <c r="DB1430" i="3" s="1"/>
  <c r="DA1430" i="3"/>
  <c r="DC1430" i="3"/>
  <c r="A1431" i="3"/>
  <c r="CY1431" i="3"/>
  <c r="CZ1431" i="3"/>
  <c r="DA1431" i="3"/>
  <c r="DB1431" i="3"/>
  <c r="DC1431" i="3"/>
  <c r="A1432" i="3"/>
  <c r="CY1432" i="3"/>
  <c r="CZ1432" i="3"/>
  <c r="DB1432" i="3"/>
  <c r="DA1432" i="3"/>
  <c r="DC1432" i="3"/>
  <c r="A1433" i="3"/>
  <c r="CY1433" i="3"/>
  <c r="CZ1433" i="3"/>
  <c r="DB1433" i="3"/>
  <c r="DA1433" i="3"/>
  <c r="DC1433" i="3"/>
  <c r="A1434" i="3"/>
  <c r="CY1434" i="3"/>
  <c r="CZ1434" i="3"/>
  <c r="DB1434" i="3" s="1"/>
  <c r="DA1434" i="3"/>
  <c r="DC1434" i="3"/>
  <c r="A1435" i="3"/>
  <c r="CY1435" i="3"/>
  <c r="CZ1435" i="3"/>
  <c r="DA1435" i="3"/>
  <c r="DB1435" i="3"/>
  <c r="DC1435" i="3"/>
  <c r="A1436" i="3"/>
  <c r="CY1436" i="3"/>
  <c r="CZ1436" i="3"/>
  <c r="DB1436" i="3" s="1"/>
  <c r="DA1436" i="3"/>
  <c r="DC1436" i="3"/>
  <c r="A1437" i="3"/>
  <c r="CY1437" i="3"/>
  <c r="CZ1437" i="3"/>
  <c r="DB1437" i="3"/>
  <c r="DA1437" i="3"/>
  <c r="DC1437" i="3"/>
  <c r="A1438" i="3"/>
  <c r="CY1438" i="3"/>
  <c r="CZ1438" i="3"/>
  <c r="DB1438" i="3" s="1"/>
  <c r="DA1438" i="3"/>
  <c r="DC1438" i="3"/>
  <c r="A1439" i="3"/>
  <c r="CY1439" i="3"/>
  <c r="CZ1439" i="3"/>
  <c r="DA1439" i="3"/>
  <c r="DB1439" i="3"/>
  <c r="DC1439" i="3"/>
  <c r="A1440" i="3"/>
  <c r="CY1440" i="3"/>
  <c r="CZ1440" i="3"/>
  <c r="DB1440" i="3" s="1"/>
  <c r="DA1440" i="3"/>
  <c r="DC1440" i="3"/>
  <c r="A1441" i="3"/>
  <c r="CY1441" i="3"/>
  <c r="CZ1441" i="3"/>
  <c r="DB1441" i="3"/>
  <c r="DA1441" i="3"/>
  <c r="DC1441" i="3"/>
  <c r="A1442" i="3"/>
  <c r="CY1442" i="3"/>
  <c r="CZ1442" i="3"/>
  <c r="DB1442" i="3" s="1"/>
  <c r="DA1442" i="3"/>
  <c r="DC1442" i="3"/>
  <c r="A1443" i="3"/>
  <c r="CY1443" i="3"/>
  <c r="CZ1443" i="3"/>
  <c r="DA1443" i="3"/>
  <c r="DB1443" i="3"/>
  <c r="DC1443" i="3"/>
  <c r="A1444" i="3"/>
  <c r="CY1444" i="3"/>
  <c r="CZ1444" i="3"/>
  <c r="DB1444" i="3"/>
  <c r="DA1444" i="3"/>
  <c r="DC1444" i="3"/>
  <c r="A1445" i="3"/>
  <c r="CY1445" i="3"/>
  <c r="CZ1445" i="3"/>
  <c r="DB1445" i="3"/>
  <c r="DA1445" i="3"/>
  <c r="DC1445" i="3"/>
  <c r="A1446" i="3"/>
  <c r="CY1446" i="3"/>
  <c r="CZ1446" i="3"/>
  <c r="DB1446" i="3" s="1"/>
  <c r="DA1446" i="3"/>
  <c r="DC1446" i="3"/>
  <c r="A1447" i="3"/>
  <c r="CY1447" i="3"/>
  <c r="CZ1447" i="3"/>
  <c r="DA1447" i="3"/>
  <c r="DB1447" i="3"/>
  <c r="DC1447" i="3"/>
  <c r="A1448" i="3"/>
  <c r="CY1448" i="3"/>
  <c r="CZ1448" i="3"/>
  <c r="DB1448" i="3"/>
  <c r="DA1448" i="3"/>
  <c r="DC1448" i="3"/>
  <c r="A1449" i="3"/>
  <c r="CY1449" i="3"/>
  <c r="CZ1449" i="3"/>
  <c r="DB1449" i="3"/>
  <c r="DA1449" i="3"/>
  <c r="DC1449" i="3"/>
  <c r="A1450" i="3"/>
  <c r="CY1450" i="3"/>
  <c r="CZ1450" i="3"/>
  <c r="DB1450" i="3" s="1"/>
  <c r="DA1450" i="3"/>
  <c r="DC1450" i="3"/>
  <c r="A1451" i="3"/>
  <c r="CY1451" i="3"/>
  <c r="CZ1451" i="3"/>
  <c r="DA1451" i="3"/>
  <c r="DB1451" i="3"/>
  <c r="DC1451" i="3"/>
  <c r="A1452" i="3"/>
  <c r="CY1452" i="3"/>
  <c r="CZ1452" i="3"/>
  <c r="DB1452" i="3" s="1"/>
  <c r="DA1452" i="3"/>
  <c r="DC1452" i="3"/>
  <c r="A1453" i="3"/>
  <c r="CY1453" i="3"/>
  <c r="CZ1453" i="3"/>
  <c r="DB1453" i="3"/>
  <c r="DA1453" i="3"/>
  <c r="DC1453" i="3"/>
  <c r="A1454" i="3"/>
  <c r="CY1454" i="3"/>
  <c r="CZ1454" i="3"/>
  <c r="DB1454" i="3" s="1"/>
  <c r="DA1454" i="3"/>
  <c r="DC1454" i="3"/>
  <c r="A1455" i="3"/>
  <c r="CY1455" i="3"/>
  <c r="CZ1455" i="3"/>
  <c r="DA1455" i="3"/>
  <c r="DB1455" i="3"/>
  <c r="DC1455" i="3"/>
  <c r="A1456" i="3"/>
  <c r="CY1456" i="3"/>
  <c r="CZ1456" i="3"/>
  <c r="DB1456" i="3" s="1"/>
  <c r="DA1456" i="3"/>
  <c r="DC1456" i="3"/>
  <c r="A1457" i="3"/>
  <c r="CY1457" i="3"/>
  <c r="CZ1457" i="3"/>
  <c r="DB1457" i="3"/>
  <c r="DA1457" i="3"/>
  <c r="DC1457" i="3"/>
  <c r="A1458" i="3"/>
  <c r="CY1458" i="3"/>
  <c r="CZ1458" i="3"/>
  <c r="DB1458" i="3" s="1"/>
  <c r="DA1458" i="3"/>
  <c r="DC1458" i="3"/>
  <c r="A1459" i="3"/>
  <c r="CY1459" i="3"/>
  <c r="CZ1459" i="3"/>
  <c r="DA1459" i="3"/>
  <c r="DB1459" i="3"/>
  <c r="DC1459" i="3"/>
  <c r="A1460" i="3"/>
  <c r="CY1460" i="3"/>
  <c r="CZ1460" i="3"/>
  <c r="DB1460" i="3"/>
  <c r="DA1460" i="3"/>
  <c r="DC1460" i="3"/>
  <c r="A1461" i="3"/>
  <c r="CY1461" i="3"/>
  <c r="CZ1461" i="3"/>
  <c r="DB1461" i="3"/>
  <c r="DA1461" i="3"/>
  <c r="DC1461" i="3"/>
  <c r="A1462" i="3"/>
  <c r="CY1462" i="3"/>
  <c r="CZ1462" i="3"/>
  <c r="DB1462" i="3" s="1"/>
  <c r="DA1462" i="3"/>
  <c r="DC1462" i="3"/>
  <c r="A1463" i="3"/>
  <c r="CY1463" i="3"/>
  <c r="CZ1463" i="3"/>
  <c r="DA1463" i="3"/>
  <c r="DB1463" i="3"/>
  <c r="DC1463" i="3"/>
  <c r="A1464" i="3"/>
  <c r="CY1464" i="3"/>
  <c r="CZ1464" i="3"/>
  <c r="DB1464" i="3"/>
  <c r="DA1464" i="3"/>
  <c r="DC1464" i="3"/>
  <c r="A1465" i="3"/>
  <c r="CY1465" i="3"/>
  <c r="CZ1465" i="3"/>
  <c r="DB1465" i="3"/>
  <c r="DA1465" i="3"/>
  <c r="DC1465" i="3"/>
  <c r="A1466" i="3"/>
  <c r="CY1466" i="3"/>
  <c r="CZ1466" i="3"/>
  <c r="DB1466" i="3" s="1"/>
  <c r="DA1466" i="3"/>
  <c r="DC1466" i="3"/>
  <c r="A1467" i="3"/>
  <c r="CY1467" i="3"/>
  <c r="CZ1467" i="3"/>
  <c r="DA1467" i="3"/>
  <c r="DB1467" i="3"/>
  <c r="DC1467" i="3"/>
  <c r="A1468" i="3"/>
  <c r="CY1468" i="3"/>
  <c r="CZ1468" i="3"/>
  <c r="DB1468" i="3" s="1"/>
  <c r="DA1468" i="3"/>
  <c r="DC1468" i="3"/>
  <c r="A1469" i="3"/>
  <c r="CY1469" i="3"/>
  <c r="CZ1469" i="3"/>
  <c r="DB1469" i="3"/>
  <c r="DA1469" i="3"/>
  <c r="DC1469" i="3"/>
  <c r="A1470" i="3"/>
  <c r="CY1470" i="3"/>
  <c r="CZ1470" i="3"/>
  <c r="DB1470" i="3" s="1"/>
  <c r="DA1470" i="3"/>
  <c r="DC1470" i="3"/>
  <c r="A1471" i="3"/>
  <c r="CY1471" i="3"/>
  <c r="CZ1471" i="3"/>
  <c r="DA1471" i="3"/>
  <c r="DB1471" i="3"/>
  <c r="DC1471" i="3"/>
  <c r="A1472" i="3"/>
  <c r="CY1472" i="3"/>
  <c r="CZ1472" i="3"/>
  <c r="DB1472" i="3" s="1"/>
  <c r="DA1472" i="3"/>
  <c r="DC1472" i="3"/>
  <c r="A1473" i="3"/>
  <c r="CY1473" i="3"/>
  <c r="CZ1473" i="3"/>
  <c r="DB1473" i="3"/>
  <c r="DA1473" i="3"/>
  <c r="DC1473" i="3"/>
  <c r="A1474" i="3"/>
  <c r="CY1474" i="3"/>
  <c r="CZ1474" i="3"/>
  <c r="DB1474" i="3" s="1"/>
  <c r="DA1474" i="3"/>
  <c r="DC1474" i="3"/>
  <c r="A1475" i="3"/>
  <c r="CY1475" i="3"/>
  <c r="CZ1475" i="3"/>
  <c r="DA1475" i="3"/>
  <c r="DB1475" i="3"/>
  <c r="DC1475" i="3"/>
  <c r="A1476" i="3"/>
  <c r="CY1476" i="3"/>
  <c r="CZ1476" i="3"/>
  <c r="DB1476" i="3"/>
  <c r="DA1476" i="3"/>
  <c r="DC1476" i="3"/>
  <c r="A1477" i="3"/>
  <c r="CY1477" i="3"/>
  <c r="CZ1477" i="3"/>
  <c r="DB1477" i="3"/>
  <c r="DA1477" i="3"/>
  <c r="DC1477" i="3"/>
  <c r="A1478" i="3"/>
  <c r="CY1478" i="3"/>
  <c r="CZ1478" i="3"/>
  <c r="DB1478" i="3" s="1"/>
  <c r="DA1478" i="3"/>
  <c r="DC1478" i="3"/>
  <c r="A1479" i="3"/>
  <c r="CY1479" i="3"/>
  <c r="CZ1479" i="3"/>
  <c r="DA1479" i="3"/>
  <c r="DB1479" i="3"/>
  <c r="DC1479" i="3"/>
  <c r="A1480" i="3"/>
  <c r="CY1480" i="3"/>
  <c r="CZ1480" i="3"/>
  <c r="DB1480" i="3"/>
  <c r="DA1480" i="3"/>
  <c r="DC1480" i="3"/>
  <c r="A1481" i="3"/>
  <c r="CY1481" i="3"/>
  <c r="CZ1481" i="3"/>
  <c r="DB1481" i="3"/>
  <c r="DA1481" i="3"/>
  <c r="DC1481" i="3"/>
  <c r="A1482" i="3"/>
  <c r="CY1482" i="3"/>
  <c r="CZ1482" i="3"/>
  <c r="DB1482" i="3" s="1"/>
  <c r="DA1482" i="3"/>
  <c r="DC1482" i="3"/>
  <c r="A1483" i="3"/>
  <c r="CY1483" i="3"/>
  <c r="CZ1483" i="3"/>
  <c r="DA1483" i="3"/>
  <c r="DB1483" i="3"/>
  <c r="DC1483" i="3"/>
  <c r="A1484" i="3"/>
  <c r="CY1484" i="3"/>
  <c r="CZ1484" i="3"/>
  <c r="DB1484" i="3" s="1"/>
  <c r="DA1484" i="3"/>
  <c r="DC1484" i="3"/>
  <c r="A1485" i="3"/>
  <c r="CY1485" i="3"/>
  <c r="CZ1485" i="3"/>
  <c r="DB1485" i="3"/>
  <c r="DA1485" i="3"/>
  <c r="DC1485" i="3"/>
  <c r="A1486" i="3"/>
  <c r="CY1486" i="3"/>
  <c r="CZ1486" i="3"/>
  <c r="DB1486" i="3" s="1"/>
  <c r="DA1486" i="3"/>
  <c r="DC1486" i="3"/>
  <c r="A1487" i="3"/>
  <c r="CY1487" i="3"/>
  <c r="CZ1487" i="3"/>
  <c r="DA1487" i="3"/>
  <c r="DB1487" i="3"/>
  <c r="DC1487" i="3"/>
  <c r="A1488" i="3"/>
  <c r="CY1488" i="3"/>
  <c r="CZ1488" i="3"/>
  <c r="DB1488" i="3" s="1"/>
  <c r="DA1488" i="3"/>
  <c r="DC1488" i="3"/>
  <c r="A1489" i="3"/>
  <c r="CY1489" i="3"/>
  <c r="CZ1489" i="3"/>
  <c r="DB1489" i="3"/>
  <c r="DA1489" i="3"/>
  <c r="DC1489" i="3"/>
  <c r="A1490" i="3"/>
  <c r="CY1490" i="3"/>
  <c r="CZ1490" i="3"/>
  <c r="DB1490" i="3" s="1"/>
  <c r="DA1490" i="3"/>
  <c r="DC1490" i="3"/>
  <c r="A1491" i="3"/>
  <c r="CY1491" i="3"/>
  <c r="CZ1491" i="3"/>
  <c r="DA1491" i="3"/>
  <c r="DB1491" i="3"/>
  <c r="DC1491" i="3"/>
  <c r="A1492" i="3"/>
  <c r="CY1492" i="3"/>
  <c r="CZ1492" i="3"/>
  <c r="DB1492" i="3"/>
  <c r="DA1492" i="3"/>
  <c r="DC1492" i="3"/>
  <c r="A1493" i="3"/>
  <c r="CY1493" i="3"/>
  <c r="CZ1493" i="3"/>
  <c r="DB1493" i="3"/>
  <c r="DA1493" i="3"/>
  <c r="DC1493" i="3"/>
  <c r="A1494" i="3"/>
  <c r="CY1494" i="3"/>
  <c r="CZ1494" i="3"/>
  <c r="DB1494" i="3" s="1"/>
  <c r="DA1494" i="3"/>
  <c r="DC1494" i="3"/>
  <c r="A1495" i="3"/>
  <c r="CY1495" i="3"/>
  <c r="CZ1495" i="3"/>
  <c r="DA1495" i="3"/>
  <c r="DB1495" i="3"/>
  <c r="DC1495" i="3"/>
  <c r="A1496" i="3"/>
  <c r="CY1496" i="3"/>
  <c r="CZ1496" i="3"/>
  <c r="DB1496" i="3"/>
  <c r="DA1496" i="3"/>
  <c r="DC1496" i="3"/>
  <c r="A1497" i="3"/>
  <c r="CY1497" i="3"/>
  <c r="CZ1497" i="3"/>
  <c r="DB1497" i="3"/>
  <c r="DA1497" i="3"/>
  <c r="DC1497" i="3"/>
  <c r="A1498" i="3"/>
  <c r="CY1498" i="3"/>
  <c r="CZ1498" i="3"/>
  <c r="DB1498" i="3" s="1"/>
  <c r="DA1498" i="3"/>
  <c r="DC1498" i="3"/>
  <c r="A1499" i="3"/>
  <c r="CY1499" i="3"/>
  <c r="CZ1499" i="3"/>
  <c r="DA1499" i="3"/>
  <c r="DB1499" i="3"/>
  <c r="DC1499" i="3"/>
  <c r="A1500" i="3"/>
  <c r="CY1500" i="3"/>
  <c r="CZ1500" i="3"/>
  <c r="DB1500" i="3" s="1"/>
  <c r="DA1500" i="3"/>
  <c r="DC1500" i="3"/>
  <c r="A1501" i="3"/>
  <c r="CY1501" i="3"/>
  <c r="CZ1501" i="3"/>
  <c r="DB1501" i="3"/>
  <c r="DA1501" i="3"/>
  <c r="DC1501" i="3"/>
  <c r="A1502" i="3"/>
  <c r="CY1502" i="3"/>
  <c r="CZ1502" i="3"/>
  <c r="DB1502" i="3" s="1"/>
  <c r="DA1502" i="3"/>
  <c r="DC1502" i="3"/>
  <c r="A1503" i="3"/>
  <c r="CY1503" i="3"/>
  <c r="CZ1503" i="3"/>
  <c r="DA1503" i="3"/>
  <c r="DB1503" i="3"/>
  <c r="DC1503" i="3"/>
  <c r="A1504" i="3"/>
  <c r="CY1504" i="3"/>
  <c r="CZ1504" i="3"/>
  <c r="DB1504" i="3" s="1"/>
  <c r="DA1504" i="3"/>
  <c r="DC1504" i="3"/>
  <c r="A1505" i="3"/>
  <c r="CY1505" i="3"/>
  <c r="CZ1505" i="3"/>
  <c r="DB1505" i="3"/>
  <c r="DA1505" i="3"/>
  <c r="DC1505" i="3"/>
  <c r="A1506" i="3"/>
  <c r="CY1506" i="3"/>
  <c r="CZ1506" i="3"/>
  <c r="DB1506" i="3" s="1"/>
  <c r="DA1506" i="3"/>
  <c r="DC1506" i="3"/>
  <c r="A1507" i="3"/>
  <c r="CY1507" i="3"/>
  <c r="CZ1507" i="3"/>
  <c r="DA1507" i="3"/>
  <c r="DB1507" i="3"/>
  <c r="DC1507" i="3"/>
  <c r="A1508" i="3"/>
  <c r="CY1508" i="3"/>
  <c r="CZ1508" i="3"/>
  <c r="DB1508" i="3"/>
  <c r="DA1508" i="3"/>
  <c r="DC1508" i="3"/>
  <c r="A1509" i="3"/>
  <c r="CY1509" i="3"/>
  <c r="CZ1509" i="3"/>
  <c r="DB1509" i="3"/>
  <c r="DA1509" i="3"/>
  <c r="DC1509" i="3"/>
  <c r="A1510" i="3"/>
  <c r="CY1510" i="3"/>
  <c r="CZ1510" i="3"/>
  <c r="DB1510" i="3" s="1"/>
  <c r="DA1510" i="3"/>
  <c r="DC1510" i="3"/>
  <c r="A1511" i="3"/>
  <c r="CY1511" i="3"/>
  <c r="CZ1511" i="3"/>
  <c r="DA1511" i="3"/>
  <c r="DB1511" i="3"/>
  <c r="DC1511" i="3"/>
  <c r="A1512" i="3"/>
  <c r="CY1512" i="3"/>
  <c r="CZ1512" i="3"/>
  <c r="DB1512" i="3"/>
  <c r="DA1512" i="3"/>
  <c r="DC1512" i="3"/>
  <c r="A1513" i="3"/>
  <c r="CY1513" i="3"/>
  <c r="CZ1513" i="3"/>
  <c r="DB1513" i="3"/>
  <c r="DA1513" i="3"/>
  <c r="DC1513" i="3"/>
  <c r="A1514" i="3"/>
  <c r="CY1514" i="3"/>
  <c r="CZ1514" i="3"/>
  <c r="DB1514" i="3" s="1"/>
  <c r="DA1514" i="3"/>
  <c r="DC1514" i="3"/>
  <c r="A1515" i="3"/>
  <c r="CY1515" i="3"/>
  <c r="CZ1515" i="3"/>
  <c r="DA1515" i="3"/>
  <c r="DB1515" i="3"/>
  <c r="DC1515" i="3"/>
  <c r="A1516" i="3"/>
  <c r="CY1516" i="3"/>
  <c r="CZ1516" i="3"/>
  <c r="DB1516" i="3" s="1"/>
  <c r="DA1516" i="3"/>
  <c r="DC1516" i="3"/>
  <c r="A1517" i="3"/>
  <c r="CY1517" i="3"/>
  <c r="CZ1517" i="3"/>
  <c r="DB1517" i="3"/>
  <c r="DA1517" i="3"/>
  <c r="DC1517" i="3"/>
  <c r="A1518" i="3"/>
  <c r="CY1518" i="3"/>
  <c r="CZ1518" i="3"/>
  <c r="DB1518" i="3" s="1"/>
  <c r="DA1518" i="3"/>
  <c r="DC1518" i="3"/>
  <c r="A1519" i="3"/>
  <c r="CY1519" i="3"/>
  <c r="CZ1519" i="3"/>
  <c r="DA1519" i="3"/>
  <c r="DB1519" i="3"/>
  <c r="DC1519" i="3"/>
  <c r="A1520" i="3"/>
  <c r="CY1520" i="3"/>
  <c r="CZ1520" i="3"/>
  <c r="DB1520" i="3" s="1"/>
  <c r="DA1520" i="3"/>
  <c r="DC1520" i="3"/>
  <c r="A1521" i="3"/>
  <c r="CY1521" i="3"/>
  <c r="CZ1521" i="3"/>
  <c r="DB1521" i="3"/>
  <c r="DA1521" i="3"/>
  <c r="DC1521" i="3"/>
  <c r="A1522" i="3"/>
  <c r="CY1522" i="3"/>
  <c r="CZ1522" i="3"/>
  <c r="DB1522" i="3" s="1"/>
  <c r="DA1522" i="3"/>
  <c r="DC1522" i="3"/>
  <c r="A1523" i="3"/>
  <c r="CY1523" i="3"/>
  <c r="CZ1523" i="3"/>
  <c r="DA1523" i="3"/>
  <c r="DB1523" i="3"/>
  <c r="DC1523" i="3"/>
  <c r="A1524" i="3"/>
  <c r="CY1524" i="3"/>
  <c r="CZ1524" i="3"/>
  <c r="DB1524" i="3"/>
  <c r="DA1524" i="3"/>
  <c r="DC1524" i="3"/>
  <c r="A1525" i="3"/>
  <c r="CY1525" i="3"/>
  <c r="CZ1525" i="3"/>
  <c r="DB1525" i="3"/>
  <c r="DA1525" i="3"/>
  <c r="DC1525" i="3"/>
  <c r="A1526" i="3"/>
  <c r="CY1526" i="3"/>
  <c r="CZ1526" i="3"/>
  <c r="DB1526" i="3" s="1"/>
  <c r="DA1526" i="3"/>
  <c r="DC1526" i="3"/>
  <c r="A1527" i="3"/>
  <c r="CY1527" i="3"/>
  <c r="CZ1527" i="3"/>
  <c r="DA1527" i="3"/>
  <c r="DB1527" i="3"/>
  <c r="DC1527" i="3"/>
  <c r="A1528" i="3"/>
  <c r="CY1528" i="3"/>
  <c r="CZ1528" i="3"/>
  <c r="DB1528" i="3"/>
  <c r="DA1528" i="3"/>
  <c r="DC1528" i="3"/>
  <c r="A1529" i="3"/>
  <c r="CY1529" i="3"/>
  <c r="CZ1529" i="3"/>
  <c r="DB1529" i="3"/>
  <c r="DA1529" i="3"/>
  <c r="DC1529" i="3"/>
  <c r="A1530" i="3"/>
  <c r="CY1530" i="3"/>
  <c r="CZ1530" i="3"/>
  <c r="DB1530" i="3" s="1"/>
  <c r="DA1530" i="3"/>
  <c r="DC1530" i="3"/>
  <c r="A1531" i="3"/>
  <c r="CY1531" i="3"/>
  <c r="CZ1531" i="3"/>
  <c r="DA1531" i="3"/>
  <c r="DB1531" i="3"/>
  <c r="DC1531" i="3"/>
  <c r="A1532" i="3"/>
  <c r="CY1532" i="3"/>
  <c r="CZ1532" i="3"/>
  <c r="DB1532" i="3" s="1"/>
  <c r="DA1532" i="3"/>
  <c r="DC1532" i="3"/>
  <c r="A1533" i="3"/>
  <c r="CY1533" i="3"/>
  <c r="CZ1533" i="3"/>
  <c r="DB1533" i="3"/>
  <c r="DA1533" i="3"/>
  <c r="DC1533" i="3"/>
  <c r="A1534" i="3"/>
  <c r="CY1534" i="3"/>
  <c r="CZ1534" i="3"/>
  <c r="DB1534" i="3" s="1"/>
  <c r="DA1534" i="3"/>
  <c r="DC1534" i="3"/>
  <c r="A1535" i="3"/>
  <c r="CY1535" i="3"/>
  <c r="CZ1535" i="3"/>
  <c r="DA1535" i="3"/>
  <c r="DB1535" i="3"/>
  <c r="DC1535" i="3"/>
  <c r="A1536" i="3"/>
  <c r="CY1536" i="3"/>
  <c r="CZ1536" i="3"/>
  <c r="DB1536" i="3" s="1"/>
  <c r="DA1536" i="3"/>
  <c r="DC1536" i="3"/>
  <c r="A1537" i="3"/>
  <c r="CY1537" i="3"/>
  <c r="CZ1537" i="3"/>
  <c r="DB1537" i="3"/>
  <c r="DA1537" i="3"/>
  <c r="DC1537" i="3"/>
  <c r="A1538" i="3"/>
  <c r="CY1538" i="3"/>
  <c r="CZ1538" i="3"/>
  <c r="DB1538" i="3" s="1"/>
  <c r="DA1538" i="3"/>
  <c r="DC1538" i="3"/>
  <c r="A1539" i="3"/>
  <c r="CY1539" i="3"/>
  <c r="CZ1539" i="3"/>
  <c r="DA1539" i="3"/>
  <c r="DB1539" i="3"/>
  <c r="DC1539" i="3"/>
  <c r="A1540" i="3"/>
  <c r="CY1540" i="3"/>
  <c r="CZ1540" i="3"/>
  <c r="DB1540" i="3" s="1"/>
  <c r="DA1540" i="3"/>
  <c r="DC1540" i="3"/>
  <c r="A1541" i="3"/>
  <c r="CY1541" i="3"/>
  <c r="CZ1541" i="3"/>
  <c r="DB1541" i="3"/>
  <c r="DA1541" i="3"/>
  <c r="DC1541" i="3"/>
  <c r="A1542" i="3"/>
  <c r="CY1542" i="3"/>
  <c r="CZ1542" i="3"/>
  <c r="DB1542" i="3" s="1"/>
  <c r="DA1542" i="3"/>
  <c r="DC1542" i="3"/>
  <c r="A1543" i="3"/>
  <c r="CY1543" i="3"/>
  <c r="CZ1543" i="3"/>
  <c r="DA1543" i="3"/>
  <c r="DB1543" i="3"/>
  <c r="DC1543" i="3"/>
  <c r="A1544" i="3"/>
  <c r="CY1544" i="3"/>
  <c r="CZ1544" i="3"/>
  <c r="DB1544" i="3" s="1"/>
  <c r="DA1544" i="3"/>
  <c r="DC1544" i="3"/>
  <c r="A1545" i="3"/>
  <c r="CY1545" i="3"/>
  <c r="CZ1545" i="3"/>
  <c r="DB1545" i="3"/>
  <c r="DA1545" i="3"/>
  <c r="DC1545" i="3"/>
  <c r="A1546" i="3"/>
  <c r="CY1546" i="3"/>
  <c r="CZ1546" i="3"/>
  <c r="DB1546" i="3" s="1"/>
  <c r="DA1546" i="3"/>
  <c r="DC1546" i="3"/>
  <c r="A1547" i="3"/>
  <c r="CY1547" i="3"/>
  <c r="CZ1547" i="3"/>
  <c r="DA1547" i="3"/>
  <c r="DB1547" i="3"/>
  <c r="DC1547" i="3"/>
  <c r="A1548" i="3"/>
  <c r="CY1548" i="3"/>
  <c r="CZ1548" i="3"/>
  <c r="DB1548" i="3" s="1"/>
  <c r="DA1548" i="3"/>
  <c r="DC1548" i="3"/>
  <c r="A1549" i="3"/>
  <c r="CY1549" i="3"/>
  <c r="CZ1549" i="3"/>
  <c r="DB1549" i="3"/>
  <c r="DA1549" i="3"/>
  <c r="DC1549" i="3"/>
  <c r="A1550" i="3"/>
  <c r="CY1550" i="3"/>
  <c r="CZ1550" i="3"/>
  <c r="DB1550" i="3" s="1"/>
  <c r="DA1550" i="3"/>
  <c r="DC1550" i="3"/>
  <c r="A1551" i="3"/>
  <c r="CY1551" i="3"/>
  <c r="CZ1551" i="3"/>
  <c r="DA1551" i="3"/>
  <c r="DB1551" i="3"/>
  <c r="DC1551" i="3"/>
  <c r="A1552" i="3"/>
  <c r="CY1552" i="3"/>
  <c r="CZ1552" i="3"/>
  <c r="DB1552" i="3" s="1"/>
  <c r="DA1552" i="3"/>
  <c r="DC1552" i="3"/>
  <c r="A1553" i="3"/>
  <c r="CY1553" i="3"/>
  <c r="CZ1553" i="3"/>
  <c r="DB1553" i="3"/>
  <c r="DA1553" i="3"/>
  <c r="DC1553" i="3"/>
  <c r="A1554" i="3"/>
  <c r="CY1554" i="3"/>
  <c r="CZ1554" i="3"/>
  <c r="DB1554" i="3" s="1"/>
  <c r="DA1554" i="3"/>
  <c r="DC1554" i="3"/>
  <c r="A1555" i="3"/>
  <c r="CY1555" i="3"/>
  <c r="CZ1555" i="3"/>
  <c r="DA1555" i="3"/>
  <c r="DB1555" i="3"/>
  <c r="DC1555" i="3"/>
  <c r="A1556" i="3"/>
  <c r="CY1556" i="3"/>
  <c r="CZ1556" i="3"/>
  <c r="DB1556" i="3" s="1"/>
  <c r="DA1556" i="3"/>
  <c r="DC1556" i="3"/>
  <c r="A1557" i="3"/>
  <c r="CY1557" i="3"/>
  <c r="CZ1557" i="3"/>
  <c r="DB1557" i="3"/>
  <c r="DA1557" i="3"/>
  <c r="DC1557" i="3"/>
  <c r="A1558" i="3"/>
  <c r="CY1558" i="3"/>
  <c r="CZ1558" i="3"/>
  <c r="DB1558" i="3" s="1"/>
  <c r="DA1558" i="3"/>
  <c r="DC1558" i="3"/>
  <c r="A1559" i="3"/>
  <c r="CY1559" i="3"/>
  <c r="CZ1559" i="3"/>
  <c r="DA1559" i="3"/>
  <c r="DB1559" i="3"/>
  <c r="DC1559" i="3"/>
  <c r="A1560" i="3"/>
  <c r="CY1560" i="3"/>
  <c r="CZ1560" i="3"/>
  <c r="DB1560" i="3" s="1"/>
  <c r="DA1560" i="3"/>
  <c r="DC1560" i="3"/>
  <c r="A1561" i="3"/>
  <c r="CY1561" i="3"/>
  <c r="CZ1561" i="3"/>
  <c r="DB1561" i="3"/>
  <c r="DA1561" i="3"/>
  <c r="DC1561" i="3"/>
  <c r="A1562" i="3"/>
  <c r="CY1562" i="3"/>
  <c r="CZ1562" i="3"/>
  <c r="DB1562" i="3" s="1"/>
  <c r="DA1562" i="3"/>
  <c r="DC1562" i="3"/>
  <c r="A1563" i="3"/>
  <c r="CY1563" i="3"/>
  <c r="CZ1563" i="3"/>
  <c r="DA1563" i="3"/>
  <c r="DB1563" i="3"/>
  <c r="DC1563" i="3"/>
  <c r="A1564" i="3"/>
  <c r="CY1564" i="3"/>
  <c r="CZ1564" i="3"/>
  <c r="DB1564" i="3" s="1"/>
  <c r="DA1564" i="3"/>
  <c r="DC1564" i="3"/>
  <c r="A1565" i="3"/>
  <c r="CX1565" i="3"/>
  <c r="CY1565" i="3"/>
  <c r="CZ1565" i="3"/>
  <c r="DB1565" i="3" s="1"/>
  <c r="DA1565" i="3"/>
  <c r="DC1565" i="3"/>
  <c r="A1566" i="3"/>
  <c r="CX1566" i="3"/>
  <c r="CY1566" i="3"/>
  <c r="CZ1566" i="3"/>
  <c r="DA1566" i="3"/>
  <c r="DB1566" i="3"/>
  <c r="DC1566" i="3"/>
  <c r="A1567" i="3"/>
  <c r="CX1567" i="3"/>
  <c r="CY1567" i="3"/>
  <c r="CZ1567" i="3"/>
  <c r="DA1567" i="3"/>
  <c r="DB1567" i="3"/>
  <c r="DC1567" i="3"/>
  <c r="A1568" i="3"/>
  <c r="CX1568" i="3"/>
  <c r="CY1568" i="3"/>
  <c r="CZ1568" i="3"/>
  <c r="DB1568" i="3" s="1"/>
  <c r="DA1568" i="3"/>
  <c r="DC1568" i="3"/>
  <c r="A1569" i="3"/>
  <c r="CX1569" i="3"/>
  <c r="CY1569" i="3"/>
  <c r="CZ1569" i="3"/>
  <c r="DB1569" i="3"/>
  <c r="DA1569" i="3"/>
  <c r="DC1569" i="3"/>
  <c r="A1570" i="3"/>
  <c r="CX1570" i="3"/>
  <c r="CY1570" i="3"/>
  <c r="CZ1570" i="3"/>
  <c r="DA1570" i="3"/>
  <c r="DB1570" i="3"/>
  <c r="DC1570" i="3"/>
  <c r="A1571" i="3"/>
  <c r="CX1571" i="3"/>
  <c r="CY1571" i="3"/>
  <c r="CZ1571" i="3"/>
  <c r="DA1571" i="3"/>
  <c r="DB1571" i="3"/>
  <c r="DC1571" i="3"/>
  <c r="A1572" i="3"/>
  <c r="CX1572" i="3"/>
  <c r="CY1572" i="3"/>
  <c r="CZ1572" i="3"/>
  <c r="DB1572" i="3" s="1"/>
  <c r="DA1572" i="3"/>
  <c r="DC1572" i="3"/>
  <c r="A1573" i="3"/>
  <c r="CX1573" i="3"/>
  <c r="CY1573" i="3"/>
  <c r="CZ1573" i="3"/>
  <c r="DB1573" i="3"/>
  <c r="DA1573" i="3"/>
  <c r="DC1573" i="3"/>
  <c r="A1574" i="3"/>
  <c r="CX1574" i="3"/>
  <c r="CY1574" i="3"/>
  <c r="CZ1574" i="3"/>
  <c r="DA1574" i="3"/>
  <c r="DB1574" i="3"/>
  <c r="DC1574" i="3"/>
  <c r="A1575" i="3"/>
  <c r="CY1575" i="3"/>
  <c r="CZ1575" i="3"/>
  <c r="DB1575" i="3" s="1"/>
  <c r="DA1575" i="3"/>
  <c r="DC1575" i="3"/>
  <c r="A1576" i="3"/>
  <c r="CY1576" i="3"/>
  <c r="CZ1576" i="3"/>
  <c r="DB1576" i="3"/>
  <c r="DA1576" i="3"/>
  <c r="DC1576" i="3"/>
  <c r="A1577" i="3"/>
  <c r="CY1577" i="3"/>
  <c r="CZ1577" i="3"/>
  <c r="DB1577" i="3" s="1"/>
  <c r="DA1577" i="3"/>
  <c r="DC1577" i="3"/>
  <c r="A1578" i="3"/>
  <c r="CY1578" i="3"/>
  <c r="CZ1578" i="3"/>
  <c r="DA1578" i="3"/>
  <c r="DB1578" i="3"/>
  <c r="DC1578" i="3"/>
  <c r="A1579" i="3"/>
  <c r="CY1579" i="3"/>
  <c r="CZ1579" i="3"/>
  <c r="DB1579" i="3" s="1"/>
  <c r="DA1579" i="3"/>
  <c r="DC1579" i="3"/>
  <c r="A1580" i="3"/>
  <c r="CY1580" i="3"/>
  <c r="CZ1580" i="3"/>
  <c r="DB1580" i="3"/>
  <c r="DA1580" i="3"/>
  <c r="DC1580" i="3"/>
  <c r="A1581" i="3"/>
  <c r="CY1581" i="3"/>
  <c r="CZ1581" i="3"/>
  <c r="DB1581" i="3" s="1"/>
  <c r="DA1581" i="3"/>
  <c r="DC1581" i="3"/>
  <c r="A1582" i="3"/>
  <c r="CY1582" i="3"/>
  <c r="CZ1582" i="3"/>
  <c r="DA1582" i="3"/>
  <c r="DB1582" i="3"/>
  <c r="DC1582" i="3"/>
  <c r="A1583" i="3"/>
  <c r="CY1583" i="3"/>
  <c r="CZ1583" i="3"/>
  <c r="DB1583" i="3" s="1"/>
  <c r="DA1583" i="3"/>
  <c r="DC1583" i="3"/>
  <c r="A1584" i="3"/>
  <c r="CY1584" i="3"/>
  <c r="CZ1584" i="3"/>
  <c r="DB1584" i="3"/>
  <c r="DA1584" i="3"/>
  <c r="DC1584" i="3"/>
  <c r="A1585" i="3"/>
  <c r="CY1585" i="3"/>
  <c r="CZ1585" i="3"/>
  <c r="DB1585" i="3" s="1"/>
  <c r="DA1585" i="3"/>
  <c r="DC1585" i="3"/>
  <c r="A1586" i="3"/>
  <c r="CY1586" i="3"/>
  <c r="CZ1586" i="3"/>
  <c r="DA1586" i="3"/>
  <c r="DB1586" i="3"/>
  <c r="DC1586" i="3"/>
  <c r="A1587" i="3"/>
  <c r="CY1587" i="3"/>
  <c r="CZ1587" i="3"/>
  <c r="DB1587" i="3" s="1"/>
  <c r="DA1587" i="3"/>
  <c r="DC1587" i="3"/>
  <c r="A1588" i="3"/>
  <c r="CY1588" i="3"/>
  <c r="CZ1588" i="3"/>
  <c r="DB1588" i="3"/>
  <c r="DA1588" i="3"/>
  <c r="DC1588" i="3"/>
  <c r="A1589" i="3"/>
  <c r="CY1589" i="3"/>
  <c r="CZ1589" i="3"/>
  <c r="DB1589" i="3" s="1"/>
  <c r="DA1589" i="3"/>
  <c r="DC1589" i="3"/>
  <c r="A1590" i="3"/>
  <c r="CY1590" i="3"/>
  <c r="CZ1590" i="3"/>
  <c r="DA1590" i="3"/>
  <c r="DB1590" i="3"/>
  <c r="DC1590" i="3"/>
  <c r="A1591" i="3"/>
  <c r="CY1591" i="3"/>
  <c r="CZ1591" i="3"/>
  <c r="DB1591" i="3" s="1"/>
  <c r="DA1591" i="3"/>
  <c r="DC1591" i="3"/>
  <c r="A1592" i="3"/>
  <c r="CY1592" i="3"/>
  <c r="CZ1592" i="3"/>
  <c r="DB1592" i="3"/>
  <c r="DA1592" i="3"/>
  <c r="DC1592" i="3"/>
  <c r="A1593" i="3"/>
  <c r="CY1593" i="3"/>
  <c r="CZ1593" i="3"/>
  <c r="DB1593" i="3" s="1"/>
  <c r="DA1593" i="3"/>
  <c r="DC1593" i="3"/>
  <c r="A1594" i="3"/>
  <c r="CY1594" i="3"/>
  <c r="CZ1594" i="3"/>
  <c r="DA1594" i="3"/>
  <c r="DB1594" i="3"/>
  <c r="DC1594" i="3"/>
  <c r="A1595" i="3"/>
  <c r="CY1595" i="3"/>
  <c r="CZ1595" i="3"/>
  <c r="DB1595" i="3" s="1"/>
  <c r="DA1595" i="3"/>
  <c r="DC1595" i="3"/>
  <c r="A1596" i="3"/>
  <c r="CY1596" i="3"/>
  <c r="CZ1596" i="3"/>
  <c r="DB1596" i="3"/>
  <c r="DA1596" i="3"/>
  <c r="DC1596" i="3"/>
  <c r="A1597" i="3"/>
  <c r="CY1597" i="3"/>
  <c r="CZ1597" i="3"/>
  <c r="DB1597" i="3" s="1"/>
  <c r="DA1597" i="3"/>
  <c r="DC1597" i="3"/>
  <c r="A1598" i="3"/>
  <c r="CY1598" i="3"/>
  <c r="CZ1598" i="3"/>
  <c r="DA1598" i="3"/>
  <c r="DB1598" i="3"/>
  <c r="DC1598" i="3"/>
  <c r="A1599" i="3"/>
  <c r="CY1599" i="3"/>
  <c r="CZ1599" i="3"/>
  <c r="DB1599" i="3" s="1"/>
  <c r="DA1599" i="3"/>
  <c r="DC1599" i="3"/>
  <c r="A1600" i="3"/>
  <c r="CY1600" i="3"/>
  <c r="CZ1600" i="3"/>
  <c r="DB1600" i="3"/>
  <c r="DA1600" i="3"/>
  <c r="DC1600" i="3"/>
  <c r="A1601" i="3"/>
  <c r="CY1601" i="3"/>
  <c r="CZ1601" i="3"/>
  <c r="DB1601" i="3" s="1"/>
  <c r="DA1601" i="3"/>
  <c r="DC1601" i="3"/>
  <c r="A1602" i="3"/>
  <c r="CY1602" i="3"/>
  <c r="CZ1602" i="3"/>
  <c r="DA1602" i="3"/>
  <c r="DB1602" i="3"/>
  <c r="DC1602" i="3"/>
  <c r="A1603" i="3"/>
  <c r="CY1603" i="3"/>
  <c r="CZ1603" i="3"/>
  <c r="DB1603" i="3" s="1"/>
  <c r="DA1603" i="3"/>
  <c r="DC1603" i="3"/>
  <c r="A1604" i="3"/>
  <c r="CY1604" i="3"/>
  <c r="CZ1604" i="3"/>
  <c r="DB1604" i="3"/>
  <c r="DA1604" i="3"/>
  <c r="DC1604" i="3"/>
  <c r="A1605" i="3"/>
  <c r="CY1605" i="3"/>
  <c r="CZ1605" i="3"/>
  <c r="DB1605" i="3" s="1"/>
  <c r="DA1605" i="3"/>
  <c r="DC1605" i="3"/>
  <c r="A1606" i="3"/>
  <c r="CY1606" i="3"/>
  <c r="CZ1606" i="3"/>
  <c r="DA1606" i="3"/>
  <c r="DB1606" i="3"/>
  <c r="DC1606" i="3"/>
  <c r="A1607" i="3"/>
  <c r="CY1607" i="3"/>
  <c r="CZ1607" i="3"/>
  <c r="DB1607" i="3" s="1"/>
  <c r="DA1607" i="3"/>
  <c r="DC1607" i="3"/>
  <c r="A1608" i="3"/>
  <c r="CY1608" i="3"/>
  <c r="CZ1608" i="3"/>
  <c r="DB1608" i="3"/>
  <c r="DA1608" i="3"/>
  <c r="DC1608" i="3"/>
  <c r="A1609" i="3"/>
  <c r="CY1609" i="3"/>
  <c r="CZ1609" i="3"/>
  <c r="DB1609" i="3" s="1"/>
  <c r="DA1609" i="3"/>
  <c r="DC1609" i="3"/>
  <c r="A1610" i="3"/>
  <c r="CY1610" i="3"/>
  <c r="CZ1610" i="3"/>
  <c r="DA1610" i="3"/>
  <c r="DB1610" i="3"/>
  <c r="DC1610" i="3"/>
  <c r="A1611" i="3"/>
  <c r="CY1611" i="3"/>
  <c r="CZ1611" i="3"/>
  <c r="DB1611" i="3" s="1"/>
  <c r="DA1611" i="3"/>
  <c r="DC1611" i="3"/>
  <c r="A1612" i="3"/>
  <c r="CY1612" i="3"/>
  <c r="CZ1612" i="3"/>
  <c r="DB1612" i="3"/>
  <c r="DA1612" i="3"/>
  <c r="DC1612" i="3"/>
  <c r="A1613" i="3"/>
  <c r="CY1613" i="3"/>
  <c r="CZ1613" i="3"/>
  <c r="DB1613" i="3" s="1"/>
  <c r="DA1613" i="3"/>
  <c r="DC1613" i="3"/>
  <c r="A1614" i="3"/>
  <c r="CY1614" i="3"/>
  <c r="CZ1614" i="3"/>
  <c r="DA1614" i="3"/>
  <c r="DB1614" i="3"/>
  <c r="DC1614" i="3"/>
  <c r="A1615" i="3"/>
  <c r="CY1615" i="3"/>
  <c r="CZ1615" i="3"/>
  <c r="DB1615" i="3" s="1"/>
  <c r="DA1615" i="3"/>
  <c r="DC1615" i="3"/>
  <c r="A1616" i="3"/>
  <c r="CY1616" i="3"/>
  <c r="CZ1616" i="3"/>
  <c r="DB1616" i="3"/>
  <c r="DA1616" i="3"/>
  <c r="DC1616" i="3"/>
  <c r="A1617" i="3"/>
  <c r="CY1617" i="3"/>
  <c r="CZ1617" i="3"/>
  <c r="DB1617" i="3" s="1"/>
  <c r="DA1617" i="3"/>
  <c r="DC1617" i="3"/>
  <c r="A1618" i="3"/>
  <c r="CY1618" i="3"/>
  <c r="CZ1618" i="3"/>
  <c r="DA1618" i="3"/>
  <c r="DB1618" i="3"/>
  <c r="DC1618" i="3"/>
  <c r="A1619" i="3"/>
  <c r="CY1619" i="3"/>
  <c r="CZ1619" i="3"/>
  <c r="DB1619" i="3" s="1"/>
  <c r="DA1619" i="3"/>
  <c r="DC1619" i="3"/>
  <c r="A1620" i="3"/>
  <c r="CY1620" i="3"/>
  <c r="CZ1620" i="3"/>
  <c r="DB1620" i="3"/>
  <c r="DA1620" i="3"/>
  <c r="DC1620" i="3"/>
  <c r="A1621" i="3"/>
  <c r="CY1621" i="3"/>
  <c r="CZ1621" i="3"/>
  <c r="DB1621" i="3" s="1"/>
  <c r="DA1621" i="3"/>
  <c r="DC1621" i="3"/>
  <c r="A1622" i="3"/>
  <c r="CY1622" i="3"/>
  <c r="CZ1622" i="3"/>
  <c r="DA1622" i="3"/>
  <c r="DB1622" i="3"/>
  <c r="DC1622" i="3"/>
  <c r="A1623" i="3"/>
  <c r="CY1623" i="3"/>
  <c r="CZ1623" i="3"/>
  <c r="DB1623" i="3" s="1"/>
  <c r="DA1623" i="3"/>
  <c r="DC1623" i="3"/>
  <c r="A1624" i="3"/>
  <c r="CY1624" i="3"/>
  <c r="CZ1624" i="3"/>
  <c r="DB1624" i="3"/>
  <c r="DA1624" i="3"/>
  <c r="DC1624" i="3"/>
  <c r="A1625" i="3"/>
  <c r="CY1625" i="3"/>
  <c r="CZ1625" i="3"/>
  <c r="DB1625" i="3" s="1"/>
  <c r="DA1625" i="3"/>
  <c r="DC1625" i="3"/>
  <c r="A1626" i="3"/>
  <c r="CY1626" i="3"/>
  <c r="CZ1626" i="3"/>
  <c r="DA1626" i="3"/>
  <c r="DB1626" i="3"/>
  <c r="DC1626" i="3"/>
  <c r="A1627" i="3"/>
  <c r="CY1627" i="3"/>
  <c r="CZ1627" i="3"/>
  <c r="DB1627" i="3" s="1"/>
  <c r="DA1627" i="3"/>
  <c r="DC1627" i="3"/>
  <c r="A1628" i="3"/>
  <c r="CY1628" i="3"/>
  <c r="CZ1628" i="3"/>
  <c r="DB1628" i="3"/>
  <c r="DA1628" i="3"/>
  <c r="DC1628" i="3"/>
  <c r="A1629" i="3"/>
  <c r="CY1629" i="3"/>
  <c r="CZ1629" i="3"/>
  <c r="DB1629" i="3" s="1"/>
  <c r="DA1629" i="3"/>
  <c r="DC1629" i="3"/>
  <c r="A1630" i="3"/>
  <c r="CY1630" i="3"/>
  <c r="CZ1630" i="3"/>
  <c r="DA1630" i="3"/>
  <c r="DB1630" i="3"/>
  <c r="DC1630" i="3"/>
  <c r="A1631" i="3"/>
  <c r="CY1631" i="3"/>
  <c r="CZ1631" i="3"/>
  <c r="DB1631" i="3" s="1"/>
  <c r="DA1631" i="3"/>
  <c r="DC1631" i="3"/>
  <c r="A1632" i="3"/>
  <c r="CY1632" i="3"/>
  <c r="CZ1632" i="3"/>
  <c r="DB1632" i="3"/>
  <c r="DA1632" i="3"/>
  <c r="DC1632" i="3"/>
  <c r="A1633" i="3"/>
  <c r="CY1633" i="3"/>
  <c r="CZ1633" i="3"/>
  <c r="DB1633" i="3" s="1"/>
  <c r="DA1633" i="3"/>
  <c r="DC1633" i="3"/>
  <c r="A1634" i="3"/>
  <c r="CY1634" i="3"/>
  <c r="CZ1634" i="3"/>
  <c r="DA1634" i="3"/>
  <c r="DB1634" i="3"/>
  <c r="DC1634" i="3"/>
  <c r="A1635" i="3"/>
  <c r="CY1635" i="3"/>
  <c r="CZ1635" i="3"/>
  <c r="DB1635" i="3" s="1"/>
  <c r="DA1635" i="3"/>
  <c r="DC1635" i="3"/>
  <c r="A1636" i="3"/>
  <c r="CY1636" i="3"/>
  <c r="CZ1636" i="3"/>
  <c r="DB1636" i="3"/>
  <c r="DA1636" i="3"/>
  <c r="DC1636" i="3"/>
  <c r="A1637" i="3"/>
  <c r="CY1637" i="3"/>
  <c r="CZ1637" i="3"/>
  <c r="DB1637" i="3" s="1"/>
  <c r="DA1637" i="3"/>
  <c r="DC1637" i="3"/>
  <c r="A1638" i="3"/>
  <c r="CY1638" i="3"/>
  <c r="CZ1638" i="3"/>
  <c r="DA1638" i="3"/>
  <c r="DB1638" i="3"/>
  <c r="DC1638" i="3"/>
  <c r="A1639" i="3"/>
  <c r="CY1639" i="3"/>
  <c r="CZ1639" i="3"/>
  <c r="DB1639" i="3" s="1"/>
  <c r="DA1639" i="3"/>
  <c r="DC1639" i="3"/>
  <c r="A1640" i="3"/>
  <c r="CY1640" i="3"/>
  <c r="CZ1640" i="3"/>
  <c r="DB1640" i="3"/>
  <c r="DA1640" i="3"/>
  <c r="DC1640" i="3"/>
  <c r="A1641" i="3"/>
  <c r="CY1641" i="3"/>
  <c r="CZ1641" i="3"/>
  <c r="DB1641" i="3" s="1"/>
  <c r="DA1641" i="3"/>
  <c r="DC1641" i="3"/>
  <c r="A1642" i="3"/>
  <c r="CY1642" i="3"/>
  <c r="CZ1642" i="3"/>
  <c r="DA1642" i="3"/>
  <c r="DB1642" i="3"/>
  <c r="DC1642" i="3"/>
  <c r="A1643" i="3"/>
  <c r="CY1643" i="3"/>
  <c r="CZ1643" i="3"/>
  <c r="DB1643" i="3" s="1"/>
  <c r="DA1643" i="3"/>
  <c r="DC1643" i="3"/>
  <c r="A1644" i="3"/>
  <c r="CY1644" i="3"/>
  <c r="CZ1644" i="3"/>
  <c r="DB1644" i="3"/>
  <c r="DA1644" i="3"/>
  <c r="DC1644" i="3"/>
  <c r="A1645" i="3"/>
  <c r="CY1645" i="3"/>
  <c r="CZ1645" i="3"/>
  <c r="DB1645" i="3" s="1"/>
  <c r="DA1645" i="3"/>
  <c r="DC1645" i="3"/>
  <c r="A1646" i="3"/>
  <c r="CY1646" i="3"/>
  <c r="CZ1646" i="3"/>
  <c r="DA1646" i="3"/>
  <c r="DB1646" i="3"/>
  <c r="DC1646" i="3"/>
  <c r="A1647" i="3"/>
  <c r="CY1647" i="3"/>
  <c r="CZ1647" i="3"/>
  <c r="DB1647" i="3" s="1"/>
  <c r="DA1647" i="3"/>
  <c r="DC1647" i="3"/>
  <c r="A1648" i="3"/>
  <c r="CY1648" i="3"/>
  <c r="CZ1648" i="3"/>
  <c r="DB1648" i="3"/>
  <c r="DA1648" i="3"/>
  <c r="DC1648" i="3"/>
  <c r="A1649" i="3"/>
  <c r="CY1649" i="3"/>
  <c r="CZ1649" i="3"/>
  <c r="DB1649" i="3" s="1"/>
  <c r="DA1649" i="3"/>
  <c r="DC1649" i="3"/>
  <c r="A1650" i="3"/>
  <c r="CY1650" i="3"/>
  <c r="CZ1650" i="3"/>
  <c r="DA1650" i="3"/>
  <c r="DB1650" i="3"/>
  <c r="DC1650" i="3"/>
  <c r="A1651" i="3"/>
  <c r="CY1651" i="3"/>
  <c r="CZ1651" i="3"/>
  <c r="DB1651" i="3" s="1"/>
  <c r="DA1651" i="3"/>
  <c r="DC1651" i="3"/>
  <c r="A1652" i="3"/>
  <c r="CY1652" i="3"/>
  <c r="CZ1652" i="3"/>
  <c r="DB1652" i="3"/>
  <c r="DA1652" i="3"/>
  <c r="DC1652" i="3"/>
  <c r="A1653" i="3"/>
  <c r="CY1653" i="3"/>
  <c r="CZ1653" i="3"/>
  <c r="DB1653" i="3" s="1"/>
  <c r="DA1653" i="3"/>
  <c r="DC1653" i="3"/>
  <c r="A1654" i="3"/>
  <c r="CY1654" i="3"/>
  <c r="CZ1654" i="3"/>
  <c r="DA1654" i="3"/>
  <c r="DB1654" i="3"/>
  <c r="DC1654" i="3"/>
  <c r="A1655" i="3"/>
  <c r="CY1655" i="3"/>
  <c r="CZ1655" i="3"/>
  <c r="DB1655" i="3" s="1"/>
  <c r="DA1655" i="3"/>
  <c r="DC1655" i="3"/>
  <c r="A1656" i="3"/>
  <c r="CY1656" i="3"/>
  <c r="CZ1656" i="3"/>
  <c r="DB1656" i="3"/>
  <c r="DA1656" i="3"/>
  <c r="DC1656" i="3"/>
  <c r="A1657" i="3"/>
  <c r="CY1657" i="3"/>
  <c r="CZ1657" i="3"/>
  <c r="DB1657" i="3" s="1"/>
  <c r="DA1657" i="3"/>
  <c r="DC1657" i="3"/>
  <c r="A1658" i="3"/>
  <c r="CY1658" i="3"/>
  <c r="CZ1658" i="3"/>
  <c r="DA1658" i="3"/>
  <c r="DB1658" i="3"/>
  <c r="DC1658" i="3"/>
  <c r="A1659" i="3"/>
  <c r="CY1659" i="3"/>
  <c r="CZ1659" i="3"/>
  <c r="DB1659" i="3" s="1"/>
  <c r="DA1659" i="3"/>
  <c r="DC1659" i="3"/>
  <c r="A1660" i="3"/>
  <c r="CY1660" i="3"/>
  <c r="CZ1660" i="3"/>
  <c r="DB1660" i="3"/>
  <c r="DA1660" i="3"/>
  <c r="DC1660" i="3"/>
  <c r="A1661" i="3"/>
  <c r="CY1661" i="3"/>
  <c r="CZ1661" i="3"/>
  <c r="DB1661" i="3" s="1"/>
  <c r="DA1661" i="3"/>
  <c r="DC1661" i="3"/>
  <c r="A1662" i="3"/>
  <c r="CY1662" i="3"/>
  <c r="CZ1662" i="3"/>
  <c r="DA1662" i="3"/>
  <c r="DB1662" i="3"/>
  <c r="DC1662" i="3"/>
  <c r="A1663" i="3"/>
  <c r="CY1663" i="3"/>
  <c r="CZ1663" i="3"/>
  <c r="DB1663" i="3" s="1"/>
  <c r="DA1663" i="3"/>
  <c r="DC1663" i="3"/>
  <c r="A1664" i="3"/>
  <c r="CY1664" i="3"/>
  <c r="CZ1664" i="3"/>
  <c r="DB1664" i="3"/>
  <c r="DA1664" i="3"/>
  <c r="DC1664" i="3"/>
  <c r="A1665" i="3"/>
  <c r="CY1665" i="3"/>
  <c r="CZ1665" i="3"/>
  <c r="DB1665" i="3" s="1"/>
  <c r="DA1665" i="3"/>
  <c r="DC1665" i="3"/>
  <c r="A1666" i="3"/>
  <c r="CY1666" i="3"/>
  <c r="CZ1666" i="3"/>
  <c r="DA1666" i="3"/>
  <c r="DB1666" i="3"/>
  <c r="DC1666" i="3"/>
  <c r="A1667" i="3"/>
  <c r="CY1667" i="3"/>
  <c r="CZ1667" i="3"/>
  <c r="DB1667" i="3" s="1"/>
  <c r="DA1667" i="3"/>
  <c r="DC1667" i="3"/>
  <c r="A1668" i="3"/>
  <c r="CY1668" i="3"/>
  <c r="CZ1668" i="3"/>
  <c r="DB1668" i="3"/>
  <c r="DA1668" i="3"/>
  <c r="DC1668" i="3"/>
  <c r="A1669" i="3"/>
  <c r="CY1669" i="3"/>
  <c r="CZ1669" i="3"/>
  <c r="DB1669" i="3" s="1"/>
  <c r="DA1669" i="3"/>
  <c r="DC1669" i="3"/>
  <c r="A1670" i="3"/>
  <c r="CY1670" i="3"/>
  <c r="CZ1670" i="3"/>
  <c r="DA1670" i="3"/>
  <c r="DB1670" i="3"/>
  <c r="DC1670" i="3"/>
  <c r="A1671" i="3"/>
  <c r="CY1671" i="3"/>
  <c r="CZ1671" i="3"/>
  <c r="DB1671" i="3" s="1"/>
  <c r="DA1671" i="3"/>
  <c r="DC1671" i="3"/>
  <c r="A1672" i="3"/>
  <c r="CY1672" i="3"/>
  <c r="CZ1672" i="3"/>
  <c r="DB1672" i="3"/>
  <c r="DA1672" i="3"/>
  <c r="DC1672" i="3"/>
  <c r="A1673" i="3"/>
  <c r="CY1673" i="3"/>
  <c r="CZ1673" i="3"/>
  <c r="DB1673" i="3" s="1"/>
  <c r="DA1673" i="3"/>
  <c r="DC1673" i="3"/>
  <c r="A1674" i="3"/>
  <c r="CY1674" i="3"/>
  <c r="CZ1674" i="3"/>
  <c r="DA1674" i="3"/>
  <c r="DB1674" i="3"/>
  <c r="DC1674" i="3"/>
  <c r="A1675" i="3"/>
  <c r="CY1675" i="3"/>
  <c r="CZ1675" i="3"/>
  <c r="DB1675" i="3" s="1"/>
  <c r="DA1675" i="3"/>
  <c r="DC1675" i="3"/>
  <c r="A1676" i="3"/>
  <c r="CY1676" i="3"/>
  <c r="CZ1676" i="3"/>
  <c r="DB1676" i="3"/>
  <c r="DA1676" i="3"/>
  <c r="DC1676" i="3"/>
  <c r="A1677" i="3"/>
  <c r="CY1677" i="3"/>
  <c r="CZ1677" i="3"/>
  <c r="DB1677" i="3" s="1"/>
  <c r="DA1677" i="3"/>
  <c r="DC1677" i="3"/>
  <c r="A1678" i="3"/>
  <c r="CY1678" i="3"/>
  <c r="CZ1678" i="3"/>
  <c r="DA1678" i="3"/>
  <c r="DB1678" i="3"/>
  <c r="DC1678" i="3"/>
  <c r="A1679" i="3"/>
  <c r="CY1679" i="3"/>
  <c r="CZ1679" i="3"/>
  <c r="DB1679" i="3" s="1"/>
  <c r="DA1679" i="3"/>
  <c r="DC1679" i="3"/>
  <c r="A1680" i="3"/>
  <c r="CY1680" i="3"/>
  <c r="CZ1680" i="3"/>
  <c r="DB1680" i="3"/>
  <c r="DA1680" i="3"/>
  <c r="DC1680" i="3"/>
  <c r="A1681" i="3"/>
  <c r="CY1681" i="3"/>
  <c r="CZ1681" i="3"/>
  <c r="DB1681" i="3" s="1"/>
  <c r="DA1681" i="3"/>
  <c r="DC1681" i="3"/>
  <c r="A1682" i="3"/>
  <c r="CY1682" i="3"/>
  <c r="CZ1682" i="3"/>
  <c r="DA1682" i="3"/>
  <c r="DB1682" i="3"/>
  <c r="DC1682" i="3"/>
  <c r="A1683" i="3"/>
  <c r="CY1683" i="3"/>
  <c r="CZ1683" i="3"/>
  <c r="DB1683" i="3" s="1"/>
  <c r="DA1683" i="3"/>
  <c r="DC1683" i="3"/>
  <c r="A1684" i="3"/>
  <c r="CY1684" i="3"/>
  <c r="CZ1684" i="3"/>
  <c r="DB1684" i="3"/>
  <c r="DA1684" i="3"/>
  <c r="DC1684" i="3"/>
  <c r="A1685" i="3"/>
  <c r="CY1685" i="3"/>
  <c r="CZ1685" i="3"/>
  <c r="DB1685" i="3" s="1"/>
  <c r="DA1685" i="3"/>
  <c r="DC1685" i="3"/>
  <c r="A1686" i="3"/>
  <c r="CY1686" i="3"/>
  <c r="CZ1686" i="3"/>
  <c r="DA1686" i="3"/>
  <c r="DB1686" i="3"/>
  <c r="DC1686" i="3"/>
  <c r="A1687" i="3"/>
  <c r="CY1687" i="3"/>
  <c r="CZ1687" i="3"/>
  <c r="DB1687" i="3" s="1"/>
  <c r="DA1687" i="3"/>
  <c r="DC1687" i="3"/>
  <c r="A1688" i="3"/>
  <c r="CY1688" i="3"/>
  <c r="CZ1688" i="3"/>
  <c r="DB1688" i="3"/>
  <c r="DA1688" i="3"/>
  <c r="DC1688" i="3"/>
  <c r="A1689" i="3"/>
  <c r="CY1689" i="3"/>
  <c r="CZ1689" i="3"/>
  <c r="DB1689" i="3" s="1"/>
  <c r="DA1689" i="3"/>
  <c r="DC1689" i="3"/>
  <c r="A1690" i="3"/>
  <c r="CY1690" i="3"/>
  <c r="CZ1690" i="3"/>
  <c r="DA1690" i="3"/>
  <c r="DB1690" i="3"/>
  <c r="DC1690" i="3"/>
  <c r="A1691" i="3"/>
  <c r="CY1691" i="3"/>
  <c r="CZ1691" i="3"/>
  <c r="DB1691" i="3" s="1"/>
  <c r="DA1691" i="3"/>
  <c r="DC1691" i="3"/>
  <c r="A1692" i="3"/>
  <c r="CY1692" i="3"/>
  <c r="CZ1692" i="3"/>
  <c r="DB1692" i="3"/>
  <c r="DA1692" i="3"/>
  <c r="DC1692" i="3"/>
  <c r="A1693" i="3"/>
  <c r="CY1693" i="3"/>
  <c r="CZ1693" i="3"/>
  <c r="DB1693" i="3" s="1"/>
  <c r="DA1693" i="3"/>
  <c r="DC1693" i="3"/>
  <c r="A1694" i="3"/>
  <c r="CY1694" i="3"/>
  <c r="CZ1694" i="3"/>
  <c r="DA1694" i="3"/>
  <c r="DB1694" i="3"/>
  <c r="DC1694" i="3"/>
  <c r="A1695" i="3"/>
  <c r="CY1695" i="3"/>
  <c r="CZ1695" i="3"/>
  <c r="DB1695" i="3" s="1"/>
  <c r="DA1695" i="3"/>
  <c r="DC1695" i="3"/>
  <c r="A1696" i="3"/>
  <c r="CY1696" i="3"/>
  <c r="CZ1696" i="3"/>
  <c r="DB1696" i="3"/>
  <c r="DA1696" i="3"/>
  <c r="DC1696" i="3"/>
  <c r="A1697" i="3"/>
  <c r="CY1697" i="3"/>
  <c r="CZ1697" i="3"/>
  <c r="DB1697" i="3" s="1"/>
  <c r="DA1697" i="3"/>
  <c r="DC1697" i="3"/>
  <c r="A1698" i="3"/>
  <c r="CY1698" i="3"/>
  <c r="CZ1698" i="3"/>
  <c r="DA1698" i="3"/>
  <c r="DB1698" i="3"/>
  <c r="DC1698" i="3"/>
  <c r="A1699" i="3"/>
  <c r="CY1699" i="3"/>
  <c r="CZ1699" i="3"/>
  <c r="DB1699" i="3" s="1"/>
  <c r="DA1699" i="3"/>
  <c r="DC1699" i="3"/>
  <c r="A1700" i="3"/>
  <c r="CY1700" i="3"/>
  <c r="CZ1700" i="3"/>
  <c r="DB1700" i="3"/>
  <c r="DA1700" i="3"/>
  <c r="DC1700" i="3"/>
  <c r="A1701" i="3"/>
  <c r="CY1701" i="3"/>
  <c r="CZ1701" i="3"/>
  <c r="DB1701" i="3" s="1"/>
  <c r="DA1701" i="3"/>
  <c r="DC1701" i="3"/>
  <c r="A1702" i="3"/>
  <c r="CY1702" i="3"/>
  <c r="CZ1702" i="3"/>
  <c r="DA1702" i="3"/>
  <c r="DB1702" i="3"/>
  <c r="DC1702" i="3"/>
  <c r="A1703" i="3"/>
  <c r="CY1703" i="3"/>
  <c r="CZ1703" i="3"/>
  <c r="DB1703" i="3" s="1"/>
  <c r="DA1703" i="3"/>
  <c r="DC1703" i="3"/>
  <c r="A1704" i="3"/>
  <c r="CY1704" i="3"/>
  <c r="CZ1704" i="3"/>
  <c r="DB1704" i="3"/>
  <c r="DA1704" i="3"/>
  <c r="DC1704" i="3"/>
  <c r="A1705" i="3"/>
  <c r="CY1705" i="3"/>
  <c r="CZ1705" i="3"/>
  <c r="DB1705" i="3" s="1"/>
  <c r="DA1705" i="3"/>
  <c r="DC1705" i="3"/>
  <c r="A1706" i="3"/>
  <c r="CY1706" i="3"/>
  <c r="CZ1706" i="3"/>
  <c r="DA1706" i="3"/>
  <c r="DB1706" i="3"/>
  <c r="DC1706" i="3"/>
  <c r="A1707" i="3"/>
  <c r="CY1707" i="3"/>
  <c r="CZ1707" i="3"/>
  <c r="DB1707" i="3" s="1"/>
  <c r="DA1707" i="3"/>
  <c r="DC1707" i="3"/>
  <c r="A1708" i="3"/>
  <c r="CY1708" i="3"/>
  <c r="CZ1708" i="3"/>
  <c r="DB1708" i="3"/>
  <c r="DA1708" i="3"/>
  <c r="DC1708" i="3"/>
  <c r="A1709" i="3"/>
  <c r="CY1709" i="3"/>
  <c r="CZ1709" i="3"/>
  <c r="DB1709" i="3" s="1"/>
  <c r="DA1709" i="3"/>
  <c r="DC1709" i="3"/>
  <c r="A1710" i="3"/>
  <c r="CY1710" i="3"/>
  <c r="CZ1710" i="3"/>
  <c r="DA1710" i="3"/>
  <c r="DB1710" i="3"/>
  <c r="DC1710" i="3"/>
  <c r="A1711" i="3"/>
  <c r="CY1711" i="3"/>
  <c r="CZ1711" i="3"/>
  <c r="DB1711" i="3" s="1"/>
  <c r="DA1711" i="3"/>
  <c r="DC1711" i="3"/>
  <c r="A1712" i="3"/>
  <c r="CY1712" i="3"/>
  <c r="CZ1712" i="3"/>
  <c r="DB1712" i="3"/>
  <c r="DA1712" i="3"/>
  <c r="DC1712" i="3"/>
  <c r="A1713" i="3"/>
  <c r="CY1713" i="3"/>
  <c r="CZ1713" i="3"/>
  <c r="DB1713" i="3" s="1"/>
  <c r="DA1713" i="3"/>
  <c r="DC1713" i="3"/>
  <c r="A1714" i="3"/>
  <c r="CY1714" i="3"/>
  <c r="CZ1714" i="3"/>
  <c r="DA1714" i="3"/>
  <c r="DB1714" i="3"/>
  <c r="DC1714" i="3"/>
  <c r="A1715" i="3"/>
  <c r="CY1715" i="3"/>
  <c r="CZ1715" i="3"/>
  <c r="DB1715" i="3" s="1"/>
  <c r="DA1715" i="3"/>
  <c r="DC1715" i="3"/>
  <c r="A1716" i="3"/>
  <c r="CY1716" i="3"/>
  <c r="CZ1716" i="3"/>
  <c r="DB1716" i="3"/>
  <c r="DA1716" i="3"/>
  <c r="DC1716" i="3"/>
  <c r="A1717" i="3"/>
  <c r="CY1717" i="3"/>
  <c r="CZ1717" i="3"/>
  <c r="DB1717" i="3" s="1"/>
  <c r="DA1717" i="3"/>
  <c r="DC1717" i="3"/>
  <c r="A1718" i="3"/>
  <c r="CY1718" i="3"/>
  <c r="CZ1718" i="3"/>
  <c r="DA1718" i="3"/>
  <c r="DB1718" i="3"/>
  <c r="DC1718" i="3"/>
  <c r="A1719" i="3"/>
  <c r="CY1719" i="3"/>
  <c r="CZ1719" i="3"/>
  <c r="DB1719" i="3" s="1"/>
  <c r="DA1719" i="3"/>
  <c r="DC1719" i="3"/>
  <c r="A1720" i="3"/>
  <c r="CY1720" i="3"/>
  <c r="CZ1720" i="3"/>
  <c r="DB1720" i="3"/>
  <c r="DA1720" i="3"/>
  <c r="DC1720" i="3"/>
  <c r="A1721" i="3"/>
  <c r="CY1721" i="3"/>
  <c r="CZ1721" i="3"/>
  <c r="DB1721" i="3" s="1"/>
  <c r="DA1721" i="3"/>
  <c r="DC1721" i="3"/>
  <c r="A1722" i="3"/>
  <c r="CY1722" i="3"/>
  <c r="CZ1722" i="3"/>
  <c r="DA1722" i="3"/>
  <c r="DB1722" i="3"/>
  <c r="DC1722" i="3"/>
  <c r="A1723" i="3"/>
  <c r="CY1723" i="3"/>
  <c r="CZ1723" i="3"/>
  <c r="DB1723" i="3" s="1"/>
  <c r="DA1723" i="3"/>
  <c r="DC1723" i="3"/>
  <c r="A1724" i="3"/>
  <c r="CY1724" i="3"/>
  <c r="CZ1724" i="3"/>
  <c r="DB1724" i="3"/>
  <c r="DA1724" i="3"/>
  <c r="DC1724" i="3"/>
  <c r="A1725" i="3"/>
  <c r="CY1725" i="3"/>
  <c r="CZ1725" i="3"/>
  <c r="DB1725" i="3" s="1"/>
  <c r="DA1725" i="3"/>
  <c r="DC1725" i="3"/>
  <c r="A1726" i="3"/>
  <c r="CY1726" i="3"/>
  <c r="CZ1726" i="3"/>
  <c r="DA1726" i="3"/>
  <c r="DB1726" i="3"/>
  <c r="DC1726" i="3"/>
  <c r="A1727" i="3"/>
  <c r="CY1727" i="3"/>
  <c r="CZ1727" i="3"/>
  <c r="DB1727" i="3" s="1"/>
  <c r="DA1727" i="3"/>
  <c r="DC1727" i="3"/>
  <c r="A1728" i="3"/>
  <c r="CY1728" i="3"/>
  <c r="CZ1728" i="3"/>
  <c r="DB1728" i="3"/>
  <c r="DA1728" i="3"/>
  <c r="DC1728" i="3"/>
  <c r="A1729" i="3"/>
  <c r="CY1729" i="3"/>
  <c r="CZ1729" i="3"/>
  <c r="DB1729" i="3" s="1"/>
  <c r="DA1729" i="3"/>
  <c r="DC1729" i="3"/>
  <c r="A1730" i="3"/>
  <c r="CY1730" i="3"/>
  <c r="CZ1730" i="3"/>
  <c r="DA1730" i="3"/>
  <c r="DB1730" i="3"/>
  <c r="DC1730" i="3"/>
  <c r="A1731" i="3"/>
  <c r="CY1731" i="3"/>
  <c r="CZ1731" i="3"/>
  <c r="DB1731" i="3" s="1"/>
  <c r="DA1731" i="3"/>
  <c r="DC1731" i="3"/>
  <c r="A1732" i="3"/>
  <c r="CY1732" i="3"/>
  <c r="CZ1732" i="3"/>
  <c r="DB1732" i="3"/>
  <c r="DA1732" i="3"/>
  <c r="DC1732" i="3"/>
  <c r="A1733" i="3"/>
  <c r="CY1733" i="3"/>
  <c r="CZ1733" i="3"/>
  <c r="DB1733" i="3" s="1"/>
  <c r="DA1733" i="3"/>
  <c r="DC1733" i="3"/>
  <c r="A1734" i="3"/>
  <c r="CY1734" i="3"/>
  <c r="CZ1734" i="3"/>
  <c r="DA1734" i="3"/>
  <c r="DB1734" i="3"/>
  <c r="DC1734" i="3"/>
  <c r="A1735" i="3"/>
  <c r="CY1735" i="3"/>
  <c r="CZ1735" i="3"/>
  <c r="DB1735" i="3" s="1"/>
  <c r="DA1735" i="3"/>
  <c r="DC1735" i="3"/>
  <c r="A1736" i="3"/>
  <c r="CY1736" i="3"/>
  <c r="CZ1736" i="3"/>
  <c r="DB1736" i="3"/>
  <c r="DA1736" i="3"/>
  <c r="DC1736" i="3"/>
  <c r="A1737" i="3"/>
  <c r="CY1737" i="3"/>
  <c r="CZ1737" i="3"/>
  <c r="DB1737" i="3" s="1"/>
  <c r="DA1737" i="3"/>
  <c r="DC1737" i="3"/>
  <c r="A1738" i="3"/>
  <c r="CY1738" i="3"/>
  <c r="CZ1738" i="3"/>
  <c r="DA1738" i="3"/>
  <c r="DB1738" i="3"/>
  <c r="DC1738" i="3"/>
  <c r="A1739" i="3"/>
  <c r="CY1739" i="3"/>
  <c r="CZ1739" i="3"/>
  <c r="DB1739" i="3" s="1"/>
  <c r="DA1739" i="3"/>
  <c r="DC1739" i="3"/>
  <c r="A1740" i="3"/>
  <c r="CY1740" i="3"/>
  <c r="CZ1740" i="3"/>
  <c r="DB1740" i="3"/>
  <c r="DA1740" i="3"/>
  <c r="DC1740" i="3"/>
  <c r="A1741" i="3"/>
  <c r="CY1741" i="3"/>
  <c r="CZ1741" i="3"/>
  <c r="DB1741" i="3" s="1"/>
  <c r="DA1741" i="3"/>
  <c r="DC1741" i="3"/>
  <c r="A1742" i="3"/>
  <c r="CY1742" i="3"/>
  <c r="CZ1742" i="3"/>
  <c r="DA1742" i="3"/>
  <c r="DB1742" i="3"/>
  <c r="DC1742" i="3"/>
  <c r="A1743" i="3"/>
  <c r="CY1743" i="3"/>
  <c r="CZ1743" i="3"/>
  <c r="DB1743" i="3" s="1"/>
  <c r="DA1743" i="3"/>
  <c r="DC1743" i="3"/>
  <c r="A1744" i="3"/>
  <c r="CY1744" i="3"/>
  <c r="CZ1744" i="3"/>
  <c r="DB1744" i="3"/>
  <c r="DA1744" i="3"/>
  <c r="DC1744" i="3"/>
  <c r="A1745" i="3"/>
  <c r="CY1745" i="3"/>
  <c r="CZ1745" i="3"/>
  <c r="DB1745" i="3" s="1"/>
  <c r="DA1745" i="3"/>
  <c r="DC1745" i="3"/>
  <c r="A1746" i="3"/>
  <c r="CY1746" i="3"/>
  <c r="CZ1746" i="3"/>
  <c r="DA1746" i="3"/>
  <c r="DB1746" i="3"/>
  <c r="DC1746" i="3"/>
  <c r="A1747" i="3"/>
  <c r="CY1747" i="3"/>
  <c r="CZ1747" i="3"/>
  <c r="DB1747" i="3" s="1"/>
  <c r="DA1747" i="3"/>
  <c r="DC1747" i="3"/>
  <c r="A1748" i="3"/>
  <c r="CY1748" i="3"/>
  <c r="CZ1748" i="3"/>
  <c r="DB1748" i="3"/>
  <c r="DA1748" i="3"/>
  <c r="DC1748" i="3"/>
  <c r="A1749" i="3"/>
  <c r="CY1749" i="3"/>
  <c r="CZ1749" i="3"/>
  <c r="DB1749" i="3" s="1"/>
  <c r="DA1749" i="3"/>
  <c r="DC1749" i="3"/>
  <c r="A1750" i="3"/>
  <c r="CY1750" i="3"/>
  <c r="CZ1750" i="3"/>
  <c r="DA1750" i="3"/>
  <c r="DB1750" i="3"/>
  <c r="DC1750" i="3"/>
  <c r="A1751" i="3"/>
  <c r="CY1751" i="3"/>
  <c r="CZ1751" i="3"/>
  <c r="DB1751" i="3" s="1"/>
  <c r="DA1751" i="3"/>
  <c r="DC1751" i="3"/>
  <c r="A1752" i="3"/>
  <c r="CY1752" i="3"/>
  <c r="CZ1752" i="3"/>
  <c r="DB1752" i="3"/>
  <c r="DA1752" i="3"/>
  <c r="DC1752" i="3"/>
  <c r="A1753" i="3"/>
  <c r="CY1753" i="3"/>
  <c r="CZ1753" i="3"/>
  <c r="DB1753" i="3" s="1"/>
  <c r="DA1753" i="3"/>
  <c r="DC1753" i="3"/>
  <c r="A1754" i="3"/>
  <c r="CY1754" i="3"/>
  <c r="CZ1754" i="3"/>
  <c r="DA1754" i="3"/>
  <c r="DB1754" i="3"/>
  <c r="DC1754" i="3"/>
  <c r="A1755" i="3"/>
  <c r="CY1755" i="3"/>
  <c r="CZ1755" i="3"/>
  <c r="DB1755" i="3" s="1"/>
  <c r="DA1755" i="3"/>
  <c r="DC1755" i="3"/>
  <c r="A1756" i="3"/>
  <c r="CY1756" i="3"/>
  <c r="CZ1756" i="3"/>
  <c r="DB1756" i="3"/>
  <c r="DA1756" i="3"/>
  <c r="DC1756" i="3"/>
  <c r="A1757" i="3"/>
  <c r="CY1757" i="3"/>
  <c r="CZ1757" i="3"/>
  <c r="DB1757" i="3" s="1"/>
  <c r="DA1757" i="3"/>
  <c r="DC1757" i="3"/>
  <c r="A1758" i="3"/>
  <c r="CY1758" i="3"/>
  <c r="CZ1758" i="3"/>
  <c r="DA1758" i="3"/>
  <c r="DB1758" i="3"/>
  <c r="DC1758" i="3"/>
  <c r="A1759" i="3"/>
  <c r="CY1759" i="3"/>
  <c r="CZ1759" i="3"/>
  <c r="DB1759" i="3" s="1"/>
  <c r="DA1759" i="3"/>
  <c r="DC1759" i="3"/>
  <c r="A1760" i="3"/>
  <c r="CY1760" i="3"/>
  <c r="CZ1760" i="3"/>
  <c r="DB1760" i="3"/>
  <c r="DA1760" i="3"/>
  <c r="DC1760" i="3"/>
  <c r="A1761" i="3"/>
  <c r="CY1761" i="3"/>
  <c r="CZ1761" i="3"/>
  <c r="DB1761" i="3" s="1"/>
  <c r="DA1761" i="3"/>
  <c r="DC1761" i="3"/>
  <c r="A1762" i="3"/>
  <c r="CY1762" i="3"/>
  <c r="CZ1762" i="3"/>
  <c r="DA1762" i="3"/>
  <c r="DB1762" i="3"/>
  <c r="DC1762" i="3"/>
  <c r="A1763" i="3"/>
  <c r="CY1763" i="3"/>
  <c r="CZ1763" i="3"/>
  <c r="DB1763" i="3" s="1"/>
  <c r="DA1763" i="3"/>
  <c r="DC1763" i="3"/>
  <c r="A1764" i="3"/>
  <c r="CY1764" i="3"/>
  <c r="CZ1764" i="3"/>
  <c r="DB1764" i="3"/>
  <c r="DA1764" i="3"/>
  <c r="DC1764" i="3"/>
  <c r="A1765" i="3"/>
  <c r="CY1765" i="3"/>
  <c r="CZ1765" i="3"/>
  <c r="DB1765" i="3" s="1"/>
  <c r="DA1765" i="3"/>
  <c r="DC1765" i="3"/>
  <c r="A1766" i="3"/>
  <c r="CY1766" i="3"/>
  <c r="CZ1766" i="3"/>
  <c r="DA1766" i="3"/>
  <c r="DB1766" i="3"/>
  <c r="DC1766" i="3"/>
  <c r="A1767" i="3"/>
  <c r="CY1767" i="3"/>
  <c r="CZ1767" i="3"/>
  <c r="DB1767" i="3" s="1"/>
  <c r="DA1767" i="3"/>
  <c r="DC1767" i="3"/>
  <c r="A1768" i="3"/>
  <c r="CY1768" i="3"/>
  <c r="CZ1768" i="3"/>
  <c r="DB1768" i="3"/>
  <c r="DA1768" i="3"/>
  <c r="DC1768" i="3"/>
  <c r="A1769" i="3"/>
  <c r="CY1769" i="3"/>
  <c r="CZ1769" i="3"/>
  <c r="DB1769" i="3" s="1"/>
  <c r="DA1769" i="3"/>
  <c r="DC1769" i="3"/>
  <c r="A1770" i="3"/>
  <c r="CY1770" i="3"/>
  <c r="CZ1770" i="3"/>
  <c r="DA1770" i="3"/>
  <c r="DB1770" i="3"/>
  <c r="DC1770" i="3"/>
  <c r="A1771" i="3"/>
  <c r="CY1771" i="3"/>
  <c r="CZ1771" i="3"/>
  <c r="DB1771" i="3" s="1"/>
  <c r="DA1771" i="3"/>
  <c r="DC1771" i="3"/>
  <c r="A1772" i="3"/>
  <c r="CY1772" i="3"/>
  <c r="CZ1772" i="3"/>
  <c r="DB1772" i="3"/>
  <c r="DA1772" i="3"/>
  <c r="DC1772" i="3"/>
  <c r="A1773" i="3"/>
  <c r="CY1773" i="3"/>
  <c r="CZ1773" i="3"/>
  <c r="DB1773" i="3" s="1"/>
  <c r="DA1773" i="3"/>
  <c r="DC1773" i="3"/>
  <c r="A1774" i="3"/>
  <c r="CY1774" i="3"/>
  <c r="CZ1774" i="3"/>
  <c r="DA1774" i="3"/>
  <c r="DB1774" i="3"/>
  <c r="DC1774" i="3"/>
  <c r="A1775" i="3"/>
  <c r="CY1775" i="3"/>
  <c r="CZ1775" i="3"/>
  <c r="DB1775" i="3" s="1"/>
  <c r="DA1775" i="3"/>
  <c r="DC1775" i="3"/>
  <c r="A1776" i="3"/>
  <c r="CY1776" i="3"/>
  <c r="CZ1776" i="3"/>
  <c r="DB1776" i="3"/>
  <c r="DA1776" i="3"/>
  <c r="DC1776" i="3"/>
  <c r="A1777" i="3"/>
  <c r="CY1777" i="3"/>
  <c r="CZ1777" i="3"/>
  <c r="DB1777" i="3"/>
  <c r="DA1777" i="3"/>
  <c r="DC1777" i="3"/>
  <c r="A1778" i="3"/>
  <c r="CY1778" i="3"/>
  <c r="CZ1778" i="3"/>
  <c r="DA1778" i="3"/>
  <c r="DB1778" i="3"/>
  <c r="DC1778" i="3"/>
  <c r="A1779" i="3"/>
  <c r="CY1779" i="3"/>
  <c r="CZ1779" i="3"/>
  <c r="DB1779" i="3" s="1"/>
  <c r="DA1779" i="3"/>
  <c r="DC1779" i="3"/>
  <c r="A1780" i="3"/>
  <c r="CY1780" i="3"/>
  <c r="CZ1780" i="3"/>
  <c r="DB1780" i="3"/>
  <c r="DA1780" i="3"/>
  <c r="DC1780" i="3"/>
  <c r="A1781" i="3"/>
  <c r="CY1781" i="3"/>
  <c r="CZ1781" i="3"/>
  <c r="DB1781" i="3"/>
  <c r="DA1781" i="3"/>
  <c r="DC1781" i="3"/>
  <c r="A1782" i="3"/>
  <c r="CY1782" i="3"/>
  <c r="CZ1782" i="3"/>
  <c r="DA1782" i="3"/>
  <c r="DB1782" i="3"/>
  <c r="DC1782" i="3"/>
  <c r="A1783" i="3"/>
  <c r="CY1783" i="3"/>
  <c r="CZ1783" i="3"/>
  <c r="DB1783" i="3" s="1"/>
  <c r="DA1783" i="3"/>
  <c r="DC1783" i="3"/>
  <c r="A1784" i="3"/>
  <c r="CY1784" i="3"/>
  <c r="CZ1784" i="3"/>
  <c r="DB1784" i="3"/>
  <c r="DA1784" i="3"/>
  <c r="DC1784" i="3"/>
  <c r="A1785" i="3"/>
  <c r="CY1785" i="3"/>
  <c r="CZ1785" i="3"/>
  <c r="DB1785" i="3"/>
  <c r="DA1785" i="3"/>
  <c r="DC1785" i="3"/>
  <c r="A1786" i="3"/>
  <c r="CY1786" i="3"/>
  <c r="CZ1786" i="3"/>
  <c r="DA1786" i="3"/>
  <c r="DB1786" i="3"/>
  <c r="DC1786" i="3"/>
  <c r="A1787" i="3"/>
  <c r="CY1787" i="3"/>
  <c r="CZ1787" i="3"/>
  <c r="DB1787" i="3" s="1"/>
  <c r="DA1787" i="3"/>
  <c r="DC1787" i="3"/>
  <c r="A1788" i="3"/>
  <c r="CY1788" i="3"/>
  <c r="CZ1788" i="3"/>
  <c r="DB1788" i="3"/>
  <c r="DA1788" i="3"/>
  <c r="DC1788" i="3"/>
  <c r="A1789" i="3"/>
  <c r="CY1789" i="3"/>
  <c r="CZ1789" i="3"/>
  <c r="DB1789" i="3"/>
  <c r="DA1789" i="3"/>
  <c r="DC1789" i="3"/>
  <c r="A1790" i="3"/>
  <c r="CY1790" i="3"/>
  <c r="CZ1790" i="3"/>
  <c r="DA1790" i="3"/>
  <c r="DB1790" i="3"/>
  <c r="DC1790" i="3"/>
  <c r="A1791" i="3"/>
  <c r="CY1791" i="3"/>
  <c r="CZ1791" i="3"/>
  <c r="DB1791" i="3" s="1"/>
  <c r="DA1791" i="3"/>
  <c r="DC1791" i="3"/>
  <c r="A1792" i="3"/>
  <c r="CY1792" i="3"/>
  <c r="CZ1792" i="3"/>
  <c r="DB1792" i="3"/>
  <c r="DA1792" i="3"/>
  <c r="DC1792" i="3"/>
  <c r="A1793" i="3"/>
  <c r="CY1793" i="3"/>
  <c r="CZ1793" i="3"/>
  <c r="DB1793" i="3"/>
  <c r="DA1793" i="3"/>
  <c r="DC1793" i="3"/>
  <c r="A1794" i="3"/>
  <c r="CY1794" i="3"/>
  <c r="CZ1794" i="3"/>
  <c r="DA1794" i="3"/>
  <c r="DB1794" i="3"/>
  <c r="DC1794" i="3"/>
  <c r="A1795" i="3"/>
  <c r="CY1795" i="3"/>
  <c r="CZ1795" i="3"/>
  <c r="DB1795" i="3" s="1"/>
  <c r="DA1795" i="3"/>
  <c r="DC1795" i="3"/>
  <c r="A1796" i="3"/>
  <c r="CY1796" i="3"/>
  <c r="CZ1796" i="3"/>
  <c r="DB1796" i="3"/>
  <c r="DA1796" i="3"/>
  <c r="DC1796" i="3"/>
  <c r="A1797" i="3"/>
  <c r="CY1797" i="3"/>
  <c r="CZ1797" i="3"/>
  <c r="DB1797" i="3"/>
  <c r="DA1797" i="3"/>
  <c r="DC1797" i="3"/>
  <c r="A1798" i="3"/>
  <c r="CY1798" i="3"/>
  <c r="CZ1798" i="3"/>
  <c r="DA1798" i="3"/>
  <c r="DB1798" i="3"/>
  <c r="DC1798" i="3"/>
  <c r="A1799" i="3"/>
  <c r="CY1799" i="3"/>
  <c r="CZ1799" i="3"/>
  <c r="DB1799" i="3" s="1"/>
  <c r="DA1799" i="3"/>
  <c r="DC1799" i="3"/>
  <c r="A1800" i="3"/>
  <c r="CY1800" i="3"/>
  <c r="CZ1800" i="3"/>
  <c r="DB1800" i="3"/>
  <c r="DA1800" i="3"/>
  <c r="DC1800" i="3"/>
  <c r="A1801" i="3"/>
  <c r="CY1801" i="3"/>
  <c r="CZ1801" i="3"/>
  <c r="DB1801" i="3"/>
  <c r="DA1801" i="3"/>
  <c r="DC1801" i="3"/>
  <c r="A1802" i="3"/>
  <c r="CY1802" i="3"/>
  <c r="CZ1802" i="3"/>
  <c r="DA1802" i="3"/>
  <c r="DB1802" i="3"/>
  <c r="DC1802" i="3"/>
  <c r="A1803" i="3"/>
  <c r="CY1803" i="3"/>
  <c r="CZ1803" i="3"/>
  <c r="DB1803" i="3" s="1"/>
  <c r="DA1803" i="3"/>
  <c r="DC1803" i="3"/>
  <c r="A1804" i="3"/>
  <c r="CY1804" i="3"/>
  <c r="CZ1804" i="3"/>
  <c r="DB1804" i="3"/>
  <c r="DA1804" i="3"/>
  <c r="DC1804" i="3"/>
  <c r="A1805" i="3"/>
  <c r="CY1805" i="3"/>
  <c r="CZ1805" i="3"/>
  <c r="DB1805" i="3" s="1"/>
  <c r="DA1805" i="3"/>
  <c r="DC1805" i="3"/>
  <c r="A1806" i="3"/>
  <c r="CY1806" i="3"/>
  <c r="CZ1806" i="3"/>
  <c r="DB1806" i="3"/>
  <c r="DA1806" i="3"/>
  <c r="DC1806" i="3"/>
  <c r="A1807" i="3"/>
  <c r="CX1807" i="3"/>
  <c r="CY1807" i="3"/>
  <c r="CZ1807" i="3"/>
  <c r="DB1807" i="3" s="1"/>
  <c r="DA1807" i="3"/>
  <c r="DC1807" i="3"/>
  <c r="A1808" i="3"/>
  <c r="CX1808" i="3"/>
  <c r="CY1808" i="3"/>
  <c r="CZ1808" i="3"/>
  <c r="DB1808" i="3" s="1"/>
  <c r="DA1808" i="3"/>
  <c r="DC1808" i="3"/>
  <c r="A1809" i="3"/>
  <c r="CX1809" i="3"/>
  <c r="CY1809" i="3"/>
  <c r="CZ1809" i="3"/>
  <c r="DB1809" i="3" s="1"/>
  <c r="DA1809" i="3"/>
  <c r="DC1809" i="3"/>
  <c r="A1810" i="3"/>
  <c r="CX1810" i="3"/>
  <c r="CY1810" i="3"/>
  <c r="CZ1810" i="3"/>
  <c r="DB1810" i="3"/>
  <c r="DA1810" i="3"/>
  <c r="DC1810" i="3"/>
  <c r="A1811" i="3"/>
  <c r="CX1811" i="3"/>
  <c r="CY1811" i="3"/>
  <c r="CZ1811" i="3"/>
  <c r="DB1811" i="3" s="1"/>
  <c r="DA1811" i="3"/>
  <c r="DC1811" i="3"/>
  <c r="A1812" i="3"/>
  <c r="CX1812" i="3"/>
  <c r="CY1812" i="3"/>
  <c r="CZ1812" i="3"/>
  <c r="DB1812" i="3" s="1"/>
  <c r="DA1812" i="3"/>
  <c r="DC1812" i="3"/>
  <c r="A1813" i="3"/>
  <c r="CX1813" i="3"/>
  <c r="CY1813" i="3"/>
  <c r="CZ1813" i="3"/>
  <c r="DB1813" i="3" s="1"/>
  <c r="DA1813" i="3"/>
  <c r="DC1813" i="3"/>
  <c r="A1814" i="3"/>
  <c r="CX1814" i="3"/>
  <c r="CY1814" i="3"/>
  <c r="CZ1814" i="3"/>
  <c r="DB1814" i="3"/>
  <c r="DA1814" i="3"/>
  <c r="DC1814" i="3"/>
  <c r="A1815" i="3"/>
  <c r="CX1815" i="3"/>
  <c r="CY1815" i="3"/>
  <c r="CZ1815" i="3"/>
  <c r="DB1815" i="3" s="1"/>
  <c r="DA1815" i="3"/>
  <c r="DC1815" i="3"/>
  <c r="A1816" i="3"/>
  <c r="CX1816" i="3"/>
  <c r="CY1816" i="3"/>
  <c r="CZ1816" i="3"/>
  <c r="DB1816" i="3" s="1"/>
  <c r="DA1816" i="3"/>
  <c r="DC1816" i="3"/>
  <c r="A1817" i="3"/>
  <c r="CX1817" i="3"/>
  <c r="CY1817" i="3"/>
  <c r="CZ1817" i="3"/>
  <c r="DB1817" i="3" s="1"/>
  <c r="DA1817" i="3"/>
  <c r="DC1817" i="3"/>
  <c r="A1818" i="3"/>
  <c r="CX1818" i="3"/>
  <c r="CY1818" i="3"/>
  <c r="CZ1818" i="3"/>
  <c r="DB1818" i="3"/>
  <c r="DA1818" i="3"/>
  <c r="DC1818" i="3"/>
  <c r="A1819" i="3"/>
  <c r="CX1819" i="3"/>
  <c r="CY1819" i="3"/>
  <c r="CZ1819" i="3"/>
  <c r="DB1819" i="3" s="1"/>
  <c r="DA1819" i="3"/>
  <c r="DC1819" i="3"/>
  <c r="A1820" i="3"/>
  <c r="CX1820" i="3"/>
  <c r="CY1820" i="3"/>
  <c r="CZ1820" i="3"/>
  <c r="DB1820" i="3" s="1"/>
  <c r="DA1820" i="3"/>
  <c r="DC1820" i="3"/>
  <c r="A1821" i="3"/>
  <c r="CX1821" i="3"/>
  <c r="CY1821" i="3"/>
  <c r="CZ1821" i="3"/>
  <c r="DB1821" i="3" s="1"/>
  <c r="DA1821" i="3"/>
  <c r="DC1821" i="3"/>
  <c r="A1822" i="3"/>
  <c r="CX1822" i="3"/>
  <c r="CY1822" i="3"/>
  <c r="CZ1822" i="3"/>
  <c r="DB1822" i="3"/>
  <c r="DA1822" i="3"/>
  <c r="DC1822" i="3"/>
  <c r="A1823" i="3"/>
  <c r="CX1823" i="3"/>
  <c r="CY1823" i="3"/>
  <c r="CZ1823" i="3"/>
  <c r="DB1823" i="3" s="1"/>
  <c r="DA1823" i="3"/>
  <c r="DC1823" i="3"/>
  <c r="A1824" i="3"/>
  <c r="CX1824" i="3"/>
  <c r="CY1824" i="3"/>
  <c r="CZ1824" i="3"/>
  <c r="DB1824" i="3" s="1"/>
  <c r="DA1824" i="3"/>
  <c r="DC1824" i="3"/>
  <c r="A1825" i="3"/>
  <c r="CX1825" i="3"/>
  <c r="CY1825" i="3"/>
  <c r="CZ1825" i="3"/>
  <c r="DB1825" i="3" s="1"/>
  <c r="DA1825" i="3"/>
  <c r="DC1825" i="3"/>
  <c r="A1826" i="3"/>
  <c r="CX1826" i="3"/>
  <c r="CY1826" i="3"/>
  <c r="CZ1826" i="3"/>
  <c r="DB1826" i="3"/>
  <c r="DA1826" i="3"/>
  <c r="DC1826" i="3"/>
  <c r="A1827" i="3"/>
  <c r="CX1827" i="3"/>
  <c r="CY1827" i="3"/>
  <c r="CZ1827" i="3"/>
  <c r="DB1827" i="3" s="1"/>
  <c r="DA1827" i="3"/>
  <c r="DC1827" i="3"/>
  <c r="A1828" i="3"/>
  <c r="CX1828" i="3"/>
  <c r="CY1828" i="3"/>
  <c r="CZ1828" i="3"/>
  <c r="DB1828" i="3" s="1"/>
  <c r="DA1828" i="3"/>
  <c r="DC1828" i="3"/>
  <c r="A1829" i="3"/>
  <c r="CX1829" i="3"/>
  <c r="CY1829" i="3"/>
  <c r="CZ1829" i="3"/>
  <c r="DB1829" i="3" s="1"/>
  <c r="DA1829" i="3"/>
  <c r="DC1829" i="3"/>
  <c r="A1830" i="3"/>
  <c r="CX1830" i="3"/>
  <c r="CY1830" i="3"/>
  <c r="CZ1830" i="3"/>
  <c r="DB1830" i="3"/>
  <c r="DA1830" i="3"/>
  <c r="DC183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9" i="1"/>
  <c r="D29" i="1"/>
  <c r="AC29" i="1"/>
  <c r="AE29" i="1"/>
  <c r="CS29" i="1" s="1"/>
  <c r="R29" i="1" s="1"/>
  <c r="AF29" i="1"/>
  <c r="AG29" i="1"/>
  <c r="AH29" i="1"/>
  <c r="CV29" i="1"/>
  <c r="U29" i="1" s="1"/>
  <c r="AI29" i="1"/>
  <c r="AJ29" i="1"/>
  <c r="CQ29" i="1"/>
  <c r="P29" i="1" s="1"/>
  <c r="CT29" i="1"/>
  <c r="S29" i="1" s="1"/>
  <c r="CU29" i="1"/>
  <c r="T29" i="1" s="1"/>
  <c r="CW29" i="1"/>
  <c r="V29" i="1" s="1"/>
  <c r="CX29" i="1"/>
  <c r="W29" i="1" s="1"/>
  <c r="FR29" i="1"/>
  <c r="GL29" i="1"/>
  <c r="GO29" i="1"/>
  <c r="GP29" i="1"/>
  <c r="GV29" i="1"/>
  <c r="HC29" i="1" s="1"/>
  <c r="GX29" i="1" s="1"/>
  <c r="C30" i="1"/>
  <c r="D30" i="1"/>
  <c r="AC30" i="1"/>
  <c r="AE30" i="1"/>
  <c r="H38" i="5" s="1"/>
  <c r="R38" i="5" s="1"/>
  <c r="AF30" i="1"/>
  <c r="CT30" i="1"/>
  <c r="S30" i="1" s="1"/>
  <c r="K36" i="5" s="1"/>
  <c r="AG30" i="1"/>
  <c r="CU30" i="1" s="1"/>
  <c r="T30" i="1" s="1"/>
  <c r="AH30" i="1"/>
  <c r="AI30" i="1"/>
  <c r="CW30" i="1" s="1"/>
  <c r="V30" i="1" s="1"/>
  <c r="AJ30" i="1"/>
  <c r="CX30" i="1"/>
  <c r="W30" i="1" s="1"/>
  <c r="CQ30" i="1"/>
  <c r="P30" i="1" s="1"/>
  <c r="CV30" i="1"/>
  <c r="U30" i="1" s="1"/>
  <c r="FR30" i="1"/>
  <c r="GL30" i="1"/>
  <c r="GO30" i="1"/>
  <c r="GP30" i="1"/>
  <c r="GV30" i="1"/>
  <c r="HC30" i="1" s="1"/>
  <c r="GX30" i="1" s="1"/>
  <c r="I31" i="1"/>
  <c r="AC31" i="1"/>
  <c r="CQ31" i="1" s="1"/>
  <c r="P31" i="1" s="1"/>
  <c r="AE31" i="1"/>
  <c r="CS31" i="1"/>
  <c r="R31" i="1" s="1"/>
  <c r="AF31" i="1"/>
  <c r="CT31" i="1" s="1"/>
  <c r="S31" i="1" s="1"/>
  <c r="AG31" i="1"/>
  <c r="AH31" i="1"/>
  <c r="CV31" i="1" s="1"/>
  <c r="U31" i="1" s="1"/>
  <c r="AI31" i="1"/>
  <c r="CW31" i="1"/>
  <c r="V31" i="1" s="1"/>
  <c r="AJ31" i="1"/>
  <c r="CX31" i="1" s="1"/>
  <c r="W31" i="1" s="1"/>
  <c r="CU31" i="1"/>
  <c r="T31" i="1"/>
  <c r="FR31" i="1"/>
  <c r="GL31" i="1"/>
  <c r="GO31" i="1"/>
  <c r="GP31" i="1"/>
  <c r="GV31" i="1"/>
  <c r="HC31" i="1"/>
  <c r="GX31" i="1" s="1"/>
  <c r="I32" i="1"/>
  <c r="E42" i="5" s="1"/>
  <c r="AC32" i="1"/>
  <c r="AE32" i="1"/>
  <c r="CS32" i="1" s="1"/>
  <c r="R32" i="1" s="1"/>
  <c r="AF32" i="1"/>
  <c r="AG32" i="1"/>
  <c r="AH32" i="1"/>
  <c r="CV32" i="1"/>
  <c r="U32" i="1" s="1"/>
  <c r="AI32" i="1"/>
  <c r="AJ32" i="1"/>
  <c r="CQ32" i="1"/>
  <c r="P32" i="1" s="1"/>
  <c r="CT32" i="1"/>
  <c r="S32" i="1" s="1"/>
  <c r="CU32" i="1"/>
  <c r="T32" i="1" s="1"/>
  <c r="CW32" i="1"/>
  <c r="V32" i="1" s="1"/>
  <c r="CX32" i="1"/>
  <c r="W32" i="1" s="1"/>
  <c r="FR32" i="1"/>
  <c r="GL32" i="1"/>
  <c r="GO32" i="1"/>
  <c r="GP32" i="1"/>
  <c r="GV32" i="1"/>
  <c r="HC32" i="1" s="1"/>
  <c r="GX32" i="1" s="1"/>
  <c r="C33" i="1"/>
  <c r="D33" i="1"/>
  <c r="I33" i="1"/>
  <c r="I35" i="1" s="1"/>
  <c r="T35" i="1" s="1"/>
  <c r="AC33" i="1"/>
  <c r="CQ33" i="1" s="1"/>
  <c r="P33" i="1" s="1"/>
  <c r="AE33" i="1"/>
  <c r="CS33" i="1"/>
  <c r="R33" i="1" s="1"/>
  <c r="AF33" i="1"/>
  <c r="CT33" i="1" s="1"/>
  <c r="S33" i="1" s="1"/>
  <c r="AG33" i="1"/>
  <c r="AH33" i="1"/>
  <c r="CV33" i="1" s="1"/>
  <c r="U33" i="1" s="1"/>
  <c r="AI33" i="1"/>
  <c r="CW33" i="1"/>
  <c r="V33" i="1" s="1"/>
  <c r="AJ33" i="1"/>
  <c r="CX33" i="1" s="1"/>
  <c r="W33" i="1" s="1"/>
  <c r="CU33" i="1"/>
  <c r="T33" i="1"/>
  <c r="FR33" i="1"/>
  <c r="GL33" i="1"/>
  <c r="GO33" i="1"/>
  <c r="GP33" i="1"/>
  <c r="GV33" i="1"/>
  <c r="HC33" i="1"/>
  <c r="GX33" i="1" s="1"/>
  <c r="C34" i="1"/>
  <c r="D34" i="1"/>
  <c r="I34" i="1"/>
  <c r="I36" i="1" s="1"/>
  <c r="AC34" i="1"/>
  <c r="AE34" i="1"/>
  <c r="AD34" i="1"/>
  <c r="H47" i="5" s="1"/>
  <c r="AF34" i="1"/>
  <c r="CT34" i="1"/>
  <c r="S34" i="1" s="1"/>
  <c r="K46" i="5" s="1"/>
  <c r="AG34" i="1"/>
  <c r="CU34" i="1" s="1"/>
  <c r="T34" i="1" s="1"/>
  <c r="AH34" i="1"/>
  <c r="AI34" i="1"/>
  <c r="AJ34" i="1"/>
  <c r="CX34" i="1"/>
  <c r="W34" i="1" s="1"/>
  <c r="CQ34" i="1"/>
  <c r="P34" i="1" s="1"/>
  <c r="CS34" i="1"/>
  <c r="R34" i="1" s="1"/>
  <c r="K48" i="5" s="1"/>
  <c r="CV34" i="1"/>
  <c r="U34" i="1" s="1"/>
  <c r="CW34" i="1"/>
  <c r="V34" i="1" s="1"/>
  <c r="FR34" i="1"/>
  <c r="GL34" i="1"/>
  <c r="GO34" i="1"/>
  <c r="GP34" i="1"/>
  <c r="GV34" i="1"/>
  <c r="HC34" i="1" s="1"/>
  <c r="GX34" i="1" s="1"/>
  <c r="AC35" i="1"/>
  <c r="CQ35" i="1" s="1"/>
  <c r="P35" i="1" s="1"/>
  <c r="AE35" i="1"/>
  <c r="CS35" i="1"/>
  <c r="R35" i="1" s="1"/>
  <c r="AF35" i="1"/>
  <c r="CT35" i="1" s="1"/>
  <c r="AG35" i="1"/>
  <c r="AH35" i="1"/>
  <c r="CV35" i="1" s="1"/>
  <c r="AI35" i="1"/>
  <c r="CW35" i="1"/>
  <c r="AJ35" i="1"/>
  <c r="CX35" i="1" s="1"/>
  <c r="W35" i="1" s="1"/>
  <c r="CU35" i="1"/>
  <c r="FR35" i="1"/>
  <c r="GL35" i="1"/>
  <c r="GO35" i="1"/>
  <c r="GP35" i="1"/>
  <c r="GV35" i="1"/>
  <c r="HC35" i="1"/>
  <c r="AC36" i="1"/>
  <c r="AB36" i="1" s="1"/>
  <c r="AD36" i="1"/>
  <c r="CR36" i="1" s="1"/>
  <c r="AE36" i="1"/>
  <c r="AF36" i="1"/>
  <c r="AG36" i="1"/>
  <c r="AH36" i="1"/>
  <c r="CV36" i="1" s="1"/>
  <c r="AI36" i="1"/>
  <c r="AJ36" i="1"/>
  <c r="CS36" i="1"/>
  <c r="R36" i="1" s="1"/>
  <c r="CT36" i="1"/>
  <c r="CU36" i="1"/>
  <c r="CW36" i="1"/>
  <c r="CX36" i="1"/>
  <c r="W36" i="1" s="1"/>
  <c r="FR36" i="1"/>
  <c r="GL36" i="1"/>
  <c r="GO36" i="1"/>
  <c r="GP36" i="1"/>
  <c r="GV36" i="1"/>
  <c r="HC36" i="1" s="1"/>
  <c r="C37" i="1"/>
  <c r="D37" i="1"/>
  <c r="AC37" i="1"/>
  <c r="AE37" i="1"/>
  <c r="AD37" i="1"/>
  <c r="AF37" i="1"/>
  <c r="CT37" i="1"/>
  <c r="S37" i="1" s="1"/>
  <c r="AG37" i="1"/>
  <c r="CU37" i="1" s="1"/>
  <c r="T37" i="1" s="1"/>
  <c r="AH37" i="1"/>
  <c r="AI37" i="1"/>
  <c r="AJ37" i="1"/>
  <c r="CX37" i="1"/>
  <c r="W37" i="1" s="1"/>
  <c r="CQ37" i="1"/>
  <c r="P37" i="1" s="1"/>
  <c r="CS37" i="1"/>
  <c r="R37" i="1" s="1"/>
  <c r="CV37" i="1"/>
  <c r="U37" i="1" s="1"/>
  <c r="CW37" i="1"/>
  <c r="V37" i="1" s="1"/>
  <c r="FR37" i="1"/>
  <c r="GL37" i="1"/>
  <c r="GO37" i="1"/>
  <c r="GP37" i="1"/>
  <c r="GV37" i="1"/>
  <c r="HC37" i="1" s="1"/>
  <c r="GX37" i="1" s="1"/>
  <c r="C38" i="1"/>
  <c r="D38" i="1"/>
  <c r="AC38" i="1"/>
  <c r="H57" i="5" s="1"/>
  <c r="AE38" i="1"/>
  <c r="AD38" i="1" s="1"/>
  <c r="AF38" i="1"/>
  <c r="AG38" i="1"/>
  <c r="CU38" i="1" s="1"/>
  <c r="T38" i="1" s="1"/>
  <c r="AH38" i="1"/>
  <c r="CV38" i="1"/>
  <c r="U38" i="1" s="1"/>
  <c r="AI38" i="1"/>
  <c r="AJ38" i="1"/>
  <c r="CQ38" i="1"/>
  <c r="P38" i="1" s="1"/>
  <c r="CS38" i="1"/>
  <c r="R38" i="1" s="1"/>
  <c r="CT38" i="1"/>
  <c r="S38" i="1" s="1"/>
  <c r="K55" i="5" s="1"/>
  <c r="CW38" i="1"/>
  <c r="V38" i="1" s="1"/>
  <c r="CX38" i="1"/>
  <c r="W38" i="1" s="1"/>
  <c r="FR38" i="1"/>
  <c r="GL38" i="1"/>
  <c r="GO38" i="1"/>
  <c r="GP38" i="1"/>
  <c r="GV38" i="1"/>
  <c r="HC38" i="1" s="1"/>
  <c r="GX38" i="1" s="1"/>
  <c r="I39" i="1"/>
  <c r="AC39" i="1"/>
  <c r="CQ39" i="1" s="1"/>
  <c r="P39" i="1" s="1"/>
  <c r="AE39" i="1"/>
  <c r="AD39" i="1"/>
  <c r="CR39" i="1" s="1"/>
  <c r="Q39" i="1" s="1"/>
  <c r="AF39" i="1"/>
  <c r="AG39" i="1"/>
  <c r="CU39" i="1" s="1"/>
  <c r="T39" i="1" s="1"/>
  <c r="AH39" i="1"/>
  <c r="AI39" i="1"/>
  <c r="AJ39" i="1"/>
  <c r="CS39" i="1"/>
  <c r="R39" i="1" s="1"/>
  <c r="CT39" i="1"/>
  <c r="S39" i="1" s="1"/>
  <c r="CV39" i="1"/>
  <c r="U39" i="1" s="1"/>
  <c r="CW39" i="1"/>
  <c r="V39" i="1" s="1"/>
  <c r="CX39" i="1"/>
  <c r="W39" i="1" s="1"/>
  <c r="FR39" i="1"/>
  <c r="GL39" i="1"/>
  <c r="GO39" i="1"/>
  <c r="GP39" i="1"/>
  <c r="GV39" i="1"/>
  <c r="HC39" i="1" s="1"/>
  <c r="GX39" i="1" s="1"/>
  <c r="I40" i="1"/>
  <c r="E61" i="5" s="1"/>
  <c r="AC40" i="1"/>
  <c r="AE40" i="1"/>
  <c r="AD40" i="1" s="1"/>
  <c r="AF40" i="1"/>
  <c r="CT40" i="1"/>
  <c r="S40" i="1" s="1"/>
  <c r="AG40" i="1"/>
  <c r="AH40" i="1"/>
  <c r="AI40" i="1"/>
  <c r="AJ40" i="1"/>
  <c r="CX40" i="1"/>
  <c r="W40" i="1" s="1"/>
  <c r="CQ40" i="1"/>
  <c r="P40" i="1" s="1"/>
  <c r="CS40" i="1"/>
  <c r="R40" i="1" s="1"/>
  <c r="CU40" i="1"/>
  <c r="T40" i="1" s="1"/>
  <c r="CV40" i="1"/>
  <c r="U40" i="1" s="1"/>
  <c r="CW40" i="1"/>
  <c r="V40" i="1" s="1"/>
  <c r="FR40" i="1"/>
  <c r="GL40" i="1"/>
  <c r="GO40" i="1"/>
  <c r="GP40" i="1"/>
  <c r="GV40" i="1"/>
  <c r="HC40" i="1" s="1"/>
  <c r="GX40" i="1" s="1"/>
  <c r="C41" i="1"/>
  <c r="D41" i="1"/>
  <c r="AC41" i="1"/>
  <c r="AE41" i="1"/>
  <c r="CS41" i="1" s="1"/>
  <c r="R41" i="1" s="1"/>
  <c r="AF41" i="1"/>
  <c r="AG41" i="1"/>
  <c r="AH41" i="1"/>
  <c r="CV41" i="1"/>
  <c r="U41" i="1" s="1"/>
  <c r="AI41" i="1"/>
  <c r="AJ41" i="1"/>
  <c r="CQ41" i="1"/>
  <c r="P41" i="1" s="1"/>
  <c r="CT41" i="1"/>
  <c r="S41" i="1" s="1"/>
  <c r="CU41" i="1"/>
  <c r="T41" i="1" s="1"/>
  <c r="CW41" i="1"/>
  <c r="V41" i="1" s="1"/>
  <c r="CX41" i="1"/>
  <c r="W41" i="1" s="1"/>
  <c r="FR41" i="1"/>
  <c r="GL41" i="1"/>
  <c r="GO41" i="1"/>
  <c r="GP41" i="1"/>
  <c r="GV41" i="1"/>
  <c r="HC41" i="1" s="1"/>
  <c r="GX41" i="1" s="1"/>
  <c r="C42" i="1"/>
  <c r="D42" i="1"/>
  <c r="AC42" i="1"/>
  <c r="H66" i="5" s="1"/>
  <c r="AE42" i="1"/>
  <c r="AD42" i="1" s="1"/>
  <c r="H65" i="5" s="1"/>
  <c r="AF42" i="1"/>
  <c r="CT42" i="1" s="1"/>
  <c r="S42" i="1" s="1"/>
  <c r="K64" i="5" s="1"/>
  <c r="AG42" i="1"/>
  <c r="AH42" i="1"/>
  <c r="CV42" i="1" s="1"/>
  <c r="U42" i="1" s="1"/>
  <c r="AI42" i="1"/>
  <c r="AJ42" i="1"/>
  <c r="CX42" i="1" s="1"/>
  <c r="W42" i="1" s="1"/>
  <c r="CQ42" i="1"/>
  <c r="P42" i="1" s="1"/>
  <c r="K66" i="5" s="1"/>
  <c r="CU42" i="1"/>
  <c r="T42" i="1" s="1"/>
  <c r="CW42" i="1"/>
  <c r="V42" i="1" s="1"/>
  <c r="FR42" i="1"/>
  <c r="GL42" i="1"/>
  <c r="GO42" i="1"/>
  <c r="GP42" i="1"/>
  <c r="GV42" i="1"/>
  <c r="HC42" i="1"/>
  <c r="GX42" i="1" s="1"/>
  <c r="I43" i="1"/>
  <c r="AC43" i="1"/>
  <c r="AE43" i="1"/>
  <c r="AF43" i="1"/>
  <c r="CT43" i="1" s="1"/>
  <c r="S43" i="1" s="1"/>
  <c r="AG43" i="1"/>
  <c r="CU43" i="1" s="1"/>
  <c r="T43" i="1" s="1"/>
  <c r="AH43" i="1"/>
  <c r="AI43" i="1"/>
  <c r="CW43" i="1" s="1"/>
  <c r="V43" i="1" s="1"/>
  <c r="AJ43" i="1"/>
  <c r="CX43" i="1" s="1"/>
  <c r="W43" i="1" s="1"/>
  <c r="CQ43" i="1"/>
  <c r="P43" i="1" s="1"/>
  <c r="CV43" i="1"/>
  <c r="U43" i="1" s="1"/>
  <c r="FR43" i="1"/>
  <c r="GL43" i="1"/>
  <c r="GO43" i="1"/>
  <c r="GP43" i="1"/>
  <c r="GV43" i="1"/>
  <c r="HC43" i="1" s="1"/>
  <c r="GX43" i="1" s="1"/>
  <c r="I44" i="1"/>
  <c r="E70" i="5" s="1"/>
  <c r="AC44" i="1"/>
  <c r="AB44" i="1" s="1"/>
  <c r="AD44" i="1"/>
  <c r="CR44" i="1" s="1"/>
  <c r="Q44" i="1" s="1"/>
  <c r="AE44" i="1"/>
  <c r="AF44" i="1"/>
  <c r="AG44" i="1"/>
  <c r="AH44" i="1"/>
  <c r="CV44" i="1" s="1"/>
  <c r="U44" i="1" s="1"/>
  <c r="AI44" i="1"/>
  <c r="CW44" i="1" s="1"/>
  <c r="V44" i="1" s="1"/>
  <c r="AJ44" i="1"/>
  <c r="CS44" i="1"/>
  <c r="R44" i="1"/>
  <c r="CU44" i="1"/>
  <c r="T44" i="1" s="1"/>
  <c r="CX44" i="1"/>
  <c r="W44" i="1" s="1"/>
  <c r="FR44" i="1"/>
  <c r="GL44" i="1"/>
  <c r="GO44" i="1"/>
  <c r="GP44" i="1"/>
  <c r="GV44" i="1"/>
  <c r="HC44" i="1"/>
  <c r="GX44" i="1" s="1"/>
  <c r="C45" i="1"/>
  <c r="D45" i="1"/>
  <c r="I45" i="1"/>
  <c r="CX83" i="3" s="1"/>
  <c r="AC45" i="1"/>
  <c r="AB45" i="1" s="1"/>
  <c r="AD45" i="1"/>
  <c r="AE45" i="1"/>
  <c r="CS45" i="1"/>
  <c r="R45" i="1" s="1"/>
  <c r="AF45" i="1"/>
  <c r="CT45" i="1" s="1"/>
  <c r="S45" i="1" s="1"/>
  <c r="AG45" i="1"/>
  <c r="AH45" i="1"/>
  <c r="CV45" i="1" s="1"/>
  <c r="U45" i="1" s="1"/>
  <c r="AI45" i="1"/>
  <c r="CW45" i="1" s="1"/>
  <c r="V45" i="1" s="1"/>
  <c r="AJ45" i="1"/>
  <c r="CX45" i="1" s="1"/>
  <c r="W45" i="1" s="1"/>
  <c r="CR45" i="1"/>
  <c r="Q45" i="1" s="1"/>
  <c r="CU45" i="1"/>
  <c r="T45" i="1" s="1"/>
  <c r="FR45" i="1"/>
  <c r="GL45" i="1"/>
  <c r="GO45" i="1"/>
  <c r="GP45" i="1"/>
  <c r="GV45" i="1"/>
  <c r="HC45" i="1" s="1"/>
  <c r="GX45" i="1" s="1"/>
  <c r="C46" i="1"/>
  <c r="D46" i="1"/>
  <c r="I46" i="1"/>
  <c r="CX84" i="3" s="1"/>
  <c r="U46" i="1"/>
  <c r="AC46" i="1"/>
  <c r="AE46" i="1"/>
  <c r="AD46" i="1" s="1"/>
  <c r="AF46" i="1"/>
  <c r="AG46" i="1"/>
  <c r="CU46" i="1" s="1"/>
  <c r="T46" i="1" s="1"/>
  <c r="AH46" i="1"/>
  <c r="AI46" i="1"/>
  <c r="AJ46" i="1"/>
  <c r="CX46" i="1"/>
  <c r="W46" i="1" s="1"/>
  <c r="CQ46" i="1"/>
  <c r="CS46" i="1"/>
  <c r="R46" i="1" s="1"/>
  <c r="CV46" i="1"/>
  <c r="CW46" i="1"/>
  <c r="V46" i="1" s="1"/>
  <c r="FR46" i="1"/>
  <c r="GL46" i="1"/>
  <c r="GO46" i="1"/>
  <c r="GP46" i="1"/>
  <c r="GV46" i="1"/>
  <c r="HC46" i="1" s="1"/>
  <c r="GX46" i="1" s="1"/>
  <c r="C47" i="1"/>
  <c r="D47" i="1"/>
  <c r="I47" i="1"/>
  <c r="CX85" i="3" s="1"/>
  <c r="AC47" i="1"/>
  <c r="CQ47" i="1" s="1"/>
  <c r="AE47" i="1"/>
  <c r="AD47" i="1" s="1"/>
  <c r="CR47" i="1" s="1"/>
  <c r="Q47" i="1" s="1"/>
  <c r="AF47" i="1"/>
  <c r="CT47" i="1" s="1"/>
  <c r="S47" i="1" s="1"/>
  <c r="AG47" i="1"/>
  <c r="CU47" i="1"/>
  <c r="AH47" i="1"/>
  <c r="AI47" i="1"/>
  <c r="AJ47" i="1"/>
  <c r="CX47" i="1"/>
  <c r="W47" i="1" s="1"/>
  <c r="CS47" i="1"/>
  <c r="CV47" i="1"/>
  <c r="CW47" i="1"/>
  <c r="V47" i="1" s="1"/>
  <c r="FR47" i="1"/>
  <c r="GL47" i="1"/>
  <c r="GO47" i="1"/>
  <c r="GP47" i="1"/>
  <c r="GV47" i="1"/>
  <c r="HC47" i="1"/>
  <c r="GX47" i="1" s="1"/>
  <c r="C48" i="1"/>
  <c r="D48" i="1"/>
  <c r="I48" i="1"/>
  <c r="CX86" i="3" s="1"/>
  <c r="AC48" i="1"/>
  <c r="AD48" i="1"/>
  <c r="CR48" i="1" s="1"/>
  <c r="Q48" i="1" s="1"/>
  <c r="AE48" i="1"/>
  <c r="AF48" i="1"/>
  <c r="AG48" i="1"/>
  <c r="AH48" i="1"/>
  <c r="CV48" i="1" s="1"/>
  <c r="U48" i="1" s="1"/>
  <c r="AI48" i="1"/>
  <c r="AJ48" i="1"/>
  <c r="CQ48" i="1"/>
  <c r="P48" i="1"/>
  <c r="CS48" i="1"/>
  <c r="R48" i="1" s="1"/>
  <c r="CU48" i="1"/>
  <c r="T48" i="1" s="1"/>
  <c r="CW48" i="1"/>
  <c r="V48" i="1" s="1"/>
  <c r="CX48" i="1"/>
  <c r="W48" i="1" s="1"/>
  <c r="FR48" i="1"/>
  <c r="GL48" i="1"/>
  <c r="GO48" i="1"/>
  <c r="GP48" i="1"/>
  <c r="GV48" i="1"/>
  <c r="HC48" i="1" s="1"/>
  <c r="GX48" i="1" s="1"/>
  <c r="C49" i="1"/>
  <c r="D49" i="1"/>
  <c r="I49" i="1"/>
  <c r="AC49" i="1"/>
  <c r="AE49" i="1"/>
  <c r="CS49" i="1" s="1"/>
  <c r="R49" i="1" s="1"/>
  <c r="AF49" i="1"/>
  <c r="AG49" i="1"/>
  <c r="AH49" i="1"/>
  <c r="AI49" i="1"/>
  <c r="CW49" i="1" s="1"/>
  <c r="V49" i="1" s="1"/>
  <c r="AJ49" i="1"/>
  <c r="CQ49" i="1"/>
  <c r="P49" i="1" s="1"/>
  <c r="CT49" i="1"/>
  <c r="S49" i="1" s="1"/>
  <c r="CU49" i="1"/>
  <c r="T49" i="1" s="1"/>
  <c r="CV49" i="1"/>
  <c r="U49" i="1"/>
  <c r="CX49" i="1"/>
  <c r="W49" i="1" s="1"/>
  <c r="FR49" i="1"/>
  <c r="GL49" i="1"/>
  <c r="GO49" i="1"/>
  <c r="GP49" i="1"/>
  <c r="GV49" i="1"/>
  <c r="HC49" i="1" s="1"/>
  <c r="GX49" i="1" s="1"/>
  <c r="C50" i="1"/>
  <c r="D50" i="1"/>
  <c r="I50" i="1"/>
  <c r="AC50" i="1"/>
  <c r="AE50" i="1"/>
  <c r="AD50" i="1" s="1"/>
  <c r="AB50" i="1" s="1"/>
  <c r="AF50" i="1"/>
  <c r="CT50" i="1"/>
  <c r="AG50" i="1"/>
  <c r="CU50" i="1" s="1"/>
  <c r="AH50" i="1"/>
  <c r="AI50" i="1"/>
  <c r="CW50" i="1"/>
  <c r="V50" i="1" s="1"/>
  <c r="AJ50" i="1"/>
  <c r="CX50" i="1" s="1"/>
  <c r="CQ50" i="1"/>
  <c r="CV50" i="1"/>
  <c r="U50" i="1" s="1"/>
  <c r="FR50" i="1"/>
  <c r="GL50" i="1"/>
  <c r="GO50" i="1"/>
  <c r="GP50" i="1"/>
  <c r="GV50" i="1"/>
  <c r="HC50" i="1" s="1"/>
  <c r="GX50" i="1" s="1"/>
  <c r="I51" i="1"/>
  <c r="AC51" i="1"/>
  <c r="CQ51" i="1" s="1"/>
  <c r="P51" i="1" s="1"/>
  <c r="AE51" i="1"/>
  <c r="AD51" i="1"/>
  <c r="AF51" i="1"/>
  <c r="CT51" i="1"/>
  <c r="S51" i="1" s="1"/>
  <c r="AG51" i="1"/>
  <c r="CU51" i="1" s="1"/>
  <c r="T51" i="1" s="1"/>
  <c r="AH51" i="1"/>
  <c r="AI51" i="1"/>
  <c r="CW51" i="1" s="1"/>
  <c r="V51" i="1" s="1"/>
  <c r="AJ51" i="1"/>
  <c r="CX51" i="1"/>
  <c r="W51" i="1" s="1"/>
  <c r="CV51" i="1"/>
  <c r="U51" i="1" s="1"/>
  <c r="FR51" i="1"/>
  <c r="GL51" i="1"/>
  <c r="GO51" i="1"/>
  <c r="GP51" i="1"/>
  <c r="GV51" i="1"/>
  <c r="HC51" i="1"/>
  <c r="GX51" i="1" s="1"/>
  <c r="AC52" i="1"/>
  <c r="AE52" i="1"/>
  <c r="AD52" i="1" s="1"/>
  <c r="AF52" i="1"/>
  <c r="CT52" i="1" s="1"/>
  <c r="AG52" i="1"/>
  <c r="AH52" i="1"/>
  <c r="CV52" i="1"/>
  <c r="AI52" i="1"/>
  <c r="CW52" i="1"/>
  <c r="AJ52" i="1"/>
  <c r="CX52" i="1"/>
  <c r="CU52" i="1"/>
  <c r="FR52" i="1"/>
  <c r="GL52" i="1"/>
  <c r="GO52" i="1"/>
  <c r="GP52" i="1"/>
  <c r="GV52" i="1"/>
  <c r="HC52" i="1"/>
  <c r="C53" i="1"/>
  <c r="D53" i="1"/>
  <c r="AC53" i="1"/>
  <c r="CQ53" i="1"/>
  <c r="P53" i="1" s="1"/>
  <c r="AD53" i="1"/>
  <c r="CR53" i="1" s="1"/>
  <c r="Q53" i="1" s="1"/>
  <c r="AE53" i="1"/>
  <c r="AF53" i="1"/>
  <c r="AG53" i="1"/>
  <c r="CU53" i="1" s="1"/>
  <c r="T53" i="1" s="1"/>
  <c r="AH53" i="1"/>
  <c r="CV53" i="1"/>
  <c r="U53" i="1" s="1"/>
  <c r="AI53" i="1"/>
  <c r="CW53" i="1" s="1"/>
  <c r="V53" i="1" s="1"/>
  <c r="AJ53" i="1"/>
  <c r="CX53" i="1"/>
  <c r="W53" i="1" s="1"/>
  <c r="CS53" i="1"/>
  <c r="R53" i="1" s="1"/>
  <c r="FR53" i="1"/>
  <c r="GL53" i="1"/>
  <c r="GO53" i="1"/>
  <c r="GP53" i="1"/>
  <c r="GV53" i="1"/>
  <c r="HC53" i="1" s="1"/>
  <c r="GX53" i="1" s="1"/>
  <c r="C54" i="1"/>
  <c r="D54" i="1"/>
  <c r="AC54" i="1"/>
  <c r="AE54" i="1"/>
  <c r="H96" i="5" s="1"/>
  <c r="R96" i="5" s="1"/>
  <c r="AF54" i="1"/>
  <c r="CT54" i="1"/>
  <c r="S54" i="1" s="1"/>
  <c r="AG54" i="1"/>
  <c r="AH54" i="1"/>
  <c r="CV54" i="1"/>
  <c r="U54" i="1" s="1"/>
  <c r="L100" i="5" s="1"/>
  <c r="Q100" i="5" s="1"/>
  <c r="AI54" i="1"/>
  <c r="CW54" i="1" s="1"/>
  <c r="V54" i="1" s="1"/>
  <c r="AJ54" i="1"/>
  <c r="CX54" i="1"/>
  <c r="W54" i="1" s="1"/>
  <c r="CQ54" i="1"/>
  <c r="P54" i="1" s="1"/>
  <c r="CU54" i="1"/>
  <c r="T54" i="1" s="1"/>
  <c r="FR54" i="1"/>
  <c r="GL54" i="1"/>
  <c r="GO54" i="1"/>
  <c r="GP54" i="1"/>
  <c r="GV54" i="1"/>
  <c r="HC54" i="1" s="1"/>
  <c r="GX54" i="1" s="1"/>
  <c r="I55" i="1"/>
  <c r="AC55" i="1"/>
  <c r="AE55" i="1"/>
  <c r="AD55" i="1" s="1"/>
  <c r="CR55" i="1" s="1"/>
  <c r="Q55" i="1" s="1"/>
  <c r="AF55" i="1"/>
  <c r="CT55" i="1" s="1"/>
  <c r="S55" i="1" s="1"/>
  <c r="AG55" i="1"/>
  <c r="CU55" i="1" s="1"/>
  <c r="T55" i="1" s="1"/>
  <c r="AH55" i="1"/>
  <c r="CV55" i="1" s="1"/>
  <c r="U55" i="1" s="1"/>
  <c r="AI55" i="1"/>
  <c r="CW55" i="1"/>
  <c r="V55" i="1" s="1"/>
  <c r="AJ55" i="1"/>
  <c r="CX55" i="1"/>
  <c r="W55" i="1" s="1"/>
  <c r="FR55" i="1"/>
  <c r="GL55" i="1"/>
  <c r="GO55" i="1"/>
  <c r="GP55" i="1"/>
  <c r="GV55" i="1"/>
  <c r="HC55" i="1"/>
  <c r="GX55" i="1" s="1"/>
  <c r="I56" i="1"/>
  <c r="E99" i="5" s="1"/>
  <c r="AC56" i="1"/>
  <c r="CQ56" i="1"/>
  <c r="P56" i="1" s="1"/>
  <c r="AD56" i="1"/>
  <c r="CR56" i="1" s="1"/>
  <c r="Q56" i="1" s="1"/>
  <c r="AE56" i="1"/>
  <c r="AF56" i="1"/>
  <c r="AG56" i="1"/>
  <c r="CU56" i="1" s="1"/>
  <c r="T56" i="1" s="1"/>
  <c r="AH56" i="1"/>
  <c r="CV56" i="1"/>
  <c r="U56" i="1" s="1"/>
  <c r="AI56" i="1"/>
  <c r="AJ56" i="1"/>
  <c r="CX56" i="1"/>
  <c r="W56" i="1" s="1"/>
  <c r="CS56" i="1"/>
  <c r="R56" i="1" s="1"/>
  <c r="CW56" i="1"/>
  <c r="V56" i="1" s="1"/>
  <c r="FR56" i="1"/>
  <c r="GL56" i="1"/>
  <c r="GO56" i="1"/>
  <c r="GP56" i="1"/>
  <c r="GV56" i="1"/>
  <c r="HC56" i="1" s="1"/>
  <c r="GX56" i="1" s="1"/>
  <c r="I57" i="1"/>
  <c r="O57" i="1"/>
  <c r="P57" i="1"/>
  <c r="Q57" i="1"/>
  <c r="R57" i="1"/>
  <c r="S57" i="1"/>
  <c r="T57" i="1"/>
  <c r="U57" i="1"/>
  <c r="V57" i="1"/>
  <c r="W57" i="1"/>
  <c r="X57" i="1"/>
  <c r="Y57" i="1"/>
  <c r="AB57" i="1"/>
  <c r="CP57" i="1"/>
  <c r="AC57" i="1"/>
  <c r="AD57" i="1"/>
  <c r="AE57" i="1"/>
  <c r="AF57" i="1"/>
  <c r="AG57" i="1"/>
  <c r="AH57" i="1"/>
  <c r="AI57" i="1"/>
  <c r="AJ57" i="1"/>
  <c r="FR57" i="1"/>
  <c r="GL57" i="1"/>
  <c r="GO57" i="1"/>
  <c r="GP57" i="1"/>
  <c r="GV57" i="1"/>
  <c r="GX57" i="1"/>
  <c r="I58" i="1"/>
  <c r="O58" i="1"/>
  <c r="P58" i="1"/>
  <c r="Q58" i="1"/>
  <c r="R58" i="1"/>
  <c r="S58" i="1"/>
  <c r="T58" i="1"/>
  <c r="U58" i="1"/>
  <c r="L103" i="5" s="1"/>
  <c r="Q103" i="5" s="1"/>
  <c r="V58" i="1"/>
  <c r="W58" i="1"/>
  <c r="X58" i="1"/>
  <c r="T101" i="5" s="1"/>
  <c r="Y58" i="1"/>
  <c r="V101" i="5" s="1"/>
  <c r="AB58" i="1"/>
  <c r="H101" i="5" s="1"/>
  <c r="AC58" i="1"/>
  <c r="AD58" i="1"/>
  <c r="AE58" i="1"/>
  <c r="AF58" i="1"/>
  <c r="AG58" i="1"/>
  <c r="AH58" i="1"/>
  <c r="AI58" i="1"/>
  <c r="AJ58" i="1"/>
  <c r="FR58" i="1"/>
  <c r="GL58" i="1"/>
  <c r="GO58" i="1"/>
  <c r="GP58" i="1"/>
  <c r="GV58" i="1"/>
  <c r="GX58" i="1"/>
  <c r="I59" i="1"/>
  <c r="O59" i="1"/>
  <c r="P59" i="1"/>
  <c r="Q59" i="1"/>
  <c r="R59" i="1"/>
  <c r="S59" i="1"/>
  <c r="T59" i="1"/>
  <c r="U59" i="1"/>
  <c r="V59" i="1"/>
  <c r="W59" i="1"/>
  <c r="X59" i="1"/>
  <c r="Y59" i="1"/>
  <c r="AB59" i="1"/>
  <c r="CP59" i="1"/>
  <c r="AC59" i="1"/>
  <c r="AD59" i="1"/>
  <c r="AE59" i="1"/>
  <c r="AF59" i="1"/>
  <c r="AG59" i="1"/>
  <c r="AH59" i="1"/>
  <c r="AI59" i="1"/>
  <c r="AJ59" i="1"/>
  <c r="FR59" i="1"/>
  <c r="GL59" i="1"/>
  <c r="GO59" i="1"/>
  <c r="GP59" i="1"/>
  <c r="GV59" i="1"/>
  <c r="GX59" i="1"/>
  <c r="I60" i="1"/>
  <c r="O60" i="1"/>
  <c r="P60" i="1"/>
  <c r="Q60" i="1"/>
  <c r="R60" i="1"/>
  <c r="S60" i="1"/>
  <c r="T60" i="1"/>
  <c r="U60" i="1"/>
  <c r="L106" i="5" s="1"/>
  <c r="Q106" i="5" s="1"/>
  <c r="V60" i="1"/>
  <c r="W60" i="1"/>
  <c r="X60" i="1"/>
  <c r="T104" i="5" s="1"/>
  <c r="Y60" i="1"/>
  <c r="V104" i="5" s="1"/>
  <c r="AB60" i="1"/>
  <c r="H104" i="5" s="1"/>
  <c r="AC60" i="1"/>
  <c r="AD60" i="1"/>
  <c r="AE60" i="1"/>
  <c r="AF60" i="1"/>
  <c r="AG60" i="1"/>
  <c r="AH60" i="1"/>
  <c r="AI60" i="1"/>
  <c r="AJ60" i="1"/>
  <c r="CP60" i="1"/>
  <c r="GM60" i="1" s="1"/>
  <c r="K104" i="5" s="1"/>
  <c r="J106" i="5" s="1"/>
  <c r="P106" i="5" s="1"/>
  <c r="FR60" i="1"/>
  <c r="GL60" i="1"/>
  <c r="GN60" i="1"/>
  <c r="GO60" i="1"/>
  <c r="GP60" i="1"/>
  <c r="GV60" i="1"/>
  <c r="GX60" i="1"/>
  <c r="C62" i="1"/>
  <c r="D62" i="1"/>
  <c r="I62" i="1"/>
  <c r="AC62" i="1"/>
  <c r="AB62" i="1" s="1"/>
  <c r="AE62" i="1"/>
  <c r="AD62" i="1" s="1"/>
  <c r="CR62" i="1" s="1"/>
  <c r="Q62" i="1" s="1"/>
  <c r="AF62" i="1"/>
  <c r="AG62" i="1"/>
  <c r="CU62" i="1"/>
  <c r="T62" i="1" s="1"/>
  <c r="AH62" i="1"/>
  <c r="CV62" i="1" s="1"/>
  <c r="U62" i="1" s="1"/>
  <c r="AI62" i="1"/>
  <c r="CW62" i="1" s="1"/>
  <c r="V62" i="1" s="1"/>
  <c r="AJ62" i="1"/>
  <c r="CS62" i="1"/>
  <c r="R62" i="1"/>
  <c r="CT62" i="1"/>
  <c r="S62" i="1"/>
  <c r="CX62" i="1"/>
  <c r="W62" i="1"/>
  <c r="FR62" i="1"/>
  <c r="GL62" i="1"/>
  <c r="GO62" i="1"/>
  <c r="GP62" i="1"/>
  <c r="GV62" i="1"/>
  <c r="HC62" i="1"/>
  <c r="GX62" i="1" s="1"/>
  <c r="C63" i="1"/>
  <c r="D63" i="1"/>
  <c r="I63" i="1"/>
  <c r="AC63" i="1"/>
  <c r="AE63" i="1"/>
  <c r="AD63" i="1" s="1"/>
  <c r="AF63" i="1"/>
  <c r="AG63" i="1"/>
  <c r="AH63" i="1"/>
  <c r="CV63" i="1"/>
  <c r="U63" i="1" s="1"/>
  <c r="AI63" i="1"/>
  <c r="CW63" i="1" s="1"/>
  <c r="V63" i="1" s="1"/>
  <c r="AJ63" i="1"/>
  <c r="CQ63" i="1"/>
  <c r="P63" i="1" s="1"/>
  <c r="CT63" i="1"/>
  <c r="S63" i="1" s="1"/>
  <c r="K111" i="5" s="1"/>
  <c r="CU63" i="1"/>
  <c r="T63" i="1" s="1"/>
  <c r="CX63" i="1"/>
  <c r="W63" i="1" s="1"/>
  <c r="FR63" i="1"/>
  <c r="GL63" i="1"/>
  <c r="GO63" i="1"/>
  <c r="GP63" i="1"/>
  <c r="GV63" i="1"/>
  <c r="HC63" i="1" s="1"/>
  <c r="GX63" i="1" s="1"/>
  <c r="I64" i="1"/>
  <c r="AC64" i="1"/>
  <c r="AE64" i="1"/>
  <c r="AD64" i="1"/>
  <c r="CR64" i="1" s="1"/>
  <c r="Q64" i="1" s="1"/>
  <c r="AF64" i="1"/>
  <c r="AG64" i="1"/>
  <c r="CU64" i="1" s="1"/>
  <c r="T64" i="1" s="1"/>
  <c r="AH64" i="1"/>
  <c r="AI64" i="1"/>
  <c r="AJ64" i="1"/>
  <c r="CS64" i="1"/>
  <c r="R64" i="1" s="1"/>
  <c r="CT64" i="1"/>
  <c r="S64" i="1" s="1"/>
  <c r="CV64" i="1"/>
  <c r="U64" i="1" s="1"/>
  <c r="CW64" i="1"/>
  <c r="V64" i="1" s="1"/>
  <c r="CX64" i="1"/>
  <c r="W64" i="1" s="1"/>
  <c r="FR64" i="1"/>
  <c r="GL64" i="1"/>
  <c r="GO64" i="1"/>
  <c r="GP64" i="1"/>
  <c r="GV64" i="1"/>
  <c r="HC64" i="1" s="1"/>
  <c r="GX64" i="1" s="1"/>
  <c r="AC65" i="1"/>
  <c r="AE65" i="1"/>
  <c r="AD65" i="1"/>
  <c r="AF65" i="1"/>
  <c r="CT65" i="1"/>
  <c r="AG65" i="1"/>
  <c r="AH65" i="1"/>
  <c r="AI65" i="1"/>
  <c r="AJ65" i="1"/>
  <c r="CX65" i="1"/>
  <c r="CQ65" i="1"/>
  <c r="CS65" i="1"/>
  <c r="CU65" i="1"/>
  <c r="CV65" i="1"/>
  <c r="CW65" i="1"/>
  <c r="FR65" i="1"/>
  <c r="GL65" i="1"/>
  <c r="GO65" i="1"/>
  <c r="GP65" i="1"/>
  <c r="GV65" i="1"/>
  <c r="HC65" i="1" s="1"/>
  <c r="C66" i="1"/>
  <c r="D66" i="1"/>
  <c r="I66" i="1"/>
  <c r="AC66" i="1"/>
  <c r="AE66" i="1"/>
  <c r="AD66" i="1"/>
  <c r="CR66" i="1" s="1"/>
  <c r="Q66" i="1" s="1"/>
  <c r="AF66" i="1"/>
  <c r="AG66" i="1"/>
  <c r="CU66" i="1" s="1"/>
  <c r="T66" i="1" s="1"/>
  <c r="AH66" i="1"/>
  <c r="AI66" i="1"/>
  <c r="AJ66" i="1"/>
  <c r="CS66" i="1"/>
  <c r="R66" i="1" s="1"/>
  <c r="CT66" i="1"/>
  <c r="S66" i="1" s="1"/>
  <c r="CV66" i="1"/>
  <c r="U66" i="1" s="1"/>
  <c r="CW66" i="1"/>
  <c r="V66" i="1" s="1"/>
  <c r="CX66" i="1"/>
  <c r="W66" i="1" s="1"/>
  <c r="FR66" i="1"/>
  <c r="GL66" i="1"/>
  <c r="GO66" i="1"/>
  <c r="GP66" i="1"/>
  <c r="GV66" i="1"/>
  <c r="HC66" i="1" s="1"/>
  <c r="GX66" i="1" s="1"/>
  <c r="C67" i="1"/>
  <c r="D67" i="1"/>
  <c r="I67" i="1"/>
  <c r="AC67" i="1"/>
  <c r="AE67" i="1"/>
  <c r="H123" i="5" s="1"/>
  <c r="R123" i="5" s="1"/>
  <c r="AF67" i="1"/>
  <c r="AG67" i="1"/>
  <c r="AH67" i="1"/>
  <c r="CV67" i="1" s="1"/>
  <c r="U67" i="1" s="1"/>
  <c r="AI67" i="1"/>
  <c r="AJ67" i="1"/>
  <c r="CX67" i="1" s="1"/>
  <c r="W67" i="1" s="1"/>
  <c r="CS67" i="1"/>
  <c r="R67" i="1"/>
  <c r="K123" i="5" s="1"/>
  <c r="CT67" i="1"/>
  <c r="S67" i="1" s="1"/>
  <c r="K121" i="5" s="1"/>
  <c r="CU67" i="1"/>
  <c r="T67" i="1"/>
  <c r="CW67" i="1"/>
  <c r="V67" i="1" s="1"/>
  <c r="FR67" i="1"/>
  <c r="GL67" i="1"/>
  <c r="GO67" i="1"/>
  <c r="GP67" i="1"/>
  <c r="GV67" i="1"/>
  <c r="HC67" i="1" s="1"/>
  <c r="GX67" i="1" s="1"/>
  <c r="I68" i="1"/>
  <c r="AC68" i="1"/>
  <c r="AB68" i="1" s="1"/>
  <c r="AE68" i="1"/>
  <c r="AD68" i="1"/>
  <c r="CR68" i="1" s="1"/>
  <c r="Q68" i="1" s="1"/>
  <c r="AF68" i="1"/>
  <c r="AG68" i="1"/>
  <c r="CU68" i="1" s="1"/>
  <c r="T68" i="1" s="1"/>
  <c r="AH68" i="1"/>
  <c r="AI68" i="1"/>
  <c r="AJ68" i="1"/>
  <c r="CX68" i="1" s="1"/>
  <c r="W68" i="1" s="1"/>
  <c r="CS68" i="1"/>
  <c r="R68" i="1" s="1"/>
  <c r="CT68" i="1"/>
  <c r="S68" i="1" s="1"/>
  <c r="CV68" i="1"/>
  <c r="U68" i="1" s="1"/>
  <c r="CW68" i="1"/>
  <c r="V68" i="1" s="1"/>
  <c r="FR68" i="1"/>
  <c r="GL68" i="1"/>
  <c r="GO68" i="1"/>
  <c r="GP68" i="1"/>
  <c r="GV68" i="1"/>
  <c r="HC68" i="1" s="1"/>
  <c r="GX68" i="1" s="1"/>
  <c r="I69" i="1"/>
  <c r="E127" i="5" s="1"/>
  <c r="AC69" i="1"/>
  <c r="AE69" i="1"/>
  <c r="AD69" i="1" s="1"/>
  <c r="AF69" i="1"/>
  <c r="CT69" i="1"/>
  <c r="S69" i="1" s="1"/>
  <c r="AG69" i="1"/>
  <c r="AH69" i="1"/>
  <c r="AI69" i="1"/>
  <c r="AJ69" i="1"/>
  <c r="CX69" i="1" s="1"/>
  <c r="W69" i="1" s="1"/>
  <c r="CQ69" i="1"/>
  <c r="P69" i="1" s="1"/>
  <c r="CU69" i="1"/>
  <c r="T69" i="1" s="1"/>
  <c r="CV69" i="1"/>
  <c r="U69" i="1" s="1"/>
  <c r="CW69" i="1"/>
  <c r="V69" i="1" s="1"/>
  <c r="FR69" i="1"/>
  <c r="GL69" i="1"/>
  <c r="GO69" i="1"/>
  <c r="GP69" i="1"/>
  <c r="GV69" i="1"/>
  <c r="HC69" i="1" s="1"/>
  <c r="GX69" i="1" s="1"/>
  <c r="C70" i="1"/>
  <c r="D70" i="1"/>
  <c r="I70" i="1"/>
  <c r="AC70" i="1"/>
  <c r="AB70" i="1" s="1"/>
  <c r="AE70" i="1"/>
  <c r="AD70" i="1" s="1"/>
  <c r="CR70" i="1" s="1"/>
  <c r="Q70" i="1" s="1"/>
  <c r="AF70" i="1"/>
  <c r="AG70" i="1"/>
  <c r="CU70" i="1"/>
  <c r="T70" i="1" s="1"/>
  <c r="AH70" i="1"/>
  <c r="AI70" i="1"/>
  <c r="AJ70" i="1"/>
  <c r="CX70" i="1" s="1"/>
  <c r="W70" i="1" s="1"/>
  <c r="CS70" i="1"/>
  <c r="R70" i="1"/>
  <c r="CT70" i="1"/>
  <c r="S70" i="1"/>
  <c r="CV70" i="1"/>
  <c r="U70" i="1"/>
  <c r="CW70" i="1"/>
  <c r="V70" i="1"/>
  <c r="FR70" i="1"/>
  <c r="GL70" i="1"/>
  <c r="GO70" i="1"/>
  <c r="GP70" i="1"/>
  <c r="GV70" i="1"/>
  <c r="HC70" i="1"/>
  <c r="GX70" i="1" s="1"/>
  <c r="C71" i="1"/>
  <c r="D71" i="1"/>
  <c r="I71" i="1"/>
  <c r="AC71" i="1"/>
  <c r="AE71" i="1"/>
  <c r="AD71" i="1" s="1"/>
  <c r="AF71" i="1"/>
  <c r="AG71" i="1"/>
  <c r="CU71" i="1" s="1"/>
  <c r="T71" i="1" s="1"/>
  <c r="AH71" i="1"/>
  <c r="CV71" i="1"/>
  <c r="U71" i="1" s="1"/>
  <c r="AI71" i="1"/>
  <c r="AJ71" i="1"/>
  <c r="CQ71" i="1"/>
  <c r="P71" i="1" s="1"/>
  <c r="CS71" i="1"/>
  <c r="R71" i="1" s="1"/>
  <c r="K133" i="5" s="1"/>
  <c r="CT71" i="1"/>
  <c r="S71" i="1" s="1"/>
  <c r="K131" i="5" s="1"/>
  <c r="CW71" i="1"/>
  <c r="V71" i="1" s="1"/>
  <c r="CX71" i="1"/>
  <c r="W71" i="1" s="1"/>
  <c r="FR71" i="1"/>
  <c r="GL71" i="1"/>
  <c r="GO71" i="1"/>
  <c r="GP71" i="1"/>
  <c r="GV71" i="1"/>
  <c r="HC71" i="1" s="1"/>
  <c r="GX71" i="1" s="1"/>
  <c r="I72" i="1"/>
  <c r="AC72" i="1"/>
  <c r="AB72" i="1" s="1"/>
  <c r="AE72" i="1"/>
  <c r="AD72" i="1" s="1"/>
  <c r="CR72" i="1" s="1"/>
  <c r="Q72" i="1" s="1"/>
  <c r="AF72" i="1"/>
  <c r="AG72" i="1"/>
  <c r="CU72" i="1"/>
  <c r="T72" i="1" s="1"/>
  <c r="AH72" i="1"/>
  <c r="AI72" i="1"/>
  <c r="AJ72" i="1"/>
  <c r="CX72" i="1" s="1"/>
  <c r="W72" i="1" s="1"/>
  <c r="CS72" i="1"/>
  <c r="R72" i="1" s="1"/>
  <c r="CT72" i="1"/>
  <c r="S72" i="1"/>
  <c r="CV72" i="1"/>
  <c r="U72" i="1" s="1"/>
  <c r="CW72" i="1"/>
  <c r="V72" i="1"/>
  <c r="FR72" i="1"/>
  <c r="GL72" i="1"/>
  <c r="GO72" i="1"/>
  <c r="GP72" i="1"/>
  <c r="GV72" i="1"/>
  <c r="HC72" i="1"/>
  <c r="GX72" i="1" s="1"/>
  <c r="AC73" i="1"/>
  <c r="CQ73" i="1"/>
  <c r="AE73" i="1"/>
  <c r="AD73" i="1"/>
  <c r="AF73" i="1"/>
  <c r="CT73" i="1" s="1"/>
  <c r="AG73" i="1"/>
  <c r="CU73" i="1"/>
  <c r="AH73" i="1"/>
  <c r="AI73" i="1"/>
  <c r="AJ73" i="1"/>
  <c r="CX73" i="1" s="1"/>
  <c r="CS73" i="1"/>
  <c r="CV73" i="1"/>
  <c r="CW73" i="1"/>
  <c r="FR73" i="1"/>
  <c r="GL73" i="1"/>
  <c r="GO73" i="1"/>
  <c r="GP73" i="1"/>
  <c r="GV73" i="1"/>
  <c r="HC73" i="1"/>
  <c r="C74" i="1"/>
  <c r="D74" i="1"/>
  <c r="I74" i="1"/>
  <c r="AC74" i="1"/>
  <c r="AE74" i="1"/>
  <c r="CS74" i="1" s="1"/>
  <c r="R74" i="1" s="1"/>
  <c r="AF74" i="1"/>
  <c r="AG74" i="1"/>
  <c r="CU74" i="1"/>
  <c r="T74" i="1"/>
  <c r="AH74" i="1"/>
  <c r="CV74" i="1" s="1"/>
  <c r="U74" i="1" s="1"/>
  <c r="AI74" i="1"/>
  <c r="CW74" i="1" s="1"/>
  <c r="V74" i="1" s="1"/>
  <c r="AJ74" i="1"/>
  <c r="CT74" i="1"/>
  <c r="S74" i="1" s="1"/>
  <c r="CX74" i="1"/>
  <c r="W74" i="1" s="1"/>
  <c r="FR74" i="1"/>
  <c r="GL74" i="1"/>
  <c r="GO74" i="1"/>
  <c r="GP74" i="1"/>
  <c r="GV74" i="1"/>
  <c r="HC74" i="1" s="1"/>
  <c r="GX74" i="1" s="1"/>
  <c r="C75" i="1"/>
  <c r="D75" i="1"/>
  <c r="I75" i="1"/>
  <c r="AC75" i="1"/>
  <c r="CQ75" i="1" s="1"/>
  <c r="P75" i="1" s="1"/>
  <c r="AE75" i="1"/>
  <c r="H144" i="5" s="1"/>
  <c r="R144" i="5" s="1"/>
  <c r="AF75" i="1"/>
  <c r="CT75" i="1" s="1"/>
  <c r="S75" i="1" s="1"/>
  <c r="K142" i="5" s="1"/>
  <c r="AG75" i="1"/>
  <c r="AH75" i="1"/>
  <c r="CV75" i="1" s="1"/>
  <c r="U75" i="1" s="1"/>
  <c r="AI75" i="1"/>
  <c r="CW75" i="1" s="1"/>
  <c r="V75" i="1" s="1"/>
  <c r="AJ75" i="1"/>
  <c r="CS75" i="1"/>
  <c r="R75" i="1"/>
  <c r="K144" i="5" s="1"/>
  <c r="CU75" i="1"/>
  <c r="T75" i="1" s="1"/>
  <c r="CX75" i="1"/>
  <c r="W75" i="1" s="1"/>
  <c r="FR75" i="1"/>
  <c r="GL75" i="1"/>
  <c r="GO75" i="1"/>
  <c r="GP75" i="1"/>
  <c r="GV75" i="1"/>
  <c r="HC75" i="1"/>
  <c r="GX75" i="1" s="1"/>
  <c r="I76" i="1"/>
  <c r="AC76" i="1"/>
  <c r="AE76" i="1"/>
  <c r="CS76" i="1" s="1"/>
  <c r="R76" i="1" s="1"/>
  <c r="AF76" i="1"/>
  <c r="CT76" i="1" s="1"/>
  <c r="S76" i="1" s="1"/>
  <c r="AG76" i="1"/>
  <c r="CU76" i="1" s="1"/>
  <c r="T76" i="1" s="1"/>
  <c r="AH76" i="1"/>
  <c r="CV76" i="1" s="1"/>
  <c r="U76" i="1" s="1"/>
  <c r="AI76" i="1"/>
  <c r="AJ76" i="1"/>
  <c r="CW76" i="1"/>
  <c r="V76" i="1" s="1"/>
  <c r="CX76" i="1"/>
  <c r="W76" i="1"/>
  <c r="FR76" i="1"/>
  <c r="GL76" i="1"/>
  <c r="GO76" i="1"/>
  <c r="GP76" i="1"/>
  <c r="GV76" i="1"/>
  <c r="HC76" i="1" s="1"/>
  <c r="GX76" i="1" s="1"/>
  <c r="I77" i="1"/>
  <c r="E148" i="5" s="1"/>
  <c r="AC77" i="1"/>
  <c r="AE77" i="1"/>
  <c r="AD77" i="1" s="1"/>
  <c r="AF77" i="1"/>
  <c r="CT77" i="1" s="1"/>
  <c r="S77" i="1" s="1"/>
  <c r="AG77" i="1"/>
  <c r="AH77" i="1"/>
  <c r="CV77" i="1" s="1"/>
  <c r="U77" i="1" s="1"/>
  <c r="AI77" i="1"/>
  <c r="AJ77" i="1"/>
  <c r="CX77" i="1" s="1"/>
  <c r="W77" i="1" s="1"/>
  <c r="CQ77" i="1"/>
  <c r="P77" i="1" s="1"/>
  <c r="CS77" i="1"/>
  <c r="R77" i="1"/>
  <c r="CU77" i="1"/>
  <c r="T77" i="1" s="1"/>
  <c r="CW77" i="1"/>
  <c r="V77" i="1" s="1"/>
  <c r="FR77" i="1"/>
  <c r="GL77" i="1"/>
  <c r="GO77" i="1"/>
  <c r="GP77" i="1"/>
  <c r="GV77" i="1"/>
  <c r="HC77" i="1"/>
  <c r="GX77" i="1" s="1"/>
  <c r="C78" i="1"/>
  <c r="D78" i="1"/>
  <c r="AC78" i="1"/>
  <c r="AE78" i="1"/>
  <c r="AD78" i="1" s="1"/>
  <c r="CR78" i="1" s="1"/>
  <c r="Q78" i="1" s="1"/>
  <c r="AF78" i="1"/>
  <c r="AG78" i="1"/>
  <c r="AH78" i="1"/>
  <c r="CV78" i="1" s="1"/>
  <c r="U78" i="1" s="1"/>
  <c r="AI78" i="1"/>
  <c r="AJ78" i="1"/>
  <c r="CX78" i="1" s="1"/>
  <c r="W78" i="1" s="1"/>
  <c r="CS78" i="1"/>
  <c r="R78" i="1"/>
  <c r="CT78" i="1"/>
  <c r="S78" i="1" s="1"/>
  <c r="CU78" i="1"/>
  <c r="T78" i="1"/>
  <c r="CW78" i="1"/>
  <c r="V78" i="1" s="1"/>
  <c r="FR78" i="1"/>
  <c r="GL78" i="1"/>
  <c r="GN78" i="1"/>
  <c r="GP78" i="1"/>
  <c r="GV78" i="1"/>
  <c r="HC78" i="1" s="1"/>
  <c r="GX78" i="1" s="1"/>
  <c r="C79" i="1"/>
  <c r="D79" i="1"/>
  <c r="AC79" i="1"/>
  <c r="AE79" i="1"/>
  <c r="H153" i="5" s="1"/>
  <c r="R153" i="5" s="1"/>
  <c r="AD79" i="1"/>
  <c r="H152" i="5" s="1"/>
  <c r="AF79" i="1"/>
  <c r="AG79" i="1"/>
  <c r="CU79" i="1" s="1"/>
  <c r="T79" i="1" s="1"/>
  <c r="AH79" i="1"/>
  <c r="AI79" i="1"/>
  <c r="AJ79" i="1"/>
  <c r="CX79" i="1"/>
  <c r="W79" i="1" s="1"/>
  <c r="CQ79" i="1"/>
  <c r="P79" i="1"/>
  <c r="CS79" i="1"/>
  <c r="R79" i="1" s="1"/>
  <c r="K153" i="5" s="1"/>
  <c r="CV79" i="1"/>
  <c r="U79" i="1" s="1"/>
  <c r="CW79" i="1"/>
  <c r="V79" i="1"/>
  <c r="FR79" i="1"/>
  <c r="GL79" i="1"/>
  <c r="GN79" i="1"/>
  <c r="GP79" i="1"/>
  <c r="GV79" i="1"/>
  <c r="HC79" i="1" s="1"/>
  <c r="GX79" i="1" s="1"/>
  <c r="I80" i="1"/>
  <c r="O80" i="1"/>
  <c r="P80" i="1"/>
  <c r="Q80" i="1"/>
  <c r="R80" i="1"/>
  <c r="S80" i="1"/>
  <c r="T80" i="1"/>
  <c r="U80" i="1"/>
  <c r="V80" i="1"/>
  <c r="W80" i="1"/>
  <c r="X80" i="1"/>
  <c r="Y80" i="1"/>
  <c r="AB80" i="1"/>
  <c r="CP80" i="1"/>
  <c r="AC80" i="1"/>
  <c r="AD80" i="1"/>
  <c r="AE80" i="1"/>
  <c r="AF80" i="1"/>
  <c r="AG80" i="1"/>
  <c r="AH80" i="1"/>
  <c r="AI80" i="1"/>
  <c r="AJ80" i="1"/>
  <c r="FR80" i="1"/>
  <c r="GL80" i="1"/>
  <c r="GO80" i="1"/>
  <c r="GP80" i="1"/>
  <c r="CD85" i="1" s="1"/>
  <c r="CD26" i="1" s="1"/>
  <c r="GV80" i="1"/>
  <c r="GX80" i="1"/>
  <c r="I81" i="1"/>
  <c r="O81" i="1"/>
  <c r="P81" i="1"/>
  <c r="Q81" i="1"/>
  <c r="R81" i="1"/>
  <c r="S81" i="1"/>
  <c r="T81" i="1"/>
  <c r="U81" i="1"/>
  <c r="L160" i="5" s="1"/>
  <c r="Q160" i="5" s="1"/>
  <c r="V81" i="1"/>
  <c r="W81" i="1"/>
  <c r="X81" i="1"/>
  <c r="T158" i="5" s="1"/>
  <c r="Y81" i="1"/>
  <c r="V158" i="5" s="1"/>
  <c r="AB81" i="1"/>
  <c r="H158" i="5" s="1"/>
  <c r="CP81" i="1"/>
  <c r="AC81" i="1"/>
  <c r="AD81" i="1"/>
  <c r="AE81" i="1"/>
  <c r="AF81" i="1"/>
  <c r="AG81" i="1"/>
  <c r="AH81" i="1"/>
  <c r="AI81" i="1"/>
  <c r="AJ81" i="1"/>
  <c r="FR81" i="1"/>
  <c r="GL81" i="1"/>
  <c r="GO81" i="1"/>
  <c r="GP81" i="1"/>
  <c r="GV81" i="1"/>
  <c r="GX81" i="1"/>
  <c r="O82" i="1"/>
  <c r="P82" i="1"/>
  <c r="Q82" i="1"/>
  <c r="R82" i="1"/>
  <c r="S82" i="1"/>
  <c r="T82" i="1"/>
  <c r="U82" i="1"/>
  <c r="V82" i="1"/>
  <c r="W82" i="1"/>
  <c r="X82" i="1"/>
  <c r="Y82" i="1"/>
  <c r="AB82" i="1"/>
  <c r="AC82" i="1"/>
  <c r="AD82" i="1"/>
  <c r="AE82" i="1"/>
  <c r="AF82" i="1"/>
  <c r="AG82" i="1"/>
  <c r="AH82" i="1"/>
  <c r="AI82" i="1"/>
  <c r="AJ82" i="1"/>
  <c r="CP82" i="1"/>
  <c r="GM82" i="1" s="1"/>
  <c r="FR82" i="1"/>
  <c r="BY85" i="1" s="1"/>
  <c r="BY26" i="1" s="1"/>
  <c r="GL82" i="1"/>
  <c r="GN82" i="1"/>
  <c r="GO82" i="1"/>
  <c r="GP82" i="1"/>
  <c r="GV82" i="1"/>
  <c r="GX82" i="1"/>
  <c r="O83" i="1"/>
  <c r="P83" i="1"/>
  <c r="Q83" i="1"/>
  <c r="R83" i="1"/>
  <c r="S83" i="1"/>
  <c r="T83" i="1"/>
  <c r="U83" i="1"/>
  <c r="L162" i="5" s="1"/>
  <c r="Q162" i="5" s="1"/>
  <c r="V83" i="1"/>
  <c r="W83" i="1"/>
  <c r="X83" i="1"/>
  <c r="T161" i="5" s="1"/>
  <c r="Y83" i="1"/>
  <c r="V161" i="5" s="1"/>
  <c r="AB83" i="1"/>
  <c r="H161" i="5" s="1"/>
  <c r="CP83" i="1"/>
  <c r="AC83" i="1"/>
  <c r="AD83" i="1"/>
  <c r="AE83" i="1"/>
  <c r="AF83" i="1"/>
  <c r="AG83" i="1"/>
  <c r="AH83" i="1"/>
  <c r="AI83" i="1"/>
  <c r="AJ83" i="1"/>
  <c r="FR83" i="1"/>
  <c r="GL83" i="1"/>
  <c r="GO83" i="1"/>
  <c r="GP83" i="1"/>
  <c r="GV83" i="1"/>
  <c r="GX83" i="1"/>
  <c r="B85" i="1"/>
  <c r="B26" i="1"/>
  <c r="C85" i="1"/>
  <c r="C26" i="1"/>
  <c r="D85" i="1"/>
  <c r="D26" i="1"/>
  <c r="F85" i="1"/>
  <c r="F26" i="1" s="1"/>
  <c r="G85" i="1"/>
  <c r="A164" i="5" s="1"/>
  <c r="G26" i="1"/>
  <c r="BX85" i="1"/>
  <c r="AO85" i="1" s="1"/>
  <c r="AO26" i="1" s="1"/>
  <c r="BX26" i="1"/>
  <c r="BZ85" i="1"/>
  <c r="BZ26" i="1"/>
  <c r="CG85" i="1"/>
  <c r="CG26" i="1"/>
  <c r="CK85" i="1"/>
  <c r="CK26" i="1" s="1"/>
  <c r="CL85" i="1"/>
  <c r="CL26" i="1" s="1"/>
  <c r="FP85" i="1"/>
  <c r="FP26" i="1" s="1"/>
  <c r="FQ85" i="1"/>
  <c r="FQ26" i="1" s="1"/>
  <c r="FR85" i="1"/>
  <c r="FR26" i="1" s="1"/>
  <c r="FV85" i="1"/>
  <c r="FV26" i="1" s="1"/>
  <c r="FY85" i="1"/>
  <c r="FY26" i="1" s="1"/>
  <c r="GC85" i="1"/>
  <c r="GC26" i="1" s="1"/>
  <c r="GD85" i="1"/>
  <c r="GD26" i="1" s="1"/>
  <c r="D114" i="1"/>
  <c r="E116" i="1"/>
  <c r="Z116" i="1"/>
  <c r="AA116" i="1"/>
  <c r="AM116" i="1"/>
  <c r="AN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R116" i="1"/>
  <c r="DS116" i="1"/>
  <c r="EE116" i="1"/>
  <c r="EF116" i="1"/>
  <c r="EV116" i="1"/>
  <c r="EW116" i="1"/>
  <c r="EX116" i="1"/>
  <c r="EY116" i="1"/>
  <c r="EZ116" i="1"/>
  <c r="FA116" i="1"/>
  <c r="FB116" i="1"/>
  <c r="FC116" i="1"/>
  <c r="FD116" i="1"/>
  <c r="FE116" i="1"/>
  <c r="FF116" i="1"/>
  <c r="FG116" i="1"/>
  <c r="FH116" i="1"/>
  <c r="FI116" i="1"/>
  <c r="FJ116" i="1"/>
  <c r="FK116" i="1"/>
  <c r="FL116" i="1"/>
  <c r="FM116" i="1"/>
  <c r="FN116" i="1"/>
  <c r="FO116" i="1"/>
  <c r="GE116" i="1"/>
  <c r="GF116" i="1"/>
  <c r="GG116" i="1"/>
  <c r="GH116" i="1"/>
  <c r="GI116" i="1"/>
  <c r="GJ116" i="1"/>
  <c r="GK116" i="1"/>
  <c r="GL116" i="1"/>
  <c r="GM116" i="1"/>
  <c r="GN116" i="1"/>
  <c r="GO116" i="1"/>
  <c r="GP116" i="1"/>
  <c r="GQ116" i="1"/>
  <c r="GR116" i="1"/>
  <c r="GS116" i="1"/>
  <c r="GT116" i="1"/>
  <c r="GU116" i="1"/>
  <c r="GV116" i="1"/>
  <c r="GW116" i="1"/>
  <c r="GX116" i="1"/>
  <c r="C118" i="1"/>
  <c r="D118" i="1"/>
  <c r="I118" i="1"/>
  <c r="AC118" i="1"/>
  <c r="AE118" i="1"/>
  <c r="AD118" i="1" s="1"/>
  <c r="AF118" i="1"/>
  <c r="AG118" i="1"/>
  <c r="AH118" i="1"/>
  <c r="CV118" i="1"/>
  <c r="U118" i="1" s="1"/>
  <c r="AI118" i="1"/>
  <c r="AJ118" i="1"/>
  <c r="CQ118" i="1"/>
  <c r="P118" i="1" s="1"/>
  <c r="CS118" i="1"/>
  <c r="R118" i="1" s="1"/>
  <c r="CT118" i="1"/>
  <c r="S118" i="1" s="1"/>
  <c r="CU118" i="1"/>
  <c r="T118" i="1" s="1"/>
  <c r="CW118" i="1"/>
  <c r="V118" i="1" s="1"/>
  <c r="CX118" i="1"/>
  <c r="W118" i="1" s="1"/>
  <c r="FR118" i="1"/>
  <c r="GL118" i="1"/>
  <c r="GO118" i="1"/>
  <c r="GP118" i="1"/>
  <c r="GV118" i="1"/>
  <c r="HC118" i="1" s="1"/>
  <c r="GX118" i="1" s="1"/>
  <c r="C119" i="1"/>
  <c r="D119" i="1"/>
  <c r="I119" i="1"/>
  <c r="AC119" i="1"/>
  <c r="H172" i="5" s="1"/>
  <c r="AD119" i="1"/>
  <c r="CR119" i="1" s="1"/>
  <c r="Q119" i="1" s="1"/>
  <c r="AE119" i="1"/>
  <c r="CS119" i="1"/>
  <c r="R119" i="1" s="1"/>
  <c r="AF119" i="1"/>
  <c r="AG119" i="1"/>
  <c r="AH119" i="1"/>
  <c r="CV119" i="1" s="1"/>
  <c r="U119" i="1" s="1"/>
  <c r="AI119" i="1"/>
  <c r="CW119" i="1"/>
  <c r="V119" i="1" s="1"/>
  <c r="AJ119" i="1"/>
  <c r="CX119" i="1" s="1"/>
  <c r="W119" i="1" s="1"/>
  <c r="CU119" i="1"/>
  <c r="T119" i="1"/>
  <c r="FR119" i="1"/>
  <c r="GL119" i="1"/>
  <c r="GO119" i="1"/>
  <c r="GP119" i="1"/>
  <c r="GV119" i="1"/>
  <c r="HC119" i="1"/>
  <c r="GX119" i="1" s="1"/>
  <c r="C120" i="1"/>
  <c r="D120" i="1"/>
  <c r="I120" i="1"/>
  <c r="CX169" i="3" s="1"/>
  <c r="AC120" i="1"/>
  <c r="CQ120" i="1" s="1"/>
  <c r="P120" i="1" s="1"/>
  <c r="AE120" i="1"/>
  <c r="AD120" i="1" s="1"/>
  <c r="AF120" i="1"/>
  <c r="CT120" i="1" s="1"/>
  <c r="S120" i="1" s="1"/>
  <c r="AG120" i="1"/>
  <c r="AH120" i="1"/>
  <c r="CV120" i="1" s="1"/>
  <c r="U120" i="1" s="1"/>
  <c r="AI120" i="1"/>
  <c r="AJ120" i="1"/>
  <c r="CX120" i="1" s="1"/>
  <c r="W120" i="1" s="1"/>
  <c r="CU120" i="1"/>
  <c r="T120" i="1"/>
  <c r="CW120" i="1"/>
  <c r="V120" i="1"/>
  <c r="FR120" i="1"/>
  <c r="GL120" i="1"/>
  <c r="GO120" i="1"/>
  <c r="GP120" i="1"/>
  <c r="GV120" i="1"/>
  <c r="GX120" i="1"/>
  <c r="HC120" i="1"/>
  <c r="C121" i="1"/>
  <c r="D121" i="1"/>
  <c r="I121" i="1"/>
  <c r="E177" i="5" s="1"/>
  <c r="AC121" i="1"/>
  <c r="CQ121" i="1"/>
  <c r="AE121" i="1"/>
  <c r="CS121" i="1" s="1"/>
  <c r="R121" i="1" s="1"/>
  <c r="AD121" i="1"/>
  <c r="CR121" i="1" s="1"/>
  <c r="Q121" i="1" s="1"/>
  <c r="AF121" i="1"/>
  <c r="AG121" i="1"/>
  <c r="CU121" i="1" s="1"/>
  <c r="AH121" i="1"/>
  <c r="CV121" i="1" s="1"/>
  <c r="AI121" i="1"/>
  <c r="AJ121" i="1"/>
  <c r="CX121" i="1" s="1"/>
  <c r="W121" i="1" s="1"/>
  <c r="CT121" i="1"/>
  <c r="S121" i="1"/>
  <c r="K178" i="5" s="1"/>
  <c r="CW121" i="1"/>
  <c r="V121" i="1" s="1"/>
  <c r="FR121" i="1"/>
  <c r="GL121" i="1"/>
  <c r="GO121" i="1"/>
  <c r="GP121" i="1"/>
  <c r="GV121" i="1"/>
  <c r="HC121" i="1"/>
  <c r="C122" i="1"/>
  <c r="D122" i="1"/>
  <c r="I122" i="1"/>
  <c r="T122" i="1"/>
  <c r="AC122" i="1"/>
  <c r="AD122" i="1"/>
  <c r="CR122" i="1" s="1"/>
  <c r="Q122" i="1" s="1"/>
  <c r="AE122" i="1"/>
  <c r="CS122" i="1" s="1"/>
  <c r="R122" i="1" s="1"/>
  <c r="AF122" i="1"/>
  <c r="CT122" i="1" s="1"/>
  <c r="S122" i="1" s="1"/>
  <c r="AG122" i="1"/>
  <c r="AH122" i="1"/>
  <c r="CV122" i="1" s="1"/>
  <c r="U122" i="1" s="1"/>
  <c r="AI122" i="1"/>
  <c r="AJ122" i="1"/>
  <c r="CQ122" i="1"/>
  <c r="P122" i="1"/>
  <c r="CU122" i="1"/>
  <c r="CW122" i="1"/>
  <c r="V122" i="1" s="1"/>
  <c r="CX122" i="1"/>
  <c r="W122" i="1" s="1"/>
  <c r="FR122" i="1"/>
  <c r="GL122" i="1"/>
  <c r="GO122" i="1"/>
  <c r="GP122" i="1"/>
  <c r="GV122" i="1"/>
  <c r="HC122" i="1" s="1"/>
  <c r="GX122" i="1" s="1"/>
  <c r="C123" i="1"/>
  <c r="D123" i="1"/>
  <c r="I123" i="1"/>
  <c r="AC123" i="1"/>
  <c r="H188" i="5" s="1"/>
  <c r="AE123" i="1"/>
  <c r="H187" i="5" s="1"/>
  <c r="R187" i="5" s="1"/>
  <c r="CS123" i="1"/>
  <c r="R123" i="1" s="1"/>
  <c r="K187" i="5" s="1"/>
  <c r="AF123" i="1"/>
  <c r="AG123" i="1"/>
  <c r="AH123" i="1"/>
  <c r="CV123" i="1" s="1"/>
  <c r="U123" i="1" s="1"/>
  <c r="AI123" i="1"/>
  <c r="CW123" i="1"/>
  <c r="V123" i="1" s="1"/>
  <c r="AJ123" i="1"/>
  <c r="CX123" i="1" s="1"/>
  <c r="W123" i="1" s="1"/>
  <c r="CT123" i="1"/>
  <c r="S123" i="1" s="1"/>
  <c r="CU123" i="1"/>
  <c r="T123" i="1" s="1"/>
  <c r="FR123" i="1"/>
  <c r="GL123" i="1"/>
  <c r="GO123" i="1"/>
  <c r="GP123" i="1"/>
  <c r="GV123" i="1"/>
  <c r="HC123" i="1"/>
  <c r="GX123" i="1" s="1"/>
  <c r="C124" i="1"/>
  <c r="D124" i="1"/>
  <c r="V124" i="1"/>
  <c r="AC124" i="1"/>
  <c r="CQ124" i="1"/>
  <c r="P124" i="1" s="1"/>
  <c r="AE124" i="1"/>
  <c r="CS124" i="1" s="1"/>
  <c r="R124" i="1" s="1"/>
  <c r="AF124" i="1"/>
  <c r="CT124" i="1" s="1"/>
  <c r="S124" i="1" s="1"/>
  <c r="AG124" i="1"/>
  <c r="CU124" i="1"/>
  <c r="T124" i="1" s="1"/>
  <c r="AH124" i="1"/>
  <c r="CV124" i="1" s="1"/>
  <c r="U124" i="1" s="1"/>
  <c r="AI124" i="1"/>
  <c r="AJ124" i="1"/>
  <c r="CX124" i="1" s="1"/>
  <c r="W124" i="1" s="1"/>
  <c r="CW124" i="1"/>
  <c r="FR124" i="1"/>
  <c r="GL124" i="1"/>
  <c r="GN124" i="1"/>
  <c r="GP124" i="1"/>
  <c r="GV124" i="1"/>
  <c r="HC124" i="1" s="1"/>
  <c r="GX124" i="1" s="1"/>
  <c r="C125" i="1"/>
  <c r="D125" i="1"/>
  <c r="AC125" i="1"/>
  <c r="H197" i="5" s="1"/>
  <c r="AE125" i="1"/>
  <c r="H196" i="5" s="1"/>
  <c r="R196" i="5" s="1"/>
  <c r="AF125" i="1"/>
  <c r="AG125" i="1"/>
  <c r="CU125" i="1" s="1"/>
  <c r="T125" i="1" s="1"/>
  <c r="AH125" i="1"/>
  <c r="CV125" i="1"/>
  <c r="U125" i="1" s="1"/>
  <c r="AI125" i="1"/>
  <c r="CW125" i="1" s="1"/>
  <c r="V125" i="1" s="1"/>
  <c r="AJ125" i="1"/>
  <c r="CQ125" i="1"/>
  <c r="P125" i="1" s="1"/>
  <c r="K197" i="5" s="1"/>
  <c r="CT125" i="1"/>
  <c r="S125" i="1"/>
  <c r="K194" i="5" s="1"/>
  <c r="CX125" i="1"/>
  <c r="W125" i="1" s="1"/>
  <c r="FR125" i="1"/>
  <c r="GL125" i="1"/>
  <c r="GN125" i="1"/>
  <c r="GP125" i="1"/>
  <c r="GV125" i="1"/>
  <c r="HC125" i="1" s="1"/>
  <c r="GX125" i="1" s="1"/>
  <c r="C126" i="1"/>
  <c r="D126" i="1"/>
  <c r="I126" i="1"/>
  <c r="AC126" i="1"/>
  <c r="AB126" i="1" s="1"/>
  <c r="AE126" i="1"/>
  <c r="AD126" i="1"/>
  <c r="AF126" i="1"/>
  <c r="CT126" i="1" s="1"/>
  <c r="S126" i="1" s="1"/>
  <c r="AG126" i="1"/>
  <c r="AH126" i="1"/>
  <c r="AI126" i="1"/>
  <c r="CW126" i="1"/>
  <c r="V126" i="1" s="1"/>
  <c r="AJ126" i="1"/>
  <c r="CX126" i="1" s="1"/>
  <c r="W126" i="1" s="1"/>
  <c r="CS126" i="1"/>
  <c r="R126" i="1" s="1"/>
  <c r="CU126" i="1"/>
  <c r="T126" i="1" s="1"/>
  <c r="CV126" i="1"/>
  <c r="FR126" i="1"/>
  <c r="GL126" i="1"/>
  <c r="GO126" i="1"/>
  <c r="GP126" i="1"/>
  <c r="GV126" i="1"/>
  <c r="HC126" i="1"/>
  <c r="GX126" i="1" s="1"/>
  <c r="C127" i="1"/>
  <c r="D127" i="1"/>
  <c r="I127" i="1"/>
  <c r="AC127" i="1"/>
  <c r="CQ127" i="1"/>
  <c r="AE127" i="1"/>
  <c r="AD127" i="1"/>
  <c r="H205" i="5" s="1"/>
  <c r="AF127" i="1"/>
  <c r="CT127" i="1"/>
  <c r="S127" i="1" s="1"/>
  <c r="K204" i="5" s="1"/>
  <c r="AG127" i="1"/>
  <c r="CU127" i="1" s="1"/>
  <c r="T127" i="1" s="1"/>
  <c r="AH127" i="1"/>
  <c r="CV127" i="1" s="1"/>
  <c r="U127" i="1" s="1"/>
  <c r="AI127" i="1"/>
  <c r="CW127" i="1" s="1"/>
  <c r="V127" i="1" s="1"/>
  <c r="AJ127" i="1"/>
  <c r="CX127" i="1"/>
  <c r="W127" i="1" s="1"/>
  <c r="CS127" i="1"/>
  <c r="R127" i="1" s="1"/>
  <c r="K206" i="5" s="1"/>
  <c r="FR127" i="1"/>
  <c r="GL127" i="1"/>
  <c r="GO127" i="1"/>
  <c r="GP127" i="1"/>
  <c r="GV127" i="1"/>
  <c r="HC127" i="1"/>
  <c r="GX127" i="1" s="1"/>
  <c r="C128" i="1"/>
  <c r="D128" i="1"/>
  <c r="I128" i="1"/>
  <c r="P128" i="1" s="1"/>
  <c r="AC128" i="1"/>
  <c r="AD128" i="1"/>
  <c r="CR128" i="1" s="1"/>
  <c r="Q128" i="1" s="1"/>
  <c r="AE128" i="1"/>
  <c r="AF128" i="1"/>
  <c r="AG128" i="1"/>
  <c r="AH128" i="1"/>
  <c r="CV128" i="1" s="1"/>
  <c r="U128" i="1" s="1"/>
  <c r="AI128" i="1"/>
  <c r="AJ128" i="1"/>
  <c r="CX128" i="1" s="1"/>
  <c r="CQ128" i="1"/>
  <c r="CS128" i="1"/>
  <c r="CT128" i="1"/>
  <c r="S128" i="1" s="1"/>
  <c r="CU128" i="1"/>
  <c r="T128" i="1" s="1"/>
  <c r="CW128" i="1"/>
  <c r="W128" i="1"/>
  <c r="FR128" i="1"/>
  <c r="GL128" i="1"/>
  <c r="GO128" i="1"/>
  <c r="GP128" i="1"/>
  <c r="GV128" i="1"/>
  <c r="HC128" i="1"/>
  <c r="GX128" i="1" s="1"/>
  <c r="C129" i="1"/>
  <c r="D129" i="1"/>
  <c r="I129" i="1"/>
  <c r="AC129" i="1"/>
  <c r="AE129" i="1"/>
  <c r="CS129" i="1"/>
  <c r="R129" i="1" s="1"/>
  <c r="K216" i="5" s="1"/>
  <c r="AF129" i="1"/>
  <c r="AG129" i="1"/>
  <c r="AH129" i="1"/>
  <c r="AI129" i="1"/>
  <c r="CW129" i="1"/>
  <c r="V129" i="1" s="1"/>
  <c r="AJ129" i="1"/>
  <c r="CU129" i="1"/>
  <c r="CV129" i="1"/>
  <c r="CX129" i="1"/>
  <c r="W129" i="1" s="1"/>
  <c r="FR129" i="1"/>
  <c r="GL129" i="1"/>
  <c r="GO129" i="1"/>
  <c r="GP129" i="1"/>
  <c r="GV129" i="1"/>
  <c r="HC129" i="1" s="1"/>
  <c r="GX129" i="1" s="1"/>
  <c r="C130" i="1"/>
  <c r="D130" i="1"/>
  <c r="I130" i="1"/>
  <c r="AC130" i="1"/>
  <c r="AB130" i="1" s="1"/>
  <c r="AE130" i="1"/>
  <c r="AD130" i="1"/>
  <c r="CR130" i="1" s="1"/>
  <c r="Q130" i="1" s="1"/>
  <c r="AF130" i="1"/>
  <c r="CT130" i="1"/>
  <c r="AG130" i="1"/>
  <c r="AH130" i="1"/>
  <c r="CV130" i="1" s="1"/>
  <c r="AI130" i="1"/>
  <c r="CW130" i="1"/>
  <c r="V130" i="1" s="1"/>
  <c r="AJ130" i="1"/>
  <c r="CX130" i="1" s="1"/>
  <c r="CS130" i="1"/>
  <c r="R130" i="1" s="1"/>
  <c r="CU130" i="1"/>
  <c r="T130" i="1"/>
  <c r="U130" i="1"/>
  <c r="FR130" i="1"/>
  <c r="GL130" i="1"/>
  <c r="GO130" i="1"/>
  <c r="GP130" i="1"/>
  <c r="GV130" i="1"/>
  <c r="HC130" i="1"/>
  <c r="GX130" i="1" s="1"/>
  <c r="C131" i="1"/>
  <c r="D131" i="1"/>
  <c r="I131" i="1"/>
  <c r="AC131" i="1"/>
  <c r="AE131" i="1"/>
  <c r="AF131" i="1"/>
  <c r="AG131" i="1"/>
  <c r="CU131" i="1" s="1"/>
  <c r="T131" i="1" s="1"/>
  <c r="AH131" i="1"/>
  <c r="AI131" i="1"/>
  <c r="CW131" i="1" s="1"/>
  <c r="V131" i="1" s="1"/>
  <c r="AJ131" i="1"/>
  <c r="CT131" i="1"/>
  <c r="CV131" i="1"/>
  <c r="U131" i="1" s="1"/>
  <c r="CX131" i="1"/>
  <c r="FR131" i="1"/>
  <c r="GL131" i="1"/>
  <c r="GO131" i="1"/>
  <c r="GP131" i="1"/>
  <c r="GV131" i="1"/>
  <c r="HC131" i="1" s="1"/>
  <c r="GX131" i="1" s="1"/>
  <c r="I132" i="1"/>
  <c r="AC132" i="1"/>
  <c r="CR132" i="1"/>
  <c r="Q132" i="1" s="1"/>
  <c r="AE132" i="1"/>
  <c r="AD132" i="1" s="1"/>
  <c r="AF132" i="1"/>
  <c r="CT132" i="1"/>
  <c r="S132" i="1" s="1"/>
  <c r="AG132" i="1"/>
  <c r="CU132" i="1" s="1"/>
  <c r="T132" i="1" s="1"/>
  <c r="AH132" i="1"/>
  <c r="CV132" i="1"/>
  <c r="U132" i="1" s="1"/>
  <c r="AI132" i="1"/>
  <c r="AJ132" i="1"/>
  <c r="CX132" i="1"/>
  <c r="W132" i="1" s="1"/>
  <c r="CQ132" i="1"/>
  <c r="P132" i="1" s="1"/>
  <c r="CP132" i="1" s="1"/>
  <c r="O132" i="1" s="1"/>
  <c r="CS132" i="1"/>
  <c r="R132" i="1" s="1"/>
  <c r="CW132" i="1"/>
  <c r="V132" i="1" s="1"/>
  <c r="FR132" i="1"/>
  <c r="GL132" i="1"/>
  <c r="GO132" i="1"/>
  <c r="GP132" i="1"/>
  <c r="GV132" i="1"/>
  <c r="HC132" i="1" s="1"/>
  <c r="GX132" i="1" s="1"/>
  <c r="AC133" i="1"/>
  <c r="AE133" i="1"/>
  <c r="AD133" i="1"/>
  <c r="CR133" i="1" s="1"/>
  <c r="AF133" i="1"/>
  <c r="AG133" i="1"/>
  <c r="CU133" i="1" s="1"/>
  <c r="AH133" i="1"/>
  <c r="AI133" i="1"/>
  <c r="CW133" i="1" s="1"/>
  <c r="AJ133" i="1"/>
  <c r="CT133" i="1"/>
  <c r="CV133" i="1"/>
  <c r="CX133" i="1"/>
  <c r="FR133" i="1"/>
  <c r="GL133" i="1"/>
  <c r="GO133" i="1"/>
  <c r="GP133" i="1"/>
  <c r="GV133" i="1"/>
  <c r="HC133" i="1" s="1"/>
  <c r="I134" i="1"/>
  <c r="AC134" i="1"/>
  <c r="CQ134" i="1" s="1"/>
  <c r="AE134" i="1"/>
  <c r="AF134" i="1"/>
  <c r="AG134" i="1"/>
  <c r="AH134" i="1"/>
  <c r="CV134" i="1" s="1"/>
  <c r="U134" i="1"/>
  <c r="AI134" i="1"/>
  <c r="CW134" i="1" s="1"/>
  <c r="AJ134" i="1"/>
  <c r="CX134" i="1" s="1"/>
  <c r="W134" i="1" s="1"/>
  <c r="P134" i="1"/>
  <c r="CU134" i="1"/>
  <c r="T134" i="1"/>
  <c r="V134" i="1"/>
  <c r="FR134" i="1"/>
  <c r="GL134" i="1"/>
  <c r="GO134" i="1"/>
  <c r="GP134" i="1"/>
  <c r="GV134" i="1"/>
  <c r="HC134" i="1"/>
  <c r="GX134" i="1" s="1"/>
  <c r="AC135" i="1"/>
  <c r="AE135" i="1"/>
  <c r="CS135" i="1" s="1"/>
  <c r="AF135" i="1"/>
  <c r="AG135" i="1"/>
  <c r="CU135" i="1" s="1"/>
  <c r="AH135" i="1"/>
  <c r="CV135" i="1" s="1"/>
  <c r="AI135" i="1"/>
  <c r="CW135" i="1" s="1"/>
  <c r="AJ135" i="1"/>
  <c r="CT135" i="1"/>
  <c r="CX135" i="1"/>
  <c r="FR135" i="1"/>
  <c r="GL135" i="1"/>
  <c r="GO135" i="1"/>
  <c r="GP135" i="1"/>
  <c r="GV135" i="1"/>
  <c r="HC135" i="1" s="1"/>
  <c r="AC136" i="1"/>
  <c r="AE136" i="1"/>
  <c r="CS136" i="1" s="1"/>
  <c r="R136" i="1" s="1"/>
  <c r="AF136" i="1"/>
  <c r="AG136" i="1"/>
  <c r="CU136" i="1" s="1"/>
  <c r="T136" i="1" s="1"/>
  <c r="AH136" i="1"/>
  <c r="AI136" i="1"/>
  <c r="CW136" i="1" s="1"/>
  <c r="V136" i="1" s="1"/>
  <c r="AJ136" i="1"/>
  <c r="CT136" i="1"/>
  <c r="S136" i="1" s="1"/>
  <c r="CV136" i="1"/>
  <c r="U136" i="1" s="1"/>
  <c r="CX136" i="1"/>
  <c r="W136" i="1"/>
  <c r="FR136" i="1"/>
  <c r="GL136" i="1"/>
  <c r="GO136" i="1"/>
  <c r="GP136" i="1"/>
  <c r="GV136" i="1"/>
  <c r="HC136" i="1" s="1"/>
  <c r="GX136" i="1"/>
  <c r="AC137" i="1"/>
  <c r="H234" i="5" s="1"/>
  <c r="AE137" i="1"/>
  <c r="CS137" i="1" s="1"/>
  <c r="R137" i="1" s="1"/>
  <c r="AF137" i="1"/>
  <c r="AG137" i="1"/>
  <c r="CU137" i="1" s="1"/>
  <c r="T137" i="1"/>
  <c r="AH137" i="1"/>
  <c r="AI137" i="1"/>
  <c r="CW137" i="1" s="1"/>
  <c r="V137" i="1" s="1"/>
  <c r="AJ137" i="1"/>
  <c r="CV137" i="1"/>
  <c r="U137" i="1" s="1"/>
  <c r="L235" i="5" s="1"/>
  <c r="Q235" i="5" s="1"/>
  <c r="CX137" i="1"/>
  <c r="W137" i="1" s="1"/>
  <c r="FR137" i="1"/>
  <c r="GL137" i="1"/>
  <c r="GO137" i="1"/>
  <c r="GP137" i="1"/>
  <c r="GV137" i="1"/>
  <c r="HC137" i="1"/>
  <c r="GX137" i="1" s="1"/>
  <c r="AC138" i="1"/>
  <c r="AE138" i="1"/>
  <c r="CS138" i="1"/>
  <c r="R138" i="1" s="1"/>
  <c r="AF138" i="1"/>
  <c r="AG138" i="1"/>
  <c r="CU138" i="1"/>
  <c r="T138" i="1" s="1"/>
  <c r="AH138" i="1"/>
  <c r="AI138" i="1"/>
  <c r="CW138" i="1"/>
  <c r="V138" i="1" s="1"/>
  <c r="AJ138" i="1"/>
  <c r="CT138" i="1"/>
  <c r="S138" i="1"/>
  <c r="CV138" i="1"/>
  <c r="U138" i="1" s="1"/>
  <c r="CX138" i="1"/>
  <c r="W138" i="1" s="1"/>
  <c r="FR138" i="1"/>
  <c r="GL138" i="1"/>
  <c r="GO138" i="1"/>
  <c r="GP138" i="1"/>
  <c r="GV138" i="1"/>
  <c r="HC138" i="1" s="1"/>
  <c r="GX138" i="1" s="1"/>
  <c r="AC139" i="1"/>
  <c r="H236" i="5" s="1"/>
  <c r="AE139" i="1"/>
  <c r="CS139" i="1" s="1"/>
  <c r="R139" i="1"/>
  <c r="AF139" i="1"/>
  <c r="AG139" i="1"/>
  <c r="CU139" i="1" s="1"/>
  <c r="T139" i="1" s="1"/>
  <c r="AH139" i="1"/>
  <c r="CV139" i="1" s="1"/>
  <c r="U139" i="1" s="1"/>
  <c r="L237" i="5" s="1"/>
  <c r="Q237" i="5" s="1"/>
  <c r="AI139" i="1"/>
  <c r="CW139" i="1" s="1"/>
  <c r="V139" i="1"/>
  <c r="AJ139" i="1"/>
  <c r="CT139" i="1"/>
  <c r="S139" i="1" s="1"/>
  <c r="CX139" i="1"/>
  <c r="W139" i="1" s="1"/>
  <c r="FR139" i="1"/>
  <c r="GL139" i="1"/>
  <c r="GO139" i="1"/>
  <c r="GP139" i="1"/>
  <c r="GV139" i="1"/>
  <c r="HC139" i="1" s="1"/>
  <c r="GX139" i="1" s="1"/>
  <c r="AC140" i="1"/>
  <c r="AE140" i="1"/>
  <c r="CS140" i="1" s="1"/>
  <c r="R140" i="1" s="1"/>
  <c r="AF140" i="1"/>
  <c r="AG140" i="1"/>
  <c r="CU140" i="1" s="1"/>
  <c r="T140" i="1" s="1"/>
  <c r="AH140" i="1"/>
  <c r="AI140" i="1"/>
  <c r="CW140" i="1" s="1"/>
  <c r="V140" i="1" s="1"/>
  <c r="AJ140" i="1"/>
  <c r="CT140" i="1"/>
  <c r="S140" i="1" s="1"/>
  <c r="CV140" i="1"/>
  <c r="U140" i="1" s="1"/>
  <c r="CX140" i="1"/>
  <c r="W140" i="1"/>
  <c r="FR140" i="1"/>
  <c r="GL140" i="1"/>
  <c r="GO140" i="1"/>
  <c r="GP140" i="1"/>
  <c r="GV140" i="1"/>
  <c r="HC140" i="1" s="1"/>
  <c r="GX140" i="1" s="1"/>
  <c r="AC141" i="1"/>
  <c r="H238" i="5" s="1"/>
  <c r="AE141" i="1"/>
  <c r="CS141" i="1" s="1"/>
  <c r="R141" i="1" s="1"/>
  <c r="AF141" i="1"/>
  <c r="AG141" i="1"/>
  <c r="CU141" i="1" s="1"/>
  <c r="T141" i="1"/>
  <c r="AH141" i="1"/>
  <c r="AI141" i="1"/>
  <c r="CW141" i="1" s="1"/>
  <c r="V141" i="1" s="1"/>
  <c r="AJ141" i="1"/>
  <c r="CT141" i="1"/>
  <c r="S141" i="1" s="1"/>
  <c r="CV141" i="1"/>
  <c r="U141" i="1" s="1"/>
  <c r="L239" i="5" s="1"/>
  <c r="Q239" i="5" s="1"/>
  <c r="CX141" i="1"/>
  <c r="W141" i="1" s="1"/>
  <c r="FR141" i="1"/>
  <c r="GL141" i="1"/>
  <c r="GO141" i="1"/>
  <c r="GP141" i="1"/>
  <c r="GV141" i="1"/>
  <c r="HC141" i="1" s="1"/>
  <c r="GX141" i="1" s="1"/>
  <c r="AC142" i="1"/>
  <c r="AE142" i="1"/>
  <c r="CS142" i="1" s="1"/>
  <c r="R142" i="1" s="1"/>
  <c r="AF142" i="1"/>
  <c r="AG142" i="1"/>
  <c r="CU142" i="1" s="1"/>
  <c r="T142" i="1" s="1"/>
  <c r="AH142" i="1"/>
  <c r="AI142" i="1"/>
  <c r="CW142" i="1" s="1"/>
  <c r="V142" i="1" s="1"/>
  <c r="AJ142" i="1"/>
  <c r="CT142" i="1"/>
  <c r="S142" i="1" s="1"/>
  <c r="CV142" i="1"/>
  <c r="U142" i="1" s="1"/>
  <c r="CX142" i="1"/>
  <c r="W142" i="1" s="1"/>
  <c r="FR142" i="1"/>
  <c r="GL142" i="1"/>
  <c r="GO142" i="1"/>
  <c r="GP142" i="1"/>
  <c r="GV142" i="1"/>
  <c r="HC142" i="1" s="1"/>
  <c r="GX142" i="1" s="1"/>
  <c r="AC143" i="1"/>
  <c r="H240" i="5" s="1"/>
  <c r="AE143" i="1"/>
  <c r="CS143" i="1" s="1"/>
  <c r="R143" i="1" s="1"/>
  <c r="AF143" i="1"/>
  <c r="AG143" i="1"/>
  <c r="CU143" i="1" s="1"/>
  <c r="T143" i="1" s="1"/>
  <c r="AH143" i="1"/>
  <c r="CV143" i="1" s="1"/>
  <c r="U143" i="1" s="1"/>
  <c r="L241" i="5" s="1"/>
  <c r="Q241" i="5" s="1"/>
  <c r="AI143" i="1"/>
  <c r="CW143" i="1" s="1"/>
  <c r="V143" i="1"/>
  <c r="AJ143" i="1"/>
  <c r="CT143" i="1"/>
  <c r="S143" i="1" s="1"/>
  <c r="CX143" i="1"/>
  <c r="W143" i="1" s="1"/>
  <c r="FR143" i="1"/>
  <c r="GL143" i="1"/>
  <c r="GO143" i="1"/>
  <c r="GP143" i="1"/>
  <c r="GV143" i="1"/>
  <c r="HC143" i="1" s="1"/>
  <c r="GX143" i="1" s="1"/>
  <c r="AC144" i="1"/>
  <c r="AE144" i="1"/>
  <c r="CS144" i="1" s="1"/>
  <c r="R144" i="1" s="1"/>
  <c r="AF144" i="1"/>
  <c r="AG144" i="1"/>
  <c r="CU144" i="1" s="1"/>
  <c r="T144" i="1" s="1"/>
  <c r="AH144" i="1"/>
  <c r="AI144" i="1"/>
  <c r="CW144" i="1" s="1"/>
  <c r="V144" i="1" s="1"/>
  <c r="AJ144" i="1"/>
  <c r="CT144" i="1"/>
  <c r="S144" i="1" s="1"/>
  <c r="CV144" i="1"/>
  <c r="U144" i="1" s="1"/>
  <c r="CX144" i="1"/>
  <c r="W144" i="1"/>
  <c r="FR144" i="1"/>
  <c r="GL144" i="1"/>
  <c r="GO144" i="1"/>
  <c r="GP144" i="1"/>
  <c r="GV144" i="1"/>
  <c r="HC144" i="1" s="1"/>
  <c r="GX144" i="1"/>
  <c r="AC145" i="1"/>
  <c r="AE145" i="1"/>
  <c r="CS145" i="1" s="1"/>
  <c r="R145" i="1" s="1"/>
  <c r="AF145" i="1"/>
  <c r="CT145" i="1" s="1"/>
  <c r="S145" i="1" s="1"/>
  <c r="AG145" i="1"/>
  <c r="CU145" i="1" s="1"/>
  <c r="T145" i="1"/>
  <c r="AH145" i="1"/>
  <c r="AI145" i="1"/>
  <c r="CW145" i="1" s="1"/>
  <c r="V145" i="1" s="1"/>
  <c r="AJ145" i="1"/>
  <c r="CX145" i="1" s="1"/>
  <c r="W145" i="1" s="1"/>
  <c r="CV145" i="1"/>
  <c r="U145" i="1"/>
  <c r="FR145" i="1"/>
  <c r="GL145" i="1"/>
  <c r="GO145" i="1"/>
  <c r="GP145" i="1"/>
  <c r="GV145" i="1"/>
  <c r="HC145" i="1"/>
  <c r="GX145" i="1" s="1"/>
  <c r="B147" i="1"/>
  <c r="B116" i="1" s="1"/>
  <c r="C147" i="1"/>
  <c r="C116" i="1" s="1"/>
  <c r="D147" i="1"/>
  <c r="D116" i="1" s="1"/>
  <c r="F147" i="1"/>
  <c r="F116" i="1" s="1"/>
  <c r="G147" i="1"/>
  <c r="G116" i="1" s="1"/>
  <c r="BB147" i="1"/>
  <c r="BB116" i="1" s="1"/>
  <c r="BX147" i="1"/>
  <c r="BX116" i="1" s="1"/>
  <c r="BY147" i="1"/>
  <c r="AP147" i="1" s="1"/>
  <c r="BZ147" i="1"/>
  <c r="BZ116" i="1" s="1"/>
  <c r="CD147" i="1"/>
  <c r="CD116" i="1" s="1"/>
  <c r="CK147" i="1"/>
  <c r="CK116" i="1" s="1"/>
  <c r="CL147" i="1"/>
  <c r="CL116" i="1" s="1"/>
  <c r="ET147" i="1"/>
  <c r="ET116" i="1" s="1"/>
  <c r="FP147" i="1"/>
  <c r="FP116" i="1" s="1"/>
  <c r="FQ147" i="1"/>
  <c r="EH147" i="1" s="1"/>
  <c r="FR147" i="1"/>
  <c r="FR116" i="1" s="1"/>
  <c r="FV147" i="1"/>
  <c r="FV116" i="1" s="1"/>
  <c r="GC147" i="1"/>
  <c r="GC116" i="1" s="1"/>
  <c r="GD147" i="1"/>
  <c r="GD116" i="1" s="1"/>
  <c r="F160" i="1"/>
  <c r="D176" i="1"/>
  <c r="E178" i="1"/>
  <c r="Z178" i="1"/>
  <c r="AA178" i="1"/>
  <c r="AM178" i="1"/>
  <c r="AN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CM178" i="1"/>
  <c r="CN178" i="1"/>
  <c r="CO178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R178" i="1"/>
  <c r="DS178" i="1"/>
  <c r="EE178" i="1"/>
  <c r="EF178" i="1"/>
  <c r="EV178" i="1"/>
  <c r="EW178" i="1"/>
  <c r="EX178" i="1"/>
  <c r="EY178" i="1"/>
  <c r="EZ178" i="1"/>
  <c r="FA178" i="1"/>
  <c r="FB178" i="1"/>
  <c r="FC178" i="1"/>
  <c r="FD178" i="1"/>
  <c r="FE178" i="1"/>
  <c r="FF178" i="1"/>
  <c r="FG178" i="1"/>
  <c r="FH178" i="1"/>
  <c r="FI178" i="1"/>
  <c r="FJ178" i="1"/>
  <c r="FK178" i="1"/>
  <c r="FL178" i="1"/>
  <c r="FM178" i="1"/>
  <c r="FN178" i="1"/>
  <c r="FO178" i="1"/>
  <c r="GE178" i="1"/>
  <c r="GF178" i="1"/>
  <c r="GG178" i="1"/>
  <c r="GH178" i="1"/>
  <c r="GI178" i="1"/>
  <c r="GJ178" i="1"/>
  <c r="GK178" i="1"/>
  <c r="GL178" i="1"/>
  <c r="GM178" i="1"/>
  <c r="GN178" i="1"/>
  <c r="GO178" i="1"/>
  <c r="GP178" i="1"/>
  <c r="GQ178" i="1"/>
  <c r="GR178" i="1"/>
  <c r="GS178" i="1"/>
  <c r="GT178" i="1"/>
  <c r="GU178" i="1"/>
  <c r="GV178" i="1"/>
  <c r="GW178" i="1"/>
  <c r="GX178" i="1"/>
  <c r="C180" i="1"/>
  <c r="D180" i="1"/>
  <c r="I180" i="1"/>
  <c r="I182" i="1" s="1"/>
  <c r="CX287" i="3" s="1"/>
  <c r="AC180" i="1"/>
  <c r="AD180" i="1"/>
  <c r="AB180" i="1" s="1"/>
  <c r="AE180" i="1"/>
  <c r="AF180" i="1"/>
  <c r="CT180" i="1"/>
  <c r="S180" i="1" s="1"/>
  <c r="AG180" i="1"/>
  <c r="AH180" i="1"/>
  <c r="CV180" i="1"/>
  <c r="U180" i="1" s="1"/>
  <c r="AI180" i="1"/>
  <c r="AJ180" i="1"/>
  <c r="CX180" i="1"/>
  <c r="W180" i="1" s="1"/>
  <c r="CQ180" i="1"/>
  <c r="P180" i="1" s="1"/>
  <c r="CS180" i="1"/>
  <c r="R180" i="1" s="1"/>
  <c r="CU180" i="1"/>
  <c r="T180" i="1" s="1"/>
  <c r="CW180" i="1"/>
  <c r="V180" i="1" s="1"/>
  <c r="FR180" i="1"/>
  <c r="GL180" i="1"/>
  <c r="GO180" i="1"/>
  <c r="GP180" i="1"/>
  <c r="GV180" i="1"/>
  <c r="HC180" i="1" s="1"/>
  <c r="GX180" i="1" s="1"/>
  <c r="C181" i="1"/>
  <c r="D181" i="1"/>
  <c r="I181" i="1"/>
  <c r="AC181" i="1"/>
  <c r="H251" i="5" s="1"/>
  <c r="AE181" i="1"/>
  <c r="AD181" i="1"/>
  <c r="CR181" i="1" s="1"/>
  <c r="Q181" i="1" s="1"/>
  <c r="AF181" i="1"/>
  <c r="AG181" i="1"/>
  <c r="CU181" i="1" s="1"/>
  <c r="T181" i="1" s="1"/>
  <c r="AH181" i="1"/>
  <c r="AI181" i="1"/>
  <c r="CW181" i="1" s="1"/>
  <c r="V181" i="1" s="1"/>
  <c r="AJ181" i="1"/>
  <c r="CT181" i="1"/>
  <c r="S181" i="1" s="1"/>
  <c r="CV181" i="1"/>
  <c r="U181" i="1" s="1"/>
  <c r="CX181" i="1"/>
  <c r="W181" i="1" s="1"/>
  <c r="FR181" i="1"/>
  <c r="GL181" i="1"/>
  <c r="GO181" i="1"/>
  <c r="GP181" i="1"/>
  <c r="GV181" i="1"/>
  <c r="HC181" i="1" s="1"/>
  <c r="GX181" i="1" s="1"/>
  <c r="C182" i="1"/>
  <c r="D182" i="1"/>
  <c r="AC182" i="1"/>
  <c r="AB182" i="1" s="1"/>
  <c r="AD182" i="1"/>
  <c r="CR182" i="1" s="1"/>
  <c r="Q182" i="1" s="1"/>
  <c r="AE182" i="1"/>
  <c r="AF182" i="1"/>
  <c r="AG182" i="1"/>
  <c r="AH182" i="1"/>
  <c r="CV182" i="1"/>
  <c r="U182" i="1" s="1"/>
  <c r="AI182" i="1"/>
  <c r="CW182" i="1" s="1"/>
  <c r="AJ182" i="1"/>
  <c r="CX182" i="1"/>
  <c r="W182" i="1" s="1"/>
  <c r="CQ182" i="1"/>
  <c r="P182" i="1" s="1"/>
  <c r="CS182" i="1"/>
  <c r="CU182" i="1"/>
  <c r="T182" i="1" s="1"/>
  <c r="FR182" i="1"/>
  <c r="GL182" i="1"/>
  <c r="GO182" i="1"/>
  <c r="GP182" i="1"/>
  <c r="GV182" i="1"/>
  <c r="HC182" i="1" s="1"/>
  <c r="GX182" i="1" s="1"/>
  <c r="C183" i="1"/>
  <c r="D183" i="1"/>
  <c r="I183" i="1"/>
  <c r="E256" i="5" s="1"/>
  <c r="CX288" i="3"/>
  <c r="AC183" i="1"/>
  <c r="AE183" i="1"/>
  <c r="CS183" i="1" s="1"/>
  <c r="R183" i="1" s="1"/>
  <c r="AF183" i="1"/>
  <c r="AG183" i="1"/>
  <c r="CU183" i="1" s="1"/>
  <c r="T183" i="1" s="1"/>
  <c r="AH183" i="1"/>
  <c r="AI183" i="1"/>
  <c r="CW183" i="1" s="1"/>
  <c r="V183" i="1" s="1"/>
  <c r="AJ183" i="1"/>
  <c r="CT183" i="1"/>
  <c r="S183" i="1" s="1"/>
  <c r="K257" i="5" s="1"/>
  <c r="CV183" i="1"/>
  <c r="U183" i="1" s="1"/>
  <c r="CX183" i="1"/>
  <c r="W183" i="1" s="1"/>
  <c r="FR183" i="1"/>
  <c r="GL183" i="1"/>
  <c r="GO183" i="1"/>
  <c r="GP183" i="1"/>
  <c r="GV183" i="1"/>
  <c r="HC183" i="1"/>
  <c r="GX183" i="1" s="1"/>
  <c r="C184" i="1"/>
  <c r="D184" i="1"/>
  <c r="I184" i="1"/>
  <c r="AC184" i="1"/>
  <c r="AB184" i="1" s="1"/>
  <c r="AD184" i="1"/>
  <c r="AE184" i="1"/>
  <c r="AF184" i="1"/>
  <c r="CT184" i="1" s="1"/>
  <c r="S184" i="1" s="1"/>
  <c r="AG184" i="1"/>
  <c r="AH184" i="1"/>
  <c r="CV184" i="1" s="1"/>
  <c r="U184" i="1" s="1"/>
  <c r="AI184" i="1"/>
  <c r="AJ184" i="1"/>
  <c r="CX184" i="1" s="1"/>
  <c r="W184" i="1" s="1"/>
  <c r="CS184" i="1"/>
  <c r="R184" i="1"/>
  <c r="CU184" i="1"/>
  <c r="T184" i="1"/>
  <c r="CW184" i="1"/>
  <c r="V184" i="1"/>
  <c r="FR184" i="1"/>
  <c r="GL184" i="1"/>
  <c r="GO184" i="1"/>
  <c r="GP184" i="1"/>
  <c r="GV184" i="1"/>
  <c r="HC184" i="1"/>
  <c r="GX184" i="1" s="1"/>
  <c r="C185" i="1"/>
  <c r="D185" i="1"/>
  <c r="I185" i="1"/>
  <c r="AC185" i="1"/>
  <c r="CQ185" i="1"/>
  <c r="P185" i="1" s="1"/>
  <c r="AE185" i="1"/>
  <c r="AD185" i="1" s="1"/>
  <c r="AF185" i="1"/>
  <c r="CT185" i="1" s="1"/>
  <c r="S185" i="1" s="1"/>
  <c r="K264" i="5" s="1"/>
  <c r="AG185" i="1"/>
  <c r="CU185" i="1"/>
  <c r="T185" i="1" s="1"/>
  <c r="AH185" i="1"/>
  <c r="CV185" i="1" s="1"/>
  <c r="U185" i="1" s="1"/>
  <c r="AI185" i="1"/>
  <c r="CW185" i="1"/>
  <c r="V185" i="1" s="1"/>
  <c r="AJ185" i="1"/>
  <c r="CX185" i="1" s="1"/>
  <c r="W185" i="1" s="1"/>
  <c r="FR185" i="1"/>
  <c r="GL185" i="1"/>
  <c r="GO185" i="1"/>
  <c r="GP185" i="1"/>
  <c r="GV185" i="1"/>
  <c r="HC185" i="1"/>
  <c r="GX185" i="1" s="1"/>
  <c r="C186" i="1"/>
  <c r="D186" i="1"/>
  <c r="AC186" i="1"/>
  <c r="AE186" i="1"/>
  <c r="CS186" i="1"/>
  <c r="R186" i="1" s="1"/>
  <c r="AF186" i="1"/>
  <c r="CT186" i="1" s="1"/>
  <c r="S186" i="1" s="1"/>
  <c r="AG186" i="1"/>
  <c r="CU186" i="1"/>
  <c r="T186" i="1" s="1"/>
  <c r="AH186" i="1"/>
  <c r="CV186" i="1" s="1"/>
  <c r="U186" i="1" s="1"/>
  <c r="AI186" i="1"/>
  <c r="CW186" i="1"/>
  <c r="V186" i="1" s="1"/>
  <c r="AJ186" i="1"/>
  <c r="CX186" i="1" s="1"/>
  <c r="W186" i="1" s="1"/>
  <c r="FR186" i="1"/>
  <c r="GL186" i="1"/>
  <c r="GN186" i="1"/>
  <c r="GP186" i="1"/>
  <c r="GV186" i="1"/>
  <c r="HC186" i="1" s="1"/>
  <c r="GX186" i="1" s="1"/>
  <c r="C187" i="1"/>
  <c r="D187" i="1"/>
  <c r="AC187" i="1"/>
  <c r="H276" i="5" s="1"/>
  <c r="AE187" i="1"/>
  <c r="H275" i="5" s="1"/>
  <c r="R275" i="5" s="1"/>
  <c r="AD187" i="1"/>
  <c r="H274" i="5" s="1"/>
  <c r="AF187" i="1"/>
  <c r="AG187" i="1"/>
  <c r="CU187" i="1" s="1"/>
  <c r="T187" i="1" s="1"/>
  <c r="AH187" i="1"/>
  <c r="AI187" i="1"/>
  <c r="CW187" i="1" s="1"/>
  <c r="V187" i="1" s="1"/>
  <c r="AJ187" i="1"/>
  <c r="CT187" i="1"/>
  <c r="S187" i="1" s="1"/>
  <c r="K273" i="5" s="1"/>
  <c r="CV187" i="1"/>
  <c r="U187" i="1" s="1"/>
  <c r="CX187" i="1"/>
  <c r="W187" i="1" s="1"/>
  <c r="FR187" i="1"/>
  <c r="GL187" i="1"/>
  <c r="GN187" i="1"/>
  <c r="GP187" i="1"/>
  <c r="GV187" i="1"/>
  <c r="HC187" i="1" s="1"/>
  <c r="GX187" i="1" s="1"/>
  <c r="C188" i="1"/>
  <c r="D188" i="1"/>
  <c r="I188" i="1"/>
  <c r="AC188" i="1"/>
  <c r="AB188" i="1" s="1"/>
  <c r="AE188" i="1"/>
  <c r="AD188" i="1" s="1"/>
  <c r="CR188" i="1" s="1"/>
  <c r="Q188" i="1" s="1"/>
  <c r="AF188" i="1"/>
  <c r="AG188" i="1"/>
  <c r="AH188" i="1"/>
  <c r="CV188" i="1" s="1"/>
  <c r="U188" i="1" s="1"/>
  <c r="AI188" i="1"/>
  <c r="AJ188" i="1"/>
  <c r="CX188" i="1" s="1"/>
  <c r="W188" i="1" s="1"/>
  <c r="CU188" i="1"/>
  <c r="T188" i="1"/>
  <c r="CW188" i="1"/>
  <c r="V188" i="1"/>
  <c r="FR188" i="1"/>
  <c r="GL188" i="1"/>
  <c r="GO188" i="1"/>
  <c r="GP188" i="1"/>
  <c r="GV188" i="1"/>
  <c r="HC188" i="1"/>
  <c r="GX188" i="1" s="1"/>
  <c r="C189" i="1"/>
  <c r="D189" i="1"/>
  <c r="I189" i="1"/>
  <c r="AC189" i="1"/>
  <c r="AE189" i="1"/>
  <c r="CS189" i="1" s="1"/>
  <c r="R189" i="1" s="1"/>
  <c r="K285" i="5" s="1"/>
  <c r="AF189" i="1"/>
  <c r="AG189" i="1"/>
  <c r="CU189" i="1" s="1"/>
  <c r="T189" i="1" s="1"/>
  <c r="AH189" i="1"/>
  <c r="AI189" i="1"/>
  <c r="CW189" i="1" s="1"/>
  <c r="V189" i="1" s="1"/>
  <c r="AJ189" i="1"/>
  <c r="CT189" i="1"/>
  <c r="S189" i="1" s="1"/>
  <c r="K283" i="5" s="1"/>
  <c r="CV189" i="1"/>
  <c r="U189" i="1" s="1"/>
  <c r="CX189" i="1"/>
  <c r="W189" i="1" s="1"/>
  <c r="FR189" i="1"/>
  <c r="GL189" i="1"/>
  <c r="GO189" i="1"/>
  <c r="GP189" i="1"/>
  <c r="GV189" i="1"/>
  <c r="HC189" i="1" s="1"/>
  <c r="GX189" i="1" s="1"/>
  <c r="C190" i="1"/>
  <c r="D190" i="1"/>
  <c r="I190" i="1"/>
  <c r="AC190" i="1"/>
  <c r="CQ190" i="1" s="1"/>
  <c r="P190" i="1" s="1"/>
  <c r="AE190" i="1"/>
  <c r="AD190" i="1" s="1"/>
  <c r="AB190" i="1" s="1"/>
  <c r="AF190" i="1"/>
  <c r="CT190" i="1" s="1"/>
  <c r="S190" i="1" s="1"/>
  <c r="AG190" i="1"/>
  <c r="AH190" i="1"/>
  <c r="CV190" i="1" s="1"/>
  <c r="U190" i="1" s="1"/>
  <c r="AI190" i="1"/>
  <c r="CW190" i="1" s="1"/>
  <c r="V190" i="1" s="1"/>
  <c r="AJ190" i="1"/>
  <c r="CX190" i="1" s="1"/>
  <c r="W190" i="1" s="1"/>
  <c r="CU190" i="1"/>
  <c r="T190" i="1"/>
  <c r="FR190" i="1"/>
  <c r="GL190" i="1"/>
  <c r="GO190" i="1"/>
  <c r="GP190" i="1"/>
  <c r="GV190" i="1"/>
  <c r="HC190" i="1"/>
  <c r="GX190" i="1" s="1"/>
  <c r="C191" i="1"/>
  <c r="D191" i="1"/>
  <c r="I191" i="1"/>
  <c r="AC191" i="1"/>
  <c r="CQ191" i="1"/>
  <c r="P191" i="1" s="1"/>
  <c r="K296" i="5" s="1"/>
  <c r="AE191" i="1"/>
  <c r="H295" i="5" s="1"/>
  <c r="R295" i="5" s="1"/>
  <c r="AF191" i="1"/>
  <c r="CT191" i="1" s="1"/>
  <c r="S191" i="1" s="1"/>
  <c r="K293" i="5" s="1"/>
  <c r="AG191" i="1"/>
  <c r="CU191" i="1"/>
  <c r="T191" i="1" s="1"/>
  <c r="AH191" i="1"/>
  <c r="CV191" i="1" s="1"/>
  <c r="U191" i="1" s="1"/>
  <c r="AI191" i="1"/>
  <c r="CW191" i="1"/>
  <c r="V191" i="1" s="1"/>
  <c r="AJ191" i="1"/>
  <c r="CX191" i="1" s="1"/>
  <c r="W191" i="1" s="1"/>
  <c r="FR191" i="1"/>
  <c r="GL191" i="1"/>
  <c r="GO191" i="1"/>
  <c r="GP191" i="1"/>
  <c r="GV191" i="1"/>
  <c r="HC191" i="1"/>
  <c r="GX191" i="1" s="1"/>
  <c r="C192" i="1"/>
  <c r="D192" i="1"/>
  <c r="I192" i="1"/>
  <c r="AC192" i="1"/>
  <c r="AD192" i="1"/>
  <c r="CR192" i="1" s="1"/>
  <c r="Q192" i="1" s="1"/>
  <c r="AE192" i="1"/>
  <c r="AF192" i="1"/>
  <c r="AG192" i="1"/>
  <c r="AH192" i="1"/>
  <c r="CV192" i="1"/>
  <c r="U192" i="1" s="1"/>
  <c r="AI192" i="1"/>
  <c r="AJ192" i="1"/>
  <c r="CX192" i="1"/>
  <c r="W192" i="1" s="1"/>
  <c r="CQ192" i="1"/>
  <c r="P192" i="1" s="1"/>
  <c r="CS192" i="1"/>
  <c r="R192" i="1" s="1"/>
  <c r="CU192" i="1"/>
  <c r="T192" i="1" s="1"/>
  <c r="CW192" i="1"/>
  <c r="V192" i="1" s="1"/>
  <c r="FR192" i="1"/>
  <c r="GL192" i="1"/>
  <c r="GO192" i="1"/>
  <c r="GP192" i="1"/>
  <c r="GV192" i="1"/>
  <c r="HC192" i="1" s="1"/>
  <c r="GX192" i="1" s="1"/>
  <c r="C193" i="1"/>
  <c r="D193" i="1"/>
  <c r="I193" i="1"/>
  <c r="AC193" i="1"/>
  <c r="H306" i="5" s="1"/>
  <c r="AE193" i="1"/>
  <c r="H305" i="5" s="1"/>
  <c r="R305" i="5" s="1"/>
  <c r="AF193" i="1"/>
  <c r="CT193" i="1" s="1"/>
  <c r="S193" i="1" s="1"/>
  <c r="K303" i="5" s="1"/>
  <c r="AG193" i="1"/>
  <c r="CU193" i="1"/>
  <c r="T193" i="1" s="1"/>
  <c r="AH193" i="1"/>
  <c r="CV193" i="1" s="1"/>
  <c r="U193" i="1" s="1"/>
  <c r="AI193" i="1"/>
  <c r="AJ193" i="1"/>
  <c r="CX193" i="1" s="1"/>
  <c r="W193" i="1" s="1"/>
  <c r="CW193" i="1"/>
  <c r="V193" i="1"/>
  <c r="FR193" i="1"/>
  <c r="GL193" i="1"/>
  <c r="GO193" i="1"/>
  <c r="GP193" i="1"/>
  <c r="GV193" i="1"/>
  <c r="HC193" i="1"/>
  <c r="GX193" i="1" s="1"/>
  <c r="I194" i="1"/>
  <c r="AC194" i="1"/>
  <c r="AE194" i="1"/>
  <c r="AD194" i="1" s="1"/>
  <c r="AF194" i="1"/>
  <c r="CT194" i="1" s="1"/>
  <c r="S194" i="1" s="1"/>
  <c r="AG194" i="1"/>
  <c r="AH194" i="1"/>
  <c r="CV194" i="1" s="1"/>
  <c r="U194" i="1" s="1"/>
  <c r="AI194" i="1"/>
  <c r="AJ194" i="1"/>
  <c r="CX194" i="1" s="1"/>
  <c r="W194" i="1" s="1"/>
  <c r="CQ194" i="1"/>
  <c r="P194" i="1"/>
  <c r="CU194" i="1"/>
  <c r="T194" i="1"/>
  <c r="CW194" i="1"/>
  <c r="V194" i="1"/>
  <c r="FR194" i="1"/>
  <c r="GL194" i="1"/>
  <c r="GO194" i="1"/>
  <c r="GP194" i="1"/>
  <c r="GV194" i="1"/>
  <c r="HC194" i="1"/>
  <c r="GX194" i="1" s="1"/>
  <c r="I195" i="1"/>
  <c r="E310" i="5" s="1"/>
  <c r="AC195" i="1"/>
  <c r="AE195" i="1"/>
  <c r="AD195" i="1" s="1"/>
  <c r="AF195" i="1"/>
  <c r="CT195" i="1" s="1"/>
  <c r="S195" i="1" s="1"/>
  <c r="AG195" i="1"/>
  <c r="AH195" i="1"/>
  <c r="CV195" i="1" s="1"/>
  <c r="U195" i="1" s="1"/>
  <c r="AI195" i="1"/>
  <c r="CW195" i="1"/>
  <c r="V195" i="1" s="1"/>
  <c r="AJ195" i="1"/>
  <c r="CX195" i="1" s="1"/>
  <c r="W195" i="1" s="1"/>
  <c r="CQ195" i="1"/>
  <c r="P195" i="1"/>
  <c r="CU195" i="1"/>
  <c r="T195" i="1"/>
  <c r="FR195" i="1"/>
  <c r="GL195" i="1"/>
  <c r="GO195" i="1"/>
  <c r="GP195" i="1"/>
  <c r="GV195" i="1"/>
  <c r="HC195" i="1"/>
  <c r="I196" i="1"/>
  <c r="AC196" i="1"/>
  <c r="AE196" i="1"/>
  <c r="AD196" i="1" s="1"/>
  <c r="AF196" i="1"/>
  <c r="CT196" i="1"/>
  <c r="S196" i="1" s="1"/>
  <c r="AG196" i="1"/>
  <c r="AH196" i="1"/>
  <c r="CV196" i="1"/>
  <c r="U196" i="1" s="1"/>
  <c r="AI196" i="1"/>
  <c r="CW196" i="1" s="1"/>
  <c r="V196" i="1" s="1"/>
  <c r="AJ196" i="1"/>
  <c r="CX196" i="1"/>
  <c r="W196" i="1" s="1"/>
  <c r="CQ196" i="1"/>
  <c r="P196" i="1" s="1"/>
  <c r="CU196" i="1"/>
  <c r="T196" i="1" s="1"/>
  <c r="FR196" i="1"/>
  <c r="GL196" i="1"/>
  <c r="GO196" i="1"/>
  <c r="GP196" i="1"/>
  <c r="GV196" i="1"/>
  <c r="HC196" i="1" s="1"/>
  <c r="GX196" i="1" s="1"/>
  <c r="I197" i="1"/>
  <c r="E311" i="5" s="1"/>
  <c r="AC197" i="1"/>
  <c r="H311" i="5" s="1"/>
  <c r="W311" i="5" s="1"/>
  <c r="AE197" i="1"/>
  <c r="AD197" i="1"/>
  <c r="CR197" i="1" s="1"/>
  <c r="Q197" i="1" s="1"/>
  <c r="AF197" i="1"/>
  <c r="AG197" i="1"/>
  <c r="CU197" i="1" s="1"/>
  <c r="T197" i="1" s="1"/>
  <c r="AH197" i="1"/>
  <c r="AI197" i="1"/>
  <c r="AJ197" i="1"/>
  <c r="CS197" i="1"/>
  <c r="R197" i="1" s="1"/>
  <c r="CT197" i="1"/>
  <c r="S197" i="1" s="1"/>
  <c r="CV197" i="1"/>
  <c r="U197" i="1" s="1"/>
  <c r="CW197" i="1"/>
  <c r="V197" i="1" s="1"/>
  <c r="CX197" i="1"/>
  <c r="W197" i="1" s="1"/>
  <c r="FR197" i="1"/>
  <c r="GL197" i="1"/>
  <c r="GO197" i="1"/>
  <c r="GP197" i="1"/>
  <c r="GV197" i="1"/>
  <c r="HC197" i="1" s="1"/>
  <c r="GX197" i="1" s="1"/>
  <c r="AC198" i="1"/>
  <c r="AE198" i="1"/>
  <c r="AD198" i="1"/>
  <c r="AB198" i="1" s="1"/>
  <c r="AF198" i="1"/>
  <c r="AG198" i="1"/>
  <c r="CU198" i="1" s="1"/>
  <c r="T198" i="1" s="1"/>
  <c r="AH198" i="1"/>
  <c r="AI198" i="1"/>
  <c r="AJ198" i="1"/>
  <c r="CS198" i="1"/>
  <c r="R198" i="1" s="1"/>
  <c r="CT198" i="1"/>
  <c r="S198" i="1" s="1"/>
  <c r="CV198" i="1"/>
  <c r="U198" i="1" s="1"/>
  <c r="CW198" i="1"/>
  <c r="V198" i="1" s="1"/>
  <c r="CX198" i="1"/>
  <c r="W198" i="1" s="1"/>
  <c r="FR198" i="1"/>
  <c r="GL198" i="1"/>
  <c r="GO198" i="1"/>
  <c r="GP198" i="1"/>
  <c r="GV198" i="1"/>
  <c r="HC198" i="1" s="1"/>
  <c r="GX198" i="1" s="1"/>
  <c r="AC199" i="1"/>
  <c r="H313" i="5" s="1"/>
  <c r="AE199" i="1"/>
  <c r="CS199" i="1" s="1"/>
  <c r="R199" i="1" s="1"/>
  <c r="AF199" i="1"/>
  <c r="CT199" i="1" s="1"/>
  <c r="S199" i="1" s="1"/>
  <c r="AG199" i="1"/>
  <c r="CU199" i="1"/>
  <c r="T199" i="1" s="1"/>
  <c r="AH199" i="1"/>
  <c r="CV199" i="1" s="1"/>
  <c r="U199" i="1" s="1"/>
  <c r="L314" i="5" s="1"/>
  <c r="Q314" i="5" s="1"/>
  <c r="AI199" i="1"/>
  <c r="AJ199" i="1"/>
  <c r="CX199" i="1" s="1"/>
  <c r="W199" i="1" s="1"/>
  <c r="CW199" i="1"/>
  <c r="V199" i="1"/>
  <c r="FR199" i="1"/>
  <c r="GL199" i="1"/>
  <c r="GO199" i="1"/>
  <c r="GP199" i="1"/>
  <c r="GV199" i="1"/>
  <c r="HC199" i="1"/>
  <c r="GX199" i="1" s="1"/>
  <c r="AC200" i="1"/>
  <c r="AE200" i="1"/>
  <c r="AD200" i="1" s="1"/>
  <c r="CR200" i="1" s="1"/>
  <c r="Q200" i="1" s="1"/>
  <c r="AF200" i="1"/>
  <c r="CT200" i="1" s="1"/>
  <c r="S200" i="1" s="1"/>
  <c r="AG200" i="1"/>
  <c r="CU200" i="1"/>
  <c r="T200" i="1" s="1"/>
  <c r="AH200" i="1"/>
  <c r="CV200" i="1" s="1"/>
  <c r="U200" i="1" s="1"/>
  <c r="AI200" i="1"/>
  <c r="AJ200" i="1"/>
  <c r="CX200" i="1" s="1"/>
  <c r="W200" i="1" s="1"/>
  <c r="CW200" i="1"/>
  <c r="V200" i="1"/>
  <c r="FR200" i="1"/>
  <c r="GL200" i="1"/>
  <c r="GO200" i="1"/>
  <c r="GP200" i="1"/>
  <c r="GV200" i="1"/>
  <c r="HC200" i="1"/>
  <c r="GX200" i="1" s="1"/>
  <c r="AC201" i="1"/>
  <c r="H315" i="5" s="1"/>
  <c r="AE201" i="1"/>
  <c r="AD201" i="1"/>
  <c r="CR201" i="1" s="1"/>
  <c r="Q201" i="1" s="1"/>
  <c r="AF201" i="1"/>
  <c r="AG201" i="1"/>
  <c r="CU201" i="1" s="1"/>
  <c r="T201" i="1" s="1"/>
  <c r="AH201" i="1"/>
  <c r="AI201" i="1"/>
  <c r="AJ201" i="1"/>
  <c r="CS201" i="1"/>
  <c r="R201" i="1" s="1"/>
  <c r="CT201" i="1"/>
  <c r="S201" i="1" s="1"/>
  <c r="CV201" i="1"/>
  <c r="U201" i="1" s="1"/>
  <c r="L316" i="5" s="1"/>
  <c r="Q316" i="5" s="1"/>
  <c r="CW201" i="1"/>
  <c r="V201" i="1" s="1"/>
  <c r="CX201" i="1"/>
  <c r="W201" i="1" s="1"/>
  <c r="FR201" i="1"/>
  <c r="GL201" i="1"/>
  <c r="GO201" i="1"/>
  <c r="GP201" i="1"/>
  <c r="GV201" i="1"/>
  <c r="HC201" i="1" s="1"/>
  <c r="GX201" i="1" s="1"/>
  <c r="AC202" i="1"/>
  <c r="AB202" i="1"/>
  <c r="AE202" i="1"/>
  <c r="AD202" i="1"/>
  <c r="CR202" i="1" s="1"/>
  <c r="Q202" i="1" s="1"/>
  <c r="AF202" i="1"/>
  <c r="AG202" i="1"/>
  <c r="CU202" i="1" s="1"/>
  <c r="T202" i="1" s="1"/>
  <c r="AH202" i="1"/>
  <c r="AI202" i="1"/>
  <c r="AJ202" i="1"/>
  <c r="CS202" i="1"/>
  <c r="R202" i="1" s="1"/>
  <c r="CT202" i="1"/>
  <c r="S202" i="1" s="1"/>
  <c r="CV202" i="1"/>
  <c r="U202" i="1" s="1"/>
  <c r="CW202" i="1"/>
  <c r="V202" i="1" s="1"/>
  <c r="CX202" i="1"/>
  <c r="W202" i="1" s="1"/>
  <c r="FR202" i="1"/>
  <c r="GL202" i="1"/>
  <c r="GO202" i="1"/>
  <c r="GP202" i="1"/>
  <c r="GV202" i="1"/>
  <c r="HC202" i="1" s="1"/>
  <c r="GX202" i="1" s="1"/>
  <c r="AC203" i="1"/>
  <c r="H317" i="5" s="1"/>
  <c r="AE203" i="1"/>
  <c r="AD203" i="1" s="1"/>
  <c r="CR203" i="1" s="1"/>
  <c r="Q203" i="1" s="1"/>
  <c r="AF203" i="1"/>
  <c r="CT203" i="1" s="1"/>
  <c r="S203" i="1" s="1"/>
  <c r="AG203" i="1"/>
  <c r="CU203" i="1"/>
  <c r="T203" i="1" s="1"/>
  <c r="AH203" i="1"/>
  <c r="CV203" i="1" s="1"/>
  <c r="U203" i="1" s="1"/>
  <c r="L318" i="5" s="1"/>
  <c r="Q318" i="5" s="1"/>
  <c r="AI203" i="1"/>
  <c r="AJ203" i="1"/>
  <c r="CX203" i="1" s="1"/>
  <c r="W203" i="1" s="1"/>
  <c r="CW203" i="1"/>
  <c r="V203" i="1"/>
  <c r="FR203" i="1"/>
  <c r="GL203" i="1"/>
  <c r="GO203" i="1"/>
  <c r="GP203" i="1"/>
  <c r="GV203" i="1"/>
  <c r="HC203" i="1"/>
  <c r="GX203" i="1" s="1"/>
  <c r="AC204" i="1"/>
  <c r="AE204" i="1"/>
  <c r="AD204" i="1"/>
  <c r="CR204" i="1" s="1"/>
  <c r="Q204" i="1" s="1"/>
  <c r="AF204" i="1"/>
  <c r="AG204" i="1"/>
  <c r="CU204" i="1" s="1"/>
  <c r="T204" i="1" s="1"/>
  <c r="AH204" i="1"/>
  <c r="AI204" i="1"/>
  <c r="AJ204" i="1"/>
  <c r="CS204" i="1"/>
  <c r="R204" i="1" s="1"/>
  <c r="CT204" i="1"/>
  <c r="S204" i="1" s="1"/>
  <c r="CV204" i="1"/>
  <c r="U204" i="1" s="1"/>
  <c r="CW204" i="1"/>
  <c r="V204" i="1" s="1"/>
  <c r="CX204" i="1"/>
  <c r="W204" i="1" s="1"/>
  <c r="FR204" i="1"/>
  <c r="GL204" i="1"/>
  <c r="GO204" i="1"/>
  <c r="GP204" i="1"/>
  <c r="GV204" i="1"/>
  <c r="HC204" i="1"/>
  <c r="GX204" i="1" s="1"/>
  <c r="AC205" i="1"/>
  <c r="H319" i="5" s="1"/>
  <c r="AE205" i="1"/>
  <c r="AD205" i="1"/>
  <c r="CR205" i="1" s="1"/>
  <c r="Q205" i="1" s="1"/>
  <c r="AF205" i="1"/>
  <c r="AG205" i="1"/>
  <c r="CU205" i="1" s="1"/>
  <c r="T205" i="1" s="1"/>
  <c r="AH205" i="1"/>
  <c r="AI205" i="1"/>
  <c r="CW205" i="1" s="1"/>
  <c r="V205" i="1" s="1"/>
  <c r="AJ205" i="1"/>
  <c r="CS205" i="1"/>
  <c r="R205" i="1" s="1"/>
  <c r="CT205" i="1"/>
  <c r="S205" i="1" s="1"/>
  <c r="CV205" i="1"/>
  <c r="U205" i="1"/>
  <c r="L320" i="5" s="1"/>
  <c r="Q320" i="5" s="1"/>
  <c r="CX205" i="1"/>
  <c r="W205" i="1" s="1"/>
  <c r="FR205" i="1"/>
  <c r="GL205" i="1"/>
  <c r="GO205" i="1"/>
  <c r="GP205" i="1"/>
  <c r="GV205" i="1"/>
  <c r="HC205" i="1" s="1"/>
  <c r="GX205" i="1" s="1"/>
  <c r="B207" i="1"/>
  <c r="B178" i="1"/>
  <c r="C207" i="1"/>
  <c r="C178" i="1"/>
  <c r="D207" i="1"/>
  <c r="D178" i="1"/>
  <c r="F207" i="1"/>
  <c r="F178" i="1"/>
  <c r="G207" i="1"/>
  <c r="G178" i="1"/>
  <c r="BX207" i="1"/>
  <c r="BX178" i="1" s="1"/>
  <c r="BY207" i="1"/>
  <c r="BY178" i="1" s="1"/>
  <c r="BZ207" i="1"/>
  <c r="BZ178" i="1" s="1"/>
  <c r="CD207" i="1"/>
  <c r="CD178" i="1" s="1"/>
  <c r="CG207" i="1"/>
  <c r="CG178" i="1" s="1"/>
  <c r="CK207" i="1"/>
  <c r="CK178" i="1" s="1"/>
  <c r="CL207" i="1"/>
  <c r="CL178" i="1" s="1"/>
  <c r="FP207" i="1"/>
  <c r="FP178" i="1" s="1"/>
  <c r="FQ207" i="1"/>
  <c r="FQ178" i="1" s="1"/>
  <c r="FR207" i="1"/>
  <c r="FR178" i="1" s="1"/>
  <c r="FV207" i="1"/>
  <c r="FV178" i="1" s="1"/>
  <c r="FY207" i="1"/>
  <c r="FY178" i="1" s="1"/>
  <c r="GC207" i="1"/>
  <c r="GC178" i="1" s="1"/>
  <c r="GD207" i="1"/>
  <c r="GD178" i="1" s="1"/>
  <c r="D236" i="1"/>
  <c r="E238" i="1"/>
  <c r="Z238" i="1"/>
  <c r="AA238" i="1"/>
  <c r="AM238" i="1"/>
  <c r="AN238" i="1"/>
  <c r="BD238" i="1"/>
  <c r="BE238" i="1"/>
  <c r="BF238" i="1"/>
  <c r="BG238" i="1"/>
  <c r="BH238" i="1"/>
  <c r="BI238" i="1"/>
  <c r="BJ238" i="1"/>
  <c r="BK238" i="1"/>
  <c r="BL238" i="1"/>
  <c r="BM238" i="1"/>
  <c r="BN238" i="1"/>
  <c r="BO238" i="1"/>
  <c r="BP238" i="1"/>
  <c r="BQ238" i="1"/>
  <c r="BR238" i="1"/>
  <c r="BS238" i="1"/>
  <c r="BT238" i="1"/>
  <c r="BU238" i="1"/>
  <c r="BV238" i="1"/>
  <c r="BW238" i="1"/>
  <c r="CM238" i="1"/>
  <c r="CN238" i="1"/>
  <c r="CO238" i="1"/>
  <c r="CP238" i="1"/>
  <c r="CQ238" i="1"/>
  <c r="CR238" i="1"/>
  <c r="CS238" i="1"/>
  <c r="CT238" i="1"/>
  <c r="CU238" i="1"/>
  <c r="CV238" i="1"/>
  <c r="CW238" i="1"/>
  <c r="CX238" i="1"/>
  <c r="CY238" i="1"/>
  <c r="CZ238" i="1"/>
  <c r="DA238" i="1"/>
  <c r="DB238" i="1"/>
  <c r="DC238" i="1"/>
  <c r="DD238" i="1"/>
  <c r="DE238" i="1"/>
  <c r="DF238" i="1"/>
  <c r="DR238" i="1"/>
  <c r="DS238" i="1"/>
  <c r="EE238" i="1"/>
  <c r="EF238" i="1"/>
  <c r="EV238" i="1"/>
  <c r="EW238" i="1"/>
  <c r="EX238" i="1"/>
  <c r="EY238" i="1"/>
  <c r="EZ238" i="1"/>
  <c r="FA238" i="1"/>
  <c r="FB238" i="1"/>
  <c r="FC238" i="1"/>
  <c r="FD238" i="1"/>
  <c r="FE238" i="1"/>
  <c r="FF238" i="1"/>
  <c r="FG238" i="1"/>
  <c r="FH238" i="1"/>
  <c r="FI238" i="1"/>
  <c r="FJ238" i="1"/>
  <c r="FK238" i="1"/>
  <c r="FL238" i="1"/>
  <c r="FM238" i="1"/>
  <c r="FN238" i="1"/>
  <c r="FO238" i="1"/>
  <c r="GE238" i="1"/>
  <c r="GF238" i="1"/>
  <c r="GG238" i="1"/>
  <c r="GH238" i="1"/>
  <c r="GI238" i="1"/>
  <c r="GJ238" i="1"/>
  <c r="GK238" i="1"/>
  <c r="GL238" i="1"/>
  <c r="GM238" i="1"/>
  <c r="GN238" i="1"/>
  <c r="GO238" i="1"/>
  <c r="GP238" i="1"/>
  <c r="GQ238" i="1"/>
  <c r="GR238" i="1"/>
  <c r="GS238" i="1"/>
  <c r="GT238" i="1"/>
  <c r="GU238" i="1"/>
  <c r="GV238" i="1"/>
  <c r="GW238" i="1"/>
  <c r="GX238" i="1"/>
  <c r="C240" i="1"/>
  <c r="D240" i="1"/>
  <c r="AC240" i="1"/>
  <c r="AE240" i="1"/>
  <c r="CS240" i="1" s="1"/>
  <c r="R240" i="1" s="1"/>
  <c r="AF240" i="1"/>
  <c r="AG240" i="1"/>
  <c r="CU240" i="1" s="1"/>
  <c r="T240" i="1" s="1"/>
  <c r="AH240" i="1"/>
  <c r="AI240" i="1"/>
  <c r="CW240" i="1" s="1"/>
  <c r="V240" i="1" s="1"/>
  <c r="AJ240" i="1"/>
  <c r="CQ240" i="1"/>
  <c r="P240" i="1" s="1"/>
  <c r="CT240" i="1"/>
  <c r="S240" i="1" s="1"/>
  <c r="CV240" i="1"/>
  <c r="U240" i="1" s="1"/>
  <c r="CX240" i="1"/>
  <c r="W240" i="1" s="1"/>
  <c r="FR240" i="1"/>
  <c r="GL240" i="1"/>
  <c r="GN240" i="1"/>
  <c r="GP240" i="1"/>
  <c r="GV240" i="1"/>
  <c r="HC240" i="1" s="1"/>
  <c r="GX240" i="1" s="1"/>
  <c r="C241" i="1"/>
  <c r="D241" i="1"/>
  <c r="AC241" i="1"/>
  <c r="H331" i="5" s="1"/>
  <c r="CQ241" i="1"/>
  <c r="P241" i="1" s="1"/>
  <c r="K331" i="5" s="1"/>
  <c r="AE241" i="1"/>
  <c r="H330" i="5" s="1"/>
  <c r="R330" i="5" s="1"/>
  <c r="AF241" i="1"/>
  <c r="CT241" i="1" s="1"/>
  <c r="S241" i="1" s="1"/>
  <c r="AG241" i="1"/>
  <c r="CU241" i="1"/>
  <c r="T241" i="1" s="1"/>
  <c r="AH241" i="1"/>
  <c r="CV241" i="1" s="1"/>
  <c r="U241" i="1" s="1"/>
  <c r="AI241" i="1"/>
  <c r="AJ241" i="1"/>
  <c r="CX241" i="1" s="1"/>
  <c r="W241" i="1" s="1"/>
  <c r="CW241" i="1"/>
  <c r="V241" i="1"/>
  <c r="FR241" i="1"/>
  <c r="GL241" i="1"/>
  <c r="GN241" i="1"/>
  <c r="GP241" i="1"/>
  <c r="GV241" i="1"/>
  <c r="HC241" i="1"/>
  <c r="GX241" i="1" s="1"/>
  <c r="I242" i="1"/>
  <c r="P242" i="1" s="1"/>
  <c r="AC242" i="1"/>
  <c r="AE242" i="1"/>
  <c r="AD242" i="1" s="1"/>
  <c r="AF242" i="1"/>
  <c r="CT242" i="1" s="1"/>
  <c r="S242" i="1" s="1"/>
  <c r="AG242" i="1"/>
  <c r="AH242" i="1"/>
  <c r="CV242" i="1" s="1"/>
  <c r="U242" i="1" s="1"/>
  <c r="AI242" i="1"/>
  <c r="AJ242" i="1"/>
  <c r="CX242" i="1" s="1"/>
  <c r="W242" i="1" s="1"/>
  <c r="CQ242" i="1"/>
  <c r="CU242" i="1"/>
  <c r="CW242" i="1"/>
  <c r="FR242" i="1"/>
  <c r="GL242" i="1"/>
  <c r="GN242" i="1"/>
  <c r="GP242" i="1"/>
  <c r="GV242" i="1"/>
  <c r="HC242" i="1"/>
  <c r="GX242" i="1" s="1"/>
  <c r="I243" i="1"/>
  <c r="E335" i="5" s="1"/>
  <c r="AC243" i="1"/>
  <c r="AE243" i="1"/>
  <c r="CS243" i="1" s="1"/>
  <c r="R243" i="1" s="1"/>
  <c r="AF243" i="1"/>
  <c r="AG243" i="1"/>
  <c r="CU243" i="1" s="1"/>
  <c r="T243" i="1" s="1"/>
  <c r="AH243" i="1"/>
  <c r="AI243" i="1"/>
  <c r="CW243" i="1" s="1"/>
  <c r="V243" i="1" s="1"/>
  <c r="AJ243" i="1"/>
  <c r="CQ243" i="1"/>
  <c r="P243" i="1" s="1"/>
  <c r="CT243" i="1"/>
  <c r="S243" i="1" s="1"/>
  <c r="CV243" i="1"/>
  <c r="U243" i="1" s="1"/>
  <c r="CX243" i="1"/>
  <c r="W243" i="1" s="1"/>
  <c r="FR243" i="1"/>
  <c r="GL243" i="1"/>
  <c r="GN243" i="1"/>
  <c r="GP243" i="1"/>
  <c r="GV243" i="1"/>
  <c r="HC243" i="1" s="1"/>
  <c r="GX243" i="1" s="1"/>
  <c r="C244" i="1"/>
  <c r="D244" i="1"/>
  <c r="AC244" i="1"/>
  <c r="CQ244" i="1"/>
  <c r="P244" i="1" s="1"/>
  <c r="AE244" i="1"/>
  <c r="CS244" i="1" s="1"/>
  <c r="R244" i="1" s="1"/>
  <c r="AF244" i="1"/>
  <c r="CT244" i="1" s="1"/>
  <c r="S244" i="1" s="1"/>
  <c r="AG244" i="1"/>
  <c r="CU244" i="1"/>
  <c r="T244" i="1" s="1"/>
  <c r="AH244" i="1"/>
  <c r="CV244" i="1" s="1"/>
  <c r="U244" i="1" s="1"/>
  <c r="AI244" i="1"/>
  <c r="AJ244" i="1"/>
  <c r="CX244" i="1" s="1"/>
  <c r="W244" i="1" s="1"/>
  <c r="CW244" i="1"/>
  <c r="V244" i="1"/>
  <c r="FR244" i="1"/>
  <c r="GL244" i="1"/>
  <c r="GN244" i="1"/>
  <c r="GP244" i="1"/>
  <c r="GV244" i="1"/>
  <c r="HC244" i="1"/>
  <c r="GX244" i="1" s="1"/>
  <c r="C245" i="1"/>
  <c r="D245" i="1"/>
  <c r="AC245" i="1"/>
  <c r="H341" i="5" s="1"/>
  <c r="AE245" i="1"/>
  <c r="H340" i="5" s="1"/>
  <c r="R340" i="5" s="1"/>
  <c r="CS245" i="1"/>
  <c r="R245" i="1" s="1"/>
  <c r="K340" i="5" s="1"/>
  <c r="AF245" i="1"/>
  <c r="CT245" i="1" s="1"/>
  <c r="S245" i="1" s="1"/>
  <c r="K338" i="5" s="1"/>
  <c r="AG245" i="1"/>
  <c r="CU245" i="1"/>
  <c r="T245" i="1" s="1"/>
  <c r="AH245" i="1"/>
  <c r="CV245" i="1" s="1"/>
  <c r="U245" i="1" s="1"/>
  <c r="AI245" i="1"/>
  <c r="CW245" i="1"/>
  <c r="V245" i="1" s="1"/>
  <c r="AJ245" i="1"/>
  <c r="CX245" i="1" s="1"/>
  <c r="W245" i="1" s="1"/>
  <c r="FR245" i="1"/>
  <c r="GL245" i="1"/>
  <c r="GN245" i="1"/>
  <c r="GP245" i="1"/>
  <c r="GV245" i="1"/>
  <c r="HC245" i="1"/>
  <c r="GX245" i="1" s="1"/>
  <c r="I246" i="1"/>
  <c r="AC246" i="1"/>
  <c r="AD246" i="1"/>
  <c r="CR246" i="1" s="1"/>
  <c r="Q246" i="1" s="1"/>
  <c r="AE246" i="1"/>
  <c r="AF246" i="1"/>
  <c r="CT246" i="1" s="1"/>
  <c r="S246" i="1" s="1"/>
  <c r="AG246" i="1"/>
  <c r="CU246" i="1" s="1"/>
  <c r="T246" i="1" s="1"/>
  <c r="AH246" i="1"/>
  <c r="CV246" i="1" s="1"/>
  <c r="U246" i="1" s="1"/>
  <c r="AI246" i="1"/>
  <c r="AJ246" i="1"/>
  <c r="CX246" i="1" s="1"/>
  <c r="W246" i="1" s="1"/>
  <c r="CQ246" i="1"/>
  <c r="P246" i="1"/>
  <c r="CS246" i="1"/>
  <c r="R246" i="1"/>
  <c r="CW246" i="1"/>
  <c r="V246" i="1"/>
  <c r="FR246" i="1"/>
  <c r="GL246" i="1"/>
  <c r="GN246" i="1"/>
  <c r="GP246" i="1"/>
  <c r="GV246" i="1"/>
  <c r="HC246" i="1"/>
  <c r="GX246" i="1" s="1"/>
  <c r="I247" i="1"/>
  <c r="E345" i="5" s="1"/>
  <c r="AC247" i="1"/>
  <c r="CQ247" i="1"/>
  <c r="P247" i="1" s="1"/>
  <c r="AE247" i="1"/>
  <c r="CS247" i="1" s="1"/>
  <c r="R247" i="1" s="1"/>
  <c r="AF247" i="1"/>
  <c r="CT247" i="1" s="1"/>
  <c r="S247" i="1" s="1"/>
  <c r="AG247" i="1"/>
  <c r="CU247" i="1"/>
  <c r="T247" i="1" s="1"/>
  <c r="AH247" i="1"/>
  <c r="CV247" i="1" s="1"/>
  <c r="U247" i="1" s="1"/>
  <c r="AI247" i="1"/>
  <c r="AJ247" i="1"/>
  <c r="CX247" i="1" s="1"/>
  <c r="W247" i="1" s="1"/>
  <c r="CW247" i="1"/>
  <c r="FR247" i="1"/>
  <c r="GL247" i="1"/>
  <c r="GN247" i="1"/>
  <c r="GP247" i="1"/>
  <c r="GV247" i="1"/>
  <c r="HC247" i="1"/>
  <c r="GX247" i="1" s="1"/>
  <c r="C248" i="1"/>
  <c r="D248" i="1"/>
  <c r="I248" i="1"/>
  <c r="AC248" i="1"/>
  <c r="AD248" i="1"/>
  <c r="CR248" i="1" s="1"/>
  <c r="Q248" i="1" s="1"/>
  <c r="AE248" i="1"/>
  <c r="AF248" i="1"/>
  <c r="CT248" i="1" s="1"/>
  <c r="S248" i="1" s="1"/>
  <c r="AG248" i="1"/>
  <c r="AH248" i="1"/>
  <c r="CV248" i="1" s="1"/>
  <c r="U248" i="1" s="1"/>
  <c r="AI248" i="1"/>
  <c r="AJ248" i="1"/>
  <c r="CX248" i="1" s="1"/>
  <c r="W248" i="1" s="1"/>
  <c r="CQ248" i="1"/>
  <c r="P248" i="1"/>
  <c r="CS248" i="1"/>
  <c r="R248" i="1"/>
  <c r="CU248" i="1"/>
  <c r="T248" i="1"/>
  <c r="CW248" i="1"/>
  <c r="V248" i="1"/>
  <c r="FR248" i="1"/>
  <c r="GL248" i="1"/>
  <c r="GO248" i="1"/>
  <c r="GP248" i="1"/>
  <c r="GV248" i="1"/>
  <c r="HC248" i="1"/>
  <c r="GX248" i="1" s="1"/>
  <c r="C249" i="1"/>
  <c r="D249" i="1"/>
  <c r="I249" i="1"/>
  <c r="AC249" i="1"/>
  <c r="AE249" i="1"/>
  <c r="H351" i="5" s="1"/>
  <c r="R351" i="5" s="1"/>
  <c r="AF249" i="1"/>
  <c r="AG249" i="1"/>
  <c r="CU249" i="1" s="1"/>
  <c r="T249" i="1" s="1"/>
  <c r="AH249" i="1"/>
  <c r="AI249" i="1"/>
  <c r="CW249" i="1" s="1"/>
  <c r="V249" i="1" s="1"/>
  <c r="AJ249" i="1"/>
  <c r="CT249" i="1"/>
  <c r="S249" i="1" s="1"/>
  <c r="K349" i="5" s="1"/>
  <c r="CV249" i="1"/>
  <c r="U249" i="1" s="1"/>
  <c r="CX249" i="1"/>
  <c r="W249" i="1" s="1"/>
  <c r="FR249" i="1"/>
  <c r="GL249" i="1"/>
  <c r="GO249" i="1"/>
  <c r="GP249" i="1"/>
  <c r="GV249" i="1"/>
  <c r="HC249" i="1" s="1"/>
  <c r="GX249" i="1" s="1"/>
  <c r="C250" i="1"/>
  <c r="D250" i="1"/>
  <c r="I250" i="1"/>
  <c r="AC250" i="1"/>
  <c r="AE250" i="1"/>
  <c r="AD250" i="1" s="1"/>
  <c r="AF250" i="1"/>
  <c r="CT250" i="1" s="1"/>
  <c r="S250" i="1" s="1"/>
  <c r="AG250" i="1"/>
  <c r="AH250" i="1"/>
  <c r="CV250" i="1" s="1"/>
  <c r="U250" i="1" s="1"/>
  <c r="AI250" i="1"/>
  <c r="CW250" i="1" s="1"/>
  <c r="V250" i="1" s="1"/>
  <c r="AJ250" i="1"/>
  <c r="CX250" i="1" s="1"/>
  <c r="W250" i="1" s="1"/>
  <c r="CU250" i="1"/>
  <c r="T250" i="1"/>
  <c r="FR250" i="1"/>
  <c r="GL250" i="1"/>
  <c r="GO250" i="1"/>
  <c r="GP250" i="1"/>
  <c r="GV250" i="1"/>
  <c r="HC250" i="1"/>
  <c r="GX250" i="1" s="1"/>
  <c r="C251" i="1"/>
  <c r="D251" i="1"/>
  <c r="I251" i="1"/>
  <c r="AC251" i="1"/>
  <c r="CQ251" i="1"/>
  <c r="P251" i="1" s="1"/>
  <c r="AE251" i="1"/>
  <c r="AD251" i="1" s="1"/>
  <c r="AF251" i="1"/>
  <c r="CT251" i="1" s="1"/>
  <c r="S251" i="1" s="1"/>
  <c r="K359" i="5" s="1"/>
  <c r="AG251" i="1"/>
  <c r="CU251" i="1"/>
  <c r="T251" i="1" s="1"/>
  <c r="AH251" i="1"/>
  <c r="CV251" i="1" s="1"/>
  <c r="U251" i="1" s="1"/>
  <c r="AI251" i="1"/>
  <c r="CW251" i="1"/>
  <c r="V251" i="1" s="1"/>
  <c r="AJ251" i="1"/>
  <c r="CX251" i="1" s="1"/>
  <c r="W251" i="1" s="1"/>
  <c r="FR251" i="1"/>
  <c r="GL251" i="1"/>
  <c r="GO251" i="1"/>
  <c r="GP251" i="1"/>
  <c r="GV251" i="1"/>
  <c r="HC251" i="1"/>
  <c r="C252" i="1"/>
  <c r="D252" i="1"/>
  <c r="I252" i="1"/>
  <c r="AC252" i="1"/>
  <c r="AD252" i="1"/>
  <c r="CR252" i="1" s="1"/>
  <c r="Q252" i="1" s="1"/>
  <c r="AE252" i="1"/>
  <c r="AF252" i="1"/>
  <c r="CT252" i="1" s="1"/>
  <c r="S252" i="1" s="1"/>
  <c r="AG252" i="1"/>
  <c r="CU252" i="1" s="1"/>
  <c r="T252" i="1" s="1"/>
  <c r="AH252" i="1"/>
  <c r="CV252" i="1" s="1"/>
  <c r="U252" i="1" s="1"/>
  <c r="AI252" i="1"/>
  <c r="AJ252" i="1"/>
  <c r="CX252" i="1" s="1"/>
  <c r="W252" i="1" s="1"/>
  <c r="CQ252" i="1"/>
  <c r="P252" i="1"/>
  <c r="CS252" i="1"/>
  <c r="R252" i="1"/>
  <c r="CW252" i="1"/>
  <c r="V252" i="1"/>
  <c r="FR252" i="1"/>
  <c r="GL252" i="1"/>
  <c r="GO252" i="1"/>
  <c r="GP252" i="1"/>
  <c r="GV252" i="1"/>
  <c r="HC252" i="1"/>
  <c r="GX252" i="1" s="1"/>
  <c r="C253" i="1"/>
  <c r="D253" i="1"/>
  <c r="I253" i="1"/>
  <c r="AC253" i="1"/>
  <c r="AE253" i="1"/>
  <c r="H371" i="5" s="1"/>
  <c r="R371" i="5" s="1"/>
  <c r="AF253" i="1"/>
  <c r="AG253" i="1"/>
  <c r="CU253" i="1" s="1"/>
  <c r="T253" i="1" s="1"/>
  <c r="AH253" i="1"/>
  <c r="AI253" i="1"/>
  <c r="CW253" i="1" s="1"/>
  <c r="V253" i="1" s="1"/>
  <c r="AJ253" i="1"/>
  <c r="CT253" i="1"/>
  <c r="S253" i="1" s="1"/>
  <c r="K369" i="5" s="1"/>
  <c r="CV253" i="1"/>
  <c r="U253" i="1" s="1"/>
  <c r="CX253" i="1"/>
  <c r="W253" i="1" s="1"/>
  <c r="FR253" i="1"/>
  <c r="GL253" i="1"/>
  <c r="GO253" i="1"/>
  <c r="GP253" i="1"/>
  <c r="GV253" i="1"/>
  <c r="HC253" i="1" s="1"/>
  <c r="GX253" i="1" s="1"/>
  <c r="C254" i="1"/>
  <c r="D254" i="1"/>
  <c r="I254" i="1"/>
  <c r="AC254" i="1"/>
  <c r="AE254" i="1"/>
  <c r="AD254" i="1" s="1"/>
  <c r="AF254" i="1"/>
  <c r="CT254" i="1" s="1"/>
  <c r="S254" i="1" s="1"/>
  <c r="AG254" i="1"/>
  <c r="AH254" i="1"/>
  <c r="CV254" i="1" s="1"/>
  <c r="U254" i="1" s="1"/>
  <c r="AI254" i="1"/>
  <c r="CW254" i="1" s="1"/>
  <c r="V254" i="1" s="1"/>
  <c r="AJ254" i="1"/>
  <c r="CX254" i="1" s="1"/>
  <c r="W254" i="1" s="1"/>
  <c r="CU254" i="1"/>
  <c r="T254" i="1"/>
  <c r="FR254" i="1"/>
  <c r="GL254" i="1"/>
  <c r="GO254" i="1"/>
  <c r="GP254" i="1"/>
  <c r="GV254" i="1"/>
  <c r="HC254" i="1"/>
  <c r="GX254" i="1" s="1"/>
  <c r="C255" i="1"/>
  <c r="D255" i="1"/>
  <c r="I255" i="1"/>
  <c r="AC255" i="1"/>
  <c r="CQ255" i="1"/>
  <c r="P255" i="1" s="1"/>
  <c r="AE255" i="1"/>
  <c r="AD255" i="1" s="1"/>
  <c r="AF255" i="1"/>
  <c r="CT255" i="1" s="1"/>
  <c r="S255" i="1" s="1"/>
  <c r="K379" i="5" s="1"/>
  <c r="AG255" i="1"/>
  <c r="CU255" i="1"/>
  <c r="T255" i="1" s="1"/>
  <c r="AH255" i="1"/>
  <c r="CV255" i="1" s="1"/>
  <c r="U255" i="1" s="1"/>
  <c r="AI255" i="1"/>
  <c r="CW255" i="1"/>
  <c r="V255" i="1" s="1"/>
  <c r="AJ255" i="1"/>
  <c r="CX255" i="1" s="1"/>
  <c r="W255" i="1" s="1"/>
  <c r="FR255" i="1"/>
  <c r="GL255" i="1"/>
  <c r="GO255" i="1"/>
  <c r="GP255" i="1"/>
  <c r="GV255" i="1"/>
  <c r="HC255" i="1"/>
  <c r="C256" i="1"/>
  <c r="D256" i="1"/>
  <c r="AC256" i="1"/>
  <c r="AE256" i="1"/>
  <c r="CS256" i="1"/>
  <c r="R256" i="1" s="1"/>
  <c r="AF256" i="1"/>
  <c r="CT256" i="1" s="1"/>
  <c r="S256" i="1" s="1"/>
  <c r="AG256" i="1"/>
  <c r="CU256" i="1"/>
  <c r="T256" i="1" s="1"/>
  <c r="AH256" i="1"/>
  <c r="CV256" i="1" s="1"/>
  <c r="U256" i="1" s="1"/>
  <c r="AI256" i="1"/>
  <c r="CW256" i="1"/>
  <c r="V256" i="1" s="1"/>
  <c r="AJ256" i="1"/>
  <c r="CX256" i="1" s="1"/>
  <c r="W256" i="1" s="1"/>
  <c r="FR256" i="1"/>
  <c r="GL256" i="1"/>
  <c r="GO256" i="1"/>
  <c r="GP256" i="1"/>
  <c r="GV256" i="1"/>
  <c r="HC256" i="1"/>
  <c r="GX256" i="1" s="1"/>
  <c r="C257" i="1"/>
  <c r="D257" i="1"/>
  <c r="AC257" i="1"/>
  <c r="H391" i="5" s="1"/>
  <c r="AE257" i="1"/>
  <c r="H390" i="5" s="1"/>
  <c r="R390" i="5" s="1"/>
  <c r="AD257" i="1"/>
  <c r="H389" i="5" s="1"/>
  <c r="AF257" i="1"/>
  <c r="AG257" i="1"/>
  <c r="CU257" i="1" s="1"/>
  <c r="T257" i="1" s="1"/>
  <c r="AH257" i="1"/>
  <c r="AI257" i="1"/>
  <c r="CW257" i="1" s="1"/>
  <c r="V257" i="1" s="1"/>
  <c r="AJ257" i="1"/>
  <c r="CT257" i="1"/>
  <c r="S257" i="1" s="1"/>
  <c r="K388" i="5" s="1"/>
  <c r="CV257" i="1"/>
  <c r="U257" i="1" s="1"/>
  <c r="CX257" i="1"/>
  <c r="W257" i="1" s="1"/>
  <c r="FR257" i="1"/>
  <c r="FQ269" i="1" s="1"/>
  <c r="EH269" i="1" s="1"/>
  <c r="P278" i="1" s="1"/>
  <c r="GL257" i="1"/>
  <c r="GO257" i="1"/>
  <c r="GP257" i="1"/>
  <c r="GV257" i="1"/>
  <c r="HC257" i="1"/>
  <c r="GX257" i="1" s="1"/>
  <c r="I258" i="1"/>
  <c r="AC258" i="1"/>
  <c r="CQ258" i="1" s="1"/>
  <c r="P258" i="1" s="1"/>
  <c r="AD258" i="1"/>
  <c r="AB258" i="1"/>
  <c r="AE258" i="1"/>
  <c r="AF258" i="1"/>
  <c r="CT258" i="1" s="1"/>
  <c r="S258" i="1" s="1"/>
  <c r="AG258" i="1"/>
  <c r="AH258" i="1"/>
  <c r="CV258" i="1" s="1"/>
  <c r="U258" i="1" s="1"/>
  <c r="AI258" i="1"/>
  <c r="AJ258" i="1"/>
  <c r="CX258" i="1" s="1"/>
  <c r="W258" i="1" s="1"/>
  <c r="CS258" i="1"/>
  <c r="R258" i="1"/>
  <c r="CU258" i="1"/>
  <c r="T258" i="1"/>
  <c r="CW258" i="1"/>
  <c r="V258" i="1"/>
  <c r="FR258" i="1"/>
  <c r="GL258" i="1"/>
  <c r="GO258" i="1"/>
  <c r="GP258" i="1"/>
  <c r="GV258" i="1"/>
  <c r="HC258" i="1"/>
  <c r="GX258" i="1" s="1"/>
  <c r="I259" i="1"/>
  <c r="E395" i="5" s="1"/>
  <c r="AC259" i="1"/>
  <c r="AE259" i="1"/>
  <c r="CS259" i="1" s="1"/>
  <c r="R259" i="1" s="1"/>
  <c r="AF259" i="1"/>
  <c r="AG259" i="1"/>
  <c r="CU259" i="1" s="1"/>
  <c r="T259" i="1" s="1"/>
  <c r="AH259" i="1"/>
  <c r="AI259" i="1"/>
  <c r="CW259" i="1" s="1"/>
  <c r="V259" i="1" s="1"/>
  <c r="AJ259" i="1"/>
  <c r="CT259" i="1"/>
  <c r="S259" i="1" s="1"/>
  <c r="CV259" i="1"/>
  <c r="U259" i="1" s="1"/>
  <c r="CX259" i="1"/>
  <c r="W259" i="1" s="1"/>
  <c r="FR259" i="1"/>
  <c r="GL259" i="1"/>
  <c r="GO259" i="1"/>
  <c r="GP259" i="1"/>
  <c r="GV259" i="1"/>
  <c r="HC259" i="1" s="1"/>
  <c r="GX259" i="1" s="1"/>
  <c r="I260" i="1"/>
  <c r="AC260" i="1"/>
  <c r="AE260" i="1"/>
  <c r="AF260" i="1"/>
  <c r="AG260" i="1"/>
  <c r="AH260" i="1"/>
  <c r="CV260" i="1" s="1"/>
  <c r="U260" i="1" s="1"/>
  <c r="AI260" i="1"/>
  <c r="AJ260" i="1"/>
  <c r="CX260" i="1" s="1"/>
  <c r="W260" i="1" s="1"/>
  <c r="CU260" i="1"/>
  <c r="T260" i="1"/>
  <c r="CW260" i="1"/>
  <c r="V260" i="1"/>
  <c r="FR260" i="1"/>
  <c r="GL260" i="1"/>
  <c r="GO260" i="1"/>
  <c r="GP260" i="1"/>
  <c r="GV260" i="1"/>
  <c r="HC260" i="1"/>
  <c r="GX260" i="1" s="1"/>
  <c r="I261" i="1"/>
  <c r="E396" i="5" s="1"/>
  <c r="AC261" i="1"/>
  <c r="CQ261" i="1"/>
  <c r="P261" i="1" s="1"/>
  <c r="AE261" i="1"/>
  <c r="AD261" i="1" s="1"/>
  <c r="CR261" i="1" s="1"/>
  <c r="Q261" i="1" s="1"/>
  <c r="AF261" i="1"/>
  <c r="AG261" i="1"/>
  <c r="CU261" i="1"/>
  <c r="T261" i="1" s="1"/>
  <c r="AH261" i="1"/>
  <c r="CV261" i="1" s="1"/>
  <c r="AI261" i="1"/>
  <c r="CW261" i="1"/>
  <c r="V261" i="1" s="1"/>
  <c r="AJ261" i="1"/>
  <c r="CX261" i="1" s="1"/>
  <c r="W261" i="1" s="1"/>
  <c r="U261" i="1"/>
  <c r="FR261" i="1"/>
  <c r="GL261" i="1"/>
  <c r="GO261" i="1"/>
  <c r="GP261" i="1"/>
  <c r="GV261" i="1"/>
  <c r="HC261" i="1" s="1"/>
  <c r="GX261" i="1"/>
  <c r="AC262" i="1"/>
  <c r="CQ262" i="1" s="1"/>
  <c r="P262" i="1"/>
  <c r="AE262" i="1"/>
  <c r="AD262" i="1"/>
  <c r="CR262" i="1" s="1"/>
  <c r="Q262" i="1"/>
  <c r="AF262" i="1"/>
  <c r="AG262" i="1"/>
  <c r="CU262" i="1" s="1"/>
  <c r="T262" i="1"/>
  <c r="AH262" i="1"/>
  <c r="AI262" i="1"/>
  <c r="CW262" i="1" s="1"/>
  <c r="V262" i="1" s="1"/>
  <c r="AJ262" i="1"/>
  <c r="CT262" i="1"/>
  <c r="S262" i="1" s="1"/>
  <c r="CV262" i="1"/>
  <c r="U262" i="1" s="1"/>
  <c r="CX262" i="1"/>
  <c r="W262" i="1" s="1"/>
  <c r="FR262" i="1"/>
  <c r="GL262" i="1"/>
  <c r="GO262" i="1"/>
  <c r="GP262" i="1"/>
  <c r="GV262" i="1"/>
  <c r="HC262" i="1" s="1"/>
  <c r="GX262" i="1" s="1"/>
  <c r="AC263" i="1"/>
  <c r="H398" i="5" s="1"/>
  <c r="CQ263" i="1"/>
  <c r="P263" i="1" s="1"/>
  <c r="K398" i="5" s="1"/>
  <c r="J399" i="5" s="1"/>
  <c r="P399" i="5" s="1"/>
  <c r="AE263" i="1"/>
  <c r="AD263" i="1" s="1"/>
  <c r="CR263" i="1"/>
  <c r="Q263" i="1" s="1"/>
  <c r="AF263" i="1"/>
  <c r="CT263" i="1" s="1"/>
  <c r="S263" i="1" s="1"/>
  <c r="AG263" i="1"/>
  <c r="CU263" i="1"/>
  <c r="T263" i="1" s="1"/>
  <c r="AH263" i="1"/>
  <c r="CV263" i="1" s="1"/>
  <c r="U263" i="1" s="1"/>
  <c r="L399" i="5" s="1"/>
  <c r="Q399" i="5" s="1"/>
  <c r="AI263" i="1"/>
  <c r="CW263" i="1"/>
  <c r="V263" i="1" s="1"/>
  <c r="AJ263" i="1"/>
  <c r="CX263" i="1" s="1"/>
  <c r="W263" i="1"/>
  <c r="FR263" i="1"/>
  <c r="GL263" i="1"/>
  <c r="GO263" i="1"/>
  <c r="GP263" i="1"/>
  <c r="GV263" i="1"/>
  <c r="GX263" i="1"/>
  <c r="HC263" i="1"/>
  <c r="AC264" i="1"/>
  <c r="CQ264" i="1" s="1"/>
  <c r="P264" i="1" s="1"/>
  <c r="AE264" i="1"/>
  <c r="AD264" i="1"/>
  <c r="CR264" i="1" s="1"/>
  <c r="Q264" i="1" s="1"/>
  <c r="AF264" i="1"/>
  <c r="AG264" i="1"/>
  <c r="CU264" i="1" s="1"/>
  <c r="T264" i="1" s="1"/>
  <c r="AH264" i="1"/>
  <c r="AI264" i="1"/>
  <c r="CW264" i="1" s="1"/>
  <c r="V264" i="1" s="1"/>
  <c r="AJ264" i="1"/>
  <c r="CT264" i="1"/>
  <c r="S264" i="1" s="1"/>
  <c r="CV264" i="1"/>
  <c r="U264" i="1" s="1"/>
  <c r="CX264" i="1"/>
  <c r="W264" i="1" s="1"/>
  <c r="FR264" i="1"/>
  <c r="GL264" i="1"/>
  <c r="GO264" i="1"/>
  <c r="GP264" i="1"/>
  <c r="GV264" i="1"/>
  <c r="HC264" i="1"/>
  <c r="GX264" i="1" s="1"/>
  <c r="AC265" i="1"/>
  <c r="H400" i="5" s="1"/>
  <c r="CQ265" i="1"/>
  <c r="P265" i="1" s="1"/>
  <c r="K400" i="5" s="1"/>
  <c r="J401" i="5" s="1"/>
  <c r="P401" i="5" s="1"/>
  <c r="AE265" i="1"/>
  <c r="AD265" i="1" s="1"/>
  <c r="CR265" i="1"/>
  <c r="Q265" i="1" s="1"/>
  <c r="CP265" i="1" s="1"/>
  <c r="O265" i="1" s="1"/>
  <c r="AF265" i="1"/>
  <c r="CT265" i="1" s="1"/>
  <c r="AG265" i="1"/>
  <c r="CU265" i="1"/>
  <c r="T265" i="1" s="1"/>
  <c r="AH265" i="1"/>
  <c r="CV265" i="1" s="1"/>
  <c r="U265" i="1" s="1"/>
  <c r="L401" i="5" s="1"/>
  <c r="Q401" i="5" s="1"/>
  <c r="AI265" i="1"/>
  <c r="CW265" i="1"/>
  <c r="V265" i="1" s="1"/>
  <c r="AJ265" i="1"/>
  <c r="CX265" i="1" s="1"/>
  <c r="W265" i="1" s="1"/>
  <c r="EB269" i="1" s="1"/>
  <c r="S265" i="1"/>
  <c r="FR265" i="1"/>
  <c r="GL265" i="1"/>
  <c r="GO265" i="1"/>
  <c r="GP265" i="1"/>
  <c r="GV265" i="1"/>
  <c r="HC265" i="1" s="1"/>
  <c r="GX265" i="1" s="1"/>
  <c r="AC266" i="1"/>
  <c r="CQ266" i="1" s="1"/>
  <c r="P266" i="1" s="1"/>
  <c r="AE266" i="1"/>
  <c r="AD266" i="1"/>
  <c r="CR266" i="1" s="1"/>
  <c r="Q266" i="1" s="1"/>
  <c r="AF266" i="1"/>
  <c r="AG266" i="1"/>
  <c r="CU266" i="1" s="1"/>
  <c r="T266" i="1" s="1"/>
  <c r="AH266" i="1"/>
  <c r="AI266" i="1"/>
  <c r="CW266" i="1" s="1"/>
  <c r="V266" i="1" s="1"/>
  <c r="AJ266" i="1"/>
  <c r="CT266" i="1"/>
  <c r="S266" i="1" s="1"/>
  <c r="CV266" i="1"/>
  <c r="U266" i="1" s="1"/>
  <c r="CX266" i="1"/>
  <c r="W266" i="1" s="1"/>
  <c r="FR266" i="1"/>
  <c r="GL266" i="1"/>
  <c r="GO266" i="1"/>
  <c r="GP266" i="1"/>
  <c r="GV266" i="1"/>
  <c r="HC266" i="1"/>
  <c r="GX266" i="1" s="1"/>
  <c r="AC267" i="1"/>
  <c r="H402" i="5" s="1"/>
  <c r="CQ267" i="1"/>
  <c r="P267" i="1" s="1"/>
  <c r="K402" i="5" s="1"/>
  <c r="J403" i="5" s="1"/>
  <c r="P403" i="5" s="1"/>
  <c r="AE267" i="1"/>
  <c r="AD267" i="1" s="1"/>
  <c r="CR267" i="1" s="1"/>
  <c r="Q267" i="1" s="1"/>
  <c r="AF267" i="1"/>
  <c r="AG267" i="1"/>
  <c r="CU267" i="1"/>
  <c r="T267" i="1" s="1"/>
  <c r="AH267" i="1"/>
  <c r="CV267" i="1" s="1"/>
  <c r="AI267" i="1"/>
  <c r="CW267" i="1"/>
  <c r="V267" i="1" s="1"/>
  <c r="AJ267" i="1"/>
  <c r="CX267" i="1" s="1"/>
  <c r="W267" i="1" s="1"/>
  <c r="U267" i="1"/>
  <c r="L403" i="5" s="1"/>
  <c r="Q403" i="5" s="1"/>
  <c r="FR267" i="1"/>
  <c r="GL267" i="1"/>
  <c r="GO267" i="1"/>
  <c r="GP267" i="1"/>
  <c r="GV267" i="1"/>
  <c r="GX267" i="1"/>
  <c r="HC267" i="1"/>
  <c r="B269" i="1"/>
  <c r="B238" i="1" s="1"/>
  <c r="C269" i="1"/>
  <c r="C238" i="1" s="1"/>
  <c r="D269" i="1"/>
  <c r="D238" i="1" s="1"/>
  <c r="F269" i="1"/>
  <c r="F238" i="1" s="1"/>
  <c r="G269" i="1"/>
  <c r="A405" i="5" s="1"/>
  <c r="AP269" i="1"/>
  <c r="AP238" i="1" s="1"/>
  <c r="BX269" i="1"/>
  <c r="BX238" i="1" s="1"/>
  <c r="BY269" i="1"/>
  <c r="BZ269" i="1"/>
  <c r="AQ269" i="1" s="1"/>
  <c r="CD269" i="1"/>
  <c r="AU269" i="1" s="1"/>
  <c r="AU238" i="1"/>
  <c r="CK269" i="1"/>
  <c r="BB269" i="1"/>
  <c r="BB238" i="1" s="1"/>
  <c r="CL269" i="1"/>
  <c r="EH238" i="1"/>
  <c r="FP269" i="1"/>
  <c r="FP238" i="1"/>
  <c r="FR269" i="1"/>
  <c r="FY269" i="1" s="1"/>
  <c r="FY238" i="1" s="1"/>
  <c r="GC269" i="1"/>
  <c r="GC238" i="1"/>
  <c r="GD269" i="1"/>
  <c r="F278" i="1"/>
  <c r="F282" i="1"/>
  <c r="D298" i="1"/>
  <c r="E300" i="1"/>
  <c r="Z300" i="1"/>
  <c r="AA300" i="1"/>
  <c r="AM300" i="1"/>
  <c r="AN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BQ300" i="1"/>
  <c r="BR300" i="1"/>
  <c r="BS300" i="1"/>
  <c r="BT300" i="1"/>
  <c r="BU300" i="1"/>
  <c r="BV300" i="1"/>
  <c r="BW300" i="1"/>
  <c r="CM300" i="1"/>
  <c r="CN300" i="1"/>
  <c r="CO300" i="1"/>
  <c r="CP300" i="1"/>
  <c r="CQ300" i="1"/>
  <c r="CR300" i="1"/>
  <c r="CS300" i="1"/>
  <c r="CT300" i="1"/>
  <c r="CU300" i="1"/>
  <c r="CV300" i="1"/>
  <c r="CW300" i="1"/>
  <c r="CX300" i="1"/>
  <c r="CY300" i="1"/>
  <c r="CZ300" i="1"/>
  <c r="DA300" i="1"/>
  <c r="DB300" i="1"/>
  <c r="DC300" i="1"/>
  <c r="DD300" i="1"/>
  <c r="DE300" i="1"/>
  <c r="DF300" i="1"/>
  <c r="DR300" i="1"/>
  <c r="DS300" i="1"/>
  <c r="EE300" i="1"/>
  <c r="EF300" i="1"/>
  <c r="EV300" i="1"/>
  <c r="EW300" i="1"/>
  <c r="EX300" i="1"/>
  <c r="EY300" i="1"/>
  <c r="EZ300" i="1"/>
  <c r="FA300" i="1"/>
  <c r="FB300" i="1"/>
  <c r="FC300" i="1"/>
  <c r="FD300" i="1"/>
  <c r="FE300" i="1"/>
  <c r="FF300" i="1"/>
  <c r="FG300" i="1"/>
  <c r="FH300" i="1"/>
  <c r="FI300" i="1"/>
  <c r="FJ300" i="1"/>
  <c r="FK300" i="1"/>
  <c r="FL300" i="1"/>
  <c r="FM300" i="1"/>
  <c r="FN300" i="1"/>
  <c r="FO300" i="1"/>
  <c r="GE300" i="1"/>
  <c r="GF300" i="1"/>
  <c r="GG300" i="1"/>
  <c r="GH300" i="1"/>
  <c r="GI300" i="1"/>
  <c r="GJ300" i="1"/>
  <c r="GK300" i="1"/>
  <c r="GL300" i="1"/>
  <c r="GM300" i="1"/>
  <c r="GN300" i="1"/>
  <c r="GO300" i="1"/>
  <c r="GP300" i="1"/>
  <c r="GQ300" i="1"/>
  <c r="GR300" i="1"/>
  <c r="GS300" i="1"/>
  <c r="GT300" i="1"/>
  <c r="GU300" i="1"/>
  <c r="GV300" i="1"/>
  <c r="GW300" i="1"/>
  <c r="GX300" i="1"/>
  <c r="C302" i="1"/>
  <c r="D302" i="1"/>
  <c r="I302" i="1"/>
  <c r="AC302" i="1"/>
  <c r="AD302" i="1"/>
  <c r="CR302" i="1" s="1"/>
  <c r="Q302" i="1"/>
  <c r="AE302" i="1"/>
  <c r="CS302" i="1" s="1"/>
  <c r="AF302" i="1"/>
  <c r="CT302" i="1" s="1"/>
  <c r="AG302" i="1"/>
  <c r="CU302" i="1"/>
  <c r="T302" i="1" s="1"/>
  <c r="AH302" i="1"/>
  <c r="CV302" i="1" s="1"/>
  <c r="U302" i="1" s="1"/>
  <c r="AI302" i="1"/>
  <c r="CW302" i="1" s="1"/>
  <c r="AJ302" i="1"/>
  <c r="CX302" i="1" s="1"/>
  <c r="R302" i="1"/>
  <c r="S302" i="1"/>
  <c r="V302" i="1"/>
  <c r="W302" i="1"/>
  <c r="FR302" i="1"/>
  <c r="GL302" i="1"/>
  <c r="GO302" i="1"/>
  <c r="GP302" i="1"/>
  <c r="GV302" i="1"/>
  <c r="HC302" i="1"/>
  <c r="GX302" i="1" s="1"/>
  <c r="C303" i="1"/>
  <c r="D303" i="1"/>
  <c r="I303" i="1"/>
  <c r="I305" i="1" s="1"/>
  <c r="AC303" i="1"/>
  <c r="AE303" i="1"/>
  <c r="CS303" i="1" s="1"/>
  <c r="R303" i="1" s="1"/>
  <c r="K414" i="5" s="1"/>
  <c r="AF303" i="1"/>
  <c r="AG303" i="1"/>
  <c r="AH303" i="1"/>
  <c r="CV303" i="1"/>
  <c r="U303" i="1" s="1"/>
  <c r="AI303" i="1"/>
  <c r="AJ303" i="1"/>
  <c r="CQ303" i="1"/>
  <c r="CT303" i="1"/>
  <c r="CU303" i="1"/>
  <c r="CW303" i="1"/>
  <c r="V303" i="1" s="1"/>
  <c r="CX303" i="1"/>
  <c r="FR303" i="1"/>
  <c r="GL303" i="1"/>
  <c r="GO303" i="1"/>
  <c r="GP303" i="1"/>
  <c r="GV303" i="1"/>
  <c r="HC303" i="1" s="1"/>
  <c r="I304" i="1"/>
  <c r="AC304" i="1"/>
  <c r="AE304" i="1"/>
  <c r="AF304" i="1"/>
  <c r="CT304" i="1" s="1"/>
  <c r="S304" i="1" s="1"/>
  <c r="AG304" i="1"/>
  <c r="CU304" i="1"/>
  <c r="T304" i="1" s="1"/>
  <c r="AH304" i="1"/>
  <c r="CV304" i="1" s="1"/>
  <c r="AI304" i="1"/>
  <c r="AJ304" i="1"/>
  <c r="CX304" i="1" s="1"/>
  <c r="U304" i="1"/>
  <c r="CW304" i="1"/>
  <c r="V304" i="1"/>
  <c r="W304" i="1"/>
  <c r="FR304" i="1"/>
  <c r="GL304" i="1"/>
  <c r="GO304" i="1"/>
  <c r="GP304" i="1"/>
  <c r="GV304" i="1"/>
  <c r="HC304" i="1"/>
  <c r="GX304" i="1" s="1"/>
  <c r="AC305" i="1"/>
  <c r="AE305" i="1"/>
  <c r="AF305" i="1"/>
  <c r="AG305" i="1"/>
  <c r="AH305" i="1"/>
  <c r="CV305" i="1" s="1"/>
  <c r="AI305" i="1"/>
  <c r="AJ305" i="1"/>
  <c r="CX305" i="1" s="1"/>
  <c r="CQ305" i="1"/>
  <c r="CU305" i="1"/>
  <c r="CW305" i="1"/>
  <c r="FR305" i="1"/>
  <c r="GL305" i="1"/>
  <c r="GO305" i="1"/>
  <c r="GP305" i="1"/>
  <c r="GV305" i="1"/>
  <c r="HC305" i="1"/>
  <c r="C306" i="1"/>
  <c r="D306" i="1"/>
  <c r="I306" i="1"/>
  <c r="GX306" i="1" s="1"/>
  <c r="AC306" i="1"/>
  <c r="AE306" i="1"/>
  <c r="AD306" i="1"/>
  <c r="CR306" i="1" s="1"/>
  <c r="Q306" i="1" s="1"/>
  <c r="AF306" i="1"/>
  <c r="AG306" i="1"/>
  <c r="CU306" i="1" s="1"/>
  <c r="T306" i="1"/>
  <c r="AH306" i="1"/>
  <c r="AI306" i="1"/>
  <c r="CW306" i="1" s="1"/>
  <c r="V306" i="1" s="1"/>
  <c r="AJ306" i="1"/>
  <c r="CS306" i="1"/>
  <c r="R306" i="1" s="1"/>
  <c r="CT306" i="1"/>
  <c r="CV306" i="1"/>
  <c r="U306" i="1"/>
  <c r="CX306" i="1"/>
  <c r="W306" i="1"/>
  <c r="FR306" i="1"/>
  <c r="GL306" i="1"/>
  <c r="GO306" i="1"/>
  <c r="GP306" i="1"/>
  <c r="GV306" i="1"/>
  <c r="HC306" i="1"/>
  <c r="C307" i="1"/>
  <c r="D307" i="1"/>
  <c r="I307" i="1"/>
  <c r="AC307" i="1"/>
  <c r="H426" i="5" s="1"/>
  <c r="AE307" i="1"/>
  <c r="H425" i="5" s="1"/>
  <c r="R425" i="5" s="1"/>
  <c r="AF307" i="1"/>
  <c r="AG307" i="1"/>
  <c r="AH307" i="1"/>
  <c r="CV307" i="1"/>
  <c r="U307" i="1" s="1"/>
  <c r="AI307" i="1"/>
  <c r="AJ307" i="1"/>
  <c r="CQ307" i="1"/>
  <c r="P307" i="1" s="1"/>
  <c r="CS307" i="1"/>
  <c r="R307" i="1" s="1"/>
  <c r="K425" i="5" s="1"/>
  <c r="CT307" i="1"/>
  <c r="S307" i="1"/>
  <c r="K423" i="5" s="1"/>
  <c r="CU307" i="1"/>
  <c r="T307" i="1" s="1"/>
  <c r="CW307" i="1"/>
  <c r="V307" i="1"/>
  <c r="CX307" i="1"/>
  <c r="W307" i="1" s="1"/>
  <c r="FR307" i="1"/>
  <c r="GL307" i="1"/>
  <c r="GO307" i="1"/>
  <c r="GP307" i="1"/>
  <c r="GV307" i="1"/>
  <c r="HC307" i="1"/>
  <c r="GX307" i="1"/>
  <c r="C308" i="1"/>
  <c r="D308" i="1"/>
  <c r="I308" i="1"/>
  <c r="I310" i="1" s="1"/>
  <c r="AC308" i="1"/>
  <c r="AE308" i="1"/>
  <c r="AD308" i="1"/>
  <c r="CR308" i="1"/>
  <c r="Q308" i="1"/>
  <c r="AF308" i="1"/>
  <c r="AG308" i="1"/>
  <c r="AH308" i="1"/>
  <c r="CV308" i="1" s="1"/>
  <c r="U308" i="1" s="1"/>
  <c r="AI308" i="1"/>
  <c r="CW308" i="1" s="1"/>
  <c r="V308" i="1" s="1"/>
  <c r="AJ308" i="1"/>
  <c r="CQ308" i="1"/>
  <c r="P308" i="1" s="1"/>
  <c r="CT308" i="1"/>
  <c r="S308" i="1"/>
  <c r="CU308" i="1"/>
  <c r="T308" i="1" s="1"/>
  <c r="CX308" i="1"/>
  <c r="W308" i="1" s="1"/>
  <c r="FR308" i="1"/>
  <c r="GL308" i="1"/>
  <c r="GO308" i="1"/>
  <c r="GP308" i="1"/>
  <c r="GV308" i="1"/>
  <c r="HC308" i="1"/>
  <c r="GX308" i="1"/>
  <c r="C309" i="1"/>
  <c r="D309" i="1"/>
  <c r="I309" i="1"/>
  <c r="AC309" i="1"/>
  <c r="H436" i="5" s="1"/>
  <c r="AE309" i="1"/>
  <c r="AD309" i="1"/>
  <c r="AF309" i="1"/>
  <c r="CT309" i="1"/>
  <c r="S309" i="1" s="1"/>
  <c r="K433" i="5" s="1"/>
  <c r="AG309" i="1"/>
  <c r="AH309" i="1"/>
  <c r="CV309" i="1" s="1"/>
  <c r="U309" i="1" s="1"/>
  <c r="AI309" i="1"/>
  <c r="AJ309" i="1"/>
  <c r="CX309" i="1"/>
  <c r="W309" i="1"/>
  <c r="CQ309" i="1"/>
  <c r="P309" i="1" s="1"/>
  <c r="K436" i="5" s="1"/>
  <c r="CS309" i="1"/>
  <c r="R309" i="1"/>
  <c r="K435" i="5" s="1"/>
  <c r="CU309" i="1"/>
  <c r="T309" i="1" s="1"/>
  <c r="CW309" i="1"/>
  <c r="V309" i="1" s="1"/>
  <c r="FR309" i="1"/>
  <c r="GL309" i="1"/>
  <c r="GO309" i="1"/>
  <c r="GP309" i="1"/>
  <c r="GV309" i="1"/>
  <c r="HC309" i="1"/>
  <c r="GX309" i="1"/>
  <c r="AC310" i="1"/>
  <c r="AE310" i="1"/>
  <c r="AD310" i="1"/>
  <c r="CR310" i="1" s="1"/>
  <c r="Q310" i="1" s="1"/>
  <c r="AF310" i="1"/>
  <c r="CT310" i="1" s="1"/>
  <c r="S310" i="1" s="1"/>
  <c r="AG310" i="1"/>
  <c r="AH310" i="1"/>
  <c r="AI310" i="1"/>
  <c r="CW310" i="1"/>
  <c r="AJ310" i="1"/>
  <c r="CQ310" i="1"/>
  <c r="CU310" i="1"/>
  <c r="T310" i="1" s="1"/>
  <c r="CV310" i="1"/>
  <c r="CX310" i="1"/>
  <c r="W310" i="1" s="1"/>
  <c r="FR310" i="1"/>
  <c r="GL310" i="1"/>
  <c r="GO310" i="1"/>
  <c r="GP310" i="1"/>
  <c r="GV310" i="1"/>
  <c r="HC310" i="1"/>
  <c r="AC311" i="1"/>
  <c r="AD311" i="1"/>
  <c r="AB311" i="1" s="1"/>
  <c r="CR311" i="1"/>
  <c r="AE311" i="1"/>
  <c r="AF311" i="1"/>
  <c r="AG311" i="1"/>
  <c r="AH311" i="1"/>
  <c r="CV311" i="1" s="1"/>
  <c r="AI311" i="1"/>
  <c r="AJ311" i="1"/>
  <c r="CX311" i="1" s="1"/>
  <c r="CQ311" i="1"/>
  <c r="CS311" i="1"/>
  <c r="CT311" i="1"/>
  <c r="CU311" i="1"/>
  <c r="CW311" i="1"/>
  <c r="FR311" i="1"/>
  <c r="GL311" i="1"/>
  <c r="GO311" i="1"/>
  <c r="GP311" i="1"/>
  <c r="GV311" i="1"/>
  <c r="HC311" i="1"/>
  <c r="I312" i="1"/>
  <c r="AC312" i="1"/>
  <c r="AE312" i="1"/>
  <c r="CS312" i="1" s="1"/>
  <c r="R312" i="1" s="1"/>
  <c r="AD312" i="1"/>
  <c r="CR312" i="1"/>
  <c r="Q312" i="1" s="1"/>
  <c r="AF312" i="1"/>
  <c r="AG312" i="1"/>
  <c r="CU312" i="1"/>
  <c r="T312" i="1" s="1"/>
  <c r="AH312" i="1"/>
  <c r="CV312" i="1" s="1"/>
  <c r="U312" i="1" s="1"/>
  <c r="AI312" i="1"/>
  <c r="AJ312" i="1"/>
  <c r="CX312" i="1" s="1"/>
  <c r="W312" i="1" s="1"/>
  <c r="CT312" i="1"/>
  <c r="S312" i="1"/>
  <c r="CW312" i="1"/>
  <c r="V312" i="1"/>
  <c r="FR312" i="1"/>
  <c r="GL312" i="1"/>
  <c r="GO312" i="1"/>
  <c r="GP312" i="1"/>
  <c r="GV312" i="1"/>
  <c r="HC312" i="1"/>
  <c r="GX312" i="1" s="1"/>
  <c r="I313" i="1"/>
  <c r="E441" i="5" s="1"/>
  <c r="AC313" i="1"/>
  <c r="AE313" i="1"/>
  <c r="AD313" i="1" s="1"/>
  <c r="AF313" i="1"/>
  <c r="CT313" i="1"/>
  <c r="S313" i="1"/>
  <c r="AG313" i="1"/>
  <c r="AH313" i="1"/>
  <c r="CV313" i="1" s="1"/>
  <c r="U313" i="1" s="1"/>
  <c r="AI313" i="1"/>
  <c r="AJ313" i="1"/>
  <c r="CX313" i="1" s="1"/>
  <c r="W313" i="1" s="1"/>
  <c r="CQ313" i="1"/>
  <c r="P313" i="1"/>
  <c r="CU313" i="1"/>
  <c r="T313" i="1"/>
  <c r="CW313" i="1"/>
  <c r="V313" i="1"/>
  <c r="FR313" i="1"/>
  <c r="GL313" i="1"/>
  <c r="GO313" i="1"/>
  <c r="GP313" i="1"/>
  <c r="GV313" i="1"/>
  <c r="HC313" i="1"/>
  <c r="GX313" i="1"/>
  <c r="I314" i="1"/>
  <c r="GX314" i="1" s="1"/>
  <c r="AC314" i="1"/>
  <c r="AE314" i="1"/>
  <c r="AD314" i="1"/>
  <c r="AF314" i="1"/>
  <c r="CT314" i="1" s="1"/>
  <c r="S314" i="1" s="1"/>
  <c r="AG314" i="1"/>
  <c r="AH314" i="1"/>
  <c r="CV314" i="1" s="1"/>
  <c r="U314" i="1" s="1"/>
  <c r="AI314" i="1"/>
  <c r="CW314" i="1"/>
  <c r="V314" i="1" s="1"/>
  <c r="AJ314" i="1"/>
  <c r="CQ314" i="1"/>
  <c r="P314" i="1"/>
  <c r="CU314" i="1"/>
  <c r="T314" i="1"/>
  <c r="CX314" i="1"/>
  <c r="W314" i="1"/>
  <c r="FR314" i="1"/>
  <c r="GL314" i="1"/>
  <c r="GO314" i="1"/>
  <c r="GP314" i="1"/>
  <c r="GV314" i="1"/>
  <c r="HC314" i="1"/>
  <c r="I315" i="1"/>
  <c r="E442" i="5" s="1"/>
  <c r="AC315" i="1"/>
  <c r="AD315" i="1"/>
  <c r="AB315" i="1" s="1"/>
  <c r="CR315" i="1"/>
  <c r="Q315" i="1" s="1"/>
  <c r="AE315" i="1"/>
  <c r="AF315" i="1"/>
  <c r="AG315" i="1"/>
  <c r="AH315" i="1"/>
  <c r="CV315" i="1"/>
  <c r="AI315" i="1"/>
  <c r="CW315" i="1" s="1"/>
  <c r="V315" i="1" s="1"/>
  <c r="AJ315" i="1"/>
  <c r="CQ315" i="1"/>
  <c r="CS315" i="1"/>
  <c r="R315" i="1" s="1"/>
  <c r="CU315" i="1"/>
  <c r="T315" i="1" s="1"/>
  <c r="CX315" i="1"/>
  <c r="W315" i="1" s="1"/>
  <c r="FR315" i="1"/>
  <c r="GL315" i="1"/>
  <c r="GO315" i="1"/>
  <c r="GP315" i="1"/>
  <c r="GV315" i="1"/>
  <c r="HC315" i="1"/>
  <c r="GX315" i="1"/>
  <c r="C316" i="1"/>
  <c r="D316" i="1"/>
  <c r="AC316" i="1"/>
  <c r="AE316" i="1"/>
  <c r="AD316" i="1" s="1"/>
  <c r="AF316" i="1"/>
  <c r="CT316" i="1"/>
  <c r="S316" i="1"/>
  <c r="AG316" i="1"/>
  <c r="AH316" i="1"/>
  <c r="CV316" i="1" s="1"/>
  <c r="U316" i="1" s="1"/>
  <c r="AI316" i="1"/>
  <c r="AJ316" i="1"/>
  <c r="CX316" i="1" s="1"/>
  <c r="W316" i="1" s="1"/>
  <c r="CQ316" i="1"/>
  <c r="P316" i="1"/>
  <c r="CU316" i="1"/>
  <c r="T316" i="1"/>
  <c r="CW316" i="1"/>
  <c r="V316" i="1"/>
  <c r="FR316" i="1"/>
  <c r="GL316" i="1"/>
  <c r="GO316" i="1"/>
  <c r="GP316" i="1"/>
  <c r="GV316" i="1"/>
  <c r="HC316" i="1"/>
  <c r="GX316" i="1"/>
  <c r="C317" i="1"/>
  <c r="D317" i="1"/>
  <c r="AC317" i="1"/>
  <c r="AD317" i="1"/>
  <c r="H446" i="5" s="1"/>
  <c r="AE317" i="1"/>
  <c r="H447" i="5" s="1"/>
  <c r="R447" i="5" s="1"/>
  <c r="AF317" i="1"/>
  <c r="CT317" i="1" s="1"/>
  <c r="S317" i="1" s="1"/>
  <c r="K445" i="5" s="1"/>
  <c r="AG317" i="1"/>
  <c r="AH317" i="1"/>
  <c r="CV317" i="1"/>
  <c r="U317" i="1"/>
  <c r="AI317" i="1"/>
  <c r="AJ317" i="1"/>
  <c r="CQ317" i="1"/>
  <c r="P317" i="1"/>
  <c r="CS317" i="1"/>
  <c r="R317" i="1"/>
  <c r="K447" i="5" s="1"/>
  <c r="CU317" i="1"/>
  <c r="T317" i="1"/>
  <c r="CW317" i="1"/>
  <c r="V317" i="1"/>
  <c r="CX317" i="1"/>
  <c r="W317" i="1"/>
  <c r="FR317" i="1"/>
  <c r="GL317" i="1"/>
  <c r="GO317" i="1"/>
  <c r="GP317" i="1"/>
  <c r="GV317" i="1"/>
  <c r="HC317" i="1"/>
  <c r="GX317" i="1"/>
  <c r="I318" i="1"/>
  <c r="W318" i="1" s="1"/>
  <c r="AC318" i="1"/>
  <c r="AE318" i="1"/>
  <c r="CS318" i="1" s="1"/>
  <c r="R318" i="1" s="1"/>
  <c r="AD318" i="1"/>
  <c r="CR318" i="1" s="1"/>
  <c r="Q318" i="1" s="1"/>
  <c r="AF318" i="1"/>
  <c r="AG318" i="1"/>
  <c r="CU318" i="1" s="1"/>
  <c r="T318" i="1" s="1"/>
  <c r="AH318" i="1"/>
  <c r="CV318" i="1" s="1"/>
  <c r="U318" i="1" s="1"/>
  <c r="AI318" i="1"/>
  <c r="AJ318" i="1"/>
  <c r="CT318" i="1"/>
  <c r="S318" i="1" s="1"/>
  <c r="CW318" i="1"/>
  <c r="V318" i="1" s="1"/>
  <c r="CX318" i="1"/>
  <c r="FR318" i="1"/>
  <c r="GL318" i="1"/>
  <c r="GO318" i="1"/>
  <c r="GP318" i="1"/>
  <c r="GV318" i="1"/>
  <c r="HC318" i="1" s="1"/>
  <c r="GX318" i="1" s="1"/>
  <c r="I319" i="1"/>
  <c r="E451" i="5" s="1"/>
  <c r="AC319" i="1"/>
  <c r="H451" i="5" s="1"/>
  <c r="W451" i="5" s="1"/>
  <c r="AE319" i="1"/>
  <c r="AD319" i="1"/>
  <c r="AF319" i="1"/>
  <c r="CT319" i="1"/>
  <c r="S319" i="1" s="1"/>
  <c r="AG319" i="1"/>
  <c r="AH319" i="1"/>
  <c r="CV319" i="1" s="1"/>
  <c r="U319" i="1" s="1"/>
  <c r="AI319" i="1"/>
  <c r="AJ319" i="1"/>
  <c r="CX319" i="1"/>
  <c r="W319" i="1"/>
  <c r="CQ319" i="1"/>
  <c r="P319" i="1" s="1"/>
  <c r="CS319" i="1"/>
  <c r="R319" i="1"/>
  <c r="CU319" i="1"/>
  <c r="T319" i="1" s="1"/>
  <c r="CW319" i="1"/>
  <c r="V319" i="1" s="1"/>
  <c r="FR319" i="1"/>
  <c r="GL319" i="1"/>
  <c r="GO319" i="1"/>
  <c r="GP319" i="1"/>
  <c r="GV319" i="1"/>
  <c r="HC319" i="1"/>
  <c r="GX319" i="1"/>
  <c r="C320" i="1"/>
  <c r="D320" i="1"/>
  <c r="I320" i="1"/>
  <c r="AC320" i="1"/>
  <c r="AB320" i="1" s="1"/>
  <c r="AE320" i="1"/>
  <c r="CS320" i="1" s="1"/>
  <c r="R320" i="1" s="1"/>
  <c r="AD320" i="1"/>
  <c r="CR320" i="1"/>
  <c r="Q320" i="1" s="1"/>
  <c r="AF320" i="1"/>
  <c r="AG320" i="1"/>
  <c r="CU320" i="1"/>
  <c r="T320" i="1" s="1"/>
  <c r="AH320" i="1"/>
  <c r="CV320" i="1" s="1"/>
  <c r="U320" i="1" s="1"/>
  <c r="AI320" i="1"/>
  <c r="AJ320" i="1"/>
  <c r="CX320" i="1" s="1"/>
  <c r="W320" i="1" s="1"/>
  <c r="CT320" i="1"/>
  <c r="S320" i="1"/>
  <c r="CW320" i="1"/>
  <c r="V320" i="1"/>
  <c r="FR320" i="1"/>
  <c r="GL320" i="1"/>
  <c r="GO320" i="1"/>
  <c r="GP320" i="1"/>
  <c r="GV320" i="1"/>
  <c r="HC320" i="1"/>
  <c r="GX320" i="1" s="1"/>
  <c r="C321" i="1"/>
  <c r="D321" i="1"/>
  <c r="I321" i="1"/>
  <c r="I323" i="1" s="1"/>
  <c r="AC321" i="1"/>
  <c r="AD321" i="1"/>
  <c r="CR321" i="1"/>
  <c r="Q321" i="1" s="1"/>
  <c r="K456" i="5" s="1"/>
  <c r="AE321" i="1"/>
  <c r="AF321" i="1"/>
  <c r="AG321" i="1"/>
  <c r="CU321" i="1" s="1"/>
  <c r="T321" i="1" s="1"/>
  <c r="AH321" i="1"/>
  <c r="CV321" i="1"/>
  <c r="AI321" i="1"/>
  <c r="AJ321" i="1"/>
  <c r="CQ321" i="1"/>
  <c r="CS321" i="1"/>
  <c r="CT321" i="1"/>
  <c r="S321" i="1" s="1"/>
  <c r="K455" i="5" s="1"/>
  <c r="CW321" i="1"/>
  <c r="V321" i="1" s="1"/>
  <c r="CX321" i="1"/>
  <c r="FR321" i="1"/>
  <c r="GL321" i="1"/>
  <c r="GO321" i="1"/>
  <c r="GP321" i="1"/>
  <c r="GV321" i="1"/>
  <c r="HC321" i="1" s="1"/>
  <c r="GX321" i="1" s="1"/>
  <c r="I322" i="1"/>
  <c r="AC322" i="1"/>
  <c r="AB322" i="1" s="1"/>
  <c r="AE322" i="1"/>
  <c r="AD322" i="1"/>
  <c r="CR322" i="1"/>
  <c r="Q322" i="1" s="1"/>
  <c r="AF322" i="1"/>
  <c r="AG322" i="1"/>
  <c r="CU322" i="1"/>
  <c r="T322" i="1" s="1"/>
  <c r="AH322" i="1"/>
  <c r="AI322" i="1"/>
  <c r="AJ322" i="1"/>
  <c r="CX322" i="1" s="1"/>
  <c r="W322" i="1" s="1"/>
  <c r="CS322" i="1"/>
  <c r="R322" i="1" s="1"/>
  <c r="CT322" i="1"/>
  <c r="S322" i="1"/>
  <c r="CV322" i="1"/>
  <c r="U322" i="1" s="1"/>
  <c r="CW322" i="1"/>
  <c r="V322" i="1"/>
  <c r="FR322" i="1"/>
  <c r="GL322" i="1"/>
  <c r="GO322" i="1"/>
  <c r="GP322" i="1"/>
  <c r="GV322" i="1"/>
  <c r="HC322" i="1"/>
  <c r="GX322" i="1" s="1"/>
  <c r="AC323" i="1"/>
  <c r="AE323" i="1"/>
  <c r="AD323" i="1" s="1"/>
  <c r="AF323" i="1"/>
  <c r="CT323" i="1"/>
  <c r="AG323" i="1"/>
  <c r="AH323" i="1"/>
  <c r="AI323" i="1"/>
  <c r="AJ323" i="1"/>
  <c r="CX323" i="1" s="1"/>
  <c r="W323" i="1" s="1"/>
  <c r="CQ323" i="1"/>
  <c r="CU323" i="1"/>
  <c r="CV323" i="1"/>
  <c r="U323" i="1" s="1"/>
  <c r="CW323" i="1"/>
  <c r="FR323" i="1"/>
  <c r="GL323" i="1"/>
  <c r="GO323" i="1"/>
  <c r="GP323" i="1"/>
  <c r="GV323" i="1"/>
  <c r="HC323" i="1" s="1"/>
  <c r="GX323" i="1" s="1"/>
  <c r="C324" i="1"/>
  <c r="D324" i="1"/>
  <c r="I324" i="1"/>
  <c r="AC324" i="1"/>
  <c r="AB324" i="1"/>
  <c r="AE324" i="1"/>
  <c r="AD324" i="1"/>
  <c r="CR324" i="1"/>
  <c r="Q324" i="1"/>
  <c r="AF324" i="1"/>
  <c r="AG324" i="1"/>
  <c r="CU324" i="1"/>
  <c r="T324" i="1"/>
  <c r="AH324" i="1"/>
  <c r="AI324" i="1"/>
  <c r="AJ324" i="1"/>
  <c r="CS324" i="1"/>
  <c r="R324" i="1" s="1"/>
  <c r="CT324" i="1"/>
  <c r="S324" i="1"/>
  <c r="CV324" i="1"/>
  <c r="U324" i="1" s="1"/>
  <c r="CW324" i="1"/>
  <c r="V324" i="1"/>
  <c r="CX324" i="1"/>
  <c r="W324" i="1" s="1"/>
  <c r="FR324" i="1"/>
  <c r="GL324" i="1"/>
  <c r="GO324" i="1"/>
  <c r="GP324" i="1"/>
  <c r="GV324" i="1"/>
  <c r="HC324" i="1"/>
  <c r="GX324" i="1"/>
  <c r="C325" i="1"/>
  <c r="D325" i="1"/>
  <c r="I325" i="1"/>
  <c r="AC325" i="1"/>
  <c r="H469" i="5" s="1"/>
  <c r="AD325" i="1"/>
  <c r="CR325" i="1"/>
  <c r="Q325" i="1"/>
  <c r="K467" i="5" s="1"/>
  <c r="AE325" i="1"/>
  <c r="AF325" i="1"/>
  <c r="AG325" i="1"/>
  <c r="AH325" i="1"/>
  <c r="CV325" i="1" s="1"/>
  <c r="U325" i="1" s="1"/>
  <c r="AI325" i="1"/>
  <c r="CW325" i="1" s="1"/>
  <c r="V325" i="1" s="1"/>
  <c r="AJ325" i="1"/>
  <c r="CX325" i="1" s="1"/>
  <c r="W325" i="1" s="1"/>
  <c r="CS325" i="1"/>
  <c r="R325" i="1"/>
  <c r="K468" i="5" s="1"/>
  <c r="CU325" i="1"/>
  <c r="T325" i="1"/>
  <c r="FR325" i="1"/>
  <c r="GL325" i="1"/>
  <c r="GO325" i="1"/>
  <c r="GP325" i="1"/>
  <c r="GV325" i="1"/>
  <c r="HC325" i="1"/>
  <c r="GX325" i="1"/>
  <c r="I326" i="1"/>
  <c r="AC326" i="1"/>
  <c r="AE326" i="1"/>
  <c r="AD326" i="1"/>
  <c r="CR326" i="1"/>
  <c r="Q326" i="1" s="1"/>
  <c r="AF326" i="1"/>
  <c r="AG326" i="1"/>
  <c r="CU326" i="1"/>
  <c r="T326" i="1" s="1"/>
  <c r="AH326" i="1"/>
  <c r="AI326" i="1"/>
  <c r="AJ326" i="1"/>
  <c r="CX326" i="1" s="1"/>
  <c r="W326" i="1" s="1"/>
  <c r="CS326" i="1"/>
  <c r="R326" i="1" s="1"/>
  <c r="CT326" i="1"/>
  <c r="S326" i="1"/>
  <c r="CV326" i="1"/>
  <c r="U326" i="1" s="1"/>
  <c r="CW326" i="1"/>
  <c r="V326" i="1"/>
  <c r="FR326" i="1"/>
  <c r="GL326" i="1"/>
  <c r="GO326" i="1"/>
  <c r="GP326" i="1"/>
  <c r="GV326" i="1"/>
  <c r="HC326" i="1"/>
  <c r="GX326" i="1" s="1"/>
  <c r="I327" i="1"/>
  <c r="E473" i="5" s="1"/>
  <c r="AC327" i="1"/>
  <c r="AE327" i="1"/>
  <c r="AD327" i="1" s="1"/>
  <c r="AF327" i="1"/>
  <c r="CT327" i="1"/>
  <c r="S327" i="1"/>
  <c r="AG327" i="1"/>
  <c r="CU327" i="1" s="1"/>
  <c r="T327" i="1" s="1"/>
  <c r="AH327" i="1"/>
  <c r="CV327" i="1" s="1"/>
  <c r="U327" i="1" s="1"/>
  <c r="AI327" i="1"/>
  <c r="AJ327" i="1"/>
  <c r="CX327" i="1"/>
  <c r="W327" i="1"/>
  <c r="CW327" i="1"/>
  <c r="V327" i="1"/>
  <c r="FR327" i="1"/>
  <c r="GL327" i="1"/>
  <c r="GO327" i="1"/>
  <c r="GP327" i="1"/>
  <c r="GV327" i="1"/>
  <c r="HC327" i="1" s="1"/>
  <c r="GX327" i="1" s="1"/>
  <c r="I328" i="1"/>
  <c r="AC328" i="1"/>
  <c r="AE328" i="1"/>
  <c r="AD328" i="1"/>
  <c r="AF328" i="1"/>
  <c r="CT328" i="1" s="1"/>
  <c r="S328" i="1" s="1"/>
  <c r="AG328" i="1"/>
  <c r="AH328" i="1"/>
  <c r="AI328" i="1"/>
  <c r="AJ328" i="1"/>
  <c r="CX328" i="1" s="1"/>
  <c r="W328" i="1" s="1"/>
  <c r="CQ328" i="1"/>
  <c r="P328" i="1" s="1"/>
  <c r="CS328" i="1"/>
  <c r="R328" i="1"/>
  <c r="CU328" i="1"/>
  <c r="T328" i="1"/>
  <c r="CV328" i="1"/>
  <c r="U328" i="1" s="1"/>
  <c r="CW328" i="1"/>
  <c r="V328" i="1"/>
  <c r="FR328" i="1"/>
  <c r="GL328" i="1"/>
  <c r="GO328" i="1"/>
  <c r="GP328" i="1"/>
  <c r="GV328" i="1"/>
  <c r="HC328" i="1"/>
  <c r="GX328" i="1" s="1"/>
  <c r="I329" i="1"/>
  <c r="E474" i="5" s="1"/>
  <c r="AC329" i="1"/>
  <c r="AE329" i="1"/>
  <c r="AD329" i="1" s="1"/>
  <c r="AF329" i="1"/>
  <c r="CT329" i="1"/>
  <c r="S329" i="1"/>
  <c r="AG329" i="1"/>
  <c r="AH329" i="1"/>
  <c r="AI329" i="1"/>
  <c r="AJ329" i="1"/>
  <c r="CX329" i="1" s="1"/>
  <c r="W329" i="1" s="1"/>
  <c r="CQ329" i="1"/>
  <c r="P329" i="1"/>
  <c r="CU329" i="1"/>
  <c r="T329" i="1"/>
  <c r="CV329" i="1"/>
  <c r="U329" i="1" s="1"/>
  <c r="CW329" i="1"/>
  <c r="V329" i="1"/>
  <c r="FR329" i="1"/>
  <c r="GL329" i="1"/>
  <c r="GO329" i="1"/>
  <c r="GP329" i="1"/>
  <c r="GV329" i="1"/>
  <c r="HC329" i="1" s="1"/>
  <c r="GX329" i="1" s="1"/>
  <c r="C330" i="1"/>
  <c r="D330" i="1"/>
  <c r="I330" i="1"/>
  <c r="AC330" i="1"/>
  <c r="AE330" i="1"/>
  <c r="AD330" i="1" s="1"/>
  <c r="AF330" i="1"/>
  <c r="CT330" i="1"/>
  <c r="S330" i="1"/>
  <c r="AG330" i="1"/>
  <c r="AH330" i="1"/>
  <c r="CV330" i="1" s="1"/>
  <c r="U330" i="1" s="1"/>
  <c r="AI330" i="1"/>
  <c r="AJ330" i="1"/>
  <c r="CX330" i="1" s="1"/>
  <c r="W330" i="1" s="1"/>
  <c r="CQ330" i="1"/>
  <c r="P330" i="1"/>
  <c r="CU330" i="1"/>
  <c r="T330" i="1"/>
  <c r="CW330" i="1"/>
  <c r="V330" i="1"/>
  <c r="FR330" i="1"/>
  <c r="GL330" i="1"/>
  <c r="GO330" i="1"/>
  <c r="GP330" i="1"/>
  <c r="GV330" i="1"/>
  <c r="HC330" i="1"/>
  <c r="GX330" i="1"/>
  <c r="C331" i="1"/>
  <c r="D331" i="1"/>
  <c r="I331" i="1"/>
  <c r="AC331" i="1"/>
  <c r="CQ331" i="1" s="1"/>
  <c r="P331" i="1" s="1"/>
  <c r="AE331" i="1"/>
  <c r="H480" i="5" s="1"/>
  <c r="R480" i="5" s="1"/>
  <c r="AF331" i="1"/>
  <c r="CT331" i="1" s="1"/>
  <c r="S331" i="1" s="1"/>
  <c r="K478" i="5" s="1"/>
  <c r="AG331" i="1"/>
  <c r="AH331" i="1"/>
  <c r="AI331" i="1"/>
  <c r="CW331" i="1" s="1"/>
  <c r="V331" i="1" s="1"/>
  <c r="AJ331" i="1"/>
  <c r="CX331" i="1" s="1"/>
  <c r="W331" i="1" s="1"/>
  <c r="CU331" i="1"/>
  <c r="T331" i="1"/>
  <c r="CV331" i="1"/>
  <c r="U331" i="1"/>
  <c r="FR331" i="1"/>
  <c r="GL331" i="1"/>
  <c r="GO331" i="1"/>
  <c r="GP331" i="1"/>
  <c r="GV331" i="1"/>
  <c r="HC331" i="1"/>
  <c r="GX331" i="1"/>
  <c r="I332" i="1"/>
  <c r="R332" i="1" s="1"/>
  <c r="AC332" i="1"/>
  <c r="AE332" i="1"/>
  <c r="AD332" i="1"/>
  <c r="CR332" i="1"/>
  <c r="Q332" i="1" s="1"/>
  <c r="AF332" i="1"/>
  <c r="AG332" i="1"/>
  <c r="CU332" i="1" s="1"/>
  <c r="T332" i="1" s="1"/>
  <c r="AH332" i="1"/>
  <c r="CV332" i="1" s="1"/>
  <c r="U332" i="1" s="1"/>
  <c r="AI332" i="1"/>
  <c r="AJ332" i="1"/>
  <c r="CQ332" i="1"/>
  <c r="P332" i="1"/>
  <c r="CS332" i="1"/>
  <c r="CT332" i="1"/>
  <c r="S332" i="1"/>
  <c r="CW332" i="1"/>
  <c r="CX332" i="1"/>
  <c r="W332" i="1"/>
  <c r="FR332" i="1"/>
  <c r="GL332" i="1"/>
  <c r="GO332" i="1"/>
  <c r="GP332" i="1"/>
  <c r="GV332" i="1"/>
  <c r="HC332" i="1"/>
  <c r="I333" i="1"/>
  <c r="E484" i="5" s="1"/>
  <c r="AC333" i="1"/>
  <c r="AE333" i="1"/>
  <c r="AD333" i="1"/>
  <c r="CR333" i="1"/>
  <c r="Q333" i="1" s="1"/>
  <c r="AF333" i="1"/>
  <c r="AG333" i="1"/>
  <c r="AH333" i="1"/>
  <c r="CV333" i="1" s="1"/>
  <c r="U333" i="1" s="1"/>
  <c r="AI333" i="1"/>
  <c r="AJ333" i="1"/>
  <c r="CQ333" i="1"/>
  <c r="P333" i="1"/>
  <c r="CS333" i="1"/>
  <c r="R333" i="1" s="1"/>
  <c r="CT333" i="1"/>
  <c r="S333" i="1"/>
  <c r="CU333" i="1"/>
  <c r="T333" i="1" s="1"/>
  <c r="CW333" i="1"/>
  <c r="V333" i="1" s="1"/>
  <c r="CX333" i="1"/>
  <c r="W333" i="1"/>
  <c r="FR333" i="1"/>
  <c r="GL333" i="1"/>
  <c r="GO333" i="1"/>
  <c r="GP333" i="1"/>
  <c r="GV333" i="1"/>
  <c r="HC333" i="1" s="1"/>
  <c r="GX333" i="1" s="1"/>
  <c r="I334" i="1"/>
  <c r="U334" i="1" s="1"/>
  <c r="AC334" i="1"/>
  <c r="AB334" i="1" s="1"/>
  <c r="AE334" i="1"/>
  <c r="AD334" i="1"/>
  <c r="CR334" i="1" s="1"/>
  <c r="Q334" i="1" s="1"/>
  <c r="AF334" i="1"/>
  <c r="AG334" i="1"/>
  <c r="AH334" i="1"/>
  <c r="AI334" i="1"/>
  <c r="AJ334" i="1"/>
  <c r="CQ334" i="1"/>
  <c r="P334" i="1" s="1"/>
  <c r="CS334" i="1"/>
  <c r="R334" i="1" s="1"/>
  <c r="CT334" i="1"/>
  <c r="S334" i="1" s="1"/>
  <c r="CU334" i="1"/>
  <c r="T334" i="1" s="1"/>
  <c r="CV334" i="1"/>
  <c r="CW334" i="1"/>
  <c r="V334" i="1" s="1"/>
  <c r="CX334" i="1"/>
  <c r="FR334" i="1"/>
  <c r="GL334" i="1"/>
  <c r="GO334" i="1"/>
  <c r="GP334" i="1"/>
  <c r="GV334" i="1"/>
  <c r="HC334" i="1" s="1"/>
  <c r="GX334" i="1" s="1"/>
  <c r="I335" i="1"/>
  <c r="E485" i="5" s="1"/>
  <c r="AC335" i="1"/>
  <c r="AE335" i="1"/>
  <c r="AD335" i="1" s="1"/>
  <c r="AF335" i="1"/>
  <c r="CT335" i="1"/>
  <c r="S335" i="1" s="1"/>
  <c r="AG335" i="1"/>
  <c r="AH335" i="1"/>
  <c r="AI335" i="1"/>
  <c r="AJ335" i="1"/>
  <c r="CX335" i="1" s="1"/>
  <c r="W335" i="1" s="1"/>
  <c r="CQ335" i="1"/>
  <c r="P335" i="1" s="1"/>
  <c r="CS335" i="1"/>
  <c r="R335" i="1"/>
  <c r="CU335" i="1"/>
  <c r="T335" i="1" s="1"/>
  <c r="CV335" i="1"/>
  <c r="U335" i="1"/>
  <c r="CW335" i="1"/>
  <c r="V335" i="1" s="1"/>
  <c r="FR335" i="1"/>
  <c r="GL335" i="1"/>
  <c r="GO335" i="1"/>
  <c r="GP335" i="1"/>
  <c r="GV335" i="1"/>
  <c r="HC335" i="1"/>
  <c r="GX335" i="1"/>
  <c r="C336" i="1"/>
  <c r="D336" i="1"/>
  <c r="I336" i="1"/>
  <c r="AC336" i="1"/>
  <c r="CQ336" i="1" s="1"/>
  <c r="P336" i="1" s="1"/>
  <c r="AE336" i="1"/>
  <c r="AD336" i="1"/>
  <c r="CR336" i="1" s="1"/>
  <c r="Q336" i="1" s="1"/>
  <c r="AF336" i="1"/>
  <c r="AG336" i="1"/>
  <c r="AH336" i="1"/>
  <c r="AI336" i="1"/>
  <c r="AJ336" i="1"/>
  <c r="CS336" i="1"/>
  <c r="R336" i="1" s="1"/>
  <c r="CT336" i="1"/>
  <c r="S336" i="1" s="1"/>
  <c r="CU336" i="1"/>
  <c r="T336" i="1" s="1"/>
  <c r="CV336" i="1"/>
  <c r="U336" i="1" s="1"/>
  <c r="CW336" i="1"/>
  <c r="V336" i="1" s="1"/>
  <c r="CX336" i="1"/>
  <c r="W336" i="1" s="1"/>
  <c r="FR336" i="1"/>
  <c r="GL336" i="1"/>
  <c r="GO336" i="1"/>
  <c r="GP336" i="1"/>
  <c r="GV336" i="1"/>
  <c r="HC336" i="1" s="1"/>
  <c r="GX336" i="1" s="1"/>
  <c r="C337" i="1"/>
  <c r="D337" i="1"/>
  <c r="I337" i="1"/>
  <c r="AC337" i="1"/>
  <c r="H492" i="5" s="1"/>
  <c r="AD337" i="1"/>
  <c r="H490" i="5" s="1"/>
  <c r="AE337" i="1"/>
  <c r="H491" i="5" s="1"/>
  <c r="R491" i="5" s="1"/>
  <c r="AF337" i="1"/>
  <c r="CT337" i="1" s="1"/>
  <c r="S337" i="1" s="1"/>
  <c r="K489" i="5" s="1"/>
  <c r="AG337" i="1"/>
  <c r="AH337" i="1"/>
  <c r="CV337" i="1"/>
  <c r="U337" i="1"/>
  <c r="AI337" i="1"/>
  <c r="AJ337" i="1"/>
  <c r="CX337" i="1" s="1"/>
  <c r="W337" i="1" s="1"/>
  <c r="CQ337" i="1"/>
  <c r="P337" i="1"/>
  <c r="K492" i="5" s="1"/>
  <c r="CS337" i="1"/>
  <c r="R337" i="1"/>
  <c r="K491" i="5" s="1"/>
  <c r="CU337" i="1"/>
  <c r="T337" i="1"/>
  <c r="CW337" i="1"/>
  <c r="V337" i="1"/>
  <c r="FR337" i="1"/>
  <c r="GL337" i="1"/>
  <c r="GO337" i="1"/>
  <c r="GP337" i="1"/>
  <c r="GV337" i="1"/>
  <c r="HC337" i="1"/>
  <c r="GX337" i="1" s="1"/>
  <c r="I338" i="1"/>
  <c r="AC338" i="1"/>
  <c r="AE338" i="1"/>
  <c r="AD338" i="1" s="1"/>
  <c r="CR338" i="1" s="1"/>
  <c r="Q338" i="1" s="1"/>
  <c r="AF338" i="1"/>
  <c r="CT338" i="1" s="1"/>
  <c r="S338" i="1" s="1"/>
  <c r="AG338" i="1"/>
  <c r="CU338" i="1"/>
  <c r="T338" i="1" s="1"/>
  <c r="AH338" i="1"/>
  <c r="CV338" i="1" s="1"/>
  <c r="U338" i="1" s="1"/>
  <c r="AI338" i="1"/>
  <c r="AJ338" i="1"/>
  <c r="CQ338" i="1"/>
  <c r="P338" i="1"/>
  <c r="CP338" i="1" s="1"/>
  <c r="O338" i="1" s="1"/>
  <c r="CW338" i="1"/>
  <c r="V338" i="1"/>
  <c r="CX338" i="1"/>
  <c r="W338" i="1"/>
  <c r="FR338" i="1"/>
  <c r="GL338" i="1"/>
  <c r="GO338" i="1"/>
  <c r="GP338" i="1"/>
  <c r="GV338" i="1"/>
  <c r="HC338" i="1"/>
  <c r="GX338" i="1" s="1"/>
  <c r="I339" i="1"/>
  <c r="E496" i="5" s="1"/>
  <c r="AC339" i="1"/>
  <c r="AE339" i="1"/>
  <c r="AD339" i="1" s="1"/>
  <c r="AF339" i="1"/>
  <c r="CT339" i="1" s="1"/>
  <c r="S339" i="1" s="1"/>
  <c r="AG339" i="1"/>
  <c r="AH339" i="1"/>
  <c r="CV339" i="1" s="1"/>
  <c r="U339" i="1" s="1"/>
  <c r="AI339" i="1"/>
  <c r="AJ339" i="1"/>
  <c r="CX339" i="1" s="1"/>
  <c r="W339" i="1" s="1"/>
  <c r="CQ339" i="1"/>
  <c r="CS339" i="1"/>
  <c r="R339" i="1"/>
  <c r="CU339" i="1"/>
  <c r="CW339" i="1"/>
  <c r="FR339" i="1"/>
  <c r="GL339" i="1"/>
  <c r="GO339" i="1"/>
  <c r="GP339" i="1"/>
  <c r="GV339" i="1"/>
  <c r="HC339" i="1"/>
  <c r="GX339" i="1" s="1"/>
  <c r="I340" i="1"/>
  <c r="AC340" i="1"/>
  <c r="AE340" i="1"/>
  <c r="AD340" i="1" s="1"/>
  <c r="AF340" i="1"/>
  <c r="CT340" i="1"/>
  <c r="S340" i="1"/>
  <c r="AG340" i="1"/>
  <c r="AH340" i="1"/>
  <c r="AI340" i="1"/>
  <c r="AJ340" i="1"/>
  <c r="CX340" i="1" s="1"/>
  <c r="W340" i="1" s="1"/>
  <c r="CQ340" i="1"/>
  <c r="P340" i="1"/>
  <c r="CU340" i="1"/>
  <c r="T340" i="1"/>
  <c r="CV340" i="1"/>
  <c r="U340" i="1"/>
  <c r="CW340" i="1"/>
  <c r="V340" i="1"/>
  <c r="FR340" i="1"/>
  <c r="GL340" i="1"/>
  <c r="GO340" i="1"/>
  <c r="GP340" i="1"/>
  <c r="GV340" i="1"/>
  <c r="HC340" i="1"/>
  <c r="GX340" i="1" s="1"/>
  <c r="I341" i="1"/>
  <c r="E497" i="5" s="1"/>
  <c r="AC341" i="1"/>
  <c r="AE341" i="1"/>
  <c r="CS341" i="1" s="1"/>
  <c r="R341" i="1" s="1"/>
  <c r="AF341" i="1"/>
  <c r="CT341" i="1" s="1"/>
  <c r="S341" i="1" s="1"/>
  <c r="AG341" i="1"/>
  <c r="AH341" i="1"/>
  <c r="AI341" i="1"/>
  <c r="CW341" i="1" s="1"/>
  <c r="V341" i="1" s="1"/>
  <c r="AJ341" i="1"/>
  <c r="CQ341" i="1"/>
  <c r="P341" i="1" s="1"/>
  <c r="CU341" i="1"/>
  <c r="T341" i="1" s="1"/>
  <c r="CV341" i="1"/>
  <c r="U341" i="1" s="1"/>
  <c r="CX341" i="1"/>
  <c r="W341" i="1" s="1"/>
  <c r="FR341" i="1"/>
  <c r="GL341" i="1"/>
  <c r="GO341" i="1"/>
  <c r="GP341" i="1"/>
  <c r="GV341" i="1"/>
  <c r="HC341" i="1" s="1"/>
  <c r="GX341" i="1" s="1"/>
  <c r="C342" i="1"/>
  <c r="D342" i="1"/>
  <c r="I342" i="1"/>
  <c r="AC342" i="1"/>
  <c r="CQ342" i="1" s="1"/>
  <c r="P342" i="1" s="1"/>
  <c r="AE342" i="1"/>
  <c r="CS342" i="1" s="1"/>
  <c r="R342" i="1" s="1"/>
  <c r="AD342" i="1"/>
  <c r="CR342" i="1" s="1"/>
  <c r="Q342" i="1" s="1"/>
  <c r="AF342" i="1"/>
  <c r="AG342" i="1"/>
  <c r="CU342" i="1" s="1"/>
  <c r="T342" i="1" s="1"/>
  <c r="AH342" i="1"/>
  <c r="CV342" i="1" s="1"/>
  <c r="U342" i="1" s="1"/>
  <c r="AI342" i="1"/>
  <c r="AJ342" i="1"/>
  <c r="CT342" i="1"/>
  <c r="S342" i="1" s="1"/>
  <c r="CW342" i="1"/>
  <c r="V342" i="1" s="1"/>
  <c r="CX342" i="1"/>
  <c r="W342" i="1"/>
  <c r="FR342" i="1"/>
  <c r="GL342" i="1"/>
  <c r="GO342" i="1"/>
  <c r="GP342" i="1"/>
  <c r="GV342" i="1"/>
  <c r="HC342" i="1" s="1"/>
  <c r="GX342" i="1" s="1"/>
  <c r="C343" i="1"/>
  <c r="D343" i="1"/>
  <c r="I343" i="1"/>
  <c r="AC343" i="1"/>
  <c r="H504" i="5" s="1"/>
  <c r="AD343" i="1"/>
  <c r="H502" i="5" s="1"/>
  <c r="AE343" i="1"/>
  <c r="H503" i="5" s="1"/>
  <c r="R503" i="5" s="1"/>
  <c r="AF343" i="1"/>
  <c r="CT343" i="1" s="1"/>
  <c r="S343" i="1" s="1"/>
  <c r="K501" i="5" s="1"/>
  <c r="AG343" i="1"/>
  <c r="AH343" i="1"/>
  <c r="CV343" i="1"/>
  <c r="U343" i="1"/>
  <c r="AI343" i="1"/>
  <c r="AJ343" i="1"/>
  <c r="CX343" i="1" s="1"/>
  <c r="W343" i="1" s="1"/>
  <c r="CQ343" i="1"/>
  <c r="P343" i="1"/>
  <c r="K504" i="5" s="1"/>
  <c r="CS343" i="1"/>
  <c r="R343" i="1"/>
  <c r="K503" i="5" s="1"/>
  <c r="CU343" i="1"/>
  <c r="T343" i="1"/>
  <c r="CW343" i="1"/>
  <c r="V343" i="1"/>
  <c r="FR343" i="1"/>
  <c r="GL343" i="1"/>
  <c r="GO343" i="1"/>
  <c r="GP343" i="1"/>
  <c r="GV343" i="1"/>
  <c r="HC343" i="1"/>
  <c r="GX343" i="1" s="1"/>
  <c r="I344" i="1"/>
  <c r="AC344" i="1"/>
  <c r="CQ344" i="1"/>
  <c r="P344" i="1" s="1"/>
  <c r="AE344" i="1"/>
  <c r="CS344" i="1" s="1"/>
  <c r="R344" i="1" s="1"/>
  <c r="AD344" i="1"/>
  <c r="CR344" i="1"/>
  <c r="Q344" i="1" s="1"/>
  <c r="AF344" i="1"/>
  <c r="AG344" i="1"/>
  <c r="CU344" i="1"/>
  <c r="T344" i="1" s="1"/>
  <c r="AH344" i="1"/>
  <c r="CV344" i="1" s="1"/>
  <c r="U344" i="1" s="1"/>
  <c r="AI344" i="1"/>
  <c r="AJ344" i="1"/>
  <c r="CX344" i="1" s="1"/>
  <c r="W344" i="1" s="1"/>
  <c r="CT344" i="1"/>
  <c r="S344" i="1"/>
  <c r="CW344" i="1"/>
  <c r="V344" i="1"/>
  <c r="FR344" i="1"/>
  <c r="GL344" i="1"/>
  <c r="GO344" i="1"/>
  <c r="GP344" i="1"/>
  <c r="GV344" i="1"/>
  <c r="HC344" i="1"/>
  <c r="GX344" i="1" s="1"/>
  <c r="I345" i="1"/>
  <c r="E508" i="5" s="1"/>
  <c r="AC345" i="1"/>
  <c r="AE345" i="1"/>
  <c r="AD345" i="1" s="1"/>
  <c r="AF345" i="1"/>
  <c r="CT345" i="1"/>
  <c r="S345" i="1"/>
  <c r="AG345" i="1"/>
  <c r="AH345" i="1"/>
  <c r="CV345" i="1" s="1"/>
  <c r="U345" i="1" s="1"/>
  <c r="AI345" i="1"/>
  <c r="AJ345" i="1"/>
  <c r="CX345" i="1" s="1"/>
  <c r="W345" i="1" s="1"/>
  <c r="CQ345" i="1"/>
  <c r="P345" i="1"/>
  <c r="CU345" i="1"/>
  <c r="T345" i="1"/>
  <c r="CW345" i="1"/>
  <c r="V345" i="1"/>
  <c r="FR345" i="1"/>
  <c r="GL345" i="1"/>
  <c r="GO345" i="1"/>
  <c r="GP345" i="1"/>
  <c r="GV345" i="1"/>
  <c r="HC345" i="1"/>
  <c r="GX345" i="1"/>
  <c r="I346" i="1"/>
  <c r="S346" i="1" s="1"/>
  <c r="AC346" i="1"/>
  <c r="AE346" i="1"/>
  <c r="CS346" i="1"/>
  <c r="R346" i="1"/>
  <c r="AF346" i="1"/>
  <c r="AG346" i="1"/>
  <c r="AH346" i="1"/>
  <c r="CV346" i="1" s="1"/>
  <c r="U346" i="1" s="1"/>
  <c r="AI346" i="1"/>
  <c r="CW346" i="1" s="1"/>
  <c r="V346" i="1" s="1"/>
  <c r="AJ346" i="1"/>
  <c r="CQ346" i="1"/>
  <c r="P346" i="1" s="1"/>
  <c r="CT346" i="1"/>
  <c r="CU346" i="1"/>
  <c r="T346" i="1" s="1"/>
  <c r="CX346" i="1"/>
  <c r="W346" i="1" s="1"/>
  <c r="FR346" i="1"/>
  <c r="GL346" i="1"/>
  <c r="GO346" i="1"/>
  <c r="GP346" i="1"/>
  <c r="GV346" i="1"/>
  <c r="HC346" i="1"/>
  <c r="GX346" i="1" s="1"/>
  <c r="I347" i="1"/>
  <c r="E509" i="5" s="1"/>
  <c r="AC347" i="1"/>
  <c r="AE347" i="1"/>
  <c r="AD347" i="1" s="1"/>
  <c r="CR347" i="1" s="1"/>
  <c r="Q347" i="1" s="1"/>
  <c r="AF347" i="1"/>
  <c r="AG347" i="1"/>
  <c r="AH347" i="1"/>
  <c r="CV347" i="1"/>
  <c r="U347" i="1" s="1"/>
  <c r="AI347" i="1"/>
  <c r="CW347" i="1" s="1"/>
  <c r="V347" i="1" s="1"/>
  <c r="AJ347" i="1"/>
  <c r="CQ347" i="1"/>
  <c r="P347" i="1" s="1"/>
  <c r="CS347" i="1"/>
  <c r="R347" i="1" s="1"/>
  <c r="CT347" i="1"/>
  <c r="S347" i="1" s="1"/>
  <c r="CU347" i="1"/>
  <c r="T347" i="1" s="1"/>
  <c r="CX347" i="1"/>
  <c r="W347" i="1" s="1"/>
  <c r="FR347" i="1"/>
  <c r="GL347" i="1"/>
  <c r="GO347" i="1"/>
  <c r="GP347" i="1"/>
  <c r="GV347" i="1"/>
  <c r="HC347" i="1" s="1"/>
  <c r="GX347" i="1" s="1"/>
  <c r="C348" i="1"/>
  <c r="D348" i="1"/>
  <c r="I348" i="1"/>
  <c r="AC348" i="1"/>
  <c r="CQ348" i="1" s="1"/>
  <c r="P348" i="1" s="1"/>
  <c r="AE348" i="1"/>
  <c r="AD348" i="1"/>
  <c r="CR348" i="1" s="1"/>
  <c r="Q348" i="1" s="1"/>
  <c r="AF348" i="1"/>
  <c r="AG348" i="1"/>
  <c r="AH348" i="1"/>
  <c r="AI348" i="1"/>
  <c r="CW348" i="1" s="1"/>
  <c r="V348" i="1" s="1"/>
  <c r="AJ348" i="1"/>
  <c r="CS348" i="1"/>
  <c r="R348" i="1" s="1"/>
  <c r="CT348" i="1"/>
  <c r="S348" i="1" s="1"/>
  <c r="CU348" i="1"/>
  <c r="T348" i="1" s="1"/>
  <c r="CV348" i="1"/>
  <c r="U348" i="1" s="1"/>
  <c r="CX348" i="1"/>
  <c r="W348" i="1" s="1"/>
  <c r="FR348" i="1"/>
  <c r="GL348" i="1"/>
  <c r="GO348" i="1"/>
  <c r="GP348" i="1"/>
  <c r="GV348" i="1"/>
  <c r="HC348" i="1" s="1"/>
  <c r="GX348" i="1" s="1"/>
  <c r="C349" i="1"/>
  <c r="D349" i="1"/>
  <c r="I349" i="1"/>
  <c r="AC349" i="1"/>
  <c r="H516" i="5" s="1"/>
  <c r="AD349" i="1"/>
  <c r="H514" i="5" s="1"/>
  <c r="AE349" i="1"/>
  <c r="H515" i="5" s="1"/>
  <c r="R515" i="5" s="1"/>
  <c r="AF349" i="1"/>
  <c r="CT349" i="1" s="1"/>
  <c r="S349" i="1" s="1"/>
  <c r="K513" i="5" s="1"/>
  <c r="AG349" i="1"/>
  <c r="AH349" i="1"/>
  <c r="CV349" i="1" s="1"/>
  <c r="U349" i="1" s="1"/>
  <c r="AI349" i="1"/>
  <c r="AJ349" i="1"/>
  <c r="CX349" i="1" s="1"/>
  <c r="W349" i="1" s="1"/>
  <c r="CS349" i="1"/>
  <c r="R349" i="1"/>
  <c r="K515" i="5" s="1"/>
  <c r="CU349" i="1"/>
  <c r="T349" i="1"/>
  <c r="CW349" i="1"/>
  <c r="V349" i="1"/>
  <c r="FR349" i="1"/>
  <c r="GL349" i="1"/>
  <c r="GO349" i="1"/>
  <c r="GP349" i="1"/>
  <c r="GV349" i="1"/>
  <c r="HC349" i="1"/>
  <c r="GX349" i="1" s="1"/>
  <c r="C350" i="1"/>
  <c r="D350" i="1"/>
  <c r="I350" i="1"/>
  <c r="I354" i="1" s="1"/>
  <c r="AC350" i="1"/>
  <c r="AE350" i="1"/>
  <c r="CS350" i="1" s="1"/>
  <c r="R350" i="1" s="1"/>
  <c r="AF350" i="1"/>
  <c r="CT350" i="1" s="1"/>
  <c r="S350" i="1" s="1"/>
  <c r="AG350" i="1"/>
  <c r="AH350" i="1"/>
  <c r="CV350" i="1" s="1"/>
  <c r="U350" i="1" s="1"/>
  <c r="AI350" i="1"/>
  <c r="AJ350" i="1"/>
  <c r="CX350" i="1" s="1"/>
  <c r="W350" i="1" s="1"/>
  <c r="CQ350" i="1"/>
  <c r="P350" i="1"/>
  <c r="CU350" i="1"/>
  <c r="CW350" i="1"/>
  <c r="FR350" i="1"/>
  <c r="GL350" i="1"/>
  <c r="GO350" i="1"/>
  <c r="GP350" i="1"/>
  <c r="GV350" i="1"/>
  <c r="HC350" i="1"/>
  <c r="GX350" i="1" s="1"/>
  <c r="C351" i="1"/>
  <c r="D351" i="1"/>
  <c r="I351" i="1"/>
  <c r="AC351" i="1"/>
  <c r="AE351" i="1"/>
  <c r="H525" i="5" s="1"/>
  <c r="R525" i="5" s="1"/>
  <c r="AF351" i="1"/>
  <c r="AG351" i="1"/>
  <c r="AH351" i="1"/>
  <c r="CV351" i="1"/>
  <c r="U351" i="1" s="1"/>
  <c r="AI351" i="1"/>
  <c r="AJ351" i="1"/>
  <c r="CQ351" i="1"/>
  <c r="P351" i="1" s="1"/>
  <c r="K526" i="5" s="1"/>
  <c r="CT351" i="1"/>
  <c r="S351" i="1" s="1"/>
  <c r="K523" i="5" s="1"/>
  <c r="CU351" i="1"/>
  <c r="T351" i="1" s="1"/>
  <c r="CW351" i="1"/>
  <c r="V351" i="1" s="1"/>
  <c r="CX351" i="1"/>
  <c r="W351" i="1" s="1"/>
  <c r="FR351" i="1"/>
  <c r="GL351" i="1"/>
  <c r="GO351" i="1"/>
  <c r="GP351" i="1"/>
  <c r="GV351" i="1"/>
  <c r="HC351" i="1" s="1"/>
  <c r="GX351" i="1" s="1"/>
  <c r="AC352" i="1"/>
  <c r="CQ352" i="1" s="1"/>
  <c r="AE352" i="1"/>
  <c r="AD352" i="1"/>
  <c r="CR352" i="1" s="1"/>
  <c r="AF352" i="1"/>
  <c r="AG352" i="1"/>
  <c r="AH352" i="1"/>
  <c r="AI352" i="1"/>
  <c r="AJ352" i="1"/>
  <c r="CS352" i="1"/>
  <c r="CT352" i="1"/>
  <c r="CU352" i="1"/>
  <c r="CV352" i="1"/>
  <c r="CW352" i="1"/>
  <c r="CX352" i="1"/>
  <c r="FR352" i="1"/>
  <c r="GL352" i="1"/>
  <c r="GO352" i="1"/>
  <c r="GP352" i="1"/>
  <c r="GV352" i="1"/>
  <c r="HC352" i="1" s="1"/>
  <c r="I353" i="1"/>
  <c r="E530" i="5" s="1"/>
  <c r="AC353" i="1"/>
  <c r="H530" i="5" s="1"/>
  <c r="W530" i="5" s="1"/>
  <c r="AE353" i="1"/>
  <c r="AD353" i="1"/>
  <c r="AF353" i="1"/>
  <c r="AG353" i="1"/>
  <c r="CU353" i="1" s="1"/>
  <c r="T353" i="1" s="1"/>
  <c r="AH353" i="1"/>
  <c r="AI353" i="1"/>
  <c r="AJ353" i="1"/>
  <c r="CQ353" i="1"/>
  <c r="P353" i="1" s="1"/>
  <c r="CS353" i="1"/>
  <c r="R353" i="1" s="1"/>
  <c r="CT353" i="1"/>
  <c r="S353" i="1" s="1"/>
  <c r="CV353" i="1"/>
  <c r="U353" i="1" s="1"/>
  <c r="CW353" i="1"/>
  <c r="V353" i="1" s="1"/>
  <c r="CX353" i="1"/>
  <c r="W353" i="1" s="1"/>
  <c r="FR353" i="1"/>
  <c r="GL353" i="1"/>
  <c r="GO353" i="1"/>
  <c r="GP353" i="1"/>
  <c r="GV353" i="1"/>
  <c r="HC353" i="1" s="1"/>
  <c r="GX353" i="1" s="1"/>
  <c r="AC354" i="1"/>
  <c r="AE354" i="1"/>
  <c r="AD354" i="1"/>
  <c r="CR354" i="1" s="1"/>
  <c r="Q354" i="1" s="1"/>
  <c r="AF354" i="1"/>
  <c r="AG354" i="1"/>
  <c r="AH354" i="1"/>
  <c r="AI354" i="1"/>
  <c r="AJ354" i="1"/>
  <c r="CQ354" i="1"/>
  <c r="CS354" i="1"/>
  <c r="R354" i="1" s="1"/>
  <c r="CT354" i="1"/>
  <c r="S354" i="1" s="1"/>
  <c r="CU354" i="1"/>
  <c r="T354" i="1" s="1"/>
  <c r="CV354" i="1"/>
  <c r="CW354" i="1"/>
  <c r="V354" i="1" s="1"/>
  <c r="CX354" i="1"/>
  <c r="W354" i="1" s="1"/>
  <c r="FR354" i="1"/>
  <c r="GL354" i="1"/>
  <c r="GO354" i="1"/>
  <c r="GP354" i="1"/>
  <c r="GV354" i="1"/>
  <c r="HC354" i="1" s="1"/>
  <c r="GX354" i="1" s="1"/>
  <c r="I355" i="1"/>
  <c r="E531" i="5" s="1"/>
  <c r="AC355" i="1"/>
  <c r="CQ355" i="1" s="1"/>
  <c r="P355" i="1" s="1"/>
  <c r="AE355" i="1"/>
  <c r="AD355" i="1"/>
  <c r="AF355" i="1"/>
  <c r="AG355" i="1"/>
  <c r="CU355" i="1" s="1"/>
  <c r="T355" i="1" s="1"/>
  <c r="AH355" i="1"/>
  <c r="AI355" i="1"/>
  <c r="AJ355" i="1"/>
  <c r="CS355" i="1"/>
  <c r="R355" i="1" s="1"/>
  <c r="CT355" i="1"/>
  <c r="S355" i="1" s="1"/>
  <c r="CV355" i="1"/>
  <c r="U355" i="1" s="1"/>
  <c r="CW355" i="1"/>
  <c r="V355" i="1" s="1"/>
  <c r="CX355" i="1"/>
  <c r="W355" i="1" s="1"/>
  <c r="FR355" i="1"/>
  <c r="GL355" i="1"/>
  <c r="GO355" i="1"/>
  <c r="GP355" i="1"/>
  <c r="GV355" i="1"/>
  <c r="HC355" i="1" s="1"/>
  <c r="GX355" i="1" s="1"/>
  <c r="C356" i="1"/>
  <c r="D356" i="1"/>
  <c r="AC356" i="1"/>
  <c r="AE356" i="1"/>
  <c r="CS356" i="1" s="1"/>
  <c r="R356" i="1" s="1"/>
  <c r="AF356" i="1"/>
  <c r="AG356" i="1"/>
  <c r="CU356" i="1" s="1"/>
  <c r="T356" i="1" s="1"/>
  <c r="AH356" i="1"/>
  <c r="AI356" i="1"/>
  <c r="CW356" i="1"/>
  <c r="V356" i="1"/>
  <c r="AJ356" i="1"/>
  <c r="CQ356" i="1"/>
  <c r="P356" i="1"/>
  <c r="CT356" i="1"/>
  <c r="S356" i="1" s="1"/>
  <c r="CV356" i="1"/>
  <c r="U356" i="1" s="1"/>
  <c r="CX356" i="1"/>
  <c r="W356" i="1"/>
  <c r="FR356" i="1"/>
  <c r="GL356" i="1"/>
  <c r="GO356" i="1"/>
  <c r="GP356" i="1"/>
  <c r="GV356" i="1"/>
  <c r="HC356" i="1" s="1"/>
  <c r="GX356" i="1" s="1"/>
  <c r="C357" i="1"/>
  <c r="D357" i="1"/>
  <c r="AC357" i="1"/>
  <c r="H535" i="5" s="1"/>
  <c r="AE357" i="1"/>
  <c r="AD357" i="1"/>
  <c r="CR357" i="1"/>
  <c r="Q357" i="1" s="1"/>
  <c r="AF357" i="1"/>
  <c r="AG357" i="1"/>
  <c r="CU357" i="1"/>
  <c r="T357" i="1" s="1"/>
  <c r="AH357" i="1"/>
  <c r="AI357" i="1"/>
  <c r="AJ357" i="1"/>
  <c r="CX357" i="1" s="1"/>
  <c r="W357" i="1" s="1"/>
  <c r="CQ357" i="1"/>
  <c r="P357" i="1" s="1"/>
  <c r="CS357" i="1"/>
  <c r="R357" i="1" s="1"/>
  <c r="CT357" i="1"/>
  <c r="S357" i="1"/>
  <c r="K534" i="5" s="1"/>
  <c r="CV357" i="1"/>
  <c r="U357" i="1" s="1"/>
  <c r="CW357" i="1"/>
  <c r="V357" i="1"/>
  <c r="FR357" i="1"/>
  <c r="GL357" i="1"/>
  <c r="GO357" i="1"/>
  <c r="GP357" i="1"/>
  <c r="GV357" i="1"/>
  <c r="HC357" i="1"/>
  <c r="GX357" i="1" s="1"/>
  <c r="I358" i="1"/>
  <c r="AC358" i="1"/>
  <c r="AE358" i="1"/>
  <c r="AD358" i="1" s="1"/>
  <c r="AF358" i="1"/>
  <c r="CT358" i="1"/>
  <c r="S358" i="1"/>
  <c r="AG358" i="1"/>
  <c r="AH358" i="1"/>
  <c r="AI358" i="1"/>
  <c r="AJ358" i="1"/>
  <c r="CX358" i="1" s="1"/>
  <c r="W358" i="1" s="1"/>
  <c r="CQ358" i="1"/>
  <c r="P358" i="1"/>
  <c r="CU358" i="1"/>
  <c r="T358" i="1"/>
  <c r="CV358" i="1"/>
  <c r="U358" i="1" s="1"/>
  <c r="CW358" i="1"/>
  <c r="V358" i="1"/>
  <c r="FR358" i="1"/>
  <c r="GL358" i="1"/>
  <c r="GO358" i="1"/>
  <c r="GP358" i="1"/>
  <c r="GV358" i="1"/>
  <c r="HC358" i="1" s="1"/>
  <c r="GX358" i="1" s="1"/>
  <c r="I359" i="1"/>
  <c r="E539" i="5" s="1"/>
  <c r="AC359" i="1"/>
  <c r="CQ359" i="1" s="1"/>
  <c r="P359" i="1" s="1"/>
  <c r="AE359" i="1"/>
  <c r="CS359" i="1"/>
  <c r="R359" i="1"/>
  <c r="AF359" i="1"/>
  <c r="AG359" i="1"/>
  <c r="AH359" i="1"/>
  <c r="AI359" i="1"/>
  <c r="CW359" i="1" s="1"/>
  <c r="V359" i="1" s="1"/>
  <c r="AJ359" i="1"/>
  <c r="CT359" i="1"/>
  <c r="S359" i="1" s="1"/>
  <c r="CU359" i="1"/>
  <c r="CV359" i="1"/>
  <c r="U359" i="1" s="1"/>
  <c r="CX359" i="1"/>
  <c r="W359" i="1" s="1"/>
  <c r="FR359" i="1"/>
  <c r="GL359" i="1"/>
  <c r="GO359" i="1"/>
  <c r="GP359" i="1"/>
  <c r="GV359" i="1"/>
  <c r="HC359" i="1"/>
  <c r="GX359" i="1"/>
  <c r="I360" i="1"/>
  <c r="AC360" i="1"/>
  <c r="AE360" i="1"/>
  <c r="AD360" i="1" s="1"/>
  <c r="CR360" i="1" s="1"/>
  <c r="Q360" i="1" s="1"/>
  <c r="AF360" i="1"/>
  <c r="CT360" i="1" s="1"/>
  <c r="S360" i="1" s="1"/>
  <c r="AG360" i="1"/>
  <c r="CU360" i="1" s="1"/>
  <c r="T360" i="1" s="1"/>
  <c r="AH360" i="1"/>
  <c r="CV360" i="1" s="1"/>
  <c r="U360" i="1" s="1"/>
  <c r="AI360" i="1"/>
  <c r="AJ360" i="1"/>
  <c r="CQ360" i="1"/>
  <c r="P360" i="1"/>
  <c r="CW360" i="1"/>
  <c r="V360" i="1"/>
  <c r="CX360" i="1"/>
  <c r="W360" i="1"/>
  <c r="FR360" i="1"/>
  <c r="GL360" i="1"/>
  <c r="GO360" i="1"/>
  <c r="GP360" i="1"/>
  <c r="GV360" i="1"/>
  <c r="HC360" i="1"/>
  <c r="GX360" i="1" s="1"/>
  <c r="I361" i="1"/>
  <c r="E540" i="5" s="1"/>
  <c r="AC361" i="1"/>
  <c r="AE361" i="1"/>
  <c r="AD361" i="1" s="1"/>
  <c r="AF361" i="1"/>
  <c r="CT361" i="1" s="1"/>
  <c r="S361" i="1" s="1"/>
  <c r="AG361" i="1"/>
  <c r="AH361" i="1"/>
  <c r="CV361" i="1" s="1"/>
  <c r="U361" i="1" s="1"/>
  <c r="AI361" i="1"/>
  <c r="AJ361" i="1"/>
  <c r="CX361" i="1" s="1"/>
  <c r="W361" i="1" s="1"/>
  <c r="CQ361" i="1"/>
  <c r="P361" i="1" s="1"/>
  <c r="CS361" i="1"/>
  <c r="R361" i="1"/>
  <c r="CU361" i="1"/>
  <c r="T361" i="1" s="1"/>
  <c r="CW361" i="1"/>
  <c r="V361" i="1" s="1"/>
  <c r="FR361" i="1"/>
  <c r="GL361" i="1"/>
  <c r="GO361" i="1"/>
  <c r="GP361" i="1"/>
  <c r="GV361" i="1"/>
  <c r="HC361" i="1"/>
  <c r="GX361" i="1" s="1"/>
  <c r="I362" i="1"/>
  <c r="AC362" i="1"/>
  <c r="AE362" i="1"/>
  <c r="AD362" i="1" s="1"/>
  <c r="AF362" i="1"/>
  <c r="AG362" i="1"/>
  <c r="AH362" i="1"/>
  <c r="CV362" i="1" s="1"/>
  <c r="U362" i="1" s="1"/>
  <c r="AI362" i="1"/>
  <c r="AJ362" i="1"/>
  <c r="CQ362" i="1"/>
  <c r="P362" i="1"/>
  <c r="CT362" i="1"/>
  <c r="S362" i="1"/>
  <c r="CU362" i="1"/>
  <c r="T362" i="1" s="1"/>
  <c r="CW362" i="1"/>
  <c r="V362" i="1" s="1"/>
  <c r="CX362" i="1"/>
  <c r="W362" i="1"/>
  <c r="FR362" i="1"/>
  <c r="GL362" i="1"/>
  <c r="GO362" i="1"/>
  <c r="GP362" i="1"/>
  <c r="GV362" i="1"/>
  <c r="HC362" i="1" s="1"/>
  <c r="GX362" i="1" s="1"/>
  <c r="I363" i="1"/>
  <c r="E541" i="5" s="1"/>
  <c r="AC363" i="1"/>
  <c r="AE363" i="1"/>
  <c r="AD363" i="1" s="1"/>
  <c r="AF363" i="1"/>
  <c r="CT363" i="1" s="1"/>
  <c r="S363" i="1" s="1"/>
  <c r="AG363" i="1"/>
  <c r="AH363" i="1"/>
  <c r="CV363" i="1" s="1"/>
  <c r="U363" i="1" s="1"/>
  <c r="AI363" i="1"/>
  <c r="CW363" i="1" s="1"/>
  <c r="V363" i="1" s="1"/>
  <c r="AJ363" i="1"/>
  <c r="CX363" i="1" s="1"/>
  <c r="W363" i="1" s="1"/>
  <c r="CQ363" i="1"/>
  <c r="P363" i="1" s="1"/>
  <c r="CU363" i="1"/>
  <c r="T363" i="1" s="1"/>
  <c r="FR363" i="1"/>
  <c r="GL363" i="1"/>
  <c r="GO363" i="1"/>
  <c r="GP363" i="1"/>
  <c r="GV363" i="1"/>
  <c r="HC363" i="1" s="1"/>
  <c r="GX363" i="1" s="1"/>
  <c r="AC364" i="1"/>
  <c r="AD364" i="1"/>
  <c r="AB364" i="1" s="1"/>
  <c r="AE364" i="1"/>
  <c r="AF364" i="1"/>
  <c r="CT364" i="1"/>
  <c r="S364" i="1" s="1"/>
  <c r="AG364" i="1"/>
  <c r="AH364" i="1"/>
  <c r="CV364" i="1"/>
  <c r="U364" i="1" s="1"/>
  <c r="AI364" i="1"/>
  <c r="AJ364" i="1"/>
  <c r="CX364" i="1" s="1"/>
  <c r="W364" i="1" s="1"/>
  <c r="CQ364" i="1"/>
  <c r="P364" i="1" s="1"/>
  <c r="CS364" i="1"/>
  <c r="R364" i="1"/>
  <c r="CU364" i="1"/>
  <c r="T364" i="1" s="1"/>
  <c r="CW364" i="1"/>
  <c r="V364" i="1"/>
  <c r="FR364" i="1"/>
  <c r="GL364" i="1"/>
  <c r="GO364" i="1"/>
  <c r="GP364" i="1"/>
  <c r="GV364" i="1"/>
  <c r="HC364" i="1" s="1"/>
  <c r="GX364" i="1" s="1"/>
  <c r="AC365" i="1"/>
  <c r="AE365" i="1"/>
  <c r="AD365" i="1" s="1"/>
  <c r="AB365" i="1" s="1"/>
  <c r="AF365" i="1"/>
  <c r="CT365" i="1" s="1"/>
  <c r="S365" i="1" s="1"/>
  <c r="AG365" i="1"/>
  <c r="AH365" i="1"/>
  <c r="CV365" i="1"/>
  <c r="U365" i="1"/>
  <c r="AI365" i="1"/>
  <c r="AJ365" i="1"/>
  <c r="CX365" i="1"/>
  <c r="W365" i="1"/>
  <c r="CQ365" i="1"/>
  <c r="P365" i="1" s="1"/>
  <c r="CS365" i="1"/>
  <c r="R365" i="1"/>
  <c r="CU365" i="1"/>
  <c r="T365" i="1" s="1"/>
  <c r="CW365" i="1"/>
  <c r="V365" i="1"/>
  <c r="FR365" i="1"/>
  <c r="GL365" i="1"/>
  <c r="GO365" i="1"/>
  <c r="GP365" i="1"/>
  <c r="GV365" i="1"/>
  <c r="HC365" i="1" s="1"/>
  <c r="GX365" i="1" s="1"/>
  <c r="B367" i="1"/>
  <c r="B300" i="1" s="1"/>
  <c r="C367" i="1"/>
  <c r="C300" i="1" s="1"/>
  <c r="D367" i="1"/>
  <c r="D300" i="1" s="1"/>
  <c r="F367" i="1"/>
  <c r="F300" i="1" s="1"/>
  <c r="G367" i="1"/>
  <c r="G300" i="1" s="1"/>
  <c r="AO367" i="1"/>
  <c r="AO300" i="1" s="1"/>
  <c r="BX367" i="1"/>
  <c r="BX300" i="1" s="1"/>
  <c r="BY367" i="1"/>
  <c r="BY300" i="1" s="1"/>
  <c r="BZ367" i="1"/>
  <c r="BZ300" i="1" s="1"/>
  <c r="CC367" i="1"/>
  <c r="CC300" i="1" s="1"/>
  <c r="CD367" i="1"/>
  <c r="CD300" i="1" s="1"/>
  <c r="CG367" i="1"/>
  <c r="CG300" i="1" s="1"/>
  <c r="CK367" i="1"/>
  <c r="CK300" i="1" s="1"/>
  <c r="CL367" i="1"/>
  <c r="CL300" i="1" s="1"/>
  <c r="FP367" i="1"/>
  <c r="FY367" i="1" s="1"/>
  <c r="FY300" i="1" s="1"/>
  <c r="FQ367" i="1"/>
  <c r="FQ300" i="1" s="1"/>
  <c r="FR367" i="1"/>
  <c r="FR300" i="1" s="1"/>
  <c r="FU367" i="1"/>
  <c r="FU300" i="1" s="1"/>
  <c r="FV367" i="1"/>
  <c r="FV300" i="1" s="1"/>
  <c r="GC367" i="1"/>
  <c r="GC300" i="1" s="1"/>
  <c r="GD367" i="1"/>
  <c r="GD300" i="1" s="1"/>
  <c r="F371" i="1"/>
  <c r="D396" i="1"/>
  <c r="E398" i="1"/>
  <c r="Z398" i="1"/>
  <c r="AA398" i="1"/>
  <c r="AM398" i="1"/>
  <c r="AN398" i="1"/>
  <c r="BD398" i="1"/>
  <c r="BE398" i="1"/>
  <c r="BF398" i="1"/>
  <c r="BG398" i="1"/>
  <c r="BH398" i="1"/>
  <c r="BI398" i="1"/>
  <c r="BJ398" i="1"/>
  <c r="BK398" i="1"/>
  <c r="BL398" i="1"/>
  <c r="BM398" i="1"/>
  <c r="BN398" i="1"/>
  <c r="BO398" i="1"/>
  <c r="BP398" i="1"/>
  <c r="BQ398" i="1"/>
  <c r="BR398" i="1"/>
  <c r="BS398" i="1"/>
  <c r="BT398" i="1"/>
  <c r="BU398" i="1"/>
  <c r="BV398" i="1"/>
  <c r="BW398" i="1"/>
  <c r="CM398" i="1"/>
  <c r="CN398" i="1"/>
  <c r="CO398" i="1"/>
  <c r="CP398" i="1"/>
  <c r="CQ398" i="1"/>
  <c r="CR398" i="1"/>
  <c r="CS398" i="1"/>
  <c r="CT398" i="1"/>
  <c r="CU398" i="1"/>
  <c r="CV398" i="1"/>
  <c r="CW398" i="1"/>
  <c r="CX398" i="1"/>
  <c r="CY398" i="1"/>
  <c r="CZ398" i="1"/>
  <c r="DA398" i="1"/>
  <c r="DB398" i="1"/>
  <c r="DC398" i="1"/>
  <c r="DD398" i="1"/>
  <c r="DE398" i="1"/>
  <c r="DF398" i="1"/>
  <c r="DR398" i="1"/>
  <c r="DS398" i="1"/>
  <c r="EE398" i="1"/>
  <c r="EF398" i="1"/>
  <c r="EV398" i="1"/>
  <c r="EW398" i="1"/>
  <c r="EX398" i="1"/>
  <c r="EY398" i="1"/>
  <c r="EZ398" i="1"/>
  <c r="FA398" i="1"/>
  <c r="FB398" i="1"/>
  <c r="FC398" i="1"/>
  <c r="FD398" i="1"/>
  <c r="FE398" i="1"/>
  <c r="FF398" i="1"/>
  <c r="FG398" i="1"/>
  <c r="FH398" i="1"/>
  <c r="FI398" i="1"/>
  <c r="FJ398" i="1"/>
  <c r="FK398" i="1"/>
  <c r="FL398" i="1"/>
  <c r="FM398" i="1"/>
  <c r="FN398" i="1"/>
  <c r="FO398" i="1"/>
  <c r="GE398" i="1"/>
  <c r="GF398" i="1"/>
  <c r="GG398" i="1"/>
  <c r="GH398" i="1"/>
  <c r="GI398" i="1"/>
  <c r="GJ398" i="1"/>
  <c r="GK398" i="1"/>
  <c r="GL398" i="1"/>
  <c r="GM398" i="1"/>
  <c r="GN398" i="1"/>
  <c r="GO398" i="1"/>
  <c r="GP398" i="1"/>
  <c r="GQ398" i="1"/>
  <c r="GR398" i="1"/>
  <c r="GS398" i="1"/>
  <c r="GT398" i="1"/>
  <c r="GU398" i="1"/>
  <c r="GV398" i="1"/>
  <c r="GW398" i="1"/>
  <c r="GX398" i="1"/>
  <c r="C400" i="1"/>
  <c r="D400" i="1"/>
  <c r="AC400" i="1"/>
  <c r="AE400" i="1"/>
  <c r="AD400" i="1" s="1"/>
  <c r="CR400" i="1" s="1"/>
  <c r="Q400" i="1" s="1"/>
  <c r="AF400" i="1"/>
  <c r="CT400" i="1" s="1"/>
  <c r="AG400" i="1"/>
  <c r="AH400" i="1"/>
  <c r="CV400" i="1" s="1"/>
  <c r="U400" i="1" s="1"/>
  <c r="AI400" i="1"/>
  <c r="CW400" i="1"/>
  <c r="V400" i="1" s="1"/>
  <c r="AJ400" i="1"/>
  <c r="CX400" i="1" s="1"/>
  <c r="CQ400" i="1"/>
  <c r="P400" i="1"/>
  <c r="S400" i="1"/>
  <c r="CU400" i="1"/>
  <c r="T400" i="1"/>
  <c r="W400" i="1"/>
  <c r="FR400" i="1"/>
  <c r="GL400" i="1"/>
  <c r="GO400" i="1"/>
  <c r="GP400" i="1"/>
  <c r="GV400" i="1"/>
  <c r="HC400" i="1"/>
  <c r="GX400" i="1" s="1"/>
  <c r="C401" i="1"/>
  <c r="D401" i="1"/>
  <c r="AC401" i="1"/>
  <c r="AE401" i="1"/>
  <c r="AD401" i="1"/>
  <c r="CR401" i="1" s="1"/>
  <c r="Q401" i="1"/>
  <c r="AF401" i="1"/>
  <c r="AG401" i="1"/>
  <c r="CU401" i="1" s="1"/>
  <c r="T401" i="1" s="1"/>
  <c r="AH401" i="1"/>
  <c r="AI401" i="1"/>
  <c r="AJ401" i="1"/>
  <c r="CS401" i="1"/>
  <c r="R401" i="1" s="1"/>
  <c r="CT401" i="1"/>
  <c r="S401" i="1" s="1"/>
  <c r="CV401" i="1"/>
  <c r="U401" i="1" s="1"/>
  <c r="CW401" i="1"/>
  <c r="V401" i="1" s="1"/>
  <c r="CX401" i="1"/>
  <c r="W401" i="1" s="1"/>
  <c r="FR401" i="1"/>
  <c r="GL401" i="1"/>
  <c r="GO401" i="1"/>
  <c r="GP401" i="1"/>
  <c r="GV401" i="1"/>
  <c r="HC401" i="1" s="1"/>
  <c r="GX401" i="1" s="1"/>
  <c r="I402" i="1"/>
  <c r="AC402" i="1"/>
  <c r="CQ402" i="1" s="1"/>
  <c r="P402" i="1" s="1"/>
  <c r="AE402" i="1"/>
  <c r="AD402" i="1"/>
  <c r="AF402" i="1"/>
  <c r="CT402" i="1"/>
  <c r="S402" i="1" s="1"/>
  <c r="AG402" i="1"/>
  <c r="CU402" i="1" s="1"/>
  <c r="T402" i="1" s="1"/>
  <c r="AH402" i="1"/>
  <c r="AI402" i="1"/>
  <c r="CW402" i="1" s="1"/>
  <c r="V402" i="1" s="1"/>
  <c r="AJ402" i="1"/>
  <c r="CX402" i="1"/>
  <c r="W402" i="1" s="1"/>
  <c r="CS402" i="1"/>
  <c r="R402" i="1" s="1"/>
  <c r="CV402" i="1"/>
  <c r="U402" i="1" s="1"/>
  <c r="FR402" i="1"/>
  <c r="GL402" i="1"/>
  <c r="GO402" i="1"/>
  <c r="GP402" i="1"/>
  <c r="GV402" i="1"/>
  <c r="HC402" i="1" s="1"/>
  <c r="GX402" i="1" s="1"/>
  <c r="I403" i="1"/>
  <c r="AC403" i="1"/>
  <c r="AE403" i="1"/>
  <c r="AD403" i="1" s="1"/>
  <c r="CR403" i="1" s="1"/>
  <c r="Q403" i="1" s="1"/>
  <c r="AF403" i="1"/>
  <c r="CT403" i="1" s="1"/>
  <c r="S403" i="1" s="1"/>
  <c r="AG403" i="1"/>
  <c r="AH403" i="1"/>
  <c r="CV403" i="1" s="1"/>
  <c r="AI403" i="1"/>
  <c r="CW403" i="1"/>
  <c r="V403" i="1" s="1"/>
  <c r="AJ403" i="1"/>
  <c r="CX403" i="1" s="1"/>
  <c r="CU403" i="1"/>
  <c r="T403" i="1"/>
  <c r="U403" i="1"/>
  <c r="W403" i="1"/>
  <c r="FR403" i="1"/>
  <c r="GL403" i="1"/>
  <c r="GO403" i="1"/>
  <c r="GP403" i="1"/>
  <c r="GV403" i="1"/>
  <c r="HC403" i="1"/>
  <c r="GX403" i="1" s="1"/>
  <c r="C404" i="1"/>
  <c r="D404" i="1"/>
  <c r="I404" i="1"/>
  <c r="T404" i="1" s="1"/>
  <c r="AC404" i="1"/>
  <c r="AE404" i="1"/>
  <c r="AF404" i="1"/>
  <c r="CT404" i="1" s="1"/>
  <c r="S404" i="1"/>
  <c r="AG404" i="1"/>
  <c r="AH404" i="1"/>
  <c r="CV404" i="1" s="1"/>
  <c r="U404" i="1" s="1"/>
  <c r="AI404" i="1"/>
  <c r="AJ404" i="1"/>
  <c r="CX404" i="1" s="1"/>
  <c r="W404" i="1" s="1"/>
  <c r="CQ404" i="1"/>
  <c r="CU404" i="1"/>
  <c r="CW404" i="1"/>
  <c r="FR404" i="1"/>
  <c r="GL404" i="1"/>
  <c r="GO404" i="1"/>
  <c r="GP404" i="1"/>
  <c r="GV404" i="1"/>
  <c r="HC404" i="1"/>
  <c r="C405" i="1"/>
  <c r="D405" i="1"/>
  <c r="I405" i="1"/>
  <c r="AC405" i="1"/>
  <c r="AB405" i="1"/>
  <c r="AE405" i="1"/>
  <c r="AD405" i="1"/>
  <c r="AF405" i="1"/>
  <c r="AG405" i="1"/>
  <c r="CU405" i="1" s="1"/>
  <c r="T405" i="1"/>
  <c r="AH405" i="1"/>
  <c r="AI405" i="1"/>
  <c r="CW405" i="1" s="1"/>
  <c r="V405" i="1" s="1"/>
  <c r="AJ405" i="1"/>
  <c r="CS405" i="1"/>
  <c r="R405" i="1" s="1"/>
  <c r="K553" i="5" s="1"/>
  <c r="CT405" i="1"/>
  <c r="CV405" i="1"/>
  <c r="U405" i="1" s="1"/>
  <c r="CX405" i="1"/>
  <c r="W405" i="1" s="1"/>
  <c r="FR405" i="1"/>
  <c r="GL405" i="1"/>
  <c r="GO405" i="1"/>
  <c r="GP405" i="1"/>
  <c r="GV405" i="1"/>
  <c r="HC405" i="1" s="1"/>
  <c r="GX405" i="1"/>
  <c r="C406" i="1"/>
  <c r="D406" i="1"/>
  <c r="I406" i="1"/>
  <c r="AC406" i="1"/>
  <c r="AD406" i="1"/>
  <c r="CR406" i="1" s="1"/>
  <c r="Q406" i="1"/>
  <c r="AE406" i="1"/>
  <c r="AF406" i="1"/>
  <c r="CT406" i="1" s="1"/>
  <c r="S406" i="1" s="1"/>
  <c r="AG406" i="1"/>
  <c r="AH406" i="1"/>
  <c r="CV406" i="1" s="1"/>
  <c r="U406" i="1" s="1"/>
  <c r="AI406" i="1"/>
  <c r="AJ406" i="1"/>
  <c r="CX406" i="1" s="1"/>
  <c r="CS406" i="1"/>
  <c r="R406" i="1"/>
  <c r="CU406" i="1"/>
  <c r="T406" i="1"/>
  <c r="CW406" i="1"/>
  <c r="V406" i="1"/>
  <c r="W406" i="1"/>
  <c r="FR406" i="1"/>
  <c r="GL406" i="1"/>
  <c r="GO406" i="1"/>
  <c r="GP406" i="1"/>
  <c r="GV406" i="1"/>
  <c r="HC406" i="1"/>
  <c r="GX406" i="1" s="1"/>
  <c r="C407" i="1"/>
  <c r="D407" i="1"/>
  <c r="I407" i="1"/>
  <c r="I413" i="1" s="1"/>
  <c r="E570" i="5" s="1"/>
  <c r="AC407" i="1"/>
  <c r="AE407" i="1"/>
  <c r="AD407" i="1"/>
  <c r="AB407" i="1" s="1"/>
  <c r="AF407" i="1"/>
  <c r="AG407" i="1"/>
  <c r="CU407" i="1" s="1"/>
  <c r="T407" i="1" s="1"/>
  <c r="AH407" i="1"/>
  <c r="AI407" i="1"/>
  <c r="CW407" i="1" s="1"/>
  <c r="V407" i="1" s="1"/>
  <c r="AJ407" i="1"/>
  <c r="CQ407" i="1"/>
  <c r="P407" i="1" s="1"/>
  <c r="K564" i="5" s="1"/>
  <c r="CT407" i="1"/>
  <c r="S407" i="1" s="1"/>
  <c r="K561" i="5" s="1"/>
  <c r="CV407" i="1"/>
  <c r="U407" i="1" s="1"/>
  <c r="CX407" i="1"/>
  <c r="W407" i="1" s="1"/>
  <c r="FR407" i="1"/>
  <c r="GL407" i="1"/>
  <c r="GO407" i="1"/>
  <c r="GP407" i="1"/>
  <c r="GV407" i="1"/>
  <c r="HC407" i="1" s="1"/>
  <c r="GX407" i="1" s="1"/>
  <c r="I408" i="1"/>
  <c r="AC408" i="1"/>
  <c r="AD408" i="1"/>
  <c r="CR408" i="1" s="1"/>
  <c r="Q408" i="1" s="1"/>
  <c r="AE408" i="1"/>
  <c r="AF408" i="1"/>
  <c r="CT408" i="1" s="1"/>
  <c r="AG408" i="1"/>
  <c r="AH408" i="1"/>
  <c r="CV408" i="1" s="1"/>
  <c r="U408" i="1"/>
  <c r="AI408" i="1"/>
  <c r="AJ408" i="1"/>
  <c r="CX408" i="1" s="1"/>
  <c r="W408" i="1" s="1"/>
  <c r="CS408" i="1"/>
  <c r="R408" i="1"/>
  <c r="S408" i="1"/>
  <c r="CU408" i="1"/>
  <c r="T408" i="1"/>
  <c r="CW408" i="1"/>
  <c r="V408" i="1"/>
  <c r="FR408" i="1"/>
  <c r="GL408" i="1"/>
  <c r="GO408" i="1"/>
  <c r="GP408" i="1"/>
  <c r="GV408" i="1"/>
  <c r="HC408" i="1"/>
  <c r="GX408" i="1" s="1"/>
  <c r="I409" i="1"/>
  <c r="E568" i="5" s="1"/>
  <c r="AC409" i="1"/>
  <c r="AB409" i="1"/>
  <c r="AE409" i="1"/>
  <c r="AD409" i="1" s="1"/>
  <c r="AF409" i="1"/>
  <c r="AG409" i="1"/>
  <c r="CU409" i="1" s="1"/>
  <c r="AH409" i="1"/>
  <c r="AI409" i="1"/>
  <c r="CW409" i="1" s="1"/>
  <c r="V409" i="1" s="1"/>
  <c r="AJ409" i="1"/>
  <c r="CR409" i="1"/>
  <c r="CS409" i="1"/>
  <c r="CT409" i="1"/>
  <c r="S409" i="1" s="1"/>
  <c r="CV409" i="1"/>
  <c r="CX409" i="1"/>
  <c r="FR409" i="1"/>
  <c r="GL409" i="1"/>
  <c r="GO409" i="1"/>
  <c r="GP409" i="1"/>
  <c r="GV409" i="1"/>
  <c r="HC409" i="1" s="1"/>
  <c r="GX409" i="1" s="1"/>
  <c r="I410" i="1"/>
  <c r="AC410" i="1"/>
  <c r="CQ410" i="1" s="1"/>
  <c r="P410" i="1" s="1"/>
  <c r="AE410" i="1"/>
  <c r="AD410" i="1"/>
  <c r="AF410" i="1"/>
  <c r="CT410" i="1"/>
  <c r="S410" i="1" s="1"/>
  <c r="AG410" i="1"/>
  <c r="CU410" i="1" s="1"/>
  <c r="T410" i="1" s="1"/>
  <c r="AH410" i="1"/>
  <c r="AI410" i="1"/>
  <c r="CW410" i="1" s="1"/>
  <c r="V410" i="1" s="1"/>
  <c r="AJ410" i="1"/>
  <c r="CX410" i="1"/>
  <c r="W410" i="1" s="1"/>
  <c r="CS410" i="1"/>
  <c r="R410" i="1" s="1"/>
  <c r="CV410" i="1"/>
  <c r="U410" i="1" s="1"/>
  <c r="FR410" i="1"/>
  <c r="GL410" i="1"/>
  <c r="GO410" i="1"/>
  <c r="GP410" i="1"/>
  <c r="GV410" i="1"/>
  <c r="HC410" i="1" s="1"/>
  <c r="GX410" i="1" s="1"/>
  <c r="AC411" i="1"/>
  <c r="AE411" i="1"/>
  <c r="AD411" i="1"/>
  <c r="AF411" i="1"/>
  <c r="CT411" i="1"/>
  <c r="AG411" i="1"/>
  <c r="AH411" i="1"/>
  <c r="AI411" i="1"/>
  <c r="CW411" i="1" s="1"/>
  <c r="AJ411" i="1"/>
  <c r="CU411" i="1"/>
  <c r="CV411" i="1"/>
  <c r="CX411" i="1"/>
  <c r="FR411" i="1"/>
  <c r="GL411" i="1"/>
  <c r="GO411" i="1"/>
  <c r="GP411" i="1"/>
  <c r="GV411" i="1"/>
  <c r="HC411" i="1" s="1"/>
  <c r="I412" i="1"/>
  <c r="AC412" i="1"/>
  <c r="AD412" i="1"/>
  <c r="CR412" i="1" s="1"/>
  <c r="Q412" i="1" s="1"/>
  <c r="AE412" i="1"/>
  <c r="CS412" i="1" s="1"/>
  <c r="AF412" i="1"/>
  <c r="CT412" i="1" s="1"/>
  <c r="AG412" i="1"/>
  <c r="AH412" i="1"/>
  <c r="CV412" i="1" s="1"/>
  <c r="U412" i="1"/>
  <c r="AI412" i="1"/>
  <c r="AJ412" i="1"/>
  <c r="CX412" i="1" s="1"/>
  <c r="R412" i="1"/>
  <c r="S412" i="1"/>
  <c r="CU412" i="1"/>
  <c r="T412" i="1"/>
  <c r="CW412" i="1"/>
  <c r="V412" i="1"/>
  <c r="W412" i="1"/>
  <c r="FR412" i="1"/>
  <c r="GL412" i="1"/>
  <c r="GO412" i="1"/>
  <c r="GP412" i="1"/>
  <c r="GV412" i="1"/>
  <c r="HC412" i="1"/>
  <c r="GX412" i="1" s="1"/>
  <c r="AC413" i="1"/>
  <c r="AE413" i="1"/>
  <c r="AD413" i="1" s="1"/>
  <c r="CR413" i="1"/>
  <c r="Q413" i="1" s="1"/>
  <c r="AF413" i="1"/>
  <c r="AG413" i="1"/>
  <c r="CU413" i="1"/>
  <c r="T413" i="1" s="1"/>
  <c r="AH413" i="1"/>
  <c r="AI413" i="1"/>
  <c r="AJ413" i="1"/>
  <c r="CV413" i="1"/>
  <c r="U413" i="1" s="1"/>
  <c r="CW413" i="1"/>
  <c r="V413" i="1" s="1"/>
  <c r="CX413" i="1"/>
  <c r="W413" i="1" s="1"/>
  <c r="FR413" i="1"/>
  <c r="GL413" i="1"/>
  <c r="GO413" i="1"/>
  <c r="GP413" i="1"/>
  <c r="GV413" i="1"/>
  <c r="HC413" i="1" s="1"/>
  <c r="GX413" i="1" s="1"/>
  <c r="C414" i="1"/>
  <c r="D414" i="1"/>
  <c r="AC414" i="1"/>
  <c r="AE414" i="1"/>
  <c r="AD414" i="1" s="1"/>
  <c r="CR414" i="1" s="1"/>
  <c r="Q414" i="1" s="1"/>
  <c r="AF414" i="1"/>
  <c r="CT414" i="1" s="1"/>
  <c r="S414" i="1" s="1"/>
  <c r="AG414" i="1"/>
  <c r="CU414" i="1" s="1"/>
  <c r="T414" i="1" s="1"/>
  <c r="AH414" i="1"/>
  <c r="CV414" i="1" s="1"/>
  <c r="U414" i="1" s="1"/>
  <c r="AI414" i="1"/>
  <c r="CW414" i="1"/>
  <c r="V414" i="1" s="1"/>
  <c r="AJ414" i="1"/>
  <c r="CX414" i="1" s="1"/>
  <c r="W414" i="1" s="1"/>
  <c r="CQ414" i="1"/>
  <c r="P414" i="1"/>
  <c r="FR414" i="1"/>
  <c r="GL414" i="1"/>
  <c r="GO414" i="1"/>
  <c r="GP414" i="1"/>
  <c r="GV414" i="1"/>
  <c r="HC414" i="1"/>
  <c r="GX414" i="1" s="1"/>
  <c r="C415" i="1"/>
  <c r="D415" i="1"/>
  <c r="AC415" i="1"/>
  <c r="AE415" i="1"/>
  <c r="H575" i="5" s="1"/>
  <c r="R575" i="5" s="1"/>
  <c r="AF415" i="1"/>
  <c r="CT415" i="1" s="1"/>
  <c r="S415" i="1" s="1"/>
  <c r="K573" i="5" s="1"/>
  <c r="AG415" i="1"/>
  <c r="CU415" i="1"/>
  <c r="T415" i="1" s="1"/>
  <c r="AH415" i="1"/>
  <c r="CV415" i="1" s="1"/>
  <c r="U415" i="1" s="1"/>
  <c r="AI415" i="1"/>
  <c r="AJ415" i="1"/>
  <c r="CX415" i="1" s="1"/>
  <c r="W415" i="1" s="1"/>
  <c r="CW415" i="1"/>
  <c r="V415" i="1"/>
  <c r="FR415" i="1"/>
  <c r="GL415" i="1"/>
  <c r="GO415" i="1"/>
  <c r="GP415" i="1"/>
  <c r="GV415" i="1"/>
  <c r="HC415" i="1"/>
  <c r="GX415" i="1" s="1"/>
  <c r="I416" i="1"/>
  <c r="P416" i="1" s="1"/>
  <c r="AC416" i="1"/>
  <c r="AE416" i="1"/>
  <c r="AD416" i="1" s="1"/>
  <c r="AF416" i="1"/>
  <c r="CT416" i="1" s="1"/>
  <c r="S416" i="1" s="1"/>
  <c r="AG416" i="1"/>
  <c r="CU416" i="1" s="1"/>
  <c r="T416" i="1" s="1"/>
  <c r="AH416" i="1"/>
  <c r="CV416" i="1" s="1"/>
  <c r="U416" i="1" s="1"/>
  <c r="AI416" i="1"/>
  <c r="AJ416" i="1"/>
  <c r="CX416" i="1" s="1"/>
  <c r="W416" i="1" s="1"/>
  <c r="CQ416" i="1"/>
  <c r="CW416" i="1"/>
  <c r="FR416" i="1"/>
  <c r="GL416" i="1"/>
  <c r="GO416" i="1"/>
  <c r="GP416" i="1"/>
  <c r="GV416" i="1"/>
  <c r="HC416" i="1"/>
  <c r="GX416" i="1" s="1"/>
  <c r="I417" i="1"/>
  <c r="E579" i="5" s="1"/>
  <c r="AC417" i="1"/>
  <c r="CQ417" i="1" s="1"/>
  <c r="P417" i="1" s="1"/>
  <c r="AE417" i="1"/>
  <c r="AD417" i="1" s="1"/>
  <c r="AF417" i="1"/>
  <c r="CT417" i="1" s="1"/>
  <c r="S417" i="1" s="1"/>
  <c r="AG417" i="1"/>
  <c r="CU417" i="1" s="1"/>
  <c r="T417" i="1" s="1"/>
  <c r="AH417" i="1"/>
  <c r="CV417" i="1" s="1"/>
  <c r="U417" i="1" s="1"/>
  <c r="AI417" i="1"/>
  <c r="CW417" i="1"/>
  <c r="V417" i="1" s="1"/>
  <c r="AJ417" i="1"/>
  <c r="CX417" i="1" s="1"/>
  <c r="W417" i="1" s="1"/>
  <c r="FR417" i="1"/>
  <c r="GL417" i="1"/>
  <c r="GO417" i="1"/>
  <c r="GP417" i="1"/>
  <c r="GV417" i="1"/>
  <c r="HC417" i="1"/>
  <c r="GX417" i="1" s="1"/>
  <c r="C418" i="1"/>
  <c r="D418" i="1"/>
  <c r="I418" i="1"/>
  <c r="P418" i="1" s="1"/>
  <c r="AC418" i="1"/>
  <c r="AE418" i="1"/>
  <c r="AD418" i="1" s="1"/>
  <c r="AF418" i="1"/>
  <c r="CT418" i="1" s="1"/>
  <c r="S418" i="1" s="1"/>
  <c r="AG418" i="1"/>
  <c r="CU418" i="1" s="1"/>
  <c r="T418" i="1" s="1"/>
  <c r="AH418" i="1"/>
  <c r="CV418" i="1" s="1"/>
  <c r="U418" i="1" s="1"/>
  <c r="AI418" i="1"/>
  <c r="AJ418" i="1"/>
  <c r="CX418" i="1" s="1"/>
  <c r="W418" i="1" s="1"/>
  <c r="CQ418" i="1"/>
  <c r="CW418" i="1"/>
  <c r="FR418" i="1"/>
  <c r="GL418" i="1"/>
  <c r="GO418" i="1"/>
  <c r="GP418" i="1"/>
  <c r="GV418" i="1"/>
  <c r="HC418" i="1"/>
  <c r="GX418" i="1" s="1"/>
  <c r="C419" i="1"/>
  <c r="D419" i="1"/>
  <c r="I419" i="1"/>
  <c r="I421" i="1" s="1"/>
  <c r="E590" i="5" s="1"/>
  <c r="AC419" i="1"/>
  <c r="AE419" i="1"/>
  <c r="AD419" i="1"/>
  <c r="H584" i="5" s="1"/>
  <c r="AF419" i="1"/>
  <c r="AG419" i="1"/>
  <c r="CU419" i="1" s="1"/>
  <c r="T419" i="1" s="1"/>
  <c r="AH419" i="1"/>
  <c r="AI419" i="1"/>
  <c r="AJ419" i="1"/>
  <c r="CS419" i="1"/>
  <c r="R419" i="1" s="1"/>
  <c r="K585" i="5" s="1"/>
  <c r="CT419" i="1"/>
  <c r="S419" i="1" s="1"/>
  <c r="K583" i="5" s="1"/>
  <c r="CV419" i="1"/>
  <c r="U419" i="1" s="1"/>
  <c r="CW419" i="1"/>
  <c r="V419" i="1" s="1"/>
  <c r="CX419" i="1"/>
  <c r="W419" i="1" s="1"/>
  <c r="FR419" i="1"/>
  <c r="GL419" i="1"/>
  <c r="GO419" i="1"/>
  <c r="GP419" i="1"/>
  <c r="GV419" i="1"/>
  <c r="HC419" i="1" s="1"/>
  <c r="GX419" i="1" s="1"/>
  <c r="AC420" i="1"/>
  <c r="AE420" i="1"/>
  <c r="AD420" i="1"/>
  <c r="AF420" i="1"/>
  <c r="CT420" i="1"/>
  <c r="AG420" i="1"/>
  <c r="AH420" i="1"/>
  <c r="AI420" i="1"/>
  <c r="AJ420" i="1"/>
  <c r="CX420" i="1"/>
  <c r="CQ420" i="1"/>
  <c r="CS420" i="1"/>
  <c r="CU420" i="1"/>
  <c r="CV420" i="1"/>
  <c r="CW420" i="1"/>
  <c r="FR420" i="1"/>
  <c r="GL420" i="1"/>
  <c r="GO420" i="1"/>
  <c r="GP420" i="1"/>
  <c r="GV420" i="1"/>
  <c r="HC420" i="1" s="1"/>
  <c r="AC421" i="1"/>
  <c r="AE421" i="1"/>
  <c r="AD421" i="1"/>
  <c r="AB421" i="1" s="1"/>
  <c r="AF421" i="1"/>
  <c r="AG421" i="1"/>
  <c r="CU421" i="1" s="1"/>
  <c r="T421" i="1" s="1"/>
  <c r="AH421" i="1"/>
  <c r="AI421" i="1"/>
  <c r="CW421" i="1" s="1"/>
  <c r="V421" i="1" s="1"/>
  <c r="AJ421" i="1"/>
  <c r="CQ421" i="1"/>
  <c r="P421" i="1" s="1"/>
  <c r="CT421" i="1"/>
  <c r="S421" i="1" s="1"/>
  <c r="CV421" i="1"/>
  <c r="U421" i="1" s="1"/>
  <c r="CX421" i="1"/>
  <c r="W421" i="1" s="1"/>
  <c r="FR421" i="1"/>
  <c r="GL421" i="1"/>
  <c r="GO421" i="1"/>
  <c r="GP421" i="1"/>
  <c r="GV421" i="1"/>
  <c r="HC421" i="1" s="1"/>
  <c r="GX421" i="1" s="1"/>
  <c r="C422" i="1"/>
  <c r="D422" i="1"/>
  <c r="I422" i="1"/>
  <c r="AC422" i="1"/>
  <c r="AE422" i="1"/>
  <c r="AD422" i="1"/>
  <c r="AF422" i="1"/>
  <c r="CT422" i="1"/>
  <c r="S422" i="1" s="1"/>
  <c r="AG422" i="1"/>
  <c r="CU422" i="1" s="1"/>
  <c r="T422" i="1" s="1"/>
  <c r="AH422" i="1"/>
  <c r="AI422" i="1"/>
  <c r="AJ422" i="1"/>
  <c r="CX422" i="1"/>
  <c r="W422" i="1" s="1"/>
  <c r="CQ422" i="1"/>
  <c r="P422" i="1" s="1"/>
  <c r="CS422" i="1"/>
  <c r="R422" i="1" s="1"/>
  <c r="CV422" i="1"/>
  <c r="U422" i="1" s="1"/>
  <c r="CW422" i="1"/>
  <c r="V422" i="1" s="1"/>
  <c r="FR422" i="1"/>
  <c r="GL422" i="1"/>
  <c r="GO422" i="1"/>
  <c r="GP422" i="1"/>
  <c r="GV422" i="1"/>
  <c r="HC422" i="1" s="1"/>
  <c r="GX422" i="1" s="1"/>
  <c r="C423" i="1"/>
  <c r="D423" i="1"/>
  <c r="I423" i="1"/>
  <c r="I425" i="1"/>
  <c r="E601" i="5" s="1"/>
  <c r="AC423" i="1"/>
  <c r="H597" i="5" s="1"/>
  <c r="AB423" i="1"/>
  <c r="AE423" i="1"/>
  <c r="H596" i="5" s="1"/>
  <c r="R596" i="5" s="1"/>
  <c r="AD423" i="1"/>
  <c r="H595" i="5" s="1"/>
  <c r="AF423" i="1"/>
  <c r="AG423" i="1"/>
  <c r="CU423" i="1" s="1"/>
  <c r="T423" i="1" s="1"/>
  <c r="AH423" i="1"/>
  <c r="AI423" i="1"/>
  <c r="AJ423" i="1"/>
  <c r="CS423" i="1"/>
  <c r="R423" i="1" s="1"/>
  <c r="K596" i="5" s="1"/>
  <c r="CT423" i="1"/>
  <c r="S423" i="1" s="1"/>
  <c r="K594" i="5" s="1"/>
  <c r="CV423" i="1"/>
  <c r="U423" i="1" s="1"/>
  <c r="CW423" i="1"/>
  <c r="V423" i="1" s="1"/>
  <c r="CX423" i="1"/>
  <c r="W423" i="1" s="1"/>
  <c r="FR423" i="1"/>
  <c r="GL423" i="1"/>
  <c r="GO423" i="1"/>
  <c r="GP423" i="1"/>
  <c r="GV423" i="1"/>
  <c r="HC423" i="1" s="1"/>
  <c r="GX423" i="1" s="1"/>
  <c r="I424" i="1"/>
  <c r="AC424" i="1"/>
  <c r="AE424" i="1"/>
  <c r="AD424" i="1"/>
  <c r="AF424" i="1"/>
  <c r="CT424" i="1"/>
  <c r="S424" i="1" s="1"/>
  <c r="AG424" i="1"/>
  <c r="CU424" i="1" s="1"/>
  <c r="T424" i="1" s="1"/>
  <c r="AH424" i="1"/>
  <c r="AI424" i="1"/>
  <c r="AJ424" i="1"/>
  <c r="CX424" i="1"/>
  <c r="W424" i="1" s="1"/>
  <c r="CQ424" i="1"/>
  <c r="P424" i="1" s="1"/>
  <c r="CS424" i="1"/>
  <c r="R424" i="1" s="1"/>
  <c r="CV424" i="1"/>
  <c r="U424" i="1" s="1"/>
  <c r="CW424" i="1"/>
  <c r="V424" i="1" s="1"/>
  <c r="FR424" i="1"/>
  <c r="GL424" i="1"/>
  <c r="GO424" i="1"/>
  <c r="GP424" i="1"/>
  <c r="GV424" i="1"/>
  <c r="HC424" i="1" s="1"/>
  <c r="GX424" i="1" s="1"/>
  <c r="AC425" i="1"/>
  <c r="AE425" i="1"/>
  <c r="AD425" i="1" s="1"/>
  <c r="AF425" i="1"/>
  <c r="CT425" i="1" s="1"/>
  <c r="S425" i="1" s="1"/>
  <c r="AG425" i="1"/>
  <c r="AH425" i="1"/>
  <c r="AI425" i="1"/>
  <c r="CW425" i="1"/>
  <c r="AJ425" i="1"/>
  <c r="CX425" i="1"/>
  <c r="W425" i="1" s="1"/>
  <c r="CQ425" i="1"/>
  <c r="CU425" i="1"/>
  <c r="CV425" i="1"/>
  <c r="FR425" i="1"/>
  <c r="GL425" i="1"/>
  <c r="GO425" i="1"/>
  <c r="GP425" i="1"/>
  <c r="GV425" i="1"/>
  <c r="HC425" i="1"/>
  <c r="GX425" i="1" s="1"/>
  <c r="I426" i="1"/>
  <c r="AC426" i="1"/>
  <c r="AE426" i="1"/>
  <c r="CS426" i="1" s="1"/>
  <c r="R426" i="1" s="1"/>
  <c r="AF426" i="1"/>
  <c r="AG426" i="1"/>
  <c r="AH426" i="1"/>
  <c r="CV426" i="1"/>
  <c r="U426" i="1" s="1"/>
  <c r="AI426" i="1"/>
  <c r="AJ426" i="1"/>
  <c r="CQ426" i="1"/>
  <c r="P426" i="1" s="1"/>
  <c r="CT426" i="1"/>
  <c r="S426" i="1" s="1"/>
  <c r="CU426" i="1"/>
  <c r="T426" i="1" s="1"/>
  <c r="CW426" i="1"/>
  <c r="V426" i="1" s="1"/>
  <c r="CX426" i="1"/>
  <c r="W426" i="1" s="1"/>
  <c r="FR426" i="1"/>
  <c r="GL426" i="1"/>
  <c r="GO426" i="1"/>
  <c r="GP426" i="1"/>
  <c r="GV426" i="1"/>
  <c r="HC426" i="1" s="1"/>
  <c r="GX426" i="1" s="1"/>
  <c r="I427" i="1"/>
  <c r="E602" i="5" s="1"/>
  <c r="AC427" i="1"/>
  <c r="H602" i="5" s="1"/>
  <c r="W602" i="5" s="1"/>
  <c r="AD427" i="1"/>
  <c r="CR427" i="1" s="1"/>
  <c r="Q427" i="1" s="1"/>
  <c r="AE427" i="1"/>
  <c r="AF427" i="1"/>
  <c r="CT427" i="1" s="1"/>
  <c r="S427" i="1" s="1"/>
  <c r="AG427" i="1"/>
  <c r="CU427" i="1"/>
  <c r="T427" i="1" s="1"/>
  <c r="AH427" i="1"/>
  <c r="CV427" i="1" s="1"/>
  <c r="U427" i="1" s="1"/>
  <c r="AI427" i="1"/>
  <c r="AJ427" i="1"/>
  <c r="CX427" i="1" s="1"/>
  <c r="W427" i="1" s="1"/>
  <c r="CS427" i="1"/>
  <c r="R427" i="1"/>
  <c r="CW427" i="1"/>
  <c r="V427" i="1"/>
  <c r="FR427" i="1"/>
  <c r="GL427" i="1"/>
  <c r="GO427" i="1"/>
  <c r="GP427" i="1"/>
  <c r="GV427" i="1"/>
  <c r="HC427" i="1"/>
  <c r="GX427" i="1" s="1"/>
  <c r="C428" i="1"/>
  <c r="D428" i="1"/>
  <c r="I428" i="1"/>
  <c r="I432" i="1" s="1"/>
  <c r="AC428" i="1"/>
  <c r="AE428" i="1"/>
  <c r="AD428" i="1" s="1"/>
  <c r="AF428" i="1"/>
  <c r="AG428" i="1"/>
  <c r="AH428" i="1"/>
  <c r="CV428" i="1"/>
  <c r="U428" i="1" s="1"/>
  <c r="AI428" i="1"/>
  <c r="CW428" i="1" s="1"/>
  <c r="V428" i="1" s="1"/>
  <c r="AJ428" i="1"/>
  <c r="CQ428" i="1"/>
  <c r="P428" i="1" s="1"/>
  <c r="CS428" i="1"/>
  <c r="R428" i="1" s="1"/>
  <c r="CT428" i="1"/>
  <c r="S428" i="1" s="1"/>
  <c r="CU428" i="1"/>
  <c r="T428" i="1" s="1"/>
  <c r="CX428" i="1"/>
  <c r="W428" i="1" s="1"/>
  <c r="FR428" i="1"/>
  <c r="GL428" i="1"/>
  <c r="GO428" i="1"/>
  <c r="GP428" i="1"/>
  <c r="GV428" i="1"/>
  <c r="HC428" i="1" s="1"/>
  <c r="GX428" i="1" s="1"/>
  <c r="C429" i="1"/>
  <c r="D429" i="1"/>
  <c r="I429" i="1"/>
  <c r="I431" i="1" s="1"/>
  <c r="E612" i="5" s="1"/>
  <c r="AC429" i="1"/>
  <c r="CQ429" i="1" s="1"/>
  <c r="P429" i="1" s="1"/>
  <c r="AE429" i="1"/>
  <c r="H608" i="5" s="1"/>
  <c r="R608" i="5" s="1"/>
  <c r="AF429" i="1"/>
  <c r="CT429" i="1" s="1"/>
  <c r="S429" i="1" s="1"/>
  <c r="K606" i="5" s="1"/>
  <c r="AG429" i="1"/>
  <c r="AH429" i="1"/>
  <c r="CV429" i="1" s="1"/>
  <c r="U429" i="1" s="1"/>
  <c r="AI429" i="1"/>
  <c r="CW429" i="1"/>
  <c r="V429" i="1" s="1"/>
  <c r="AJ429" i="1"/>
  <c r="CX429" i="1" s="1"/>
  <c r="W429" i="1" s="1"/>
  <c r="CU429" i="1"/>
  <c r="T429" i="1"/>
  <c r="FR429" i="1"/>
  <c r="GL429" i="1"/>
  <c r="GO429" i="1"/>
  <c r="GP429" i="1"/>
  <c r="GV429" i="1"/>
  <c r="HC429" i="1"/>
  <c r="GX429" i="1" s="1"/>
  <c r="I430" i="1"/>
  <c r="AC430" i="1"/>
  <c r="AE430" i="1"/>
  <c r="AD430" i="1" s="1"/>
  <c r="AF430" i="1"/>
  <c r="AG430" i="1"/>
  <c r="AH430" i="1"/>
  <c r="CV430" i="1"/>
  <c r="U430" i="1" s="1"/>
  <c r="AI430" i="1"/>
  <c r="CW430" i="1" s="1"/>
  <c r="V430" i="1" s="1"/>
  <c r="AJ430" i="1"/>
  <c r="CQ430" i="1"/>
  <c r="P430" i="1" s="1"/>
  <c r="CS430" i="1"/>
  <c r="R430" i="1" s="1"/>
  <c r="CT430" i="1"/>
  <c r="S430" i="1" s="1"/>
  <c r="CU430" i="1"/>
  <c r="T430" i="1" s="1"/>
  <c r="CX430" i="1"/>
  <c r="W430" i="1" s="1"/>
  <c r="FR430" i="1"/>
  <c r="GL430" i="1"/>
  <c r="GO430" i="1"/>
  <c r="GP430" i="1"/>
  <c r="GV430" i="1"/>
  <c r="HC430" i="1" s="1"/>
  <c r="GX430" i="1" s="1"/>
  <c r="AC431" i="1"/>
  <c r="AE431" i="1"/>
  <c r="AD431" i="1"/>
  <c r="CR431" i="1" s="1"/>
  <c r="Q431" i="1" s="1"/>
  <c r="AF431" i="1"/>
  <c r="AG431" i="1"/>
  <c r="CU431" i="1" s="1"/>
  <c r="T431" i="1" s="1"/>
  <c r="AH431" i="1"/>
  <c r="AI431" i="1"/>
  <c r="AJ431" i="1"/>
  <c r="CS431" i="1"/>
  <c r="R431" i="1" s="1"/>
  <c r="CT431" i="1"/>
  <c r="S431" i="1" s="1"/>
  <c r="CV431" i="1"/>
  <c r="U431" i="1" s="1"/>
  <c r="CW431" i="1"/>
  <c r="V431" i="1" s="1"/>
  <c r="CX431" i="1"/>
  <c r="W431" i="1" s="1"/>
  <c r="FR431" i="1"/>
  <c r="GL431" i="1"/>
  <c r="GO431" i="1"/>
  <c r="GP431" i="1"/>
  <c r="GV431" i="1"/>
  <c r="HC431" i="1" s="1"/>
  <c r="GX431" i="1" s="1"/>
  <c r="AC432" i="1"/>
  <c r="AE432" i="1"/>
  <c r="AD432" i="1"/>
  <c r="AF432" i="1"/>
  <c r="CT432" i="1"/>
  <c r="S432" i="1" s="1"/>
  <c r="AG432" i="1"/>
  <c r="AH432" i="1"/>
  <c r="AI432" i="1"/>
  <c r="AJ432" i="1"/>
  <c r="CX432" i="1"/>
  <c r="W432" i="1" s="1"/>
  <c r="CQ432" i="1"/>
  <c r="P432" i="1" s="1"/>
  <c r="CS432" i="1"/>
  <c r="R432" i="1" s="1"/>
  <c r="CU432" i="1"/>
  <c r="T432" i="1" s="1"/>
  <c r="CV432" i="1"/>
  <c r="U432" i="1" s="1"/>
  <c r="CW432" i="1"/>
  <c r="V432" i="1" s="1"/>
  <c r="FR432" i="1"/>
  <c r="GL432" i="1"/>
  <c r="GO432" i="1"/>
  <c r="GP432" i="1"/>
  <c r="GV432" i="1"/>
  <c r="HC432" i="1" s="1"/>
  <c r="GX432" i="1" s="1"/>
  <c r="I433" i="1"/>
  <c r="E613" i="5" s="1"/>
  <c r="AC433" i="1"/>
  <c r="AE433" i="1"/>
  <c r="AD433" i="1"/>
  <c r="AF433" i="1"/>
  <c r="AG433" i="1"/>
  <c r="AH433" i="1"/>
  <c r="AI433" i="1"/>
  <c r="CW433" i="1" s="1"/>
  <c r="V433" i="1" s="1"/>
  <c r="AJ433" i="1"/>
  <c r="CQ433" i="1"/>
  <c r="P433" i="1" s="1"/>
  <c r="CT433" i="1"/>
  <c r="S433" i="1" s="1"/>
  <c r="CU433" i="1"/>
  <c r="T433" i="1" s="1"/>
  <c r="CV433" i="1"/>
  <c r="U433" i="1" s="1"/>
  <c r="CX433" i="1"/>
  <c r="W433" i="1" s="1"/>
  <c r="FR433" i="1"/>
  <c r="GL433" i="1"/>
  <c r="GO433" i="1"/>
  <c r="GP433" i="1"/>
  <c r="GV433" i="1"/>
  <c r="HC433" i="1" s="1"/>
  <c r="GX433" i="1" s="1"/>
  <c r="C434" i="1"/>
  <c r="D434" i="1"/>
  <c r="I434" i="1"/>
  <c r="AC434" i="1"/>
  <c r="CQ434" i="1" s="1"/>
  <c r="P434" i="1" s="1"/>
  <c r="AE434" i="1"/>
  <c r="AD434" i="1"/>
  <c r="AF434" i="1"/>
  <c r="CT434" i="1"/>
  <c r="S434" i="1" s="1"/>
  <c r="AG434" i="1"/>
  <c r="CU434" i="1" s="1"/>
  <c r="T434" i="1" s="1"/>
  <c r="AH434" i="1"/>
  <c r="AI434" i="1"/>
  <c r="AJ434" i="1"/>
  <c r="CX434" i="1"/>
  <c r="W434" i="1" s="1"/>
  <c r="CS434" i="1"/>
  <c r="R434" i="1" s="1"/>
  <c r="CV434" i="1"/>
  <c r="U434" i="1" s="1"/>
  <c r="CW434" i="1"/>
  <c r="V434" i="1" s="1"/>
  <c r="FR434" i="1"/>
  <c r="GL434" i="1"/>
  <c r="GO434" i="1"/>
  <c r="GP434" i="1"/>
  <c r="GV434" i="1"/>
  <c r="HC434" i="1" s="1"/>
  <c r="GX434" i="1" s="1"/>
  <c r="C435" i="1"/>
  <c r="D435" i="1"/>
  <c r="I435" i="1"/>
  <c r="AC435" i="1"/>
  <c r="H620" i="5" s="1"/>
  <c r="AD435" i="1"/>
  <c r="H618" i="5" s="1"/>
  <c r="AE435" i="1"/>
  <c r="AF435" i="1"/>
  <c r="CT435" i="1" s="1"/>
  <c r="S435" i="1" s="1"/>
  <c r="K617" i="5" s="1"/>
  <c r="AG435" i="1"/>
  <c r="CU435" i="1"/>
  <c r="T435" i="1" s="1"/>
  <c r="AH435" i="1"/>
  <c r="CV435" i="1" s="1"/>
  <c r="U435" i="1" s="1"/>
  <c r="AI435" i="1"/>
  <c r="AJ435" i="1"/>
  <c r="CX435" i="1" s="1"/>
  <c r="W435" i="1" s="1"/>
  <c r="CS435" i="1"/>
  <c r="R435" i="1"/>
  <c r="K619" i="5" s="1"/>
  <c r="CW435" i="1"/>
  <c r="V435" i="1"/>
  <c r="FR435" i="1"/>
  <c r="GL435" i="1"/>
  <c r="GO435" i="1"/>
  <c r="GP435" i="1"/>
  <c r="GV435" i="1"/>
  <c r="HC435" i="1"/>
  <c r="GX435" i="1" s="1"/>
  <c r="I436" i="1"/>
  <c r="AC436" i="1"/>
  <c r="AE436" i="1"/>
  <c r="AD436" i="1" s="1"/>
  <c r="AF436" i="1"/>
  <c r="CT436" i="1" s="1"/>
  <c r="S436" i="1" s="1"/>
  <c r="AG436" i="1"/>
  <c r="AH436" i="1"/>
  <c r="CV436" i="1" s="1"/>
  <c r="U436" i="1" s="1"/>
  <c r="AI436" i="1"/>
  <c r="AJ436" i="1"/>
  <c r="CX436" i="1" s="1"/>
  <c r="W436" i="1" s="1"/>
  <c r="CQ436" i="1"/>
  <c r="P436" i="1"/>
  <c r="CU436" i="1"/>
  <c r="T436" i="1"/>
  <c r="CW436" i="1"/>
  <c r="V436" i="1"/>
  <c r="FR436" i="1"/>
  <c r="GL436" i="1"/>
  <c r="GO436" i="1"/>
  <c r="GP436" i="1"/>
  <c r="GV436" i="1"/>
  <c r="HC436" i="1"/>
  <c r="GX436" i="1" s="1"/>
  <c r="I437" i="1"/>
  <c r="E624" i="5" s="1"/>
  <c r="AC437" i="1"/>
  <c r="AE437" i="1"/>
  <c r="AD437" i="1" s="1"/>
  <c r="AF437" i="1"/>
  <c r="CT437" i="1" s="1"/>
  <c r="S437" i="1" s="1"/>
  <c r="AG437" i="1"/>
  <c r="AH437" i="1"/>
  <c r="CV437" i="1" s="1"/>
  <c r="U437" i="1" s="1"/>
  <c r="AI437" i="1"/>
  <c r="CW437" i="1"/>
  <c r="V437" i="1" s="1"/>
  <c r="AJ437" i="1"/>
  <c r="CX437" i="1" s="1"/>
  <c r="W437" i="1" s="1"/>
  <c r="CQ437" i="1"/>
  <c r="P437" i="1"/>
  <c r="CU437" i="1"/>
  <c r="T437" i="1"/>
  <c r="FR437" i="1"/>
  <c r="GL437" i="1"/>
  <c r="GO437" i="1"/>
  <c r="GP437" i="1"/>
  <c r="GV437" i="1"/>
  <c r="HC437" i="1"/>
  <c r="I438" i="1"/>
  <c r="AC438" i="1"/>
  <c r="AE438" i="1"/>
  <c r="AD438" i="1" s="1"/>
  <c r="AF438" i="1"/>
  <c r="AG438" i="1"/>
  <c r="AH438" i="1"/>
  <c r="CV438" i="1"/>
  <c r="U438" i="1" s="1"/>
  <c r="AI438" i="1"/>
  <c r="CW438" i="1" s="1"/>
  <c r="V438" i="1" s="1"/>
  <c r="AJ438" i="1"/>
  <c r="CQ438" i="1"/>
  <c r="P438" i="1" s="1"/>
  <c r="CS438" i="1"/>
  <c r="R438" i="1" s="1"/>
  <c r="CT438" i="1"/>
  <c r="S438" i="1" s="1"/>
  <c r="CU438" i="1"/>
  <c r="T438" i="1" s="1"/>
  <c r="CX438" i="1"/>
  <c r="W438" i="1" s="1"/>
  <c r="FR438" i="1"/>
  <c r="GL438" i="1"/>
  <c r="GO438" i="1"/>
  <c r="GP438" i="1"/>
  <c r="GV438" i="1"/>
  <c r="HC438" i="1" s="1"/>
  <c r="GX438" i="1" s="1"/>
  <c r="I439" i="1"/>
  <c r="E625" i="5" s="1"/>
  <c r="AC439" i="1"/>
  <c r="AE439" i="1"/>
  <c r="AD439" i="1"/>
  <c r="CR439" i="1" s="1"/>
  <c r="Q439" i="1" s="1"/>
  <c r="AF439" i="1"/>
  <c r="AG439" i="1"/>
  <c r="CU439" i="1" s="1"/>
  <c r="T439" i="1" s="1"/>
  <c r="AH439" i="1"/>
  <c r="AI439" i="1"/>
  <c r="AJ439" i="1"/>
  <c r="CS439" i="1"/>
  <c r="R439" i="1" s="1"/>
  <c r="CT439" i="1"/>
  <c r="S439" i="1" s="1"/>
  <c r="CV439" i="1"/>
  <c r="U439" i="1" s="1"/>
  <c r="CW439" i="1"/>
  <c r="V439" i="1" s="1"/>
  <c r="CX439" i="1"/>
  <c r="W439" i="1" s="1"/>
  <c r="FR439" i="1"/>
  <c r="GL439" i="1"/>
  <c r="GO439" i="1"/>
  <c r="GP439" i="1"/>
  <c r="GV439" i="1"/>
  <c r="HC439" i="1" s="1"/>
  <c r="GX439" i="1" s="1"/>
  <c r="C440" i="1"/>
  <c r="D440" i="1"/>
  <c r="I440" i="1"/>
  <c r="AC440" i="1"/>
  <c r="AB440" i="1" s="1"/>
  <c r="AD440" i="1"/>
  <c r="CR440" i="1" s="1"/>
  <c r="Q440" i="1" s="1"/>
  <c r="AE440" i="1"/>
  <c r="AF440" i="1"/>
  <c r="CT440" i="1" s="1"/>
  <c r="S440" i="1" s="1"/>
  <c r="AG440" i="1"/>
  <c r="AH440" i="1"/>
  <c r="CV440" i="1" s="1"/>
  <c r="U440" i="1" s="1"/>
  <c r="AI440" i="1"/>
  <c r="AJ440" i="1"/>
  <c r="CX440" i="1" s="1"/>
  <c r="W440" i="1" s="1"/>
  <c r="CS440" i="1"/>
  <c r="R440" i="1"/>
  <c r="CU440" i="1"/>
  <c r="T440" i="1"/>
  <c r="CW440" i="1"/>
  <c r="V440" i="1"/>
  <c r="FR440" i="1"/>
  <c r="GL440" i="1"/>
  <c r="GO440" i="1"/>
  <c r="GP440" i="1"/>
  <c r="GV440" i="1"/>
  <c r="HC440" i="1"/>
  <c r="GX440" i="1" s="1"/>
  <c r="C441" i="1"/>
  <c r="D441" i="1"/>
  <c r="I441" i="1"/>
  <c r="I443" i="1" s="1"/>
  <c r="AC441" i="1"/>
  <c r="AE441" i="1"/>
  <c r="AD441" i="1"/>
  <c r="H630" i="5" s="1"/>
  <c r="AF441" i="1"/>
  <c r="AG441" i="1"/>
  <c r="AH441" i="1"/>
  <c r="AI441" i="1"/>
  <c r="CW441" i="1" s="1"/>
  <c r="V441" i="1" s="1"/>
  <c r="AJ441" i="1"/>
  <c r="CQ441" i="1"/>
  <c r="P441" i="1" s="1"/>
  <c r="CT441" i="1"/>
  <c r="S441" i="1" s="1"/>
  <c r="K629" i="5" s="1"/>
  <c r="CU441" i="1"/>
  <c r="T441" i="1" s="1"/>
  <c r="CV441" i="1"/>
  <c r="U441" i="1" s="1"/>
  <c r="CX441" i="1"/>
  <c r="W441" i="1" s="1"/>
  <c r="FR441" i="1"/>
  <c r="GL441" i="1"/>
  <c r="GO441" i="1"/>
  <c r="GP441" i="1"/>
  <c r="GV441" i="1"/>
  <c r="HC441" i="1"/>
  <c r="GX441" i="1" s="1"/>
  <c r="I442" i="1"/>
  <c r="AC442" i="1"/>
  <c r="AE442" i="1"/>
  <c r="AD442" i="1" s="1"/>
  <c r="CR442" i="1" s="1"/>
  <c r="Q442" i="1" s="1"/>
  <c r="AF442" i="1"/>
  <c r="AG442" i="1"/>
  <c r="AH442" i="1"/>
  <c r="CV442" i="1"/>
  <c r="U442" i="1" s="1"/>
  <c r="AI442" i="1"/>
  <c r="CW442" i="1" s="1"/>
  <c r="V442" i="1" s="1"/>
  <c r="AJ442" i="1"/>
  <c r="CQ442" i="1"/>
  <c r="P442" i="1" s="1"/>
  <c r="CS442" i="1"/>
  <c r="R442" i="1" s="1"/>
  <c r="CT442" i="1"/>
  <c r="S442" i="1" s="1"/>
  <c r="CU442" i="1"/>
  <c r="T442" i="1" s="1"/>
  <c r="CX442" i="1"/>
  <c r="W442" i="1" s="1"/>
  <c r="FR442" i="1"/>
  <c r="GL442" i="1"/>
  <c r="GO442" i="1"/>
  <c r="GP442" i="1"/>
  <c r="GV442" i="1"/>
  <c r="HC442" i="1" s="1"/>
  <c r="GX442" i="1" s="1"/>
  <c r="AC443" i="1"/>
  <c r="AE443" i="1"/>
  <c r="CS443" i="1" s="1"/>
  <c r="R443" i="1" s="1"/>
  <c r="AF443" i="1"/>
  <c r="CT443" i="1" s="1"/>
  <c r="S443" i="1" s="1"/>
  <c r="AG443" i="1"/>
  <c r="CU443" i="1"/>
  <c r="T443" i="1" s="1"/>
  <c r="AH443" i="1"/>
  <c r="CV443" i="1" s="1"/>
  <c r="U443" i="1" s="1"/>
  <c r="AI443" i="1"/>
  <c r="AJ443" i="1"/>
  <c r="CX443" i="1" s="1"/>
  <c r="W443" i="1" s="1"/>
  <c r="CW443" i="1"/>
  <c r="FR443" i="1"/>
  <c r="GL443" i="1"/>
  <c r="GO443" i="1"/>
  <c r="GP443" i="1"/>
  <c r="GV443" i="1"/>
  <c r="HC443" i="1"/>
  <c r="GX443" i="1" s="1"/>
  <c r="I444" i="1"/>
  <c r="P444" i="1" s="1"/>
  <c r="AC444" i="1"/>
  <c r="AE444" i="1"/>
  <c r="AD444" i="1" s="1"/>
  <c r="AF444" i="1"/>
  <c r="CT444" i="1" s="1"/>
  <c r="S444" i="1" s="1"/>
  <c r="AG444" i="1"/>
  <c r="AH444" i="1"/>
  <c r="CV444" i="1" s="1"/>
  <c r="U444" i="1" s="1"/>
  <c r="AI444" i="1"/>
  <c r="AJ444" i="1"/>
  <c r="CX444" i="1" s="1"/>
  <c r="W444" i="1" s="1"/>
  <c r="CQ444" i="1"/>
  <c r="CU444" i="1"/>
  <c r="CW444" i="1"/>
  <c r="FR444" i="1"/>
  <c r="GL444" i="1"/>
  <c r="GO444" i="1"/>
  <c r="GP444" i="1"/>
  <c r="GV444" i="1"/>
  <c r="HC444" i="1"/>
  <c r="GX444" i="1" s="1"/>
  <c r="AC445" i="1"/>
  <c r="AE445" i="1"/>
  <c r="AD445" i="1" s="1"/>
  <c r="AF445" i="1"/>
  <c r="CT445" i="1" s="1"/>
  <c r="AG445" i="1"/>
  <c r="CU445" i="1" s="1"/>
  <c r="AH445" i="1"/>
  <c r="CV445" i="1" s="1"/>
  <c r="AI445" i="1"/>
  <c r="AJ445" i="1"/>
  <c r="CX445" i="1" s="1"/>
  <c r="CQ445" i="1"/>
  <c r="CW445" i="1"/>
  <c r="FR445" i="1"/>
  <c r="GL445" i="1"/>
  <c r="GO445" i="1"/>
  <c r="GP445" i="1"/>
  <c r="GV445" i="1"/>
  <c r="HC445" i="1"/>
  <c r="C446" i="1"/>
  <c r="D446" i="1"/>
  <c r="AC446" i="1"/>
  <c r="AE446" i="1"/>
  <c r="AD446" i="1" s="1"/>
  <c r="CR446" i="1" s="1"/>
  <c r="Q446" i="1" s="1"/>
  <c r="AF446" i="1"/>
  <c r="CT446" i="1" s="1"/>
  <c r="S446" i="1" s="1"/>
  <c r="AG446" i="1"/>
  <c r="AH446" i="1"/>
  <c r="CV446" i="1" s="1"/>
  <c r="U446" i="1" s="1"/>
  <c r="AI446" i="1"/>
  <c r="AJ446" i="1"/>
  <c r="CX446" i="1" s="1"/>
  <c r="W446" i="1" s="1"/>
  <c r="CU446" i="1"/>
  <c r="T446" i="1"/>
  <c r="CW446" i="1"/>
  <c r="V446" i="1"/>
  <c r="FR446" i="1"/>
  <c r="GL446" i="1"/>
  <c r="GO446" i="1"/>
  <c r="GP446" i="1"/>
  <c r="GV446" i="1"/>
  <c r="HC446" i="1"/>
  <c r="GX446" i="1" s="1"/>
  <c r="C447" i="1"/>
  <c r="D447" i="1"/>
  <c r="AC447" i="1"/>
  <c r="AE447" i="1"/>
  <c r="AD447" i="1"/>
  <c r="CR447" i="1" s="1"/>
  <c r="Q447" i="1" s="1"/>
  <c r="AF447" i="1"/>
  <c r="AG447" i="1"/>
  <c r="CU447" i="1" s="1"/>
  <c r="T447" i="1" s="1"/>
  <c r="AH447" i="1"/>
  <c r="AI447" i="1"/>
  <c r="AJ447" i="1"/>
  <c r="CQ447" i="1"/>
  <c r="P447" i="1" s="1"/>
  <c r="CS447" i="1"/>
  <c r="R447" i="1" s="1"/>
  <c r="CT447" i="1"/>
  <c r="S447" i="1" s="1"/>
  <c r="CV447" i="1"/>
  <c r="U447" i="1" s="1"/>
  <c r="CW447" i="1"/>
  <c r="V447" i="1" s="1"/>
  <c r="CX447" i="1"/>
  <c r="W447" i="1" s="1"/>
  <c r="FR447" i="1"/>
  <c r="GL447" i="1"/>
  <c r="GO447" i="1"/>
  <c r="GP447" i="1"/>
  <c r="GV447" i="1"/>
  <c r="HC447" i="1" s="1"/>
  <c r="GX447" i="1" s="1"/>
  <c r="I448" i="1"/>
  <c r="AC448" i="1"/>
  <c r="AE448" i="1"/>
  <c r="AD448" i="1"/>
  <c r="AF448" i="1"/>
  <c r="CT448" i="1"/>
  <c r="S448" i="1" s="1"/>
  <c r="AG448" i="1"/>
  <c r="CU448" i="1" s="1"/>
  <c r="T448" i="1" s="1"/>
  <c r="AH448" i="1"/>
  <c r="AI448" i="1"/>
  <c r="AJ448" i="1"/>
  <c r="CX448" i="1"/>
  <c r="W448" i="1" s="1"/>
  <c r="CQ448" i="1"/>
  <c r="P448" i="1" s="1"/>
  <c r="CS448" i="1"/>
  <c r="R448" i="1" s="1"/>
  <c r="CV448" i="1"/>
  <c r="U448" i="1" s="1"/>
  <c r="CW448" i="1"/>
  <c r="V448" i="1" s="1"/>
  <c r="FR448" i="1"/>
  <c r="GL448" i="1"/>
  <c r="GO448" i="1"/>
  <c r="GP448" i="1"/>
  <c r="GV448" i="1"/>
  <c r="HC448" i="1" s="1"/>
  <c r="GX448" i="1" s="1"/>
  <c r="I449" i="1"/>
  <c r="AC449" i="1"/>
  <c r="CQ449" i="1" s="1"/>
  <c r="P449" i="1" s="1"/>
  <c r="AE449" i="1"/>
  <c r="AD449" i="1"/>
  <c r="CR449" i="1" s="1"/>
  <c r="Q449" i="1" s="1"/>
  <c r="AF449" i="1"/>
  <c r="AG449" i="1"/>
  <c r="AH449" i="1"/>
  <c r="AI449" i="1"/>
  <c r="AJ449" i="1"/>
  <c r="CS449" i="1"/>
  <c r="R449" i="1" s="1"/>
  <c r="CT449" i="1"/>
  <c r="S449" i="1" s="1"/>
  <c r="CU449" i="1"/>
  <c r="T449" i="1" s="1"/>
  <c r="CV449" i="1"/>
  <c r="U449" i="1" s="1"/>
  <c r="CW449" i="1"/>
  <c r="V449" i="1" s="1"/>
  <c r="CX449" i="1"/>
  <c r="W449" i="1" s="1"/>
  <c r="FR449" i="1"/>
  <c r="GL449" i="1"/>
  <c r="GO449" i="1"/>
  <c r="GP449" i="1"/>
  <c r="GV449" i="1"/>
  <c r="HC449" i="1" s="1"/>
  <c r="GX449" i="1" s="1"/>
  <c r="I450" i="1"/>
  <c r="AC450" i="1"/>
  <c r="CQ450" i="1" s="1"/>
  <c r="P450" i="1" s="1"/>
  <c r="AE450" i="1"/>
  <c r="AD450" i="1" s="1"/>
  <c r="CR450" i="1" s="1"/>
  <c r="Q450" i="1" s="1"/>
  <c r="AF450" i="1"/>
  <c r="CT450" i="1" s="1"/>
  <c r="S450" i="1" s="1"/>
  <c r="AG450" i="1"/>
  <c r="AH450" i="1"/>
  <c r="CV450" i="1" s="1"/>
  <c r="U450" i="1" s="1"/>
  <c r="AI450" i="1"/>
  <c r="AJ450" i="1"/>
  <c r="CX450" i="1" s="1"/>
  <c r="W450" i="1" s="1"/>
  <c r="CU450" i="1"/>
  <c r="T450" i="1"/>
  <c r="CW450" i="1"/>
  <c r="V450" i="1"/>
  <c r="FR450" i="1"/>
  <c r="GL450" i="1"/>
  <c r="GO450" i="1"/>
  <c r="GP450" i="1"/>
  <c r="GV450" i="1"/>
  <c r="HC450" i="1"/>
  <c r="GX450" i="1" s="1"/>
  <c r="I451" i="1"/>
  <c r="P451" i="1" s="1"/>
  <c r="AC451" i="1"/>
  <c r="AE451" i="1"/>
  <c r="AD451" i="1" s="1"/>
  <c r="AF451" i="1"/>
  <c r="CT451" i="1" s="1"/>
  <c r="S451" i="1" s="1"/>
  <c r="AG451" i="1"/>
  <c r="AH451" i="1"/>
  <c r="CV451" i="1" s="1"/>
  <c r="U451" i="1" s="1"/>
  <c r="AI451" i="1"/>
  <c r="AJ451" i="1"/>
  <c r="CX451" i="1" s="1"/>
  <c r="W451" i="1" s="1"/>
  <c r="CQ451" i="1"/>
  <c r="CU451" i="1"/>
  <c r="CW451" i="1"/>
  <c r="FR451" i="1"/>
  <c r="GL451" i="1"/>
  <c r="GO451" i="1"/>
  <c r="GP451" i="1"/>
  <c r="GV451" i="1"/>
  <c r="HC451" i="1"/>
  <c r="GX451" i="1" s="1"/>
  <c r="C452" i="1"/>
  <c r="D452" i="1"/>
  <c r="I452" i="1"/>
  <c r="T452" i="1" s="1"/>
  <c r="AC452" i="1"/>
  <c r="AE452" i="1"/>
  <c r="AD452" i="1" s="1"/>
  <c r="CR452" i="1" s="1"/>
  <c r="Q452" i="1" s="1"/>
  <c r="AF452" i="1"/>
  <c r="CT452" i="1" s="1"/>
  <c r="S452" i="1" s="1"/>
  <c r="AG452" i="1"/>
  <c r="AH452" i="1"/>
  <c r="CV452" i="1" s="1"/>
  <c r="U452" i="1" s="1"/>
  <c r="AI452" i="1"/>
  <c r="AJ452" i="1"/>
  <c r="CX452" i="1" s="1"/>
  <c r="W452" i="1" s="1"/>
  <c r="CQ452" i="1"/>
  <c r="P452" i="1"/>
  <c r="CU452" i="1"/>
  <c r="CW452" i="1"/>
  <c r="FR452" i="1"/>
  <c r="GL452" i="1"/>
  <c r="GO452" i="1"/>
  <c r="GP452" i="1"/>
  <c r="GV452" i="1"/>
  <c r="HC452" i="1"/>
  <c r="GX452" i="1" s="1"/>
  <c r="C453" i="1"/>
  <c r="D453" i="1"/>
  <c r="I453" i="1"/>
  <c r="AC453" i="1"/>
  <c r="AE453" i="1"/>
  <c r="H643" i="5" s="1"/>
  <c r="R643" i="5" s="1"/>
  <c r="AF453" i="1"/>
  <c r="AG453" i="1"/>
  <c r="AH453" i="1"/>
  <c r="CV453" i="1"/>
  <c r="U453" i="1" s="1"/>
  <c r="AI453" i="1"/>
  <c r="AJ453" i="1"/>
  <c r="CQ453" i="1"/>
  <c r="P453" i="1" s="1"/>
  <c r="K644" i="5" s="1"/>
  <c r="CT453" i="1"/>
  <c r="S453" i="1" s="1"/>
  <c r="K641" i="5" s="1"/>
  <c r="CU453" i="1"/>
  <c r="T453" i="1" s="1"/>
  <c r="CW453" i="1"/>
  <c r="V453" i="1" s="1"/>
  <c r="CX453" i="1"/>
  <c r="W453" i="1" s="1"/>
  <c r="FR453" i="1"/>
  <c r="GL453" i="1"/>
  <c r="GO453" i="1"/>
  <c r="GP453" i="1"/>
  <c r="GV453" i="1"/>
  <c r="HC453" i="1" s="1"/>
  <c r="GX453" i="1" s="1"/>
  <c r="C454" i="1"/>
  <c r="D454" i="1"/>
  <c r="I454" i="1"/>
  <c r="AC454" i="1"/>
  <c r="AE454" i="1"/>
  <c r="AD454" i="1"/>
  <c r="CR454" i="1" s="1"/>
  <c r="Q454" i="1" s="1"/>
  <c r="AF454" i="1"/>
  <c r="AG454" i="1"/>
  <c r="CU454" i="1" s="1"/>
  <c r="T454" i="1" s="1"/>
  <c r="AH454" i="1"/>
  <c r="AI454" i="1"/>
  <c r="AJ454" i="1"/>
  <c r="CQ454" i="1"/>
  <c r="P454" i="1" s="1"/>
  <c r="CS454" i="1"/>
  <c r="R454" i="1" s="1"/>
  <c r="CT454" i="1"/>
  <c r="S454" i="1" s="1"/>
  <c r="CV454" i="1"/>
  <c r="U454" i="1" s="1"/>
  <c r="CW454" i="1"/>
  <c r="V454" i="1" s="1"/>
  <c r="CX454" i="1"/>
  <c r="W454" i="1" s="1"/>
  <c r="FR454" i="1"/>
  <c r="GL454" i="1"/>
  <c r="GO454" i="1"/>
  <c r="GP454" i="1"/>
  <c r="GV454" i="1"/>
  <c r="HC454" i="1" s="1"/>
  <c r="GX454" i="1" s="1"/>
  <c r="C455" i="1"/>
  <c r="D455" i="1"/>
  <c r="I455" i="1"/>
  <c r="AC455" i="1"/>
  <c r="H654" i="5" s="1"/>
  <c r="AE455" i="1"/>
  <c r="H653" i="5" s="1"/>
  <c r="R653" i="5" s="1"/>
  <c r="AD455" i="1"/>
  <c r="H652" i="5" s="1"/>
  <c r="AF455" i="1"/>
  <c r="AG455" i="1"/>
  <c r="AH455" i="1"/>
  <c r="AI455" i="1"/>
  <c r="AJ455" i="1"/>
  <c r="CS455" i="1"/>
  <c r="R455" i="1" s="1"/>
  <c r="K653" i="5" s="1"/>
  <c r="CT455" i="1"/>
  <c r="S455" i="1" s="1"/>
  <c r="K651" i="5" s="1"/>
  <c r="CU455" i="1"/>
  <c r="T455" i="1" s="1"/>
  <c r="CV455" i="1"/>
  <c r="U455" i="1" s="1"/>
  <c r="CW455" i="1"/>
  <c r="V455" i="1" s="1"/>
  <c r="CX455" i="1"/>
  <c r="W455" i="1" s="1"/>
  <c r="FR455" i="1"/>
  <c r="GL455" i="1"/>
  <c r="GO455" i="1"/>
  <c r="GP455" i="1"/>
  <c r="GV455" i="1"/>
  <c r="HC455" i="1" s="1"/>
  <c r="GX455" i="1" s="1"/>
  <c r="I456" i="1"/>
  <c r="AC456" i="1"/>
  <c r="CQ456" i="1" s="1"/>
  <c r="P456" i="1" s="1"/>
  <c r="AE456" i="1"/>
  <c r="AD456" i="1"/>
  <c r="CR456" i="1" s="1"/>
  <c r="Q456" i="1" s="1"/>
  <c r="AF456" i="1"/>
  <c r="AG456" i="1"/>
  <c r="AH456" i="1"/>
  <c r="AI456" i="1"/>
  <c r="AJ456" i="1"/>
  <c r="CS456" i="1"/>
  <c r="R456" i="1" s="1"/>
  <c r="CT456" i="1"/>
  <c r="S456" i="1" s="1"/>
  <c r="CU456" i="1"/>
  <c r="T456" i="1" s="1"/>
  <c r="CV456" i="1"/>
  <c r="U456" i="1" s="1"/>
  <c r="CW456" i="1"/>
  <c r="V456" i="1" s="1"/>
  <c r="CX456" i="1"/>
  <c r="W456" i="1" s="1"/>
  <c r="FR456" i="1"/>
  <c r="GL456" i="1"/>
  <c r="GO456" i="1"/>
  <c r="GP456" i="1"/>
  <c r="GV456" i="1"/>
  <c r="HC456" i="1" s="1"/>
  <c r="GX456" i="1" s="1"/>
  <c r="I457" i="1"/>
  <c r="E658" i="5" s="1"/>
  <c r="AC457" i="1"/>
  <c r="H658" i="5" s="1"/>
  <c r="W658" i="5" s="1"/>
  <c r="AE457" i="1"/>
  <c r="AD457" i="1"/>
  <c r="AF457" i="1"/>
  <c r="AG457" i="1"/>
  <c r="CU457" i="1" s="1"/>
  <c r="T457" i="1" s="1"/>
  <c r="AH457" i="1"/>
  <c r="AI457" i="1"/>
  <c r="AJ457" i="1"/>
  <c r="CQ457" i="1"/>
  <c r="P457" i="1" s="1"/>
  <c r="CS457" i="1"/>
  <c r="R457" i="1" s="1"/>
  <c r="CT457" i="1"/>
  <c r="S457" i="1" s="1"/>
  <c r="CV457" i="1"/>
  <c r="U457" i="1" s="1"/>
  <c r="CW457" i="1"/>
  <c r="V457" i="1" s="1"/>
  <c r="CX457" i="1"/>
  <c r="W457" i="1" s="1"/>
  <c r="FR457" i="1"/>
  <c r="GL457" i="1"/>
  <c r="GO457" i="1"/>
  <c r="GP457" i="1"/>
  <c r="GV457" i="1"/>
  <c r="HC457" i="1" s="1"/>
  <c r="GX457" i="1" s="1"/>
  <c r="I458" i="1"/>
  <c r="AC458" i="1"/>
  <c r="AE458" i="1"/>
  <c r="CS458" i="1" s="1"/>
  <c r="R458" i="1" s="1"/>
  <c r="AF458" i="1"/>
  <c r="CT458" i="1" s="1"/>
  <c r="S458" i="1" s="1"/>
  <c r="AG458" i="1"/>
  <c r="CU458" i="1"/>
  <c r="T458" i="1" s="1"/>
  <c r="AH458" i="1"/>
  <c r="CV458" i="1" s="1"/>
  <c r="U458" i="1" s="1"/>
  <c r="AI458" i="1"/>
  <c r="AJ458" i="1"/>
  <c r="CX458" i="1" s="1"/>
  <c r="W458" i="1" s="1"/>
  <c r="CW458" i="1"/>
  <c r="V458" i="1"/>
  <c r="FR458" i="1"/>
  <c r="GL458" i="1"/>
  <c r="GO458" i="1"/>
  <c r="GP458" i="1"/>
  <c r="GV458" i="1"/>
  <c r="HC458" i="1"/>
  <c r="GX458" i="1" s="1"/>
  <c r="I459" i="1"/>
  <c r="E659" i="5" s="1"/>
  <c r="AC459" i="1"/>
  <c r="CQ459" i="1"/>
  <c r="P459" i="1" s="1"/>
  <c r="AE459" i="1"/>
  <c r="CS459" i="1" s="1"/>
  <c r="R459" i="1" s="1"/>
  <c r="AF459" i="1"/>
  <c r="CT459" i="1" s="1"/>
  <c r="S459" i="1" s="1"/>
  <c r="AG459" i="1"/>
  <c r="CU459" i="1"/>
  <c r="T459" i="1" s="1"/>
  <c r="AH459" i="1"/>
  <c r="CV459" i="1" s="1"/>
  <c r="U459" i="1" s="1"/>
  <c r="AI459" i="1"/>
  <c r="AJ459" i="1"/>
  <c r="CX459" i="1" s="1"/>
  <c r="W459" i="1" s="1"/>
  <c r="CW459" i="1"/>
  <c r="FR459" i="1"/>
  <c r="GL459" i="1"/>
  <c r="GO459" i="1"/>
  <c r="GP459" i="1"/>
  <c r="GV459" i="1"/>
  <c r="HC459" i="1"/>
  <c r="GX459" i="1" s="1"/>
  <c r="C460" i="1"/>
  <c r="D460" i="1"/>
  <c r="AC460" i="1"/>
  <c r="CQ460" i="1" s="1"/>
  <c r="P460" i="1" s="1"/>
  <c r="AE460" i="1"/>
  <c r="CS460" i="1"/>
  <c r="R460" i="1" s="1"/>
  <c r="AF460" i="1"/>
  <c r="CT460" i="1" s="1"/>
  <c r="S460" i="1" s="1"/>
  <c r="AG460" i="1"/>
  <c r="CU460" i="1" s="1"/>
  <c r="T460" i="1" s="1"/>
  <c r="AH460" i="1"/>
  <c r="CV460" i="1" s="1"/>
  <c r="U460" i="1" s="1"/>
  <c r="AI460" i="1"/>
  <c r="CW460" i="1"/>
  <c r="V460" i="1" s="1"/>
  <c r="AJ460" i="1"/>
  <c r="CX460" i="1" s="1"/>
  <c r="W460" i="1" s="1"/>
  <c r="FR460" i="1"/>
  <c r="GL460" i="1"/>
  <c r="GO460" i="1"/>
  <c r="GP460" i="1"/>
  <c r="GV460" i="1"/>
  <c r="HC460" i="1" s="1"/>
  <c r="GX460" i="1" s="1"/>
  <c r="C461" i="1"/>
  <c r="D461" i="1"/>
  <c r="AC461" i="1"/>
  <c r="H663" i="5" s="1"/>
  <c r="AE461" i="1"/>
  <c r="AD461" i="1"/>
  <c r="CR461" i="1" s="1"/>
  <c r="Q461" i="1" s="1"/>
  <c r="AF461" i="1"/>
  <c r="AG461" i="1"/>
  <c r="CU461" i="1" s="1"/>
  <c r="T461" i="1" s="1"/>
  <c r="AH461" i="1"/>
  <c r="AI461" i="1"/>
  <c r="AJ461" i="1"/>
  <c r="CS461" i="1"/>
  <c r="R461" i="1" s="1"/>
  <c r="CT461" i="1"/>
  <c r="S461" i="1" s="1"/>
  <c r="K662" i="5" s="1"/>
  <c r="CV461" i="1"/>
  <c r="U461" i="1" s="1"/>
  <c r="CW461" i="1"/>
  <c r="V461" i="1" s="1"/>
  <c r="CX461" i="1"/>
  <c r="W461" i="1" s="1"/>
  <c r="FR461" i="1"/>
  <c r="GL461" i="1"/>
  <c r="GO461" i="1"/>
  <c r="GP461" i="1"/>
  <c r="GV461" i="1"/>
  <c r="HC461" i="1" s="1"/>
  <c r="GX461" i="1" s="1"/>
  <c r="I462" i="1"/>
  <c r="AC462" i="1"/>
  <c r="AE462" i="1"/>
  <c r="AD462" i="1"/>
  <c r="AF462" i="1"/>
  <c r="CT462" i="1"/>
  <c r="S462" i="1" s="1"/>
  <c r="AG462" i="1"/>
  <c r="AH462" i="1"/>
  <c r="AI462" i="1"/>
  <c r="AJ462" i="1"/>
  <c r="CX462" i="1"/>
  <c r="W462" i="1" s="1"/>
  <c r="CQ462" i="1"/>
  <c r="P462" i="1" s="1"/>
  <c r="CS462" i="1"/>
  <c r="R462" i="1" s="1"/>
  <c r="CU462" i="1"/>
  <c r="T462" i="1" s="1"/>
  <c r="CV462" i="1"/>
  <c r="U462" i="1" s="1"/>
  <c r="CW462" i="1"/>
  <c r="V462" i="1" s="1"/>
  <c r="FR462" i="1"/>
  <c r="GL462" i="1"/>
  <c r="GO462" i="1"/>
  <c r="CC471" i="1" s="1"/>
  <c r="AT471" i="1" s="1"/>
  <c r="GP462" i="1"/>
  <c r="GV462" i="1"/>
  <c r="HC462" i="1" s="1"/>
  <c r="GX462" i="1" s="1"/>
  <c r="I463" i="1"/>
  <c r="E667" i="5" s="1"/>
  <c r="AC463" i="1"/>
  <c r="CQ463" i="1" s="1"/>
  <c r="P463" i="1" s="1"/>
  <c r="AE463" i="1"/>
  <c r="CS463" i="1"/>
  <c r="R463" i="1" s="1"/>
  <c r="AF463" i="1"/>
  <c r="CT463" i="1" s="1"/>
  <c r="S463" i="1" s="1"/>
  <c r="AG463" i="1"/>
  <c r="CU463" i="1" s="1"/>
  <c r="T463" i="1" s="1"/>
  <c r="AH463" i="1"/>
  <c r="CV463" i="1" s="1"/>
  <c r="U463" i="1" s="1"/>
  <c r="AI463" i="1"/>
  <c r="CW463" i="1"/>
  <c r="V463" i="1" s="1"/>
  <c r="AJ463" i="1"/>
  <c r="CX463" i="1" s="1"/>
  <c r="W463" i="1" s="1"/>
  <c r="FR463" i="1"/>
  <c r="GL463" i="1"/>
  <c r="GO463" i="1"/>
  <c r="GP463" i="1"/>
  <c r="GV463" i="1"/>
  <c r="HC463" i="1" s="1"/>
  <c r="GX463" i="1" s="1"/>
  <c r="I464" i="1"/>
  <c r="AC464" i="1"/>
  <c r="AD464" i="1"/>
  <c r="CR464" i="1" s="1"/>
  <c r="Q464" i="1" s="1"/>
  <c r="AE464" i="1"/>
  <c r="CS464" i="1" s="1"/>
  <c r="R464" i="1" s="1"/>
  <c r="AF464" i="1"/>
  <c r="CT464" i="1" s="1"/>
  <c r="S464" i="1" s="1"/>
  <c r="AG464" i="1"/>
  <c r="AH464" i="1"/>
  <c r="CV464" i="1" s="1"/>
  <c r="U464" i="1" s="1"/>
  <c r="AI464" i="1"/>
  <c r="CW464" i="1" s="1"/>
  <c r="V464" i="1" s="1"/>
  <c r="AJ464" i="1"/>
  <c r="CX464" i="1" s="1"/>
  <c r="W464" i="1" s="1"/>
  <c r="CQ464" i="1"/>
  <c r="P464" i="1"/>
  <c r="CU464" i="1"/>
  <c r="T464" i="1"/>
  <c r="FR464" i="1"/>
  <c r="GL464" i="1"/>
  <c r="GO464" i="1"/>
  <c r="GP464" i="1"/>
  <c r="GV464" i="1"/>
  <c r="HC464" i="1"/>
  <c r="GX464" i="1" s="1"/>
  <c r="I465" i="1"/>
  <c r="E668" i="5" s="1"/>
  <c r="AC465" i="1"/>
  <c r="AE465" i="1"/>
  <c r="AD465" i="1" s="1"/>
  <c r="CR465" i="1" s="1"/>
  <c r="Q465" i="1" s="1"/>
  <c r="AF465" i="1"/>
  <c r="AG465" i="1"/>
  <c r="AH465" i="1"/>
  <c r="CV465" i="1" s="1"/>
  <c r="U465" i="1" s="1"/>
  <c r="AI465" i="1"/>
  <c r="AJ465" i="1"/>
  <c r="CX465" i="1" s="1"/>
  <c r="W465" i="1" s="1"/>
  <c r="CQ465" i="1"/>
  <c r="P465" i="1"/>
  <c r="CU465" i="1"/>
  <c r="T465" i="1"/>
  <c r="CW465" i="1"/>
  <c r="V465" i="1"/>
  <c r="FR465" i="1"/>
  <c r="GL465" i="1"/>
  <c r="GO465" i="1"/>
  <c r="GP465" i="1"/>
  <c r="GV465" i="1"/>
  <c r="HC465" i="1"/>
  <c r="GX465" i="1" s="1"/>
  <c r="I466" i="1"/>
  <c r="AC466" i="1"/>
  <c r="CQ466" i="1"/>
  <c r="P466" i="1" s="1"/>
  <c r="AE466" i="1"/>
  <c r="AD466" i="1" s="1"/>
  <c r="CR466" i="1" s="1"/>
  <c r="Q466" i="1" s="1"/>
  <c r="AF466" i="1"/>
  <c r="CT466" i="1" s="1"/>
  <c r="S466" i="1" s="1"/>
  <c r="AG466" i="1"/>
  <c r="CU466" i="1"/>
  <c r="T466" i="1" s="1"/>
  <c r="AH466" i="1"/>
  <c r="CV466" i="1" s="1"/>
  <c r="U466" i="1" s="1"/>
  <c r="AI466" i="1"/>
  <c r="AJ466" i="1"/>
  <c r="CX466" i="1" s="1"/>
  <c r="W466" i="1" s="1"/>
  <c r="CW466" i="1"/>
  <c r="V466" i="1"/>
  <c r="FR466" i="1"/>
  <c r="GL466" i="1"/>
  <c r="GO466" i="1"/>
  <c r="GP466" i="1"/>
  <c r="GV466" i="1"/>
  <c r="HC466" i="1"/>
  <c r="GX466" i="1" s="1"/>
  <c r="I467" i="1"/>
  <c r="E669" i="5" s="1"/>
  <c r="AC467" i="1"/>
  <c r="AE467" i="1"/>
  <c r="AD467" i="1" s="1"/>
  <c r="AF467" i="1"/>
  <c r="CT467" i="1" s="1"/>
  <c r="S467" i="1" s="1"/>
  <c r="AG467" i="1"/>
  <c r="AH467" i="1"/>
  <c r="CV467" i="1" s="1"/>
  <c r="U467" i="1" s="1"/>
  <c r="AI467" i="1"/>
  <c r="AJ467" i="1"/>
  <c r="CX467" i="1" s="1"/>
  <c r="W467" i="1" s="1"/>
  <c r="CQ467" i="1"/>
  <c r="P467" i="1"/>
  <c r="CU467" i="1"/>
  <c r="T467" i="1"/>
  <c r="CW467" i="1"/>
  <c r="V467" i="1"/>
  <c r="FR467" i="1"/>
  <c r="GL467" i="1"/>
  <c r="GO467" i="1"/>
  <c r="GP467" i="1"/>
  <c r="GV467" i="1"/>
  <c r="HC467" i="1"/>
  <c r="GX467" i="1" s="1"/>
  <c r="AC468" i="1"/>
  <c r="CQ468" i="1" s="1"/>
  <c r="P468" i="1" s="1"/>
  <c r="AE468" i="1"/>
  <c r="AD468" i="1"/>
  <c r="AF468" i="1"/>
  <c r="CT468" i="1"/>
  <c r="S468" i="1" s="1"/>
  <c r="AG468" i="1"/>
  <c r="CU468" i="1" s="1"/>
  <c r="T468" i="1" s="1"/>
  <c r="AH468" i="1"/>
  <c r="AI468" i="1"/>
  <c r="AJ468" i="1"/>
  <c r="CX468" i="1"/>
  <c r="W468" i="1" s="1"/>
  <c r="CS468" i="1"/>
  <c r="R468" i="1" s="1"/>
  <c r="CV468" i="1"/>
  <c r="U468" i="1" s="1"/>
  <c r="CW468" i="1"/>
  <c r="V468" i="1" s="1"/>
  <c r="FR468" i="1"/>
  <c r="GL468" i="1"/>
  <c r="GO468" i="1"/>
  <c r="GP468" i="1"/>
  <c r="GV468" i="1"/>
  <c r="HC468" i="1" s="1"/>
  <c r="GX468" i="1" s="1"/>
  <c r="AC469" i="1"/>
  <c r="CQ469" i="1"/>
  <c r="P469" i="1" s="1"/>
  <c r="AE469" i="1"/>
  <c r="AD469" i="1" s="1"/>
  <c r="AF469" i="1"/>
  <c r="CT469" i="1" s="1"/>
  <c r="S469" i="1" s="1"/>
  <c r="AG469" i="1"/>
  <c r="CU469" i="1"/>
  <c r="T469" i="1" s="1"/>
  <c r="AH469" i="1"/>
  <c r="CV469" i="1" s="1"/>
  <c r="U469" i="1" s="1"/>
  <c r="AI469" i="1"/>
  <c r="AJ469" i="1"/>
  <c r="CX469" i="1" s="1"/>
  <c r="W469" i="1" s="1"/>
  <c r="CW469" i="1"/>
  <c r="V469" i="1"/>
  <c r="FR469" i="1"/>
  <c r="GL469" i="1"/>
  <c r="GO469" i="1"/>
  <c r="GP469" i="1"/>
  <c r="GV469" i="1"/>
  <c r="HC469" i="1"/>
  <c r="GX469" i="1" s="1"/>
  <c r="B471" i="1"/>
  <c r="B398" i="1" s="1"/>
  <c r="C471" i="1"/>
  <c r="C398" i="1" s="1"/>
  <c r="D471" i="1"/>
  <c r="D398" i="1" s="1"/>
  <c r="F471" i="1"/>
  <c r="F398" i="1" s="1"/>
  <c r="G471" i="1"/>
  <c r="A672" i="5" s="1"/>
  <c r="BX471" i="1"/>
  <c r="CG471" i="1" s="1"/>
  <c r="AX471" i="1" s="1"/>
  <c r="BY471" i="1"/>
  <c r="AP471" i="1" s="1"/>
  <c r="BZ471" i="1"/>
  <c r="BZ398" i="1" s="1"/>
  <c r="CD471" i="1"/>
  <c r="CD398" i="1" s="1"/>
  <c r="CK471" i="1"/>
  <c r="BB471" i="1" s="1"/>
  <c r="CL471" i="1"/>
  <c r="CL398" i="1" s="1"/>
  <c r="EG471" i="1"/>
  <c r="EG398" i="1" s="1"/>
  <c r="FP471" i="1"/>
  <c r="FP398" i="1" s="1"/>
  <c r="FQ471" i="1"/>
  <c r="EH471" i="1" s="1"/>
  <c r="FR471" i="1"/>
  <c r="FR398" i="1" s="1"/>
  <c r="FU471" i="1"/>
  <c r="EL471" i="1" s="1"/>
  <c r="FV471" i="1"/>
  <c r="FV398" i="1" s="1"/>
  <c r="FY471" i="1"/>
  <c r="EP471" i="1" s="1"/>
  <c r="GC471" i="1"/>
  <c r="ET471" i="1" s="1"/>
  <c r="GD471" i="1"/>
  <c r="GD398" i="1" s="1"/>
  <c r="D500" i="1"/>
  <c r="E502" i="1"/>
  <c r="Z502" i="1"/>
  <c r="AA502" i="1"/>
  <c r="AM502" i="1"/>
  <c r="AN502" i="1"/>
  <c r="BD502" i="1"/>
  <c r="BE502" i="1"/>
  <c r="BF502" i="1"/>
  <c r="BG502" i="1"/>
  <c r="BH502" i="1"/>
  <c r="BI502" i="1"/>
  <c r="BJ502" i="1"/>
  <c r="BK502" i="1"/>
  <c r="BL502" i="1"/>
  <c r="BM502" i="1"/>
  <c r="BN502" i="1"/>
  <c r="BO502" i="1"/>
  <c r="BP502" i="1"/>
  <c r="BQ502" i="1"/>
  <c r="BR502" i="1"/>
  <c r="BS502" i="1"/>
  <c r="BT502" i="1"/>
  <c r="BU502" i="1"/>
  <c r="BV502" i="1"/>
  <c r="BW502" i="1"/>
  <c r="CM502" i="1"/>
  <c r="CN502" i="1"/>
  <c r="CO502" i="1"/>
  <c r="CP502" i="1"/>
  <c r="CQ502" i="1"/>
  <c r="CR502" i="1"/>
  <c r="CS502" i="1"/>
  <c r="CT502" i="1"/>
  <c r="CU502" i="1"/>
  <c r="CV502" i="1"/>
  <c r="CW502" i="1"/>
  <c r="CX502" i="1"/>
  <c r="CY502" i="1"/>
  <c r="CZ502" i="1"/>
  <c r="DA502" i="1"/>
  <c r="DB502" i="1"/>
  <c r="DC502" i="1"/>
  <c r="DD502" i="1"/>
  <c r="DE502" i="1"/>
  <c r="DF502" i="1"/>
  <c r="DR502" i="1"/>
  <c r="DS502" i="1"/>
  <c r="EE502" i="1"/>
  <c r="EF502" i="1"/>
  <c r="EV502" i="1"/>
  <c r="EW502" i="1"/>
  <c r="EX502" i="1"/>
  <c r="EY502" i="1"/>
  <c r="EZ502" i="1"/>
  <c r="FA502" i="1"/>
  <c r="FB502" i="1"/>
  <c r="FC502" i="1"/>
  <c r="FD502" i="1"/>
  <c r="FE502" i="1"/>
  <c r="FF502" i="1"/>
  <c r="FG502" i="1"/>
  <c r="FH502" i="1"/>
  <c r="FI502" i="1"/>
  <c r="FJ502" i="1"/>
  <c r="FK502" i="1"/>
  <c r="FL502" i="1"/>
  <c r="FM502" i="1"/>
  <c r="FN502" i="1"/>
  <c r="FO502" i="1"/>
  <c r="GE502" i="1"/>
  <c r="GF502" i="1"/>
  <c r="GG502" i="1"/>
  <c r="GH502" i="1"/>
  <c r="GI502" i="1"/>
  <c r="GJ502" i="1"/>
  <c r="GK502" i="1"/>
  <c r="GL502" i="1"/>
  <c r="GM502" i="1"/>
  <c r="GN502" i="1"/>
  <c r="GO502" i="1"/>
  <c r="GP502" i="1"/>
  <c r="GQ502" i="1"/>
  <c r="GR502" i="1"/>
  <c r="GS502" i="1"/>
  <c r="GT502" i="1"/>
  <c r="GU502" i="1"/>
  <c r="GV502" i="1"/>
  <c r="GW502" i="1"/>
  <c r="GX502" i="1"/>
  <c r="C504" i="1"/>
  <c r="D504" i="1"/>
  <c r="I504" i="1"/>
  <c r="I506" i="1" s="1"/>
  <c r="AC504" i="1"/>
  <c r="AE504" i="1"/>
  <c r="AD504" i="1" s="1"/>
  <c r="AF504" i="1"/>
  <c r="AG504" i="1"/>
  <c r="AH504" i="1"/>
  <c r="CV504" i="1"/>
  <c r="U504" i="1" s="1"/>
  <c r="AI504" i="1"/>
  <c r="AJ504" i="1"/>
  <c r="CQ504" i="1"/>
  <c r="P504" i="1" s="1"/>
  <c r="CS504" i="1"/>
  <c r="R504" i="1" s="1"/>
  <c r="CT504" i="1"/>
  <c r="S504" i="1" s="1"/>
  <c r="CU504" i="1"/>
  <c r="T504" i="1" s="1"/>
  <c r="CW504" i="1"/>
  <c r="V504" i="1" s="1"/>
  <c r="CX504" i="1"/>
  <c r="W504" i="1" s="1"/>
  <c r="FR504" i="1"/>
  <c r="GL504" i="1"/>
  <c r="GO504" i="1"/>
  <c r="GP504" i="1"/>
  <c r="GV504" i="1"/>
  <c r="HC504" i="1" s="1"/>
  <c r="GX504" i="1" s="1"/>
  <c r="C505" i="1"/>
  <c r="D505" i="1"/>
  <c r="I505" i="1"/>
  <c r="AC505" i="1"/>
  <c r="H682" i="5" s="1"/>
  <c r="AE505" i="1"/>
  <c r="AD505" i="1"/>
  <c r="H680" i="5" s="1"/>
  <c r="AF505" i="1"/>
  <c r="AG505" i="1"/>
  <c r="AH505" i="1"/>
  <c r="AI505" i="1"/>
  <c r="CW505" i="1" s="1"/>
  <c r="V505" i="1" s="1"/>
  <c r="AJ505" i="1"/>
  <c r="CQ505" i="1"/>
  <c r="P505" i="1" s="1"/>
  <c r="K682" i="5" s="1"/>
  <c r="CT505" i="1"/>
  <c r="S505" i="1" s="1"/>
  <c r="K679" i="5" s="1"/>
  <c r="CU505" i="1"/>
  <c r="T505" i="1" s="1"/>
  <c r="CV505" i="1"/>
  <c r="U505" i="1" s="1"/>
  <c r="CX505" i="1"/>
  <c r="W505" i="1" s="1"/>
  <c r="FR505" i="1"/>
  <c r="GL505" i="1"/>
  <c r="GO505" i="1"/>
  <c r="GP505" i="1"/>
  <c r="GV505" i="1"/>
  <c r="HC505" i="1" s="1"/>
  <c r="GX505" i="1" s="1"/>
  <c r="AC506" i="1"/>
  <c r="AB506" i="1" s="1"/>
  <c r="AD506" i="1"/>
  <c r="CR506" i="1" s="1"/>
  <c r="Q506" i="1" s="1"/>
  <c r="AE506" i="1"/>
  <c r="AF506" i="1"/>
  <c r="CT506" i="1" s="1"/>
  <c r="S506" i="1" s="1"/>
  <c r="AG506" i="1"/>
  <c r="AH506" i="1"/>
  <c r="CV506" i="1" s="1"/>
  <c r="U506" i="1" s="1"/>
  <c r="AI506" i="1"/>
  <c r="AJ506" i="1"/>
  <c r="CX506" i="1" s="1"/>
  <c r="W506" i="1" s="1"/>
  <c r="CS506" i="1"/>
  <c r="CU506" i="1"/>
  <c r="CW506" i="1"/>
  <c r="FR506" i="1"/>
  <c r="GL506" i="1"/>
  <c r="GO506" i="1"/>
  <c r="GP506" i="1"/>
  <c r="GV506" i="1"/>
  <c r="HC506" i="1"/>
  <c r="GX506" i="1" s="1"/>
  <c r="I507" i="1"/>
  <c r="E686" i="5" s="1"/>
  <c r="AC507" i="1"/>
  <c r="AE507" i="1"/>
  <c r="AD507" i="1"/>
  <c r="AB507" i="1" s="1"/>
  <c r="AF507" i="1"/>
  <c r="AG507" i="1"/>
  <c r="CU507" i="1" s="1"/>
  <c r="T507" i="1" s="1"/>
  <c r="AH507" i="1"/>
  <c r="AI507" i="1"/>
  <c r="AJ507" i="1"/>
  <c r="CS507" i="1"/>
  <c r="R507" i="1" s="1"/>
  <c r="CT507" i="1"/>
  <c r="S507" i="1" s="1"/>
  <c r="CV507" i="1"/>
  <c r="U507" i="1" s="1"/>
  <c r="CW507" i="1"/>
  <c r="V507" i="1" s="1"/>
  <c r="CX507" i="1"/>
  <c r="W507" i="1" s="1"/>
  <c r="FR507" i="1"/>
  <c r="GL507" i="1"/>
  <c r="GO507" i="1"/>
  <c r="GP507" i="1"/>
  <c r="GV507" i="1"/>
  <c r="HC507" i="1" s="1"/>
  <c r="GX507" i="1" s="1"/>
  <c r="C508" i="1"/>
  <c r="D508" i="1"/>
  <c r="I508" i="1"/>
  <c r="AC508" i="1"/>
  <c r="AB508" i="1" s="1"/>
  <c r="AD508" i="1"/>
  <c r="CR508" i="1" s="1"/>
  <c r="Q508" i="1" s="1"/>
  <c r="AE508" i="1"/>
  <c r="AF508" i="1"/>
  <c r="CT508" i="1" s="1"/>
  <c r="S508" i="1" s="1"/>
  <c r="AG508" i="1"/>
  <c r="CU508" i="1" s="1"/>
  <c r="T508" i="1" s="1"/>
  <c r="AH508" i="1"/>
  <c r="CV508" i="1" s="1"/>
  <c r="U508" i="1" s="1"/>
  <c r="AI508" i="1"/>
  <c r="AJ508" i="1"/>
  <c r="CX508" i="1" s="1"/>
  <c r="W508" i="1" s="1"/>
  <c r="CS508" i="1"/>
  <c r="R508" i="1"/>
  <c r="CW508" i="1"/>
  <c r="V508" i="1"/>
  <c r="FR508" i="1"/>
  <c r="GL508" i="1"/>
  <c r="GO508" i="1"/>
  <c r="GP508" i="1"/>
  <c r="GV508" i="1"/>
  <c r="HC508" i="1"/>
  <c r="GX508" i="1" s="1"/>
  <c r="C509" i="1"/>
  <c r="D509" i="1"/>
  <c r="I509" i="1"/>
  <c r="AC509" i="1"/>
  <c r="H693" i="5" s="1"/>
  <c r="AE509" i="1"/>
  <c r="CS509" i="1"/>
  <c r="R509" i="1" s="1"/>
  <c r="K692" i="5" s="1"/>
  <c r="AF509" i="1"/>
  <c r="CT509" i="1" s="1"/>
  <c r="S509" i="1" s="1"/>
  <c r="AG509" i="1"/>
  <c r="AH509" i="1"/>
  <c r="AI509" i="1"/>
  <c r="CW509" i="1"/>
  <c r="V509" i="1" s="1"/>
  <c r="AJ509" i="1"/>
  <c r="CU509" i="1"/>
  <c r="T509" i="1" s="1"/>
  <c r="CV509" i="1"/>
  <c r="U509" i="1" s="1"/>
  <c r="CX509" i="1"/>
  <c r="W509" i="1" s="1"/>
  <c r="FR509" i="1"/>
  <c r="GL509" i="1"/>
  <c r="GO509" i="1"/>
  <c r="GP509" i="1"/>
  <c r="GV509" i="1"/>
  <c r="HC509" i="1" s="1"/>
  <c r="GX509" i="1" s="1"/>
  <c r="C510" i="1"/>
  <c r="D510" i="1"/>
  <c r="I510" i="1"/>
  <c r="I512" i="1"/>
  <c r="AC510" i="1"/>
  <c r="CQ510" i="1" s="1"/>
  <c r="P510" i="1" s="1"/>
  <c r="AE510" i="1"/>
  <c r="AD510" i="1" s="1"/>
  <c r="AF510" i="1"/>
  <c r="CT510" i="1" s="1"/>
  <c r="AG510" i="1"/>
  <c r="CU510" i="1" s="1"/>
  <c r="AH510" i="1"/>
  <c r="CV510" i="1" s="1"/>
  <c r="U510" i="1" s="1"/>
  <c r="AI510" i="1"/>
  <c r="CW510" i="1" s="1"/>
  <c r="V510" i="1" s="1"/>
  <c r="AJ510" i="1"/>
  <c r="CX510" i="1"/>
  <c r="FR510" i="1"/>
  <c r="GL510" i="1"/>
  <c r="GO510" i="1"/>
  <c r="GP510" i="1"/>
  <c r="GV510" i="1"/>
  <c r="HC510" i="1"/>
  <c r="GX510" i="1" s="1"/>
  <c r="C511" i="1"/>
  <c r="D511" i="1"/>
  <c r="I511" i="1"/>
  <c r="AC511" i="1"/>
  <c r="H703" i="5" s="1"/>
  <c r="AE511" i="1"/>
  <c r="AD511" i="1"/>
  <c r="H701" i="5" s="1"/>
  <c r="AF511" i="1"/>
  <c r="CT511" i="1"/>
  <c r="S511" i="1" s="1"/>
  <c r="K700" i="5" s="1"/>
  <c r="AG511" i="1"/>
  <c r="CU511" i="1" s="1"/>
  <c r="AH511" i="1"/>
  <c r="CV511" i="1" s="1"/>
  <c r="U511" i="1" s="1"/>
  <c r="AI511" i="1"/>
  <c r="AJ511" i="1"/>
  <c r="CX511" i="1" s="1"/>
  <c r="W511" i="1" s="1"/>
  <c r="CS511" i="1"/>
  <c r="R511" i="1"/>
  <c r="K702" i="5" s="1"/>
  <c r="CW511" i="1"/>
  <c r="V511" i="1" s="1"/>
  <c r="FR511" i="1"/>
  <c r="GL511" i="1"/>
  <c r="GO511" i="1"/>
  <c r="GP511" i="1"/>
  <c r="GV511" i="1"/>
  <c r="HC511" i="1" s="1"/>
  <c r="GX511" i="1" s="1"/>
  <c r="AC512" i="1"/>
  <c r="AE512" i="1"/>
  <c r="CS512" i="1" s="1"/>
  <c r="AF512" i="1"/>
  <c r="CT512" i="1" s="1"/>
  <c r="AG512" i="1"/>
  <c r="AH512" i="1"/>
  <c r="AI512" i="1"/>
  <c r="AJ512" i="1"/>
  <c r="CX512" i="1"/>
  <c r="CQ512" i="1"/>
  <c r="CU512" i="1"/>
  <c r="CV512" i="1"/>
  <c r="CW512" i="1"/>
  <c r="V512" i="1" s="1"/>
  <c r="FR512" i="1"/>
  <c r="GL512" i="1"/>
  <c r="GO512" i="1"/>
  <c r="GP512" i="1"/>
  <c r="GV512" i="1"/>
  <c r="HC512" i="1" s="1"/>
  <c r="AC513" i="1"/>
  <c r="CQ513" i="1" s="1"/>
  <c r="AE513" i="1"/>
  <c r="CS513" i="1"/>
  <c r="AF513" i="1"/>
  <c r="AG513" i="1"/>
  <c r="CU513" i="1" s="1"/>
  <c r="AH513" i="1"/>
  <c r="AI513" i="1"/>
  <c r="CW513" i="1" s="1"/>
  <c r="AJ513" i="1"/>
  <c r="CX513" i="1" s="1"/>
  <c r="CT513" i="1"/>
  <c r="CV513" i="1"/>
  <c r="FR513" i="1"/>
  <c r="GL513" i="1"/>
  <c r="GO513" i="1"/>
  <c r="GP513" i="1"/>
  <c r="GV513" i="1"/>
  <c r="HC513" i="1" s="1"/>
  <c r="AC514" i="1"/>
  <c r="AB514" i="1" s="1"/>
  <c r="AD514" i="1"/>
  <c r="CR514" i="1" s="1"/>
  <c r="AE514" i="1"/>
  <c r="CS514" i="1" s="1"/>
  <c r="AF514" i="1"/>
  <c r="AG514" i="1"/>
  <c r="CU514" i="1" s="1"/>
  <c r="AH514" i="1"/>
  <c r="CV514" i="1"/>
  <c r="AI514" i="1"/>
  <c r="AJ514" i="1"/>
  <c r="CX514" i="1" s="1"/>
  <c r="CT514" i="1"/>
  <c r="CW514" i="1"/>
  <c r="FR514" i="1"/>
  <c r="GL514" i="1"/>
  <c r="GO514" i="1"/>
  <c r="GP514" i="1"/>
  <c r="GV514" i="1"/>
  <c r="HC514" i="1" s="1"/>
  <c r="I515" i="1"/>
  <c r="E708" i="5" s="1"/>
  <c r="AC515" i="1"/>
  <c r="CQ515" i="1" s="1"/>
  <c r="P515" i="1" s="1"/>
  <c r="AE515" i="1"/>
  <c r="AD515" i="1" s="1"/>
  <c r="AB515" i="1" s="1"/>
  <c r="AF515" i="1"/>
  <c r="CT515" i="1" s="1"/>
  <c r="S515" i="1" s="1"/>
  <c r="AG515" i="1"/>
  <c r="AH515" i="1"/>
  <c r="CV515" i="1" s="1"/>
  <c r="U515" i="1" s="1"/>
  <c r="AI515" i="1"/>
  <c r="AJ515" i="1"/>
  <c r="CX515" i="1" s="1"/>
  <c r="W515" i="1" s="1"/>
  <c r="CU515" i="1"/>
  <c r="T515" i="1" s="1"/>
  <c r="CW515" i="1"/>
  <c r="V515" i="1" s="1"/>
  <c r="FR515" i="1"/>
  <c r="GL515" i="1"/>
  <c r="GO515" i="1"/>
  <c r="GP515" i="1"/>
  <c r="GV515" i="1"/>
  <c r="HC515" i="1" s="1"/>
  <c r="GX515" i="1" s="1"/>
  <c r="I516" i="1"/>
  <c r="AC516" i="1"/>
  <c r="AE516" i="1"/>
  <c r="CS516" i="1"/>
  <c r="R516" i="1" s="1"/>
  <c r="AF516" i="1"/>
  <c r="CT516" i="1" s="1"/>
  <c r="S516" i="1" s="1"/>
  <c r="AG516" i="1"/>
  <c r="CU516" i="1"/>
  <c r="T516" i="1" s="1"/>
  <c r="AH516" i="1"/>
  <c r="CV516" i="1" s="1"/>
  <c r="U516" i="1" s="1"/>
  <c r="AI516" i="1"/>
  <c r="CW516" i="1"/>
  <c r="V516" i="1" s="1"/>
  <c r="AJ516" i="1"/>
  <c r="CX516" i="1" s="1"/>
  <c r="W516" i="1" s="1"/>
  <c r="FR516" i="1"/>
  <c r="GL516" i="1"/>
  <c r="GO516" i="1"/>
  <c r="GP516" i="1"/>
  <c r="GV516" i="1"/>
  <c r="HC516" i="1"/>
  <c r="GX516" i="1" s="1"/>
  <c r="I517" i="1"/>
  <c r="E709" i="5" s="1"/>
  <c r="AC517" i="1"/>
  <c r="AD517" i="1"/>
  <c r="CR517" i="1" s="1"/>
  <c r="Q517" i="1" s="1"/>
  <c r="AE517" i="1"/>
  <c r="AF517" i="1"/>
  <c r="AG517" i="1"/>
  <c r="AH517" i="1"/>
  <c r="CV517" i="1"/>
  <c r="U517" i="1" s="1"/>
  <c r="AI517" i="1"/>
  <c r="AJ517" i="1"/>
  <c r="CX517" i="1"/>
  <c r="W517" i="1" s="1"/>
  <c r="CQ517" i="1"/>
  <c r="P517" i="1" s="1"/>
  <c r="CS517" i="1"/>
  <c r="R517" i="1" s="1"/>
  <c r="CU517" i="1"/>
  <c r="T517" i="1" s="1"/>
  <c r="CW517" i="1"/>
  <c r="V517" i="1" s="1"/>
  <c r="FR517" i="1"/>
  <c r="GL517" i="1"/>
  <c r="GO517" i="1"/>
  <c r="GP517" i="1"/>
  <c r="GV517" i="1"/>
  <c r="HC517" i="1" s="1"/>
  <c r="GX517" i="1" s="1"/>
  <c r="C518" i="1"/>
  <c r="D518" i="1"/>
  <c r="AC518" i="1"/>
  <c r="AB518" i="1" s="1"/>
  <c r="AD518" i="1"/>
  <c r="AE518" i="1"/>
  <c r="AF518" i="1"/>
  <c r="CT518" i="1"/>
  <c r="S518" i="1" s="1"/>
  <c r="AG518" i="1"/>
  <c r="AH518" i="1"/>
  <c r="CV518" i="1"/>
  <c r="U518" i="1" s="1"/>
  <c r="AI518" i="1"/>
  <c r="AJ518" i="1"/>
  <c r="CX518" i="1"/>
  <c r="W518" i="1" s="1"/>
  <c r="CQ518" i="1"/>
  <c r="P518" i="1" s="1"/>
  <c r="CS518" i="1"/>
  <c r="R518" i="1" s="1"/>
  <c r="CU518" i="1"/>
  <c r="T518" i="1" s="1"/>
  <c r="CW518" i="1"/>
  <c r="V518" i="1" s="1"/>
  <c r="FR518" i="1"/>
  <c r="GL518" i="1"/>
  <c r="GO518" i="1"/>
  <c r="GP518" i="1"/>
  <c r="GV518" i="1"/>
  <c r="HC518" i="1" s="1"/>
  <c r="GX518" i="1" s="1"/>
  <c r="C519" i="1"/>
  <c r="D519" i="1"/>
  <c r="AC519" i="1"/>
  <c r="AB519" i="1" s="1"/>
  <c r="AD519" i="1"/>
  <c r="H713" i="5" s="1"/>
  <c r="AE519" i="1"/>
  <c r="H714" i="5" s="1"/>
  <c r="R714" i="5" s="1"/>
  <c r="AF519" i="1"/>
  <c r="AG519" i="1"/>
  <c r="AH519" i="1"/>
  <c r="CV519" i="1"/>
  <c r="U519" i="1" s="1"/>
  <c r="AI519" i="1"/>
  <c r="AJ519" i="1"/>
  <c r="CX519" i="1"/>
  <c r="W519" i="1" s="1"/>
  <c r="CQ519" i="1"/>
  <c r="P519" i="1" s="1"/>
  <c r="CS519" i="1"/>
  <c r="R519" i="1" s="1"/>
  <c r="K714" i="5" s="1"/>
  <c r="CU519" i="1"/>
  <c r="T519" i="1" s="1"/>
  <c r="CW519" i="1"/>
  <c r="V519" i="1" s="1"/>
  <c r="FR519" i="1"/>
  <c r="GL519" i="1"/>
  <c r="GO519" i="1"/>
  <c r="GP519" i="1"/>
  <c r="GV519" i="1"/>
  <c r="HC519" i="1" s="1"/>
  <c r="GX519" i="1" s="1"/>
  <c r="I520" i="1"/>
  <c r="AC520" i="1"/>
  <c r="CQ520" i="1" s="1"/>
  <c r="P520" i="1" s="1"/>
  <c r="AE520" i="1"/>
  <c r="AD520" i="1"/>
  <c r="CR520" i="1" s="1"/>
  <c r="Q520" i="1" s="1"/>
  <c r="AF520" i="1"/>
  <c r="AG520" i="1"/>
  <c r="CU520" i="1" s="1"/>
  <c r="T520" i="1" s="1"/>
  <c r="AH520" i="1"/>
  <c r="AI520" i="1"/>
  <c r="CW520" i="1" s="1"/>
  <c r="V520" i="1" s="1"/>
  <c r="AJ520" i="1"/>
  <c r="CT520" i="1"/>
  <c r="S520" i="1" s="1"/>
  <c r="CV520" i="1"/>
  <c r="U520" i="1" s="1"/>
  <c r="CX520" i="1"/>
  <c r="W520" i="1" s="1"/>
  <c r="FR520" i="1"/>
  <c r="GL520" i="1"/>
  <c r="GO520" i="1"/>
  <c r="GP520" i="1"/>
  <c r="GV520" i="1"/>
  <c r="HC520" i="1" s="1"/>
  <c r="GX520" i="1" s="1"/>
  <c r="I521" i="1"/>
  <c r="E718" i="5" s="1"/>
  <c r="AC521" i="1"/>
  <c r="AE521" i="1"/>
  <c r="AD521" i="1" s="1"/>
  <c r="AF521" i="1"/>
  <c r="CT521" i="1" s="1"/>
  <c r="S521" i="1" s="1"/>
  <c r="AG521" i="1"/>
  <c r="AH521" i="1"/>
  <c r="CV521" i="1" s="1"/>
  <c r="U521" i="1" s="1"/>
  <c r="AI521" i="1"/>
  <c r="CW521" i="1" s="1"/>
  <c r="V521" i="1" s="1"/>
  <c r="AJ521" i="1"/>
  <c r="CX521" i="1" s="1"/>
  <c r="W521" i="1" s="1"/>
  <c r="CU521" i="1"/>
  <c r="T521" i="1"/>
  <c r="FR521" i="1"/>
  <c r="GL521" i="1"/>
  <c r="GO521" i="1"/>
  <c r="GP521" i="1"/>
  <c r="GV521" i="1"/>
  <c r="HC521" i="1"/>
  <c r="GX521" i="1" s="1"/>
  <c r="C522" i="1"/>
  <c r="D522" i="1"/>
  <c r="I522" i="1"/>
  <c r="I524" i="1" s="1"/>
  <c r="AC522" i="1"/>
  <c r="CQ522" i="1"/>
  <c r="P522" i="1" s="1"/>
  <c r="AE522" i="1"/>
  <c r="AD522" i="1" s="1"/>
  <c r="CR522" i="1" s="1"/>
  <c r="Q522" i="1" s="1"/>
  <c r="AF522" i="1"/>
  <c r="CT522" i="1" s="1"/>
  <c r="S522" i="1" s="1"/>
  <c r="AG522" i="1"/>
  <c r="CU522" i="1"/>
  <c r="T522" i="1" s="1"/>
  <c r="AH522" i="1"/>
  <c r="CV522" i="1" s="1"/>
  <c r="U522" i="1" s="1"/>
  <c r="AI522" i="1"/>
  <c r="CW522" i="1"/>
  <c r="V522" i="1" s="1"/>
  <c r="AJ522" i="1"/>
  <c r="CX522" i="1" s="1"/>
  <c r="W522" i="1" s="1"/>
  <c r="FR522" i="1"/>
  <c r="GL522" i="1"/>
  <c r="GO522" i="1"/>
  <c r="GP522" i="1"/>
  <c r="GV522" i="1"/>
  <c r="HC522" i="1" s="1"/>
  <c r="GX522" i="1" s="1"/>
  <c r="C523" i="1"/>
  <c r="D523" i="1"/>
  <c r="I523" i="1"/>
  <c r="I525" i="1" s="1"/>
  <c r="AC523" i="1"/>
  <c r="AD523" i="1"/>
  <c r="CR523" i="1" s="1"/>
  <c r="Q523" i="1" s="1"/>
  <c r="K723" i="5" s="1"/>
  <c r="AE523" i="1"/>
  <c r="AF523" i="1"/>
  <c r="AG523" i="1"/>
  <c r="AH523" i="1"/>
  <c r="CV523" i="1"/>
  <c r="U523" i="1" s="1"/>
  <c r="AI523" i="1"/>
  <c r="CW523" i="1" s="1"/>
  <c r="V523" i="1" s="1"/>
  <c r="AJ523" i="1"/>
  <c r="CX523" i="1"/>
  <c r="W523" i="1" s="1"/>
  <c r="CQ523" i="1"/>
  <c r="P523" i="1" s="1"/>
  <c r="K725" i="5" s="1"/>
  <c r="CS523" i="1"/>
  <c r="R523" i="1" s="1"/>
  <c r="K724" i="5" s="1"/>
  <c r="CU523" i="1"/>
  <c r="T523" i="1" s="1"/>
  <c r="FR523" i="1"/>
  <c r="GL523" i="1"/>
  <c r="GO523" i="1"/>
  <c r="GP523" i="1"/>
  <c r="GV523" i="1"/>
  <c r="HC523" i="1" s="1"/>
  <c r="GX523" i="1" s="1"/>
  <c r="AC524" i="1"/>
  <c r="CQ524" i="1" s="1"/>
  <c r="AE524" i="1"/>
  <c r="AD524" i="1"/>
  <c r="CR524" i="1" s="1"/>
  <c r="AF524" i="1"/>
  <c r="AG524" i="1"/>
  <c r="CU524" i="1" s="1"/>
  <c r="AH524" i="1"/>
  <c r="AI524" i="1"/>
  <c r="CW524" i="1" s="1"/>
  <c r="AJ524" i="1"/>
  <c r="CT524" i="1"/>
  <c r="CV524" i="1"/>
  <c r="CX524" i="1"/>
  <c r="FR524" i="1"/>
  <c r="GL524" i="1"/>
  <c r="GO524" i="1"/>
  <c r="GP524" i="1"/>
  <c r="GV524" i="1"/>
  <c r="HC524" i="1"/>
  <c r="AC525" i="1"/>
  <c r="CQ525" i="1" s="1"/>
  <c r="P525" i="1" s="1"/>
  <c r="AD525" i="1"/>
  <c r="AB525" i="1"/>
  <c r="AE525" i="1"/>
  <c r="AF525" i="1"/>
  <c r="CT525" i="1" s="1"/>
  <c r="S525" i="1" s="1"/>
  <c r="AG525" i="1"/>
  <c r="AH525" i="1"/>
  <c r="CV525" i="1" s="1"/>
  <c r="U525" i="1" s="1"/>
  <c r="AI525" i="1"/>
  <c r="AJ525" i="1"/>
  <c r="CX525" i="1" s="1"/>
  <c r="W525" i="1" s="1"/>
  <c r="CS525" i="1"/>
  <c r="CU525" i="1"/>
  <c r="CW525" i="1"/>
  <c r="FR525" i="1"/>
  <c r="GL525" i="1"/>
  <c r="GO525" i="1"/>
  <c r="GP525" i="1"/>
  <c r="GV525" i="1"/>
  <c r="HC525" i="1"/>
  <c r="GX525" i="1" s="1"/>
  <c r="C526" i="1"/>
  <c r="D526" i="1"/>
  <c r="I526" i="1"/>
  <c r="I530" i="1" s="1"/>
  <c r="AC526" i="1"/>
  <c r="AE526" i="1"/>
  <c r="AD526" i="1" s="1"/>
  <c r="CR526" i="1" s="1"/>
  <c r="Q526" i="1" s="1"/>
  <c r="AF526" i="1"/>
  <c r="CT526" i="1" s="1"/>
  <c r="S526" i="1" s="1"/>
  <c r="AG526" i="1"/>
  <c r="AH526" i="1"/>
  <c r="CV526" i="1" s="1"/>
  <c r="U526" i="1" s="1"/>
  <c r="AI526" i="1"/>
  <c r="CW526" i="1"/>
  <c r="V526" i="1" s="1"/>
  <c r="AJ526" i="1"/>
  <c r="CX526" i="1" s="1"/>
  <c r="W526" i="1" s="1"/>
  <c r="CQ526" i="1"/>
  <c r="P526" i="1"/>
  <c r="CU526" i="1"/>
  <c r="T526" i="1"/>
  <c r="FR526" i="1"/>
  <c r="GL526" i="1"/>
  <c r="GO526" i="1"/>
  <c r="GP526" i="1"/>
  <c r="GV526" i="1"/>
  <c r="GX526" i="1"/>
  <c r="HC526" i="1"/>
  <c r="C527" i="1"/>
  <c r="D527" i="1"/>
  <c r="I527" i="1"/>
  <c r="I531" i="1" s="1"/>
  <c r="E741" i="5" s="1"/>
  <c r="AC527" i="1"/>
  <c r="AB527" i="1" s="1"/>
  <c r="AD527" i="1"/>
  <c r="H734" i="5" s="1"/>
  <c r="AE527" i="1"/>
  <c r="AF527" i="1"/>
  <c r="AG527" i="1"/>
  <c r="AH527" i="1"/>
  <c r="CV527" i="1"/>
  <c r="U527" i="1" s="1"/>
  <c r="AI527" i="1"/>
  <c r="AJ527" i="1"/>
  <c r="CX527" i="1"/>
  <c r="W527" i="1" s="1"/>
  <c r="CQ527" i="1"/>
  <c r="P527" i="1" s="1"/>
  <c r="K736" i="5" s="1"/>
  <c r="CS527" i="1"/>
  <c r="R527" i="1" s="1"/>
  <c r="K735" i="5" s="1"/>
  <c r="CU527" i="1"/>
  <c r="T527" i="1" s="1"/>
  <c r="CW527" i="1"/>
  <c r="V527" i="1" s="1"/>
  <c r="FR527" i="1"/>
  <c r="GL527" i="1"/>
  <c r="GO527" i="1"/>
  <c r="GP527" i="1"/>
  <c r="GV527" i="1"/>
  <c r="HC527" i="1" s="1"/>
  <c r="GX527" i="1" s="1"/>
  <c r="AC528" i="1"/>
  <c r="CQ528" i="1" s="1"/>
  <c r="AE528" i="1"/>
  <c r="AD528" i="1"/>
  <c r="CR528" i="1" s="1"/>
  <c r="AF528" i="1"/>
  <c r="AG528" i="1"/>
  <c r="CU528" i="1" s="1"/>
  <c r="AH528" i="1"/>
  <c r="AI528" i="1"/>
  <c r="CW528" i="1" s="1"/>
  <c r="AJ528" i="1"/>
  <c r="CT528" i="1"/>
  <c r="CV528" i="1"/>
  <c r="CX528" i="1"/>
  <c r="FR528" i="1"/>
  <c r="GL528" i="1"/>
  <c r="GO528" i="1"/>
  <c r="GP528" i="1"/>
  <c r="GV528" i="1"/>
  <c r="HC528" i="1"/>
  <c r="AC529" i="1"/>
  <c r="AE529" i="1"/>
  <c r="AD529" i="1" s="1"/>
  <c r="AB529" i="1" s="1"/>
  <c r="AF529" i="1"/>
  <c r="CT529" i="1"/>
  <c r="AG529" i="1"/>
  <c r="AH529" i="1"/>
  <c r="CV529" i="1" s="1"/>
  <c r="AI529" i="1"/>
  <c r="AJ529" i="1"/>
  <c r="CX529" i="1"/>
  <c r="CQ529" i="1"/>
  <c r="CU529" i="1"/>
  <c r="CW529" i="1"/>
  <c r="FR529" i="1"/>
  <c r="GL529" i="1"/>
  <c r="GO529" i="1"/>
  <c r="GP529" i="1"/>
  <c r="GV529" i="1"/>
  <c r="HC529" i="1"/>
  <c r="AC530" i="1"/>
  <c r="AE530" i="1"/>
  <c r="AD530" i="1"/>
  <c r="CR530" i="1" s="1"/>
  <c r="Q530" i="1" s="1"/>
  <c r="AF530" i="1"/>
  <c r="AG530" i="1"/>
  <c r="CU530" i="1" s="1"/>
  <c r="T530" i="1" s="1"/>
  <c r="AH530" i="1"/>
  <c r="AI530" i="1"/>
  <c r="AJ530" i="1"/>
  <c r="CS530" i="1"/>
  <c r="R530" i="1" s="1"/>
  <c r="CT530" i="1"/>
  <c r="S530" i="1" s="1"/>
  <c r="CV530" i="1"/>
  <c r="U530" i="1" s="1"/>
  <c r="CW530" i="1"/>
  <c r="V530" i="1" s="1"/>
  <c r="CX530" i="1"/>
  <c r="W530" i="1" s="1"/>
  <c r="FR530" i="1"/>
  <c r="GL530" i="1"/>
  <c r="GO530" i="1"/>
  <c r="GP530" i="1"/>
  <c r="GV530" i="1"/>
  <c r="HC530" i="1" s="1"/>
  <c r="GX530" i="1" s="1"/>
  <c r="AC531" i="1"/>
  <c r="AE531" i="1"/>
  <c r="AD531" i="1"/>
  <c r="AF531" i="1"/>
  <c r="CT531" i="1"/>
  <c r="AG531" i="1"/>
  <c r="CU531" i="1" s="1"/>
  <c r="AH531" i="1"/>
  <c r="AI531" i="1"/>
  <c r="AJ531" i="1"/>
  <c r="CX531" i="1"/>
  <c r="CQ531" i="1"/>
  <c r="CS531" i="1"/>
  <c r="R531" i="1" s="1"/>
  <c r="CV531" i="1"/>
  <c r="CW531" i="1"/>
  <c r="FR531" i="1"/>
  <c r="GL531" i="1"/>
  <c r="GO531" i="1"/>
  <c r="GP531" i="1"/>
  <c r="GV531" i="1"/>
  <c r="HC531" i="1" s="1"/>
  <c r="C532" i="1"/>
  <c r="D532" i="1"/>
  <c r="I532" i="1"/>
  <c r="AC532" i="1"/>
  <c r="AE532" i="1"/>
  <c r="AD532" i="1"/>
  <c r="CR532" i="1" s="1"/>
  <c r="Q532" i="1" s="1"/>
  <c r="AF532" i="1"/>
  <c r="AG532" i="1"/>
  <c r="CU532" i="1" s="1"/>
  <c r="T532" i="1" s="1"/>
  <c r="AH532" i="1"/>
  <c r="AI532" i="1"/>
  <c r="AJ532" i="1"/>
  <c r="CS532" i="1"/>
  <c r="R532" i="1" s="1"/>
  <c r="CT532" i="1"/>
  <c r="S532" i="1" s="1"/>
  <c r="CV532" i="1"/>
  <c r="U532" i="1" s="1"/>
  <c r="CW532" i="1"/>
  <c r="V532" i="1" s="1"/>
  <c r="CX532" i="1"/>
  <c r="W532" i="1" s="1"/>
  <c r="FR532" i="1"/>
  <c r="GL532" i="1"/>
  <c r="GO532" i="1"/>
  <c r="GP532" i="1"/>
  <c r="GV532" i="1"/>
  <c r="HC532" i="1" s="1"/>
  <c r="GX532" i="1" s="1"/>
  <c r="C533" i="1"/>
  <c r="D533" i="1"/>
  <c r="I533" i="1"/>
  <c r="AC533" i="1"/>
  <c r="AB533" i="1" s="1"/>
  <c r="AD533" i="1"/>
  <c r="H746" i="5" s="1"/>
  <c r="AE533" i="1"/>
  <c r="H747" i="5" s="1"/>
  <c r="R747" i="5" s="1"/>
  <c r="AF533" i="1"/>
  <c r="CT533" i="1" s="1"/>
  <c r="S533" i="1" s="1"/>
  <c r="K745" i="5" s="1"/>
  <c r="AG533" i="1"/>
  <c r="CU533" i="1" s="1"/>
  <c r="T533" i="1" s="1"/>
  <c r="AH533" i="1"/>
  <c r="CV533" i="1" s="1"/>
  <c r="U533" i="1" s="1"/>
  <c r="AI533" i="1"/>
  <c r="AJ533" i="1"/>
  <c r="CX533" i="1" s="1"/>
  <c r="W533" i="1" s="1"/>
  <c r="CS533" i="1"/>
  <c r="R533" i="1"/>
  <c r="K747" i="5" s="1"/>
  <c r="CW533" i="1"/>
  <c r="V533" i="1"/>
  <c r="FR533" i="1"/>
  <c r="GL533" i="1"/>
  <c r="GO533" i="1"/>
  <c r="GP533" i="1"/>
  <c r="GV533" i="1"/>
  <c r="HC533" i="1"/>
  <c r="GX533" i="1" s="1"/>
  <c r="I534" i="1"/>
  <c r="AC534" i="1"/>
  <c r="AE534" i="1"/>
  <c r="AD534" i="1"/>
  <c r="AB534" i="1" s="1"/>
  <c r="AF534" i="1"/>
  <c r="AG534" i="1"/>
  <c r="CU534" i="1" s="1"/>
  <c r="T534" i="1" s="1"/>
  <c r="AH534" i="1"/>
  <c r="AI534" i="1"/>
  <c r="AJ534" i="1"/>
  <c r="CS534" i="1"/>
  <c r="R534" i="1" s="1"/>
  <c r="CT534" i="1"/>
  <c r="S534" i="1" s="1"/>
  <c r="CV534" i="1"/>
  <c r="U534" i="1" s="1"/>
  <c r="CW534" i="1"/>
  <c r="V534" i="1" s="1"/>
  <c r="CX534" i="1"/>
  <c r="W534" i="1" s="1"/>
  <c r="FR534" i="1"/>
  <c r="GL534" i="1"/>
  <c r="GO534" i="1"/>
  <c r="GP534" i="1"/>
  <c r="GV534" i="1"/>
  <c r="HC534" i="1" s="1"/>
  <c r="GX534" i="1" s="1"/>
  <c r="I535" i="1"/>
  <c r="E751" i="5" s="1"/>
  <c r="AC535" i="1"/>
  <c r="H751" i="5" s="1"/>
  <c r="W751" i="5" s="1"/>
  <c r="AE535" i="1"/>
  <c r="AD535" i="1"/>
  <c r="AF535" i="1"/>
  <c r="CT535" i="1"/>
  <c r="S535" i="1" s="1"/>
  <c r="AG535" i="1"/>
  <c r="AH535" i="1"/>
  <c r="AI535" i="1"/>
  <c r="AJ535" i="1"/>
  <c r="CX535" i="1"/>
  <c r="W535" i="1" s="1"/>
  <c r="CQ535" i="1"/>
  <c r="P535" i="1" s="1"/>
  <c r="CS535" i="1"/>
  <c r="R535" i="1" s="1"/>
  <c r="CU535" i="1"/>
  <c r="T535" i="1" s="1"/>
  <c r="CV535" i="1"/>
  <c r="U535" i="1" s="1"/>
  <c r="CW535" i="1"/>
  <c r="V535" i="1" s="1"/>
  <c r="FR535" i="1"/>
  <c r="GL535" i="1"/>
  <c r="GO535" i="1"/>
  <c r="GP535" i="1"/>
  <c r="GV535" i="1"/>
  <c r="HC535" i="1" s="1"/>
  <c r="GX535" i="1" s="1"/>
  <c r="I536" i="1"/>
  <c r="AC536" i="1"/>
  <c r="AE536" i="1"/>
  <c r="AD536" i="1" s="1"/>
  <c r="CR536" i="1" s="1"/>
  <c r="Q536" i="1" s="1"/>
  <c r="AF536" i="1"/>
  <c r="CT536" i="1" s="1"/>
  <c r="S536" i="1" s="1"/>
  <c r="AG536" i="1"/>
  <c r="AH536" i="1"/>
  <c r="CV536" i="1" s="1"/>
  <c r="U536" i="1" s="1"/>
  <c r="AI536" i="1"/>
  <c r="CW536" i="1"/>
  <c r="V536" i="1" s="1"/>
  <c r="AJ536" i="1"/>
  <c r="CX536" i="1" s="1"/>
  <c r="W536" i="1" s="1"/>
  <c r="CU536" i="1"/>
  <c r="T536" i="1"/>
  <c r="FR536" i="1"/>
  <c r="GL536" i="1"/>
  <c r="GO536" i="1"/>
  <c r="GP536" i="1"/>
  <c r="GV536" i="1"/>
  <c r="HC536" i="1" s="1"/>
  <c r="GX536" i="1" s="1"/>
  <c r="I537" i="1"/>
  <c r="E752" i="5" s="1"/>
  <c r="AC537" i="1"/>
  <c r="AE537" i="1"/>
  <c r="AD537" i="1" s="1"/>
  <c r="AF537" i="1"/>
  <c r="CT537" i="1"/>
  <c r="S537" i="1" s="1"/>
  <c r="AG537" i="1"/>
  <c r="AH537" i="1"/>
  <c r="CV537" i="1"/>
  <c r="U537" i="1" s="1"/>
  <c r="AI537" i="1"/>
  <c r="CW537" i="1" s="1"/>
  <c r="V537" i="1" s="1"/>
  <c r="AJ537" i="1"/>
  <c r="CX537" i="1"/>
  <c r="W537" i="1" s="1"/>
  <c r="CQ537" i="1"/>
  <c r="P537" i="1" s="1"/>
  <c r="CU537" i="1"/>
  <c r="T537" i="1" s="1"/>
  <c r="FR537" i="1"/>
  <c r="GL537" i="1"/>
  <c r="GO537" i="1"/>
  <c r="GP537" i="1"/>
  <c r="GV537" i="1"/>
  <c r="HC537" i="1" s="1"/>
  <c r="GX537" i="1" s="1"/>
  <c r="C538" i="1"/>
  <c r="D538" i="1"/>
  <c r="I538" i="1"/>
  <c r="AC538" i="1"/>
  <c r="AE538" i="1"/>
  <c r="AD538" i="1" s="1"/>
  <c r="CR538" i="1" s="1"/>
  <c r="Q538" i="1" s="1"/>
  <c r="AF538" i="1"/>
  <c r="CT538" i="1" s="1"/>
  <c r="S538" i="1" s="1"/>
  <c r="AG538" i="1"/>
  <c r="CU538" i="1" s="1"/>
  <c r="T538" i="1" s="1"/>
  <c r="AH538" i="1"/>
  <c r="CV538" i="1" s="1"/>
  <c r="U538" i="1" s="1"/>
  <c r="AI538" i="1"/>
  <c r="CW538" i="1"/>
  <c r="V538" i="1" s="1"/>
  <c r="AJ538" i="1"/>
  <c r="CX538" i="1" s="1"/>
  <c r="W538" i="1" s="1"/>
  <c r="FR538" i="1"/>
  <c r="GL538" i="1"/>
  <c r="GO538" i="1"/>
  <c r="GP538" i="1"/>
  <c r="GV538" i="1"/>
  <c r="HC538" i="1" s="1"/>
  <c r="GX538" i="1" s="1"/>
  <c r="C539" i="1"/>
  <c r="D539" i="1"/>
  <c r="I539" i="1"/>
  <c r="I543" i="1" s="1"/>
  <c r="E764" i="5" s="1"/>
  <c r="AC539" i="1"/>
  <c r="AE539" i="1"/>
  <c r="H758" i="5" s="1"/>
  <c r="R758" i="5" s="1"/>
  <c r="AF539" i="1"/>
  <c r="CT539" i="1" s="1"/>
  <c r="S539" i="1" s="1"/>
  <c r="K756" i="5" s="1"/>
  <c r="AG539" i="1"/>
  <c r="AH539" i="1"/>
  <c r="CV539" i="1" s="1"/>
  <c r="U539" i="1" s="1"/>
  <c r="AI539" i="1"/>
  <c r="AJ539" i="1"/>
  <c r="CX539" i="1" s="1"/>
  <c r="W539" i="1" s="1"/>
  <c r="CQ539" i="1"/>
  <c r="P539" i="1"/>
  <c r="K759" i="5" s="1"/>
  <c r="CU539" i="1"/>
  <c r="T539" i="1"/>
  <c r="CW539" i="1"/>
  <c r="V539" i="1"/>
  <c r="FR539" i="1"/>
  <c r="GL539" i="1"/>
  <c r="GO539" i="1"/>
  <c r="GP539" i="1"/>
  <c r="GV539" i="1"/>
  <c r="HC539" i="1"/>
  <c r="GX539" i="1" s="1"/>
  <c r="I540" i="1"/>
  <c r="AC540" i="1"/>
  <c r="CQ540" i="1" s="1"/>
  <c r="P540" i="1" s="1"/>
  <c r="AE540" i="1"/>
  <c r="AD540" i="1" s="1"/>
  <c r="AF540" i="1"/>
  <c r="CT540" i="1" s="1"/>
  <c r="S540" i="1" s="1"/>
  <c r="AG540" i="1"/>
  <c r="CU540" i="1" s="1"/>
  <c r="T540" i="1" s="1"/>
  <c r="AH540" i="1"/>
  <c r="CV540" i="1" s="1"/>
  <c r="U540" i="1" s="1"/>
  <c r="AI540" i="1"/>
  <c r="CW540" i="1"/>
  <c r="V540" i="1" s="1"/>
  <c r="AJ540" i="1"/>
  <c r="CX540" i="1" s="1"/>
  <c r="W540" i="1" s="1"/>
  <c r="FR540" i="1"/>
  <c r="GL540" i="1"/>
  <c r="GO540" i="1"/>
  <c r="GP540" i="1"/>
  <c r="GV540" i="1"/>
  <c r="HC540" i="1" s="1"/>
  <c r="GX540" i="1" s="1"/>
  <c r="I541" i="1"/>
  <c r="E763" i="5" s="1"/>
  <c r="AC541" i="1"/>
  <c r="AE541" i="1"/>
  <c r="AD541" i="1" s="1"/>
  <c r="AF541" i="1"/>
  <c r="CT541" i="1"/>
  <c r="S541" i="1" s="1"/>
  <c r="AG541" i="1"/>
  <c r="AH541" i="1"/>
  <c r="CV541" i="1"/>
  <c r="U541" i="1" s="1"/>
  <c r="AI541" i="1"/>
  <c r="CW541" i="1" s="1"/>
  <c r="V541" i="1" s="1"/>
  <c r="AJ541" i="1"/>
  <c r="CX541" i="1"/>
  <c r="W541" i="1" s="1"/>
  <c r="CQ541" i="1"/>
  <c r="P541" i="1" s="1"/>
  <c r="CU541" i="1"/>
  <c r="T541" i="1" s="1"/>
  <c r="FR541" i="1"/>
  <c r="GL541" i="1"/>
  <c r="GO541" i="1"/>
  <c r="GP541" i="1"/>
  <c r="GV541" i="1"/>
  <c r="HC541" i="1" s="1"/>
  <c r="GX541" i="1" s="1"/>
  <c r="I542" i="1"/>
  <c r="AC542" i="1"/>
  <c r="AE542" i="1"/>
  <c r="AD542" i="1"/>
  <c r="CR542" i="1" s="1"/>
  <c r="Q542" i="1" s="1"/>
  <c r="AF542" i="1"/>
  <c r="AG542" i="1"/>
  <c r="CU542" i="1" s="1"/>
  <c r="T542" i="1" s="1"/>
  <c r="AH542" i="1"/>
  <c r="AI542" i="1"/>
  <c r="AJ542" i="1"/>
  <c r="CS542" i="1"/>
  <c r="R542" i="1" s="1"/>
  <c r="CT542" i="1"/>
  <c r="S542" i="1" s="1"/>
  <c r="CV542" i="1"/>
  <c r="U542" i="1" s="1"/>
  <c r="CW542" i="1"/>
  <c r="V542" i="1" s="1"/>
  <c r="CX542" i="1"/>
  <c r="W542" i="1" s="1"/>
  <c r="FR542" i="1"/>
  <c r="GL542" i="1"/>
  <c r="GO542" i="1"/>
  <c r="CC571" i="1" s="1"/>
  <c r="CC502" i="1" s="1"/>
  <c r="GP542" i="1"/>
  <c r="GV542" i="1"/>
  <c r="HC542" i="1" s="1"/>
  <c r="GX542" i="1" s="1"/>
  <c r="AC543" i="1"/>
  <c r="AE543" i="1"/>
  <c r="AD543" i="1"/>
  <c r="AF543" i="1"/>
  <c r="CT543" i="1"/>
  <c r="S543" i="1" s="1"/>
  <c r="AG543" i="1"/>
  <c r="CU543" i="1" s="1"/>
  <c r="T543" i="1" s="1"/>
  <c r="AH543" i="1"/>
  <c r="AI543" i="1"/>
  <c r="CW543" i="1" s="1"/>
  <c r="V543" i="1" s="1"/>
  <c r="AJ543" i="1"/>
  <c r="CX543" i="1"/>
  <c r="W543" i="1" s="1"/>
  <c r="CQ543" i="1"/>
  <c r="P543" i="1" s="1"/>
  <c r="CS543" i="1"/>
  <c r="R543" i="1" s="1"/>
  <c r="CV543" i="1"/>
  <c r="U543" i="1" s="1"/>
  <c r="FR543" i="1"/>
  <c r="GL543" i="1"/>
  <c r="GO543" i="1"/>
  <c r="GP543" i="1"/>
  <c r="GV543" i="1"/>
  <c r="HC543" i="1" s="1"/>
  <c r="GX543" i="1" s="1"/>
  <c r="C544" i="1"/>
  <c r="D544" i="1"/>
  <c r="I544" i="1"/>
  <c r="AC544" i="1"/>
  <c r="AB544" i="1" s="1"/>
  <c r="AD544" i="1"/>
  <c r="CR544" i="1" s="1"/>
  <c r="Q544" i="1" s="1"/>
  <c r="AE544" i="1"/>
  <c r="AF544" i="1"/>
  <c r="CT544" i="1" s="1"/>
  <c r="S544" i="1" s="1"/>
  <c r="AG544" i="1"/>
  <c r="CU544" i="1"/>
  <c r="T544" i="1" s="1"/>
  <c r="AH544" i="1"/>
  <c r="CV544" i="1" s="1"/>
  <c r="U544" i="1" s="1"/>
  <c r="AI544" i="1"/>
  <c r="AJ544" i="1"/>
  <c r="CX544" i="1" s="1"/>
  <c r="W544" i="1" s="1"/>
  <c r="CS544" i="1"/>
  <c r="R544" i="1"/>
  <c r="CW544" i="1"/>
  <c r="V544" i="1"/>
  <c r="FR544" i="1"/>
  <c r="GL544" i="1"/>
  <c r="GO544" i="1"/>
  <c r="GP544" i="1"/>
  <c r="CD571" i="1" s="1"/>
  <c r="CD502" i="1" s="1"/>
  <c r="GV544" i="1"/>
  <c r="HC544" i="1"/>
  <c r="GX544" i="1" s="1"/>
  <c r="C545" i="1"/>
  <c r="D545" i="1"/>
  <c r="I545" i="1"/>
  <c r="I549" i="1" s="1"/>
  <c r="E776" i="5" s="1"/>
  <c r="AC545" i="1"/>
  <c r="AE545" i="1"/>
  <c r="H770" i="5" s="1"/>
  <c r="R770" i="5" s="1"/>
  <c r="AF545" i="1"/>
  <c r="AG545" i="1"/>
  <c r="AH545" i="1"/>
  <c r="CV545" i="1"/>
  <c r="U545" i="1" s="1"/>
  <c r="AI545" i="1"/>
  <c r="AJ545" i="1"/>
  <c r="CQ545" i="1"/>
  <c r="P545" i="1" s="1"/>
  <c r="K771" i="5" s="1"/>
  <c r="CT545" i="1"/>
  <c r="S545" i="1" s="1"/>
  <c r="K768" i="5" s="1"/>
  <c r="CU545" i="1"/>
  <c r="T545" i="1" s="1"/>
  <c r="CW545" i="1"/>
  <c r="V545" i="1" s="1"/>
  <c r="CX545" i="1"/>
  <c r="W545" i="1" s="1"/>
  <c r="FR545" i="1"/>
  <c r="GL545" i="1"/>
  <c r="GO545" i="1"/>
  <c r="GP545" i="1"/>
  <c r="GV545" i="1"/>
  <c r="HC545" i="1" s="1"/>
  <c r="GX545" i="1" s="1"/>
  <c r="I546" i="1"/>
  <c r="AC546" i="1"/>
  <c r="AE546" i="1"/>
  <c r="AD546" i="1"/>
  <c r="CR546" i="1" s="1"/>
  <c r="Q546" i="1" s="1"/>
  <c r="AF546" i="1"/>
  <c r="AG546" i="1"/>
  <c r="CU546" i="1" s="1"/>
  <c r="T546" i="1" s="1"/>
  <c r="AH546" i="1"/>
  <c r="AI546" i="1"/>
  <c r="AJ546" i="1"/>
  <c r="CS546" i="1"/>
  <c r="R546" i="1" s="1"/>
  <c r="CT546" i="1"/>
  <c r="S546" i="1" s="1"/>
  <c r="CV546" i="1"/>
  <c r="U546" i="1" s="1"/>
  <c r="CW546" i="1"/>
  <c r="V546" i="1" s="1"/>
  <c r="CX546" i="1"/>
  <c r="W546" i="1" s="1"/>
  <c r="FR546" i="1"/>
  <c r="GL546" i="1"/>
  <c r="GO546" i="1"/>
  <c r="GP546" i="1"/>
  <c r="GV546" i="1"/>
  <c r="HC546" i="1" s="1"/>
  <c r="GX546" i="1" s="1"/>
  <c r="AC547" i="1"/>
  <c r="AE547" i="1"/>
  <c r="AD547" i="1"/>
  <c r="AF547" i="1"/>
  <c r="CT547" i="1"/>
  <c r="AG547" i="1"/>
  <c r="CU547" i="1" s="1"/>
  <c r="AH547" i="1"/>
  <c r="AI547" i="1"/>
  <c r="AJ547" i="1"/>
  <c r="CX547" i="1"/>
  <c r="CQ547" i="1"/>
  <c r="CS547" i="1"/>
  <c r="CV547" i="1"/>
  <c r="CW547" i="1"/>
  <c r="FR547" i="1"/>
  <c r="FQ571" i="1" s="1"/>
  <c r="FQ502" i="1" s="1"/>
  <c r="GL547" i="1"/>
  <c r="GO547" i="1"/>
  <c r="GP547" i="1"/>
  <c r="GV547" i="1"/>
  <c r="HC547" i="1" s="1"/>
  <c r="I548" i="1"/>
  <c r="AC548" i="1"/>
  <c r="CQ548" i="1" s="1"/>
  <c r="P548" i="1" s="1"/>
  <c r="AE548" i="1"/>
  <c r="AD548" i="1"/>
  <c r="AF548" i="1"/>
  <c r="AG548" i="1"/>
  <c r="CU548" i="1" s="1"/>
  <c r="T548" i="1" s="1"/>
  <c r="AH548" i="1"/>
  <c r="AI548" i="1"/>
  <c r="CW548" i="1" s="1"/>
  <c r="V548" i="1" s="1"/>
  <c r="AJ548" i="1"/>
  <c r="CT548" i="1"/>
  <c r="S548" i="1" s="1"/>
  <c r="CV548" i="1"/>
  <c r="U548" i="1" s="1"/>
  <c r="CX548" i="1"/>
  <c r="W548" i="1" s="1"/>
  <c r="FR548" i="1"/>
  <c r="BY571" i="1" s="1"/>
  <c r="BY502" i="1" s="1"/>
  <c r="GL548" i="1"/>
  <c r="GO548" i="1"/>
  <c r="GP548" i="1"/>
  <c r="GV548" i="1"/>
  <c r="HC548" i="1" s="1"/>
  <c r="GX548" i="1" s="1"/>
  <c r="AC549" i="1"/>
  <c r="AE549" i="1"/>
  <c r="AD549" i="1"/>
  <c r="AF549" i="1"/>
  <c r="CT549" i="1"/>
  <c r="S549" i="1" s="1"/>
  <c r="AG549" i="1"/>
  <c r="AH549" i="1"/>
  <c r="AI549" i="1"/>
  <c r="AJ549" i="1"/>
  <c r="CX549" i="1"/>
  <c r="CQ549" i="1"/>
  <c r="P549" i="1" s="1"/>
  <c r="CS549" i="1"/>
  <c r="R549" i="1" s="1"/>
  <c r="CU549" i="1"/>
  <c r="T549" i="1" s="1"/>
  <c r="CV549" i="1"/>
  <c r="CW549" i="1"/>
  <c r="V549" i="1" s="1"/>
  <c r="FR549" i="1"/>
  <c r="GL549" i="1"/>
  <c r="GO549" i="1"/>
  <c r="FU571" i="1" s="1"/>
  <c r="FU502" i="1" s="1"/>
  <c r="GP549" i="1"/>
  <c r="GV549" i="1"/>
  <c r="HC549" i="1" s="1"/>
  <c r="GX549" i="1" s="1"/>
  <c r="C550" i="1"/>
  <c r="D550" i="1"/>
  <c r="I550" i="1"/>
  <c r="AC550" i="1"/>
  <c r="CQ550" i="1" s="1"/>
  <c r="P550" i="1" s="1"/>
  <c r="CP550" i="1" s="1"/>
  <c r="O550" i="1" s="1"/>
  <c r="AE550" i="1"/>
  <c r="AD550" i="1"/>
  <c r="CR550" i="1" s="1"/>
  <c r="Q550" i="1" s="1"/>
  <c r="AF550" i="1"/>
  <c r="AG550" i="1"/>
  <c r="AH550" i="1"/>
  <c r="AI550" i="1"/>
  <c r="CW550" i="1" s="1"/>
  <c r="V550" i="1" s="1"/>
  <c r="AJ550" i="1"/>
  <c r="CS550" i="1"/>
  <c r="R550" i="1" s="1"/>
  <c r="CT550" i="1"/>
  <c r="S550" i="1" s="1"/>
  <c r="CU550" i="1"/>
  <c r="T550" i="1" s="1"/>
  <c r="CV550" i="1"/>
  <c r="U550" i="1" s="1"/>
  <c r="CX550" i="1"/>
  <c r="W550" i="1" s="1"/>
  <c r="FR550" i="1"/>
  <c r="GL550" i="1"/>
  <c r="GO550" i="1"/>
  <c r="GP550" i="1"/>
  <c r="GV550" i="1"/>
  <c r="HC550" i="1" s="1"/>
  <c r="GX550" i="1" s="1"/>
  <c r="C551" i="1"/>
  <c r="D551" i="1"/>
  <c r="I551" i="1"/>
  <c r="AC551" i="1"/>
  <c r="H783" i="5" s="1"/>
  <c r="AD551" i="1"/>
  <c r="H781" i="5" s="1"/>
  <c r="AE551" i="1"/>
  <c r="H782" i="5" s="1"/>
  <c r="R782" i="5" s="1"/>
  <c r="AF551" i="1"/>
  <c r="CT551" i="1" s="1"/>
  <c r="S551" i="1" s="1"/>
  <c r="K780" i="5" s="1"/>
  <c r="AG551" i="1"/>
  <c r="AH551" i="1"/>
  <c r="CV551" i="1" s="1"/>
  <c r="U551" i="1" s="1"/>
  <c r="AI551" i="1"/>
  <c r="AJ551" i="1"/>
  <c r="CX551" i="1" s="1"/>
  <c r="W551" i="1" s="1"/>
  <c r="CS551" i="1"/>
  <c r="R551" i="1"/>
  <c r="K782" i="5" s="1"/>
  <c r="CU551" i="1"/>
  <c r="T551" i="1"/>
  <c r="CW551" i="1"/>
  <c r="V551" i="1"/>
  <c r="FR551" i="1"/>
  <c r="GL551" i="1"/>
  <c r="FR571" i="1" s="1"/>
  <c r="GO551" i="1"/>
  <c r="GP551" i="1"/>
  <c r="GV551" i="1"/>
  <c r="HC551" i="1"/>
  <c r="GX551" i="1" s="1"/>
  <c r="I552" i="1"/>
  <c r="AC552" i="1"/>
  <c r="CQ552" i="1"/>
  <c r="P552" i="1" s="1"/>
  <c r="AE552" i="1"/>
  <c r="AD552" i="1" s="1"/>
  <c r="CR552" i="1" s="1"/>
  <c r="Q552" i="1" s="1"/>
  <c r="AF552" i="1"/>
  <c r="CT552" i="1" s="1"/>
  <c r="S552" i="1" s="1"/>
  <c r="AG552" i="1"/>
  <c r="CU552" i="1"/>
  <c r="T552" i="1" s="1"/>
  <c r="AH552" i="1"/>
  <c r="CV552" i="1" s="1"/>
  <c r="U552" i="1" s="1"/>
  <c r="AI552" i="1"/>
  <c r="AJ552" i="1"/>
  <c r="CX552" i="1" s="1"/>
  <c r="W552" i="1" s="1"/>
  <c r="CW552" i="1"/>
  <c r="V552" i="1"/>
  <c r="FR552" i="1"/>
  <c r="GL552" i="1"/>
  <c r="BZ571" i="1" s="1"/>
  <c r="GO552" i="1"/>
  <c r="GP552" i="1"/>
  <c r="GV552" i="1"/>
  <c r="HC552" i="1"/>
  <c r="GX552" i="1" s="1"/>
  <c r="I553" i="1"/>
  <c r="E787" i="5" s="1"/>
  <c r="AC553" i="1"/>
  <c r="AE553" i="1"/>
  <c r="AD553" i="1" s="1"/>
  <c r="AF553" i="1"/>
  <c r="CT553" i="1" s="1"/>
  <c r="S553" i="1" s="1"/>
  <c r="AG553" i="1"/>
  <c r="AH553" i="1"/>
  <c r="CV553" i="1" s="1"/>
  <c r="U553" i="1" s="1"/>
  <c r="AI553" i="1"/>
  <c r="AJ553" i="1"/>
  <c r="CX553" i="1" s="1"/>
  <c r="W553" i="1" s="1"/>
  <c r="CQ553" i="1"/>
  <c r="P553" i="1"/>
  <c r="CU553" i="1"/>
  <c r="T553" i="1"/>
  <c r="CW553" i="1"/>
  <c r="V553" i="1"/>
  <c r="FR553" i="1"/>
  <c r="GL553" i="1"/>
  <c r="GO553" i="1"/>
  <c r="GP553" i="1"/>
  <c r="FV571" i="1" s="1"/>
  <c r="FV502" i="1" s="1"/>
  <c r="GV553" i="1"/>
  <c r="HC553" i="1"/>
  <c r="GX553" i="1" s="1"/>
  <c r="C554" i="1"/>
  <c r="D554" i="1"/>
  <c r="I554" i="1"/>
  <c r="AC554" i="1"/>
  <c r="AE554" i="1"/>
  <c r="AD554" i="1" s="1"/>
  <c r="CR554" i="1" s="1"/>
  <c r="Q554" i="1" s="1"/>
  <c r="AF554" i="1"/>
  <c r="CT554" i="1" s="1"/>
  <c r="S554" i="1" s="1"/>
  <c r="AG554" i="1"/>
  <c r="AH554" i="1"/>
  <c r="CV554" i="1" s="1"/>
  <c r="U554" i="1" s="1"/>
  <c r="AI554" i="1"/>
  <c r="AJ554" i="1"/>
  <c r="CX554" i="1" s="1"/>
  <c r="W554" i="1" s="1"/>
  <c r="CQ554" i="1"/>
  <c r="P554" i="1"/>
  <c r="CU554" i="1"/>
  <c r="T554" i="1"/>
  <c r="CW554" i="1"/>
  <c r="V554" i="1"/>
  <c r="FR554" i="1"/>
  <c r="GL554" i="1"/>
  <c r="GO554" i="1"/>
  <c r="GP554" i="1"/>
  <c r="GV554" i="1"/>
  <c r="HC554" i="1"/>
  <c r="GX554" i="1" s="1"/>
  <c r="C555" i="1"/>
  <c r="D555" i="1"/>
  <c r="I555" i="1"/>
  <c r="AC555" i="1"/>
  <c r="AE555" i="1"/>
  <c r="H793" i="5" s="1"/>
  <c r="R793" i="5" s="1"/>
  <c r="AF555" i="1"/>
  <c r="AG555" i="1"/>
  <c r="AH555" i="1"/>
  <c r="CV555" i="1"/>
  <c r="U555" i="1" s="1"/>
  <c r="AI555" i="1"/>
  <c r="AJ555" i="1"/>
  <c r="CQ555" i="1"/>
  <c r="P555" i="1" s="1"/>
  <c r="CS555" i="1"/>
  <c r="R555" i="1" s="1"/>
  <c r="K793" i="5" s="1"/>
  <c r="CT555" i="1"/>
  <c r="S555" i="1" s="1"/>
  <c r="K791" i="5" s="1"/>
  <c r="CU555" i="1"/>
  <c r="T555" i="1" s="1"/>
  <c r="CW555" i="1"/>
  <c r="V555" i="1" s="1"/>
  <c r="CX555" i="1"/>
  <c r="W555" i="1" s="1"/>
  <c r="FR555" i="1"/>
  <c r="GL555" i="1"/>
  <c r="GO555" i="1"/>
  <c r="GP555" i="1"/>
  <c r="GV555" i="1"/>
  <c r="HC555" i="1" s="1"/>
  <c r="GX555" i="1" s="1"/>
  <c r="C556" i="1"/>
  <c r="D556" i="1"/>
  <c r="I556" i="1"/>
  <c r="AC556" i="1"/>
  <c r="AB556" i="1" s="1"/>
  <c r="AD556" i="1"/>
  <c r="CR556" i="1" s="1"/>
  <c r="Q556" i="1" s="1"/>
  <c r="AE556" i="1"/>
  <c r="AF556" i="1"/>
  <c r="CT556" i="1" s="1"/>
  <c r="S556" i="1" s="1"/>
  <c r="AG556" i="1"/>
  <c r="AH556" i="1"/>
  <c r="CV556" i="1" s="1"/>
  <c r="U556" i="1" s="1"/>
  <c r="AI556" i="1"/>
  <c r="AJ556" i="1"/>
  <c r="CX556" i="1" s="1"/>
  <c r="W556" i="1" s="1"/>
  <c r="CS556" i="1"/>
  <c r="R556" i="1"/>
  <c r="CU556" i="1"/>
  <c r="T556" i="1"/>
  <c r="CW556" i="1"/>
  <c r="V556" i="1"/>
  <c r="FR556" i="1"/>
  <c r="GL556" i="1"/>
  <c r="GO556" i="1"/>
  <c r="GP556" i="1"/>
  <c r="GV556" i="1"/>
  <c r="HC556" i="1"/>
  <c r="GX556" i="1" s="1"/>
  <c r="C557" i="1"/>
  <c r="D557" i="1"/>
  <c r="I557" i="1"/>
  <c r="I561" i="1" s="1"/>
  <c r="E809" i="5" s="1"/>
  <c r="AC557" i="1"/>
  <c r="AE557" i="1"/>
  <c r="H803" i="5" s="1"/>
  <c r="R803" i="5" s="1"/>
  <c r="AF557" i="1"/>
  <c r="AG557" i="1"/>
  <c r="CU557" i="1" s="1"/>
  <c r="T557" i="1" s="1"/>
  <c r="AH557" i="1"/>
  <c r="AI557" i="1"/>
  <c r="CW557" i="1" s="1"/>
  <c r="V557" i="1" s="1"/>
  <c r="AJ557" i="1"/>
  <c r="CQ557" i="1"/>
  <c r="P557" i="1" s="1"/>
  <c r="K804" i="5" s="1"/>
  <c r="CT557" i="1"/>
  <c r="S557" i="1" s="1"/>
  <c r="K801" i="5" s="1"/>
  <c r="CV557" i="1"/>
  <c r="U557" i="1" s="1"/>
  <c r="CX557" i="1"/>
  <c r="W557" i="1" s="1"/>
  <c r="FR557" i="1"/>
  <c r="GL557" i="1"/>
  <c r="GO557" i="1"/>
  <c r="GP557" i="1"/>
  <c r="GV557" i="1"/>
  <c r="HC557" i="1" s="1"/>
  <c r="GX557" i="1" s="1"/>
  <c r="I558" i="1"/>
  <c r="AC558" i="1"/>
  <c r="AB558" i="1" s="1"/>
  <c r="AD558" i="1"/>
  <c r="CR558" i="1" s="1"/>
  <c r="Q558" i="1" s="1"/>
  <c r="AE558" i="1"/>
  <c r="AF558" i="1"/>
  <c r="CT558" i="1" s="1"/>
  <c r="S558" i="1" s="1"/>
  <c r="AG558" i="1"/>
  <c r="AH558" i="1"/>
  <c r="CV558" i="1" s="1"/>
  <c r="U558" i="1" s="1"/>
  <c r="AI558" i="1"/>
  <c r="AJ558" i="1"/>
  <c r="CX558" i="1" s="1"/>
  <c r="W558" i="1" s="1"/>
  <c r="CS558" i="1"/>
  <c r="R558" i="1"/>
  <c r="CU558" i="1"/>
  <c r="T558" i="1"/>
  <c r="CW558" i="1"/>
  <c r="V558" i="1"/>
  <c r="FR558" i="1"/>
  <c r="GL558" i="1"/>
  <c r="GO558" i="1"/>
  <c r="GP558" i="1"/>
  <c r="GV558" i="1"/>
  <c r="HC558" i="1"/>
  <c r="GX558" i="1" s="1"/>
  <c r="I559" i="1"/>
  <c r="E808" i="5" s="1"/>
  <c r="AC559" i="1"/>
  <c r="AE559" i="1"/>
  <c r="AD559" i="1"/>
  <c r="AB559" i="1" s="1"/>
  <c r="AF559" i="1"/>
  <c r="AG559" i="1"/>
  <c r="CU559" i="1" s="1"/>
  <c r="T559" i="1" s="1"/>
  <c r="AH559" i="1"/>
  <c r="AI559" i="1"/>
  <c r="AJ559" i="1"/>
  <c r="CQ559" i="1"/>
  <c r="P559" i="1" s="1"/>
  <c r="CS559" i="1"/>
  <c r="R559" i="1" s="1"/>
  <c r="CT559" i="1"/>
  <c r="S559" i="1" s="1"/>
  <c r="CV559" i="1"/>
  <c r="U559" i="1" s="1"/>
  <c r="CW559" i="1"/>
  <c r="V559" i="1" s="1"/>
  <c r="CX559" i="1"/>
  <c r="W559" i="1" s="1"/>
  <c r="FR559" i="1"/>
  <c r="GL559" i="1"/>
  <c r="GO559" i="1"/>
  <c r="GP559" i="1"/>
  <c r="GV559" i="1"/>
  <c r="HC559" i="1" s="1"/>
  <c r="GX559" i="1" s="1"/>
  <c r="I560" i="1"/>
  <c r="AC560" i="1"/>
  <c r="AE560" i="1"/>
  <c r="AD560" i="1"/>
  <c r="AF560" i="1"/>
  <c r="CT560" i="1"/>
  <c r="S560" i="1" s="1"/>
  <c r="AG560" i="1"/>
  <c r="CU560" i="1" s="1"/>
  <c r="T560" i="1" s="1"/>
  <c r="AH560" i="1"/>
  <c r="AI560" i="1"/>
  <c r="AJ560" i="1"/>
  <c r="CX560" i="1"/>
  <c r="W560" i="1" s="1"/>
  <c r="CQ560" i="1"/>
  <c r="P560" i="1" s="1"/>
  <c r="CS560" i="1"/>
  <c r="R560" i="1" s="1"/>
  <c r="CV560" i="1"/>
  <c r="U560" i="1" s="1"/>
  <c r="CW560" i="1"/>
  <c r="V560" i="1" s="1"/>
  <c r="FR560" i="1"/>
  <c r="GL560" i="1"/>
  <c r="GO560" i="1"/>
  <c r="GP560" i="1"/>
  <c r="GV560" i="1"/>
  <c r="HC560" i="1" s="1"/>
  <c r="GX560" i="1" s="1"/>
  <c r="AC561" i="1"/>
  <c r="AE561" i="1"/>
  <c r="AD561" i="1"/>
  <c r="AF561" i="1"/>
  <c r="AG561" i="1"/>
  <c r="CU561" i="1" s="1"/>
  <c r="AH561" i="1"/>
  <c r="AI561" i="1"/>
  <c r="AJ561" i="1"/>
  <c r="CQ561" i="1"/>
  <c r="CS561" i="1"/>
  <c r="CT561" i="1"/>
  <c r="S561" i="1" s="1"/>
  <c r="CV561" i="1"/>
  <c r="CW561" i="1"/>
  <c r="CX561" i="1"/>
  <c r="FR561" i="1"/>
  <c r="GL561" i="1"/>
  <c r="GO561" i="1"/>
  <c r="GP561" i="1"/>
  <c r="GV561" i="1"/>
  <c r="HC561" i="1" s="1"/>
  <c r="GX561" i="1" s="1"/>
  <c r="C562" i="1"/>
  <c r="D562" i="1"/>
  <c r="AC562" i="1"/>
  <c r="AE562" i="1"/>
  <c r="AD562" i="1" s="1"/>
  <c r="AF562" i="1"/>
  <c r="CT562" i="1" s="1"/>
  <c r="S562" i="1" s="1"/>
  <c r="AG562" i="1"/>
  <c r="AH562" i="1"/>
  <c r="CV562" i="1" s="1"/>
  <c r="U562" i="1" s="1"/>
  <c r="AI562" i="1"/>
  <c r="AJ562" i="1"/>
  <c r="CX562" i="1" s="1"/>
  <c r="W562" i="1" s="1"/>
  <c r="CQ562" i="1"/>
  <c r="P562" i="1"/>
  <c r="CU562" i="1"/>
  <c r="T562" i="1"/>
  <c r="CW562" i="1"/>
  <c r="V562" i="1"/>
  <c r="FR562" i="1"/>
  <c r="GL562" i="1"/>
  <c r="GO562" i="1"/>
  <c r="GP562" i="1"/>
  <c r="GV562" i="1"/>
  <c r="HC562" i="1"/>
  <c r="GX562" i="1" s="1"/>
  <c r="C563" i="1"/>
  <c r="D563" i="1"/>
  <c r="AC563" i="1"/>
  <c r="H813" i="5" s="1"/>
  <c r="AD563" i="1"/>
  <c r="CR563" i="1" s="1"/>
  <c r="Q563" i="1" s="1"/>
  <c r="AE563" i="1"/>
  <c r="AF563" i="1"/>
  <c r="AG563" i="1"/>
  <c r="AH563" i="1"/>
  <c r="CV563" i="1" s="1"/>
  <c r="U563" i="1" s="1"/>
  <c r="AI563" i="1"/>
  <c r="AJ563" i="1"/>
  <c r="CX563" i="1" s="1"/>
  <c r="W563" i="1" s="1"/>
  <c r="CS563" i="1"/>
  <c r="R563" i="1"/>
  <c r="CU563" i="1"/>
  <c r="T563" i="1"/>
  <c r="CW563" i="1"/>
  <c r="V563" i="1"/>
  <c r="FR563" i="1"/>
  <c r="GL563" i="1"/>
  <c r="GO563" i="1"/>
  <c r="GP563" i="1"/>
  <c r="GV563" i="1"/>
  <c r="HC563" i="1"/>
  <c r="GX563" i="1" s="1"/>
  <c r="I564" i="1"/>
  <c r="AC564" i="1"/>
  <c r="AE564" i="1"/>
  <c r="CS564" i="1" s="1"/>
  <c r="R564" i="1" s="1"/>
  <c r="AF564" i="1"/>
  <c r="CT564" i="1" s="1"/>
  <c r="S564" i="1" s="1"/>
  <c r="AG564" i="1"/>
  <c r="AH564" i="1"/>
  <c r="CV564" i="1" s="1"/>
  <c r="U564" i="1" s="1"/>
  <c r="AI564" i="1"/>
  <c r="AJ564" i="1"/>
  <c r="CX564" i="1" s="1"/>
  <c r="W564" i="1" s="1"/>
  <c r="CQ564" i="1"/>
  <c r="P564" i="1"/>
  <c r="CU564" i="1"/>
  <c r="T564" i="1"/>
  <c r="CW564" i="1"/>
  <c r="V564" i="1"/>
  <c r="FR564" i="1"/>
  <c r="GL564" i="1"/>
  <c r="GO564" i="1"/>
  <c r="GP564" i="1"/>
  <c r="GV564" i="1"/>
  <c r="HC564" i="1"/>
  <c r="GX564" i="1" s="1"/>
  <c r="I565" i="1"/>
  <c r="E817" i="5" s="1"/>
  <c r="AC565" i="1"/>
  <c r="AB565" i="1"/>
  <c r="AE565" i="1"/>
  <c r="AD565" i="1"/>
  <c r="CR565" i="1" s="1"/>
  <c r="Q565" i="1" s="1"/>
  <c r="AF565" i="1"/>
  <c r="AG565" i="1"/>
  <c r="AH565" i="1"/>
  <c r="AI565" i="1"/>
  <c r="CW565" i="1" s="1"/>
  <c r="V565" i="1" s="1"/>
  <c r="AJ565" i="1"/>
  <c r="CQ565" i="1"/>
  <c r="P565" i="1" s="1"/>
  <c r="CS565" i="1"/>
  <c r="R565" i="1" s="1"/>
  <c r="CT565" i="1"/>
  <c r="S565" i="1" s="1"/>
  <c r="CU565" i="1"/>
  <c r="T565" i="1" s="1"/>
  <c r="CV565" i="1"/>
  <c r="U565" i="1" s="1"/>
  <c r="CX565" i="1"/>
  <c r="W565" i="1" s="1"/>
  <c r="FR565" i="1"/>
  <c r="GL565" i="1"/>
  <c r="GO565" i="1"/>
  <c r="GP565" i="1"/>
  <c r="GV565" i="1"/>
  <c r="HC565" i="1" s="1"/>
  <c r="GX565" i="1" s="1"/>
  <c r="I566" i="1"/>
  <c r="AC566" i="1"/>
  <c r="AE566" i="1"/>
  <c r="AD566" i="1"/>
  <c r="AF566" i="1"/>
  <c r="CT566" i="1"/>
  <c r="S566" i="1" s="1"/>
  <c r="AG566" i="1"/>
  <c r="CU566" i="1" s="1"/>
  <c r="T566" i="1" s="1"/>
  <c r="AH566" i="1"/>
  <c r="AI566" i="1"/>
  <c r="AJ566" i="1"/>
  <c r="CX566" i="1"/>
  <c r="W566" i="1" s="1"/>
  <c r="CQ566" i="1"/>
  <c r="P566" i="1" s="1"/>
  <c r="CS566" i="1"/>
  <c r="R566" i="1" s="1"/>
  <c r="CV566" i="1"/>
  <c r="U566" i="1" s="1"/>
  <c r="CW566" i="1"/>
  <c r="V566" i="1" s="1"/>
  <c r="FR566" i="1"/>
  <c r="GL566" i="1"/>
  <c r="GO566" i="1"/>
  <c r="GP566" i="1"/>
  <c r="GV566" i="1"/>
  <c r="HC566" i="1" s="1"/>
  <c r="GX566" i="1" s="1"/>
  <c r="I567" i="1"/>
  <c r="E818" i="5" s="1"/>
  <c r="AC567" i="1"/>
  <c r="H818" i="5" s="1"/>
  <c r="W818" i="5" s="1"/>
  <c r="AE567" i="1"/>
  <c r="AD567" i="1"/>
  <c r="AF567" i="1"/>
  <c r="AG567" i="1"/>
  <c r="CU567" i="1" s="1"/>
  <c r="T567" i="1" s="1"/>
  <c r="AH567" i="1"/>
  <c r="AI567" i="1"/>
  <c r="AJ567" i="1"/>
  <c r="CQ567" i="1"/>
  <c r="P567" i="1" s="1"/>
  <c r="CS567" i="1"/>
  <c r="R567" i="1" s="1"/>
  <c r="CT567" i="1"/>
  <c r="S567" i="1" s="1"/>
  <c r="CV567" i="1"/>
  <c r="U567" i="1" s="1"/>
  <c r="CW567" i="1"/>
  <c r="V567" i="1" s="1"/>
  <c r="CX567" i="1"/>
  <c r="W567" i="1" s="1"/>
  <c r="FR567" i="1"/>
  <c r="GL567" i="1"/>
  <c r="GO567" i="1"/>
  <c r="GP567" i="1"/>
  <c r="GV567" i="1"/>
  <c r="HC567" i="1" s="1"/>
  <c r="GX567" i="1" s="1"/>
  <c r="I568" i="1"/>
  <c r="AC568" i="1"/>
  <c r="AE568" i="1"/>
  <c r="AD568" i="1"/>
  <c r="AF568" i="1"/>
  <c r="AG568" i="1"/>
  <c r="AH568" i="1"/>
  <c r="AI568" i="1"/>
  <c r="AJ568" i="1"/>
  <c r="CQ568" i="1"/>
  <c r="P568" i="1" s="1"/>
  <c r="CS568" i="1"/>
  <c r="R568" i="1" s="1"/>
  <c r="CT568" i="1"/>
  <c r="S568" i="1" s="1"/>
  <c r="CU568" i="1"/>
  <c r="T568" i="1" s="1"/>
  <c r="CV568" i="1"/>
  <c r="U568" i="1" s="1"/>
  <c r="CW568" i="1"/>
  <c r="V568" i="1" s="1"/>
  <c r="CX568" i="1"/>
  <c r="W568" i="1" s="1"/>
  <c r="FR568" i="1"/>
  <c r="GL568" i="1"/>
  <c r="GO568" i="1"/>
  <c r="GP568" i="1"/>
  <c r="GV568" i="1"/>
  <c r="HC568" i="1" s="1"/>
  <c r="GX568" i="1" s="1"/>
  <c r="I569" i="1"/>
  <c r="E819" i="5" s="1"/>
  <c r="AC569" i="1"/>
  <c r="H819" i="5" s="1"/>
  <c r="W819" i="5" s="1"/>
  <c r="AE569" i="1"/>
  <c r="AD569" i="1"/>
  <c r="AF569" i="1"/>
  <c r="CT569" i="1"/>
  <c r="S569" i="1" s="1"/>
  <c r="AG569" i="1"/>
  <c r="AH569" i="1"/>
  <c r="AI569" i="1"/>
  <c r="AJ569" i="1"/>
  <c r="CX569" i="1"/>
  <c r="W569" i="1" s="1"/>
  <c r="CQ569" i="1"/>
  <c r="P569" i="1" s="1"/>
  <c r="CS569" i="1"/>
  <c r="R569" i="1" s="1"/>
  <c r="CU569" i="1"/>
  <c r="T569" i="1" s="1"/>
  <c r="CV569" i="1"/>
  <c r="U569" i="1" s="1"/>
  <c r="CW569" i="1"/>
  <c r="V569" i="1" s="1"/>
  <c r="FR569" i="1"/>
  <c r="GL569" i="1"/>
  <c r="GO569" i="1"/>
  <c r="GP569" i="1"/>
  <c r="GV569" i="1"/>
  <c r="HC569" i="1" s="1"/>
  <c r="GX569" i="1" s="1"/>
  <c r="B571" i="1"/>
  <c r="B502" i="1"/>
  <c r="C571" i="1"/>
  <c r="C502" i="1"/>
  <c r="D571" i="1"/>
  <c r="D502" i="1"/>
  <c r="F571" i="1"/>
  <c r="F502" i="1"/>
  <c r="G571" i="1"/>
  <c r="A822" i="5" s="1"/>
  <c r="G502" i="1"/>
  <c r="BX571" i="1"/>
  <c r="BX502" i="1"/>
  <c r="CK571" i="1"/>
  <c r="CK502" i="1"/>
  <c r="CL571" i="1"/>
  <c r="CL502" i="1"/>
  <c r="FP571" i="1"/>
  <c r="EG571" i="1" s="1"/>
  <c r="EG502" i="1" s="1"/>
  <c r="FP502" i="1"/>
  <c r="GC571" i="1"/>
  <c r="GC502" i="1"/>
  <c r="GD571" i="1"/>
  <c r="GD502" i="1"/>
  <c r="D600" i="1"/>
  <c r="E602" i="1"/>
  <c r="Z602" i="1"/>
  <c r="AA602" i="1"/>
  <c r="AM602" i="1"/>
  <c r="AN602" i="1"/>
  <c r="BD602" i="1"/>
  <c r="BE602" i="1"/>
  <c r="BF602" i="1"/>
  <c r="BG602" i="1"/>
  <c r="BH602" i="1"/>
  <c r="BI602" i="1"/>
  <c r="BJ602" i="1"/>
  <c r="BK602" i="1"/>
  <c r="BL602" i="1"/>
  <c r="BM602" i="1"/>
  <c r="BN602" i="1"/>
  <c r="BO602" i="1"/>
  <c r="BP602" i="1"/>
  <c r="BQ602" i="1"/>
  <c r="BR602" i="1"/>
  <c r="BS602" i="1"/>
  <c r="BT602" i="1"/>
  <c r="BU602" i="1"/>
  <c r="BV602" i="1"/>
  <c r="BW602" i="1"/>
  <c r="CM602" i="1"/>
  <c r="CN602" i="1"/>
  <c r="CO602" i="1"/>
  <c r="CP602" i="1"/>
  <c r="CQ602" i="1"/>
  <c r="CR602" i="1"/>
  <c r="CS602" i="1"/>
  <c r="CT602" i="1"/>
  <c r="CU602" i="1"/>
  <c r="CV602" i="1"/>
  <c r="CW602" i="1"/>
  <c r="CX602" i="1"/>
  <c r="CY602" i="1"/>
  <c r="CZ602" i="1"/>
  <c r="DA602" i="1"/>
  <c r="DB602" i="1"/>
  <c r="DC602" i="1"/>
  <c r="DD602" i="1"/>
  <c r="DE602" i="1"/>
  <c r="DF602" i="1"/>
  <c r="DR602" i="1"/>
  <c r="DS602" i="1"/>
  <c r="EE602" i="1"/>
  <c r="EF602" i="1"/>
  <c r="EV602" i="1"/>
  <c r="EW602" i="1"/>
  <c r="EX602" i="1"/>
  <c r="EY602" i="1"/>
  <c r="EZ602" i="1"/>
  <c r="FA602" i="1"/>
  <c r="FB602" i="1"/>
  <c r="FC602" i="1"/>
  <c r="FD602" i="1"/>
  <c r="FE602" i="1"/>
  <c r="FF602" i="1"/>
  <c r="FG602" i="1"/>
  <c r="FH602" i="1"/>
  <c r="FI602" i="1"/>
  <c r="FJ602" i="1"/>
  <c r="FK602" i="1"/>
  <c r="FL602" i="1"/>
  <c r="FM602" i="1"/>
  <c r="FN602" i="1"/>
  <c r="FO602" i="1"/>
  <c r="GE602" i="1"/>
  <c r="GF602" i="1"/>
  <c r="GG602" i="1"/>
  <c r="GH602" i="1"/>
  <c r="GI602" i="1"/>
  <c r="GJ602" i="1"/>
  <c r="GK602" i="1"/>
  <c r="GL602" i="1"/>
  <c r="GM602" i="1"/>
  <c r="GN602" i="1"/>
  <c r="GO602" i="1"/>
  <c r="GP602" i="1"/>
  <c r="GQ602" i="1"/>
  <c r="GR602" i="1"/>
  <c r="GS602" i="1"/>
  <c r="GT602" i="1"/>
  <c r="GU602" i="1"/>
  <c r="GV602" i="1"/>
  <c r="GW602" i="1"/>
  <c r="GX602" i="1"/>
  <c r="C604" i="1"/>
  <c r="D604" i="1"/>
  <c r="I604" i="1"/>
  <c r="AC604" i="1"/>
  <c r="AB604" i="1" s="1"/>
  <c r="AD604" i="1"/>
  <c r="CR604" i="1" s="1"/>
  <c r="Q604" i="1" s="1"/>
  <c r="AE604" i="1"/>
  <c r="AF604" i="1"/>
  <c r="CT604" i="1" s="1"/>
  <c r="S604" i="1" s="1"/>
  <c r="AG604" i="1"/>
  <c r="AH604" i="1"/>
  <c r="CV604" i="1" s="1"/>
  <c r="U604" i="1" s="1"/>
  <c r="AI604" i="1"/>
  <c r="AJ604" i="1"/>
  <c r="CX604" i="1" s="1"/>
  <c r="W604" i="1" s="1"/>
  <c r="CS604" i="1"/>
  <c r="R604" i="1"/>
  <c r="CU604" i="1"/>
  <c r="T604" i="1"/>
  <c r="CW604" i="1"/>
  <c r="V604" i="1"/>
  <c r="FR604" i="1"/>
  <c r="GL604" i="1"/>
  <c r="GO604" i="1"/>
  <c r="GP604" i="1"/>
  <c r="GV604" i="1"/>
  <c r="HC604" i="1"/>
  <c r="GX604" i="1" s="1"/>
  <c r="C605" i="1"/>
  <c r="D605" i="1"/>
  <c r="I605" i="1"/>
  <c r="AC605" i="1"/>
  <c r="AE605" i="1"/>
  <c r="CS605" i="1" s="1"/>
  <c r="R605" i="1" s="1"/>
  <c r="K831" i="5" s="1"/>
  <c r="AF605" i="1"/>
  <c r="AG605" i="1"/>
  <c r="AH605" i="1"/>
  <c r="AI605" i="1"/>
  <c r="CW605" i="1" s="1"/>
  <c r="V605" i="1" s="1"/>
  <c r="AJ605" i="1"/>
  <c r="CQ605" i="1"/>
  <c r="P605" i="1" s="1"/>
  <c r="K832" i="5" s="1"/>
  <c r="CT605" i="1"/>
  <c r="S605" i="1" s="1"/>
  <c r="K829" i="5" s="1"/>
  <c r="CU605" i="1"/>
  <c r="T605" i="1" s="1"/>
  <c r="CV605" i="1"/>
  <c r="U605" i="1" s="1"/>
  <c r="CX605" i="1"/>
  <c r="W605" i="1" s="1"/>
  <c r="FR605" i="1"/>
  <c r="GL605" i="1"/>
  <c r="GO605" i="1"/>
  <c r="GP605" i="1"/>
  <c r="GV605" i="1"/>
  <c r="HC605" i="1" s="1"/>
  <c r="GX605" i="1" s="1"/>
  <c r="I606" i="1"/>
  <c r="AC606" i="1"/>
  <c r="AB606" i="1" s="1"/>
  <c r="AD606" i="1"/>
  <c r="CR606" i="1" s="1"/>
  <c r="Q606" i="1" s="1"/>
  <c r="AE606" i="1"/>
  <c r="AF606" i="1"/>
  <c r="CT606" i="1" s="1"/>
  <c r="S606" i="1" s="1"/>
  <c r="AG606" i="1"/>
  <c r="AH606" i="1"/>
  <c r="CV606" i="1" s="1"/>
  <c r="U606" i="1" s="1"/>
  <c r="AI606" i="1"/>
  <c r="AJ606" i="1"/>
  <c r="CQ606" i="1"/>
  <c r="P606" i="1"/>
  <c r="CS606" i="1"/>
  <c r="R606" i="1"/>
  <c r="CU606" i="1"/>
  <c r="T606" i="1"/>
  <c r="CW606" i="1"/>
  <c r="V606" i="1"/>
  <c r="CX606" i="1"/>
  <c r="W606" i="1"/>
  <c r="FR606" i="1"/>
  <c r="GL606" i="1"/>
  <c r="GO606" i="1"/>
  <c r="GP606" i="1"/>
  <c r="GV606" i="1"/>
  <c r="HC606" i="1"/>
  <c r="GX606" i="1" s="1"/>
  <c r="AC607" i="1"/>
  <c r="CQ607" i="1"/>
  <c r="AE607" i="1"/>
  <c r="CS607" i="1" s="1"/>
  <c r="AD607" i="1"/>
  <c r="CR607" i="1"/>
  <c r="AF607" i="1"/>
  <c r="AG607" i="1"/>
  <c r="CU607" i="1"/>
  <c r="AH607" i="1"/>
  <c r="CV607" i="1" s="1"/>
  <c r="AI607" i="1"/>
  <c r="AJ607" i="1"/>
  <c r="CX607" i="1" s="1"/>
  <c r="CT607" i="1"/>
  <c r="CW607" i="1"/>
  <c r="FR607" i="1"/>
  <c r="GL607" i="1"/>
  <c r="GO607" i="1"/>
  <c r="GP607" i="1"/>
  <c r="GV607" i="1"/>
  <c r="HC607" i="1"/>
  <c r="C608" i="1"/>
  <c r="D608" i="1"/>
  <c r="I608" i="1"/>
  <c r="U608" i="1" s="1"/>
  <c r="AC608" i="1"/>
  <c r="AB608" i="1" s="1"/>
  <c r="AD608" i="1"/>
  <c r="CR608" i="1"/>
  <c r="Q608" i="1" s="1"/>
  <c r="AE608" i="1"/>
  <c r="AF608" i="1"/>
  <c r="AG608" i="1"/>
  <c r="CU608" i="1" s="1"/>
  <c r="T608" i="1" s="1"/>
  <c r="AH608" i="1"/>
  <c r="CV608" i="1"/>
  <c r="AI608" i="1"/>
  <c r="AJ608" i="1"/>
  <c r="CQ608" i="1"/>
  <c r="CS608" i="1"/>
  <c r="CT608" i="1"/>
  <c r="S608" i="1" s="1"/>
  <c r="CW608" i="1"/>
  <c r="V608" i="1" s="1"/>
  <c r="CX608" i="1"/>
  <c r="FR608" i="1"/>
  <c r="GL608" i="1"/>
  <c r="GO608" i="1"/>
  <c r="GP608" i="1"/>
  <c r="GV608" i="1"/>
  <c r="HC608" i="1" s="1"/>
  <c r="GX608" i="1" s="1"/>
  <c r="C609" i="1"/>
  <c r="D609" i="1"/>
  <c r="I609" i="1"/>
  <c r="AC609" i="1"/>
  <c r="AE609" i="1"/>
  <c r="H842" i="5" s="1"/>
  <c r="R842" i="5" s="1"/>
  <c r="CS609" i="1"/>
  <c r="R609" i="1" s="1"/>
  <c r="K842" i="5" s="1"/>
  <c r="AF609" i="1"/>
  <c r="AG609" i="1"/>
  <c r="CU609" i="1" s="1"/>
  <c r="T609" i="1" s="1"/>
  <c r="AH609" i="1"/>
  <c r="CV609" i="1" s="1"/>
  <c r="U609" i="1" s="1"/>
  <c r="AI609" i="1"/>
  <c r="CW609" i="1"/>
  <c r="V609" i="1"/>
  <c r="AJ609" i="1"/>
  <c r="CX609" i="1" s="1"/>
  <c r="W609" i="1" s="1"/>
  <c r="CQ609" i="1"/>
  <c r="P609" i="1"/>
  <c r="K843" i="5" s="1"/>
  <c r="CT609" i="1"/>
  <c r="S609" i="1"/>
  <c r="K840" i="5" s="1"/>
  <c r="FR609" i="1"/>
  <c r="GL609" i="1"/>
  <c r="GO609" i="1"/>
  <c r="GP609" i="1"/>
  <c r="GV609" i="1"/>
  <c r="HC609" i="1"/>
  <c r="GX609" i="1" s="1"/>
  <c r="C610" i="1"/>
  <c r="D610" i="1"/>
  <c r="I610" i="1"/>
  <c r="P610" i="1" s="1"/>
  <c r="AC610" i="1"/>
  <c r="AE610" i="1"/>
  <c r="AD610" i="1"/>
  <c r="AF610" i="1"/>
  <c r="CT610" i="1" s="1"/>
  <c r="S610" i="1" s="1"/>
  <c r="AG610" i="1"/>
  <c r="CU610" i="1" s="1"/>
  <c r="T610" i="1" s="1"/>
  <c r="AH610" i="1"/>
  <c r="CV610" i="1" s="1"/>
  <c r="U610" i="1" s="1"/>
  <c r="AI610" i="1"/>
  <c r="AJ610" i="1"/>
  <c r="CX610" i="1"/>
  <c r="W610" i="1"/>
  <c r="CQ610" i="1"/>
  <c r="CS610" i="1"/>
  <c r="R610" i="1"/>
  <c r="CW610" i="1"/>
  <c r="FR610" i="1"/>
  <c r="GL610" i="1"/>
  <c r="GO610" i="1"/>
  <c r="GP610" i="1"/>
  <c r="GV610" i="1"/>
  <c r="HC610" i="1"/>
  <c r="GX610" i="1" s="1"/>
  <c r="C611" i="1"/>
  <c r="D611" i="1"/>
  <c r="I611" i="1"/>
  <c r="I615" i="1" s="1"/>
  <c r="E858" i="5" s="1"/>
  <c r="AC611" i="1"/>
  <c r="CQ611" i="1"/>
  <c r="AE611" i="1"/>
  <c r="H852" i="5" s="1"/>
  <c r="R852" i="5" s="1"/>
  <c r="AF611" i="1"/>
  <c r="CT611" i="1" s="1"/>
  <c r="S611" i="1" s="1"/>
  <c r="K850" i="5" s="1"/>
  <c r="AG611" i="1"/>
  <c r="CU611" i="1"/>
  <c r="AH611" i="1"/>
  <c r="CV611" i="1" s="1"/>
  <c r="U611" i="1" s="1"/>
  <c r="AI611" i="1"/>
  <c r="AJ611" i="1"/>
  <c r="CW611" i="1"/>
  <c r="CX611" i="1"/>
  <c r="W611" i="1"/>
  <c r="FR611" i="1"/>
  <c r="GL611" i="1"/>
  <c r="GO611" i="1"/>
  <c r="GP611" i="1"/>
  <c r="GV611" i="1"/>
  <c r="HC611" i="1"/>
  <c r="I612" i="1"/>
  <c r="AC612" i="1"/>
  <c r="AE612" i="1"/>
  <c r="AD612" i="1"/>
  <c r="AF612" i="1"/>
  <c r="CT612" i="1" s="1"/>
  <c r="S612" i="1" s="1"/>
  <c r="AG612" i="1"/>
  <c r="CU612" i="1" s="1"/>
  <c r="T612" i="1" s="1"/>
  <c r="AH612" i="1"/>
  <c r="CV612" i="1" s="1"/>
  <c r="U612" i="1" s="1"/>
  <c r="AI612" i="1"/>
  <c r="AJ612" i="1"/>
  <c r="CX612" i="1"/>
  <c r="W612" i="1"/>
  <c r="CQ612" i="1"/>
  <c r="P612" i="1" s="1"/>
  <c r="CS612" i="1"/>
  <c r="R612" i="1"/>
  <c r="CW612" i="1"/>
  <c r="V612" i="1" s="1"/>
  <c r="FR612" i="1"/>
  <c r="GL612" i="1"/>
  <c r="GO612" i="1"/>
  <c r="GP612" i="1"/>
  <c r="GV612" i="1"/>
  <c r="HC612" i="1"/>
  <c r="GX612" i="1" s="1"/>
  <c r="AC613" i="1"/>
  <c r="AE613" i="1"/>
  <c r="CS613" i="1"/>
  <c r="AF613" i="1"/>
  <c r="AG613" i="1"/>
  <c r="AH613" i="1"/>
  <c r="CV613" i="1" s="1"/>
  <c r="AI613" i="1"/>
  <c r="CW613" i="1" s="1"/>
  <c r="AJ613" i="1"/>
  <c r="CQ613" i="1"/>
  <c r="CT613" i="1"/>
  <c r="CU613" i="1"/>
  <c r="CX613" i="1"/>
  <c r="FR613" i="1"/>
  <c r="GL613" i="1"/>
  <c r="GO613" i="1"/>
  <c r="GP613" i="1"/>
  <c r="GV613" i="1"/>
  <c r="HC613" i="1" s="1"/>
  <c r="AC614" i="1"/>
  <c r="AD614" i="1"/>
  <c r="AB614" i="1" s="1"/>
  <c r="AE614" i="1"/>
  <c r="AF614" i="1"/>
  <c r="AG614" i="1"/>
  <c r="AH614" i="1"/>
  <c r="CV614" i="1"/>
  <c r="AI614" i="1"/>
  <c r="AJ614" i="1"/>
  <c r="CX614" i="1" s="1"/>
  <c r="CQ614" i="1"/>
  <c r="CS614" i="1"/>
  <c r="CT614" i="1"/>
  <c r="CU614" i="1"/>
  <c r="CW614" i="1"/>
  <c r="FR614" i="1"/>
  <c r="GL614" i="1"/>
  <c r="GO614" i="1"/>
  <c r="GP614" i="1"/>
  <c r="GV614" i="1"/>
  <c r="HC614" i="1"/>
  <c r="AC615" i="1"/>
  <c r="CQ615" i="1"/>
  <c r="P615" i="1"/>
  <c r="AE615" i="1"/>
  <c r="AD615" i="1"/>
  <c r="CR615" i="1" s="1"/>
  <c r="Q615" i="1" s="1"/>
  <c r="AF615" i="1"/>
  <c r="AG615" i="1"/>
  <c r="CU615" i="1" s="1"/>
  <c r="T615" i="1"/>
  <c r="AH615" i="1"/>
  <c r="AI615" i="1"/>
  <c r="AJ615" i="1"/>
  <c r="CS615" i="1"/>
  <c r="R615" i="1" s="1"/>
  <c r="CT615" i="1"/>
  <c r="S615" i="1" s="1"/>
  <c r="CV615" i="1"/>
  <c r="U615" i="1" s="1"/>
  <c r="CW615" i="1"/>
  <c r="V615" i="1" s="1"/>
  <c r="CX615" i="1"/>
  <c r="W615" i="1" s="1"/>
  <c r="FR615" i="1"/>
  <c r="GL615" i="1"/>
  <c r="GO615" i="1"/>
  <c r="GP615" i="1"/>
  <c r="GV615" i="1"/>
  <c r="HC615" i="1" s="1"/>
  <c r="GX615" i="1"/>
  <c r="AC616" i="1"/>
  <c r="AE616" i="1"/>
  <c r="AD616" i="1"/>
  <c r="AF616" i="1"/>
  <c r="CT616" i="1"/>
  <c r="AG616" i="1"/>
  <c r="CU616" i="1" s="1"/>
  <c r="AH616" i="1"/>
  <c r="AI616" i="1"/>
  <c r="AJ616" i="1"/>
  <c r="CX616" i="1"/>
  <c r="CQ616" i="1"/>
  <c r="CS616" i="1"/>
  <c r="CV616" i="1"/>
  <c r="CW616" i="1"/>
  <c r="FR616" i="1"/>
  <c r="GL616" i="1"/>
  <c r="GO616" i="1"/>
  <c r="GP616" i="1"/>
  <c r="GV616" i="1"/>
  <c r="HC616" i="1" s="1"/>
  <c r="AC617" i="1"/>
  <c r="AE617" i="1"/>
  <c r="CS617" i="1" s="1"/>
  <c r="AF617" i="1"/>
  <c r="AG617" i="1"/>
  <c r="AH617" i="1"/>
  <c r="CV617" i="1" s="1"/>
  <c r="AI617" i="1"/>
  <c r="CW617" i="1" s="1"/>
  <c r="AJ617" i="1"/>
  <c r="CQ617" i="1"/>
  <c r="CT617" i="1"/>
  <c r="CU617" i="1"/>
  <c r="CX617" i="1"/>
  <c r="FR617" i="1"/>
  <c r="GL617" i="1"/>
  <c r="GO617" i="1"/>
  <c r="GP617" i="1"/>
  <c r="GV617" i="1"/>
  <c r="HC617" i="1" s="1"/>
  <c r="C618" i="1"/>
  <c r="D618" i="1"/>
  <c r="AC618" i="1"/>
  <c r="CQ618" i="1" s="1"/>
  <c r="P618" i="1" s="1"/>
  <c r="AE618" i="1"/>
  <c r="AF618" i="1"/>
  <c r="CT618" i="1" s="1"/>
  <c r="S618" i="1" s="1"/>
  <c r="AG618" i="1"/>
  <c r="CU618" i="1" s="1"/>
  <c r="T618" i="1" s="1"/>
  <c r="AH618" i="1"/>
  <c r="CV618" i="1" s="1"/>
  <c r="AI618" i="1"/>
  <c r="AJ618" i="1"/>
  <c r="CX618" i="1" s="1"/>
  <c r="U618" i="1"/>
  <c r="CW618" i="1"/>
  <c r="V618" i="1" s="1"/>
  <c r="W618" i="1"/>
  <c r="FR618" i="1"/>
  <c r="GL618" i="1"/>
  <c r="GO618" i="1"/>
  <c r="GP618" i="1"/>
  <c r="GV618" i="1"/>
  <c r="HC618" i="1" s="1"/>
  <c r="GX618" i="1" s="1"/>
  <c r="C619" i="1"/>
  <c r="D619" i="1"/>
  <c r="AC619" i="1"/>
  <c r="AE619" i="1"/>
  <c r="H864" i="5" s="1"/>
  <c r="R864" i="5" s="1"/>
  <c r="CS619" i="1"/>
  <c r="R619" i="1" s="1"/>
  <c r="K864" i="5" s="1"/>
  <c r="AF619" i="1"/>
  <c r="AG619" i="1"/>
  <c r="CU619" i="1" s="1"/>
  <c r="T619" i="1" s="1"/>
  <c r="AH619" i="1"/>
  <c r="CV619" i="1" s="1"/>
  <c r="AI619" i="1"/>
  <c r="CW619" i="1"/>
  <c r="V619" i="1"/>
  <c r="AJ619" i="1"/>
  <c r="CX619" i="1" s="1"/>
  <c r="W619" i="1" s="1"/>
  <c r="CQ619" i="1"/>
  <c r="P619" i="1"/>
  <c r="CT619" i="1"/>
  <c r="S619" i="1"/>
  <c r="K862" i="5" s="1"/>
  <c r="U619" i="1"/>
  <c r="FR619" i="1"/>
  <c r="GL619" i="1"/>
  <c r="GO619" i="1"/>
  <c r="GP619" i="1"/>
  <c r="GV619" i="1"/>
  <c r="HC619" i="1"/>
  <c r="GX619" i="1" s="1"/>
  <c r="I620" i="1"/>
  <c r="AC620" i="1"/>
  <c r="AE620" i="1"/>
  <c r="AF620" i="1"/>
  <c r="AG620" i="1"/>
  <c r="AH620" i="1"/>
  <c r="CV620" i="1"/>
  <c r="U620" i="1" s="1"/>
  <c r="AI620" i="1"/>
  <c r="AJ620" i="1"/>
  <c r="CQ620" i="1"/>
  <c r="P620" i="1" s="1"/>
  <c r="CT620" i="1"/>
  <c r="S620" i="1" s="1"/>
  <c r="CU620" i="1"/>
  <c r="T620" i="1"/>
  <c r="CW620" i="1"/>
  <c r="V620" i="1" s="1"/>
  <c r="CX620" i="1"/>
  <c r="W620" i="1"/>
  <c r="FR620" i="1"/>
  <c r="GL620" i="1"/>
  <c r="GO620" i="1"/>
  <c r="GP620" i="1"/>
  <c r="GV620" i="1"/>
  <c r="HC620" i="1" s="1"/>
  <c r="GX620" i="1" s="1"/>
  <c r="I621" i="1"/>
  <c r="E868" i="5" s="1"/>
  <c r="AC621" i="1"/>
  <c r="AE621" i="1"/>
  <c r="CS621" i="1" s="1"/>
  <c r="R621" i="1" s="1"/>
  <c r="AD621" i="1"/>
  <c r="CR621" i="1" s="1"/>
  <c r="Q621" i="1" s="1"/>
  <c r="AF621" i="1"/>
  <c r="AG621" i="1"/>
  <c r="CU621" i="1" s="1"/>
  <c r="T621" i="1" s="1"/>
  <c r="AH621" i="1"/>
  <c r="CV621" i="1" s="1"/>
  <c r="U621" i="1" s="1"/>
  <c r="AI621" i="1"/>
  <c r="CW621" i="1" s="1"/>
  <c r="V621" i="1" s="1"/>
  <c r="AJ621" i="1"/>
  <c r="CT621" i="1"/>
  <c r="S621" i="1" s="1"/>
  <c r="CX621" i="1"/>
  <c r="W621" i="1"/>
  <c r="FR621" i="1"/>
  <c r="GL621" i="1"/>
  <c r="GO621" i="1"/>
  <c r="GP621" i="1"/>
  <c r="GV621" i="1"/>
  <c r="HC621" i="1" s="1"/>
  <c r="GX621" i="1" s="1"/>
  <c r="C622" i="1"/>
  <c r="D622" i="1"/>
  <c r="I622" i="1"/>
  <c r="AC622" i="1"/>
  <c r="AD622" i="1"/>
  <c r="AE622" i="1"/>
  <c r="AF622" i="1"/>
  <c r="CT622" i="1" s="1"/>
  <c r="S622" i="1" s="1"/>
  <c r="AG622" i="1"/>
  <c r="AH622" i="1"/>
  <c r="CV622" i="1"/>
  <c r="U622" i="1"/>
  <c r="AI622" i="1"/>
  <c r="AJ622" i="1"/>
  <c r="CQ622" i="1"/>
  <c r="P622" i="1"/>
  <c r="CS622" i="1"/>
  <c r="R622" i="1"/>
  <c r="CU622" i="1"/>
  <c r="T622" i="1"/>
  <c r="CW622" i="1"/>
  <c r="V622" i="1" s="1"/>
  <c r="CX622" i="1"/>
  <c r="W622" i="1"/>
  <c r="FR622" i="1"/>
  <c r="GL622" i="1"/>
  <c r="GO622" i="1"/>
  <c r="GP622" i="1"/>
  <c r="GV622" i="1"/>
  <c r="HC622" i="1" s="1"/>
  <c r="GX622" i="1" s="1"/>
  <c r="C623" i="1"/>
  <c r="D623" i="1"/>
  <c r="I623" i="1"/>
  <c r="AC623" i="1"/>
  <c r="AE623" i="1"/>
  <c r="AF623" i="1"/>
  <c r="AG623" i="1"/>
  <c r="CU623" i="1" s="1"/>
  <c r="T623" i="1" s="1"/>
  <c r="AH623" i="1"/>
  <c r="AI623" i="1"/>
  <c r="CW623" i="1"/>
  <c r="V623" i="1"/>
  <c r="AJ623" i="1"/>
  <c r="CQ623" i="1"/>
  <c r="P623" i="1"/>
  <c r="K875" i="5" s="1"/>
  <c r="CT623" i="1"/>
  <c r="S623" i="1" s="1"/>
  <c r="K872" i="5" s="1"/>
  <c r="CV623" i="1"/>
  <c r="U623" i="1" s="1"/>
  <c r="CX623" i="1"/>
  <c r="W623" i="1"/>
  <c r="FR623" i="1"/>
  <c r="GL623" i="1"/>
  <c r="GO623" i="1"/>
  <c r="GP623" i="1"/>
  <c r="GV623" i="1"/>
  <c r="HC623" i="1" s="1"/>
  <c r="GX623" i="1" s="1"/>
  <c r="I624" i="1"/>
  <c r="AC624" i="1"/>
  <c r="AE624" i="1"/>
  <c r="AD624" i="1" s="1"/>
  <c r="CR624" i="1" s="1"/>
  <c r="Q624" i="1" s="1"/>
  <c r="AF624" i="1"/>
  <c r="AG624" i="1"/>
  <c r="CU624" i="1" s="1"/>
  <c r="T624" i="1" s="1"/>
  <c r="AH624" i="1"/>
  <c r="CV624" i="1" s="1"/>
  <c r="U624" i="1" s="1"/>
  <c r="AI624" i="1"/>
  <c r="AJ624" i="1"/>
  <c r="CX624" i="1" s="1"/>
  <c r="W624" i="1" s="1"/>
  <c r="CS624" i="1"/>
  <c r="R624" i="1" s="1"/>
  <c r="CT624" i="1"/>
  <c r="S624" i="1"/>
  <c r="CW624" i="1"/>
  <c r="V624" i="1"/>
  <c r="FR624" i="1"/>
  <c r="GL624" i="1"/>
  <c r="GO624" i="1"/>
  <c r="GP624" i="1"/>
  <c r="GV624" i="1"/>
  <c r="HC624" i="1"/>
  <c r="GX624" i="1" s="1"/>
  <c r="I625" i="1"/>
  <c r="E879" i="5" s="1"/>
  <c r="AC625" i="1"/>
  <c r="CQ625" i="1"/>
  <c r="P625" i="1" s="1"/>
  <c r="AE625" i="1"/>
  <c r="AD625" i="1"/>
  <c r="AF625" i="1"/>
  <c r="AG625" i="1"/>
  <c r="CU625" i="1"/>
  <c r="T625" i="1" s="1"/>
  <c r="AH625" i="1"/>
  <c r="AI625" i="1"/>
  <c r="CW625" i="1" s="1"/>
  <c r="V625" i="1" s="1"/>
  <c r="AJ625" i="1"/>
  <c r="CX625" i="1" s="1"/>
  <c r="CS625" i="1"/>
  <c r="R625" i="1" s="1"/>
  <c r="CV625" i="1"/>
  <c r="U625" i="1"/>
  <c r="W625" i="1"/>
  <c r="FR625" i="1"/>
  <c r="GL625" i="1"/>
  <c r="GO625" i="1"/>
  <c r="GP625" i="1"/>
  <c r="GV625" i="1"/>
  <c r="HC625" i="1" s="1"/>
  <c r="GX625" i="1" s="1"/>
  <c r="C626" i="1"/>
  <c r="D626" i="1"/>
  <c r="I626" i="1"/>
  <c r="AC626" i="1"/>
  <c r="AB626" i="1"/>
  <c r="AE626" i="1"/>
  <c r="AD626" i="1" s="1"/>
  <c r="CR626" i="1" s="1"/>
  <c r="Q626" i="1" s="1"/>
  <c r="AF626" i="1"/>
  <c r="AG626" i="1"/>
  <c r="AH626" i="1"/>
  <c r="CV626" i="1"/>
  <c r="U626" i="1" s="1"/>
  <c r="AI626" i="1"/>
  <c r="AJ626" i="1"/>
  <c r="CQ626" i="1"/>
  <c r="P626" i="1" s="1"/>
  <c r="CP626" i="1" s="1"/>
  <c r="O626" i="1" s="1"/>
  <c r="CS626" i="1"/>
  <c r="R626" i="1" s="1"/>
  <c r="CT626" i="1"/>
  <c r="S626" i="1"/>
  <c r="CU626" i="1"/>
  <c r="T626" i="1" s="1"/>
  <c r="CW626" i="1"/>
  <c r="V626" i="1"/>
  <c r="CX626" i="1"/>
  <c r="W626" i="1" s="1"/>
  <c r="FR626" i="1"/>
  <c r="GL626" i="1"/>
  <c r="GO626" i="1"/>
  <c r="GP626" i="1"/>
  <c r="GV626" i="1"/>
  <c r="HC626" i="1"/>
  <c r="GX626" i="1"/>
  <c r="C627" i="1"/>
  <c r="D627" i="1"/>
  <c r="I627" i="1"/>
  <c r="AC627" i="1"/>
  <c r="AE627" i="1"/>
  <c r="AF627" i="1"/>
  <c r="AG627" i="1"/>
  <c r="AH627" i="1"/>
  <c r="CV627" i="1"/>
  <c r="U627" i="1"/>
  <c r="AI627" i="1"/>
  <c r="CW627" i="1" s="1"/>
  <c r="V627" i="1" s="1"/>
  <c r="AJ627" i="1"/>
  <c r="CX627" i="1" s="1"/>
  <c r="W627" i="1" s="1"/>
  <c r="CU627" i="1"/>
  <c r="T627" i="1"/>
  <c r="FR627" i="1"/>
  <c r="GL627" i="1"/>
  <c r="GO627" i="1"/>
  <c r="GP627" i="1"/>
  <c r="GV627" i="1"/>
  <c r="HC627" i="1"/>
  <c r="GX627" i="1" s="1"/>
  <c r="I628" i="1"/>
  <c r="AC628" i="1"/>
  <c r="AE628" i="1"/>
  <c r="AF628" i="1"/>
  <c r="AG628" i="1"/>
  <c r="CU628" i="1"/>
  <c r="T628" i="1"/>
  <c r="AH628" i="1"/>
  <c r="CV628" i="1" s="1"/>
  <c r="U628" i="1" s="1"/>
  <c r="AI628" i="1"/>
  <c r="CW628" i="1" s="1"/>
  <c r="V628" i="1" s="1"/>
  <c r="AJ628" i="1"/>
  <c r="CT628" i="1"/>
  <c r="S628" i="1" s="1"/>
  <c r="CX628" i="1"/>
  <c r="W628" i="1" s="1"/>
  <c r="FR628" i="1"/>
  <c r="GL628" i="1"/>
  <c r="GO628" i="1"/>
  <c r="GP628" i="1"/>
  <c r="GV628" i="1"/>
  <c r="HC628" i="1"/>
  <c r="GX628" i="1"/>
  <c r="I629" i="1"/>
  <c r="E890" i="5" s="1"/>
  <c r="AC629" i="1"/>
  <c r="CQ629" i="1"/>
  <c r="P629" i="1"/>
  <c r="AE629" i="1"/>
  <c r="AD629" i="1"/>
  <c r="AF629" i="1"/>
  <c r="CT629" i="1"/>
  <c r="S629" i="1" s="1"/>
  <c r="AG629" i="1"/>
  <c r="CU629" i="1" s="1"/>
  <c r="T629" i="1"/>
  <c r="AH629" i="1"/>
  <c r="AI629" i="1"/>
  <c r="AJ629" i="1"/>
  <c r="CX629" i="1"/>
  <c r="W629" i="1" s="1"/>
  <c r="CS629" i="1"/>
  <c r="R629" i="1" s="1"/>
  <c r="CV629" i="1"/>
  <c r="U629" i="1" s="1"/>
  <c r="CW629" i="1"/>
  <c r="V629" i="1" s="1"/>
  <c r="FR629" i="1"/>
  <c r="GL629" i="1"/>
  <c r="GO629" i="1"/>
  <c r="GP629" i="1"/>
  <c r="GV629" i="1"/>
  <c r="HC629" i="1" s="1"/>
  <c r="GX629" i="1" s="1"/>
  <c r="I630" i="1"/>
  <c r="AC630" i="1"/>
  <c r="AE630" i="1"/>
  <c r="AD630" i="1"/>
  <c r="AF630" i="1"/>
  <c r="CT630" i="1"/>
  <c r="S630" i="1" s="1"/>
  <c r="AG630" i="1"/>
  <c r="CU630" i="1" s="1"/>
  <c r="T630" i="1"/>
  <c r="AH630" i="1"/>
  <c r="AI630" i="1"/>
  <c r="CW630" i="1" s="1"/>
  <c r="V630" i="1" s="1"/>
  <c r="AJ630" i="1"/>
  <c r="CX630" i="1"/>
  <c r="W630" i="1" s="1"/>
  <c r="CQ630" i="1"/>
  <c r="P630" i="1" s="1"/>
  <c r="CV630" i="1"/>
  <c r="U630" i="1" s="1"/>
  <c r="FR630" i="1"/>
  <c r="GL630" i="1"/>
  <c r="GO630" i="1"/>
  <c r="GP630" i="1"/>
  <c r="GV630" i="1"/>
  <c r="HC630" i="1" s="1"/>
  <c r="GX630" i="1" s="1"/>
  <c r="I631" i="1"/>
  <c r="E891" i="5" s="1"/>
  <c r="AC631" i="1"/>
  <c r="AE631" i="1"/>
  <c r="AD631" i="1" s="1"/>
  <c r="CS631" i="1"/>
  <c r="R631" i="1" s="1"/>
  <c r="AF631" i="1"/>
  <c r="AG631" i="1"/>
  <c r="AH631" i="1"/>
  <c r="CV631" i="1" s="1"/>
  <c r="U631" i="1" s="1"/>
  <c r="AI631" i="1"/>
  <c r="CW631" i="1"/>
  <c r="V631" i="1" s="1"/>
  <c r="AJ631" i="1"/>
  <c r="CT631" i="1"/>
  <c r="S631" i="1" s="1"/>
  <c r="CU631" i="1"/>
  <c r="T631" i="1"/>
  <c r="CX631" i="1"/>
  <c r="W631" i="1" s="1"/>
  <c r="FR631" i="1"/>
  <c r="GL631" i="1"/>
  <c r="GO631" i="1"/>
  <c r="GP631" i="1"/>
  <c r="GV631" i="1"/>
  <c r="HC631" i="1"/>
  <c r="GX631" i="1" s="1"/>
  <c r="C632" i="1"/>
  <c r="D632" i="1"/>
  <c r="I632" i="1"/>
  <c r="AC632" i="1"/>
  <c r="AE632" i="1"/>
  <c r="AD632" i="1"/>
  <c r="AF632" i="1"/>
  <c r="CT632" i="1" s="1"/>
  <c r="S632" i="1" s="1"/>
  <c r="AG632" i="1"/>
  <c r="AH632" i="1"/>
  <c r="CV632" i="1" s="1"/>
  <c r="U632" i="1" s="1"/>
  <c r="AI632" i="1"/>
  <c r="CW632" i="1" s="1"/>
  <c r="V632" i="1"/>
  <c r="AJ632" i="1"/>
  <c r="CX632" i="1" s="1"/>
  <c r="CQ632" i="1"/>
  <c r="P632" i="1" s="1"/>
  <c r="CU632" i="1"/>
  <c r="T632" i="1" s="1"/>
  <c r="FR632" i="1"/>
  <c r="GL632" i="1"/>
  <c r="GO632" i="1"/>
  <c r="GP632" i="1"/>
  <c r="GV632" i="1"/>
  <c r="HC632" i="1" s="1"/>
  <c r="GX632" i="1" s="1"/>
  <c r="C633" i="1"/>
  <c r="D633" i="1"/>
  <c r="I633" i="1"/>
  <c r="AC633" i="1"/>
  <c r="CQ633" i="1"/>
  <c r="P633" i="1" s="1"/>
  <c r="AE633" i="1"/>
  <c r="H897" i="5" s="1"/>
  <c r="R897" i="5" s="1"/>
  <c r="AF633" i="1"/>
  <c r="CT633" i="1" s="1"/>
  <c r="S633" i="1" s="1"/>
  <c r="K895" i="5" s="1"/>
  <c r="AG633" i="1"/>
  <c r="CU633" i="1"/>
  <c r="T633" i="1" s="1"/>
  <c r="AH633" i="1"/>
  <c r="CV633" i="1" s="1"/>
  <c r="U633" i="1" s="1"/>
  <c r="AI633" i="1"/>
  <c r="AJ633" i="1"/>
  <c r="CX633" i="1" s="1"/>
  <c r="W633" i="1" s="1"/>
  <c r="CW633" i="1"/>
  <c r="V633" i="1"/>
  <c r="FR633" i="1"/>
  <c r="GL633" i="1"/>
  <c r="GO633" i="1"/>
  <c r="GP633" i="1"/>
  <c r="GV633" i="1"/>
  <c r="HC633" i="1"/>
  <c r="GX633" i="1" s="1"/>
  <c r="I634" i="1"/>
  <c r="T634" i="1" s="1"/>
  <c r="AC634" i="1"/>
  <c r="AE634" i="1"/>
  <c r="AD634" i="1" s="1"/>
  <c r="AF634" i="1"/>
  <c r="CT634" i="1" s="1"/>
  <c r="S634" i="1" s="1"/>
  <c r="AG634" i="1"/>
  <c r="AH634" i="1"/>
  <c r="CV634" i="1" s="1"/>
  <c r="U634" i="1" s="1"/>
  <c r="AI634" i="1"/>
  <c r="CW634" i="1"/>
  <c r="V634" i="1" s="1"/>
  <c r="AJ634" i="1"/>
  <c r="CX634" i="1" s="1"/>
  <c r="W634" i="1" s="1"/>
  <c r="CQ634" i="1"/>
  <c r="P634" i="1"/>
  <c r="CU634" i="1"/>
  <c r="FR634" i="1"/>
  <c r="GL634" i="1"/>
  <c r="GO634" i="1"/>
  <c r="GP634" i="1"/>
  <c r="GV634" i="1"/>
  <c r="HC634" i="1" s="1"/>
  <c r="GX634" i="1" s="1"/>
  <c r="AC635" i="1"/>
  <c r="AE635" i="1"/>
  <c r="CS635" i="1" s="1"/>
  <c r="AF635" i="1"/>
  <c r="AG635" i="1"/>
  <c r="AH635" i="1"/>
  <c r="CV635" i="1" s="1"/>
  <c r="AI635" i="1"/>
  <c r="CW635" i="1" s="1"/>
  <c r="AJ635" i="1"/>
  <c r="CT635" i="1"/>
  <c r="CU635" i="1"/>
  <c r="CX635" i="1"/>
  <c r="FR635" i="1"/>
  <c r="GL635" i="1"/>
  <c r="GO635" i="1"/>
  <c r="GP635" i="1"/>
  <c r="GV635" i="1"/>
  <c r="HC635" i="1"/>
  <c r="I636" i="1"/>
  <c r="AC636" i="1"/>
  <c r="AB636" i="1" s="1"/>
  <c r="AD636" i="1"/>
  <c r="CR636" i="1" s="1"/>
  <c r="Q636" i="1" s="1"/>
  <c r="AE636" i="1"/>
  <c r="AF636" i="1"/>
  <c r="CT636" i="1" s="1"/>
  <c r="S636" i="1" s="1"/>
  <c r="CZ636" i="1" s="1"/>
  <c r="Y636" i="1" s="1"/>
  <c r="AG636" i="1"/>
  <c r="CU636" i="1"/>
  <c r="T636" i="1" s="1"/>
  <c r="AH636" i="1"/>
  <c r="CV636" i="1" s="1"/>
  <c r="U636" i="1" s="1"/>
  <c r="AI636" i="1"/>
  <c r="AJ636" i="1"/>
  <c r="CX636" i="1" s="1"/>
  <c r="W636" i="1" s="1"/>
  <c r="CS636" i="1"/>
  <c r="R636" i="1"/>
  <c r="CW636" i="1"/>
  <c r="V636" i="1"/>
  <c r="FR636" i="1"/>
  <c r="GL636" i="1"/>
  <c r="GO636" i="1"/>
  <c r="GP636" i="1"/>
  <c r="GV636" i="1"/>
  <c r="HC636" i="1"/>
  <c r="GX636" i="1" s="1"/>
  <c r="I637" i="1"/>
  <c r="E902" i="5" s="1"/>
  <c r="AC637" i="1"/>
  <c r="CQ637" i="1"/>
  <c r="P637" i="1" s="1"/>
  <c r="AE637" i="1"/>
  <c r="AD637" i="1" s="1"/>
  <c r="CR637" i="1" s="1"/>
  <c r="AF637" i="1"/>
  <c r="CT637" i="1" s="1"/>
  <c r="S637" i="1" s="1"/>
  <c r="AG637" i="1"/>
  <c r="CU637" i="1"/>
  <c r="T637" i="1" s="1"/>
  <c r="AH637" i="1"/>
  <c r="CV637" i="1" s="1"/>
  <c r="U637" i="1" s="1"/>
  <c r="AI637" i="1"/>
  <c r="AJ637" i="1"/>
  <c r="CX637" i="1" s="1"/>
  <c r="W637" i="1" s="1"/>
  <c r="CW637" i="1"/>
  <c r="V637" i="1"/>
  <c r="FR637" i="1"/>
  <c r="GL637" i="1"/>
  <c r="GO637" i="1"/>
  <c r="GP637" i="1"/>
  <c r="GV637" i="1"/>
  <c r="HC637" i="1"/>
  <c r="GX637" i="1" s="1"/>
  <c r="C638" i="1"/>
  <c r="D638" i="1"/>
  <c r="I638" i="1"/>
  <c r="AC638" i="1"/>
  <c r="AE638" i="1"/>
  <c r="AD638" i="1" s="1"/>
  <c r="AF638" i="1"/>
  <c r="AG638" i="1"/>
  <c r="CU638" i="1" s="1"/>
  <c r="T638" i="1" s="1"/>
  <c r="AH638" i="1"/>
  <c r="CV638" i="1"/>
  <c r="U638" i="1" s="1"/>
  <c r="AI638" i="1"/>
  <c r="CW638" i="1" s="1"/>
  <c r="V638" i="1" s="1"/>
  <c r="AJ638" i="1"/>
  <c r="CT638" i="1"/>
  <c r="S638" i="1" s="1"/>
  <c r="CX638" i="1"/>
  <c r="W638" i="1" s="1"/>
  <c r="FR638" i="1"/>
  <c r="GL638" i="1"/>
  <c r="GO638" i="1"/>
  <c r="GP638" i="1"/>
  <c r="GV638" i="1"/>
  <c r="HC638" i="1" s="1"/>
  <c r="GX638" i="1" s="1"/>
  <c r="C639" i="1"/>
  <c r="D639" i="1"/>
  <c r="I639" i="1"/>
  <c r="AC639" i="1"/>
  <c r="H909" i="5" s="1"/>
  <c r="AD639" i="1"/>
  <c r="H907" i="5" s="1"/>
  <c r="AE639" i="1"/>
  <c r="H908" i="5" s="1"/>
  <c r="R908" i="5" s="1"/>
  <c r="CS639" i="1"/>
  <c r="R639" i="1" s="1"/>
  <c r="K908" i="5" s="1"/>
  <c r="AF639" i="1"/>
  <c r="AG639" i="1"/>
  <c r="AH639" i="1"/>
  <c r="CV639" i="1" s="1"/>
  <c r="U639" i="1" s="1"/>
  <c r="AI639" i="1"/>
  <c r="CW639" i="1"/>
  <c r="V639" i="1" s="1"/>
  <c r="AJ639" i="1"/>
  <c r="CX639" i="1" s="1"/>
  <c r="W639" i="1" s="1"/>
  <c r="CU639" i="1"/>
  <c r="T639" i="1"/>
  <c r="FR639" i="1"/>
  <c r="GL639" i="1"/>
  <c r="GO639" i="1"/>
  <c r="GP639" i="1"/>
  <c r="GV639" i="1"/>
  <c r="HC639" i="1"/>
  <c r="GX639" i="1" s="1"/>
  <c r="I640" i="1"/>
  <c r="AC640" i="1"/>
  <c r="AD640" i="1"/>
  <c r="CR640" i="1" s="1"/>
  <c r="Q640" i="1" s="1"/>
  <c r="AE640" i="1"/>
  <c r="CS640" i="1" s="1"/>
  <c r="R640" i="1" s="1"/>
  <c r="AF640" i="1"/>
  <c r="CT640" i="1" s="1"/>
  <c r="S640" i="1" s="1"/>
  <c r="AG640" i="1"/>
  <c r="CU640" i="1"/>
  <c r="T640" i="1" s="1"/>
  <c r="AH640" i="1"/>
  <c r="CV640" i="1" s="1"/>
  <c r="U640" i="1" s="1"/>
  <c r="AI640" i="1"/>
  <c r="CW640" i="1" s="1"/>
  <c r="V640" i="1" s="1"/>
  <c r="AJ640" i="1"/>
  <c r="CX640" i="1" s="1"/>
  <c r="W640" i="1" s="1"/>
  <c r="FR640" i="1"/>
  <c r="GL640" i="1"/>
  <c r="GO640" i="1"/>
  <c r="GP640" i="1"/>
  <c r="GV640" i="1"/>
  <c r="HC640" i="1"/>
  <c r="GX640" i="1" s="1"/>
  <c r="I641" i="1"/>
  <c r="E913" i="5" s="1"/>
  <c r="AC641" i="1"/>
  <c r="CQ641" i="1" s="1"/>
  <c r="P641" i="1" s="1"/>
  <c r="AE641" i="1"/>
  <c r="AD641" i="1"/>
  <c r="CR641" i="1" s="1"/>
  <c r="AF641" i="1"/>
  <c r="AG641" i="1"/>
  <c r="CU641" i="1" s="1"/>
  <c r="T641" i="1" s="1"/>
  <c r="AH641" i="1"/>
  <c r="CV641" i="1" s="1"/>
  <c r="AI641" i="1"/>
  <c r="AJ641" i="1"/>
  <c r="CX641" i="1" s="1"/>
  <c r="W641" i="1" s="1"/>
  <c r="CS641" i="1"/>
  <c r="R641" i="1"/>
  <c r="CW641" i="1"/>
  <c r="V641" i="1" s="1"/>
  <c r="FR641" i="1"/>
  <c r="GL641" i="1"/>
  <c r="GO641" i="1"/>
  <c r="GP641" i="1"/>
  <c r="GV641" i="1"/>
  <c r="HC641" i="1"/>
  <c r="I642" i="1"/>
  <c r="AC642" i="1"/>
  <c r="CQ642" i="1" s="1"/>
  <c r="P642" i="1" s="1"/>
  <c r="AE642" i="1"/>
  <c r="AD642" i="1"/>
  <c r="CR642" i="1" s="1"/>
  <c r="Q642" i="1" s="1"/>
  <c r="AF642" i="1"/>
  <c r="AG642" i="1"/>
  <c r="CU642" i="1" s="1"/>
  <c r="T642" i="1" s="1"/>
  <c r="AH642" i="1"/>
  <c r="AI642" i="1"/>
  <c r="CW642" i="1" s="1"/>
  <c r="V642" i="1" s="1"/>
  <c r="AJ642" i="1"/>
  <c r="CT642" i="1"/>
  <c r="S642" i="1" s="1"/>
  <c r="CV642" i="1"/>
  <c r="U642" i="1" s="1"/>
  <c r="CX642" i="1"/>
  <c r="W642" i="1" s="1"/>
  <c r="FR642" i="1"/>
  <c r="GL642" i="1"/>
  <c r="GO642" i="1"/>
  <c r="GP642" i="1"/>
  <c r="GV642" i="1"/>
  <c r="HC642" i="1" s="1"/>
  <c r="GX642" i="1" s="1"/>
  <c r="I643" i="1"/>
  <c r="E914" i="5" s="1"/>
  <c r="AC643" i="1"/>
  <c r="AD643" i="1"/>
  <c r="AB643" i="1"/>
  <c r="AE643" i="1"/>
  <c r="AF643" i="1"/>
  <c r="AG643" i="1"/>
  <c r="AH643" i="1"/>
  <c r="CV643" i="1" s="1"/>
  <c r="U643" i="1" s="1"/>
  <c r="AI643" i="1"/>
  <c r="AJ643" i="1"/>
  <c r="CX643" i="1" s="1"/>
  <c r="W643" i="1" s="1"/>
  <c r="CS643" i="1"/>
  <c r="R643" i="1"/>
  <c r="CU643" i="1"/>
  <c r="T643" i="1"/>
  <c r="CW643" i="1"/>
  <c r="V643" i="1"/>
  <c r="FR643" i="1"/>
  <c r="GL643" i="1"/>
  <c r="GO643" i="1"/>
  <c r="GP643" i="1"/>
  <c r="GV643" i="1"/>
  <c r="HC643" i="1"/>
  <c r="GX643" i="1" s="1"/>
  <c r="C644" i="1"/>
  <c r="D644" i="1"/>
  <c r="I644" i="1"/>
  <c r="I648" i="1" s="1"/>
  <c r="AC644" i="1"/>
  <c r="CQ644" i="1"/>
  <c r="P644" i="1" s="1"/>
  <c r="CP644" i="1" s="1"/>
  <c r="AE644" i="1"/>
  <c r="AD644" i="1" s="1"/>
  <c r="CR644" i="1" s="1"/>
  <c r="Q644" i="1" s="1"/>
  <c r="AF644" i="1"/>
  <c r="CT644" i="1" s="1"/>
  <c r="S644" i="1" s="1"/>
  <c r="AG644" i="1"/>
  <c r="CU644" i="1"/>
  <c r="T644" i="1" s="1"/>
  <c r="AH644" i="1"/>
  <c r="CV644" i="1" s="1"/>
  <c r="U644" i="1" s="1"/>
  <c r="AI644" i="1"/>
  <c r="CW644" i="1"/>
  <c r="V644" i="1" s="1"/>
  <c r="AJ644" i="1"/>
  <c r="CX644" i="1" s="1"/>
  <c r="W644" i="1" s="1"/>
  <c r="FR644" i="1"/>
  <c r="GL644" i="1"/>
  <c r="GO644" i="1"/>
  <c r="GP644" i="1"/>
  <c r="GV644" i="1"/>
  <c r="HC644" i="1" s="1"/>
  <c r="GX644" i="1" s="1"/>
  <c r="C645" i="1"/>
  <c r="D645" i="1"/>
  <c r="I645" i="1"/>
  <c r="AC645" i="1"/>
  <c r="CQ645" i="1"/>
  <c r="P645" i="1" s="1"/>
  <c r="K921" i="5" s="1"/>
  <c r="AD645" i="1"/>
  <c r="H919" i="5" s="1"/>
  <c r="AE645" i="1"/>
  <c r="AF645" i="1"/>
  <c r="AG645" i="1"/>
  <c r="CU645" i="1" s="1"/>
  <c r="T645" i="1" s="1"/>
  <c r="AH645" i="1"/>
  <c r="CV645" i="1"/>
  <c r="U645" i="1" s="1"/>
  <c r="AI645" i="1"/>
  <c r="AJ645" i="1"/>
  <c r="CX645" i="1"/>
  <c r="W645" i="1" s="1"/>
  <c r="CS645" i="1"/>
  <c r="R645" i="1" s="1"/>
  <c r="K920" i="5" s="1"/>
  <c r="CW645" i="1"/>
  <c r="V645" i="1" s="1"/>
  <c r="FR645" i="1"/>
  <c r="GL645" i="1"/>
  <c r="GO645" i="1"/>
  <c r="GP645" i="1"/>
  <c r="GV645" i="1"/>
  <c r="HC645" i="1" s="1"/>
  <c r="GX645" i="1" s="1"/>
  <c r="AC646" i="1"/>
  <c r="CQ646" i="1" s="1"/>
  <c r="AE646" i="1"/>
  <c r="AD646" i="1"/>
  <c r="AF646" i="1"/>
  <c r="CT646" i="1"/>
  <c r="AG646" i="1"/>
  <c r="CU646" i="1" s="1"/>
  <c r="AH646" i="1"/>
  <c r="AI646" i="1"/>
  <c r="CW646" i="1" s="1"/>
  <c r="AJ646" i="1"/>
  <c r="CX646" i="1"/>
  <c r="CV646" i="1"/>
  <c r="FR646" i="1"/>
  <c r="GL646" i="1"/>
  <c r="GO646" i="1"/>
  <c r="GP646" i="1"/>
  <c r="GV646" i="1"/>
  <c r="HC646" i="1"/>
  <c r="AC647" i="1"/>
  <c r="AE647" i="1"/>
  <c r="CS647" i="1" s="1"/>
  <c r="AF647" i="1"/>
  <c r="AG647" i="1"/>
  <c r="AH647" i="1"/>
  <c r="CV647" i="1"/>
  <c r="AI647" i="1"/>
  <c r="CW647" i="1"/>
  <c r="AJ647" i="1"/>
  <c r="CX647" i="1"/>
  <c r="CQ647" i="1"/>
  <c r="CU647" i="1"/>
  <c r="FR647" i="1"/>
  <c r="GL647" i="1"/>
  <c r="GO647" i="1"/>
  <c r="GP647" i="1"/>
  <c r="GV647" i="1"/>
  <c r="HC647" i="1"/>
  <c r="AC648" i="1"/>
  <c r="AB648" i="1" s="1"/>
  <c r="AD648" i="1"/>
  <c r="CR648" i="1" s="1"/>
  <c r="Q648" i="1" s="1"/>
  <c r="AE648" i="1"/>
  <c r="CS648" i="1"/>
  <c r="R648" i="1" s="1"/>
  <c r="AF648" i="1"/>
  <c r="CT648" i="1" s="1"/>
  <c r="S648" i="1" s="1"/>
  <c r="AG648" i="1"/>
  <c r="CU648" i="1"/>
  <c r="T648" i="1" s="1"/>
  <c r="AH648" i="1"/>
  <c r="CV648" i="1" s="1"/>
  <c r="U648" i="1" s="1"/>
  <c r="AI648" i="1"/>
  <c r="CW648" i="1"/>
  <c r="V648" i="1" s="1"/>
  <c r="AJ648" i="1"/>
  <c r="CX648" i="1" s="1"/>
  <c r="W648" i="1" s="1"/>
  <c r="FR648" i="1"/>
  <c r="GL648" i="1"/>
  <c r="GO648" i="1"/>
  <c r="GP648" i="1"/>
  <c r="GV648" i="1"/>
  <c r="HC648" i="1"/>
  <c r="GX648" i="1" s="1"/>
  <c r="I649" i="1"/>
  <c r="E926" i="5" s="1"/>
  <c r="AC649" i="1"/>
  <c r="CQ649" i="1"/>
  <c r="P649" i="1" s="1"/>
  <c r="AD649" i="1"/>
  <c r="CR649" i="1" s="1"/>
  <c r="Q649" i="1" s="1"/>
  <c r="AE649" i="1"/>
  <c r="AF649" i="1"/>
  <c r="AG649" i="1"/>
  <c r="CU649" i="1" s="1"/>
  <c r="T649" i="1" s="1"/>
  <c r="AH649" i="1"/>
  <c r="CV649" i="1"/>
  <c r="U649" i="1" s="1"/>
  <c r="AI649" i="1"/>
  <c r="AJ649" i="1"/>
  <c r="CX649" i="1"/>
  <c r="W649" i="1" s="1"/>
  <c r="CS649" i="1"/>
  <c r="R649" i="1" s="1"/>
  <c r="CW649" i="1"/>
  <c r="V649" i="1" s="1"/>
  <c r="FR649" i="1"/>
  <c r="GL649" i="1"/>
  <c r="GO649" i="1"/>
  <c r="GP649" i="1"/>
  <c r="GV649" i="1"/>
  <c r="HC649" i="1" s="1"/>
  <c r="GX649" i="1" s="1"/>
  <c r="C650" i="1"/>
  <c r="D650" i="1"/>
  <c r="I650" i="1"/>
  <c r="AC650" i="1"/>
  <c r="AB650" i="1" s="1"/>
  <c r="AD650" i="1"/>
  <c r="CR650" i="1" s="1"/>
  <c r="Q650" i="1" s="1"/>
  <c r="AE650" i="1"/>
  <c r="CS650" i="1"/>
  <c r="R650" i="1" s="1"/>
  <c r="AF650" i="1"/>
  <c r="CT650" i="1" s="1"/>
  <c r="S650" i="1" s="1"/>
  <c r="AG650" i="1"/>
  <c r="CU650" i="1"/>
  <c r="T650" i="1" s="1"/>
  <c r="AH650" i="1"/>
  <c r="CV650" i="1" s="1"/>
  <c r="U650" i="1" s="1"/>
  <c r="AI650" i="1"/>
  <c r="CW650" i="1"/>
  <c r="V650" i="1" s="1"/>
  <c r="AJ650" i="1"/>
  <c r="CX650" i="1" s="1"/>
  <c r="W650" i="1" s="1"/>
  <c r="FR650" i="1"/>
  <c r="GL650" i="1"/>
  <c r="GO650" i="1"/>
  <c r="GP650" i="1"/>
  <c r="GV650" i="1"/>
  <c r="HC650" i="1"/>
  <c r="GX650" i="1" s="1"/>
  <c r="C651" i="1"/>
  <c r="D651" i="1"/>
  <c r="I651" i="1"/>
  <c r="AC651" i="1"/>
  <c r="AE651" i="1"/>
  <c r="H932" i="5" s="1"/>
  <c r="R932" i="5" s="1"/>
  <c r="AF651" i="1"/>
  <c r="CT651" i="1"/>
  <c r="S651" i="1" s="1"/>
  <c r="AG651" i="1"/>
  <c r="AH651" i="1"/>
  <c r="CV651" i="1"/>
  <c r="U651" i="1" s="1"/>
  <c r="AI651" i="1"/>
  <c r="CW651" i="1" s="1"/>
  <c r="V651" i="1" s="1"/>
  <c r="AJ651" i="1"/>
  <c r="CX651" i="1"/>
  <c r="W651" i="1" s="1"/>
  <c r="CQ651" i="1"/>
  <c r="P651" i="1" s="1"/>
  <c r="K933" i="5" s="1"/>
  <c r="CU651" i="1"/>
  <c r="T651" i="1" s="1"/>
  <c r="FR651" i="1"/>
  <c r="GL651" i="1"/>
  <c r="GO651" i="1"/>
  <c r="GP651" i="1"/>
  <c r="GV651" i="1"/>
  <c r="HC651" i="1" s="1"/>
  <c r="GX651" i="1" s="1"/>
  <c r="I652" i="1"/>
  <c r="AC652" i="1"/>
  <c r="AB652" i="1" s="1"/>
  <c r="AD652" i="1"/>
  <c r="CR652" i="1" s="1"/>
  <c r="Q652" i="1" s="1"/>
  <c r="AE652" i="1"/>
  <c r="CS652" i="1"/>
  <c r="R652" i="1" s="1"/>
  <c r="AF652" i="1"/>
  <c r="CT652" i="1" s="1"/>
  <c r="S652" i="1" s="1"/>
  <c r="AG652" i="1"/>
  <c r="CU652" i="1"/>
  <c r="T652" i="1" s="1"/>
  <c r="AH652" i="1"/>
  <c r="CV652" i="1" s="1"/>
  <c r="U652" i="1" s="1"/>
  <c r="AI652" i="1"/>
  <c r="CW652" i="1"/>
  <c r="V652" i="1" s="1"/>
  <c r="AJ652" i="1"/>
  <c r="CX652" i="1" s="1"/>
  <c r="W652" i="1" s="1"/>
  <c r="FR652" i="1"/>
  <c r="GL652" i="1"/>
  <c r="GO652" i="1"/>
  <c r="GP652" i="1"/>
  <c r="GV652" i="1"/>
  <c r="HC652" i="1"/>
  <c r="GX652" i="1" s="1"/>
  <c r="I653" i="1"/>
  <c r="E937" i="5" s="1"/>
  <c r="AC653" i="1"/>
  <c r="CQ653" i="1"/>
  <c r="P653" i="1" s="1"/>
  <c r="AD653" i="1"/>
  <c r="CR653" i="1" s="1"/>
  <c r="Q653" i="1" s="1"/>
  <c r="AE653" i="1"/>
  <c r="AF653" i="1"/>
  <c r="AG653" i="1"/>
  <c r="CU653" i="1" s="1"/>
  <c r="T653" i="1" s="1"/>
  <c r="AH653" i="1"/>
  <c r="CV653" i="1"/>
  <c r="U653" i="1" s="1"/>
  <c r="AI653" i="1"/>
  <c r="AJ653" i="1"/>
  <c r="CX653" i="1"/>
  <c r="W653" i="1" s="1"/>
  <c r="CS653" i="1"/>
  <c r="R653" i="1" s="1"/>
  <c r="CW653" i="1"/>
  <c r="V653" i="1" s="1"/>
  <c r="FR653" i="1"/>
  <c r="GL653" i="1"/>
  <c r="GO653" i="1"/>
  <c r="GP653" i="1"/>
  <c r="GV653" i="1"/>
  <c r="HC653" i="1" s="1"/>
  <c r="GX653" i="1" s="1"/>
  <c r="C654" i="1"/>
  <c r="D654" i="1"/>
  <c r="I654" i="1"/>
  <c r="AC654" i="1"/>
  <c r="AB654" i="1" s="1"/>
  <c r="AD654" i="1"/>
  <c r="CR654" i="1" s="1"/>
  <c r="Q654" i="1" s="1"/>
  <c r="AE654" i="1"/>
  <c r="CS654" i="1"/>
  <c r="R654" i="1" s="1"/>
  <c r="AF654" i="1"/>
  <c r="CT654" i="1" s="1"/>
  <c r="S654" i="1" s="1"/>
  <c r="AG654" i="1"/>
  <c r="CU654" i="1"/>
  <c r="T654" i="1" s="1"/>
  <c r="AH654" i="1"/>
  <c r="CV654" i="1" s="1"/>
  <c r="U654" i="1" s="1"/>
  <c r="AI654" i="1"/>
  <c r="CW654" i="1"/>
  <c r="V654" i="1" s="1"/>
  <c r="AJ654" i="1"/>
  <c r="CX654" i="1" s="1"/>
  <c r="W654" i="1" s="1"/>
  <c r="FR654" i="1"/>
  <c r="GL654" i="1"/>
  <c r="GO654" i="1"/>
  <c r="GP654" i="1"/>
  <c r="GV654" i="1"/>
  <c r="HC654" i="1"/>
  <c r="GX654" i="1" s="1"/>
  <c r="C655" i="1"/>
  <c r="D655" i="1"/>
  <c r="I655" i="1"/>
  <c r="AC655" i="1"/>
  <c r="AE655" i="1"/>
  <c r="AF655" i="1"/>
  <c r="AG655" i="1"/>
  <c r="AH655" i="1"/>
  <c r="CV655" i="1"/>
  <c r="U655" i="1" s="1"/>
  <c r="AI655" i="1"/>
  <c r="CW655" i="1" s="1"/>
  <c r="V655" i="1" s="1"/>
  <c r="AJ655" i="1"/>
  <c r="CQ655" i="1"/>
  <c r="P655" i="1" s="1"/>
  <c r="K944" i="5" s="1"/>
  <c r="CT655" i="1"/>
  <c r="S655" i="1" s="1"/>
  <c r="CU655" i="1"/>
  <c r="T655" i="1" s="1"/>
  <c r="CX655" i="1"/>
  <c r="W655" i="1" s="1"/>
  <c r="FR655" i="1"/>
  <c r="GL655" i="1"/>
  <c r="GO655" i="1"/>
  <c r="GP655" i="1"/>
  <c r="GV655" i="1"/>
  <c r="HC655" i="1" s="1"/>
  <c r="GX655" i="1" s="1"/>
  <c r="C656" i="1"/>
  <c r="D656" i="1"/>
  <c r="I656" i="1"/>
  <c r="AC656" i="1"/>
  <c r="CQ656" i="1" s="1"/>
  <c r="P656" i="1" s="1"/>
  <c r="AE656" i="1"/>
  <c r="AD656" i="1"/>
  <c r="AF656" i="1"/>
  <c r="CT656" i="1"/>
  <c r="S656" i="1" s="1"/>
  <c r="AG656" i="1"/>
  <c r="AH656" i="1"/>
  <c r="AI656" i="1"/>
  <c r="CW656" i="1" s="1"/>
  <c r="V656" i="1" s="1"/>
  <c r="AJ656" i="1"/>
  <c r="CX656" i="1"/>
  <c r="W656" i="1" s="1"/>
  <c r="CU656" i="1"/>
  <c r="T656" i="1" s="1"/>
  <c r="CV656" i="1"/>
  <c r="U656" i="1" s="1"/>
  <c r="FR656" i="1"/>
  <c r="GL656" i="1"/>
  <c r="GO656" i="1"/>
  <c r="GP656" i="1"/>
  <c r="GV656" i="1"/>
  <c r="HC656" i="1" s="1"/>
  <c r="GX656" i="1" s="1"/>
  <c r="C657" i="1"/>
  <c r="D657" i="1"/>
  <c r="I657" i="1"/>
  <c r="AC657" i="1"/>
  <c r="H954" i="5" s="1"/>
  <c r="AE657" i="1"/>
  <c r="H953" i="5" s="1"/>
  <c r="R953" i="5" s="1"/>
  <c r="AD657" i="1"/>
  <c r="H952" i="5" s="1"/>
  <c r="AF657" i="1"/>
  <c r="CT657" i="1"/>
  <c r="S657" i="1" s="1"/>
  <c r="AG657" i="1"/>
  <c r="CU657" i="1" s="1"/>
  <c r="T657" i="1" s="1"/>
  <c r="AH657" i="1"/>
  <c r="AI657" i="1"/>
  <c r="AJ657" i="1"/>
  <c r="CX657" i="1"/>
  <c r="W657" i="1" s="1"/>
  <c r="CS657" i="1"/>
  <c r="R657" i="1" s="1"/>
  <c r="K953" i="5" s="1"/>
  <c r="CV657" i="1"/>
  <c r="U657" i="1" s="1"/>
  <c r="CW657" i="1"/>
  <c r="V657" i="1" s="1"/>
  <c r="FR657" i="1"/>
  <c r="GL657" i="1"/>
  <c r="GO657" i="1"/>
  <c r="GP657" i="1"/>
  <c r="GV657" i="1"/>
  <c r="HC657" i="1" s="1"/>
  <c r="GX657" i="1" s="1"/>
  <c r="I658" i="1"/>
  <c r="AC658" i="1"/>
  <c r="AE658" i="1"/>
  <c r="AD658" i="1"/>
  <c r="AF658" i="1"/>
  <c r="CT658" i="1"/>
  <c r="S658" i="1" s="1"/>
  <c r="AG658" i="1"/>
  <c r="CU658" i="1" s="1"/>
  <c r="T658" i="1" s="1"/>
  <c r="AH658" i="1"/>
  <c r="AI658" i="1"/>
  <c r="CW658" i="1" s="1"/>
  <c r="V658" i="1" s="1"/>
  <c r="AJ658" i="1"/>
  <c r="CX658" i="1"/>
  <c r="W658" i="1" s="1"/>
  <c r="CQ658" i="1"/>
  <c r="P658" i="1" s="1"/>
  <c r="CV658" i="1"/>
  <c r="U658" i="1" s="1"/>
  <c r="FR658" i="1"/>
  <c r="GL658" i="1"/>
  <c r="GO658" i="1"/>
  <c r="GP658" i="1"/>
  <c r="GV658" i="1"/>
  <c r="HC658" i="1"/>
  <c r="GX658" i="1" s="1"/>
  <c r="AC659" i="1"/>
  <c r="AB659" i="1"/>
  <c r="AD659" i="1"/>
  <c r="CR659" i="1"/>
  <c r="AE659" i="1"/>
  <c r="CS659" i="1"/>
  <c r="AF659" i="1"/>
  <c r="AG659" i="1"/>
  <c r="AH659" i="1"/>
  <c r="CV659" i="1"/>
  <c r="AI659" i="1"/>
  <c r="CW659" i="1"/>
  <c r="AJ659" i="1"/>
  <c r="CQ659" i="1"/>
  <c r="CT659" i="1"/>
  <c r="CU659" i="1"/>
  <c r="CX659" i="1"/>
  <c r="FR659" i="1"/>
  <c r="GL659" i="1"/>
  <c r="GO659" i="1"/>
  <c r="GP659" i="1"/>
  <c r="GV659" i="1"/>
  <c r="HC659" i="1" s="1"/>
  <c r="I660" i="1"/>
  <c r="AC660" i="1"/>
  <c r="AE660" i="1"/>
  <c r="AD660" i="1" s="1"/>
  <c r="AF660" i="1"/>
  <c r="AG660" i="1"/>
  <c r="CU660" i="1" s="1"/>
  <c r="T660" i="1" s="1"/>
  <c r="AH660" i="1"/>
  <c r="CV660" i="1"/>
  <c r="U660" i="1" s="1"/>
  <c r="AI660" i="1"/>
  <c r="AJ660" i="1"/>
  <c r="CS660" i="1"/>
  <c r="R660" i="1" s="1"/>
  <c r="CT660" i="1"/>
  <c r="S660" i="1" s="1"/>
  <c r="CW660" i="1"/>
  <c r="V660" i="1" s="1"/>
  <c r="CX660" i="1"/>
  <c r="W660" i="1" s="1"/>
  <c r="FR660" i="1"/>
  <c r="GL660" i="1"/>
  <c r="GO660" i="1"/>
  <c r="GP660" i="1"/>
  <c r="GV660" i="1"/>
  <c r="HC660" i="1" s="1"/>
  <c r="GX660" i="1" s="1"/>
  <c r="I661" i="1"/>
  <c r="E959" i="5" s="1"/>
  <c r="AC661" i="1"/>
  <c r="AE661" i="1"/>
  <c r="AD661" i="1"/>
  <c r="AF661" i="1"/>
  <c r="CT661" i="1"/>
  <c r="S661" i="1" s="1"/>
  <c r="AG661" i="1"/>
  <c r="CU661" i="1" s="1"/>
  <c r="T661" i="1" s="1"/>
  <c r="AH661" i="1"/>
  <c r="AI661" i="1"/>
  <c r="AJ661" i="1"/>
  <c r="CX661" i="1"/>
  <c r="W661" i="1" s="1"/>
  <c r="CS661" i="1"/>
  <c r="R661" i="1" s="1"/>
  <c r="CV661" i="1"/>
  <c r="U661" i="1" s="1"/>
  <c r="CW661" i="1"/>
  <c r="V661" i="1" s="1"/>
  <c r="FR661" i="1"/>
  <c r="GL661" i="1"/>
  <c r="GO661" i="1"/>
  <c r="GP661" i="1"/>
  <c r="GV661" i="1"/>
  <c r="HC661" i="1" s="1"/>
  <c r="GX661" i="1" s="1"/>
  <c r="C662" i="1"/>
  <c r="D662" i="1"/>
  <c r="AC662" i="1"/>
  <c r="AE662" i="1"/>
  <c r="AD662" i="1" s="1"/>
  <c r="AF662" i="1"/>
  <c r="AG662" i="1"/>
  <c r="AH662" i="1"/>
  <c r="CV662" i="1"/>
  <c r="U662" i="1" s="1"/>
  <c r="AI662" i="1"/>
  <c r="CW662" i="1" s="1"/>
  <c r="V662" i="1" s="1"/>
  <c r="AJ662" i="1"/>
  <c r="CQ662" i="1"/>
  <c r="P662" i="1" s="1"/>
  <c r="CT662" i="1"/>
  <c r="S662" i="1" s="1"/>
  <c r="CU662" i="1"/>
  <c r="T662" i="1" s="1"/>
  <c r="CX662" i="1"/>
  <c r="W662" i="1" s="1"/>
  <c r="FR662" i="1"/>
  <c r="GL662" i="1"/>
  <c r="GO662" i="1"/>
  <c r="GP662" i="1"/>
  <c r="GV662" i="1"/>
  <c r="HC662" i="1" s="1"/>
  <c r="GX662" i="1" s="1"/>
  <c r="C663" i="1"/>
  <c r="D663" i="1"/>
  <c r="AC663" i="1"/>
  <c r="H963" i="5" s="1"/>
  <c r="CQ663" i="1"/>
  <c r="P663" i="1" s="1"/>
  <c r="AE663" i="1"/>
  <c r="AD663" i="1" s="1"/>
  <c r="AF663" i="1"/>
  <c r="CT663" i="1" s="1"/>
  <c r="S663" i="1" s="1"/>
  <c r="AG663" i="1"/>
  <c r="CU663" i="1"/>
  <c r="T663" i="1" s="1"/>
  <c r="AH663" i="1"/>
  <c r="CV663" i="1" s="1"/>
  <c r="U663" i="1" s="1"/>
  <c r="AI663" i="1"/>
  <c r="AJ663" i="1"/>
  <c r="CX663" i="1" s="1"/>
  <c r="W663" i="1" s="1"/>
  <c r="CW663" i="1"/>
  <c r="V663" i="1"/>
  <c r="FR663" i="1"/>
  <c r="GL663" i="1"/>
  <c r="GO663" i="1"/>
  <c r="GP663" i="1"/>
  <c r="GV663" i="1"/>
  <c r="HC663" i="1"/>
  <c r="GX663" i="1" s="1"/>
  <c r="I664" i="1"/>
  <c r="AC664" i="1"/>
  <c r="AE664" i="1"/>
  <c r="AD664" i="1" s="1"/>
  <c r="AF664" i="1"/>
  <c r="CT664" i="1" s="1"/>
  <c r="S664" i="1" s="1"/>
  <c r="AG664" i="1"/>
  <c r="CU664" i="1" s="1"/>
  <c r="T664" i="1" s="1"/>
  <c r="AH664" i="1"/>
  <c r="CV664" i="1" s="1"/>
  <c r="U664" i="1" s="1"/>
  <c r="AI664" i="1"/>
  <c r="CW664" i="1"/>
  <c r="V664" i="1" s="1"/>
  <c r="AJ664" i="1"/>
  <c r="CX664" i="1" s="1"/>
  <c r="W664" i="1" s="1"/>
  <c r="CQ664" i="1"/>
  <c r="P664" i="1"/>
  <c r="FR664" i="1"/>
  <c r="GL664" i="1"/>
  <c r="GO664" i="1"/>
  <c r="GP664" i="1"/>
  <c r="GV664" i="1"/>
  <c r="GX664" i="1"/>
  <c r="HC664" i="1"/>
  <c r="I665" i="1"/>
  <c r="E967" i="5" s="1"/>
  <c r="AC665" i="1"/>
  <c r="AE665" i="1"/>
  <c r="AD665" i="1" s="1"/>
  <c r="AF665" i="1"/>
  <c r="AG665" i="1"/>
  <c r="AH665" i="1"/>
  <c r="CV665" i="1"/>
  <c r="U665" i="1" s="1"/>
  <c r="AI665" i="1"/>
  <c r="AJ665" i="1"/>
  <c r="CQ665" i="1"/>
  <c r="P665" i="1" s="1"/>
  <c r="CS665" i="1"/>
  <c r="R665" i="1" s="1"/>
  <c r="CT665" i="1"/>
  <c r="S665" i="1" s="1"/>
  <c r="CU665" i="1"/>
  <c r="T665" i="1" s="1"/>
  <c r="CW665" i="1"/>
  <c r="V665" i="1" s="1"/>
  <c r="CX665" i="1"/>
  <c r="W665" i="1" s="1"/>
  <c r="FR665" i="1"/>
  <c r="GL665" i="1"/>
  <c r="GO665" i="1"/>
  <c r="GP665" i="1"/>
  <c r="GV665" i="1"/>
  <c r="HC665" i="1" s="1"/>
  <c r="GX665" i="1" s="1"/>
  <c r="I666" i="1"/>
  <c r="AC666" i="1"/>
  <c r="AE666" i="1"/>
  <c r="AD666" i="1" s="1"/>
  <c r="CR666" i="1" s="1"/>
  <c r="Q666" i="1" s="1"/>
  <c r="AF666" i="1"/>
  <c r="CT666" i="1" s="1"/>
  <c r="S666" i="1" s="1"/>
  <c r="AG666" i="1"/>
  <c r="CU666" i="1"/>
  <c r="T666" i="1" s="1"/>
  <c r="AH666" i="1"/>
  <c r="CV666" i="1" s="1"/>
  <c r="U666" i="1" s="1"/>
  <c r="AI666" i="1"/>
  <c r="AJ666" i="1"/>
  <c r="CX666" i="1" s="1"/>
  <c r="W666" i="1" s="1"/>
  <c r="CW666" i="1"/>
  <c r="V666" i="1"/>
  <c r="FR666" i="1"/>
  <c r="GL666" i="1"/>
  <c r="GO666" i="1"/>
  <c r="GP666" i="1"/>
  <c r="GV666" i="1"/>
  <c r="HC666" i="1"/>
  <c r="GX666" i="1" s="1"/>
  <c r="I667" i="1"/>
  <c r="E968" i="5" s="1"/>
  <c r="AC667" i="1"/>
  <c r="AE667" i="1"/>
  <c r="AD667" i="1" s="1"/>
  <c r="AF667" i="1"/>
  <c r="AG667" i="1"/>
  <c r="AH667" i="1"/>
  <c r="CV667" i="1" s="1"/>
  <c r="U667" i="1" s="1"/>
  <c r="AI667" i="1"/>
  <c r="AJ667" i="1"/>
  <c r="CX667" i="1" s="1"/>
  <c r="W667" i="1" s="1"/>
  <c r="CQ667" i="1"/>
  <c r="P667" i="1"/>
  <c r="CU667" i="1"/>
  <c r="T667" i="1"/>
  <c r="CW667" i="1"/>
  <c r="V667" i="1"/>
  <c r="FR667" i="1"/>
  <c r="GL667" i="1"/>
  <c r="GO667" i="1"/>
  <c r="GP667" i="1"/>
  <c r="GV667" i="1"/>
  <c r="HC667" i="1"/>
  <c r="GX667" i="1" s="1"/>
  <c r="I668" i="1"/>
  <c r="AC668" i="1"/>
  <c r="AE668" i="1"/>
  <c r="AD668" i="1" s="1"/>
  <c r="AF668" i="1"/>
  <c r="CT668" i="1" s="1"/>
  <c r="S668" i="1" s="1"/>
  <c r="AG668" i="1"/>
  <c r="AH668" i="1"/>
  <c r="CV668" i="1" s="1"/>
  <c r="U668" i="1" s="1"/>
  <c r="AI668" i="1"/>
  <c r="CW668" i="1"/>
  <c r="V668" i="1" s="1"/>
  <c r="AJ668" i="1"/>
  <c r="CX668" i="1" s="1"/>
  <c r="W668" i="1" s="1"/>
  <c r="CQ668" i="1"/>
  <c r="P668" i="1"/>
  <c r="CU668" i="1"/>
  <c r="T668" i="1"/>
  <c r="FR668" i="1"/>
  <c r="GL668" i="1"/>
  <c r="GO668" i="1"/>
  <c r="GP668" i="1"/>
  <c r="GV668" i="1"/>
  <c r="HC668" i="1" s="1"/>
  <c r="GX668" i="1" s="1"/>
  <c r="I669" i="1"/>
  <c r="E969" i="5" s="1"/>
  <c r="AC669" i="1"/>
  <c r="AD669" i="1"/>
  <c r="AE669" i="1"/>
  <c r="AF669" i="1"/>
  <c r="AG669" i="1"/>
  <c r="AH669" i="1"/>
  <c r="CV669" i="1"/>
  <c r="U669" i="1" s="1"/>
  <c r="AI669" i="1"/>
  <c r="CW669" i="1" s="1"/>
  <c r="V669" i="1" s="1"/>
  <c r="AJ669" i="1"/>
  <c r="CQ669" i="1"/>
  <c r="P669" i="1" s="1"/>
  <c r="CS669" i="1"/>
  <c r="R669" i="1" s="1"/>
  <c r="CT669" i="1"/>
  <c r="S669" i="1" s="1"/>
  <c r="CU669" i="1"/>
  <c r="T669" i="1" s="1"/>
  <c r="CX669" i="1"/>
  <c r="W669" i="1" s="1"/>
  <c r="FR669" i="1"/>
  <c r="GL669" i="1"/>
  <c r="GO669" i="1"/>
  <c r="GP669" i="1"/>
  <c r="GV669" i="1"/>
  <c r="HC669" i="1" s="1"/>
  <c r="GX669" i="1" s="1"/>
  <c r="B671" i="1"/>
  <c r="B602" i="1"/>
  <c r="C671" i="1"/>
  <c r="C602" i="1"/>
  <c r="D671" i="1"/>
  <c r="D602" i="1"/>
  <c r="F671" i="1"/>
  <c r="F602" i="1"/>
  <c r="G671" i="1"/>
  <c r="A972" i="5" s="1"/>
  <c r="G602" i="1"/>
  <c r="BX671" i="1"/>
  <c r="BX602" i="1"/>
  <c r="BY671" i="1"/>
  <c r="BY602" i="1" s="1"/>
  <c r="BZ671" i="1"/>
  <c r="BZ602" i="1" s="1"/>
  <c r="CC671" i="1"/>
  <c r="CC602" i="1" s="1"/>
  <c r="CD671" i="1"/>
  <c r="CD602" i="1" s="1"/>
  <c r="CG671" i="1"/>
  <c r="CG602" i="1" s="1"/>
  <c r="CK671" i="1"/>
  <c r="CK602" i="1" s="1"/>
  <c r="CL671" i="1"/>
  <c r="CL602" i="1" s="1"/>
  <c r="FP671" i="1"/>
  <c r="FP602" i="1" s="1"/>
  <c r="FQ671" i="1"/>
  <c r="FQ602" i="1" s="1"/>
  <c r="FR671" i="1"/>
  <c r="FR602" i="1" s="1"/>
  <c r="FU671" i="1"/>
  <c r="FU602" i="1" s="1"/>
  <c r="FV671" i="1"/>
  <c r="FV602" i="1" s="1"/>
  <c r="FY671" i="1"/>
  <c r="FY602" i="1" s="1"/>
  <c r="GC671" i="1"/>
  <c r="GC602" i="1" s="1"/>
  <c r="GD671" i="1"/>
  <c r="GD602" i="1" s="1"/>
  <c r="D700" i="1"/>
  <c r="E702" i="1"/>
  <c r="Z702" i="1"/>
  <c r="AA702" i="1"/>
  <c r="AM702" i="1"/>
  <c r="AN702" i="1"/>
  <c r="BD702" i="1"/>
  <c r="BE702" i="1"/>
  <c r="BF702" i="1"/>
  <c r="BG702" i="1"/>
  <c r="BH702" i="1"/>
  <c r="BI702" i="1"/>
  <c r="BJ702" i="1"/>
  <c r="BK702" i="1"/>
  <c r="BL702" i="1"/>
  <c r="BM702" i="1"/>
  <c r="BN702" i="1"/>
  <c r="BO702" i="1"/>
  <c r="BP702" i="1"/>
  <c r="BQ702" i="1"/>
  <c r="BR702" i="1"/>
  <c r="BS702" i="1"/>
  <c r="BT702" i="1"/>
  <c r="BU702" i="1"/>
  <c r="BV702" i="1"/>
  <c r="BW702" i="1"/>
  <c r="CM702" i="1"/>
  <c r="CN702" i="1"/>
  <c r="CO702" i="1"/>
  <c r="CP702" i="1"/>
  <c r="CQ702" i="1"/>
  <c r="CR702" i="1"/>
  <c r="CS702" i="1"/>
  <c r="CT702" i="1"/>
  <c r="CU702" i="1"/>
  <c r="CV702" i="1"/>
  <c r="CW702" i="1"/>
  <c r="CX702" i="1"/>
  <c r="CY702" i="1"/>
  <c r="CZ702" i="1"/>
  <c r="DA702" i="1"/>
  <c r="DB702" i="1"/>
  <c r="DC702" i="1"/>
  <c r="DD702" i="1"/>
  <c r="DE702" i="1"/>
  <c r="DF702" i="1"/>
  <c r="DR702" i="1"/>
  <c r="DS702" i="1"/>
  <c r="EE702" i="1"/>
  <c r="EF702" i="1"/>
  <c r="EV702" i="1"/>
  <c r="EW702" i="1"/>
  <c r="EX702" i="1"/>
  <c r="EY702" i="1"/>
  <c r="EZ702" i="1"/>
  <c r="FA702" i="1"/>
  <c r="FB702" i="1"/>
  <c r="FC702" i="1"/>
  <c r="FD702" i="1"/>
  <c r="FE702" i="1"/>
  <c r="FF702" i="1"/>
  <c r="FG702" i="1"/>
  <c r="FH702" i="1"/>
  <c r="FI702" i="1"/>
  <c r="FJ702" i="1"/>
  <c r="FK702" i="1"/>
  <c r="FL702" i="1"/>
  <c r="FM702" i="1"/>
  <c r="FN702" i="1"/>
  <c r="FO702" i="1"/>
  <c r="GE702" i="1"/>
  <c r="GF702" i="1"/>
  <c r="GG702" i="1"/>
  <c r="GH702" i="1"/>
  <c r="GI702" i="1"/>
  <c r="GJ702" i="1"/>
  <c r="GK702" i="1"/>
  <c r="GL702" i="1"/>
  <c r="GM702" i="1"/>
  <c r="GN702" i="1"/>
  <c r="GO702" i="1"/>
  <c r="GP702" i="1"/>
  <c r="GQ702" i="1"/>
  <c r="GR702" i="1"/>
  <c r="GS702" i="1"/>
  <c r="GT702" i="1"/>
  <c r="GU702" i="1"/>
  <c r="GV702" i="1"/>
  <c r="GW702" i="1"/>
  <c r="GX702" i="1"/>
  <c r="C704" i="1"/>
  <c r="D704" i="1"/>
  <c r="I704" i="1"/>
  <c r="I712" i="1" s="1"/>
  <c r="T712" i="1" s="1"/>
  <c r="AC704" i="1"/>
  <c r="AE704" i="1"/>
  <c r="AD704" i="1" s="1"/>
  <c r="AF704" i="1"/>
  <c r="AG704" i="1"/>
  <c r="AH704" i="1"/>
  <c r="CV704" i="1"/>
  <c r="U704" i="1" s="1"/>
  <c r="AI704" i="1"/>
  <c r="CW704" i="1" s="1"/>
  <c r="V704" i="1" s="1"/>
  <c r="AJ704" i="1"/>
  <c r="CQ704" i="1"/>
  <c r="P704" i="1" s="1"/>
  <c r="CS704" i="1"/>
  <c r="R704" i="1" s="1"/>
  <c r="CT704" i="1"/>
  <c r="S704" i="1" s="1"/>
  <c r="CU704" i="1"/>
  <c r="T704" i="1" s="1"/>
  <c r="CX704" i="1"/>
  <c r="W704" i="1" s="1"/>
  <c r="FR704" i="1"/>
  <c r="GL704" i="1"/>
  <c r="GO704" i="1"/>
  <c r="GP704" i="1"/>
  <c r="GV704" i="1"/>
  <c r="HC704" i="1" s="1"/>
  <c r="GX704" i="1" s="1"/>
  <c r="C705" i="1"/>
  <c r="D705" i="1"/>
  <c r="I705" i="1"/>
  <c r="AC705" i="1"/>
  <c r="H982" i="5" s="1"/>
  <c r="AD705" i="1"/>
  <c r="H980" i="5" s="1"/>
  <c r="AE705" i="1"/>
  <c r="H981" i="5" s="1"/>
  <c r="R981" i="5" s="1"/>
  <c r="CS705" i="1"/>
  <c r="R705" i="1" s="1"/>
  <c r="K981" i="5" s="1"/>
  <c r="AF705" i="1"/>
  <c r="CT705" i="1" s="1"/>
  <c r="S705" i="1" s="1"/>
  <c r="AG705" i="1"/>
  <c r="AH705" i="1"/>
  <c r="CV705" i="1" s="1"/>
  <c r="U705" i="1" s="1"/>
  <c r="AI705" i="1"/>
  <c r="CW705" i="1"/>
  <c r="V705" i="1" s="1"/>
  <c r="AJ705" i="1"/>
  <c r="CX705" i="1" s="1"/>
  <c r="W705" i="1" s="1"/>
  <c r="CU705" i="1"/>
  <c r="T705" i="1"/>
  <c r="FR705" i="1"/>
  <c r="GL705" i="1"/>
  <c r="GO705" i="1"/>
  <c r="GP705" i="1"/>
  <c r="GV705" i="1"/>
  <c r="HC705" i="1"/>
  <c r="GX705" i="1" s="1"/>
  <c r="I706" i="1"/>
  <c r="AC706" i="1"/>
  <c r="CQ706" i="1"/>
  <c r="P706" i="1" s="1"/>
  <c r="CP706" i="1" s="1"/>
  <c r="O706" i="1" s="1"/>
  <c r="AD706" i="1"/>
  <c r="CR706" i="1" s="1"/>
  <c r="Q706" i="1" s="1"/>
  <c r="AE706" i="1"/>
  <c r="CS706" i="1" s="1"/>
  <c r="R706" i="1" s="1"/>
  <c r="AF706" i="1"/>
  <c r="CT706" i="1" s="1"/>
  <c r="S706" i="1" s="1"/>
  <c r="AG706" i="1"/>
  <c r="CU706" i="1"/>
  <c r="T706" i="1" s="1"/>
  <c r="AH706" i="1"/>
  <c r="CV706" i="1" s="1"/>
  <c r="U706" i="1" s="1"/>
  <c r="AI706" i="1"/>
  <c r="CW706" i="1" s="1"/>
  <c r="V706" i="1" s="1"/>
  <c r="AJ706" i="1"/>
  <c r="CX706" i="1" s="1"/>
  <c r="W706" i="1" s="1"/>
  <c r="FR706" i="1"/>
  <c r="GL706" i="1"/>
  <c r="GO706" i="1"/>
  <c r="GP706" i="1"/>
  <c r="GV706" i="1"/>
  <c r="HC706" i="1"/>
  <c r="GX706" i="1" s="1"/>
  <c r="I707" i="1"/>
  <c r="E986" i="5" s="1"/>
  <c r="AC707" i="1"/>
  <c r="CQ707" i="1"/>
  <c r="P707" i="1" s="1"/>
  <c r="AE707" i="1"/>
  <c r="AD707" i="1" s="1"/>
  <c r="CR707" i="1" s="1"/>
  <c r="Q707" i="1" s="1"/>
  <c r="AF707" i="1"/>
  <c r="CT707" i="1" s="1"/>
  <c r="S707" i="1" s="1"/>
  <c r="AG707" i="1"/>
  <c r="CU707" i="1"/>
  <c r="T707" i="1" s="1"/>
  <c r="AH707" i="1"/>
  <c r="CV707" i="1" s="1"/>
  <c r="U707" i="1" s="1"/>
  <c r="AI707" i="1"/>
  <c r="AJ707" i="1"/>
  <c r="CX707" i="1" s="1"/>
  <c r="W707" i="1" s="1"/>
  <c r="CW707" i="1"/>
  <c r="V707" i="1"/>
  <c r="FR707" i="1"/>
  <c r="GL707" i="1"/>
  <c r="GO707" i="1"/>
  <c r="GP707" i="1"/>
  <c r="GV707" i="1"/>
  <c r="HC707" i="1"/>
  <c r="GX707" i="1" s="1"/>
  <c r="I708" i="1"/>
  <c r="AC708" i="1"/>
  <c r="AE708" i="1"/>
  <c r="CS708" i="1" s="1"/>
  <c r="R708" i="1" s="1"/>
  <c r="AF708" i="1"/>
  <c r="CT708" i="1"/>
  <c r="S708" i="1" s="1"/>
  <c r="CZ708" i="1" s="1"/>
  <c r="Y708" i="1" s="1"/>
  <c r="AG708" i="1"/>
  <c r="CU708" i="1" s="1"/>
  <c r="T708" i="1" s="1"/>
  <c r="AH708" i="1"/>
  <c r="AI708" i="1"/>
  <c r="CW708" i="1" s="1"/>
  <c r="V708" i="1" s="1"/>
  <c r="AJ708" i="1"/>
  <c r="CX708" i="1"/>
  <c r="W708" i="1" s="1"/>
  <c r="CQ708" i="1"/>
  <c r="P708" i="1" s="1"/>
  <c r="CV708" i="1"/>
  <c r="U708" i="1" s="1"/>
  <c r="FR708" i="1"/>
  <c r="GL708" i="1"/>
  <c r="GO708" i="1"/>
  <c r="GP708" i="1"/>
  <c r="GV708" i="1"/>
  <c r="HC708" i="1"/>
  <c r="GX708" i="1" s="1"/>
  <c r="I709" i="1"/>
  <c r="E987" i="5" s="1"/>
  <c r="AC709" i="1"/>
  <c r="AB709" i="1" s="1"/>
  <c r="AD709" i="1"/>
  <c r="CR709" i="1" s="1"/>
  <c r="Q709" i="1" s="1"/>
  <c r="AE709" i="1"/>
  <c r="CS709" i="1"/>
  <c r="R709" i="1" s="1"/>
  <c r="AF709" i="1"/>
  <c r="CT709" i="1" s="1"/>
  <c r="S709" i="1" s="1"/>
  <c r="CZ709" i="1" s="1"/>
  <c r="Y709" i="1" s="1"/>
  <c r="V987" i="5" s="1"/>
  <c r="AG709" i="1"/>
  <c r="AH709" i="1"/>
  <c r="CV709" i="1" s="1"/>
  <c r="U709" i="1" s="1"/>
  <c r="AI709" i="1"/>
  <c r="CW709" i="1"/>
  <c r="V709" i="1" s="1"/>
  <c r="AJ709" i="1"/>
  <c r="CX709" i="1" s="1"/>
  <c r="W709" i="1" s="1"/>
  <c r="CU709" i="1"/>
  <c r="T709" i="1"/>
  <c r="FR709" i="1"/>
  <c r="GL709" i="1"/>
  <c r="GO709" i="1"/>
  <c r="GP709" i="1"/>
  <c r="GV709" i="1"/>
  <c r="HC709" i="1"/>
  <c r="GX709" i="1" s="1"/>
  <c r="I710" i="1"/>
  <c r="R710" i="1" s="1"/>
  <c r="AC710" i="1"/>
  <c r="CQ710" i="1"/>
  <c r="P710" i="1" s="1"/>
  <c r="CP710" i="1" s="1"/>
  <c r="O710" i="1" s="1"/>
  <c r="AD710" i="1"/>
  <c r="CR710" i="1" s="1"/>
  <c r="Q710" i="1" s="1"/>
  <c r="AE710" i="1"/>
  <c r="AF710" i="1"/>
  <c r="CT710" i="1" s="1"/>
  <c r="S710" i="1" s="1"/>
  <c r="CZ710" i="1" s="1"/>
  <c r="Y710" i="1" s="1"/>
  <c r="AG710" i="1"/>
  <c r="CU710" i="1"/>
  <c r="T710" i="1" s="1"/>
  <c r="AH710" i="1"/>
  <c r="CV710" i="1" s="1"/>
  <c r="U710" i="1" s="1"/>
  <c r="AI710" i="1"/>
  <c r="AJ710" i="1"/>
  <c r="CX710" i="1" s="1"/>
  <c r="W710" i="1" s="1"/>
  <c r="CS710" i="1"/>
  <c r="CW710" i="1"/>
  <c r="FR710" i="1"/>
  <c r="GL710" i="1"/>
  <c r="GO710" i="1"/>
  <c r="GP710" i="1"/>
  <c r="GV710" i="1"/>
  <c r="HC710" i="1"/>
  <c r="GX710" i="1" s="1"/>
  <c r="I711" i="1"/>
  <c r="E988" i="5" s="1"/>
  <c r="AC711" i="1"/>
  <c r="AB711" i="1" s="1"/>
  <c r="CQ711" i="1"/>
  <c r="P711" i="1" s="1"/>
  <c r="AD711" i="1"/>
  <c r="AE711" i="1"/>
  <c r="AF711" i="1"/>
  <c r="AG711" i="1"/>
  <c r="CU711" i="1" s="1"/>
  <c r="T711" i="1" s="1"/>
  <c r="AH711" i="1"/>
  <c r="AI711" i="1"/>
  <c r="CW711" i="1" s="1"/>
  <c r="V711" i="1" s="1"/>
  <c r="AJ711" i="1"/>
  <c r="CX711" i="1"/>
  <c r="W711" i="1" s="1"/>
  <c r="CR711" i="1"/>
  <c r="Q711" i="1" s="1"/>
  <c r="CS711" i="1"/>
  <c r="R711" i="1" s="1"/>
  <c r="CV711" i="1"/>
  <c r="U711" i="1" s="1"/>
  <c r="FR711" i="1"/>
  <c r="GL711" i="1"/>
  <c r="GO711" i="1"/>
  <c r="GP711" i="1"/>
  <c r="GV711" i="1"/>
  <c r="HC711" i="1" s="1"/>
  <c r="GX711" i="1" s="1"/>
  <c r="AC712" i="1"/>
  <c r="CQ712" i="1" s="1"/>
  <c r="P712" i="1" s="1"/>
  <c r="AE712" i="1"/>
  <c r="CS712" i="1"/>
  <c r="R712" i="1" s="1"/>
  <c r="AF712" i="1"/>
  <c r="CT712" i="1" s="1"/>
  <c r="S712" i="1" s="1"/>
  <c r="CY712" i="1" s="1"/>
  <c r="X712" i="1" s="1"/>
  <c r="AG712" i="1"/>
  <c r="AH712" i="1"/>
  <c r="CV712" i="1" s="1"/>
  <c r="U712" i="1" s="1"/>
  <c r="AI712" i="1"/>
  <c r="CW712" i="1"/>
  <c r="V712" i="1" s="1"/>
  <c r="AJ712" i="1"/>
  <c r="CX712" i="1" s="1"/>
  <c r="W712" i="1" s="1"/>
  <c r="CU712" i="1"/>
  <c r="FR712" i="1"/>
  <c r="GL712" i="1"/>
  <c r="GO712" i="1"/>
  <c r="GP712" i="1"/>
  <c r="GV712" i="1"/>
  <c r="HC712" i="1" s="1"/>
  <c r="GX712" i="1" s="1"/>
  <c r="I713" i="1"/>
  <c r="E989" i="5" s="1"/>
  <c r="AC713" i="1"/>
  <c r="AD713" i="1"/>
  <c r="CR713" i="1" s="1"/>
  <c r="Q713" i="1" s="1"/>
  <c r="AE713" i="1"/>
  <c r="CS713" i="1"/>
  <c r="R713" i="1" s="1"/>
  <c r="AF713" i="1"/>
  <c r="CT713" i="1" s="1"/>
  <c r="S713" i="1" s="1"/>
  <c r="CY713" i="1" s="1"/>
  <c r="X713" i="1" s="1"/>
  <c r="T989" i="5" s="1"/>
  <c r="AG713" i="1"/>
  <c r="AH713" i="1"/>
  <c r="CV713" i="1" s="1"/>
  <c r="U713" i="1" s="1"/>
  <c r="AI713" i="1"/>
  <c r="CW713" i="1"/>
  <c r="V713" i="1" s="1"/>
  <c r="AJ713" i="1"/>
  <c r="CX713" i="1" s="1"/>
  <c r="W713" i="1" s="1"/>
  <c r="CQ713" i="1"/>
  <c r="CU713" i="1"/>
  <c r="FR713" i="1"/>
  <c r="GL713" i="1"/>
  <c r="GO713" i="1"/>
  <c r="GP713" i="1"/>
  <c r="GV713" i="1"/>
  <c r="HC713" i="1"/>
  <c r="GX713" i="1" s="1"/>
  <c r="C714" i="1"/>
  <c r="D714" i="1"/>
  <c r="I714" i="1"/>
  <c r="AC714" i="1"/>
  <c r="AE714" i="1"/>
  <c r="CS714" i="1" s="1"/>
  <c r="R714" i="1" s="1"/>
  <c r="AF714" i="1"/>
  <c r="CT714" i="1"/>
  <c r="S714" i="1" s="1"/>
  <c r="CY714" i="1" s="1"/>
  <c r="X714" i="1" s="1"/>
  <c r="AG714" i="1"/>
  <c r="AH714" i="1"/>
  <c r="AI714" i="1"/>
  <c r="CW714" i="1" s="1"/>
  <c r="V714" i="1" s="1"/>
  <c r="AJ714" i="1"/>
  <c r="CX714" i="1"/>
  <c r="W714" i="1" s="1"/>
  <c r="CQ714" i="1"/>
  <c r="P714" i="1" s="1"/>
  <c r="CU714" i="1"/>
  <c r="T714" i="1" s="1"/>
  <c r="CV714" i="1"/>
  <c r="U714" i="1" s="1"/>
  <c r="FR714" i="1"/>
  <c r="BY723" i="1" s="1"/>
  <c r="GL714" i="1"/>
  <c r="GO714" i="1"/>
  <c r="GP714" i="1"/>
  <c r="GV714" i="1"/>
  <c r="HC714" i="1" s="1"/>
  <c r="GX714" i="1" s="1"/>
  <c r="C715" i="1"/>
  <c r="D715" i="1"/>
  <c r="I715" i="1"/>
  <c r="AC715" i="1"/>
  <c r="H996" i="5" s="1"/>
  <c r="AE715" i="1"/>
  <c r="H995" i="5" s="1"/>
  <c r="R995" i="5" s="1"/>
  <c r="AD715" i="1"/>
  <c r="H994" i="5" s="1"/>
  <c r="AF715" i="1"/>
  <c r="CT715" i="1"/>
  <c r="S715" i="1" s="1"/>
  <c r="AG715" i="1"/>
  <c r="CU715" i="1" s="1"/>
  <c r="T715" i="1" s="1"/>
  <c r="AH715" i="1"/>
  <c r="AI715" i="1"/>
  <c r="AJ715" i="1"/>
  <c r="CX715" i="1"/>
  <c r="W715" i="1" s="1"/>
  <c r="CS715" i="1"/>
  <c r="R715" i="1" s="1"/>
  <c r="K995" i="5" s="1"/>
  <c r="CV715" i="1"/>
  <c r="U715" i="1" s="1"/>
  <c r="CW715" i="1"/>
  <c r="V715" i="1" s="1"/>
  <c r="FR715" i="1"/>
  <c r="GL715" i="1"/>
  <c r="GO715" i="1"/>
  <c r="GP715" i="1"/>
  <c r="GV715" i="1"/>
  <c r="HC715" i="1" s="1"/>
  <c r="GX715" i="1" s="1"/>
  <c r="C716" i="1"/>
  <c r="D716" i="1"/>
  <c r="I716" i="1"/>
  <c r="AC716" i="1"/>
  <c r="CQ716" i="1" s="1"/>
  <c r="P716" i="1" s="1"/>
  <c r="AE716" i="1"/>
  <c r="CS716" i="1" s="1"/>
  <c r="R716" i="1" s="1"/>
  <c r="AF716" i="1"/>
  <c r="AG716" i="1"/>
  <c r="CU716" i="1" s="1"/>
  <c r="T716" i="1" s="1"/>
  <c r="AH716" i="1"/>
  <c r="CV716" i="1"/>
  <c r="U716" i="1" s="1"/>
  <c r="AI716" i="1"/>
  <c r="CW716" i="1" s="1"/>
  <c r="V716" i="1" s="1"/>
  <c r="AJ716" i="1"/>
  <c r="CT716" i="1"/>
  <c r="S716" i="1" s="1"/>
  <c r="CY716" i="1" s="1"/>
  <c r="X716" i="1" s="1"/>
  <c r="CX716" i="1"/>
  <c r="W716" i="1" s="1"/>
  <c r="FR716" i="1"/>
  <c r="GL716" i="1"/>
  <c r="GO716" i="1"/>
  <c r="GP716" i="1"/>
  <c r="GV716" i="1"/>
  <c r="HC716" i="1" s="1"/>
  <c r="GX716" i="1" s="1"/>
  <c r="C717" i="1"/>
  <c r="D717" i="1"/>
  <c r="I717" i="1"/>
  <c r="AC717" i="1"/>
  <c r="H1006" i="5" s="1"/>
  <c r="AD717" i="1"/>
  <c r="H1004" i="5" s="1"/>
  <c r="AE717" i="1"/>
  <c r="H1005" i="5" s="1"/>
  <c r="R1005" i="5" s="1"/>
  <c r="CS717" i="1"/>
  <c r="R717" i="1" s="1"/>
  <c r="K1005" i="5" s="1"/>
  <c r="AF717" i="1"/>
  <c r="CT717" i="1" s="1"/>
  <c r="S717" i="1" s="1"/>
  <c r="AG717" i="1"/>
  <c r="AH717" i="1"/>
  <c r="CV717" i="1" s="1"/>
  <c r="U717" i="1" s="1"/>
  <c r="AI717" i="1"/>
  <c r="CW717" i="1"/>
  <c r="V717" i="1" s="1"/>
  <c r="AJ717" i="1"/>
  <c r="CX717" i="1" s="1"/>
  <c r="W717" i="1" s="1"/>
  <c r="CU717" i="1"/>
  <c r="T717" i="1"/>
  <c r="FR717" i="1"/>
  <c r="GL717" i="1"/>
  <c r="FR723" i="1" s="1"/>
  <c r="GO717" i="1"/>
  <c r="GP717" i="1"/>
  <c r="GV717" i="1"/>
  <c r="HC717" i="1"/>
  <c r="GX717" i="1" s="1"/>
  <c r="I718" i="1"/>
  <c r="AC718" i="1"/>
  <c r="CQ718" i="1"/>
  <c r="P718" i="1" s="1"/>
  <c r="CP718" i="1" s="1"/>
  <c r="O718" i="1" s="1"/>
  <c r="AD718" i="1"/>
  <c r="CR718" i="1" s="1"/>
  <c r="Q718" i="1" s="1"/>
  <c r="AE718" i="1"/>
  <c r="AF718" i="1"/>
  <c r="CT718" i="1" s="1"/>
  <c r="S718" i="1" s="1"/>
  <c r="CY718" i="1" s="1"/>
  <c r="X718" i="1" s="1"/>
  <c r="AG718" i="1"/>
  <c r="CU718" i="1"/>
  <c r="T718" i="1" s="1"/>
  <c r="AH718" i="1"/>
  <c r="CV718" i="1" s="1"/>
  <c r="U718" i="1" s="1"/>
  <c r="AI718" i="1"/>
  <c r="AJ718" i="1"/>
  <c r="CX718" i="1" s="1"/>
  <c r="W718" i="1" s="1"/>
  <c r="CS718" i="1"/>
  <c r="R718" i="1"/>
  <c r="CW718" i="1"/>
  <c r="V718" i="1"/>
  <c r="FR718" i="1"/>
  <c r="GL718" i="1"/>
  <c r="BZ723" i="1" s="1"/>
  <c r="GO718" i="1"/>
  <c r="GP718" i="1"/>
  <c r="CD723" i="1" s="1"/>
  <c r="GV718" i="1"/>
  <c r="HC718" i="1"/>
  <c r="GX718" i="1" s="1"/>
  <c r="I719" i="1"/>
  <c r="E1010" i="5" s="1"/>
  <c r="AC719" i="1"/>
  <c r="CQ719" i="1"/>
  <c r="P719" i="1" s="1"/>
  <c r="CP719" i="1" s="1"/>
  <c r="AE719" i="1"/>
  <c r="AD719" i="1" s="1"/>
  <c r="CR719" i="1" s="1"/>
  <c r="Q719" i="1" s="1"/>
  <c r="AF719" i="1"/>
  <c r="CT719" i="1" s="1"/>
  <c r="S719" i="1" s="1"/>
  <c r="AG719" i="1"/>
  <c r="CU719" i="1"/>
  <c r="T719" i="1" s="1"/>
  <c r="AH719" i="1"/>
  <c r="CV719" i="1" s="1"/>
  <c r="U719" i="1" s="1"/>
  <c r="AI719" i="1"/>
  <c r="AJ719" i="1"/>
  <c r="CX719" i="1" s="1"/>
  <c r="W719" i="1" s="1"/>
  <c r="CW719" i="1"/>
  <c r="V719" i="1"/>
  <c r="FR719" i="1"/>
  <c r="GL719" i="1"/>
  <c r="GO719" i="1"/>
  <c r="GP719" i="1"/>
  <c r="FV723" i="1" s="1"/>
  <c r="GV719" i="1"/>
  <c r="HC719" i="1"/>
  <c r="GX719" i="1" s="1"/>
  <c r="I720" i="1"/>
  <c r="AC720" i="1"/>
  <c r="AE720" i="1"/>
  <c r="CS720" i="1" s="1"/>
  <c r="R720" i="1" s="1"/>
  <c r="AF720" i="1"/>
  <c r="CT720" i="1"/>
  <c r="S720" i="1" s="1"/>
  <c r="CZ720" i="1" s="1"/>
  <c r="Y720" i="1" s="1"/>
  <c r="AG720" i="1"/>
  <c r="AH720" i="1"/>
  <c r="AI720" i="1"/>
  <c r="CW720" i="1" s="1"/>
  <c r="V720" i="1" s="1"/>
  <c r="AJ720" i="1"/>
  <c r="CX720" i="1"/>
  <c r="W720" i="1" s="1"/>
  <c r="CQ720" i="1"/>
  <c r="P720" i="1" s="1"/>
  <c r="CU720" i="1"/>
  <c r="T720" i="1" s="1"/>
  <c r="CV720" i="1"/>
  <c r="U720" i="1" s="1"/>
  <c r="FR720" i="1"/>
  <c r="GL720" i="1"/>
  <c r="GO720" i="1"/>
  <c r="CC723" i="1"/>
  <c r="GP720" i="1"/>
  <c r="GV720" i="1"/>
  <c r="HC720" i="1"/>
  <c r="GX720" i="1" s="1"/>
  <c r="I721" i="1"/>
  <c r="E1011" i="5" s="1"/>
  <c r="AC721" i="1"/>
  <c r="AE721" i="1"/>
  <c r="AD721" i="1" s="1"/>
  <c r="CR721" i="1" s="1"/>
  <c r="Q721" i="1" s="1"/>
  <c r="AF721" i="1"/>
  <c r="AG721" i="1"/>
  <c r="AH721" i="1"/>
  <c r="CV721" i="1"/>
  <c r="U721" i="1" s="1"/>
  <c r="AI721" i="1"/>
  <c r="CW721" i="1" s="1"/>
  <c r="V721" i="1" s="1"/>
  <c r="AJ721" i="1"/>
  <c r="CQ721" i="1"/>
  <c r="P721" i="1" s="1"/>
  <c r="CP721" i="1" s="1"/>
  <c r="O721" i="1" s="1"/>
  <c r="K1011" i="5" s="1"/>
  <c r="CT721" i="1"/>
  <c r="S721" i="1" s="1"/>
  <c r="CU721" i="1"/>
  <c r="T721" i="1" s="1"/>
  <c r="CX721" i="1"/>
  <c r="W721" i="1" s="1"/>
  <c r="FR721" i="1"/>
  <c r="FQ723" i="1" s="1"/>
  <c r="GL721" i="1"/>
  <c r="GO721" i="1"/>
  <c r="FU723" i="1" s="1"/>
  <c r="GP721" i="1"/>
  <c r="GV721" i="1"/>
  <c r="HC721" i="1" s="1"/>
  <c r="GX721" i="1" s="1"/>
  <c r="B723" i="1"/>
  <c r="B702" i="1"/>
  <c r="C723" i="1"/>
  <c r="C702" i="1"/>
  <c r="D723" i="1"/>
  <c r="D702" i="1"/>
  <c r="F723" i="1"/>
  <c r="F702" i="1"/>
  <c r="G723" i="1"/>
  <c r="G702" i="1"/>
  <c r="BX723" i="1"/>
  <c r="BX702" i="1"/>
  <c r="CK723" i="1"/>
  <c r="CK702" i="1"/>
  <c r="CL723" i="1"/>
  <c r="BC723" i="1" s="1"/>
  <c r="CL702" i="1"/>
  <c r="FP723" i="1"/>
  <c r="FP702" i="1"/>
  <c r="GC723" i="1"/>
  <c r="GC702" i="1"/>
  <c r="GD723" i="1"/>
  <c r="GD702" i="1"/>
  <c r="D752" i="1"/>
  <c r="E754" i="1"/>
  <c r="Z754" i="1"/>
  <c r="AA754" i="1"/>
  <c r="AM754" i="1"/>
  <c r="AN754" i="1"/>
  <c r="BD754" i="1"/>
  <c r="BE754" i="1"/>
  <c r="BF754" i="1"/>
  <c r="BG754" i="1"/>
  <c r="BH754" i="1"/>
  <c r="BI754" i="1"/>
  <c r="BJ754" i="1"/>
  <c r="BK754" i="1"/>
  <c r="BL754" i="1"/>
  <c r="BM754" i="1"/>
  <c r="BN754" i="1"/>
  <c r="BO754" i="1"/>
  <c r="BP754" i="1"/>
  <c r="BQ754" i="1"/>
  <c r="BR754" i="1"/>
  <c r="BS754" i="1"/>
  <c r="BT754" i="1"/>
  <c r="BU754" i="1"/>
  <c r="BV754" i="1"/>
  <c r="BW754" i="1"/>
  <c r="CM754" i="1"/>
  <c r="CN754" i="1"/>
  <c r="CO754" i="1"/>
  <c r="CP754" i="1"/>
  <c r="CQ754" i="1"/>
  <c r="CR754" i="1"/>
  <c r="CS754" i="1"/>
  <c r="CT754" i="1"/>
  <c r="CU754" i="1"/>
  <c r="CV754" i="1"/>
  <c r="CW754" i="1"/>
  <c r="CX754" i="1"/>
  <c r="CY754" i="1"/>
  <c r="CZ754" i="1"/>
  <c r="DA754" i="1"/>
  <c r="DB754" i="1"/>
  <c r="DC754" i="1"/>
  <c r="DD754" i="1"/>
  <c r="DE754" i="1"/>
  <c r="DF754" i="1"/>
  <c r="DR754" i="1"/>
  <c r="DS754" i="1"/>
  <c r="EE754" i="1"/>
  <c r="EF754" i="1"/>
  <c r="EV754" i="1"/>
  <c r="EW754" i="1"/>
  <c r="EX754" i="1"/>
  <c r="EY754" i="1"/>
  <c r="EZ754" i="1"/>
  <c r="FA754" i="1"/>
  <c r="FB754" i="1"/>
  <c r="FC754" i="1"/>
  <c r="FD754" i="1"/>
  <c r="FE754" i="1"/>
  <c r="FF754" i="1"/>
  <c r="FG754" i="1"/>
  <c r="FH754" i="1"/>
  <c r="FI754" i="1"/>
  <c r="FJ754" i="1"/>
  <c r="FK754" i="1"/>
  <c r="FL754" i="1"/>
  <c r="FM754" i="1"/>
  <c r="FN754" i="1"/>
  <c r="FO754" i="1"/>
  <c r="GE754" i="1"/>
  <c r="GF754" i="1"/>
  <c r="GG754" i="1"/>
  <c r="GH754" i="1"/>
  <c r="GI754" i="1"/>
  <c r="GJ754" i="1"/>
  <c r="GK754" i="1"/>
  <c r="GL754" i="1"/>
  <c r="GM754" i="1"/>
  <c r="GN754" i="1"/>
  <c r="GO754" i="1"/>
  <c r="GP754" i="1"/>
  <c r="GQ754" i="1"/>
  <c r="GR754" i="1"/>
  <c r="GS754" i="1"/>
  <c r="GT754" i="1"/>
  <c r="GU754" i="1"/>
  <c r="GV754" i="1"/>
  <c r="GW754" i="1"/>
  <c r="GX754" i="1"/>
  <c r="C756" i="1"/>
  <c r="D756" i="1"/>
  <c r="I756" i="1"/>
  <c r="T756" i="1" s="1"/>
  <c r="AC756" i="1"/>
  <c r="AE756" i="1"/>
  <c r="AD756" i="1" s="1"/>
  <c r="AF756" i="1"/>
  <c r="CT756" i="1" s="1"/>
  <c r="S756" i="1" s="1"/>
  <c r="AG756" i="1"/>
  <c r="AH756" i="1"/>
  <c r="CV756" i="1" s="1"/>
  <c r="U756" i="1" s="1"/>
  <c r="AI756" i="1"/>
  <c r="AJ756" i="1"/>
  <c r="CX756" i="1" s="1"/>
  <c r="W756" i="1" s="1"/>
  <c r="CQ756" i="1"/>
  <c r="P756" i="1"/>
  <c r="CU756" i="1"/>
  <c r="CW756" i="1"/>
  <c r="FR756" i="1"/>
  <c r="GL756" i="1"/>
  <c r="GO756" i="1"/>
  <c r="GP756" i="1"/>
  <c r="GV756" i="1"/>
  <c r="HC756" i="1" s="1"/>
  <c r="GX756" i="1" s="1"/>
  <c r="C757" i="1"/>
  <c r="D757" i="1"/>
  <c r="I757" i="1"/>
  <c r="AC757" i="1"/>
  <c r="H1024" i="5" s="1"/>
  <c r="AD757" i="1"/>
  <c r="H1022" i="5" s="1"/>
  <c r="AE757" i="1"/>
  <c r="H1023" i="5" s="1"/>
  <c r="R1023" i="5" s="1"/>
  <c r="AF757" i="1"/>
  <c r="CT757" i="1" s="1"/>
  <c r="S757" i="1" s="1"/>
  <c r="AG757" i="1"/>
  <c r="AH757" i="1"/>
  <c r="CV757" i="1" s="1"/>
  <c r="U757" i="1" s="1"/>
  <c r="AI757" i="1"/>
  <c r="AJ757" i="1"/>
  <c r="CX757" i="1" s="1"/>
  <c r="W757" i="1" s="1"/>
  <c r="CS757" i="1"/>
  <c r="R757" i="1"/>
  <c r="K1023" i="5" s="1"/>
  <c r="CU757" i="1"/>
  <c r="T757" i="1"/>
  <c r="CW757" i="1"/>
  <c r="V757" i="1"/>
  <c r="FR757" i="1"/>
  <c r="GL757" i="1"/>
  <c r="GO757" i="1"/>
  <c r="GP757" i="1"/>
  <c r="GV757" i="1"/>
  <c r="HC757" i="1"/>
  <c r="GX757" i="1" s="1"/>
  <c r="C758" i="1"/>
  <c r="D758" i="1"/>
  <c r="I758" i="1"/>
  <c r="AC758" i="1"/>
  <c r="AE758" i="1"/>
  <c r="AD758" i="1"/>
  <c r="CR758" i="1" s="1"/>
  <c r="Q758" i="1" s="1"/>
  <c r="AF758" i="1"/>
  <c r="AG758" i="1"/>
  <c r="AH758" i="1"/>
  <c r="AI758" i="1"/>
  <c r="AJ758" i="1"/>
  <c r="CQ758" i="1"/>
  <c r="P758" i="1" s="1"/>
  <c r="CP758" i="1" s="1"/>
  <c r="O758" i="1" s="1"/>
  <c r="CS758" i="1"/>
  <c r="R758" i="1" s="1"/>
  <c r="CT758" i="1"/>
  <c r="S758" i="1" s="1"/>
  <c r="CU758" i="1"/>
  <c r="T758" i="1" s="1"/>
  <c r="CV758" i="1"/>
  <c r="U758" i="1" s="1"/>
  <c r="CW758" i="1"/>
  <c r="V758" i="1" s="1"/>
  <c r="CX758" i="1"/>
  <c r="W758" i="1" s="1"/>
  <c r="FR758" i="1"/>
  <c r="GL758" i="1"/>
  <c r="GO758" i="1"/>
  <c r="GP758" i="1"/>
  <c r="GV758" i="1"/>
  <c r="HC758" i="1" s="1"/>
  <c r="GX758" i="1" s="1"/>
  <c r="C759" i="1"/>
  <c r="D759" i="1"/>
  <c r="I759" i="1"/>
  <c r="AC759" i="1"/>
  <c r="H1034" i="5" s="1"/>
  <c r="AD759" i="1"/>
  <c r="H1032" i="5" s="1"/>
  <c r="AE759" i="1"/>
  <c r="H1033" i="5" s="1"/>
  <c r="R1033" i="5" s="1"/>
  <c r="AF759" i="1"/>
  <c r="CT759" i="1" s="1"/>
  <c r="S759" i="1" s="1"/>
  <c r="AG759" i="1"/>
  <c r="AH759" i="1"/>
  <c r="CV759" i="1" s="1"/>
  <c r="U759" i="1" s="1"/>
  <c r="AI759" i="1"/>
  <c r="AJ759" i="1"/>
  <c r="CX759" i="1" s="1"/>
  <c r="W759" i="1" s="1"/>
  <c r="CU759" i="1"/>
  <c r="T759" i="1"/>
  <c r="CW759" i="1"/>
  <c r="V759" i="1"/>
  <c r="FR759" i="1"/>
  <c r="GL759" i="1"/>
  <c r="GO759" i="1"/>
  <c r="GP759" i="1"/>
  <c r="GV759" i="1"/>
  <c r="HC759" i="1"/>
  <c r="GX759" i="1" s="1"/>
  <c r="I760" i="1"/>
  <c r="AC760" i="1"/>
  <c r="CQ760" i="1"/>
  <c r="P760" i="1" s="1"/>
  <c r="AE760" i="1"/>
  <c r="CS760" i="1" s="1"/>
  <c r="R760" i="1" s="1"/>
  <c r="AF760" i="1"/>
  <c r="CT760" i="1" s="1"/>
  <c r="S760" i="1" s="1"/>
  <c r="AG760" i="1"/>
  <c r="CU760" i="1"/>
  <c r="T760" i="1" s="1"/>
  <c r="AH760" i="1"/>
  <c r="CV760" i="1" s="1"/>
  <c r="U760" i="1" s="1"/>
  <c r="AI760" i="1"/>
  <c r="AJ760" i="1"/>
  <c r="CX760" i="1" s="1"/>
  <c r="W760" i="1" s="1"/>
  <c r="CW760" i="1"/>
  <c r="V760" i="1"/>
  <c r="FR760" i="1"/>
  <c r="GL760" i="1"/>
  <c r="GO760" i="1"/>
  <c r="GP760" i="1"/>
  <c r="GV760" i="1"/>
  <c r="HC760" i="1"/>
  <c r="GX760" i="1" s="1"/>
  <c r="I761" i="1"/>
  <c r="E1038" i="5" s="1"/>
  <c r="AC761" i="1"/>
  <c r="AE761" i="1"/>
  <c r="AD761" i="1" s="1"/>
  <c r="AF761" i="1"/>
  <c r="CT761" i="1" s="1"/>
  <c r="S761" i="1" s="1"/>
  <c r="AG761" i="1"/>
  <c r="AH761" i="1"/>
  <c r="CV761" i="1" s="1"/>
  <c r="U761" i="1" s="1"/>
  <c r="AI761" i="1"/>
  <c r="AJ761" i="1"/>
  <c r="CX761" i="1" s="1"/>
  <c r="W761" i="1" s="1"/>
  <c r="CQ761" i="1"/>
  <c r="P761" i="1"/>
  <c r="CU761" i="1"/>
  <c r="T761" i="1"/>
  <c r="CW761" i="1"/>
  <c r="V761" i="1"/>
  <c r="FR761" i="1"/>
  <c r="GL761" i="1"/>
  <c r="GO761" i="1"/>
  <c r="GP761" i="1"/>
  <c r="GV761" i="1"/>
  <c r="HC761" i="1"/>
  <c r="GX761" i="1" s="1"/>
  <c r="C762" i="1"/>
  <c r="D762" i="1"/>
  <c r="I762" i="1"/>
  <c r="AC762" i="1"/>
  <c r="CQ762" i="1"/>
  <c r="P762" i="1" s="1"/>
  <c r="AE762" i="1"/>
  <c r="CS762" i="1" s="1"/>
  <c r="R762" i="1" s="1"/>
  <c r="AF762" i="1"/>
  <c r="CT762" i="1" s="1"/>
  <c r="S762" i="1" s="1"/>
  <c r="AG762" i="1"/>
  <c r="CU762" i="1"/>
  <c r="T762" i="1" s="1"/>
  <c r="AH762" i="1"/>
  <c r="CV762" i="1" s="1"/>
  <c r="U762" i="1" s="1"/>
  <c r="AI762" i="1"/>
  <c r="AJ762" i="1"/>
  <c r="CX762" i="1" s="1"/>
  <c r="W762" i="1" s="1"/>
  <c r="CW762" i="1"/>
  <c r="V762" i="1"/>
  <c r="FR762" i="1"/>
  <c r="GL762" i="1"/>
  <c r="GO762" i="1"/>
  <c r="GP762" i="1"/>
  <c r="GV762" i="1"/>
  <c r="HC762" i="1"/>
  <c r="GX762" i="1" s="1"/>
  <c r="C763" i="1"/>
  <c r="D763" i="1"/>
  <c r="I763" i="1"/>
  <c r="AC763" i="1"/>
  <c r="AE763" i="1"/>
  <c r="AD763" i="1" s="1"/>
  <c r="AF763" i="1"/>
  <c r="AG763" i="1"/>
  <c r="AH763" i="1"/>
  <c r="CV763" i="1"/>
  <c r="U763" i="1" s="1"/>
  <c r="AI763" i="1"/>
  <c r="AJ763" i="1"/>
  <c r="CQ763" i="1"/>
  <c r="P763" i="1" s="1"/>
  <c r="CS763" i="1"/>
  <c r="R763" i="1" s="1"/>
  <c r="K1044" i="5" s="1"/>
  <c r="CT763" i="1"/>
  <c r="S763" i="1" s="1"/>
  <c r="CU763" i="1"/>
  <c r="T763" i="1" s="1"/>
  <c r="DY765" i="1" s="1"/>
  <c r="CW763" i="1"/>
  <c r="V763" i="1" s="1"/>
  <c r="EA765" i="1" s="1"/>
  <c r="CX763" i="1"/>
  <c r="W763" i="1" s="1"/>
  <c r="FR763" i="1"/>
  <c r="GL763" i="1"/>
  <c r="GO763" i="1"/>
  <c r="GP763" i="1"/>
  <c r="GV763" i="1"/>
  <c r="HC763" i="1" s="1"/>
  <c r="GX763" i="1" s="1"/>
  <c r="B765" i="1"/>
  <c r="B754" i="1"/>
  <c r="C765" i="1"/>
  <c r="C754" i="1"/>
  <c r="D765" i="1"/>
  <c r="D754" i="1"/>
  <c r="F765" i="1"/>
  <c r="F754" i="1"/>
  <c r="G765" i="1"/>
  <c r="A1051" i="5" s="1"/>
  <c r="G754" i="1"/>
  <c r="BX765" i="1"/>
  <c r="BX754" i="1"/>
  <c r="BY765" i="1"/>
  <c r="BY754" i="1" s="1"/>
  <c r="BZ765" i="1"/>
  <c r="AQ765" i="1"/>
  <c r="CC765" i="1"/>
  <c r="CC754" i="1" s="1"/>
  <c r="CD765" i="1"/>
  <c r="AU765" i="1"/>
  <c r="CG765" i="1"/>
  <c r="CG754" i="1" s="1"/>
  <c r="CK765" i="1"/>
  <c r="CK754" i="1" s="1"/>
  <c r="CL765" i="1"/>
  <c r="BC765" i="1" s="1"/>
  <c r="FP765" i="1"/>
  <c r="FP754" i="1" s="1"/>
  <c r="FQ765" i="1"/>
  <c r="GA765" i="1" s="1"/>
  <c r="FR765" i="1"/>
  <c r="EI765" i="1" s="1"/>
  <c r="FU765" i="1"/>
  <c r="FU754" i="1" s="1"/>
  <c r="FV765" i="1"/>
  <c r="EM765" i="1" s="1"/>
  <c r="GC765" i="1"/>
  <c r="GC754" i="1" s="1"/>
  <c r="GD765" i="1"/>
  <c r="EU765" i="1" s="1"/>
  <c r="P781" i="1" s="1"/>
  <c r="D794" i="1"/>
  <c r="E796" i="1"/>
  <c r="Z796" i="1"/>
  <c r="AA796" i="1"/>
  <c r="AM796" i="1"/>
  <c r="AN796" i="1"/>
  <c r="BD796" i="1"/>
  <c r="BE796" i="1"/>
  <c r="BF796" i="1"/>
  <c r="BG796" i="1"/>
  <c r="BH796" i="1"/>
  <c r="BI796" i="1"/>
  <c r="BJ796" i="1"/>
  <c r="BK796" i="1"/>
  <c r="BL796" i="1"/>
  <c r="BM796" i="1"/>
  <c r="BN796" i="1"/>
  <c r="BO796" i="1"/>
  <c r="BP796" i="1"/>
  <c r="BQ796" i="1"/>
  <c r="BR796" i="1"/>
  <c r="BS796" i="1"/>
  <c r="BT796" i="1"/>
  <c r="BU796" i="1"/>
  <c r="BV796" i="1"/>
  <c r="BW796" i="1"/>
  <c r="CM796" i="1"/>
  <c r="CN796" i="1"/>
  <c r="CO796" i="1"/>
  <c r="CP796" i="1"/>
  <c r="CQ796" i="1"/>
  <c r="CR796" i="1"/>
  <c r="CS796" i="1"/>
  <c r="CT796" i="1"/>
  <c r="CU796" i="1"/>
  <c r="CV796" i="1"/>
  <c r="CW796" i="1"/>
  <c r="CX796" i="1"/>
  <c r="CY796" i="1"/>
  <c r="CZ796" i="1"/>
  <c r="DA796" i="1"/>
  <c r="DB796" i="1"/>
  <c r="DC796" i="1"/>
  <c r="DD796" i="1"/>
  <c r="DE796" i="1"/>
  <c r="DF796" i="1"/>
  <c r="DR796" i="1"/>
  <c r="DS796" i="1"/>
  <c r="EE796" i="1"/>
  <c r="EF796" i="1"/>
  <c r="EV796" i="1"/>
  <c r="EW796" i="1"/>
  <c r="EX796" i="1"/>
  <c r="EY796" i="1"/>
  <c r="EZ796" i="1"/>
  <c r="FA796" i="1"/>
  <c r="FB796" i="1"/>
  <c r="FC796" i="1"/>
  <c r="FD796" i="1"/>
  <c r="FE796" i="1"/>
  <c r="FF796" i="1"/>
  <c r="FG796" i="1"/>
  <c r="FH796" i="1"/>
  <c r="FI796" i="1"/>
  <c r="FJ796" i="1"/>
  <c r="FK796" i="1"/>
  <c r="FL796" i="1"/>
  <c r="FM796" i="1"/>
  <c r="FN796" i="1"/>
  <c r="FO796" i="1"/>
  <c r="GE796" i="1"/>
  <c r="GF796" i="1"/>
  <c r="GG796" i="1"/>
  <c r="GH796" i="1"/>
  <c r="GI796" i="1"/>
  <c r="GJ796" i="1"/>
  <c r="GK796" i="1"/>
  <c r="GL796" i="1"/>
  <c r="GM796" i="1"/>
  <c r="GN796" i="1"/>
  <c r="GO796" i="1"/>
  <c r="GP796" i="1"/>
  <c r="GQ796" i="1"/>
  <c r="GR796" i="1"/>
  <c r="GS796" i="1"/>
  <c r="GT796" i="1"/>
  <c r="GU796" i="1"/>
  <c r="GV796" i="1"/>
  <c r="GW796" i="1"/>
  <c r="GX796" i="1"/>
  <c r="C798" i="1"/>
  <c r="D798" i="1"/>
  <c r="I798" i="1"/>
  <c r="AC798" i="1"/>
  <c r="AE798" i="1"/>
  <c r="AD798" i="1" s="1"/>
  <c r="AF798" i="1"/>
  <c r="AG798" i="1"/>
  <c r="CU798" i="1" s="1"/>
  <c r="T798" i="1" s="1"/>
  <c r="AH798" i="1"/>
  <c r="CV798" i="1"/>
  <c r="U798" i="1" s="1"/>
  <c r="AI798" i="1"/>
  <c r="AJ798" i="1"/>
  <c r="CQ798" i="1"/>
  <c r="P798" i="1" s="1"/>
  <c r="CS798" i="1"/>
  <c r="R798" i="1" s="1"/>
  <c r="CT798" i="1"/>
  <c r="S798" i="1" s="1"/>
  <c r="CW798" i="1"/>
  <c r="V798" i="1" s="1"/>
  <c r="CX798" i="1"/>
  <c r="W798" i="1" s="1"/>
  <c r="FR798" i="1"/>
  <c r="GL798" i="1"/>
  <c r="GO798" i="1"/>
  <c r="GP798" i="1"/>
  <c r="GV798" i="1"/>
  <c r="HC798" i="1" s="1"/>
  <c r="GX798" i="1" s="1"/>
  <c r="C799" i="1"/>
  <c r="D799" i="1"/>
  <c r="I799" i="1"/>
  <c r="AC799" i="1"/>
  <c r="H1061" i="5" s="1"/>
  <c r="AE799" i="1"/>
  <c r="CS799" i="1"/>
  <c r="R799" i="1" s="1"/>
  <c r="K1060" i="5" s="1"/>
  <c r="AF799" i="1"/>
  <c r="CT799" i="1" s="1"/>
  <c r="S799" i="1" s="1"/>
  <c r="AG799" i="1"/>
  <c r="AH799" i="1"/>
  <c r="CV799" i="1" s="1"/>
  <c r="U799" i="1" s="1"/>
  <c r="AI799" i="1"/>
  <c r="CW799" i="1"/>
  <c r="V799" i="1" s="1"/>
  <c r="AJ799" i="1"/>
  <c r="CX799" i="1" s="1"/>
  <c r="W799" i="1" s="1"/>
  <c r="CU799" i="1"/>
  <c r="T799" i="1"/>
  <c r="FR799" i="1"/>
  <c r="GL799" i="1"/>
  <c r="GO799" i="1"/>
  <c r="GP799" i="1"/>
  <c r="GV799" i="1"/>
  <c r="GX799" i="1"/>
  <c r="HC799" i="1"/>
  <c r="I800" i="1"/>
  <c r="AC800" i="1"/>
  <c r="AE800" i="1"/>
  <c r="AD800" i="1" s="1"/>
  <c r="AF800" i="1"/>
  <c r="AG800" i="1"/>
  <c r="AH800" i="1"/>
  <c r="CV800" i="1"/>
  <c r="U800" i="1" s="1"/>
  <c r="AI800" i="1"/>
  <c r="CW800" i="1" s="1"/>
  <c r="V800" i="1" s="1"/>
  <c r="AJ800" i="1"/>
  <c r="CQ800" i="1"/>
  <c r="P800" i="1" s="1"/>
  <c r="CS800" i="1"/>
  <c r="R800" i="1" s="1"/>
  <c r="CT800" i="1"/>
  <c r="S800" i="1" s="1"/>
  <c r="CZ800" i="1" s="1"/>
  <c r="Y800" i="1" s="1"/>
  <c r="CU800" i="1"/>
  <c r="T800" i="1" s="1"/>
  <c r="CX800" i="1"/>
  <c r="W800" i="1" s="1"/>
  <c r="FR800" i="1"/>
  <c r="GL800" i="1"/>
  <c r="GO800" i="1"/>
  <c r="GP800" i="1"/>
  <c r="GV800" i="1"/>
  <c r="HC800" i="1" s="1"/>
  <c r="GX800" i="1" s="1"/>
  <c r="I801" i="1"/>
  <c r="E1065" i="5" s="1"/>
  <c r="AC801" i="1"/>
  <c r="AE801" i="1"/>
  <c r="AD801" i="1"/>
  <c r="AF801" i="1"/>
  <c r="CT801" i="1"/>
  <c r="S801" i="1" s="1"/>
  <c r="AG801" i="1"/>
  <c r="CU801" i="1" s="1"/>
  <c r="T801" i="1" s="1"/>
  <c r="AH801" i="1"/>
  <c r="AI801" i="1"/>
  <c r="AJ801" i="1"/>
  <c r="CX801" i="1"/>
  <c r="W801" i="1" s="1"/>
  <c r="CQ801" i="1"/>
  <c r="P801" i="1" s="1"/>
  <c r="CS801" i="1"/>
  <c r="R801" i="1" s="1"/>
  <c r="CV801" i="1"/>
  <c r="U801" i="1" s="1"/>
  <c r="CW801" i="1"/>
  <c r="V801" i="1" s="1"/>
  <c r="FR801" i="1"/>
  <c r="GL801" i="1"/>
  <c r="GO801" i="1"/>
  <c r="GP801" i="1"/>
  <c r="GV801" i="1"/>
  <c r="HC801" i="1" s="1"/>
  <c r="GX801" i="1" s="1"/>
  <c r="I802" i="1"/>
  <c r="AC802" i="1"/>
  <c r="CQ802" i="1" s="1"/>
  <c r="P802" i="1" s="1"/>
  <c r="AE802" i="1"/>
  <c r="AD802" i="1"/>
  <c r="AF802" i="1"/>
  <c r="AG802" i="1"/>
  <c r="CU802" i="1" s="1"/>
  <c r="T802" i="1" s="1"/>
  <c r="AH802" i="1"/>
  <c r="AI802" i="1"/>
  <c r="CW802" i="1" s="1"/>
  <c r="V802" i="1" s="1"/>
  <c r="AJ802" i="1"/>
  <c r="CT802" i="1"/>
  <c r="S802" i="1" s="1"/>
  <c r="CV802" i="1"/>
  <c r="U802" i="1" s="1"/>
  <c r="CX802" i="1"/>
  <c r="W802" i="1" s="1"/>
  <c r="FR802" i="1"/>
  <c r="GL802" i="1"/>
  <c r="GO802" i="1"/>
  <c r="GP802" i="1"/>
  <c r="GV802" i="1"/>
  <c r="HC802" i="1" s="1"/>
  <c r="GX802" i="1" s="1"/>
  <c r="I803" i="1"/>
  <c r="E1066" i="5" s="1"/>
  <c r="AC803" i="1"/>
  <c r="AB803" i="1" s="1"/>
  <c r="AE803" i="1"/>
  <c r="AD803" i="1" s="1"/>
  <c r="CR803" i="1" s="1"/>
  <c r="AF803" i="1"/>
  <c r="AG803" i="1"/>
  <c r="AH803" i="1"/>
  <c r="CV803" i="1" s="1"/>
  <c r="U803" i="1" s="1"/>
  <c r="AI803" i="1"/>
  <c r="AJ803" i="1"/>
  <c r="CX803" i="1" s="1"/>
  <c r="W803" i="1" s="1"/>
  <c r="CS803" i="1"/>
  <c r="R803" i="1"/>
  <c r="CU803" i="1"/>
  <c r="T803" i="1"/>
  <c r="CW803" i="1"/>
  <c r="V803" i="1"/>
  <c r="FR803" i="1"/>
  <c r="GL803" i="1"/>
  <c r="GO803" i="1"/>
  <c r="GP803" i="1"/>
  <c r="GV803" i="1"/>
  <c r="HC803" i="1"/>
  <c r="GX803" i="1" s="1"/>
  <c r="C804" i="1"/>
  <c r="D804" i="1"/>
  <c r="I804" i="1"/>
  <c r="I808" i="1" s="1"/>
  <c r="AC804" i="1"/>
  <c r="AE804" i="1"/>
  <c r="AD804" i="1" s="1"/>
  <c r="AF804" i="1"/>
  <c r="CT804" i="1" s="1"/>
  <c r="S804" i="1" s="1"/>
  <c r="AG804" i="1"/>
  <c r="AH804" i="1"/>
  <c r="CV804" i="1" s="1"/>
  <c r="U804" i="1" s="1"/>
  <c r="AI804" i="1"/>
  <c r="CW804" i="1"/>
  <c r="V804" i="1" s="1"/>
  <c r="AJ804" i="1"/>
  <c r="CX804" i="1" s="1"/>
  <c r="W804" i="1" s="1"/>
  <c r="CQ804" i="1"/>
  <c r="CU804" i="1"/>
  <c r="FR804" i="1"/>
  <c r="GL804" i="1"/>
  <c r="GO804" i="1"/>
  <c r="GP804" i="1"/>
  <c r="GV804" i="1"/>
  <c r="HC804" i="1" s="1"/>
  <c r="GX804" i="1" s="1"/>
  <c r="C805" i="1"/>
  <c r="D805" i="1"/>
  <c r="I805" i="1"/>
  <c r="I807" i="1" s="1"/>
  <c r="E1077" i="5" s="1"/>
  <c r="AC805" i="1"/>
  <c r="AE805" i="1"/>
  <c r="AF805" i="1"/>
  <c r="CT805" i="1" s="1"/>
  <c r="S805" i="1" s="1"/>
  <c r="AG805" i="1"/>
  <c r="AH805" i="1"/>
  <c r="CV805" i="1" s="1"/>
  <c r="U805" i="1" s="1"/>
  <c r="AI805" i="1"/>
  <c r="AJ805" i="1"/>
  <c r="CX805" i="1" s="1"/>
  <c r="W805" i="1" s="1"/>
  <c r="CQ805" i="1"/>
  <c r="CU805" i="1"/>
  <c r="CW805" i="1"/>
  <c r="FR805" i="1"/>
  <c r="GL805" i="1"/>
  <c r="GO805" i="1"/>
  <c r="GP805" i="1"/>
  <c r="GV805" i="1"/>
  <c r="HC805" i="1"/>
  <c r="GX805" i="1" s="1"/>
  <c r="AC806" i="1"/>
  <c r="AB806" i="1"/>
  <c r="AE806" i="1"/>
  <c r="AD806" i="1"/>
  <c r="CR806" i="1" s="1"/>
  <c r="AF806" i="1"/>
  <c r="AG806" i="1"/>
  <c r="AH806" i="1"/>
  <c r="AI806" i="1"/>
  <c r="CW806" i="1" s="1"/>
  <c r="AJ806" i="1"/>
  <c r="CQ806" i="1"/>
  <c r="CT806" i="1"/>
  <c r="CU806" i="1"/>
  <c r="CV806" i="1"/>
  <c r="CX806" i="1"/>
  <c r="FR806" i="1"/>
  <c r="GL806" i="1"/>
  <c r="GO806" i="1"/>
  <c r="GP806" i="1"/>
  <c r="GV806" i="1"/>
  <c r="HC806" i="1" s="1"/>
  <c r="AC807" i="1"/>
  <c r="AE807" i="1"/>
  <c r="AD807" i="1"/>
  <c r="AB807" i="1" s="1"/>
  <c r="AF807" i="1"/>
  <c r="AG807" i="1"/>
  <c r="AH807" i="1"/>
  <c r="AI807" i="1"/>
  <c r="AJ807" i="1"/>
  <c r="CQ807" i="1"/>
  <c r="P807" i="1" s="1"/>
  <c r="CS807" i="1"/>
  <c r="R807" i="1" s="1"/>
  <c r="CT807" i="1"/>
  <c r="S807" i="1" s="1"/>
  <c r="CU807" i="1"/>
  <c r="T807" i="1" s="1"/>
  <c r="CV807" i="1"/>
  <c r="U807" i="1" s="1"/>
  <c r="CW807" i="1"/>
  <c r="V807" i="1" s="1"/>
  <c r="CX807" i="1"/>
  <c r="W807" i="1" s="1"/>
  <c r="FR807" i="1"/>
  <c r="GL807" i="1"/>
  <c r="GO807" i="1"/>
  <c r="GP807" i="1"/>
  <c r="GV807" i="1"/>
  <c r="HC807" i="1" s="1"/>
  <c r="GX807" i="1" s="1"/>
  <c r="AC808" i="1"/>
  <c r="CQ808" i="1" s="1"/>
  <c r="P808" i="1" s="1"/>
  <c r="AE808" i="1"/>
  <c r="AD808" i="1" s="1"/>
  <c r="CR808" i="1" s="1"/>
  <c r="Q808" i="1" s="1"/>
  <c r="AF808" i="1"/>
  <c r="CT808" i="1" s="1"/>
  <c r="S808" i="1" s="1"/>
  <c r="AG808" i="1"/>
  <c r="AH808" i="1"/>
  <c r="CV808" i="1" s="1"/>
  <c r="U808" i="1" s="1"/>
  <c r="AI808" i="1"/>
  <c r="AJ808" i="1"/>
  <c r="CX808" i="1" s="1"/>
  <c r="W808" i="1" s="1"/>
  <c r="CU808" i="1"/>
  <c r="CW808" i="1"/>
  <c r="FR808" i="1"/>
  <c r="GL808" i="1"/>
  <c r="GO808" i="1"/>
  <c r="GP808" i="1"/>
  <c r="GV808" i="1"/>
  <c r="HC808" i="1"/>
  <c r="GX808" i="1" s="1"/>
  <c r="AC809" i="1"/>
  <c r="AE809" i="1"/>
  <c r="CS809" i="1" s="1"/>
  <c r="AF809" i="1"/>
  <c r="CT809" i="1" s="1"/>
  <c r="AG809" i="1"/>
  <c r="CU809" i="1"/>
  <c r="AH809" i="1"/>
  <c r="CV809" i="1" s="1"/>
  <c r="AI809" i="1"/>
  <c r="AJ809" i="1"/>
  <c r="CX809" i="1" s="1"/>
  <c r="CQ809" i="1"/>
  <c r="CW809" i="1"/>
  <c r="FR809" i="1"/>
  <c r="GL809" i="1"/>
  <c r="GO809" i="1"/>
  <c r="GP809" i="1"/>
  <c r="GV809" i="1"/>
  <c r="HC809" i="1"/>
  <c r="C810" i="1"/>
  <c r="D810" i="1"/>
  <c r="I810" i="1"/>
  <c r="AC810" i="1"/>
  <c r="AE810" i="1"/>
  <c r="AD810" i="1" s="1"/>
  <c r="AF810" i="1"/>
  <c r="AG810" i="1"/>
  <c r="AH810" i="1"/>
  <c r="CV810" i="1"/>
  <c r="U810" i="1" s="1"/>
  <c r="AI810" i="1"/>
  <c r="AJ810" i="1"/>
  <c r="CQ810" i="1"/>
  <c r="P810" i="1" s="1"/>
  <c r="CT810" i="1"/>
  <c r="S810" i="1" s="1"/>
  <c r="CU810" i="1"/>
  <c r="T810" i="1" s="1"/>
  <c r="CW810" i="1"/>
  <c r="V810" i="1" s="1"/>
  <c r="CX810" i="1"/>
  <c r="W810" i="1" s="1"/>
  <c r="FR810" i="1"/>
  <c r="GL810" i="1"/>
  <c r="GO810" i="1"/>
  <c r="GP810" i="1"/>
  <c r="GV810" i="1"/>
  <c r="HC810" i="1" s="1"/>
  <c r="GX810" i="1" s="1"/>
  <c r="C811" i="1"/>
  <c r="D811" i="1"/>
  <c r="I811" i="1"/>
  <c r="AC811" i="1"/>
  <c r="AE811" i="1"/>
  <c r="AD811" i="1"/>
  <c r="H1083" i="5" s="1"/>
  <c r="AF811" i="1"/>
  <c r="AG811" i="1"/>
  <c r="CU811" i="1" s="1"/>
  <c r="T811" i="1" s="1"/>
  <c r="AH811" i="1"/>
  <c r="AI811" i="1"/>
  <c r="AJ811" i="1"/>
  <c r="CQ811" i="1"/>
  <c r="P811" i="1" s="1"/>
  <c r="CS811" i="1"/>
  <c r="R811" i="1" s="1"/>
  <c r="CT811" i="1"/>
  <c r="S811" i="1" s="1"/>
  <c r="CV811" i="1"/>
  <c r="U811" i="1" s="1"/>
  <c r="CW811" i="1"/>
  <c r="V811" i="1" s="1"/>
  <c r="CX811" i="1"/>
  <c r="W811" i="1" s="1"/>
  <c r="FR811" i="1"/>
  <c r="GL811" i="1"/>
  <c r="GO811" i="1"/>
  <c r="GP811" i="1"/>
  <c r="GV811" i="1"/>
  <c r="HC811" i="1" s="1"/>
  <c r="GX811" i="1" s="1"/>
  <c r="I812" i="1"/>
  <c r="AC812" i="1"/>
  <c r="AE812" i="1"/>
  <c r="AD812" i="1"/>
  <c r="CR812" i="1" s="1"/>
  <c r="Q812" i="1" s="1"/>
  <c r="AF812" i="1"/>
  <c r="AG812" i="1"/>
  <c r="CU812" i="1" s="1"/>
  <c r="T812" i="1" s="1"/>
  <c r="AH812" i="1"/>
  <c r="AI812" i="1"/>
  <c r="AJ812" i="1"/>
  <c r="CQ812" i="1"/>
  <c r="P812" i="1" s="1"/>
  <c r="CS812" i="1"/>
  <c r="R812" i="1" s="1"/>
  <c r="CT812" i="1"/>
  <c r="S812" i="1" s="1"/>
  <c r="CV812" i="1"/>
  <c r="U812" i="1" s="1"/>
  <c r="CW812" i="1"/>
  <c r="V812" i="1" s="1"/>
  <c r="CX812" i="1"/>
  <c r="W812" i="1" s="1"/>
  <c r="FR812" i="1"/>
  <c r="GL812" i="1"/>
  <c r="GO812" i="1"/>
  <c r="GP812" i="1"/>
  <c r="GV812" i="1"/>
  <c r="HC812" i="1" s="1"/>
  <c r="GX812" i="1" s="1"/>
  <c r="I813" i="1"/>
  <c r="E1087" i="5" s="1"/>
  <c r="AC813" i="1"/>
  <c r="AE813" i="1"/>
  <c r="AD813" i="1" s="1"/>
  <c r="CR813" i="1" s="1"/>
  <c r="Q813" i="1" s="1"/>
  <c r="AF813" i="1"/>
  <c r="AG813" i="1"/>
  <c r="AH813" i="1"/>
  <c r="CV813" i="1" s="1"/>
  <c r="U813" i="1" s="1"/>
  <c r="AI813" i="1"/>
  <c r="AJ813" i="1"/>
  <c r="CX813" i="1" s="1"/>
  <c r="W813" i="1" s="1"/>
  <c r="CQ813" i="1"/>
  <c r="P813" i="1"/>
  <c r="CU813" i="1"/>
  <c r="T813" i="1"/>
  <c r="CW813" i="1"/>
  <c r="V813" i="1"/>
  <c r="FR813" i="1"/>
  <c r="GL813" i="1"/>
  <c r="GO813" i="1"/>
  <c r="GP813" i="1"/>
  <c r="GV813" i="1"/>
  <c r="HC813" i="1"/>
  <c r="GX813" i="1" s="1"/>
  <c r="I814" i="1"/>
  <c r="V814" i="1" s="1"/>
  <c r="AC814" i="1"/>
  <c r="CQ814" i="1"/>
  <c r="P814" i="1" s="1"/>
  <c r="AE814" i="1"/>
  <c r="CS814" i="1" s="1"/>
  <c r="R814" i="1" s="1"/>
  <c r="AF814" i="1"/>
  <c r="CT814" i="1" s="1"/>
  <c r="S814" i="1" s="1"/>
  <c r="AG814" i="1"/>
  <c r="CU814" i="1"/>
  <c r="T814" i="1" s="1"/>
  <c r="AH814" i="1"/>
  <c r="CV814" i="1" s="1"/>
  <c r="U814" i="1" s="1"/>
  <c r="AI814" i="1"/>
  <c r="AJ814" i="1"/>
  <c r="CX814" i="1" s="1"/>
  <c r="W814" i="1" s="1"/>
  <c r="CW814" i="1"/>
  <c r="FR814" i="1"/>
  <c r="GL814" i="1"/>
  <c r="GO814" i="1"/>
  <c r="GP814" i="1"/>
  <c r="GV814" i="1"/>
  <c r="HC814" i="1"/>
  <c r="GX814" i="1" s="1"/>
  <c r="I815" i="1"/>
  <c r="E1088" i="5" s="1"/>
  <c r="AC815" i="1"/>
  <c r="AE815" i="1"/>
  <c r="AD815" i="1" s="1"/>
  <c r="AF815" i="1"/>
  <c r="CT815" i="1" s="1"/>
  <c r="S815" i="1" s="1"/>
  <c r="AG815" i="1"/>
  <c r="AH815" i="1"/>
  <c r="CV815" i="1" s="1"/>
  <c r="U815" i="1" s="1"/>
  <c r="AI815" i="1"/>
  <c r="AJ815" i="1"/>
  <c r="CX815" i="1" s="1"/>
  <c r="W815" i="1" s="1"/>
  <c r="CQ815" i="1"/>
  <c r="CU815" i="1"/>
  <c r="CW815" i="1"/>
  <c r="FR815" i="1"/>
  <c r="GL815" i="1"/>
  <c r="GO815" i="1"/>
  <c r="GP815" i="1"/>
  <c r="GV815" i="1"/>
  <c r="HC815" i="1"/>
  <c r="GX815" i="1" s="1"/>
  <c r="C816" i="1"/>
  <c r="D816" i="1"/>
  <c r="I816" i="1"/>
  <c r="R816" i="1" s="1"/>
  <c r="AC816" i="1"/>
  <c r="AB816" i="1" s="1"/>
  <c r="AE816" i="1"/>
  <c r="AD816" i="1"/>
  <c r="AF816" i="1"/>
  <c r="AG816" i="1"/>
  <c r="AH816" i="1"/>
  <c r="CV816" i="1"/>
  <c r="U816" i="1" s="1"/>
  <c r="AI816" i="1"/>
  <c r="AJ816" i="1"/>
  <c r="CQ816" i="1"/>
  <c r="P816" i="1" s="1"/>
  <c r="CR816" i="1"/>
  <c r="Q816" i="1" s="1"/>
  <c r="CS816" i="1"/>
  <c r="CT816" i="1"/>
  <c r="S816" i="1" s="1"/>
  <c r="CU816" i="1"/>
  <c r="T816" i="1" s="1"/>
  <c r="CW816" i="1"/>
  <c r="CX816" i="1"/>
  <c r="W816" i="1" s="1"/>
  <c r="FR816" i="1"/>
  <c r="GL816" i="1"/>
  <c r="GO816" i="1"/>
  <c r="GP816" i="1"/>
  <c r="GV816" i="1"/>
  <c r="HC816" i="1" s="1"/>
  <c r="GX816" i="1" s="1"/>
  <c r="C817" i="1"/>
  <c r="D817" i="1"/>
  <c r="I817" i="1"/>
  <c r="AC817" i="1"/>
  <c r="H1095" i="5" s="1"/>
  <c r="AE817" i="1"/>
  <c r="H1094" i="5" s="1"/>
  <c r="R1094" i="5" s="1"/>
  <c r="AF817" i="1"/>
  <c r="AG817" i="1"/>
  <c r="AH817" i="1"/>
  <c r="CV817" i="1" s="1"/>
  <c r="U817" i="1" s="1"/>
  <c r="AI817" i="1"/>
  <c r="CW817" i="1"/>
  <c r="V817" i="1" s="1"/>
  <c r="AJ817" i="1"/>
  <c r="CX817" i="1" s="1"/>
  <c r="CQ817" i="1"/>
  <c r="P817" i="1"/>
  <c r="K1095" i="5" s="1"/>
  <c r="CU817" i="1"/>
  <c r="T817" i="1"/>
  <c r="W817" i="1"/>
  <c r="FR817" i="1"/>
  <c r="GL817" i="1"/>
  <c r="GO817" i="1"/>
  <c r="GP817" i="1"/>
  <c r="GV817" i="1"/>
  <c r="HC817" i="1"/>
  <c r="GX817" i="1" s="1"/>
  <c r="I818" i="1"/>
  <c r="AC818" i="1"/>
  <c r="AE818" i="1"/>
  <c r="AD818" i="1" s="1"/>
  <c r="AB818" i="1" s="1"/>
  <c r="AF818" i="1"/>
  <c r="AG818" i="1"/>
  <c r="AH818" i="1"/>
  <c r="CV818" i="1"/>
  <c r="U818" i="1" s="1"/>
  <c r="AI818" i="1"/>
  <c r="CW818" i="1" s="1"/>
  <c r="V818" i="1" s="1"/>
  <c r="AJ818" i="1"/>
  <c r="CQ818" i="1"/>
  <c r="P818" i="1" s="1"/>
  <c r="CS818" i="1"/>
  <c r="R818" i="1" s="1"/>
  <c r="CT818" i="1"/>
  <c r="S818" i="1" s="1"/>
  <c r="CU818" i="1"/>
  <c r="T818" i="1" s="1"/>
  <c r="CX818" i="1"/>
  <c r="W818" i="1" s="1"/>
  <c r="FR818" i="1"/>
  <c r="GL818" i="1"/>
  <c r="GO818" i="1"/>
  <c r="GP818" i="1"/>
  <c r="GV818" i="1"/>
  <c r="HC818" i="1" s="1"/>
  <c r="GX818" i="1" s="1"/>
  <c r="I819" i="1"/>
  <c r="E1099" i="5" s="1"/>
  <c r="AC819" i="1"/>
  <c r="AE819" i="1"/>
  <c r="AD819" i="1"/>
  <c r="AF819" i="1"/>
  <c r="AG819" i="1"/>
  <c r="CU819" i="1" s="1"/>
  <c r="T819" i="1" s="1"/>
  <c r="AH819" i="1"/>
  <c r="AI819" i="1"/>
  <c r="AJ819" i="1"/>
  <c r="CS819" i="1"/>
  <c r="R819" i="1" s="1"/>
  <c r="CT819" i="1"/>
  <c r="S819" i="1" s="1"/>
  <c r="CV819" i="1"/>
  <c r="U819" i="1" s="1"/>
  <c r="CW819" i="1"/>
  <c r="V819" i="1" s="1"/>
  <c r="CX819" i="1"/>
  <c r="W819" i="1" s="1"/>
  <c r="FR819" i="1"/>
  <c r="GL819" i="1"/>
  <c r="GO819" i="1"/>
  <c r="GP819" i="1"/>
  <c r="GV819" i="1"/>
  <c r="HC819" i="1" s="1"/>
  <c r="GX819" i="1" s="1"/>
  <c r="C820" i="1"/>
  <c r="D820" i="1"/>
  <c r="I820" i="1"/>
  <c r="AC820" i="1"/>
  <c r="AB820" i="1" s="1"/>
  <c r="AD820" i="1"/>
  <c r="CR820" i="1" s="1"/>
  <c r="Q820" i="1" s="1"/>
  <c r="AE820" i="1"/>
  <c r="AF820" i="1"/>
  <c r="CT820" i="1" s="1"/>
  <c r="AG820" i="1"/>
  <c r="AH820" i="1"/>
  <c r="CV820" i="1" s="1"/>
  <c r="U820" i="1"/>
  <c r="AI820" i="1"/>
  <c r="AJ820" i="1"/>
  <c r="CQ820" i="1"/>
  <c r="P820" i="1"/>
  <c r="CS820" i="1"/>
  <c r="R820" i="1" s="1"/>
  <c r="S820" i="1"/>
  <c r="CY820" i="1" s="1"/>
  <c r="X820" i="1" s="1"/>
  <c r="CU820" i="1"/>
  <c r="T820" i="1" s="1"/>
  <c r="CW820" i="1"/>
  <c r="V820" i="1"/>
  <c r="CX820" i="1"/>
  <c r="W820" i="1"/>
  <c r="FR820" i="1"/>
  <c r="GL820" i="1"/>
  <c r="GO820" i="1"/>
  <c r="GP820" i="1"/>
  <c r="GV820" i="1"/>
  <c r="HC820" i="1"/>
  <c r="GX820" i="1" s="1"/>
  <c r="C821" i="1"/>
  <c r="D821" i="1"/>
  <c r="I821" i="1"/>
  <c r="V821" i="1" s="1"/>
  <c r="AC821" i="1"/>
  <c r="AB821" i="1" s="1"/>
  <c r="AE821" i="1"/>
  <c r="AD821" i="1"/>
  <c r="AF821" i="1"/>
  <c r="AG821" i="1"/>
  <c r="CU821" i="1" s="1"/>
  <c r="AH821" i="1"/>
  <c r="AI821" i="1"/>
  <c r="CW821" i="1"/>
  <c r="AJ821" i="1"/>
  <c r="CQ821" i="1"/>
  <c r="CT821" i="1"/>
  <c r="S821" i="1" s="1"/>
  <c r="CV821" i="1"/>
  <c r="CX821" i="1"/>
  <c r="FR821" i="1"/>
  <c r="GL821" i="1"/>
  <c r="GO821" i="1"/>
  <c r="GP821" i="1"/>
  <c r="GV821" i="1"/>
  <c r="HC821" i="1" s="1"/>
  <c r="I822" i="1"/>
  <c r="AC822" i="1"/>
  <c r="AE822" i="1"/>
  <c r="AD822" i="1" s="1"/>
  <c r="CR822" i="1" s="1"/>
  <c r="Q822" i="1" s="1"/>
  <c r="AF822" i="1"/>
  <c r="AG822" i="1"/>
  <c r="AH822" i="1"/>
  <c r="CV822" i="1" s="1"/>
  <c r="U822" i="1" s="1"/>
  <c r="AI822" i="1"/>
  <c r="AJ822" i="1"/>
  <c r="CX822" i="1" s="1"/>
  <c r="W822" i="1" s="1"/>
  <c r="CS822" i="1"/>
  <c r="R822" i="1"/>
  <c r="CT822" i="1"/>
  <c r="S822" i="1" s="1"/>
  <c r="CY822" i="1" s="1"/>
  <c r="X822" i="1" s="1"/>
  <c r="CU822" i="1"/>
  <c r="T822" i="1"/>
  <c r="CW822" i="1"/>
  <c r="V822" i="1" s="1"/>
  <c r="FR822" i="1"/>
  <c r="GL822" i="1"/>
  <c r="GO822" i="1"/>
  <c r="GP822" i="1"/>
  <c r="GV822" i="1"/>
  <c r="HC822" i="1" s="1"/>
  <c r="GX822" i="1" s="1"/>
  <c r="AC823" i="1"/>
  <c r="AE823" i="1"/>
  <c r="AD823" i="1" s="1"/>
  <c r="AB823" i="1" s="1"/>
  <c r="CR823" i="1"/>
  <c r="AF823" i="1"/>
  <c r="AG823" i="1"/>
  <c r="CU823" i="1"/>
  <c r="AH823" i="1"/>
  <c r="AI823" i="1"/>
  <c r="AJ823" i="1"/>
  <c r="CX823" i="1" s="1"/>
  <c r="CS823" i="1"/>
  <c r="CT823" i="1"/>
  <c r="CV823" i="1"/>
  <c r="CW823" i="1"/>
  <c r="FR823" i="1"/>
  <c r="GL823" i="1"/>
  <c r="GO823" i="1"/>
  <c r="GP823" i="1"/>
  <c r="GV823" i="1"/>
  <c r="HC823" i="1"/>
  <c r="C824" i="1"/>
  <c r="D824" i="1"/>
  <c r="I824" i="1"/>
  <c r="AC824" i="1"/>
  <c r="AE824" i="1"/>
  <c r="AD824" i="1" s="1"/>
  <c r="CR824" i="1" s="1"/>
  <c r="Q824" i="1" s="1"/>
  <c r="AF824" i="1"/>
  <c r="AG824" i="1"/>
  <c r="AH824" i="1"/>
  <c r="CV824" i="1" s="1"/>
  <c r="U824" i="1" s="1"/>
  <c r="AI824" i="1"/>
  <c r="CW824" i="1" s="1"/>
  <c r="V824" i="1" s="1"/>
  <c r="AJ824" i="1"/>
  <c r="CQ824" i="1"/>
  <c r="CS824" i="1"/>
  <c r="R824" i="1" s="1"/>
  <c r="CT824" i="1"/>
  <c r="CU824" i="1"/>
  <c r="T824" i="1" s="1"/>
  <c r="CX824" i="1"/>
  <c r="W824" i="1" s="1"/>
  <c r="FR824" i="1"/>
  <c r="GL824" i="1"/>
  <c r="GO824" i="1"/>
  <c r="GP824" i="1"/>
  <c r="GV824" i="1"/>
  <c r="HC824" i="1"/>
  <c r="GX824" i="1"/>
  <c r="C825" i="1"/>
  <c r="D825" i="1"/>
  <c r="I825" i="1"/>
  <c r="AC825" i="1"/>
  <c r="AE825" i="1"/>
  <c r="H1116" i="5" s="1"/>
  <c r="R1116" i="5" s="1"/>
  <c r="AF825" i="1"/>
  <c r="AG825" i="1"/>
  <c r="AH825" i="1"/>
  <c r="AI825" i="1"/>
  <c r="CW825" i="1" s="1"/>
  <c r="V825" i="1" s="1"/>
  <c r="AJ825" i="1"/>
  <c r="CQ825" i="1"/>
  <c r="P825" i="1" s="1"/>
  <c r="CT825" i="1"/>
  <c r="S825" i="1" s="1"/>
  <c r="CU825" i="1"/>
  <c r="T825" i="1"/>
  <c r="CV825" i="1"/>
  <c r="U825" i="1" s="1"/>
  <c r="CX825" i="1"/>
  <c r="W825" i="1"/>
  <c r="FR825" i="1"/>
  <c r="GL825" i="1"/>
  <c r="GO825" i="1"/>
  <c r="GP825" i="1"/>
  <c r="GV825" i="1"/>
  <c r="HC825" i="1" s="1"/>
  <c r="GX825" i="1" s="1"/>
  <c r="C826" i="1"/>
  <c r="D826" i="1"/>
  <c r="I826" i="1"/>
  <c r="P826" i="1" s="1"/>
  <c r="AC826" i="1"/>
  <c r="AE826" i="1"/>
  <c r="AD826" i="1"/>
  <c r="AF826" i="1"/>
  <c r="CT826" i="1" s="1"/>
  <c r="S826" i="1" s="1"/>
  <c r="AG826" i="1"/>
  <c r="CU826" i="1" s="1"/>
  <c r="T826" i="1" s="1"/>
  <c r="AH826" i="1"/>
  <c r="AI826" i="1"/>
  <c r="AJ826" i="1"/>
  <c r="CX826" i="1"/>
  <c r="W826" i="1" s="1"/>
  <c r="CQ826" i="1"/>
  <c r="CS826" i="1"/>
  <c r="R826" i="1" s="1"/>
  <c r="CV826" i="1"/>
  <c r="U826" i="1" s="1"/>
  <c r="CW826" i="1"/>
  <c r="V826" i="1"/>
  <c r="FR826" i="1"/>
  <c r="GL826" i="1"/>
  <c r="GO826" i="1"/>
  <c r="GP826" i="1"/>
  <c r="GV826" i="1"/>
  <c r="HC826" i="1" s="1"/>
  <c r="GX826" i="1" s="1"/>
  <c r="C827" i="1"/>
  <c r="D827" i="1"/>
  <c r="I827" i="1"/>
  <c r="I829" i="1" s="1"/>
  <c r="E1130" i="5" s="1"/>
  <c r="AC827" i="1"/>
  <c r="AE827" i="1"/>
  <c r="AF827" i="1"/>
  <c r="AG827" i="1"/>
  <c r="CU827" i="1" s="1"/>
  <c r="T827" i="1" s="1"/>
  <c r="AH827" i="1"/>
  <c r="CV827" i="1" s="1"/>
  <c r="AI827" i="1"/>
  <c r="AJ827" i="1"/>
  <c r="U827" i="1"/>
  <c r="CW827" i="1"/>
  <c r="V827" i="1" s="1"/>
  <c r="CX827" i="1"/>
  <c r="W827" i="1"/>
  <c r="FR827" i="1"/>
  <c r="GL827" i="1"/>
  <c r="GO827" i="1"/>
  <c r="GP827" i="1"/>
  <c r="GV827" i="1"/>
  <c r="HC827" i="1" s="1"/>
  <c r="GX827" i="1" s="1"/>
  <c r="I828" i="1"/>
  <c r="Q828" i="1" s="1"/>
  <c r="AC828" i="1"/>
  <c r="AE828" i="1"/>
  <c r="AD828" i="1"/>
  <c r="AF828" i="1"/>
  <c r="AG828" i="1"/>
  <c r="AH828" i="1"/>
  <c r="CV828" i="1" s="1"/>
  <c r="AI828" i="1"/>
  <c r="AJ828" i="1"/>
  <c r="CX828" i="1"/>
  <c r="CQ828" i="1"/>
  <c r="P828" i="1" s="1"/>
  <c r="CS828" i="1"/>
  <c r="R828" i="1"/>
  <c r="CU828" i="1"/>
  <c r="T828" i="1" s="1"/>
  <c r="U828" i="1"/>
  <c r="CW828" i="1"/>
  <c r="V828" i="1" s="1"/>
  <c r="FR828" i="1"/>
  <c r="GL828" i="1"/>
  <c r="GO828" i="1"/>
  <c r="GP828" i="1"/>
  <c r="GV828" i="1"/>
  <c r="HC828" i="1"/>
  <c r="GX828" i="1" s="1"/>
  <c r="AC829" i="1"/>
  <c r="AE829" i="1"/>
  <c r="AD829" i="1"/>
  <c r="CR829" i="1" s="1"/>
  <c r="Q829" i="1" s="1"/>
  <c r="AF829" i="1"/>
  <c r="AG829" i="1"/>
  <c r="CU829" i="1" s="1"/>
  <c r="T829" i="1" s="1"/>
  <c r="AH829" i="1"/>
  <c r="AI829" i="1"/>
  <c r="CW829" i="1" s="1"/>
  <c r="V829" i="1" s="1"/>
  <c r="AJ829" i="1"/>
  <c r="CQ829" i="1"/>
  <c r="P829" i="1" s="1"/>
  <c r="CT829" i="1"/>
  <c r="S829" i="1" s="1"/>
  <c r="CV829" i="1"/>
  <c r="U829" i="1" s="1"/>
  <c r="CX829" i="1"/>
  <c r="W829" i="1" s="1"/>
  <c r="FR829" i="1"/>
  <c r="GL829" i="1"/>
  <c r="GO829" i="1"/>
  <c r="GP829" i="1"/>
  <c r="GV829" i="1"/>
  <c r="HC829" i="1" s="1"/>
  <c r="GX829" i="1" s="1"/>
  <c r="C830" i="1"/>
  <c r="D830" i="1"/>
  <c r="I830" i="1"/>
  <c r="AC830" i="1"/>
  <c r="AE830" i="1"/>
  <c r="AD830" i="1"/>
  <c r="AF830" i="1"/>
  <c r="CT830" i="1" s="1"/>
  <c r="S830" i="1" s="1"/>
  <c r="AG830" i="1"/>
  <c r="CU830" i="1" s="1"/>
  <c r="T830" i="1" s="1"/>
  <c r="AH830" i="1"/>
  <c r="AI830" i="1"/>
  <c r="AJ830" i="1"/>
  <c r="CX830" i="1"/>
  <c r="W830" i="1" s="1"/>
  <c r="CQ830" i="1"/>
  <c r="P830" i="1" s="1"/>
  <c r="CS830" i="1"/>
  <c r="R830" i="1" s="1"/>
  <c r="CV830" i="1"/>
  <c r="U830" i="1" s="1"/>
  <c r="CW830" i="1"/>
  <c r="V830" i="1" s="1"/>
  <c r="FR830" i="1"/>
  <c r="GL830" i="1"/>
  <c r="GO830" i="1"/>
  <c r="GP830" i="1"/>
  <c r="GV830" i="1"/>
  <c r="HC830" i="1" s="1"/>
  <c r="GX830" i="1" s="1"/>
  <c r="C831" i="1"/>
  <c r="D831" i="1"/>
  <c r="I831" i="1"/>
  <c r="I833" i="1" s="1"/>
  <c r="AC831" i="1"/>
  <c r="H1137" i="5" s="1"/>
  <c r="AE831" i="1"/>
  <c r="H1136" i="5" s="1"/>
  <c r="R1136" i="5" s="1"/>
  <c r="AF831" i="1"/>
  <c r="CT831" i="1" s="1"/>
  <c r="S831" i="1" s="1"/>
  <c r="AG831" i="1"/>
  <c r="CU831" i="1"/>
  <c r="T831" i="1"/>
  <c r="AH831" i="1"/>
  <c r="AI831" i="1"/>
  <c r="AJ831" i="1"/>
  <c r="CS831" i="1"/>
  <c r="R831" i="1" s="1"/>
  <c r="K1136" i="5" s="1"/>
  <c r="CV831" i="1"/>
  <c r="U831" i="1" s="1"/>
  <c r="CW831" i="1"/>
  <c r="V831" i="1"/>
  <c r="CX831" i="1"/>
  <c r="W831" i="1" s="1"/>
  <c r="FR831" i="1"/>
  <c r="GL831" i="1"/>
  <c r="GO831" i="1"/>
  <c r="GP831" i="1"/>
  <c r="GV831" i="1"/>
  <c r="HC831" i="1"/>
  <c r="GX831" i="1"/>
  <c r="I832" i="1"/>
  <c r="P832" i="1" s="1"/>
  <c r="AC832" i="1"/>
  <c r="AE832" i="1"/>
  <c r="AD832" i="1"/>
  <c r="AB832" i="1" s="1"/>
  <c r="AF832" i="1"/>
  <c r="CT832" i="1" s="1"/>
  <c r="S832" i="1" s="1"/>
  <c r="CY832" i="1" s="1"/>
  <c r="X832" i="1" s="1"/>
  <c r="AG832" i="1"/>
  <c r="CU832" i="1" s="1"/>
  <c r="T832" i="1" s="1"/>
  <c r="AH832" i="1"/>
  <c r="AI832" i="1"/>
  <c r="AJ832" i="1"/>
  <c r="CX832" i="1"/>
  <c r="W832" i="1" s="1"/>
  <c r="CQ832" i="1"/>
  <c r="CS832" i="1"/>
  <c r="R832" i="1" s="1"/>
  <c r="CV832" i="1"/>
  <c r="U832" i="1" s="1"/>
  <c r="CW832" i="1"/>
  <c r="V832" i="1"/>
  <c r="FR832" i="1"/>
  <c r="GL832" i="1"/>
  <c r="GO832" i="1"/>
  <c r="GP832" i="1"/>
  <c r="GV832" i="1"/>
  <c r="HC832" i="1" s="1"/>
  <c r="GX832" i="1" s="1"/>
  <c r="AC833" i="1"/>
  <c r="AE833" i="1"/>
  <c r="AF833" i="1"/>
  <c r="AG833" i="1"/>
  <c r="AH833" i="1"/>
  <c r="CV833" i="1" s="1"/>
  <c r="U833" i="1" s="1"/>
  <c r="AI833" i="1"/>
  <c r="CW833" i="1" s="1"/>
  <c r="V833" i="1" s="1"/>
  <c r="AJ833" i="1"/>
  <c r="CQ833" i="1"/>
  <c r="P833" i="1" s="1"/>
  <c r="CT833" i="1"/>
  <c r="CU833" i="1"/>
  <c r="T833" i="1" s="1"/>
  <c r="CX833" i="1"/>
  <c r="W833" i="1" s="1"/>
  <c r="FR833" i="1"/>
  <c r="GL833" i="1"/>
  <c r="GO833" i="1"/>
  <c r="GP833" i="1"/>
  <c r="GV833" i="1"/>
  <c r="HC833" i="1"/>
  <c r="C834" i="1"/>
  <c r="D834" i="1"/>
  <c r="AC834" i="1"/>
  <c r="AE834" i="1"/>
  <c r="AF834" i="1"/>
  <c r="CT834" i="1" s="1"/>
  <c r="S834" i="1" s="1"/>
  <c r="AG834" i="1"/>
  <c r="CU834" i="1" s="1"/>
  <c r="T834" i="1" s="1"/>
  <c r="AH834" i="1"/>
  <c r="CV834" i="1" s="1"/>
  <c r="AI834" i="1"/>
  <c r="AJ834" i="1"/>
  <c r="U834" i="1"/>
  <c r="CW834" i="1"/>
  <c r="V834" i="1" s="1"/>
  <c r="CX834" i="1"/>
  <c r="W834" i="1"/>
  <c r="FR834" i="1"/>
  <c r="GL834" i="1"/>
  <c r="GN834" i="1"/>
  <c r="GP834" i="1"/>
  <c r="GV834" i="1"/>
  <c r="HC834" i="1" s="1"/>
  <c r="GX834" i="1" s="1"/>
  <c r="C835" i="1"/>
  <c r="D835" i="1"/>
  <c r="AC835" i="1"/>
  <c r="H1147" i="5" s="1"/>
  <c r="AE835" i="1"/>
  <c r="AF835" i="1"/>
  <c r="AG835" i="1"/>
  <c r="AH835" i="1"/>
  <c r="CV835" i="1" s="1"/>
  <c r="U835" i="1" s="1"/>
  <c r="AI835" i="1"/>
  <c r="CW835" i="1"/>
  <c r="V835" i="1" s="1"/>
  <c r="AJ835" i="1"/>
  <c r="CX835" i="1" s="1"/>
  <c r="W835" i="1" s="1"/>
  <c r="CQ835" i="1"/>
  <c r="P835" i="1"/>
  <c r="CU835" i="1"/>
  <c r="T835" i="1"/>
  <c r="FR835" i="1"/>
  <c r="GL835" i="1"/>
  <c r="GN835" i="1"/>
  <c r="GP835" i="1"/>
  <c r="GV835" i="1"/>
  <c r="HC835" i="1"/>
  <c r="GX835" i="1" s="1"/>
  <c r="I836" i="1"/>
  <c r="AC836" i="1"/>
  <c r="AE836" i="1"/>
  <c r="AD836" i="1" s="1"/>
  <c r="AB836" i="1" s="1"/>
  <c r="AF836" i="1"/>
  <c r="AG836" i="1"/>
  <c r="AH836" i="1"/>
  <c r="CV836" i="1"/>
  <c r="AI836" i="1"/>
  <c r="CW836" i="1" s="1"/>
  <c r="V836" i="1" s="1"/>
  <c r="AJ836" i="1"/>
  <c r="CQ836" i="1"/>
  <c r="CS836" i="1"/>
  <c r="CT836" i="1"/>
  <c r="S836" i="1" s="1"/>
  <c r="CU836" i="1"/>
  <c r="CX836" i="1"/>
  <c r="FR836" i="1"/>
  <c r="GL836" i="1"/>
  <c r="GN836" i="1"/>
  <c r="GP836" i="1"/>
  <c r="GV836" i="1"/>
  <c r="HC836" i="1" s="1"/>
  <c r="GX836" i="1"/>
  <c r="I837" i="1"/>
  <c r="E1151" i="5" s="1"/>
  <c r="AC837" i="1"/>
  <c r="AE837" i="1"/>
  <c r="AD837" i="1"/>
  <c r="CR837" i="1" s="1"/>
  <c r="Q837" i="1" s="1"/>
  <c r="AF837" i="1"/>
  <c r="AG837" i="1"/>
  <c r="CU837" i="1" s="1"/>
  <c r="T837" i="1" s="1"/>
  <c r="AH837" i="1"/>
  <c r="AI837" i="1"/>
  <c r="CW837" i="1" s="1"/>
  <c r="V837" i="1" s="1"/>
  <c r="AJ837" i="1"/>
  <c r="CS837" i="1"/>
  <c r="R837" i="1" s="1"/>
  <c r="CT837" i="1"/>
  <c r="S837" i="1" s="1"/>
  <c r="CY837" i="1" s="1"/>
  <c r="X837" i="1" s="1"/>
  <c r="T1151" i="5" s="1"/>
  <c r="CV837" i="1"/>
  <c r="U837" i="1" s="1"/>
  <c r="CX837" i="1"/>
  <c r="W837" i="1" s="1"/>
  <c r="FR837" i="1"/>
  <c r="GL837" i="1"/>
  <c r="GN837" i="1"/>
  <c r="GP837" i="1"/>
  <c r="GV837" i="1"/>
  <c r="HC837" i="1" s="1"/>
  <c r="GX837" i="1" s="1"/>
  <c r="I838" i="1"/>
  <c r="AC838" i="1"/>
  <c r="AB838" i="1" s="1"/>
  <c r="AE838" i="1"/>
  <c r="AD838" i="1"/>
  <c r="AF838" i="1"/>
  <c r="CT838" i="1"/>
  <c r="S838" i="1" s="1"/>
  <c r="AG838" i="1"/>
  <c r="AH838" i="1"/>
  <c r="AI838" i="1"/>
  <c r="AJ838" i="1"/>
  <c r="CX838" i="1"/>
  <c r="W838" i="1" s="1"/>
  <c r="CQ838" i="1"/>
  <c r="P838" i="1" s="1"/>
  <c r="CS838" i="1"/>
  <c r="R838" i="1" s="1"/>
  <c r="CU838" i="1"/>
  <c r="T838" i="1" s="1"/>
  <c r="CV838" i="1"/>
  <c r="U838" i="1" s="1"/>
  <c r="CW838" i="1"/>
  <c r="V838" i="1" s="1"/>
  <c r="FR838" i="1"/>
  <c r="GL838" i="1"/>
  <c r="GN838" i="1"/>
  <c r="GP838" i="1"/>
  <c r="GV838" i="1"/>
  <c r="HC838" i="1" s="1"/>
  <c r="GX838" i="1" s="1"/>
  <c r="I839" i="1"/>
  <c r="E1152" i="5" s="1"/>
  <c r="AC839" i="1"/>
  <c r="AE839" i="1"/>
  <c r="AD839" i="1"/>
  <c r="AF839" i="1"/>
  <c r="AG839" i="1"/>
  <c r="AH839" i="1"/>
  <c r="AI839" i="1"/>
  <c r="CW839" i="1" s="1"/>
  <c r="V839" i="1" s="1"/>
  <c r="AJ839" i="1"/>
  <c r="CQ839" i="1"/>
  <c r="P839" i="1" s="1"/>
  <c r="CT839" i="1"/>
  <c r="S839" i="1" s="1"/>
  <c r="CU839" i="1"/>
  <c r="T839" i="1" s="1"/>
  <c r="CV839" i="1"/>
  <c r="U839" i="1" s="1"/>
  <c r="CX839" i="1"/>
  <c r="W839" i="1" s="1"/>
  <c r="FR839" i="1"/>
  <c r="GL839" i="1"/>
  <c r="GN839" i="1"/>
  <c r="GP839" i="1"/>
  <c r="GV839" i="1"/>
  <c r="HC839" i="1" s="1"/>
  <c r="GX839" i="1" s="1"/>
  <c r="B841" i="1"/>
  <c r="B796" i="1"/>
  <c r="C841" i="1"/>
  <c r="C796" i="1"/>
  <c r="D841" i="1"/>
  <c r="D796" i="1"/>
  <c r="F841" i="1"/>
  <c r="F796" i="1"/>
  <c r="G841" i="1"/>
  <c r="A1155" i="5" s="1"/>
  <c r="BX841" i="1"/>
  <c r="BX796" i="1"/>
  <c r="CK841" i="1"/>
  <c r="CK796" i="1"/>
  <c r="CL841" i="1"/>
  <c r="CL796" i="1" s="1"/>
  <c r="FP841" i="1"/>
  <c r="FP796" i="1"/>
  <c r="GC841" i="1"/>
  <c r="GC796" i="1" s="1"/>
  <c r="GD841" i="1"/>
  <c r="GD796" i="1"/>
  <c r="B870" i="1"/>
  <c r="B22" i="1" s="1"/>
  <c r="C870" i="1"/>
  <c r="C22" i="1"/>
  <c r="D870" i="1"/>
  <c r="D22" i="1" s="1"/>
  <c r="F870" i="1"/>
  <c r="F22" i="1"/>
  <c r="G870" i="1"/>
  <c r="A1159" i="5" s="1"/>
  <c r="B902" i="1"/>
  <c r="B18" i="1"/>
  <c r="C902" i="1"/>
  <c r="C18" i="1" s="1"/>
  <c r="D902" i="1"/>
  <c r="D18" i="1"/>
  <c r="F902" i="1"/>
  <c r="F18" i="1" s="1"/>
  <c r="G902" i="1"/>
  <c r="G18" i="1" s="1"/>
  <c r="GX833" i="1"/>
  <c r="CZ832" i="1"/>
  <c r="Y832" i="1" s="1"/>
  <c r="CZ830" i="1"/>
  <c r="Y830" i="1" s="1"/>
  <c r="CR832" i="1"/>
  <c r="Q832" i="1" s="1"/>
  <c r="CZ822" i="1"/>
  <c r="Y822" i="1" s="1"/>
  <c r="CZ820" i="1"/>
  <c r="Y820" i="1" s="1"/>
  <c r="AB829" i="1"/>
  <c r="CZ818" i="1"/>
  <c r="Y818" i="1" s="1"/>
  <c r="CR838" i="1"/>
  <c r="Q838" i="1"/>
  <c r="CZ837" i="1"/>
  <c r="Y837" i="1" s="1"/>
  <c r="V1151" i="5" s="1"/>
  <c r="AB837" i="1"/>
  <c r="CP832" i="1"/>
  <c r="O832" i="1" s="1"/>
  <c r="CP829" i="1"/>
  <c r="O829" i="1" s="1"/>
  <c r="K1130" i="5" s="1"/>
  <c r="CR828" i="1"/>
  <c r="CR826" i="1"/>
  <c r="Q826" i="1" s="1"/>
  <c r="AB826" i="1"/>
  <c r="CP820" i="1"/>
  <c r="O820" i="1" s="1"/>
  <c r="EG841" i="1"/>
  <c r="AO841" i="1"/>
  <c r="CS839" i="1"/>
  <c r="R839" i="1" s="1"/>
  <c r="CQ837" i="1"/>
  <c r="P837" i="1" s="1"/>
  <c r="CP837" i="1" s="1"/>
  <c r="O837" i="1" s="1"/>
  <c r="K1151" i="5" s="1"/>
  <c r="CQ834" i="1"/>
  <c r="P834" i="1" s="1"/>
  <c r="CQ831" i="1"/>
  <c r="P831" i="1"/>
  <c r="CS829" i="1"/>
  <c r="R829" i="1"/>
  <c r="CQ827" i="1"/>
  <c r="P827" i="1"/>
  <c r="CS825" i="1"/>
  <c r="R825" i="1"/>
  <c r="K1116" i="5" s="1"/>
  <c r="CX1769" i="3"/>
  <c r="CX1772" i="3"/>
  <c r="CX1770" i="3"/>
  <c r="CX1771" i="3"/>
  <c r="CQ823" i="1"/>
  <c r="CS821" i="1"/>
  <c r="R821" i="1"/>
  <c r="K1105" i="5" s="1"/>
  <c r="CX1761" i="3"/>
  <c r="CX1762" i="3"/>
  <c r="CQ819" i="1"/>
  <c r="P819" i="1"/>
  <c r="CX1741" i="3"/>
  <c r="CX1745" i="3"/>
  <c r="CX1740" i="3"/>
  <c r="CX1744" i="3"/>
  <c r="CX1748" i="3"/>
  <c r="CX1742" i="3"/>
  <c r="CX1746" i="3"/>
  <c r="CX1743" i="3"/>
  <c r="CX1747" i="3"/>
  <c r="AG765" i="1"/>
  <c r="BY702" i="1"/>
  <c r="CY720" i="1"/>
  <c r="X720" i="1" s="1"/>
  <c r="CZ718" i="1"/>
  <c r="Y718" i="1" s="1"/>
  <c r="CZ716" i="1"/>
  <c r="Y716" i="1" s="1"/>
  <c r="CZ712" i="1"/>
  <c r="Y712" i="1" s="1"/>
  <c r="CY709" i="1"/>
  <c r="X709" i="1" s="1"/>
  <c r="T987" i="5" s="1"/>
  <c r="GB723" i="1"/>
  <c r="CJ723" i="1"/>
  <c r="CY661" i="1"/>
  <c r="X661" i="1" s="1"/>
  <c r="T959" i="5" s="1"/>
  <c r="CR646" i="1"/>
  <c r="AB646" i="1"/>
  <c r="CX1793" i="3"/>
  <c r="CX1797" i="3"/>
  <c r="CX1792" i="3"/>
  <c r="CX1796" i="3"/>
  <c r="CX1794" i="3"/>
  <c r="CX1798" i="3"/>
  <c r="CX1791" i="3"/>
  <c r="CX1795" i="3"/>
  <c r="CX1773" i="3"/>
  <c r="CX1777" i="3"/>
  <c r="CX1781" i="3"/>
  <c r="CX1776" i="3"/>
  <c r="CX1780" i="3"/>
  <c r="CX1774" i="3"/>
  <c r="CX1778" i="3"/>
  <c r="CX1775" i="3"/>
  <c r="CX1779" i="3"/>
  <c r="CR807" i="1"/>
  <c r="Q807" i="1" s="1"/>
  <c r="CZ801" i="1"/>
  <c r="Y801" i="1" s="1"/>
  <c r="V1065" i="5" s="1"/>
  <c r="CY800" i="1"/>
  <c r="X800" i="1" s="1"/>
  <c r="F784" i="1"/>
  <c r="AU754" i="1"/>
  <c r="GM718" i="1"/>
  <c r="CY708" i="1"/>
  <c r="X708" i="1" s="1"/>
  <c r="CZ706" i="1"/>
  <c r="Y706" i="1" s="1"/>
  <c r="AE723" i="1"/>
  <c r="CR661" i="1"/>
  <c r="Q661" i="1" s="1"/>
  <c r="AB661" i="1"/>
  <c r="EU841" i="1"/>
  <c r="BC841" i="1"/>
  <c r="CX1801" i="3"/>
  <c r="CX1800" i="3"/>
  <c r="CX1804" i="3"/>
  <c r="CX1802" i="3"/>
  <c r="CX1806" i="3"/>
  <c r="CX1799" i="3"/>
  <c r="CX1803" i="3"/>
  <c r="CX1805" i="3"/>
  <c r="CX1785" i="3"/>
  <c r="CX1789" i="3"/>
  <c r="CX1784" i="3"/>
  <c r="CX1788" i="3"/>
  <c r="CX1782" i="3"/>
  <c r="CX1786" i="3"/>
  <c r="CX1790" i="3"/>
  <c r="CX1783" i="3"/>
  <c r="CX1787" i="3"/>
  <c r="AB812" i="1"/>
  <c r="CR801" i="1"/>
  <c r="Q801" i="1" s="1"/>
  <c r="AB801" i="1"/>
  <c r="CZ760" i="1"/>
  <c r="Y760" i="1" s="1"/>
  <c r="EB765" i="1"/>
  <c r="CC702" i="1"/>
  <c r="AT723" i="1"/>
  <c r="AB719" i="1"/>
  <c r="CY715" i="1"/>
  <c r="X715" i="1" s="1"/>
  <c r="T991" i="5" s="1"/>
  <c r="K997" i="5" s="1"/>
  <c r="CZ714" i="1"/>
  <c r="Y714" i="1" s="1"/>
  <c r="CY710" i="1"/>
  <c r="X710" i="1" s="1"/>
  <c r="AC723" i="1"/>
  <c r="CR658" i="1"/>
  <c r="Q658" i="1"/>
  <c r="CP658" i="1"/>
  <c r="O658" i="1" s="1"/>
  <c r="AB658" i="1"/>
  <c r="O644" i="1"/>
  <c r="ET841" i="1"/>
  <c r="BB841" i="1"/>
  <c r="CX1766" i="3"/>
  <c r="CX1749" i="3"/>
  <c r="CX1753" i="3"/>
  <c r="CX1752" i="3"/>
  <c r="CX1756" i="3"/>
  <c r="CX1750" i="3"/>
  <c r="CX1754" i="3"/>
  <c r="CX1751" i="3"/>
  <c r="CX1755" i="3"/>
  <c r="CP812" i="1"/>
  <c r="O812" i="1" s="1"/>
  <c r="CP807" i="1"/>
  <c r="O807" i="1" s="1"/>
  <c r="K1077" i="5" s="1"/>
  <c r="CR802" i="1"/>
  <c r="Q802" i="1" s="1"/>
  <c r="AB802" i="1"/>
  <c r="EU754" i="1"/>
  <c r="F775" i="1"/>
  <c r="AQ754" i="1"/>
  <c r="CZ763" i="1"/>
  <c r="Y763" i="1" s="1"/>
  <c r="V1040" i="5" s="1"/>
  <c r="K1047" i="5" s="1"/>
  <c r="AC765" i="1"/>
  <c r="O719" i="1"/>
  <c r="K1010" i="5" s="1"/>
  <c r="AB715" i="1"/>
  <c r="CR715" i="1"/>
  <c r="Q715" i="1"/>
  <c r="K994" i="5" s="1"/>
  <c r="CZ713" i="1"/>
  <c r="Y713" i="1" s="1"/>
  <c r="V989" i="5" s="1"/>
  <c r="AB707" i="1"/>
  <c r="CR664" i="1"/>
  <c r="Q664" i="1" s="1"/>
  <c r="CP664" i="1" s="1"/>
  <c r="O664" i="1" s="1"/>
  <c r="AB664" i="1"/>
  <c r="CR657" i="1"/>
  <c r="Q657" i="1" s="1"/>
  <c r="K952" i="5" s="1"/>
  <c r="AB657" i="1"/>
  <c r="CR656" i="1"/>
  <c r="Q656" i="1"/>
  <c r="CP656" i="1"/>
  <c r="O656" i="1" s="1"/>
  <c r="AB656" i="1"/>
  <c r="CX1737" i="3"/>
  <c r="CX1738" i="3"/>
  <c r="CS806" i="1"/>
  <c r="CS804" i="1"/>
  <c r="R804" i="1" s="1"/>
  <c r="CX1705" i="3"/>
  <c r="CX1696" i="3"/>
  <c r="CX1708" i="3"/>
  <c r="CX1698" i="3"/>
  <c r="CX1695" i="3"/>
  <c r="CX1699" i="3"/>
  <c r="Q803" i="1"/>
  <c r="CS802" i="1"/>
  <c r="R802" i="1"/>
  <c r="ET765" i="1"/>
  <c r="EL765" i="1"/>
  <c r="EH765" i="1"/>
  <c r="BB765" i="1"/>
  <c r="AX765" i="1"/>
  <c r="AT765" i="1"/>
  <c r="AP765" i="1"/>
  <c r="CX1662" i="3"/>
  <c r="CX1661" i="3"/>
  <c r="CX1660" i="3"/>
  <c r="CX1659" i="3"/>
  <c r="CX1650" i="3"/>
  <c r="CX1649" i="3"/>
  <c r="CX1653" i="3"/>
  <c r="CX1652" i="3"/>
  <c r="CX1651" i="3"/>
  <c r="ET723" i="1"/>
  <c r="BB723" i="1"/>
  <c r="AD720" i="1"/>
  <c r="AB718" i="1"/>
  <c r="CX1622" i="3"/>
  <c r="CX1626" i="3"/>
  <c r="CX1621" i="3"/>
  <c r="CX1625" i="3"/>
  <c r="CX1629" i="3"/>
  <c r="CX1624" i="3"/>
  <c r="CX1628" i="3"/>
  <c r="CX1623" i="3"/>
  <c r="CX1627" i="3"/>
  <c r="AD714" i="1"/>
  <c r="AD712" i="1"/>
  <c r="AB710" i="1"/>
  <c r="AD708" i="1"/>
  <c r="AB706" i="1"/>
  <c r="CX1578" i="3"/>
  <c r="CX1582" i="3"/>
  <c r="CX1586" i="3"/>
  <c r="CX1590" i="3"/>
  <c r="CX1577" i="3"/>
  <c r="CX1581" i="3"/>
  <c r="CX1585" i="3"/>
  <c r="CX1589" i="3"/>
  <c r="CX1593" i="3"/>
  <c r="CX1576" i="3"/>
  <c r="CX1580" i="3"/>
  <c r="CX1584" i="3"/>
  <c r="CX1588" i="3"/>
  <c r="CX1592" i="3"/>
  <c r="CX1575" i="3"/>
  <c r="CX1579" i="3"/>
  <c r="CX1583" i="3"/>
  <c r="CX1587" i="3"/>
  <c r="CX1591" i="3"/>
  <c r="CR669" i="1"/>
  <c r="Q669" i="1" s="1"/>
  <c r="CP669" i="1" s="1"/>
  <c r="O669" i="1" s="1"/>
  <c r="CS668" i="1"/>
  <c r="R668" i="1" s="1"/>
  <c r="CZ668" i="1"/>
  <c r="Y668" i="1" s="1"/>
  <c r="CQ666" i="1"/>
  <c r="P666" i="1" s="1"/>
  <c r="CP666" i="1" s="1"/>
  <c r="O666" i="1" s="1"/>
  <c r="CS664" i="1"/>
  <c r="R664" i="1" s="1"/>
  <c r="CY664" i="1"/>
  <c r="X664" i="1" s="1"/>
  <c r="CQ660" i="1"/>
  <c r="P660" i="1" s="1"/>
  <c r="CS658" i="1"/>
  <c r="R658" i="1" s="1"/>
  <c r="CY658" i="1"/>
  <c r="X658" i="1" s="1"/>
  <c r="CS656" i="1"/>
  <c r="R656" i="1" s="1"/>
  <c r="CY656" i="1" s="1"/>
  <c r="X656" i="1" s="1"/>
  <c r="CX1550" i="3"/>
  <c r="CX1554" i="3"/>
  <c r="CX1549" i="3"/>
  <c r="CX1553" i="3"/>
  <c r="CX1548" i="3"/>
  <c r="CX1552" i="3"/>
  <c r="CX1547" i="3"/>
  <c r="CX1551" i="3"/>
  <c r="CX1555" i="3"/>
  <c r="CQ654" i="1"/>
  <c r="P654" i="1"/>
  <c r="CP654" i="1"/>
  <c r="O654" i="1" s="1"/>
  <c r="CT653" i="1"/>
  <c r="S653" i="1"/>
  <c r="CP653" i="1" s="1"/>
  <c r="O653" i="1" s="1"/>
  <c r="K937" i="5" s="1"/>
  <c r="CQ652" i="1"/>
  <c r="P652" i="1"/>
  <c r="CP652" i="1"/>
  <c r="O652" i="1" s="1"/>
  <c r="CQ650" i="1"/>
  <c r="P650" i="1"/>
  <c r="CP650" i="1" s="1"/>
  <c r="O650" i="1" s="1"/>
  <c r="CT649" i="1"/>
  <c r="S649" i="1"/>
  <c r="CQ648" i="1"/>
  <c r="P648" i="1" s="1"/>
  <c r="CP648" i="1" s="1"/>
  <c r="O648" i="1" s="1"/>
  <c r="CS646" i="1"/>
  <c r="CT645" i="1"/>
  <c r="S645" i="1" s="1"/>
  <c r="K918" i="5" s="1"/>
  <c r="CS644" i="1"/>
  <c r="R644" i="1"/>
  <c r="AB644" i="1"/>
  <c r="CX1498" i="3"/>
  <c r="CX1502" i="3"/>
  <c r="CX1497" i="3"/>
  <c r="CX1501" i="3"/>
  <c r="CX1496" i="3"/>
  <c r="CX1500" i="3"/>
  <c r="CX1495" i="3"/>
  <c r="CX1499" i="3"/>
  <c r="CX1503" i="3"/>
  <c r="CR643" i="1"/>
  <c r="Q643" i="1" s="1"/>
  <c r="CS642" i="1"/>
  <c r="R642" i="1" s="1"/>
  <c r="CZ642" i="1" s="1"/>
  <c r="Y642" i="1" s="1"/>
  <c r="AB642" i="1"/>
  <c r="CT641" i="1"/>
  <c r="S641" i="1"/>
  <c r="Q641" i="1"/>
  <c r="CY636" i="1"/>
  <c r="X636" i="1"/>
  <c r="CR632" i="1"/>
  <c r="Q632" i="1" s="1"/>
  <c r="AB632" i="1"/>
  <c r="CY631" i="1"/>
  <c r="X631" i="1" s="1"/>
  <c r="T891" i="5" s="1"/>
  <c r="CZ631" i="1"/>
  <c r="Y631" i="1" s="1"/>
  <c r="V891" i="5" s="1"/>
  <c r="CR625" i="1"/>
  <c r="Q625" i="1"/>
  <c r="AB625" i="1"/>
  <c r="CY619" i="1"/>
  <c r="X619" i="1"/>
  <c r="T861" i="5" s="1"/>
  <c r="CZ619" i="1"/>
  <c r="Y619" i="1" s="1"/>
  <c r="V861" i="5" s="1"/>
  <c r="CR616" i="1"/>
  <c r="AB616" i="1"/>
  <c r="CY615" i="1"/>
  <c r="X615" i="1" s="1"/>
  <c r="T858" i="5" s="1"/>
  <c r="CZ615" i="1"/>
  <c r="Y615" i="1" s="1"/>
  <c r="V858" i="5" s="1"/>
  <c r="CP615" i="1"/>
  <c r="O615" i="1"/>
  <c r="K858" i="5" s="1"/>
  <c r="CZ606" i="1"/>
  <c r="Y606" i="1" s="1"/>
  <c r="CY606" i="1"/>
  <c r="X606" i="1" s="1"/>
  <c r="CY605" i="1"/>
  <c r="X605" i="1" s="1"/>
  <c r="T827" i="5" s="1"/>
  <c r="CZ605" i="1"/>
  <c r="Y605" i="1"/>
  <c r="V827" i="5" s="1"/>
  <c r="CZ604" i="1"/>
  <c r="Y604" i="1" s="1"/>
  <c r="CY604" i="1"/>
  <c r="X604" i="1" s="1"/>
  <c r="CY567" i="1"/>
  <c r="X567" i="1" s="1"/>
  <c r="T818" i="5" s="1"/>
  <c r="CZ567" i="1"/>
  <c r="Y567" i="1"/>
  <c r="V818" i="5" s="1"/>
  <c r="AB567" i="1"/>
  <c r="CR567" i="1"/>
  <c r="Q567" i="1"/>
  <c r="CP567" i="1" s="1"/>
  <c r="O567" i="1" s="1"/>
  <c r="K818" i="5" s="1"/>
  <c r="CY565" i="1"/>
  <c r="X565" i="1" s="1"/>
  <c r="T817" i="5" s="1"/>
  <c r="CZ565" i="1"/>
  <c r="Y565" i="1"/>
  <c r="V817" i="5" s="1"/>
  <c r="CY560" i="1"/>
  <c r="X560" i="1" s="1"/>
  <c r="CZ560" i="1"/>
  <c r="Y560" i="1"/>
  <c r="CZ556" i="1"/>
  <c r="Y556" i="1"/>
  <c r="CY556" i="1"/>
  <c r="X556" i="1" s="1"/>
  <c r="AB554" i="1"/>
  <c r="AB553" i="1"/>
  <c r="CR553" i="1"/>
  <c r="Q553" i="1" s="1"/>
  <c r="CP553" i="1" s="1"/>
  <c r="O553" i="1" s="1"/>
  <c r="K787" i="5" s="1"/>
  <c r="CP552" i="1"/>
  <c r="O552" i="1"/>
  <c r="AB550" i="1"/>
  <c r="AB549" i="1"/>
  <c r="CR549" i="1"/>
  <c r="Q549" i="1"/>
  <c r="CP520" i="1"/>
  <c r="O520" i="1"/>
  <c r="CX1709" i="3"/>
  <c r="CX1721" i="3"/>
  <c r="CX1712" i="3"/>
  <c r="CX1710" i="3"/>
  <c r="CX1714" i="3"/>
  <c r="CX1711" i="3"/>
  <c r="CX1715" i="3"/>
  <c r="AD799" i="1"/>
  <c r="H1059" i="5" s="1"/>
  <c r="CR799" i="1"/>
  <c r="Q799" i="1" s="1"/>
  <c r="FY765" i="1"/>
  <c r="EG765" i="1"/>
  <c r="AO765" i="1"/>
  <c r="CX1666" i="3"/>
  <c r="CX1665" i="3"/>
  <c r="CX1664" i="3"/>
  <c r="CX1663" i="3"/>
  <c r="CX1654" i="3"/>
  <c r="CX1658" i="3"/>
  <c r="CX1657" i="3"/>
  <c r="CX1656" i="3"/>
  <c r="CX1655" i="3"/>
  <c r="GD754" i="1"/>
  <c r="FV754" i="1"/>
  <c r="FR754" i="1"/>
  <c r="CL754" i="1"/>
  <c r="CD754" i="1"/>
  <c r="BZ754" i="1"/>
  <c r="FY723" i="1"/>
  <c r="EG723" i="1"/>
  <c r="AO723" i="1"/>
  <c r="AB721" i="1"/>
  <c r="CX1630" i="3"/>
  <c r="CX1634" i="3"/>
  <c r="CX1638" i="3"/>
  <c r="CX1633" i="3"/>
  <c r="CX1637" i="3"/>
  <c r="CX1632" i="3"/>
  <c r="CX1636" i="3"/>
  <c r="CX1631" i="3"/>
  <c r="CX1635" i="3"/>
  <c r="AB713" i="1"/>
  <c r="CX1594" i="3"/>
  <c r="CX1598" i="3"/>
  <c r="CX1602" i="3"/>
  <c r="CX1606" i="3"/>
  <c r="CX1610" i="3"/>
  <c r="CX1597" i="3"/>
  <c r="CX1601" i="3"/>
  <c r="CX1605" i="3"/>
  <c r="CX1609" i="3"/>
  <c r="CX1596" i="3"/>
  <c r="CX1600" i="3"/>
  <c r="CX1604" i="3"/>
  <c r="CX1608" i="3"/>
  <c r="CX1612" i="3"/>
  <c r="CX1595" i="3"/>
  <c r="CX1599" i="3"/>
  <c r="CX1603" i="3"/>
  <c r="CX1607" i="3"/>
  <c r="CX1611" i="3"/>
  <c r="GA671" i="1"/>
  <c r="EU671" i="1"/>
  <c r="EM671" i="1"/>
  <c r="EI671" i="1"/>
  <c r="CI671" i="1"/>
  <c r="BC671" i="1"/>
  <c r="AU671" i="1"/>
  <c r="AQ671" i="1"/>
  <c r="CX1558" i="3"/>
  <c r="CX1562" i="3"/>
  <c r="CX1557" i="3"/>
  <c r="CX1561" i="3"/>
  <c r="CX1556" i="3"/>
  <c r="CX1560" i="3"/>
  <c r="CX1564" i="3"/>
  <c r="CX1559" i="3"/>
  <c r="CX1563" i="3"/>
  <c r="CX1506" i="3"/>
  <c r="CX1510" i="3"/>
  <c r="CX1505" i="3"/>
  <c r="CX1509" i="3"/>
  <c r="CX1504" i="3"/>
  <c r="CX1508" i="3"/>
  <c r="CX1512" i="3"/>
  <c r="CX1507" i="3"/>
  <c r="CX1511" i="3"/>
  <c r="CR630" i="1"/>
  <c r="Q630" i="1"/>
  <c r="AB630" i="1"/>
  <c r="CY629" i="1"/>
  <c r="X629" i="1" s="1"/>
  <c r="T890" i="5" s="1"/>
  <c r="CZ629" i="1"/>
  <c r="Y629" i="1" s="1"/>
  <c r="V890" i="5" s="1"/>
  <c r="CY612" i="1"/>
  <c r="X612" i="1" s="1"/>
  <c r="CZ612" i="1"/>
  <c r="Y612" i="1" s="1"/>
  <c r="CY610" i="1"/>
  <c r="X610" i="1" s="1"/>
  <c r="CZ610" i="1"/>
  <c r="Y610" i="1" s="1"/>
  <c r="CY569" i="1"/>
  <c r="X569" i="1" s="1"/>
  <c r="T819" i="5" s="1"/>
  <c r="CZ569" i="1"/>
  <c r="Y569" i="1" s="1"/>
  <c r="V819" i="5" s="1"/>
  <c r="CZ564" i="1"/>
  <c r="Y564" i="1"/>
  <c r="CY564" i="1"/>
  <c r="X564" i="1" s="1"/>
  <c r="CR562" i="1"/>
  <c r="Q562" i="1" s="1"/>
  <c r="CP562" i="1" s="1"/>
  <c r="O562" i="1" s="1"/>
  <c r="AB562" i="1"/>
  <c r="CR560" i="1"/>
  <c r="Q560" i="1"/>
  <c r="AB560" i="1"/>
  <c r="CY543" i="1"/>
  <c r="X543" i="1" s="1"/>
  <c r="T764" i="5" s="1"/>
  <c r="CZ543" i="1"/>
  <c r="Y543" i="1"/>
  <c r="V764" i="5" s="1"/>
  <c r="U512" i="1"/>
  <c r="GX512" i="1"/>
  <c r="R512" i="1"/>
  <c r="CX1725" i="3"/>
  <c r="CX1724" i="3"/>
  <c r="CX1726" i="3"/>
  <c r="CX1723" i="3"/>
  <c r="CX1670" i="3"/>
  <c r="CX1674" i="3"/>
  <c r="CX1678" i="3"/>
  <c r="CX1669" i="3"/>
  <c r="CX1673" i="3"/>
  <c r="CX1677" i="3"/>
  <c r="CX1668" i="3"/>
  <c r="CX1672" i="3"/>
  <c r="CX1676" i="3"/>
  <c r="CX1680" i="3"/>
  <c r="CX1667" i="3"/>
  <c r="CX1671" i="3"/>
  <c r="CX1675" i="3"/>
  <c r="CX1679" i="3"/>
  <c r="CX1642" i="3"/>
  <c r="CX1641" i="3"/>
  <c r="CX1640" i="3"/>
  <c r="CX1639" i="3"/>
  <c r="CX1643" i="3"/>
  <c r="FQ754" i="1"/>
  <c r="CX1614" i="3"/>
  <c r="CX1613" i="3"/>
  <c r="CX1616" i="3"/>
  <c r="CX1615" i="3"/>
  <c r="CT711" i="1"/>
  <c r="S711" i="1"/>
  <c r="ET671" i="1"/>
  <c r="EP671" i="1"/>
  <c r="EL671" i="1"/>
  <c r="EH671" i="1"/>
  <c r="BB671" i="1"/>
  <c r="AX671" i="1"/>
  <c r="AT671" i="1"/>
  <c r="AP671" i="1"/>
  <c r="CX1534" i="3"/>
  <c r="CX1538" i="3"/>
  <c r="CX1533" i="3"/>
  <c r="CX1537" i="3"/>
  <c r="CX1532" i="3"/>
  <c r="CX1536" i="3"/>
  <c r="CX1531" i="3"/>
  <c r="CX1535" i="3"/>
  <c r="CX1514" i="3"/>
  <c r="CX1518" i="3"/>
  <c r="CX1513" i="3"/>
  <c r="CX1517" i="3"/>
  <c r="CX1521" i="3"/>
  <c r="CX1516" i="3"/>
  <c r="CX1520" i="3"/>
  <c r="CX1515" i="3"/>
  <c r="CX1519" i="3"/>
  <c r="Q637" i="1"/>
  <c r="AB637" i="1"/>
  <c r="CR629" i="1"/>
  <c r="Q629" i="1" s="1"/>
  <c r="CP629" i="1" s="1"/>
  <c r="O629" i="1" s="1"/>
  <c r="K890" i="5" s="1"/>
  <c r="AB629" i="1"/>
  <c r="CY621" i="1"/>
  <c r="X621" i="1"/>
  <c r="T868" i="5" s="1"/>
  <c r="CZ621" i="1"/>
  <c r="Y621" i="1" s="1"/>
  <c r="V868" i="5" s="1"/>
  <c r="CR612" i="1"/>
  <c r="Q612" i="1" s="1"/>
  <c r="CP612" i="1" s="1"/>
  <c r="O612" i="1" s="1"/>
  <c r="AB612" i="1"/>
  <c r="CR610" i="1"/>
  <c r="Q610" i="1" s="1"/>
  <c r="AB610" i="1"/>
  <c r="CP606" i="1"/>
  <c r="O606" i="1" s="1"/>
  <c r="CR569" i="1"/>
  <c r="Q569" i="1" s="1"/>
  <c r="CP569" i="1" s="1"/>
  <c r="O569" i="1" s="1"/>
  <c r="AB569" i="1"/>
  <c r="CY566" i="1"/>
  <c r="X566" i="1"/>
  <c r="CZ566" i="1"/>
  <c r="Y566" i="1" s="1"/>
  <c r="AB561" i="1"/>
  <c r="CR561" i="1"/>
  <c r="Q561" i="1" s="1"/>
  <c r="CY559" i="1"/>
  <c r="X559" i="1" s="1"/>
  <c r="T808" i="5" s="1"/>
  <c r="CZ559" i="1"/>
  <c r="Y559" i="1" s="1"/>
  <c r="V808" i="5" s="1"/>
  <c r="CP549" i="1"/>
  <c r="O549" i="1" s="1"/>
  <c r="K776" i="5" s="1"/>
  <c r="CR547" i="1"/>
  <c r="AB547" i="1"/>
  <c r="CZ546" i="1"/>
  <c r="Y546" i="1"/>
  <c r="CY546" i="1"/>
  <c r="X546" i="1" s="1"/>
  <c r="AB546" i="1"/>
  <c r="CZ544" i="1"/>
  <c r="Y544" i="1" s="1"/>
  <c r="CY544" i="1"/>
  <c r="X544" i="1"/>
  <c r="CR543" i="1"/>
  <c r="Q543" i="1" s="1"/>
  <c r="CP543" i="1"/>
  <c r="O543" i="1" s="1"/>
  <c r="AB543" i="1"/>
  <c r="CZ542" i="1"/>
  <c r="Y542" i="1"/>
  <c r="CY542" i="1"/>
  <c r="X542" i="1" s="1"/>
  <c r="AB542" i="1"/>
  <c r="CY535" i="1"/>
  <c r="X535" i="1" s="1"/>
  <c r="T751" i="5" s="1"/>
  <c r="CZ535" i="1"/>
  <c r="Y535" i="1"/>
  <c r="V751" i="5" s="1"/>
  <c r="CY533" i="1"/>
  <c r="X533" i="1"/>
  <c r="T743" i="5" s="1"/>
  <c r="CZ533" i="1"/>
  <c r="Y533" i="1"/>
  <c r="V743" i="5" s="1"/>
  <c r="CZ532" i="1"/>
  <c r="Y532" i="1" s="1"/>
  <c r="CY532" i="1"/>
  <c r="X532" i="1" s="1"/>
  <c r="AB532" i="1"/>
  <c r="CR531" i="1"/>
  <c r="Q531" i="1"/>
  <c r="AB531" i="1"/>
  <c r="CZ530" i="1"/>
  <c r="Y530" i="1" s="1"/>
  <c r="CY530" i="1"/>
  <c r="X530" i="1" s="1"/>
  <c r="AB530" i="1"/>
  <c r="AB526" i="1"/>
  <c r="CP522" i="1"/>
  <c r="O522" i="1" s="1"/>
  <c r="CZ508" i="1"/>
  <c r="Y508" i="1" s="1"/>
  <c r="CY508" i="1"/>
  <c r="X508" i="1" s="1"/>
  <c r="CX1729" i="3"/>
  <c r="CX1728" i="3"/>
  <c r="CX1730" i="3"/>
  <c r="CX1727" i="3"/>
  <c r="CX1682" i="3"/>
  <c r="CX1686" i="3"/>
  <c r="CX1690" i="3"/>
  <c r="CX1681" i="3"/>
  <c r="CX1685" i="3"/>
  <c r="CX1689" i="3"/>
  <c r="CX1693" i="3"/>
  <c r="CX1684" i="3"/>
  <c r="CX1688" i="3"/>
  <c r="CX1692" i="3"/>
  <c r="CX1683" i="3"/>
  <c r="CX1687" i="3"/>
  <c r="CX1691" i="3"/>
  <c r="CX1694" i="3"/>
  <c r="CI765" i="1"/>
  <c r="CX1646" i="3"/>
  <c r="CX1645" i="3"/>
  <c r="CX1644" i="3"/>
  <c r="CX1648" i="3"/>
  <c r="CX1647" i="3"/>
  <c r="EU723" i="1"/>
  <c r="CX1618" i="3"/>
  <c r="CX1617" i="3"/>
  <c r="CX1620" i="3"/>
  <c r="CX1619" i="3"/>
  <c r="AO671" i="1"/>
  <c r="I659" i="1"/>
  <c r="CX1542" i="3"/>
  <c r="CX1546" i="3"/>
  <c r="CX1541" i="3"/>
  <c r="CX1545" i="3"/>
  <c r="CX1540" i="3"/>
  <c r="CX1544" i="3"/>
  <c r="CX1539" i="3"/>
  <c r="CX1543" i="3"/>
  <c r="CX1522" i="3"/>
  <c r="CX1526" i="3"/>
  <c r="CX1530" i="3"/>
  <c r="CX1525" i="3"/>
  <c r="CX1529" i="3"/>
  <c r="CX1524" i="3"/>
  <c r="CX1528" i="3"/>
  <c r="CX1523" i="3"/>
  <c r="CX1527" i="3"/>
  <c r="I647" i="1"/>
  <c r="E925" i="5" s="1"/>
  <c r="GX647" i="1"/>
  <c r="GX641" i="1"/>
  <c r="U641" i="1"/>
  <c r="AB640" i="1"/>
  <c r="CQ640" i="1"/>
  <c r="P640" i="1" s="1"/>
  <c r="CP640" i="1" s="1"/>
  <c r="O640" i="1" s="1"/>
  <c r="CP637" i="1"/>
  <c r="O637" i="1" s="1"/>
  <c r="CR634" i="1"/>
  <c r="Q634" i="1" s="1"/>
  <c r="CP634" i="1" s="1"/>
  <c r="O634" i="1" s="1"/>
  <c r="AB634" i="1"/>
  <c r="CP630" i="1"/>
  <c r="O630" i="1"/>
  <c r="CZ626" i="1"/>
  <c r="Y626" i="1"/>
  <c r="CY626" i="1"/>
  <c r="X626" i="1"/>
  <c r="GN626" i="1" s="1"/>
  <c r="CZ624" i="1"/>
  <c r="Y624" i="1" s="1"/>
  <c r="CY624" i="1"/>
  <c r="X624" i="1" s="1"/>
  <c r="CZ622" i="1"/>
  <c r="Y622" i="1"/>
  <c r="CY622" i="1"/>
  <c r="X622" i="1"/>
  <c r="CY609" i="1"/>
  <c r="X609" i="1" s="1"/>
  <c r="T838" i="5" s="1"/>
  <c r="K844" i="5" s="1"/>
  <c r="CZ609" i="1"/>
  <c r="Y609" i="1" s="1"/>
  <c r="V838" i="5" s="1"/>
  <c r="K845" i="5" s="1"/>
  <c r="CZ568" i="1"/>
  <c r="Y568" i="1"/>
  <c r="CY568" i="1"/>
  <c r="X568" i="1"/>
  <c r="CR568" i="1"/>
  <c r="Q568" i="1"/>
  <c r="CP568" i="1" s="1"/>
  <c r="O568" i="1" s="1"/>
  <c r="AB568" i="1"/>
  <c r="CR566" i="1"/>
  <c r="Q566" i="1" s="1"/>
  <c r="CP566" i="1" s="1"/>
  <c r="O566" i="1" s="1"/>
  <c r="AB566" i="1"/>
  <c r="CP560" i="1"/>
  <c r="O560" i="1"/>
  <c r="CZ558" i="1"/>
  <c r="Y558" i="1"/>
  <c r="CY558" i="1"/>
  <c r="X558" i="1"/>
  <c r="CY555" i="1"/>
  <c r="X555" i="1"/>
  <c r="T789" i="5" s="1"/>
  <c r="K795" i="5" s="1"/>
  <c r="CZ555" i="1"/>
  <c r="Y555" i="1" s="1"/>
  <c r="V789" i="5" s="1"/>
  <c r="K796" i="5" s="1"/>
  <c r="CY551" i="1"/>
  <c r="X551" i="1"/>
  <c r="T778" i="5" s="1"/>
  <c r="CZ551" i="1"/>
  <c r="Y551" i="1" s="1"/>
  <c r="V778" i="5" s="1"/>
  <c r="CY550" i="1"/>
  <c r="X550" i="1" s="1"/>
  <c r="GN550" i="1" s="1"/>
  <c r="CZ550" i="1"/>
  <c r="Y550" i="1"/>
  <c r="CY549" i="1"/>
  <c r="X549" i="1"/>
  <c r="T776" i="5" s="1"/>
  <c r="CZ549" i="1"/>
  <c r="Y549" i="1"/>
  <c r="V776" i="5" s="1"/>
  <c r="CR548" i="1"/>
  <c r="Q548" i="1"/>
  <c r="CP548" i="1" s="1"/>
  <c r="O548" i="1" s="1"/>
  <c r="AB548" i="1"/>
  <c r="CR540" i="1"/>
  <c r="Q540" i="1" s="1"/>
  <c r="CP540" i="1" s="1"/>
  <c r="O540" i="1" s="1"/>
  <c r="AB540" i="1"/>
  <c r="CR535" i="1"/>
  <c r="Q535" i="1"/>
  <c r="CP535" i="1" s="1"/>
  <c r="O535" i="1" s="1"/>
  <c r="AB535" i="1"/>
  <c r="CZ534" i="1"/>
  <c r="Y534" i="1" s="1"/>
  <c r="CY534" i="1"/>
  <c r="X534" i="1" s="1"/>
  <c r="CP526" i="1"/>
  <c r="O526" i="1" s="1"/>
  <c r="CY518" i="1"/>
  <c r="X518" i="1" s="1"/>
  <c r="CZ518" i="1"/>
  <c r="Y518" i="1" s="1"/>
  <c r="CZ516" i="1"/>
  <c r="Y516" i="1" s="1"/>
  <c r="CY516" i="1"/>
  <c r="X516" i="1" s="1"/>
  <c r="CY511" i="1"/>
  <c r="X511" i="1" s="1"/>
  <c r="T698" i="5" s="1"/>
  <c r="CZ511" i="1"/>
  <c r="Y511" i="1"/>
  <c r="V698" i="5" s="1"/>
  <c r="CQ638" i="1"/>
  <c r="P638" i="1"/>
  <c r="CQ636" i="1"/>
  <c r="P636" i="1"/>
  <c r="CP636" i="1" s="1"/>
  <c r="O636" i="1" s="1"/>
  <c r="CS634" i="1"/>
  <c r="R634" i="1"/>
  <c r="CZ634" i="1" s="1"/>
  <c r="Y634" i="1" s="1"/>
  <c r="CS632" i="1"/>
  <c r="R632" i="1"/>
  <c r="CY632" i="1" s="1"/>
  <c r="X632" i="1" s="1"/>
  <c r="CX1470" i="3"/>
  <c r="CX1469" i="3"/>
  <c r="CX1473" i="3"/>
  <c r="CX1472" i="3"/>
  <c r="CX1471" i="3"/>
  <c r="CR631" i="1"/>
  <c r="Q631" i="1" s="1"/>
  <c r="CS630" i="1"/>
  <c r="R630" i="1" s="1"/>
  <c r="CY630" i="1" s="1"/>
  <c r="X630" i="1" s="1"/>
  <c r="CQ628" i="1"/>
  <c r="P628" i="1" s="1"/>
  <c r="CX1330" i="3"/>
  <c r="CX1334" i="3"/>
  <c r="CX1338" i="3"/>
  <c r="CX1342" i="3"/>
  <c r="CX1346" i="3"/>
  <c r="CX1329" i="3"/>
  <c r="CX1333" i="3"/>
  <c r="CX1337" i="3"/>
  <c r="CX1341" i="3"/>
  <c r="CX1345" i="3"/>
  <c r="CX1332" i="3"/>
  <c r="CX1336" i="3"/>
  <c r="CX1340" i="3"/>
  <c r="CX1344" i="3"/>
  <c r="CX1331" i="3"/>
  <c r="CX1335" i="3"/>
  <c r="CX1339" i="3"/>
  <c r="CX1343" i="3"/>
  <c r="CX1347" i="3"/>
  <c r="ET571" i="1"/>
  <c r="EL571" i="1"/>
  <c r="EH571" i="1"/>
  <c r="BB571" i="1"/>
  <c r="AT571" i="1"/>
  <c r="AP571" i="1"/>
  <c r="CX1262" i="3"/>
  <c r="CX1266" i="3"/>
  <c r="CX1261" i="3"/>
  <c r="CX1265" i="3"/>
  <c r="CX1264" i="3"/>
  <c r="CX1268" i="3"/>
  <c r="CX1263" i="3"/>
  <c r="CX1267" i="3"/>
  <c r="AB552" i="1"/>
  <c r="CX1246" i="3"/>
  <c r="CX1250" i="3"/>
  <c r="CX1245" i="3"/>
  <c r="CX1249" i="3"/>
  <c r="CX1244" i="3"/>
  <c r="CX1248" i="3"/>
  <c r="CX1243" i="3"/>
  <c r="CX1247" i="3"/>
  <c r="CX1251" i="3"/>
  <c r="CS548" i="1"/>
  <c r="R548" i="1"/>
  <c r="CZ548" i="1" s="1"/>
  <c r="Y548" i="1" s="1"/>
  <c r="CQ546" i="1"/>
  <c r="P546" i="1"/>
  <c r="CP546" i="1" s="1"/>
  <c r="O546" i="1" s="1"/>
  <c r="CQ544" i="1"/>
  <c r="P544" i="1"/>
  <c r="CP544" i="1" s="1"/>
  <c r="O544" i="1" s="1"/>
  <c r="CQ542" i="1"/>
  <c r="P542" i="1"/>
  <c r="CP542" i="1" s="1"/>
  <c r="O542" i="1" s="1"/>
  <c r="CR541" i="1"/>
  <c r="Q541" i="1"/>
  <c r="CP541" i="1" s="1"/>
  <c r="O541" i="1" s="1"/>
  <c r="CS540" i="1"/>
  <c r="R540" i="1"/>
  <c r="CY540" i="1" s="1"/>
  <c r="X540" i="1" s="1"/>
  <c r="CS538" i="1"/>
  <c r="R538" i="1"/>
  <c r="CZ538" i="1" s="1"/>
  <c r="Y538" i="1" s="1"/>
  <c r="CX1210" i="3"/>
  <c r="CX1214" i="3"/>
  <c r="CX1209" i="3"/>
  <c r="CX1213" i="3"/>
  <c r="CX1212" i="3"/>
  <c r="CX1216" i="3"/>
  <c r="CX1211" i="3"/>
  <c r="CX1215" i="3"/>
  <c r="CR537" i="1"/>
  <c r="Q537" i="1"/>
  <c r="CP537" i="1" s="1"/>
  <c r="O537" i="1" s="1"/>
  <c r="CS536" i="1"/>
  <c r="R536" i="1"/>
  <c r="CY536" i="1" s="1"/>
  <c r="X536" i="1" s="1"/>
  <c r="CQ534" i="1"/>
  <c r="P534" i="1"/>
  <c r="CQ532" i="1"/>
  <c r="P532" i="1"/>
  <c r="CP532" i="1" s="1"/>
  <c r="O532" i="1" s="1"/>
  <c r="CQ530" i="1"/>
  <c r="P530" i="1"/>
  <c r="CP530" i="1" s="1"/>
  <c r="O530" i="1" s="1"/>
  <c r="CR529" i="1"/>
  <c r="CS528" i="1"/>
  <c r="AB528" i="1"/>
  <c r="CT527" i="1"/>
  <c r="S527" i="1"/>
  <c r="K733" i="5" s="1"/>
  <c r="CS526" i="1"/>
  <c r="R526" i="1"/>
  <c r="CZ526" i="1" s="1"/>
  <c r="Y526" i="1" s="1"/>
  <c r="CX1154" i="3"/>
  <c r="CX1158" i="3"/>
  <c r="CX1162" i="3"/>
  <c r="CX1166" i="3"/>
  <c r="CX1170" i="3"/>
  <c r="CX1174" i="3"/>
  <c r="CX1153" i="3"/>
  <c r="CX1157" i="3"/>
  <c r="CX1161" i="3"/>
  <c r="CX1165" i="3"/>
  <c r="CX1169" i="3"/>
  <c r="CX1173" i="3"/>
  <c r="CX1156" i="3"/>
  <c r="CX1160" i="3"/>
  <c r="CX1164" i="3"/>
  <c r="CX1168" i="3"/>
  <c r="CX1172" i="3"/>
  <c r="CX1155" i="3"/>
  <c r="CX1159" i="3"/>
  <c r="CX1163" i="3"/>
  <c r="CX1167" i="3"/>
  <c r="CX1171" i="3"/>
  <c r="CX1175" i="3"/>
  <c r="CR525" i="1"/>
  <c r="Q525" i="1" s="1"/>
  <c r="CP525" i="1" s="1"/>
  <c r="O525" i="1" s="1"/>
  <c r="CS524" i="1"/>
  <c r="R524" i="1" s="1"/>
  <c r="AB524" i="1"/>
  <c r="CT523" i="1"/>
  <c r="S523" i="1"/>
  <c r="K722" i="5" s="1"/>
  <c r="CS522" i="1"/>
  <c r="R522" i="1"/>
  <c r="CY522" i="1" s="1"/>
  <c r="X522" i="1" s="1"/>
  <c r="AB522" i="1"/>
  <c r="CX1108" i="3"/>
  <c r="CX1112" i="3"/>
  <c r="CX1116" i="3"/>
  <c r="CX1120" i="3"/>
  <c r="CX1124" i="3"/>
  <c r="CX1109" i="3"/>
  <c r="CX1113" i="3"/>
  <c r="CX1117" i="3"/>
  <c r="CX1121" i="3"/>
  <c r="CX1107" i="3"/>
  <c r="CX1111" i="3"/>
  <c r="CX1115" i="3"/>
  <c r="CX1119" i="3"/>
  <c r="CX1123" i="3"/>
  <c r="CX1126" i="3"/>
  <c r="CX1110" i="3"/>
  <c r="CX1114" i="3"/>
  <c r="CX1118" i="3"/>
  <c r="CX1122" i="3"/>
  <c r="CX1125" i="3"/>
  <c r="CX1129" i="3"/>
  <c r="CX1128" i="3"/>
  <c r="CX1127" i="3"/>
  <c r="CR521" i="1"/>
  <c r="Q521" i="1"/>
  <c r="CS520" i="1"/>
  <c r="R520" i="1"/>
  <c r="CY520" i="1" s="1"/>
  <c r="X520" i="1" s="1"/>
  <c r="AB520" i="1"/>
  <c r="CT519" i="1"/>
  <c r="S519" i="1" s="1"/>
  <c r="K712" i="5" s="1"/>
  <c r="CR518" i="1"/>
  <c r="Q518" i="1" s="1"/>
  <c r="CP518" i="1" s="1"/>
  <c r="O518" i="1" s="1"/>
  <c r="CT517" i="1"/>
  <c r="S517" i="1" s="1"/>
  <c r="CP517" i="1" s="1"/>
  <c r="O517" i="1" s="1"/>
  <c r="K709" i="5" s="1"/>
  <c r="CQ516" i="1"/>
  <c r="P516" i="1" s="1"/>
  <c r="AD516" i="1"/>
  <c r="CR516" i="1" s="1"/>
  <c r="Q516" i="1" s="1"/>
  <c r="CR515" i="1"/>
  <c r="Q515" i="1"/>
  <c r="CP515" i="1" s="1"/>
  <c r="O515" i="1" s="1"/>
  <c r="CQ514" i="1"/>
  <c r="P512" i="1"/>
  <c r="CX1080" i="3"/>
  <c r="CX1084" i="3"/>
  <c r="CX1088" i="3"/>
  <c r="CX1092" i="3"/>
  <c r="CX1096" i="3"/>
  <c r="CX1081" i="3"/>
  <c r="CX1085" i="3"/>
  <c r="CX1089" i="3"/>
  <c r="CX1093" i="3"/>
  <c r="CX1078" i="3"/>
  <c r="CX1082" i="3"/>
  <c r="CX1086" i="3"/>
  <c r="CX1090" i="3"/>
  <c r="CX1094" i="3"/>
  <c r="CX1079" i="3"/>
  <c r="CX1083" i="3"/>
  <c r="CX1087" i="3"/>
  <c r="CX1091" i="3"/>
  <c r="CX1095" i="3"/>
  <c r="I513" i="1"/>
  <c r="E707" i="5" s="1"/>
  <c r="AD509" i="1"/>
  <c r="H691" i="5" s="1"/>
  <c r="EP398" i="1"/>
  <c r="P478" i="1"/>
  <c r="EH398" i="1"/>
  <c r="P480" i="1"/>
  <c r="BB398" i="1"/>
  <c r="F484" i="1"/>
  <c r="AB467" i="1"/>
  <c r="CR467" i="1"/>
  <c r="Q467" i="1" s="1"/>
  <c r="CP467" i="1" s="1"/>
  <c r="O467" i="1" s="1"/>
  <c r="CP466" i="1"/>
  <c r="O466" i="1" s="1"/>
  <c r="CR462" i="1"/>
  <c r="Q462" i="1" s="1"/>
  <c r="CP462" i="1" s="1"/>
  <c r="O462" i="1" s="1"/>
  <c r="AB462" i="1"/>
  <c r="CY461" i="1"/>
  <c r="X461" i="1"/>
  <c r="T661" i="5" s="1"/>
  <c r="CZ461" i="1"/>
  <c r="Y461" i="1"/>
  <c r="V661" i="5" s="1"/>
  <c r="CY457" i="1"/>
  <c r="X457" i="1"/>
  <c r="T658" i="5" s="1"/>
  <c r="CZ457" i="1"/>
  <c r="Y457" i="1"/>
  <c r="V658" i="5" s="1"/>
  <c r="AB457" i="1"/>
  <c r="CR457" i="1"/>
  <c r="Q457" i="1" s="1"/>
  <c r="CP457" i="1" s="1"/>
  <c r="O457" i="1" s="1"/>
  <c r="CP452" i="1"/>
  <c r="O452" i="1" s="1"/>
  <c r="CR448" i="1"/>
  <c r="Q448" i="1" s="1"/>
  <c r="CP448" i="1" s="1"/>
  <c r="O448" i="1" s="1"/>
  <c r="AB448" i="1"/>
  <c r="CR444" i="1"/>
  <c r="Q444" i="1"/>
  <c r="AB444" i="1"/>
  <c r="CY443" i="1"/>
  <c r="X443" i="1" s="1"/>
  <c r="T636" i="5" s="1"/>
  <c r="CZ443" i="1"/>
  <c r="Y443" i="1" s="1"/>
  <c r="V636" i="5" s="1"/>
  <c r="CP442" i="1"/>
  <c r="O442" i="1" s="1"/>
  <c r="CY440" i="1"/>
  <c r="X440" i="1" s="1"/>
  <c r="CZ440" i="1"/>
  <c r="Y440" i="1" s="1"/>
  <c r="CY435" i="1"/>
  <c r="X435" i="1" s="1"/>
  <c r="T615" i="5" s="1"/>
  <c r="CZ435" i="1"/>
  <c r="Y435" i="1" s="1"/>
  <c r="V615" i="5" s="1"/>
  <c r="CR434" i="1"/>
  <c r="Q434" i="1" s="1"/>
  <c r="CP434" i="1" s="1"/>
  <c r="O434" i="1" s="1"/>
  <c r="AB434" i="1"/>
  <c r="CR433" i="1"/>
  <c r="Q433" i="1"/>
  <c r="AB433" i="1"/>
  <c r="CY428" i="1"/>
  <c r="X428" i="1" s="1"/>
  <c r="CZ428" i="1"/>
  <c r="Y428" i="1" s="1"/>
  <c r="P425" i="1"/>
  <c r="CR424" i="1"/>
  <c r="Q424" i="1"/>
  <c r="AB424" i="1"/>
  <c r="CY423" i="1"/>
  <c r="X423" i="1" s="1"/>
  <c r="T592" i="5" s="1"/>
  <c r="CZ423" i="1"/>
  <c r="Y423" i="1" s="1"/>
  <c r="V592" i="5" s="1"/>
  <c r="CR422" i="1"/>
  <c r="Q422" i="1" s="1"/>
  <c r="CP422" i="1" s="1"/>
  <c r="O422" i="1" s="1"/>
  <c r="GM422" i="1" s="1"/>
  <c r="AB422" i="1"/>
  <c r="CY412" i="1"/>
  <c r="X412" i="1"/>
  <c r="CZ412" i="1"/>
  <c r="Y412" i="1"/>
  <c r="CZ410" i="1"/>
  <c r="Y410" i="1"/>
  <c r="CY410" i="1"/>
  <c r="X410" i="1"/>
  <c r="CY365" i="1"/>
  <c r="X365" i="1" s="1"/>
  <c r="CZ365" i="1"/>
  <c r="Y365" i="1" s="1"/>
  <c r="CX1474" i="3"/>
  <c r="CX1478" i="3"/>
  <c r="CX1477" i="3"/>
  <c r="CX1476" i="3"/>
  <c r="CX1475" i="3"/>
  <c r="AD623" i="1"/>
  <c r="H873" i="5" s="1"/>
  <c r="CR623" i="1"/>
  <c r="Q623" i="1" s="1"/>
  <c r="AB621" i="1"/>
  <c r="AD619" i="1"/>
  <c r="H863" i="5" s="1"/>
  <c r="CR619" i="1"/>
  <c r="Q619" i="1" s="1"/>
  <c r="AD617" i="1"/>
  <c r="CR617" i="1"/>
  <c r="AB615" i="1"/>
  <c r="AD613" i="1"/>
  <c r="CR613" i="1" s="1"/>
  <c r="Q613" i="1" s="1"/>
  <c r="CX1350" i="3"/>
  <c r="CX1354" i="3"/>
  <c r="CX1358" i="3"/>
  <c r="CX1362" i="3"/>
  <c r="CX1366" i="3"/>
  <c r="CX1349" i="3"/>
  <c r="CX1353" i="3"/>
  <c r="CX1357" i="3"/>
  <c r="CX1361" i="3"/>
  <c r="CX1365" i="3"/>
  <c r="CX1348" i="3"/>
  <c r="CX1352" i="3"/>
  <c r="CX1356" i="3"/>
  <c r="CX1360" i="3"/>
  <c r="CX1364" i="3"/>
  <c r="CX1351" i="3"/>
  <c r="CX1355" i="3"/>
  <c r="CX1359" i="3"/>
  <c r="CX1363" i="3"/>
  <c r="AD609" i="1"/>
  <c r="H841" i="5" s="1"/>
  <c r="AB607" i="1"/>
  <c r="AD605" i="1"/>
  <c r="H830" i="5" s="1"/>
  <c r="AO571" i="1"/>
  <c r="AD557" i="1"/>
  <c r="H802" i="5" s="1"/>
  <c r="CX1270" i="3"/>
  <c r="CX1274" i="3"/>
  <c r="CX1269" i="3"/>
  <c r="CX1273" i="3"/>
  <c r="CX1272" i="3"/>
  <c r="CX1276" i="3"/>
  <c r="CX1271" i="3"/>
  <c r="CX1275" i="3"/>
  <c r="CX1254" i="3"/>
  <c r="CX1258" i="3"/>
  <c r="CX1253" i="3"/>
  <c r="CX1257" i="3"/>
  <c r="CX1252" i="3"/>
  <c r="CX1256" i="3"/>
  <c r="CX1260" i="3"/>
  <c r="CX1255" i="3"/>
  <c r="CX1259" i="3"/>
  <c r="CX1218" i="3"/>
  <c r="CX1222" i="3"/>
  <c r="CX1217" i="3"/>
  <c r="CX1221" i="3"/>
  <c r="CX1220" i="3"/>
  <c r="CX1224" i="3"/>
  <c r="CX1219" i="3"/>
  <c r="CX1223" i="3"/>
  <c r="CX1178" i="3"/>
  <c r="CX1182" i="3"/>
  <c r="CX1186" i="3"/>
  <c r="CX1190" i="3"/>
  <c r="CX1194" i="3"/>
  <c r="CX1198" i="3"/>
  <c r="CX1177" i="3"/>
  <c r="CX1181" i="3"/>
  <c r="CX1185" i="3"/>
  <c r="CX1189" i="3"/>
  <c r="CX1193" i="3"/>
  <c r="CX1197" i="3"/>
  <c r="CX1176" i="3"/>
  <c r="CX1180" i="3"/>
  <c r="CX1184" i="3"/>
  <c r="CX1188" i="3"/>
  <c r="CX1192" i="3"/>
  <c r="CX1196" i="3"/>
  <c r="CX1179" i="3"/>
  <c r="CX1183" i="3"/>
  <c r="CX1187" i="3"/>
  <c r="CX1191" i="3"/>
  <c r="CX1195" i="3"/>
  <c r="CX1130" i="3"/>
  <c r="CX1134" i="3"/>
  <c r="CX1138" i="3"/>
  <c r="CX1142" i="3"/>
  <c r="CX1146" i="3"/>
  <c r="CX1150" i="3"/>
  <c r="CX1133" i="3"/>
  <c r="CX1137" i="3"/>
  <c r="CX1141" i="3"/>
  <c r="CX1145" i="3"/>
  <c r="CX1149" i="3"/>
  <c r="CX1132" i="3"/>
  <c r="CX1136" i="3"/>
  <c r="CX1140" i="3"/>
  <c r="CX1144" i="3"/>
  <c r="CX1148" i="3"/>
  <c r="CX1152" i="3"/>
  <c r="CX1131" i="3"/>
  <c r="CX1135" i="3"/>
  <c r="CX1139" i="3"/>
  <c r="CX1143" i="3"/>
  <c r="CX1147" i="3"/>
  <c r="CX1151" i="3"/>
  <c r="S513" i="1"/>
  <c r="V513" i="1"/>
  <c r="R513" i="1"/>
  <c r="T512" i="1"/>
  <c r="W512" i="1"/>
  <c r="S512" i="1"/>
  <c r="AB509" i="1"/>
  <c r="AX398" i="1"/>
  <c r="F478" i="1"/>
  <c r="AP398" i="1"/>
  <c r="F480" i="1"/>
  <c r="CY468" i="1"/>
  <c r="X468" i="1"/>
  <c r="CZ468" i="1"/>
  <c r="Y468" i="1"/>
  <c r="CY460" i="1"/>
  <c r="X460" i="1"/>
  <c r="CZ460" i="1"/>
  <c r="Y460" i="1"/>
  <c r="CY459" i="1"/>
  <c r="X459" i="1"/>
  <c r="T659" i="5" s="1"/>
  <c r="CZ459" i="1"/>
  <c r="Y459" i="1"/>
  <c r="V659" i="5" s="1"/>
  <c r="CY456" i="1"/>
  <c r="X456" i="1"/>
  <c r="CZ456" i="1"/>
  <c r="Y456" i="1"/>
  <c r="CY454" i="1"/>
  <c r="X454" i="1"/>
  <c r="CZ454" i="1"/>
  <c r="Y454" i="1"/>
  <c r="CY449" i="1"/>
  <c r="X449" i="1"/>
  <c r="CZ449" i="1"/>
  <c r="Y449" i="1"/>
  <c r="CY447" i="1"/>
  <c r="X447" i="1"/>
  <c r="CZ447" i="1"/>
  <c r="Y447" i="1"/>
  <c r="CR445" i="1"/>
  <c r="AB445" i="1"/>
  <c r="CY438" i="1"/>
  <c r="X438" i="1" s="1"/>
  <c r="CZ438" i="1"/>
  <c r="Y438" i="1" s="1"/>
  <c r="CR436" i="1"/>
  <c r="Q436" i="1" s="1"/>
  <c r="CP436" i="1" s="1"/>
  <c r="O436" i="1" s="1"/>
  <c r="AB436" i="1"/>
  <c r="CY430" i="1"/>
  <c r="X430" i="1"/>
  <c r="CZ430" i="1"/>
  <c r="Y430" i="1"/>
  <c r="CY426" i="1"/>
  <c r="X426" i="1"/>
  <c r="CZ426" i="1"/>
  <c r="Y426" i="1"/>
  <c r="CR416" i="1"/>
  <c r="Q416" i="1"/>
  <c r="AB416" i="1"/>
  <c r="CR410" i="1"/>
  <c r="Q410" i="1" s="1"/>
  <c r="CP410" i="1" s="1"/>
  <c r="O410" i="1" s="1"/>
  <c r="AB410" i="1"/>
  <c r="CY408" i="1"/>
  <c r="X408" i="1"/>
  <c r="CZ408" i="1"/>
  <c r="Y408" i="1"/>
  <c r="CY406" i="1"/>
  <c r="X406" i="1"/>
  <c r="CZ406" i="1"/>
  <c r="Y406" i="1"/>
  <c r="CY364" i="1"/>
  <c r="X364" i="1" s="1"/>
  <c r="CZ364" i="1"/>
  <c r="Y364" i="1" s="1"/>
  <c r="CX1482" i="3"/>
  <c r="CX1486" i="3"/>
  <c r="CX1481" i="3"/>
  <c r="CX1485" i="3"/>
  <c r="CX1480" i="3"/>
  <c r="CX1484" i="3"/>
  <c r="CX1479" i="3"/>
  <c r="CX1483" i="3"/>
  <c r="CX1425" i="3"/>
  <c r="CX1429" i="3"/>
  <c r="CX1433" i="3"/>
  <c r="CX1437" i="3"/>
  <c r="CX1441" i="3"/>
  <c r="CX1445" i="3"/>
  <c r="CX1424" i="3"/>
  <c r="CX1428" i="3"/>
  <c r="CX1432" i="3"/>
  <c r="CX1436" i="3"/>
  <c r="CX1440" i="3"/>
  <c r="CX1444" i="3"/>
  <c r="CX1426" i="3"/>
  <c r="CX1430" i="3"/>
  <c r="CX1434" i="3"/>
  <c r="CX1438" i="3"/>
  <c r="CX1442" i="3"/>
  <c r="CX1423" i="3"/>
  <c r="CX1427" i="3"/>
  <c r="CX1431" i="3"/>
  <c r="CX1435" i="3"/>
  <c r="CX1439" i="3"/>
  <c r="CX1443" i="3"/>
  <c r="CX1377" i="3"/>
  <c r="CX1381" i="3"/>
  <c r="CX1385" i="3"/>
  <c r="CX1389" i="3"/>
  <c r="CX1393" i="3"/>
  <c r="CX1397" i="3"/>
  <c r="CX1380" i="3"/>
  <c r="CX1384" i="3"/>
  <c r="CX1388" i="3"/>
  <c r="CX1392" i="3"/>
  <c r="CX1396" i="3"/>
  <c r="CX1378" i="3"/>
  <c r="CX1382" i="3"/>
  <c r="CX1386" i="3"/>
  <c r="CX1390" i="3"/>
  <c r="CX1394" i="3"/>
  <c r="CX1398" i="3"/>
  <c r="CX1379" i="3"/>
  <c r="CX1383" i="3"/>
  <c r="CX1387" i="3"/>
  <c r="CX1391" i="3"/>
  <c r="CX1395" i="3"/>
  <c r="CX1399" i="3"/>
  <c r="I614" i="1"/>
  <c r="P614" i="1" s="1"/>
  <c r="CX1322" i="3"/>
  <c r="CX1321" i="3"/>
  <c r="CX1324" i="3"/>
  <c r="CX1323" i="3"/>
  <c r="CX1306" i="3"/>
  <c r="CX1310" i="3"/>
  <c r="CX1305" i="3"/>
  <c r="CX1309" i="3"/>
  <c r="CX1308" i="3"/>
  <c r="CX1312" i="3"/>
  <c r="CX1307" i="3"/>
  <c r="CX1311" i="3"/>
  <c r="P575" i="1"/>
  <c r="CX1278" i="3"/>
  <c r="CX1282" i="3"/>
  <c r="CX1277" i="3"/>
  <c r="CX1281" i="3"/>
  <c r="CX1285" i="3"/>
  <c r="CX1280" i="3"/>
  <c r="CX1284" i="3"/>
  <c r="CX1279" i="3"/>
  <c r="CX1283" i="3"/>
  <c r="CX1226" i="3"/>
  <c r="CX1230" i="3"/>
  <c r="CX1225" i="3"/>
  <c r="CX1229" i="3"/>
  <c r="CX1233" i="3"/>
  <c r="CX1228" i="3"/>
  <c r="CX1232" i="3"/>
  <c r="CX1227" i="3"/>
  <c r="CX1231" i="3"/>
  <c r="CX1202" i="3"/>
  <c r="CX1201" i="3"/>
  <c r="CX1200" i="3"/>
  <c r="CX1199" i="3"/>
  <c r="CX1203" i="3"/>
  <c r="W513" i="1"/>
  <c r="AD513" i="1"/>
  <c r="CR513" i="1"/>
  <c r="Q513" i="1" s="1"/>
  <c r="T511" i="1"/>
  <c r="AB511" i="1"/>
  <c r="T510" i="1"/>
  <c r="W510" i="1"/>
  <c r="S510" i="1"/>
  <c r="AB505" i="1"/>
  <c r="CY504" i="1"/>
  <c r="X504" i="1"/>
  <c r="CZ504" i="1"/>
  <c r="Y504" i="1" s="1"/>
  <c r="EL398" i="1"/>
  <c r="P489" i="1"/>
  <c r="AB469" i="1"/>
  <c r="CR469" i="1"/>
  <c r="Q469" i="1"/>
  <c r="AB468" i="1"/>
  <c r="CR468" i="1"/>
  <c r="Q468" i="1" s="1"/>
  <c r="CP468" i="1" s="1"/>
  <c r="O468" i="1" s="1"/>
  <c r="CP464" i="1"/>
  <c r="O464" i="1" s="1"/>
  <c r="CY463" i="1"/>
  <c r="X463" i="1" s="1"/>
  <c r="T667" i="5" s="1"/>
  <c r="CZ463" i="1"/>
  <c r="Y463" i="1" s="1"/>
  <c r="V667" i="5" s="1"/>
  <c r="AB456" i="1"/>
  <c r="CY455" i="1"/>
  <c r="X455" i="1"/>
  <c r="T649" i="5" s="1"/>
  <c r="K655" i="5" s="1"/>
  <c r="CZ455" i="1"/>
  <c r="Y455" i="1"/>
  <c r="V649" i="5" s="1"/>
  <c r="K656" i="5" s="1"/>
  <c r="AB454" i="1"/>
  <c r="CP450" i="1"/>
  <c r="O450" i="1" s="1"/>
  <c r="AB449" i="1"/>
  <c r="AB447" i="1"/>
  <c r="CP444" i="1"/>
  <c r="O444" i="1" s="1"/>
  <c r="CY442" i="1"/>
  <c r="X442" i="1" s="1"/>
  <c r="CZ442" i="1"/>
  <c r="Y442" i="1" s="1"/>
  <c r="CR437" i="1"/>
  <c r="Q437" i="1" s="1"/>
  <c r="CP437" i="1" s="1"/>
  <c r="O437" i="1" s="1"/>
  <c r="AB437" i="1"/>
  <c r="CP433" i="1"/>
  <c r="O433" i="1"/>
  <c r="K613" i="5" s="1"/>
  <c r="CZ432" i="1"/>
  <c r="Y432" i="1"/>
  <c r="CY432" i="1"/>
  <c r="X432" i="1"/>
  <c r="CY427" i="1"/>
  <c r="X427" i="1"/>
  <c r="T602" i="5" s="1"/>
  <c r="CZ427" i="1"/>
  <c r="Y427" i="1"/>
  <c r="V602" i="5" s="1"/>
  <c r="U425" i="1"/>
  <c r="V425" i="1"/>
  <c r="CR425" i="1"/>
  <c r="Q425" i="1"/>
  <c r="AB425" i="1"/>
  <c r="CP424" i="1"/>
  <c r="O424" i="1" s="1"/>
  <c r="CR420" i="1"/>
  <c r="AB420" i="1"/>
  <c r="CY419" i="1"/>
  <c r="X419" i="1"/>
  <c r="T581" i="5" s="1"/>
  <c r="CZ419" i="1"/>
  <c r="Y419" i="1"/>
  <c r="V581" i="5" s="1"/>
  <c r="AB419" i="1"/>
  <c r="CR418" i="1"/>
  <c r="Q418" i="1" s="1"/>
  <c r="CP418" i="1" s="1"/>
  <c r="O418" i="1" s="1"/>
  <c r="AB418" i="1"/>
  <c r="CR417" i="1"/>
  <c r="Q417" i="1"/>
  <c r="CP417" i="1" s="1"/>
  <c r="O417" i="1" s="1"/>
  <c r="AB417" i="1"/>
  <c r="AB414" i="1"/>
  <c r="AB413" i="1"/>
  <c r="CR411" i="1"/>
  <c r="AB411" i="1"/>
  <c r="CZ402" i="1"/>
  <c r="Y402" i="1"/>
  <c r="CY402" i="1"/>
  <c r="X402" i="1"/>
  <c r="AB400" i="1"/>
  <c r="CX1490" i="3"/>
  <c r="CX1494" i="3"/>
  <c r="CX1489" i="3"/>
  <c r="CX1493" i="3"/>
  <c r="CX1488" i="3"/>
  <c r="CX1492" i="3"/>
  <c r="CX1487" i="3"/>
  <c r="CX1491" i="3"/>
  <c r="I635" i="1"/>
  <c r="E901" i="5" s="1"/>
  <c r="T635" i="1"/>
  <c r="CX1449" i="3"/>
  <c r="CX1453" i="3"/>
  <c r="CX1457" i="3"/>
  <c r="CX1461" i="3"/>
  <c r="CX1448" i="3"/>
  <c r="CX1452" i="3"/>
  <c r="CX1456" i="3"/>
  <c r="CX1460" i="3"/>
  <c r="CX1446" i="3"/>
  <c r="CX1450" i="3"/>
  <c r="CX1454" i="3"/>
  <c r="CX1458" i="3"/>
  <c r="CX1462" i="3"/>
  <c r="CX1466" i="3"/>
  <c r="CX1465" i="3"/>
  <c r="CX1464" i="3"/>
  <c r="CX1468" i="3"/>
  <c r="CX1447" i="3"/>
  <c r="CX1451" i="3"/>
  <c r="CX1455" i="3"/>
  <c r="CX1459" i="3"/>
  <c r="CX1463" i="3"/>
  <c r="CX1467" i="3"/>
  <c r="CX1401" i="3"/>
  <c r="CX1405" i="3"/>
  <c r="CX1409" i="3"/>
  <c r="CX1413" i="3"/>
  <c r="CX1417" i="3"/>
  <c r="CX1421" i="3"/>
  <c r="CX1400" i="3"/>
  <c r="CX1404" i="3"/>
  <c r="CX1408" i="3"/>
  <c r="CX1412" i="3"/>
  <c r="CX1416" i="3"/>
  <c r="CX1420" i="3"/>
  <c r="CX1402" i="3"/>
  <c r="CX1406" i="3"/>
  <c r="CX1410" i="3"/>
  <c r="CX1414" i="3"/>
  <c r="CX1418" i="3"/>
  <c r="CX1422" i="3"/>
  <c r="CX1403" i="3"/>
  <c r="CX1407" i="3"/>
  <c r="CX1411" i="3"/>
  <c r="CX1415" i="3"/>
  <c r="CX1419" i="3"/>
  <c r="I617" i="1"/>
  <c r="E859" i="5" s="1"/>
  <c r="W617" i="1"/>
  <c r="I613" i="1"/>
  <c r="E857" i="5" s="1"/>
  <c r="GX613" i="1"/>
  <c r="CX1326" i="3"/>
  <c r="CX1325" i="3"/>
  <c r="CX1328" i="3"/>
  <c r="CX1327" i="3"/>
  <c r="CX1314" i="3"/>
  <c r="CX1318" i="3"/>
  <c r="CX1313" i="3"/>
  <c r="CX1317" i="3"/>
  <c r="CX1316" i="3"/>
  <c r="CX1320" i="3"/>
  <c r="CX1315" i="3"/>
  <c r="CX1319" i="3"/>
  <c r="GA571" i="1"/>
  <c r="EU571" i="1"/>
  <c r="EM571" i="1"/>
  <c r="EI571" i="1"/>
  <c r="CI571" i="1"/>
  <c r="BC571" i="1"/>
  <c r="AU571" i="1"/>
  <c r="AQ571" i="1"/>
  <c r="CX1286" i="3"/>
  <c r="CX1290" i="3"/>
  <c r="CX1294" i="3"/>
  <c r="CX1289" i="3"/>
  <c r="CX1293" i="3"/>
  <c r="CX1288" i="3"/>
  <c r="CX1292" i="3"/>
  <c r="CX1287" i="3"/>
  <c r="CX1291" i="3"/>
  <c r="CX1234" i="3"/>
  <c r="CX1238" i="3"/>
  <c r="CX1242" i="3"/>
  <c r="CX1237" i="3"/>
  <c r="CX1241" i="3"/>
  <c r="CX1236" i="3"/>
  <c r="CX1240" i="3"/>
  <c r="CX1235" i="3"/>
  <c r="CX1239" i="3"/>
  <c r="CX1206" i="3"/>
  <c r="CX1205" i="3"/>
  <c r="CX1204" i="3"/>
  <c r="CX1208" i="3"/>
  <c r="CX1207" i="3"/>
  <c r="I529" i="1"/>
  <c r="E740" i="5" s="1"/>
  <c r="AB513" i="1"/>
  <c r="CX1060" i="3"/>
  <c r="CX1064" i="3"/>
  <c r="CX1068" i="3"/>
  <c r="CX1072" i="3"/>
  <c r="CX1076" i="3"/>
  <c r="CX1059" i="3"/>
  <c r="CX1061" i="3"/>
  <c r="CX1065" i="3"/>
  <c r="CX1069" i="3"/>
  <c r="CX1073" i="3"/>
  <c r="CX1077" i="3"/>
  <c r="CX1062" i="3"/>
  <c r="CX1066" i="3"/>
  <c r="CX1070" i="3"/>
  <c r="CX1074" i="3"/>
  <c r="CX1063" i="3"/>
  <c r="CX1067" i="3"/>
  <c r="CX1071" i="3"/>
  <c r="CX1075" i="3"/>
  <c r="I514" i="1"/>
  <c r="S514" i="1" s="1"/>
  <c r="CQ508" i="1"/>
  <c r="P508" i="1" s="1"/>
  <c r="CY507" i="1"/>
  <c r="X507" i="1" s="1"/>
  <c r="T686" i="5" s="1"/>
  <c r="CZ507" i="1"/>
  <c r="Y507" i="1" s="1"/>
  <c r="V686" i="5" s="1"/>
  <c r="ET398" i="1"/>
  <c r="P484" i="1"/>
  <c r="AT398" i="1"/>
  <c r="F489" i="1"/>
  <c r="CP469" i="1"/>
  <c r="O469" i="1" s="1"/>
  <c r="AB465" i="1"/>
  <c r="CZ464" i="1"/>
  <c r="Y464" i="1"/>
  <c r="CY464" i="1"/>
  <c r="X464" i="1"/>
  <c r="CY462" i="1"/>
  <c r="X462" i="1"/>
  <c r="CZ462" i="1"/>
  <c r="Y462" i="1"/>
  <c r="CZ458" i="1"/>
  <c r="Y458" i="1"/>
  <c r="CY458" i="1"/>
  <c r="X458" i="1"/>
  <c r="CP456" i="1"/>
  <c r="O456" i="1" s="1"/>
  <c r="AB455" i="1"/>
  <c r="CP454" i="1"/>
  <c r="O454" i="1"/>
  <c r="AB452" i="1"/>
  <c r="CR451" i="1"/>
  <c r="Q451" i="1" s="1"/>
  <c r="CP451" i="1" s="1"/>
  <c r="O451" i="1" s="1"/>
  <c r="AB451" i="1"/>
  <c r="CP449" i="1"/>
  <c r="O449" i="1"/>
  <c r="CY448" i="1"/>
  <c r="X448" i="1"/>
  <c r="CZ448" i="1"/>
  <c r="Y448" i="1"/>
  <c r="CP447" i="1"/>
  <c r="O447" i="1"/>
  <c r="CY439" i="1"/>
  <c r="X439" i="1" s="1"/>
  <c r="T625" i="5" s="1"/>
  <c r="CZ439" i="1"/>
  <c r="Y439" i="1" s="1"/>
  <c r="V625" i="5" s="1"/>
  <c r="AB439" i="1"/>
  <c r="CZ434" i="1"/>
  <c r="Y434" i="1"/>
  <c r="CY434" i="1"/>
  <c r="X434" i="1"/>
  <c r="CR432" i="1"/>
  <c r="Q432" i="1"/>
  <c r="CP432" i="1" s="1"/>
  <c r="O432" i="1" s="1"/>
  <c r="AB432" i="1"/>
  <c r="CY431" i="1"/>
  <c r="X431" i="1" s="1"/>
  <c r="T612" i="5" s="1"/>
  <c r="CZ431" i="1"/>
  <c r="Y431" i="1" s="1"/>
  <c r="V612" i="5" s="1"/>
  <c r="AB431" i="1"/>
  <c r="T425" i="1"/>
  <c r="CZ424" i="1"/>
  <c r="Y424" i="1"/>
  <c r="CY424" i="1"/>
  <c r="X424" i="1"/>
  <c r="CZ422" i="1"/>
  <c r="Y422" i="1"/>
  <c r="CY422" i="1"/>
  <c r="X422" i="1"/>
  <c r="CP416" i="1"/>
  <c r="O416" i="1"/>
  <c r="CP414" i="1"/>
  <c r="O414" i="1"/>
  <c r="CR402" i="1"/>
  <c r="Q402" i="1"/>
  <c r="CP402" i="1" s="1"/>
  <c r="O402" i="1" s="1"/>
  <c r="AB402" i="1"/>
  <c r="CY401" i="1"/>
  <c r="X401" i="1"/>
  <c r="CZ401" i="1"/>
  <c r="Y401" i="1"/>
  <c r="AB401" i="1"/>
  <c r="CP400" i="1"/>
  <c r="O400" i="1" s="1"/>
  <c r="CX1052" i="3"/>
  <c r="CX1051" i="3"/>
  <c r="CX1054" i="3"/>
  <c r="CX1053" i="3"/>
  <c r="CX1036" i="3"/>
  <c r="CX1040" i="3"/>
  <c r="CX1035" i="3"/>
  <c r="CX1039" i="3"/>
  <c r="CX1038" i="3"/>
  <c r="CX1042" i="3"/>
  <c r="CX1037" i="3"/>
  <c r="CX1041" i="3"/>
  <c r="P475" i="1"/>
  <c r="AB466" i="1"/>
  <c r="CX1008" i="3"/>
  <c r="CX1012" i="3"/>
  <c r="CX1007" i="3"/>
  <c r="CX1011" i="3"/>
  <c r="CX1015" i="3"/>
  <c r="CX1010" i="3"/>
  <c r="CX1014" i="3"/>
  <c r="CX1009" i="3"/>
  <c r="CX1013" i="3"/>
  <c r="AB442" i="1"/>
  <c r="CX956" i="3"/>
  <c r="CX960" i="3"/>
  <c r="CX955" i="3"/>
  <c r="CX959" i="3"/>
  <c r="CX954" i="3"/>
  <c r="CX958" i="3"/>
  <c r="CX953" i="3"/>
  <c r="CX957" i="3"/>
  <c r="CX961" i="3"/>
  <c r="CX928" i="3"/>
  <c r="CX927" i="3"/>
  <c r="CX931" i="3"/>
  <c r="CX930" i="3"/>
  <c r="CX929" i="3"/>
  <c r="CX788" i="3"/>
  <c r="CX792" i="3"/>
  <c r="CX796" i="3"/>
  <c r="CX800" i="3"/>
  <c r="CX804" i="3"/>
  <c r="CX787" i="3"/>
  <c r="CX791" i="3"/>
  <c r="CX795" i="3"/>
  <c r="CX799" i="3"/>
  <c r="CX803" i="3"/>
  <c r="CX790" i="3"/>
  <c r="CX794" i="3"/>
  <c r="CX798" i="3"/>
  <c r="CX802" i="3"/>
  <c r="CX789" i="3"/>
  <c r="CX793" i="3"/>
  <c r="CX797" i="3"/>
  <c r="CX801" i="3"/>
  <c r="CX805" i="3"/>
  <c r="GC398" i="1"/>
  <c r="FY398" i="1"/>
  <c r="FU398" i="1"/>
  <c r="FQ398" i="1"/>
  <c r="CK398" i="1"/>
  <c r="CG398" i="1"/>
  <c r="CC398" i="1"/>
  <c r="BY398" i="1"/>
  <c r="CR365" i="1"/>
  <c r="Q365" i="1" s="1"/>
  <c r="CP365" i="1" s="1"/>
  <c r="O365" i="1" s="1"/>
  <c r="CR364" i="1"/>
  <c r="Q364" i="1" s="1"/>
  <c r="CP364" i="1" s="1"/>
  <c r="O364" i="1" s="1"/>
  <c r="CR363" i="1"/>
  <c r="Q363" i="1" s="1"/>
  <c r="CP363" i="1" s="1"/>
  <c r="O363" i="1" s="1"/>
  <c r="CR361" i="1"/>
  <c r="Q361" i="1" s="1"/>
  <c r="CP361" i="1" s="1"/>
  <c r="O361" i="1" s="1"/>
  <c r="K540" i="5" s="1"/>
  <c r="AB361" i="1"/>
  <c r="AB357" i="1"/>
  <c r="AB354" i="1"/>
  <c r="CY353" i="1"/>
  <c r="X353" i="1" s="1"/>
  <c r="T530" i="5" s="1"/>
  <c r="CZ353" i="1"/>
  <c r="Y353" i="1" s="1"/>
  <c r="V530" i="5" s="1"/>
  <c r="AB353" i="1"/>
  <c r="CR353" i="1"/>
  <c r="Q353" i="1"/>
  <c r="AB348" i="1"/>
  <c r="CY347" i="1"/>
  <c r="X347" i="1" s="1"/>
  <c r="T509" i="5" s="1"/>
  <c r="CZ347" i="1"/>
  <c r="Y347" i="1" s="1"/>
  <c r="V509" i="5" s="1"/>
  <c r="AB345" i="1"/>
  <c r="CR345" i="1"/>
  <c r="Q345" i="1"/>
  <c r="CP345" i="1" s="1"/>
  <c r="O345" i="1" s="1"/>
  <c r="CY344" i="1"/>
  <c r="X344" i="1"/>
  <c r="CZ344" i="1"/>
  <c r="Y344" i="1"/>
  <c r="CP344" i="1"/>
  <c r="O344" i="1"/>
  <c r="CR340" i="1"/>
  <c r="Q340" i="1"/>
  <c r="AB340" i="1"/>
  <c r="AB338" i="1"/>
  <c r="CP336" i="1"/>
  <c r="O336" i="1"/>
  <c r="CZ334" i="1"/>
  <c r="Y334" i="1"/>
  <c r="CY334" i="1"/>
  <c r="X334" i="1"/>
  <c r="CP332" i="1"/>
  <c r="O332" i="1"/>
  <c r="CR330" i="1"/>
  <c r="Q330" i="1" s="1"/>
  <c r="CP330" i="1" s="1"/>
  <c r="O330" i="1" s="1"/>
  <c r="AB330" i="1"/>
  <c r="CR327" i="1"/>
  <c r="Q327" i="1"/>
  <c r="AB327" i="1"/>
  <c r="CZ326" i="1"/>
  <c r="Y326" i="1" s="1"/>
  <c r="CY326" i="1"/>
  <c r="X326" i="1" s="1"/>
  <c r="AB326" i="1"/>
  <c r="CY317" i="1"/>
  <c r="X317" i="1"/>
  <c r="T444" i="5" s="1"/>
  <c r="CZ317" i="1"/>
  <c r="Y317" i="1" s="1"/>
  <c r="V444" i="5" s="1"/>
  <c r="K449" i="5" s="1"/>
  <c r="CR314" i="1"/>
  <c r="Q314" i="1" s="1"/>
  <c r="AB314" i="1"/>
  <c r="AB310" i="1"/>
  <c r="CP308" i="1"/>
  <c r="O308" i="1" s="1"/>
  <c r="CX1056" i="3"/>
  <c r="CX1055" i="3"/>
  <c r="CX1058" i="3"/>
  <c r="CX1057" i="3"/>
  <c r="CQ507" i="1"/>
  <c r="P507" i="1" s="1"/>
  <c r="CS505" i="1"/>
  <c r="R505" i="1" s="1"/>
  <c r="CX1044" i="3"/>
  <c r="CX1048" i="3"/>
  <c r="CX1043" i="3"/>
  <c r="CX1047" i="3"/>
  <c r="CX1046" i="3"/>
  <c r="CX1050" i="3"/>
  <c r="CX1045" i="3"/>
  <c r="CX1049" i="3"/>
  <c r="GA471" i="1"/>
  <c r="EU471" i="1"/>
  <c r="EM471" i="1"/>
  <c r="EI471" i="1"/>
  <c r="CI471" i="1"/>
  <c r="BC471" i="1"/>
  <c r="AU471" i="1"/>
  <c r="AQ471" i="1"/>
  <c r="AD463" i="1"/>
  <c r="CR463" i="1" s="1"/>
  <c r="Q463" i="1" s="1"/>
  <c r="CP463" i="1" s="1"/>
  <c r="O463" i="1" s="1"/>
  <c r="K667" i="5" s="1"/>
  <c r="AB461" i="1"/>
  <c r="AD460" i="1"/>
  <c r="CR460" i="1"/>
  <c r="Q460" i="1" s="1"/>
  <c r="CP460" i="1" s="1"/>
  <c r="O460" i="1" s="1"/>
  <c r="CX1016" i="3"/>
  <c r="CX1020" i="3"/>
  <c r="CX1024" i="3"/>
  <c r="CX1019" i="3"/>
  <c r="CX1023" i="3"/>
  <c r="CX1018" i="3"/>
  <c r="CX1022" i="3"/>
  <c r="CX1017" i="3"/>
  <c r="CX1021" i="3"/>
  <c r="CQ443" i="1"/>
  <c r="P443" i="1" s="1"/>
  <c r="CS441" i="1"/>
  <c r="R441" i="1" s="1"/>
  <c r="CX964" i="3"/>
  <c r="CX968" i="3"/>
  <c r="CX963" i="3"/>
  <c r="CX967" i="3"/>
  <c r="CX962" i="3"/>
  <c r="CX966" i="3"/>
  <c r="CX970" i="3"/>
  <c r="CX965" i="3"/>
  <c r="CX969" i="3"/>
  <c r="CQ439" i="1"/>
  <c r="P439" i="1"/>
  <c r="CP439" i="1" s="1"/>
  <c r="O439" i="1" s="1"/>
  <c r="CS437" i="1"/>
  <c r="R437" i="1"/>
  <c r="CZ437" i="1" s="1"/>
  <c r="Y437" i="1" s="1"/>
  <c r="V624" i="5" s="1"/>
  <c r="CQ435" i="1"/>
  <c r="P435" i="1"/>
  <c r="K620" i="5" s="1"/>
  <c r="CS433" i="1"/>
  <c r="R433" i="1"/>
  <c r="CY433" i="1" s="1"/>
  <c r="X433" i="1" s="1"/>
  <c r="T613" i="5" s="1"/>
  <c r="CQ431" i="1"/>
  <c r="P431" i="1"/>
  <c r="CP431" i="1" s="1"/>
  <c r="O431" i="1" s="1"/>
  <c r="CS429" i="1"/>
  <c r="R429" i="1"/>
  <c r="K608" i="5" s="1"/>
  <c r="CX932" i="3"/>
  <c r="CX936" i="3"/>
  <c r="CX935" i="3"/>
  <c r="CX934" i="3"/>
  <c r="CX933" i="3"/>
  <c r="CQ427" i="1"/>
  <c r="P427" i="1" s="1"/>
  <c r="CP427" i="1" s="1"/>
  <c r="O427" i="1" s="1"/>
  <c r="K602" i="5" s="1"/>
  <c r="CS425" i="1"/>
  <c r="R425" i="1" s="1"/>
  <c r="CQ423" i="1"/>
  <c r="P423" i="1" s="1"/>
  <c r="CS421" i="1"/>
  <c r="R421" i="1" s="1"/>
  <c r="CY421" i="1" s="1"/>
  <c r="X421" i="1" s="1"/>
  <c r="T590" i="5" s="1"/>
  <c r="CQ419" i="1"/>
  <c r="P419" i="1" s="1"/>
  <c r="CS417" i="1"/>
  <c r="R417" i="1" s="1"/>
  <c r="CQ415" i="1"/>
  <c r="P415" i="1" s="1"/>
  <c r="CS414" i="1"/>
  <c r="R414" i="1" s="1"/>
  <c r="CY414" i="1" s="1"/>
  <c r="X414" i="1" s="1"/>
  <c r="CQ413" i="1"/>
  <c r="P413" i="1" s="1"/>
  <c r="CS411" i="1"/>
  <c r="CQ409" i="1"/>
  <c r="P409" i="1" s="1"/>
  <c r="CS407" i="1"/>
  <c r="R407" i="1" s="1"/>
  <c r="CX808" i="3"/>
  <c r="CX812" i="3"/>
  <c r="CX816" i="3"/>
  <c r="CX820" i="3"/>
  <c r="CX824" i="3"/>
  <c r="CX807" i="3"/>
  <c r="CX811" i="3"/>
  <c r="CX815" i="3"/>
  <c r="CX819" i="3"/>
  <c r="CX823" i="3"/>
  <c r="CX806" i="3"/>
  <c r="CX810" i="3"/>
  <c r="CX814" i="3"/>
  <c r="CX818" i="3"/>
  <c r="CX822" i="3"/>
  <c r="CX809" i="3"/>
  <c r="CX813" i="3"/>
  <c r="CX817" i="3"/>
  <c r="CX821" i="3"/>
  <c r="CQ405" i="1"/>
  <c r="P405" i="1"/>
  <c r="K554" i="5" s="1"/>
  <c r="CS403" i="1"/>
  <c r="R403" i="1"/>
  <c r="CQ401" i="1"/>
  <c r="P401" i="1" s="1"/>
  <c r="CS400" i="1"/>
  <c r="R400" i="1" s="1"/>
  <c r="BX398" i="1"/>
  <c r="GA367" i="1"/>
  <c r="EU367" i="1"/>
  <c r="EM367" i="1"/>
  <c r="EI367" i="1"/>
  <c r="CI367" i="1"/>
  <c r="BC367" i="1"/>
  <c r="AU367" i="1"/>
  <c r="AQ367" i="1"/>
  <c r="CR362" i="1"/>
  <c r="Q362" i="1" s="1"/>
  <c r="CP362" i="1" s="1"/>
  <c r="O362" i="1" s="1"/>
  <c r="AB362" i="1"/>
  <c r="CY359" i="1"/>
  <c r="X359" i="1"/>
  <c r="T539" i="5" s="1"/>
  <c r="CZ359" i="1"/>
  <c r="Y359" i="1"/>
  <c r="V539" i="5" s="1"/>
  <c r="CY350" i="1"/>
  <c r="X350" i="1"/>
  <c r="CZ350" i="1"/>
  <c r="Y350" i="1"/>
  <c r="CY342" i="1"/>
  <c r="X342" i="1"/>
  <c r="CZ342" i="1"/>
  <c r="Y342" i="1"/>
  <c r="CP342" i="1"/>
  <c r="O342" i="1"/>
  <c r="CY333" i="1"/>
  <c r="X333" i="1"/>
  <c r="T484" i="5" s="1"/>
  <c r="CZ333" i="1"/>
  <c r="Y333" i="1"/>
  <c r="V484" i="5" s="1"/>
  <c r="AB329" i="1"/>
  <c r="CR329" i="1"/>
  <c r="Q329" i="1" s="1"/>
  <c r="CP329" i="1" s="1"/>
  <c r="O329" i="1" s="1"/>
  <c r="CZ324" i="1"/>
  <c r="Y324" i="1" s="1"/>
  <c r="CY324" i="1"/>
  <c r="X324" i="1" s="1"/>
  <c r="CR323" i="1"/>
  <c r="Q323" i="1" s="1"/>
  <c r="AB323" i="1"/>
  <c r="CZ322" i="1"/>
  <c r="Y322" i="1"/>
  <c r="CY322" i="1"/>
  <c r="X322" i="1"/>
  <c r="CY319" i="1"/>
  <c r="X319" i="1"/>
  <c r="T451" i="5" s="1"/>
  <c r="CZ319" i="1"/>
  <c r="Y319" i="1"/>
  <c r="V451" i="5" s="1"/>
  <c r="CR316" i="1"/>
  <c r="Q316" i="1"/>
  <c r="CP316" i="1" s="1"/>
  <c r="O316" i="1" s="1"/>
  <c r="AB316" i="1"/>
  <c r="CY309" i="1"/>
  <c r="X309" i="1" s="1"/>
  <c r="T431" i="5" s="1"/>
  <c r="CZ309" i="1"/>
  <c r="Y309" i="1" s="1"/>
  <c r="V431" i="5" s="1"/>
  <c r="AB464" i="1"/>
  <c r="CX992" i="3"/>
  <c r="CX996" i="3"/>
  <c r="CX991" i="3"/>
  <c r="CX995" i="3"/>
  <c r="CX994" i="3"/>
  <c r="CX998" i="3"/>
  <c r="CX993" i="3"/>
  <c r="CX997" i="3"/>
  <c r="CX940" i="3"/>
  <c r="CX944" i="3"/>
  <c r="CX939" i="3"/>
  <c r="CX943" i="3"/>
  <c r="CX938" i="3"/>
  <c r="CX942" i="3"/>
  <c r="CX937" i="3"/>
  <c r="CX941" i="3"/>
  <c r="CX884" i="3"/>
  <c r="CX888" i="3"/>
  <c r="CX892" i="3"/>
  <c r="CX896" i="3"/>
  <c r="CX900" i="3"/>
  <c r="CX883" i="3"/>
  <c r="CX887" i="3"/>
  <c r="CX891" i="3"/>
  <c r="CX895" i="3"/>
  <c r="CX899" i="3"/>
  <c r="CX903" i="3"/>
  <c r="CX882" i="3"/>
  <c r="CX886" i="3"/>
  <c r="CX890" i="3"/>
  <c r="CX894" i="3"/>
  <c r="CX898" i="3"/>
  <c r="CX902" i="3"/>
  <c r="CX881" i="3"/>
  <c r="CX885" i="3"/>
  <c r="CX889" i="3"/>
  <c r="CX893" i="3"/>
  <c r="CX897" i="3"/>
  <c r="CX901" i="3"/>
  <c r="CX836" i="3"/>
  <c r="CX840" i="3"/>
  <c r="CX844" i="3"/>
  <c r="CX848" i="3"/>
  <c r="CX852" i="3"/>
  <c r="CX856" i="3"/>
  <c r="CX835" i="3"/>
  <c r="CX839" i="3"/>
  <c r="CX843" i="3"/>
  <c r="CX847" i="3"/>
  <c r="CX851" i="3"/>
  <c r="CX855" i="3"/>
  <c r="CX838" i="3"/>
  <c r="CX842" i="3"/>
  <c r="CX846" i="3"/>
  <c r="CX850" i="3"/>
  <c r="CX854" i="3"/>
  <c r="CX837" i="3"/>
  <c r="CX841" i="3"/>
  <c r="CX845" i="3"/>
  <c r="CX849" i="3"/>
  <c r="CX853" i="3"/>
  <c r="CX857" i="3"/>
  <c r="CX780" i="3"/>
  <c r="CX779" i="3"/>
  <c r="CX782" i="3"/>
  <c r="CX781" i="3"/>
  <c r="ET367" i="1"/>
  <c r="EP367" i="1"/>
  <c r="EL367" i="1"/>
  <c r="EH367" i="1"/>
  <c r="BB367" i="1"/>
  <c r="AX367" i="1"/>
  <c r="AT367" i="1"/>
  <c r="AP367" i="1"/>
  <c r="CR355" i="1"/>
  <c r="Q355" i="1" s="1"/>
  <c r="CP355" i="1" s="1"/>
  <c r="O355" i="1" s="1"/>
  <c r="K531" i="5" s="1"/>
  <c r="AB355" i="1"/>
  <c r="CP353" i="1"/>
  <c r="O353" i="1"/>
  <c r="K530" i="5" s="1"/>
  <c r="AB352" i="1"/>
  <c r="CP347" i="1"/>
  <c r="O347" i="1"/>
  <c r="K509" i="5" s="1"/>
  <c r="CZ346" i="1"/>
  <c r="Y346" i="1"/>
  <c r="CY346" i="1"/>
  <c r="X346" i="1"/>
  <c r="CY343" i="1"/>
  <c r="X343" i="1"/>
  <c r="T499" i="5" s="1"/>
  <c r="CZ343" i="1"/>
  <c r="Y343" i="1"/>
  <c r="V499" i="5" s="1"/>
  <c r="CY341" i="1"/>
  <c r="X341" i="1"/>
  <c r="T497" i="5" s="1"/>
  <c r="CZ341" i="1"/>
  <c r="Y341" i="1"/>
  <c r="V497" i="5" s="1"/>
  <c r="CP340" i="1"/>
  <c r="O340" i="1"/>
  <c r="CY339" i="1"/>
  <c r="X339" i="1"/>
  <c r="T496" i="5" s="1"/>
  <c r="CZ339" i="1"/>
  <c r="Y339" i="1"/>
  <c r="V496" i="5" s="1"/>
  <c r="CY337" i="1"/>
  <c r="X337" i="1"/>
  <c r="T487" i="5" s="1"/>
  <c r="K493" i="5" s="1"/>
  <c r="CZ337" i="1"/>
  <c r="Y337" i="1"/>
  <c r="V487" i="5" s="1"/>
  <c r="CZ336" i="1"/>
  <c r="Y336" i="1"/>
  <c r="CY336" i="1"/>
  <c r="X336" i="1"/>
  <c r="CY335" i="1"/>
  <c r="X335" i="1"/>
  <c r="T485" i="5" s="1"/>
  <c r="CZ335" i="1"/>
  <c r="Y335" i="1"/>
  <c r="V485" i="5" s="1"/>
  <c r="AB333" i="1"/>
  <c r="CY332" i="1"/>
  <c r="X332" i="1" s="1"/>
  <c r="CZ332" i="1"/>
  <c r="Y332" i="1" s="1"/>
  <c r="CY328" i="1"/>
  <c r="X328" i="1" s="1"/>
  <c r="CZ328" i="1"/>
  <c r="Y328" i="1" s="1"/>
  <c r="CR328" i="1"/>
  <c r="Q328" i="1" s="1"/>
  <c r="CP328" i="1" s="1"/>
  <c r="O328" i="1" s="1"/>
  <c r="AB328" i="1"/>
  <c r="CZ320" i="1"/>
  <c r="Y320" i="1"/>
  <c r="CY320" i="1"/>
  <c r="X320" i="1"/>
  <c r="CR319" i="1"/>
  <c r="Q319" i="1"/>
  <c r="CP319" i="1" s="1"/>
  <c r="O319" i="1" s="1"/>
  <c r="AB319" i="1"/>
  <c r="CZ318" i="1"/>
  <c r="Y318" i="1" s="1"/>
  <c r="CY318" i="1"/>
  <c r="X318" i="1" s="1"/>
  <c r="CR309" i="1"/>
  <c r="Q309" i="1"/>
  <c r="K434" i="5" s="1"/>
  <c r="AB309" i="1"/>
  <c r="CZ302" i="1"/>
  <c r="Y302" i="1"/>
  <c r="CY302" i="1"/>
  <c r="X302" i="1"/>
  <c r="CX1000" i="3"/>
  <c r="CX1004" i="3"/>
  <c r="CX999" i="3"/>
  <c r="CX1003" i="3"/>
  <c r="CX1002" i="3"/>
  <c r="CX1006" i="3"/>
  <c r="CX1001" i="3"/>
  <c r="CX1005" i="3"/>
  <c r="CX948" i="3"/>
  <c r="CX952" i="3"/>
  <c r="CX947" i="3"/>
  <c r="CX951" i="3"/>
  <c r="CX946" i="3"/>
  <c r="CX950" i="3"/>
  <c r="CX945" i="3"/>
  <c r="CX949" i="3"/>
  <c r="CX904" i="3"/>
  <c r="CX908" i="3"/>
  <c r="CX912" i="3"/>
  <c r="CX916" i="3"/>
  <c r="CX920" i="3"/>
  <c r="CX924" i="3"/>
  <c r="CX907" i="3"/>
  <c r="CX911" i="3"/>
  <c r="CX915" i="3"/>
  <c r="CX919" i="3"/>
  <c r="CX923" i="3"/>
  <c r="CX906" i="3"/>
  <c r="CX910" i="3"/>
  <c r="CX914" i="3"/>
  <c r="CX918" i="3"/>
  <c r="CX922" i="3"/>
  <c r="CX926" i="3"/>
  <c r="CX905" i="3"/>
  <c r="CX909" i="3"/>
  <c r="CX913" i="3"/>
  <c r="CX917" i="3"/>
  <c r="CX921" i="3"/>
  <c r="CX925" i="3"/>
  <c r="CX860" i="3"/>
  <c r="CX864" i="3"/>
  <c r="CX868" i="3"/>
  <c r="CX872" i="3"/>
  <c r="CX876" i="3"/>
  <c r="CX880" i="3"/>
  <c r="CX859" i="3"/>
  <c r="CX863" i="3"/>
  <c r="CX867" i="3"/>
  <c r="CX871" i="3"/>
  <c r="CX875" i="3"/>
  <c r="CX879" i="3"/>
  <c r="CX858" i="3"/>
  <c r="CX862" i="3"/>
  <c r="CX866" i="3"/>
  <c r="CX870" i="3"/>
  <c r="CX874" i="3"/>
  <c r="CX878" i="3"/>
  <c r="CX861" i="3"/>
  <c r="CX865" i="3"/>
  <c r="CX869" i="3"/>
  <c r="CX873" i="3"/>
  <c r="CX877" i="3"/>
  <c r="CX784" i="3"/>
  <c r="CX783" i="3"/>
  <c r="CX786" i="3"/>
  <c r="CX785" i="3"/>
  <c r="CY361" i="1"/>
  <c r="X361" i="1"/>
  <c r="T540" i="5" s="1"/>
  <c r="CZ361" i="1"/>
  <c r="Y361" i="1"/>
  <c r="V540" i="5" s="1"/>
  <c r="CR358" i="1"/>
  <c r="Q358" i="1"/>
  <c r="CP358" i="1" s="1"/>
  <c r="O358" i="1" s="1"/>
  <c r="AB358" i="1"/>
  <c r="CY357" i="1"/>
  <c r="X357" i="1" s="1"/>
  <c r="T533" i="5" s="1"/>
  <c r="CZ357" i="1"/>
  <c r="Y357" i="1"/>
  <c r="V533" i="5" s="1"/>
  <c r="CY356" i="1"/>
  <c r="X356" i="1" s="1"/>
  <c r="CZ356" i="1"/>
  <c r="Y356" i="1" s="1"/>
  <c r="CY355" i="1"/>
  <c r="X355" i="1" s="1"/>
  <c r="T531" i="5" s="1"/>
  <c r="CZ355" i="1"/>
  <c r="Y355" i="1" s="1"/>
  <c r="V531" i="5" s="1"/>
  <c r="CZ354" i="1"/>
  <c r="Y354" i="1" s="1"/>
  <c r="CY354" i="1"/>
  <c r="X354" i="1" s="1"/>
  <c r="CY349" i="1"/>
  <c r="X349" i="1"/>
  <c r="T511" i="5" s="1"/>
  <c r="K517" i="5" s="1"/>
  <c r="CZ349" i="1"/>
  <c r="Y349" i="1" s="1"/>
  <c r="V511" i="5" s="1"/>
  <c r="K518" i="5" s="1"/>
  <c r="CZ348" i="1"/>
  <c r="Y348" i="1" s="1"/>
  <c r="CY348" i="1"/>
  <c r="X348" i="1"/>
  <c r="CR339" i="1"/>
  <c r="Q339" i="1" s="1"/>
  <c r="AB339" i="1"/>
  <c r="AB336" i="1"/>
  <c r="CR335" i="1"/>
  <c r="Q335" i="1" s="1"/>
  <c r="CP335" i="1" s="1"/>
  <c r="O335" i="1" s="1"/>
  <c r="AB335" i="1"/>
  <c r="CP333" i="1"/>
  <c r="O333" i="1"/>
  <c r="K484" i="5" s="1"/>
  <c r="AB332" i="1"/>
  <c r="CR313" i="1"/>
  <c r="Q313" i="1"/>
  <c r="CP313" i="1" s="1"/>
  <c r="O313" i="1" s="1"/>
  <c r="AB313" i="1"/>
  <c r="CZ312" i="1"/>
  <c r="Y312" i="1" s="1"/>
  <c r="CY312" i="1"/>
  <c r="X312" i="1" s="1"/>
  <c r="AB312" i="1"/>
  <c r="AB308" i="1"/>
  <c r="CY307" i="1"/>
  <c r="X307" i="1" s="1"/>
  <c r="T421" i="5" s="1"/>
  <c r="K427" i="5" s="1"/>
  <c r="CZ307" i="1"/>
  <c r="Y307" i="1"/>
  <c r="V421" i="5" s="1"/>
  <c r="K428" i="5" s="1"/>
  <c r="CX737" i="3"/>
  <c r="CX741" i="3"/>
  <c r="CX736" i="3"/>
  <c r="CX740" i="3"/>
  <c r="CX735" i="3"/>
  <c r="CX739" i="3"/>
  <c r="CX743" i="3"/>
  <c r="CX738" i="3"/>
  <c r="CX742" i="3"/>
  <c r="AD346" i="1"/>
  <c r="CR346" i="1" s="1"/>
  <c r="Q346" i="1" s="1"/>
  <c r="CP346" i="1" s="1"/>
  <c r="O346" i="1" s="1"/>
  <c r="AB344" i="1"/>
  <c r="AB342" i="1"/>
  <c r="CX702" i="3"/>
  <c r="CX706" i="3"/>
  <c r="CX701" i="3"/>
  <c r="CX705" i="3"/>
  <c r="CX700" i="3"/>
  <c r="CX704" i="3"/>
  <c r="CX708" i="3"/>
  <c r="CX699" i="3"/>
  <c r="CX703" i="3"/>
  <c r="CX707" i="3"/>
  <c r="CX674" i="3"/>
  <c r="CX673" i="3"/>
  <c r="CX672" i="3"/>
  <c r="CX671" i="3"/>
  <c r="CX675" i="3"/>
  <c r="CQ326" i="1"/>
  <c r="P326" i="1" s="1"/>
  <c r="CP326" i="1" s="1"/>
  <c r="O326" i="1" s="1"/>
  <c r="CQ324" i="1"/>
  <c r="P324" i="1" s="1"/>
  <c r="CP324" i="1" s="1"/>
  <c r="O324" i="1" s="1"/>
  <c r="GN324" i="1" s="1"/>
  <c r="CQ322" i="1"/>
  <c r="P322" i="1" s="1"/>
  <c r="CP322" i="1" s="1"/>
  <c r="O322" i="1" s="1"/>
  <c r="CQ320" i="1"/>
  <c r="P320" i="1" s="1"/>
  <c r="CP320" i="1" s="1"/>
  <c r="O320" i="1" s="1"/>
  <c r="CQ318" i="1"/>
  <c r="P318" i="1" s="1"/>
  <c r="CP318" i="1" s="1"/>
  <c r="O318" i="1" s="1"/>
  <c r="CS314" i="1"/>
  <c r="R314" i="1" s="1"/>
  <c r="CQ312" i="1"/>
  <c r="P312" i="1" s="1"/>
  <c r="CP312" i="1" s="1"/>
  <c r="O312" i="1" s="1"/>
  <c r="CS310" i="1"/>
  <c r="R310" i="1" s="1"/>
  <c r="CY310" i="1" s="1"/>
  <c r="X310" i="1" s="1"/>
  <c r="CS308" i="1"/>
  <c r="R308" i="1" s="1"/>
  <c r="CZ308" i="1" s="1"/>
  <c r="CX531" i="3"/>
  <c r="CX535" i="3"/>
  <c r="CX539" i="3"/>
  <c r="CX543" i="3"/>
  <c r="CX547" i="3"/>
  <c r="CX534" i="3"/>
  <c r="CX538" i="3"/>
  <c r="CX542" i="3"/>
  <c r="CX546" i="3"/>
  <c r="CX533" i="3"/>
  <c r="CX537" i="3"/>
  <c r="CX541" i="3"/>
  <c r="CX545" i="3"/>
  <c r="CX549" i="3"/>
  <c r="CX544" i="3"/>
  <c r="CX540" i="3"/>
  <c r="CX536" i="3"/>
  <c r="CX532" i="3"/>
  <c r="CX548" i="3"/>
  <c r="CQ306" i="1"/>
  <c r="P306" i="1" s="1"/>
  <c r="CQ304" i="1"/>
  <c r="P304" i="1" s="1"/>
  <c r="CQ302" i="1"/>
  <c r="P302" i="1" s="1"/>
  <c r="CP266" i="1"/>
  <c r="O266" i="1" s="1"/>
  <c r="CP262" i="1"/>
  <c r="O262" i="1" s="1"/>
  <c r="CY258" i="1"/>
  <c r="X258" i="1" s="1"/>
  <c r="CZ258" i="1"/>
  <c r="Y258" i="1" s="1"/>
  <c r="DY269" i="1"/>
  <c r="AH269" i="1"/>
  <c r="CZ204" i="1"/>
  <c r="Y204" i="1" s="1"/>
  <c r="CY204" i="1"/>
  <c r="X204" i="1" s="1"/>
  <c r="AD359" i="1"/>
  <c r="AD356" i="1"/>
  <c r="CR356" i="1"/>
  <c r="Q356" i="1" s="1"/>
  <c r="CP356" i="1" s="1"/>
  <c r="O356" i="1" s="1"/>
  <c r="CX745" i="3"/>
  <c r="CX749" i="3"/>
  <c r="CX744" i="3"/>
  <c r="CX748" i="3"/>
  <c r="CX752" i="3"/>
  <c r="CX747" i="3"/>
  <c r="CX751" i="3"/>
  <c r="CX746" i="3"/>
  <c r="CX750" i="3"/>
  <c r="AB347" i="1"/>
  <c r="CX710" i="3"/>
  <c r="CX714" i="3"/>
  <c r="CX718" i="3"/>
  <c r="CX709" i="3"/>
  <c r="CX713" i="3"/>
  <c r="CX717" i="3"/>
  <c r="CX712" i="3"/>
  <c r="CX716" i="3"/>
  <c r="CX711" i="3"/>
  <c r="CX715" i="3"/>
  <c r="AD341" i="1"/>
  <c r="CR341" i="1" s="1"/>
  <c r="Q341" i="1" s="1"/>
  <c r="CP341" i="1" s="1"/>
  <c r="O341" i="1" s="1"/>
  <c r="CX678" i="3"/>
  <c r="CX677" i="3"/>
  <c r="CX676" i="3"/>
  <c r="CX680" i="3"/>
  <c r="CX679" i="3"/>
  <c r="CX550" i="3"/>
  <c r="CX554" i="3"/>
  <c r="CX558" i="3"/>
  <c r="CX562" i="3"/>
  <c r="CX566" i="3"/>
  <c r="CX553" i="3"/>
  <c r="CX557" i="3"/>
  <c r="CX561" i="3"/>
  <c r="CX565" i="3"/>
  <c r="CX551" i="3"/>
  <c r="CX555" i="3"/>
  <c r="CX559" i="3"/>
  <c r="CX563" i="3"/>
  <c r="CX567" i="3"/>
  <c r="CX552" i="3"/>
  <c r="CX556" i="3"/>
  <c r="CX560" i="3"/>
  <c r="CX564" i="3"/>
  <c r="CX568" i="3"/>
  <c r="EU269" i="1"/>
  <c r="GD238" i="1"/>
  <c r="ET269" i="1"/>
  <c r="EB238" i="1"/>
  <c r="DO269" i="1"/>
  <c r="CZ259" i="1"/>
  <c r="Y259" i="1" s="1"/>
  <c r="V395" i="5" s="1"/>
  <c r="CY259" i="1"/>
  <c r="X259" i="1" s="1"/>
  <c r="T395" i="5" s="1"/>
  <c r="CZ243" i="1"/>
  <c r="Y243" i="1"/>
  <c r="V335" i="5" s="1"/>
  <c r="CY243" i="1"/>
  <c r="X243" i="1"/>
  <c r="T335" i="5" s="1"/>
  <c r="CX722" i="3"/>
  <c r="CX726" i="3"/>
  <c r="CX721" i="3"/>
  <c r="CX725" i="3"/>
  <c r="CX720" i="3"/>
  <c r="CX724" i="3"/>
  <c r="CX719" i="3"/>
  <c r="CX723" i="3"/>
  <c r="CX682" i="3"/>
  <c r="CX686" i="3"/>
  <c r="CX681" i="3"/>
  <c r="CX685" i="3"/>
  <c r="CX689" i="3"/>
  <c r="CX684" i="3"/>
  <c r="CX688" i="3"/>
  <c r="CX683" i="3"/>
  <c r="CX687" i="3"/>
  <c r="CX626" i="3"/>
  <c r="CX630" i="3"/>
  <c r="CX634" i="3"/>
  <c r="CX638" i="3"/>
  <c r="CX642" i="3"/>
  <c r="CX646" i="3"/>
  <c r="CX625" i="3"/>
  <c r="CX629" i="3"/>
  <c r="CX633" i="3"/>
  <c r="CX637" i="3"/>
  <c r="CX641" i="3"/>
  <c r="CX645" i="3"/>
  <c r="CX628" i="3"/>
  <c r="CX632" i="3"/>
  <c r="CX636" i="3"/>
  <c r="CX640" i="3"/>
  <c r="CX644" i="3"/>
  <c r="CX627" i="3"/>
  <c r="CX631" i="3"/>
  <c r="CX635" i="3"/>
  <c r="CX639" i="3"/>
  <c r="CX643" i="3"/>
  <c r="CX647" i="3"/>
  <c r="CX582" i="3"/>
  <c r="CX586" i="3"/>
  <c r="CX590" i="3"/>
  <c r="CX594" i="3"/>
  <c r="CX581" i="3"/>
  <c r="CX585" i="3"/>
  <c r="CX589" i="3"/>
  <c r="CX593" i="3"/>
  <c r="CX598" i="3"/>
  <c r="CX580" i="3"/>
  <c r="CX584" i="3"/>
  <c r="CX588" i="3"/>
  <c r="CX592" i="3"/>
  <c r="CX597" i="3"/>
  <c r="CX601" i="3"/>
  <c r="CX579" i="3"/>
  <c r="CX583" i="3"/>
  <c r="CX587" i="3"/>
  <c r="CX591" i="3"/>
  <c r="CX596" i="3"/>
  <c r="CX600" i="3"/>
  <c r="CX595" i="3"/>
  <c r="CX599" i="3"/>
  <c r="CX523" i="3"/>
  <c r="CX526" i="3"/>
  <c r="CX525" i="3"/>
  <c r="CX524" i="3"/>
  <c r="CX507" i="3"/>
  <c r="CX511" i="3"/>
  <c r="CX510" i="3"/>
  <c r="CX514" i="3"/>
  <c r="CX509" i="3"/>
  <c r="CX513" i="3"/>
  <c r="CX512" i="3"/>
  <c r="CX508" i="3"/>
  <c r="EI269" i="1"/>
  <c r="FR238" i="1"/>
  <c r="EP269" i="1"/>
  <c r="BC269" i="1"/>
  <c r="CL238" i="1"/>
  <c r="AQ238" i="1"/>
  <c r="F279" i="1"/>
  <c r="CP264" i="1"/>
  <c r="O264" i="1" s="1"/>
  <c r="CY252" i="1"/>
  <c r="X252" i="1" s="1"/>
  <c r="CZ252" i="1"/>
  <c r="Y252" i="1"/>
  <c r="CY248" i="1"/>
  <c r="X248" i="1" s="1"/>
  <c r="CZ248" i="1"/>
  <c r="Y248" i="1"/>
  <c r="CY247" i="1"/>
  <c r="X247" i="1"/>
  <c r="T345" i="5" s="1"/>
  <c r="CZ247" i="1"/>
  <c r="Y247" i="1"/>
  <c r="V345" i="5" s="1"/>
  <c r="CY246" i="1"/>
  <c r="X246" i="1"/>
  <c r="CZ246" i="1"/>
  <c r="Y246" i="1" s="1"/>
  <c r="CZ245" i="1"/>
  <c r="Y245" i="1" s="1"/>
  <c r="V337" i="5" s="1"/>
  <c r="K343" i="5" s="1"/>
  <c r="CY245" i="1"/>
  <c r="X245" i="1" s="1"/>
  <c r="T337" i="5" s="1"/>
  <c r="K342" i="5" s="1"/>
  <c r="CY244" i="1"/>
  <c r="X244" i="1" s="1"/>
  <c r="CZ244" i="1"/>
  <c r="Y244" i="1" s="1"/>
  <c r="DZ269" i="1"/>
  <c r="CJ269" i="1"/>
  <c r="CZ240" i="1"/>
  <c r="Y240" i="1" s="1"/>
  <c r="CY240" i="1"/>
  <c r="X240" i="1"/>
  <c r="CX729" i="3"/>
  <c r="CX733" i="3"/>
  <c r="CX728" i="3"/>
  <c r="CX732" i="3"/>
  <c r="CX727" i="3"/>
  <c r="CX731" i="3"/>
  <c r="CX730" i="3"/>
  <c r="CX734" i="3"/>
  <c r="CX690" i="3"/>
  <c r="CX694" i="3"/>
  <c r="CX698" i="3"/>
  <c r="CX693" i="3"/>
  <c r="CX697" i="3"/>
  <c r="CX692" i="3"/>
  <c r="CX696" i="3"/>
  <c r="CX691" i="3"/>
  <c r="CX695" i="3"/>
  <c r="CX650" i="3"/>
  <c r="CX654" i="3"/>
  <c r="CX658" i="3"/>
  <c r="CX662" i="3"/>
  <c r="CX666" i="3"/>
  <c r="CX670" i="3"/>
  <c r="CX649" i="3"/>
  <c r="CX653" i="3"/>
  <c r="CX657" i="3"/>
  <c r="CX661" i="3"/>
  <c r="CX665" i="3"/>
  <c r="CX669" i="3"/>
  <c r="CX648" i="3"/>
  <c r="CX652" i="3"/>
  <c r="CX656" i="3"/>
  <c r="CX660" i="3"/>
  <c r="CX664" i="3"/>
  <c r="CX668" i="3"/>
  <c r="CX651" i="3"/>
  <c r="CX655" i="3"/>
  <c r="CX659" i="3"/>
  <c r="CX663" i="3"/>
  <c r="CX667" i="3"/>
  <c r="CX602" i="3"/>
  <c r="CX606" i="3"/>
  <c r="CX610" i="3"/>
  <c r="CX614" i="3"/>
  <c r="CX618" i="3"/>
  <c r="CX622" i="3"/>
  <c r="CX605" i="3"/>
  <c r="CX609" i="3"/>
  <c r="CX613" i="3"/>
  <c r="CX617" i="3"/>
  <c r="CX621" i="3"/>
  <c r="CX604" i="3"/>
  <c r="CX608" i="3"/>
  <c r="CX612" i="3"/>
  <c r="CX616" i="3"/>
  <c r="CX620" i="3"/>
  <c r="CX624" i="3"/>
  <c r="CX603" i="3"/>
  <c r="CX607" i="3"/>
  <c r="CX611" i="3"/>
  <c r="CX615" i="3"/>
  <c r="CX619" i="3"/>
  <c r="CX623" i="3"/>
  <c r="I311" i="1"/>
  <c r="E440" i="5" s="1"/>
  <c r="CX527" i="3"/>
  <c r="CX530" i="3"/>
  <c r="CX529" i="3"/>
  <c r="CX528" i="3"/>
  <c r="CX515" i="3"/>
  <c r="CX519" i="3"/>
  <c r="CX518" i="3"/>
  <c r="CX522" i="3"/>
  <c r="CX517" i="3"/>
  <c r="CX521" i="3"/>
  <c r="CX520" i="3"/>
  <c r="CX516" i="3"/>
  <c r="F288" i="1"/>
  <c r="GA269" i="1"/>
  <c r="CP263" i="1"/>
  <c r="O263" i="1"/>
  <c r="CZ256" i="1"/>
  <c r="Y256" i="1"/>
  <c r="CY256" i="1"/>
  <c r="X256" i="1"/>
  <c r="AB242" i="1"/>
  <c r="CR242" i="1"/>
  <c r="Q242" i="1" s="1"/>
  <c r="CP242" i="1" s="1"/>
  <c r="O242" i="1" s="1"/>
  <c r="AJ269" i="1"/>
  <c r="EG269" i="1"/>
  <c r="CG269" i="1"/>
  <c r="AO269" i="1"/>
  <c r="CS267" i="1"/>
  <c r="R267" i="1"/>
  <c r="AB267" i="1"/>
  <c r="CS266" i="1"/>
  <c r="R266" i="1" s="1"/>
  <c r="AB266" i="1"/>
  <c r="CS265" i="1"/>
  <c r="R265" i="1"/>
  <c r="CZ265" i="1" s="1"/>
  <c r="Y265" i="1" s="1"/>
  <c r="V400" i="5" s="1"/>
  <c r="AB265" i="1"/>
  <c r="CS264" i="1"/>
  <c r="R264" i="1" s="1"/>
  <c r="AB264" i="1"/>
  <c r="CS263" i="1"/>
  <c r="R263" i="1"/>
  <c r="CZ263" i="1" s="1"/>
  <c r="Y263" i="1" s="1"/>
  <c r="AB263" i="1"/>
  <c r="CS262" i="1"/>
  <c r="R262" i="1" s="1"/>
  <c r="AB262" i="1"/>
  <c r="CS261" i="1"/>
  <c r="R261" i="1"/>
  <c r="AB261" i="1"/>
  <c r="CT260" i="1"/>
  <c r="S260" i="1" s="1"/>
  <c r="CQ259" i="1"/>
  <c r="P259" i="1" s="1"/>
  <c r="AD259" i="1"/>
  <c r="CR259" i="1" s="1"/>
  <c r="Q259" i="1" s="1"/>
  <c r="CR258" i="1"/>
  <c r="Q258" i="1"/>
  <c r="CP258" i="1" s="1"/>
  <c r="O258" i="1" s="1"/>
  <c r="CS257" i="1"/>
  <c r="R257" i="1"/>
  <c r="K390" i="5" s="1"/>
  <c r="AB257" i="1"/>
  <c r="CQ256" i="1"/>
  <c r="P256" i="1" s="1"/>
  <c r="AD256" i="1"/>
  <c r="CR256" i="1" s="1"/>
  <c r="Q256" i="1" s="1"/>
  <c r="CS255" i="1"/>
  <c r="R255" i="1"/>
  <c r="K381" i="5" s="1"/>
  <c r="AB255" i="1"/>
  <c r="CX483" i="3"/>
  <c r="CX487" i="3"/>
  <c r="CX482" i="3"/>
  <c r="CX486" i="3"/>
  <c r="CX481" i="3"/>
  <c r="CX485" i="3"/>
  <c r="CX484" i="3"/>
  <c r="CX488" i="3"/>
  <c r="CR254" i="1"/>
  <c r="Q254" i="1" s="1"/>
  <c r="CQ253" i="1"/>
  <c r="P253" i="1" s="1"/>
  <c r="AD253" i="1"/>
  <c r="H370" i="5" s="1"/>
  <c r="CS251" i="1"/>
  <c r="R251" i="1"/>
  <c r="K361" i="5" s="1"/>
  <c r="AB251" i="1"/>
  <c r="CX459" i="3"/>
  <c r="CX458" i="3"/>
  <c r="CX462" i="3"/>
  <c r="CX457" i="3"/>
  <c r="CX461" i="3"/>
  <c r="CX460" i="3"/>
  <c r="CR250" i="1"/>
  <c r="Q250" i="1"/>
  <c r="CQ249" i="1"/>
  <c r="P249" i="1"/>
  <c r="K352" i="5" s="1"/>
  <c r="AD249" i="1"/>
  <c r="H350" i="5" s="1"/>
  <c r="CR249" i="1"/>
  <c r="Q249" i="1" s="1"/>
  <c r="K350" i="5" s="1"/>
  <c r="AD245" i="1"/>
  <c r="H339" i="5" s="1"/>
  <c r="CR245" i="1"/>
  <c r="Q245" i="1" s="1"/>
  <c r="K339" i="5" s="1"/>
  <c r="AD243" i="1"/>
  <c r="CR243" i="1"/>
  <c r="Q243" i="1" s="1"/>
  <c r="CP243" i="1" s="1"/>
  <c r="O243" i="1" s="1"/>
  <c r="AD240" i="1"/>
  <c r="CR240" i="1"/>
  <c r="Q240" i="1" s="1"/>
  <c r="CD238" i="1"/>
  <c r="BZ238" i="1"/>
  <c r="EG207" i="1"/>
  <c r="AO207" i="1"/>
  <c r="CZ202" i="1"/>
  <c r="Y202" i="1" s="1"/>
  <c r="CY202" i="1"/>
  <c r="X202" i="1" s="1"/>
  <c r="CZ198" i="1"/>
  <c r="Y198" i="1" s="1"/>
  <c r="CY198" i="1"/>
  <c r="X198" i="1" s="1"/>
  <c r="CZ186" i="1"/>
  <c r="Y186" i="1" s="1"/>
  <c r="CY186" i="1"/>
  <c r="X186" i="1" s="1"/>
  <c r="CY180" i="1"/>
  <c r="X180" i="1" s="1"/>
  <c r="CZ180" i="1"/>
  <c r="Y180" i="1" s="1"/>
  <c r="CZ144" i="1"/>
  <c r="Y144" i="1" s="1"/>
  <c r="CY144" i="1"/>
  <c r="X144" i="1" s="1"/>
  <c r="CZ140" i="1"/>
  <c r="Y140" i="1"/>
  <c r="CY140" i="1"/>
  <c r="X140" i="1"/>
  <c r="CZ136" i="1"/>
  <c r="Y136" i="1"/>
  <c r="CY136" i="1"/>
  <c r="X136" i="1"/>
  <c r="CP128" i="1"/>
  <c r="O128" i="1"/>
  <c r="CY124" i="1"/>
  <c r="X124" i="1"/>
  <c r="CZ124" i="1"/>
  <c r="Y124" i="1"/>
  <c r="CZ122" i="1"/>
  <c r="Y122" i="1"/>
  <c r="CY122" i="1"/>
  <c r="X122" i="1"/>
  <c r="CY121" i="1"/>
  <c r="X121" i="1"/>
  <c r="T177" i="5" s="1"/>
  <c r="K179" i="5" s="1"/>
  <c r="CZ121" i="1"/>
  <c r="Y121" i="1"/>
  <c r="V177" i="5" s="1"/>
  <c r="K180" i="5" s="1"/>
  <c r="AB252" i="1"/>
  <c r="CX463" i="3"/>
  <c r="CX467" i="3"/>
  <c r="CX466" i="3"/>
  <c r="CX465" i="3"/>
  <c r="CX464" i="3"/>
  <c r="AB248" i="1"/>
  <c r="CX431" i="3"/>
  <c r="CX435" i="3"/>
  <c r="CX439" i="3"/>
  <c r="CX434" i="3"/>
  <c r="CX438" i="3"/>
  <c r="CX433" i="3"/>
  <c r="CX437" i="3"/>
  <c r="CX432" i="3"/>
  <c r="CX436" i="3"/>
  <c r="CX440" i="3"/>
  <c r="AB246" i="1"/>
  <c r="FQ238" i="1"/>
  <c r="CK238" i="1"/>
  <c r="BY238" i="1"/>
  <c r="CZ205" i="1"/>
  <c r="Y205" i="1"/>
  <c r="V319" i="5" s="1"/>
  <c r="CY205" i="1"/>
  <c r="X205" i="1"/>
  <c r="T319" i="5" s="1"/>
  <c r="AB204" i="1"/>
  <c r="CQ204" i="1"/>
  <c r="P204" i="1" s="1"/>
  <c r="CP204" i="1" s="1"/>
  <c r="O204" i="1" s="1"/>
  <c r="CY184" i="1"/>
  <c r="X184" i="1" s="1"/>
  <c r="CZ184" i="1"/>
  <c r="Y184" i="1" s="1"/>
  <c r="CZ183" i="1"/>
  <c r="Y183" i="1" s="1"/>
  <c r="V256" i="5" s="1"/>
  <c r="K259" i="5" s="1"/>
  <c r="CY183" i="1"/>
  <c r="X183" i="1" s="1"/>
  <c r="T256" i="5" s="1"/>
  <c r="K258" i="5" s="1"/>
  <c r="CZ145" i="1"/>
  <c r="Y145" i="1" s="1"/>
  <c r="CY145" i="1"/>
  <c r="X145" i="1" s="1"/>
  <c r="CZ141" i="1"/>
  <c r="Y141" i="1" s="1"/>
  <c r="V238" i="5" s="1"/>
  <c r="CY141" i="1"/>
  <c r="X141" i="1" s="1"/>
  <c r="T238" i="5" s="1"/>
  <c r="CY127" i="1"/>
  <c r="X127" i="1" s="1"/>
  <c r="T202" i="5" s="1"/>
  <c r="K208" i="5" s="1"/>
  <c r="CZ127" i="1"/>
  <c r="Y127" i="1" s="1"/>
  <c r="V202" i="5" s="1"/>
  <c r="K209" i="5" s="1"/>
  <c r="CJ147" i="1"/>
  <c r="CX471" i="3"/>
  <c r="CX470" i="3"/>
  <c r="CX469" i="3"/>
  <c r="CX468" i="3"/>
  <c r="CX472" i="3"/>
  <c r="CX443" i="3"/>
  <c r="CX447" i="3"/>
  <c r="CX442" i="3"/>
  <c r="CX446" i="3"/>
  <c r="CX450" i="3"/>
  <c r="CX441" i="3"/>
  <c r="CX445" i="3"/>
  <c r="CX449" i="3"/>
  <c r="CX444" i="3"/>
  <c r="CX448" i="3"/>
  <c r="GA207" i="1"/>
  <c r="EU207" i="1"/>
  <c r="EM207" i="1"/>
  <c r="EI207" i="1"/>
  <c r="CI207" i="1"/>
  <c r="BC207" i="1"/>
  <c r="AU207" i="1"/>
  <c r="AQ207" i="1"/>
  <c r="AB203" i="1"/>
  <c r="CZ201" i="1"/>
  <c r="Y201" i="1"/>
  <c r="V315" i="5" s="1"/>
  <c r="CY201" i="1"/>
  <c r="X201" i="1"/>
  <c r="T315" i="5" s="1"/>
  <c r="AB201" i="1"/>
  <c r="CZ199" i="1"/>
  <c r="Y199" i="1" s="1"/>
  <c r="V313" i="5" s="1"/>
  <c r="CY199" i="1"/>
  <c r="X199" i="1" s="1"/>
  <c r="T313" i="5" s="1"/>
  <c r="CZ197" i="1"/>
  <c r="Y197" i="1"/>
  <c r="V311" i="5" s="1"/>
  <c r="CY197" i="1"/>
  <c r="X197" i="1"/>
  <c r="T311" i="5" s="1"/>
  <c r="AB197" i="1"/>
  <c r="CR194" i="1"/>
  <c r="Q194" i="1" s="1"/>
  <c r="CP194" i="1" s="1"/>
  <c r="O194" i="1" s="1"/>
  <c r="AB194" i="1"/>
  <c r="CZ189" i="1"/>
  <c r="Y189" i="1"/>
  <c r="V281" i="5" s="1"/>
  <c r="K288" i="5" s="1"/>
  <c r="CY189" i="1"/>
  <c r="X189" i="1"/>
  <c r="T281" i="5" s="1"/>
  <c r="K287" i="5" s="1"/>
  <c r="CZ142" i="1"/>
  <c r="Y142" i="1"/>
  <c r="CY142" i="1"/>
  <c r="X142" i="1"/>
  <c r="CZ138" i="1"/>
  <c r="Y138" i="1" s="1"/>
  <c r="CY138" i="1"/>
  <c r="X138" i="1" s="1"/>
  <c r="CY132" i="1"/>
  <c r="X132" i="1" s="1"/>
  <c r="CZ132" i="1"/>
  <c r="Y132" i="1"/>
  <c r="CP122" i="1"/>
  <c r="O122" i="1" s="1"/>
  <c r="CX475" i="3"/>
  <c r="CX479" i="3"/>
  <c r="CX474" i="3"/>
  <c r="CX478" i="3"/>
  <c r="CX473" i="3"/>
  <c r="CX477" i="3"/>
  <c r="CX476" i="3"/>
  <c r="CX480" i="3"/>
  <c r="CX451" i="3"/>
  <c r="CX455" i="3"/>
  <c r="CX454" i="3"/>
  <c r="CX453" i="3"/>
  <c r="CX452" i="3"/>
  <c r="CX456" i="3"/>
  <c r="ET207" i="1"/>
  <c r="EP207" i="1"/>
  <c r="EH207" i="1"/>
  <c r="BB207" i="1"/>
  <c r="AX207" i="1"/>
  <c r="AP207" i="1"/>
  <c r="AB205" i="1"/>
  <c r="CQ205" i="1"/>
  <c r="P205" i="1" s="1"/>
  <c r="CR195" i="1"/>
  <c r="Q195" i="1" s="1"/>
  <c r="CP195" i="1" s="1"/>
  <c r="O195" i="1" s="1"/>
  <c r="AB195" i="1"/>
  <c r="AB144" i="1"/>
  <c r="CZ143" i="1"/>
  <c r="Y143" i="1"/>
  <c r="V240" i="5" s="1"/>
  <c r="CY143" i="1"/>
  <c r="X143" i="1"/>
  <c r="T240" i="5" s="1"/>
  <c r="CZ139" i="1"/>
  <c r="Y139" i="1"/>
  <c r="V236" i="5" s="1"/>
  <c r="CY139" i="1"/>
  <c r="X139" i="1"/>
  <c r="T236" i="5" s="1"/>
  <c r="AG147" i="1"/>
  <c r="CZ126" i="1"/>
  <c r="Y126" i="1"/>
  <c r="CQ203" i="1"/>
  <c r="P203" i="1" s="1"/>
  <c r="CQ202" i="1"/>
  <c r="P202" i="1" s="1"/>
  <c r="CP202" i="1" s="1"/>
  <c r="O202" i="1" s="1"/>
  <c r="CQ201" i="1"/>
  <c r="P201" i="1" s="1"/>
  <c r="CQ200" i="1"/>
  <c r="P200" i="1" s="1"/>
  <c r="CP200" i="1" s="1"/>
  <c r="O200" i="1" s="1"/>
  <c r="CQ199" i="1"/>
  <c r="P199" i="1" s="1"/>
  <c r="CQ198" i="1"/>
  <c r="P198" i="1" s="1"/>
  <c r="CQ197" i="1"/>
  <c r="P197" i="1" s="1"/>
  <c r="CP197" i="1" s="1"/>
  <c r="O197" i="1" s="1"/>
  <c r="CR196" i="1"/>
  <c r="Q196" i="1" s="1"/>
  <c r="CP196" i="1" s="1"/>
  <c r="O196" i="1" s="1"/>
  <c r="CS195" i="1"/>
  <c r="R195" i="1" s="1"/>
  <c r="CQ193" i="1"/>
  <c r="P193" i="1" s="1"/>
  <c r="CT192" i="1"/>
  <c r="S192" i="1" s="1"/>
  <c r="CS191" i="1"/>
  <c r="R191" i="1" s="1"/>
  <c r="CX373" i="3"/>
  <c r="CX377" i="3"/>
  <c r="CX376" i="3"/>
  <c r="CX380" i="3"/>
  <c r="CX375" i="3"/>
  <c r="CX378" i="3"/>
  <c r="CX374" i="3"/>
  <c r="CX379" i="3"/>
  <c r="CR190" i="1"/>
  <c r="Q190" i="1"/>
  <c r="CP190" i="1" s="1"/>
  <c r="O190" i="1" s="1"/>
  <c r="CQ189" i="1"/>
  <c r="P189" i="1"/>
  <c r="K286" i="5" s="1"/>
  <c r="AD189" i="1"/>
  <c r="H284" i="5" s="1"/>
  <c r="CR189" i="1"/>
  <c r="Q189" i="1" s="1"/>
  <c r="CT188" i="1"/>
  <c r="S188" i="1" s="1"/>
  <c r="CS187" i="1"/>
  <c r="R187" i="1" s="1"/>
  <c r="AB187" i="1"/>
  <c r="CQ186" i="1"/>
  <c r="P186" i="1"/>
  <c r="CP186" i="1" s="1"/>
  <c r="O186" i="1" s="1"/>
  <c r="AD186" i="1"/>
  <c r="AB186" i="1" s="1"/>
  <c r="CR186" i="1"/>
  <c r="Q186" i="1" s="1"/>
  <c r="CS185" i="1"/>
  <c r="R185" i="1" s="1"/>
  <c r="AB185" i="1"/>
  <c r="CX297" i="3"/>
  <c r="CX296" i="3"/>
  <c r="CX300" i="3"/>
  <c r="CX295" i="3"/>
  <c r="CX299" i="3"/>
  <c r="CX298" i="3"/>
  <c r="CR184" i="1"/>
  <c r="Q184" i="1"/>
  <c r="CQ183" i="1"/>
  <c r="P183" i="1"/>
  <c r="AD183" i="1"/>
  <c r="CR183" i="1"/>
  <c r="Q183" i="1" s="1"/>
  <c r="CT182" i="1"/>
  <c r="S182" i="1"/>
  <c r="CS181" i="1"/>
  <c r="R181" i="1"/>
  <c r="AB181" i="1"/>
  <c r="CX285" i="3"/>
  <c r="CX284" i="3"/>
  <c r="CX286" i="3"/>
  <c r="CR180" i="1"/>
  <c r="Q180" i="1" s="1"/>
  <c r="GA147" i="1"/>
  <c r="EU147" i="1"/>
  <c r="EM147" i="1"/>
  <c r="EI147" i="1"/>
  <c r="CI147" i="1"/>
  <c r="BC147" i="1"/>
  <c r="AU147" i="1"/>
  <c r="AQ147" i="1"/>
  <c r="CQ145" i="1"/>
  <c r="P145" i="1" s="1"/>
  <c r="AD145" i="1"/>
  <c r="CR145" i="1" s="1"/>
  <c r="Q145" i="1" s="1"/>
  <c r="CQ144" i="1"/>
  <c r="P144" i="1"/>
  <c r="AD144" i="1"/>
  <c r="CR144" i="1"/>
  <c r="Q144" i="1" s="1"/>
  <c r="CQ143" i="1"/>
  <c r="P143" i="1" s="1"/>
  <c r="AD143" i="1"/>
  <c r="CR143" i="1" s="1"/>
  <c r="Q143" i="1" s="1"/>
  <c r="CQ142" i="1"/>
  <c r="P142" i="1"/>
  <c r="CP142" i="1" s="1"/>
  <c r="O142" i="1" s="1"/>
  <c r="AD142" i="1"/>
  <c r="CR142" i="1"/>
  <c r="Q142" i="1" s="1"/>
  <c r="CQ141" i="1"/>
  <c r="P141" i="1" s="1"/>
  <c r="AD141" i="1"/>
  <c r="CR141" i="1" s="1"/>
  <c r="Q141" i="1" s="1"/>
  <c r="CQ140" i="1"/>
  <c r="P140" i="1"/>
  <c r="AD140" i="1"/>
  <c r="CR140" i="1"/>
  <c r="Q140" i="1" s="1"/>
  <c r="CQ139" i="1"/>
  <c r="P139" i="1" s="1"/>
  <c r="AD139" i="1"/>
  <c r="AB139" i="1" s="1"/>
  <c r="CQ138" i="1"/>
  <c r="P138" i="1"/>
  <c r="CP138" i="1" s="1"/>
  <c r="O138" i="1" s="1"/>
  <c r="AD138" i="1"/>
  <c r="CR138" i="1"/>
  <c r="Q138" i="1" s="1"/>
  <c r="CQ137" i="1"/>
  <c r="P137" i="1" s="1"/>
  <c r="AD137" i="1"/>
  <c r="CR137" i="1" s="1"/>
  <c r="Q137" i="1" s="1"/>
  <c r="CQ136" i="1"/>
  <c r="P136" i="1"/>
  <c r="AD136" i="1"/>
  <c r="AB136" i="1" s="1"/>
  <c r="CR136" i="1"/>
  <c r="Q136" i="1" s="1"/>
  <c r="CQ135" i="1"/>
  <c r="AD135" i="1"/>
  <c r="CR135" i="1" s="1"/>
  <c r="CS133" i="1"/>
  <c r="AB133" i="1"/>
  <c r="CQ131" i="1"/>
  <c r="P131" i="1" s="1"/>
  <c r="AD131" i="1"/>
  <c r="H225" i="5" s="1"/>
  <c r="W130" i="1"/>
  <c r="AJ147" i="1"/>
  <c r="S130" i="1"/>
  <c r="CX212" i="3"/>
  <c r="CX216" i="3"/>
  <c r="CX220" i="3"/>
  <c r="CX224" i="3"/>
  <c r="CX211" i="3"/>
  <c r="CX215" i="3"/>
  <c r="CX219" i="3"/>
  <c r="CX223" i="3"/>
  <c r="CX227" i="3"/>
  <c r="CX214" i="3"/>
  <c r="CX218" i="3"/>
  <c r="CX222" i="3"/>
  <c r="CX213" i="3"/>
  <c r="CX217" i="3"/>
  <c r="CX221" i="3"/>
  <c r="CX226" i="3"/>
  <c r="CX228" i="3"/>
  <c r="CX225" i="3"/>
  <c r="AD125" i="1"/>
  <c r="H195" i="5" s="1"/>
  <c r="AD123" i="1"/>
  <c r="H186" i="5" s="1"/>
  <c r="CR123" i="1"/>
  <c r="Q123" i="1" s="1"/>
  <c r="AB122" i="1"/>
  <c r="P121" i="1"/>
  <c r="GN83" i="1"/>
  <c r="GM83" i="1"/>
  <c r="K161" i="5" s="1"/>
  <c r="J162" i="5" s="1"/>
  <c r="P162" i="5" s="1"/>
  <c r="CR77" i="1"/>
  <c r="Q77" i="1" s="1"/>
  <c r="CP77" i="1" s="1"/>
  <c r="O77" i="1" s="1"/>
  <c r="AB77" i="1"/>
  <c r="CZ76" i="1"/>
  <c r="Y76" i="1"/>
  <c r="CY76" i="1"/>
  <c r="X76" i="1"/>
  <c r="CY75" i="1"/>
  <c r="X75" i="1" s="1"/>
  <c r="T140" i="5" s="1"/>
  <c r="K145" i="5" s="1"/>
  <c r="CZ75" i="1"/>
  <c r="Y75" i="1"/>
  <c r="V140" i="5" s="1"/>
  <c r="CZ72" i="1"/>
  <c r="Y72" i="1"/>
  <c r="CY72" i="1"/>
  <c r="X72" i="1"/>
  <c r="CR51" i="1"/>
  <c r="Q51" i="1" s="1"/>
  <c r="CP51" i="1" s="1"/>
  <c r="O51" i="1" s="1"/>
  <c r="AB51" i="1"/>
  <c r="CX381" i="3"/>
  <c r="CX385" i="3"/>
  <c r="CX389" i="3"/>
  <c r="CX384" i="3"/>
  <c r="CX388" i="3"/>
  <c r="CX382" i="3"/>
  <c r="CX386" i="3"/>
  <c r="CX383" i="3"/>
  <c r="CX387" i="3"/>
  <c r="CX329" i="3"/>
  <c r="CX333" i="3"/>
  <c r="CX337" i="3"/>
  <c r="CX341" i="3"/>
  <c r="CX345" i="3"/>
  <c r="CX332" i="3"/>
  <c r="CX336" i="3"/>
  <c r="CX340" i="3"/>
  <c r="CX344" i="3"/>
  <c r="CX331" i="3"/>
  <c r="CX335" i="3"/>
  <c r="CX339" i="3"/>
  <c r="CX343" i="3"/>
  <c r="CX330" i="3"/>
  <c r="CX346" i="3"/>
  <c r="CX342" i="3"/>
  <c r="CX338" i="3"/>
  <c r="CX334" i="3"/>
  <c r="AB132" i="1"/>
  <c r="CX265" i="3"/>
  <c r="CX269" i="3"/>
  <c r="CX264" i="3"/>
  <c r="CX268" i="3"/>
  <c r="CX263" i="3"/>
  <c r="CX267" i="3"/>
  <c r="CX271" i="3"/>
  <c r="CX270" i="3"/>
  <c r="CX266" i="3"/>
  <c r="CX231" i="3"/>
  <c r="CX230" i="3"/>
  <c r="CX233" i="3"/>
  <c r="CX237" i="3"/>
  <c r="CX241" i="3"/>
  <c r="CX245" i="3"/>
  <c r="CX229" i="3"/>
  <c r="CX232" i="3"/>
  <c r="CX236" i="3"/>
  <c r="CX240" i="3"/>
  <c r="CX244" i="3"/>
  <c r="CX235" i="3"/>
  <c r="CX239" i="3"/>
  <c r="CX243" i="3"/>
  <c r="CX234" i="3"/>
  <c r="CX238" i="3"/>
  <c r="CX242" i="3"/>
  <c r="CX246" i="3"/>
  <c r="CR126" i="1"/>
  <c r="Q126" i="1" s="1"/>
  <c r="U126" i="1"/>
  <c r="AH147" i="1"/>
  <c r="AB123" i="1"/>
  <c r="T121" i="1"/>
  <c r="AB121" i="1"/>
  <c r="CY118" i="1"/>
  <c r="X118" i="1"/>
  <c r="CZ118" i="1"/>
  <c r="Y118" i="1" s="1"/>
  <c r="CR73" i="1"/>
  <c r="AB73" i="1"/>
  <c r="CZ70" i="1"/>
  <c r="Y70" i="1"/>
  <c r="CY70" i="1"/>
  <c r="X70" i="1"/>
  <c r="CR69" i="1"/>
  <c r="Q69" i="1"/>
  <c r="CP69" i="1" s="1"/>
  <c r="O69" i="1" s="1"/>
  <c r="AB69" i="1"/>
  <c r="CZ68" i="1"/>
  <c r="Y68" i="1" s="1"/>
  <c r="CY68" i="1"/>
  <c r="X68" i="1" s="1"/>
  <c r="CX393" i="3"/>
  <c r="CX397" i="3"/>
  <c r="CX392" i="3"/>
  <c r="CX396" i="3"/>
  <c r="CX390" i="3"/>
  <c r="CX394" i="3"/>
  <c r="CX398" i="3"/>
  <c r="CX391" i="3"/>
  <c r="CX395" i="3"/>
  <c r="CX349" i="3"/>
  <c r="CX353" i="3"/>
  <c r="CX357" i="3"/>
  <c r="CX361" i="3"/>
  <c r="CX348" i="3"/>
  <c r="CX352" i="3"/>
  <c r="CX356" i="3"/>
  <c r="CX360" i="3"/>
  <c r="CX364" i="3"/>
  <c r="CX347" i="3"/>
  <c r="CX351" i="3"/>
  <c r="CX355" i="3"/>
  <c r="CX359" i="3"/>
  <c r="CX363" i="3"/>
  <c r="CX362" i="3"/>
  <c r="CX358" i="3"/>
  <c r="CX354" i="3"/>
  <c r="CX350" i="3"/>
  <c r="FY147" i="1"/>
  <c r="EG147" i="1"/>
  <c r="CG147" i="1"/>
  <c r="AO147" i="1"/>
  <c r="CT134" i="1"/>
  <c r="S134" i="1" s="1"/>
  <c r="AF147" i="1" s="1"/>
  <c r="CX273" i="3"/>
  <c r="CX277" i="3"/>
  <c r="CX272" i="3"/>
  <c r="CX276" i="3"/>
  <c r="CX280" i="3"/>
  <c r="CX275" i="3"/>
  <c r="CX279" i="3"/>
  <c r="CX278" i="3"/>
  <c r="CX274" i="3"/>
  <c r="AD129" i="1"/>
  <c r="H215" i="5" s="1"/>
  <c r="AB128" i="1"/>
  <c r="P127" i="1"/>
  <c r="K207" i="5" s="1"/>
  <c r="GX121" i="1"/>
  <c r="U121" i="1"/>
  <c r="GN80" i="1"/>
  <c r="GM80" i="1"/>
  <c r="CZ74" i="1"/>
  <c r="Y74" i="1"/>
  <c r="CY74" i="1"/>
  <c r="X74" i="1"/>
  <c r="CY71" i="1"/>
  <c r="X71" i="1"/>
  <c r="T129" i="5" s="1"/>
  <c r="CZ71" i="1"/>
  <c r="Y71" i="1" s="1"/>
  <c r="V129" i="5" s="1"/>
  <c r="CZ66" i="1"/>
  <c r="Y66" i="1" s="1"/>
  <c r="CY66" i="1"/>
  <c r="X66" i="1" s="1"/>
  <c r="AB66" i="1"/>
  <c r="CR65" i="1"/>
  <c r="AB65" i="1"/>
  <c r="CZ64" i="1"/>
  <c r="Y64" i="1" s="1"/>
  <c r="CY64" i="1"/>
  <c r="X64" i="1" s="1"/>
  <c r="AB64" i="1"/>
  <c r="AJ85" i="1"/>
  <c r="CX365" i="3"/>
  <c r="CX369" i="3"/>
  <c r="CX368" i="3"/>
  <c r="CX372" i="3"/>
  <c r="CX367" i="3"/>
  <c r="CX371" i="3"/>
  <c r="CX370" i="3"/>
  <c r="CX366" i="3"/>
  <c r="CX289" i="3"/>
  <c r="CX293" i="3"/>
  <c r="CX292" i="3"/>
  <c r="CX291" i="3"/>
  <c r="CX294" i="3"/>
  <c r="CX290" i="3"/>
  <c r="CX281" i="3"/>
  <c r="CX283" i="3"/>
  <c r="CX282" i="3"/>
  <c r="CY126" i="1"/>
  <c r="X126" i="1" s="1"/>
  <c r="GM81" i="1"/>
  <c r="K158" i="5" s="1"/>
  <c r="J160" i="5" s="1"/>
  <c r="P160" i="5" s="1"/>
  <c r="GN81" i="1"/>
  <c r="CR79" i="1"/>
  <c r="Q79" i="1" s="1"/>
  <c r="AB79" i="1"/>
  <c r="CY78" i="1"/>
  <c r="X78" i="1"/>
  <c r="CZ78" i="1"/>
  <c r="Y78" i="1"/>
  <c r="CY77" i="1"/>
  <c r="X77" i="1"/>
  <c r="T148" i="5" s="1"/>
  <c r="CZ77" i="1"/>
  <c r="Y77" i="1"/>
  <c r="V148" i="5" s="1"/>
  <c r="CY67" i="1"/>
  <c r="X67" i="1" s="1"/>
  <c r="T119" i="5" s="1"/>
  <c r="CZ67" i="1"/>
  <c r="Y67" i="1" s="1"/>
  <c r="V119" i="5" s="1"/>
  <c r="CZ62" i="1"/>
  <c r="Y62" i="1" s="1"/>
  <c r="CY62" i="1"/>
  <c r="X62" i="1" s="1"/>
  <c r="GN59" i="1"/>
  <c r="GM59" i="1"/>
  <c r="GN57" i="1"/>
  <c r="GM57" i="1"/>
  <c r="W52" i="1"/>
  <c r="CX249" i="3"/>
  <c r="CX253" i="3"/>
  <c r="CX248" i="3"/>
  <c r="CX252" i="3"/>
  <c r="CX247" i="3"/>
  <c r="CX251" i="3"/>
  <c r="CX250" i="3"/>
  <c r="CX254" i="3"/>
  <c r="CX173" i="3"/>
  <c r="CX172" i="3"/>
  <c r="CX176" i="3"/>
  <c r="CX171" i="3"/>
  <c r="CX175" i="3"/>
  <c r="CX174" i="3"/>
  <c r="CX165" i="3"/>
  <c r="CX164" i="3"/>
  <c r="CX163" i="3"/>
  <c r="CQ76" i="1"/>
  <c r="P76" i="1"/>
  <c r="CQ74" i="1"/>
  <c r="P74" i="1"/>
  <c r="CQ72" i="1"/>
  <c r="P72" i="1"/>
  <c r="CP72" i="1" s="1"/>
  <c r="O72" i="1" s="1"/>
  <c r="GN72" i="1" s="1"/>
  <c r="CQ70" i="1"/>
  <c r="P70" i="1"/>
  <c r="CP70" i="1" s="1"/>
  <c r="O70" i="1" s="1"/>
  <c r="GN70" i="1" s="1"/>
  <c r="CQ68" i="1"/>
  <c r="P68" i="1"/>
  <c r="CP68" i="1" s="1"/>
  <c r="O68" i="1" s="1"/>
  <c r="CQ66" i="1"/>
  <c r="P66" i="1"/>
  <c r="CP66" i="1" s="1"/>
  <c r="O66" i="1" s="1"/>
  <c r="CQ64" i="1"/>
  <c r="P64" i="1"/>
  <c r="CP64" i="1" s="1"/>
  <c r="O64" i="1" s="1"/>
  <c r="CQ62" i="1"/>
  <c r="P62" i="1"/>
  <c r="CP62" i="1" s="1"/>
  <c r="O62" i="1" s="1"/>
  <c r="CT56" i="1"/>
  <c r="S56" i="1"/>
  <c r="CP56" i="1" s="1"/>
  <c r="O56" i="1" s="1"/>
  <c r="K99" i="5" s="1"/>
  <c r="CQ55" i="1"/>
  <c r="P55" i="1"/>
  <c r="CP55" i="1" s="1"/>
  <c r="O55" i="1" s="1"/>
  <c r="CT53" i="1"/>
  <c r="S53" i="1"/>
  <c r="CR52" i="1"/>
  <c r="CS51" i="1"/>
  <c r="R51" i="1" s="1"/>
  <c r="T50" i="1"/>
  <c r="W50" i="1"/>
  <c r="S50" i="1"/>
  <c r="K88" i="5" s="1"/>
  <c r="U47" i="1"/>
  <c r="CY45" i="1"/>
  <c r="X45" i="1" s="1"/>
  <c r="AB42" i="1"/>
  <c r="CR42" i="1"/>
  <c r="Q42" i="1"/>
  <c r="K65" i="5" s="1"/>
  <c r="CY41" i="1"/>
  <c r="X41" i="1"/>
  <c r="CZ41" i="1"/>
  <c r="Y41" i="1"/>
  <c r="CY40" i="1"/>
  <c r="X40" i="1"/>
  <c r="T61" i="5" s="1"/>
  <c r="CZ40" i="1"/>
  <c r="Y40" i="1"/>
  <c r="V61" i="5" s="1"/>
  <c r="AB37" i="1"/>
  <c r="CR37" i="1"/>
  <c r="Q37" i="1" s="1"/>
  <c r="CP37" i="1" s="1"/>
  <c r="O37" i="1" s="1"/>
  <c r="GX36" i="1"/>
  <c r="S36" i="1"/>
  <c r="CZ33" i="1"/>
  <c r="Y33" i="1"/>
  <c r="CY33" i="1"/>
  <c r="X33" i="1"/>
  <c r="CY32" i="1"/>
  <c r="X32" i="1" s="1"/>
  <c r="T42" i="5" s="1"/>
  <c r="CZ32" i="1"/>
  <c r="Y32" i="1" s="1"/>
  <c r="V42" i="5" s="1"/>
  <c r="CZ31" i="1"/>
  <c r="Y31" i="1" s="1"/>
  <c r="CY31" i="1"/>
  <c r="X31" i="1" s="1"/>
  <c r="CY29" i="1"/>
  <c r="X29" i="1" s="1"/>
  <c r="CZ29" i="1"/>
  <c r="Y29" i="1" s="1"/>
  <c r="CX257" i="3"/>
  <c r="CX261" i="3"/>
  <c r="CX256" i="3"/>
  <c r="CX260" i="3"/>
  <c r="CX255" i="3"/>
  <c r="CX259" i="3"/>
  <c r="CX258" i="3"/>
  <c r="CX262" i="3"/>
  <c r="CX180" i="3"/>
  <c r="CX179" i="3"/>
  <c r="CX177" i="3"/>
  <c r="CX181" i="3"/>
  <c r="CX178" i="3"/>
  <c r="CX182" i="3"/>
  <c r="CX168" i="3"/>
  <c r="CX167" i="3"/>
  <c r="CX166" i="3"/>
  <c r="F89" i="1"/>
  <c r="GA85" i="1"/>
  <c r="EU85" i="1"/>
  <c r="EM85" i="1"/>
  <c r="EI85" i="1"/>
  <c r="CI85" i="1"/>
  <c r="CI26" i="1" s="1"/>
  <c r="BC85" i="1"/>
  <c r="AU85" i="1"/>
  <c r="AQ85" i="1"/>
  <c r="CX90" i="3"/>
  <c r="CX89" i="3"/>
  <c r="AB40" i="1"/>
  <c r="CR40" i="1"/>
  <c r="Q40" i="1"/>
  <c r="CY39" i="1"/>
  <c r="X39" i="1"/>
  <c r="CZ39" i="1"/>
  <c r="Y39" i="1"/>
  <c r="CP39" i="1"/>
  <c r="O39" i="1"/>
  <c r="ET85" i="1"/>
  <c r="EP85" i="1"/>
  <c r="EH85" i="1"/>
  <c r="BB85" i="1"/>
  <c r="AX85" i="1"/>
  <c r="AP85" i="1"/>
  <c r="CX134" i="3"/>
  <c r="CX133" i="3"/>
  <c r="CX137" i="3"/>
  <c r="CX136" i="3"/>
  <c r="CX135" i="3"/>
  <c r="CX122" i="3"/>
  <c r="CX126" i="3"/>
  <c r="CX121" i="3"/>
  <c r="CX125" i="3"/>
  <c r="CX124" i="3"/>
  <c r="CX123" i="3"/>
  <c r="CX114" i="3"/>
  <c r="CX113" i="3"/>
  <c r="CX112" i="3"/>
  <c r="CX111" i="3"/>
  <c r="CX115" i="3"/>
  <c r="CX98" i="3"/>
  <c r="CX102" i="3"/>
  <c r="CX97" i="3"/>
  <c r="CX101" i="3"/>
  <c r="CX100" i="3"/>
  <c r="CX99" i="3"/>
  <c r="CX103" i="3"/>
  <c r="CR50" i="1"/>
  <c r="Q50" i="1"/>
  <c r="AD49" i="1"/>
  <c r="CR49" i="1"/>
  <c r="Q49" i="1" s="1"/>
  <c r="CP49" i="1" s="1"/>
  <c r="O49" i="1" s="1"/>
  <c r="AB48" i="1"/>
  <c r="P47" i="1"/>
  <c r="CP47" i="1"/>
  <c r="O47" i="1" s="1"/>
  <c r="P46" i="1"/>
  <c r="CQ44" i="1"/>
  <c r="P44" i="1"/>
  <c r="CS43" i="1"/>
  <c r="R43" i="1"/>
  <c r="CZ43" i="1" s="1"/>
  <c r="Y43" i="1" s="1"/>
  <c r="AD43" i="1"/>
  <c r="CP42" i="1"/>
  <c r="O42" i="1" s="1"/>
  <c r="V36" i="1"/>
  <c r="CY34" i="1"/>
  <c r="X34" i="1" s="1"/>
  <c r="T44" i="5" s="1"/>
  <c r="CZ34" i="1"/>
  <c r="Y34" i="1" s="1"/>
  <c r="V44" i="5" s="1"/>
  <c r="CX138" i="3"/>
  <c r="CX142" i="3"/>
  <c r="CX141" i="3"/>
  <c r="CX140" i="3"/>
  <c r="CX139" i="3"/>
  <c r="CX130" i="3"/>
  <c r="CX129" i="3"/>
  <c r="CX128" i="3"/>
  <c r="CX132" i="3"/>
  <c r="CX127" i="3"/>
  <c r="CX131" i="3"/>
  <c r="CX118" i="3"/>
  <c r="CX117" i="3"/>
  <c r="CX116" i="3"/>
  <c r="CX120" i="3"/>
  <c r="CX119" i="3"/>
  <c r="CX106" i="3"/>
  <c r="CX110" i="3"/>
  <c r="CX105" i="3"/>
  <c r="CX109" i="3"/>
  <c r="CX104" i="3"/>
  <c r="CX108" i="3"/>
  <c r="CX107" i="3"/>
  <c r="I52" i="1"/>
  <c r="E92" i="5" s="1"/>
  <c r="P50" i="1"/>
  <c r="CP50" i="1"/>
  <c r="O50" i="1" s="1"/>
  <c r="T47" i="1"/>
  <c r="AG85" i="1" s="1"/>
  <c r="AB47" i="1"/>
  <c r="R47" i="1"/>
  <c r="CZ47" i="1"/>
  <c r="Y47" i="1" s="1"/>
  <c r="CP40" i="1"/>
  <c r="O40" i="1" s="1"/>
  <c r="CY38" i="1"/>
  <c r="X38" i="1" s="1"/>
  <c r="T54" i="5" s="1"/>
  <c r="K58" i="5" s="1"/>
  <c r="CZ38" i="1"/>
  <c r="Y38" i="1"/>
  <c r="V54" i="5" s="1"/>
  <c r="K59" i="5" s="1"/>
  <c r="CY37" i="1"/>
  <c r="X37" i="1"/>
  <c r="CZ37" i="1"/>
  <c r="Y37" i="1"/>
  <c r="AB34" i="1"/>
  <c r="CR34" i="1"/>
  <c r="Q34" i="1" s="1"/>
  <c r="AB39" i="1"/>
  <c r="AD35" i="1"/>
  <c r="AD33" i="1"/>
  <c r="AB33" i="1" s="1"/>
  <c r="AD31" i="1"/>
  <c r="CR31" i="1"/>
  <c r="Q31" i="1" s="1"/>
  <c r="AD30" i="1"/>
  <c r="H37" i="5" s="1"/>
  <c r="CX88" i="3"/>
  <c r="CX87" i="3"/>
  <c r="CX42" i="3"/>
  <c r="CX46" i="3"/>
  <c r="CX41" i="3"/>
  <c r="CX45" i="3"/>
  <c r="CX40" i="3"/>
  <c r="CX44" i="3"/>
  <c r="CX39" i="3"/>
  <c r="CX43" i="3"/>
  <c r="CX50" i="3"/>
  <c r="CX54" i="3"/>
  <c r="CX49" i="3"/>
  <c r="CX53" i="3"/>
  <c r="CX48" i="3"/>
  <c r="CX52" i="3"/>
  <c r="CX47" i="3"/>
  <c r="CX51" i="3"/>
  <c r="AJ116" i="1"/>
  <c r="W147" i="1"/>
  <c r="AZ85" i="1"/>
  <c r="AO116" i="1"/>
  <c r="F151" i="1"/>
  <c r="AH116" i="1"/>
  <c r="U147" i="1"/>
  <c r="CY47" i="1"/>
  <c r="X47" i="1"/>
  <c r="CI116" i="1"/>
  <c r="AZ147" i="1"/>
  <c r="GA116" i="1"/>
  <c r="ER147" i="1"/>
  <c r="BB178" i="1"/>
  <c r="F220" i="1"/>
  <c r="ET178" i="1"/>
  <c r="P220" i="1"/>
  <c r="AQ178" i="1"/>
  <c r="F217" i="1"/>
  <c r="EU178" i="1"/>
  <c r="P223" i="1"/>
  <c r="CJ116" i="1"/>
  <c r="BA147" i="1"/>
  <c r="AB142" i="1"/>
  <c r="AB189" i="1"/>
  <c r="CZ181" i="1"/>
  <c r="Y181" i="1"/>
  <c r="V248" i="5" s="1"/>
  <c r="K253" i="5" s="1"/>
  <c r="EG178" i="1"/>
  <c r="P211" i="1"/>
  <c r="F273" i="1"/>
  <c r="AO238" i="1"/>
  <c r="AB240" i="1"/>
  <c r="CJ238" i="1"/>
  <c r="BA269" i="1"/>
  <c r="CZ251" i="1"/>
  <c r="Y251" i="1" s="1"/>
  <c r="V357" i="5" s="1"/>
  <c r="K364" i="5" s="1"/>
  <c r="AB249" i="1"/>
  <c r="AB259" i="1"/>
  <c r="CY263" i="1"/>
  <c r="X263" i="1"/>
  <c r="T398" i="5" s="1"/>
  <c r="V311" i="1"/>
  <c r="W311" i="1"/>
  <c r="AB346" i="1"/>
  <c r="AT300" i="1"/>
  <c r="F385" i="1"/>
  <c r="EL300" i="1"/>
  <c r="P385" i="1"/>
  <c r="AU300" i="1"/>
  <c r="F386" i="1"/>
  <c r="EM300" i="1"/>
  <c r="P386" i="1"/>
  <c r="BC398" i="1"/>
  <c r="F487" i="1"/>
  <c r="EU398" i="1"/>
  <c r="P487" i="1"/>
  <c r="T311" i="1"/>
  <c r="CY437" i="1"/>
  <c r="X437" i="1" s="1"/>
  <c r="T624" i="5" s="1"/>
  <c r="BC502" i="1"/>
  <c r="F587" i="1"/>
  <c r="EU502" i="1"/>
  <c r="P587" i="1"/>
  <c r="CZ403" i="1"/>
  <c r="Y403" i="1"/>
  <c r="AO502" i="1"/>
  <c r="F575" i="1"/>
  <c r="U514" i="1"/>
  <c r="AP502" i="1"/>
  <c r="F580" i="1"/>
  <c r="EH502" i="1"/>
  <c r="P580" i="1"/>
  <c r="AB609" i="1"/>
  <c r="GX617" i="1"/>
  <c r="CZ632" i="1"/>
  <c r="Y632" i="1" s="1"/>
  <c r="AO602" i="1"/>
  <c r="F675" i="1"/>
  <c r="AB516" i="1"/>
  <c r="CY526" i="1"/>
  <c r="X526" i="1" s="1"/>
  <c r="S614" i="1"/>
  <c r="V617" i="1"/>
  <c r="CY634" i="1"/>
  <c r="X634" i="1"/>
  <c r="AP602" i="1"/>
  <c r="F680" i="1"/>
  <c r="EH602" i="1"/>
  <c r="P680" i="1"/>
  <c r="CY711" i="1"/>
  <c r="X711" i="1" s="1"/>
  <c r="T988" i="5" s="1"/>
  <c r="CZ711" i="1"/>
  <c r="Y711" i="1" s="1"/>
  <c r="V988" i="5" s="1"/>
  <c r="S529" i="1"/>
  <c r="CZ536" i="1"/>
  <c r="Y536" i="1" s="1"/>
  <c r="CY538" i="1"/>
  <c r="X538" i="1" s="1"/>
  <c r="GM550" i="1"/>
  <c r="T614" i="1"/>
  <c r="GM626" i="1"/>
  <c r="AQ602" i="1"/>
  <c r="F681" i="1"/>
  <c r="EI602" i="1"/>
  <c r="P681" i="1"/>
  <c r="P727" i="1"/>
  <c r="EG702" i="1"/>
  <c r="CZ522" i="1"/>
  <c r="Y522" i="1"/>
  <c r="P529" i="1"/>
  <c r="CZ540" i="1"/>
  <c r="Y540" i="1"/>
  <c r="CY548" i="1"/>
  <c r="X548" i="1" s="1"/>
  <c r="GM548" i="1" s="1"/>
  <c r="AB557" i="1"/>
  <c r="AB605" i="1"/>
  <c r="R613" i="1"/>
  <c r="V614" i="1"/>
  <c r="CR708" i="1"/>
  <c r="Q708" i="1" s="1"/>
  <c r="AB708" i="1"/>
  <c r="BB702" i="1"/>
  <c r="F736" i="1"/>
  <c r="F783" i="1"/>
  <c r="AT754" i="1"/>
  <c r="P783" i="1"/>
  <c r="EL754" i="1"/>
  <c r="GM710" i="1"/>
  <c r="GN710" i="1"/>
  <c r="EA754" i="1"/>
  <c r="DN765" i="1"/>
  <c r="P647" i="1"/>
  <c r="CZ656" i="1"/>
  <c r="Y656" i="1" s="1"/>
  <c r="GM656" i="1" s="1"/>
  <c r="T647" i="1"/>
  <c r="Q659" i="1"/>
  <c r="CP802" i="1"/>
  <c r="O802" i="1" s="1"/>
  <c r="V659" i="1"/>
  <c r="CY668" i="1"/>
  <c r="X668" i="1" s="1"/>
  <c r="GB702" i="1"/>
  <c r="ES723" i="1"/>
  <c r="DY754" i="1"/>
  <c r="DL765" i="1"/>
  <c r="GM820" i="1"/>
  <c r="GN820" i="1"/>
  <c r="CY821" i="1"/>
  <c r="X821" i="1"/>
  <c r="T1101" i="5" s="1"/>
  <c r="CZ825" i="1"/>
  <c r="Y825" i="1"/>
  <c r="V1112" i="5" s="1"/>
  <c r="K1118" i="5" s="1"/>
  <c r="CR35" i="1"/>
  <c r="Q35" i="1" s="1"/>
  <c r="AB35" i="1"/>
  <c r="GN40" i="1"/>
  <c r="AB43" i="1"/>
  <c r="CR43" i="1"/>
  <c r="Q43" i="1" s="1"/>
  <c r="CP43" i="1" s="1"/>
  <c r="O43" i="1" s="1"/>
  <c r="AU26" i="1"/>
  <c r="F104" i="1"/>
  <c r="EH26" i="1"/>
  <c r="P94" i="1"/>
  <c r="GM39" i="1"/>
  <c r="GN39" i="1"/>
  <c r="GA26" i="1"/>
  <c r="ER85" i="1"/>
  <c r="CY53" i="1"/>
  <c r="X53" i="1"/>
  <c r="CZ53" i="1"/>
  <c r="Y53" i="1"/>
  <c r="GM70" i="1"/>
  <c r="AB49" i="1"/>
  <c r="AP26" i="1"/>
  <c r="F94" i="1"/>
  <c r="EP26" i="1"/>
  <c r="P92" i="1"/>
  <c r="CY43" i="1"/>
  <c r="X43" i="1"/>
  <c r="AQ26" i="1"/>
  <c r="F95" i="1"/>
  <c r="EI26" i="1"/>
  <c r="P95" i="1"/>
  <c r="AB31" i="1"/>
  <c r="CY36" i="1"/>
  <c r="X36" i="1" s="1"/>
  <c r="T52" i="5" s="1"/>
  <c r="CZ36" i="1"/>
  <c r="Y36" i="1" s="1"/>
  <c r="V52" i="5" s="1"/>
  <c r="GM64" i="1"/>
  <c r="GM72" i="1"/>
  <c r="S52" i="1"/>
  <c r="GM77" i="1"/>
  <c r="CG116" i="1"/>
  <c r="AX147" i="1"/>
  <c r="U52" i="1"/>
  <c r="V52" i="1"/>
  <c r="CY130" i="1"/>
  <c r="X130" i="1" s="1"/>
  <c r="CZ130" i="1"/>
  <c r="Y130" i="1" s="1"/>
  <c r="AQ116" i="1"/>
  <c r="F157" i="1"/>
  <c r="EI116" i="1"/>
  <c r="P157" i="1"/>
  <c r="CP183" i="1"/>
  <c r="O183" i="1" s="1"/>
  <c r="GM197" i="1"/>
  <c r="AB140" i="1"/>
  <c r="AB143" i="1"/>
  <c r="AU178" i="1"/>
  <c r="F226" i="1"/>
  <c r="GA178" i="1"/>
  <c r="ER207" i="1"/>
  <c r="AB138" i="1"/>
  <c r="AB145" i="1"/>
  <c r="CY181" i="1"/>
  <c r="X181" i="1" s="1"/>
  <c r="T248" i="5" s="1"/>
  <c r="K252" i="5" s="1"/>
  <c r="AO178" i="1"/>
  <c r="F211" i="1"/>
  <c r="AX269" i="1"/>
  <c r="CG238" i="1"/>
  <c r="AJ238" i="1"/>
  <c r="W269" i="1"/>
  <c r="AB245" i="1"/>
  <c r="CY251" i="1"/>
  <c r="X251" i="1" s="1"/>
  <c r="T357" i="5" s="1"/>
  <c r="K363" i="5" s="1"/>
  <c r="EP238" i="1"/>
  <c r="P276" i="1"/>
  <c r="ET238" i="1"/>
  <c r="P282" i="1"/>
  <c r="AH238" i="1"/>
  <c r="U269" i="1"/>
  <c r="AB253" i="1"/>
  <c r="GM324" i="1"/>
  <c r="Y308" i="1"/>
  <c r="AB356" i="1"/>
  <c r="Q311" i="1"/>
  <c r="AX300" i="1"/>
  <c r="F374" i="1"/>
  <c r="EP300" i="1"/>
  <c r="P374" i="1"/>
  <c r="BC300" i="1"/>
  <c r="F383" i="1"/>
  <c r="EU300" i="1"/>
  <c r="P383" i="1"/>
  <c r="CP401" i="1"/>
  <c r="O401" i="1" s="1"/>
  <c r="GN431" i="1"/>
  <c r="GN439" i="1"/>
  <c r="CI398" i="1"/>
  <c r="AZ471" i="1"/>
  <c r="GA398" i="1"/>
  <c r="ER471" i="1"/>
  <c r="GN336" i="1"/>
  <c r="GM336" i="1"/>
  <c r="GM449" i="1"/>
  <c r="GN449" i="1"/>
  <c r="GM454" i="1"/>
  <c r="GN454" i="1"/>
  <c r="R514" i="1"/>
  <c r="CZ514" i="1"/>
  <c r="Y514" i="1" s="1"/>
  <c r="CI502" i="1"/>
  <c r="AZ571" i="1"/>
  <c r="GA502" i="1"/>
  <c r="ER571" i="1"/>
  <c r="CZ400" i="1"/>
  <c r="Y400" i="1" s="1"/>
  <c r="GN422" i="1"/>
  <c r="CY403" i="1"/>
  <c r="X403" i="1" s="1"/>
  <c r="CZ433" i="1"/>
  <c r="Y433" i="1"/>
  <c r="V613" i="5" s="1"/>
  <c r="AB460" i="1"/>
  <c r="CZ441" i="1"/>
  <c r="Y441" i="1" s="1"/>
  <c r="V627" i="5" s="1"/>
  <c r="T513" i="1"/>
  <c r="P513" i="1"/>
  <c r="CP513" i="1" s="1"/>
  <c r="O513" i="1" s="1"/>
  <c r="P514" i="1"/>
  <c r="CY519" i="1"/>
  <c r="X519" i="1" s="1"/>
  <c r="T711" i="5" s="1"/>
  <c r="CZ519" i="1"/>
  <c r="Y519" i="1" s="1"/>
  <c r="V711" i="5" s="1"/>
  <c r="Q529" i="1"/>
  <c r="AT502" i="1"/>
  <c r="F589" i="1"/>
  <c r="EL502" i="1"/>
  <c r="P589" i="1"/>
  <c r="GN636" i="1"/>
  <c r="GM636" i="1"/>
  <c r="U513" i="1"/>
  <c r="U529" i="1"/>
  <c r="GM560" i="1"/>
  <c r="GN560" i="1"/>
  <c r="U614" i="1"/>
  <c r="EU702" i="1"/>
  <c r="P739" i="1"/>
  <c r="GX614" i="1"/>
  <c r="T617" i="1"/>
  <c r="AT602" i="1"/>
  <c r="F689" i="1"/>
  <c r="EL602" i="1"/>
  <c r="P689" i="1"/>
  <c r="W529" i="1"/>
  <c r="AB613" i="1"/>
  <c r="U617" i="1"/>
  <c r="R635" i="1"/>
  <c r="AU602" i="1"/>
  <c r="F690" i="1"/>
  <c r="EM602" i="1"/>
  <c r="P690" i="1"/>
  <c r="FY702" i="1"/>
  <c r="EP723" i="1"/>
  <c r="F769" i="1"/>
  <c r="AO754" i="1"/>
  <c r="W514" i="1"/>
  <c r="GX529" i="1"/>
  <c r="V613" i="1"/>
  <c r="GM615" i="1"/>
  <c r="GN615" i="1"/>
  <c r="CZ630" i="1"/>
  <c r="Y630" i="1" s="1"/>
  <c r="W635" i="1"/>
  <c r="CY645" i="1"/>
  <c r="X645" i="1" s="1"/>
  <c r="T916" i="5" s="1"/>
  <c r="CZ645" i="1"/>
  <c r="Y645" i="1" s="1"/>
  <c r="V916" i="5" s="1"/>
  <c r="CY649" i="1"/>
  <c r="X649" i="1" s="1"/>
  <c r="CZ649" i="1"/>
  <c r="Y649" i="1" s="1"/>
  <c r="V926" i="5" s="1"/>
  <c r="CY653" i="1"/>
  <c r="X653" i="1" s="1"/>
  <c r="CZ653" i="1"/>
  <c r="Y653" i="1"/>
  <c r="V937" i="5" s="1"/>
  <c r="AX754" i="1"/>
  <c r="F772" i="1"/>
  <c r="ET754" i="1"/>
  <c r="P778" i="1"/>
  <c r="CZ644" i="1"/>
  <c r="Y644" i="1"/>
  <c r="CZ664" i="1"/>
  <c r="Y664" i="1"/>
  <c r="GM664" i="1" s="1"/>
  <c r="U659" i="1"/>
  <c r="AE702" i="1"/>
  <c r="R723" i="1"/>
  <c r="R647" i="1"/>
  <c r="T659" i="1"/>
  <c r="CJ702" i="1"/>
  <c r="BA723" i="1"/>
  <c r="AO796" i="1"/>
  <c r="F845" i="1"/>
  <c r="CZ829" i="1"/>
  <c r="Y829" i="1" s="1"/>
  <c r="V1130" i="5" s="1"/>
  <c r="EG116" i="1"/>
  <c r="P151" i="1"/>
  <c r="GN138" i="1"/>
  <c r="GM138" i="1"/>
  <c r="GN142" i="1"/>
  <c r="GM142" i="1"/>
  <c r="AU116" i="1"/>
  <c r="F166" i="1"/>
  <c r="EM116" i="1"/>
  <c r="P166" i="1"/>
  <c r="GN202" i="1"/>
  <c r="GM202" i="1"/>
  <c r="AG116" i="1"/>
  <c r="T147" i="1"/>
  <c r="AP178" i="1"/>
  <c r="F216" i="1"/>
  <c r="EH178" i="1"/>
  <c r="P216" i="1"/>
  <c r="BC178" i="1"/>
  <c r="F223" i="1"/>
  <c r="EI178" i="1"/>
  <c r="P217" i="1"/>
  <c r="CZ187" i="1"/>
  <c r="Y187" i="1" s="1"/>
  <c r="V272" i="5" s="1"/>
  <c r="K278" i="5" s="1"/>
  <c r="AB183" i="1"/>
  <c r="EG238" i="1"/>
  <c r="P273" i="1"/>
  <c r="GA238" i="1"/>
  <c r="ER269" i="1"/>
  <c r="DZ238" i="1"/>
  <c r="DM269" i="1"/>
  <c r="BC238" i="1"/>
  <c r="F285" i="1"/>
  <c r="AB243" i="1"/>
  <c r="AB359" i="1"/>
  <c r="CR359" i="1"/>
  <c r="Q359" i="1" s="1"/>
  <c r="CP359" i="1" s="1"/>
  <c r="O359" i="1" s="1"/>
  <c r="DY238" i="1"/>
  <c r="DL269" i="1"/>
  <c r="GN318" i="1"/>
  <c r="GM318" i="1"/>
  <c r="GN326" i="1"/>
  <c r="GM326" i="1"/>
  <c r="CY308" i="1"/>
  <c r="X308" i="1" s="1"/>
  <c r="GM355" i="1"/>
  <c r="GN355" i="1"/>
  <c r="U311" i="1"/>
  <c r="AB341" i="1"/>
  <c r="GM353" i="1"/>
  <c r="GN353" i="1"/>
  <c r="GM361" i="1"/>
  <c r="GN361" i="1"/>
  <c r="BB300" i="1"/>
  <c r="F380" i="1"/>
  <c r="ET300" i="1"/>
  <c r="P380" i="1"/>
  <c r="S311" i="1"/>
  <c r="CI300" i="1"/>
  <c r="AZ367" i="1"/>
  <c r="GA300" i="1"/>
  <c r="ER367" i="1"/>
  <c r="GM427" i="1"/>
  <c r="GN427" i="1"/>
  <c r="AQ398" i="1"/>
  <c r="F481" i="1"/>
  <c r="EI398" i="1"/>
  <c r="P481" i="1"/>
  <c r="CZ310" i="1"/>
  <c r="Y310" i="1" s="1"/>
  <c r="GN332" i="1"/>
  <c r="GM447" i="1"/>
  <c r="GN447" i="1"/>
  <c r="GM468" i="1"/>
  <c r="GN468" i="1"/>
  <c r="AQ502" i="1"/>
  <c r="F581" i="1"/>
  <c r="EI502" i="1"/>
  <c r="P581" i="1"/>
  <c r="CY400" i="1"/>
  <c r="X400" i="1" s="1"/>
  <c r="GN424" i="1"/>
  <c r="GM424" i="1"/>
  <c r="CZ429" i="1"/>
  <c r="Y429" i="1"/>
  <c r="V604" i="5" s="1"/>
  <c r="K610" i="5" s="1"/>
  <c r="GM433" i="1"/>
  <c r="GN433" i="1"/>
  <c r="GM462" i="1"/>
  <c r="GN462" i="1"/>
  <c r="GN464" i="1"/>
  <c r="GM464" i="1"/>
  <c r="CY505" i="1"/>
  <c r="X505" i="1" s="1"/>
  <c r="CZ421" i="1"/>
  <c r="Y421" i="1"/>
  <c r="V590" i="5" s="1"/>
  <c r="CY512" i="1"/>
  <c r="X512" i="1" s="1"/>
  <c r="CZ512" i="1"/>
  <c r="Y512" i="1" s="1"/>
  <c r="Q617" i="1"/>
  <c r="CZ414" i="1"/>
  <c r="Y414" i="1"/>
  <c r="GM414" i="1" s="1"/>
  <c r="V514" i="1"/>
  <c r="CY523" i="1"/>
  <c r="X523" i="1"/>
  <c r="T720" i="5" s="1"/>
  <c r="CZ523" i="1"/>
  <c r="Y523" i="1" s="1"/>
  <c r="V720" i="5" s="1"/>
  <c r="CY527" i="1"/>
  <c r="X527" i="1" s="1"/>
  <c r="T731" i="5" s="1"/>
  <c r="CZ527" i="1"/>
  <c r="Y527" i="1" s="1"/>
  <c r="V731" i="5" s="1"/>
  <c r="GN530" i="1"/>
  <c r="GM530" i="1"/>
  <c r="GN542" i="1"/>
  <c r="GM542" i="1"/>
  <c r="R614" i="1"/>
  <c r="AB617" i="1"/>
  <c r="GM629" i="1"/>
  <c r="GN629" i="1"/>
  <c r="P613" i="1"/>
  <c r="U635" i="1"/>
  <c r="AX602" i="1"/>
  <c r="F678" i="1"/>
  <c r="EP602" i="1"/>
  <c r="P678" i="1"/>
  <c r="CZ520" i="1"/>
  <c r="Y520" i="1"/>
  <c r="V529" i="1"/>
  <c r="S613" i="1"/>
  <c r="V635" i="1"/>
  <c r="BC602" i="1"/>
  <c r="F687" i="1"/>
  <c r="EU602" i="1"/>
  <c r="P687" i="1"/>
  <c r="F727" i="1"/>
  <c r="AO702" i="1"/>
  <c r="EG754" i="1"/>
  <c r="P769" i="1"/>
  <c r="CP610" i="1"/>
  <c r="O610" i="1"/>
  <c r="T613" i="1"/>
  <c r="P617" i="1"/>
  <c r="CY641" i="1"/>
  <c r="X641" i="1" s="1"/>
  <c r="T913" i="5" s="1"/>
  <c r="CZ641" i="1"/>
  <c r="Y641" i="1"/>
  <c r="V913" i="5" s="1"/>
  <c r="CR712" i="1"/>
  <c r="Q712" i="1"/>
  <c r="CP712" i="1" s="1"/>
  <c r="O712" i="1" s="1"/>
  <c r="AB712" i="1"/>
  <c r="BB754" i="1"/>
  <c r="F778" i="1"/>
  <c r="CY642" i="1"/>
  <c r="X642" i="1" s="1"/>
  <c r="W647" i="1"/>
  <c r="ET796" i="1"/>
  <c r="P854" i="1"/>
  <c r="P659" i="1"/>
  <c r="CP659" i="1" s="1"/>
  <c r="O659" i="1" s="1"/>
  <c r="CZ804" i="1"/>
  <c r="Y804" i="1"/>
  <c r="BC796" i="1"/>
  <c r="F857" i="1"/>
  <c r="EU796" i="1"/>
  <c r="P857" i="1"/>
  <c r="CZ658" i="1"/>
  <c r="Y658" i="1" s="1"/>
  <c r="S659" i="1"/>
  <c r="CP711" i="1"/>
  <c r="O711" i="1" s="1"/>
  <c r="V647" i="1"/>
  <c r="CZ802" i="1"/>
  <c r="Y802" i="1" s="1"/>
  <c r="GM832" i="1"/>
  <c r="GN832" i="1"/>
  <c r="GM47" i="1"/>
  <c r="GN47" i="1"/>
  <c r="AX26" i="1"/>
  <c r="F92" i="1"/>
  <c r="ET26" i="1"/>
  <c r="P98" i="1"/>
  <c r="ET870" i="1"/>
  <c r="EM26" i="1"/>
  <c r="P104" i="1"/>
  <c r="GN66" i="1"/>
  <c r="GM66" i="1"/>
  <c r="AJ26" i="1"/>
  <c r="W85" i="1"/>
  <c r="AB30" i="1"/>
  <c r="CR30" i="1"/>
  <c r="Q30" i="1"/>
  <c r="K37" i="5" s="1"/>
  <c r="GM37" i="1"/>
  <c r="GN37" i="1"/>
  <c r="BB26" i="1"/>
  <c r="F98" i="1"/>
  <c r="BB870" i="1"/>
  <c r="CP31" i="1"/>
  <c r="O31" i="1" s="1"/>
  <c r="BC26" i="1"/>
  <c r="F101" i="1"/>
  <c r="BC870" i="1"/>
  <c r="EU26" i="1"/>
  <c r="P101" i="1"/>
  <c r="EU870" i="1"/>
  <c r="Q52" i="1"/>
  <c r="CY56" i="1"/>
  <c r="X56" i="1"/>
  <c r="T99" i="5" s="1"/>
  <c r="CZ56" i="1"/>
  <c r="Y56" i="1" s="1"/>
  <c r="GN68" i="1"/>
  <c r="GM68" i="1"/>
  <c r="FY116" i="1"/>
  <c r="EP147" i="1"/>
  <c r="CP53" i="1"/>
  <c r="O53" i="1" s="1"/>
  <c r="AB125" i="1"/>
  <c r="CP121" i="1"/>
  <c r="O121" i="1" s="1"/>
  <c r="BC116" i="1"/>
  <c r="F163" i="1"/>
  <c r="EU116" i="1"/>
  <c r="P163" i="1"/>
  <c r="AF207" i="1"/>
  <c r="AX178" i="1"/>
  <c r="F214" i="1"/>
  <c r="EP178" i="1"/>
  <c r="P214" i="1"/>
  <c r="AB135" i="1"/>
  <c r="CI178" i="1"/>
  <c r="AZ207" i="1"/>
  <c r="EM178" i="1"/>
  <c r="P226" i="1"/>
  <c r="AB131" i="1"/>
  <c r="CP182" i="1"/>
  <c r="O182" i="1"/>
  <c r="AB137" i="1"/>
  <c r="CP249" i="1"/>
  <c r="O249" i="1"/>
  <c r="CP256" i="1"/>
  <c r="O256" i="1" s="1"/>
  <c r="CP240" i="1"/>
  <c r="O240" i="1"/>
  <c r="AB256" i="1"/>
  <c r="EI238" i="1"/>
  <c r="P279" i="1"/>
  <c r="DO238" i="1"/>
  <c r="P293" i="1"/>
  <c r="EU238" i="1"/>
  <c r="P285" i="1"/>
  <c r="GN320" i="1"/>
  <c r="GM320" i="1"/>
  <c r="P311" i="1"/>
  <c r="GM333" i="1"/>
  <c r="GN333" i="1"/>
  <c r="R311" i="1"/>
  <c r="CP314" i="1"/>
  <c r="O314" i="1"/>
  <c r="GM347" i="1"/>
  <c r="GN347" i="1"/>
  <c r="AP300" i="1"/>
  <c r="F376" i="1"/>
  <c r="EH300" i="1"/>
  <c r="P376" i="1"/>
  <c r="GM342" i="1"/>
  <c r="GN342" i="1"/>
  <c r="AQ300" i="1"/>
  <c r="F377" i="1"/>
  <c r="EI300" i="1"/>
  <c r="P377" i="1"/>
  <c r="F490" i="1"/>
  <c r="AU398" i="1"/>
  <c r="EM398" i="1"/>
  <c r="P490" i="1"/>
  <c r="GM344" i="1"/>
  <c r="GN344" i="1"/>
  <c r="GN410" i="1"/>
  <c r="GM410" i="1"/>
  <c r="GM456" i="1"/>
  <c r="GN456" i="1"/>
  <c r="CP508" i="1"/>
  <c r="O508" i="1"/>
  <c r="AU502" i="1"/>
  <c r="F590" i="1"/>
  <c r="EM502" i="1"/>
  <c r="P590" i="1"/>
  <c r="GN434" i="1"/>
  <c r="GM434" i="1"/>
  <c r="GM448" i="1"/>
  <c r="GN448" i="1"/>
  <c r="AB463" i="1"/>
  <c r="CY513" i="1"/>
  <c r="X513" i="1"/>
  <c r="T707" i="5" s="1"/>
  <c r="CZ513" i="1"/>
  <c r="Y513" i="1"/>
  <c r="V707" i="5" s="1"/>
  <c r="CP425" i="1"/>
  <c r="O425" i="1"/>
  <c r="K601" i="5" s="1"/>
  <c r="GM442" i="1"/>
  <c r="GN442" i="1"/>
  <c r="Q514" i="1"/>
  <c r="GX514" i="1"/>
  <c r="CY517" i="1"/>
  <c r="X517" i="1"/>
  <c r="T709" i="5" s="1"/>
  <c r="CZ517" i="1"/>
  <c r="Y517" i="1" s="1"/>
  <c r="GN532" i="1"/>
  <c r="GM532" i="1"/>
  <c r="GN544" i="1"/>
  <c r="GM544" i="1"/>
  <c r="BB502" i="1"/>
  <c r="F584" i="1"/>
  <c r="ET502" i="1"/>
  <c r="P584" i="1"/>
  <c r="U613" i="1"/>
  <c r="W614" i="1"/>
  <c r="S617" i="1"/>
  <c r="AB623" i="1"/>
  <c r="GX635" i="1"/>
  <c r="AZ765" i="1"/>
  <c r="CI754" i="1"/>
  <c r="T514" i="1"/>
  <c r="GM549" i="1"/>
  <c r="GN549" i="1"/>
  <c r="GM567" i="1"/>
  <c r="GN567" i="1"/>
  <c r="GN606" i="1"/>
  <c r="GM606" i="1"/>
  <c r="W613" i="1"/>
  <c r="R617" i="1"/>
  <c r="S635" i="1"/>
  <c r="BB602" i="1"/>
  <c r="F684" i="1"/>
  <c r="ET602" i="1"/>
  <c r="P684" i="1"/>
  <c r="GX513" i="1"/>
  <c r="CI602" i="1"/>
  <c r="AZ671" i="1"/>
  <c r="GA602" i="1"/>
  <c r="ER671" i="1"/>
  <c r="FY754" i="1"/>
  <c r="EP765" i="1"/>
  <c r="GM520" i="1"/>
  <c r="GN520" i="1"/>
  <c r="AB619" i="1"/>
  <c r="CR714" i="1"/>
  <c r="Q714" i="1" s="1"/>
  <c r="CP714" i="1" s="1"/>
  <c r="O714" i="1" s="1"/>
  <c r="AB714" i="1"/>
  <c r="CR720" i="1"/>
  <c r="Q720" i="1"/>
  <c r="CP720" i="1" s="1"/>
  <c r="O720" i="1" s="1"/>
  <c r="AB720" i="1"/>
  <c r="ET702" i="1"/>
  <c r="P736" i="1"/>
  <c r="AP754" i="1"/>
  <c r="F774" i="1"/>
  <c r="EH754" i="1"/>
  <c r="P774" i="1"/>
  <c r="W659" i="1"/>
  <c r="DX723" i="1"/>
  <c r="CE765" i="1"/>
  <c r="AC754" i="1"/>
  <c r="P765" i="1"/>
  <c r="CF765" i="1"/>
  <c r="CH765" i="1"/>
  <c r="AB799" i="1"/>
  <c r="BB796" i="1"/>
  <c r="F854" i="1"/>
  <c r="CP649" i="1"/>
  <c r="O649" i="1"/>
  <c r="K926" i="5" s="1"/>
  <c r="GX659" i="1"/>
  <c r="CE723" i="1"/>
  <c r="P723" i="1"/>
  <c r="CF723" i="1"/>
  <c r="AC702" i="1"/>
  <c r="CH723" i="1"/>
  <c r="AT702" i="1"/>
  <c r="F741" i="1"/>
  <c r="EB754" i="1"/>
  <c r="DO765" i="1"/>
  <c r="U647" i="1"/>
  <c r="AG754" i="1"/>
  <c r="T765" i="1"/>
  <c r="CY802" i="1"/>
  <c r="X802" i="1"/>
  <c r="GO837" i="1"/>
  <c r="GM837" i="1"/>
  <c r="EG796" i="1"/>
  <c r="P845" i="1"/>
  <c r="DK723" i="1"/>
  <c r="DX702" i="1"/>
  <c r="EP754" i="1"/>
  <c r="P772" i="1"/>
  <c r="ER602" i="1"/>
  <c r="P682" i="1"/>
  <c r="P702" i="1"/>
  <c r="F726" i="1"/>
  <c r="AZ602" i="1"/>
  <c r="F682" i="1"/>
  <c r="CY635" i="1"/>
  <c r="X635" i="1" s="1"/>
  <c r="T901" i="5" s="1"/>
  <c r="CZ635" i="1"/>
  <c r="Y635" i="1"/>
  <c r="V901" i="5" s="1"/>
  <c r="CY617" i="1"/>
  <c r="X617" i="1" s="1"/>
  <c r="CZ617" i="1"/>
  <c r="Y617" i="1"/>
  <c r="V859" i="5" s="1"/>
  <c r="CP311" i="1"/>
  <c r="O311" i="1"/>
  <c r="K440" i="5" s="1"/>
  <c r="AF178" i="1"/>
  <c r="S207" i="1"/>
  <c r="EU22" i="1"/>
  <c r="EU902" i="1"/>
  <c r="P886" i="1"/>
  <c r="CP30" i="1"/>
  <c r="O30" i="1" s="1"/>
  <c r="W26" i="1"/>
  <c r="F109" i="1"/>
  <c r="CP613" i="1"/>
  <c r="O613" i="1" s="1"/>
  <c r="F743" i="1"/>
  <c r="BA702" i="1"/>
  <c r="R702" i="1"/>
  <c r="F737" i="1"/>
  <c r="W238" i="1"/>
  <c r="F293" i="1"/>
  <c r="DL754" i="1"/>
  <c r="P786" i="1"/>
  <c r="GN414" i="1"/>
  <c r="U116" i="1"/>
  <c r="F169" i="1"/>
  <c r="GN664" i="1"/>
  <c r="GN548" i="1"/>
  <c r="GM634" i="1"/>
  <c r="GM540" i="1"/>
  <c r="W116" i="1"/>
  <c r="F171" i="1"/>
  <c r="T754" i="1"/>
  <c r="F786" i="1"/>
  <c r="P789" i="1"/>
  <c r="DO754" i="1"/>
  <c r="CH702" i="1"/>
  <c r="AY723" i="1"/>
  <c r="CE702" i="1"/>
  <c r="AV723" i="1"/>
  <c r="AY765" i="1"/>
  <c r="CH754" i="1"/>
  <c r="AV765" i="1"/>
  <c r="CE754" i="1"/>
  <c r="AZ178" i="1"/>
  <c r="F218" i="1"/>
  <c r="ET22" i="1"/>
  <c r="P883" i="1"/>
  <c r="ET902" i="1"/>
  <c r="CP617" i="1"/>
  <c r="O617" i="1"/>
  <c r="K859" i="5" s="1"/>
  <c r="CY613" i="1"/>
  <c r="X613" i="1"/>
  <c r="T857" i="5" s="1"/>
  <c r="CZ613" i="1"/>
  <c r="Y613" i="1"/>
  <c r="V857" i="5" s="1"/>
  <c r="AZ300" i="1"/>
  <c r="F378" i="1"/>
  <c r="T116" i="1"/>
  <c r="F168" i="1"/>
  <c r="EP702" i="1"/>
  <c r="P730" i="1"/>
  <c r="CP514" i="1"/>
  <c r="O514" i="1" s="1"/>
  <c r="ER502" i="1"/>
  <c r="P582" i="1"/>
  <c r="P482" i="1"/>
  <c r="ER398" i="1"/>
  <c r="F291" i="1"/>
  <c r="U238" i="1"/>
  <c r="AX116" i="1"/>
  <c r="F154" i="1"/>
  <c r="CY514" i="1"/>
  <c r="X514" i="1"/>
  <c r="AZ116" i="1"/>
  <c r="F158" i="1"/>
  <c r="AZ26" i="1"/>
  <c r="F96" i="1"/>
  <c r="GN656" i="1"/>
  <c r="GO240" i="1"/>
  <c r="GM240" i="1"/>
  <c r="EP116" i="1"/>
  <c r="P154" i="1"/>
  <c r="DL238" i="1"/>
  <c r="P290" i="1"/>
  <c r="GM401" i="1"/>
  <c r="GN401" i="1"/>
  <c r="ER178" i="1"/>
  <c r="P218" i="1"/>
  <c r="GN183" i="1"/>
  <c r="GM183" i="1"/>
  <c r="P743" i="1"/>
  <c r="ES702" i="1"/>
  <c r="DN754" i="1"/>
  <c r="P788" i="1"/>
  <c r="CP529" i="1"/>
  <c r="O529" i="1"/>
  <c r="K740" i="5" s="1"/>
  <c r="CZ614" i="1"/>
  <c r="Y614" i="1"/>
  <c r="CY614" i="1"/>
  <c r="X614" i="1" s="1"/>
  <c r="GN526" i="1"/>
  <c r="GM463" i="1"/>
  <c r="GN463" i="1"/>
  <c r="BA116" i="1"/>
  <c r="F167" i="1"/>
  <c r="CF754" i="1"/>
  <c r="AW765" i="1"/>
  <c r="CF702" i="1"/>
  <c r="AW723" i="1"/>
  <c r="P754" i="1"/>
  <c r="F768" i="1"/>
  <c r="AZ754" i="1"/>
  <c r="F776" i="1"/>
  <c r="GN508" i="1"/>
  <c r="GM508" i="1"/>
  <c r="BC22" i="1"/>
  <c r="BC902" i="1"/>
  <c r="F886" i="1"/>
  <c r="BB22" i="1"/>
  <c r="F883" i="1"/>
  <c r="BB902" i="1"/>
  <c r="GM610" i="1"/>
  <c r="GN610" i="1"/>
  <c r="ER300" i="1"/>
  <c r="P378" i="1"/>
  <c r="CY311" i="1"/>
  <c r="X311" i="1"/>
  <c r="T440" i="5" s="1"/>
  <c r="CZ311" i="1"/>
  <c r="Y311" i="1" s="1"/>
  <c r="DM238" i="1"/>
  <c r="P291" i="1"/>
  <c r="ER238" i="1"/>
  <c r="P280" i="1"/>
  <c r="AZ502" i="1"/>
  <c r="F582" i="1"/>
  <c r="F482" i="1"/>
  <c r="AZ398" i="1"/>
  <c r="AX238" i="1"/>
  <c r="F276" i="1"/>
  <c r="ER26" i="1"/>
  <c r="P96" i="1"/>
  <c r="CP708" i="1"/>
  <c r="O708" i="1"/>
  <c r="F289" i="1"/>
  <c r="BA238" i="1"/>
  <c r="ER116" i="1"/>
  <c r="P158" i="1"/>
  <c r="GN708" i="1"/>
  <c r="GM708" i="1"/>
  <c r="F729" i="1"/>
  <c r="AW702" i="1"/>
  <c r="F771" i="1"/>
  <c r="AW754" i="1"/>
  <c r="AV754" i="1"/>
  <c r="F770" i="1"/>
  <c r="S178" i="1"/>
  <c r="F222" i="1"/>
  <c r="ET18" i="1"/>
  <c r="P915" i="1"/>
  <c r="AV702" i="1"/>
  <c r="F728" i="1"/>
  <c r="F773" i="1"/>
  <c r="AY754" i="1"/>
  <c r="BB18" i="1"/>
  <c r="F915" i="1"/>
  <c r="BC18" i="1"/>
  <c r="F918" i="1"/>
  <c r="F731" i="1"/>
  <c r="AY702" i="1"/>
  <c r="EU18" i="1"/>
  <c r="P918" i="1"/>
  <c r="DK702" i="1"/>
  <c r="P738" i="1"/>
  <c r="GN714" i="1" l="1"/>
  <c r="GM714" i="1"/>
  <c r="V709" i="5"/>
  <c r="GN517" i="1"/>
  <c r="GM121" i="1"/>
  <c r="GN121" i="1"/>
  <c r="K958" i="5"/>
  <c r="GN712" i="1"/>
  <c r="GM712" i="1"/>
  <c r="GM400" i="1"/>
  <c r="GN400" i="1"/>
  <c r="T937" i="5"/>
  <c r="GN653" i="1"/>
  <c r="GM653" i="1"/>
  <c r="V440" i="5"/>
  <c r="GN311" i="1"/>
  <c r="GM514" i="1"/>
  <c r="GN514" i="1"/>
  <c r="T859" i="5"/>
  <c r="GN617" i="1"/>
  <c r="GM617" i="1"/>
  <c r="GN720" i="1"/>
  <c r="GM720" i="1"/>
  <c r="GM31" i="1"/>
  <c r="GN31" i="1"/>
  <c r="GM802" i="1"/>
  <c r="GN802" i="1"/>
  <c r="GM658" i="1"/>
  <c r="GN658" i="1"/>
  <c r="T677" i="5"/>
  <c r="K683" i="5" s="1"/>
  <c r="K539" i="5"/>
  <c r="GM359" i="1"/>
  <c r="GN359" i="1"/>
  <c r="GM53" i="1"/>
  <c r="GN53" i="1"/>
  <c r="GM308" i="1"/>
  <c r="GN308" i="1"/>
  <c r="T926" i="5"/>
  <c r="GM649" i="1"/>
  <c r="GN649" i="1"/>
  <c r="GM630" i="1"/>
  <c r="GN630" i="1"/>
  <c r="GM43" i="1"/>
  <c r="GN43" i="1"/>
  <c r="K857" i="5"/>
  <c r="GM613" i="1"/>
  <c r="GN613" i="1"/>
  <c r="GM256" i="1"/>
  <c r="GN256" i="1"/>
  <c r="V99" i="5"/>
  <c r="GM56" i="1"/>
  <c r="K988" i="5"/>
  <c r="GM711" i="1"/>
  <c r="GN711" i="1"/>
  <c r="K707" i="5"/>
  <c r="GM513" i="1"/>
  <c r="GN513" i="1"/>
  <c r="GN56" i="1"/>
  <c r="K47" i="5"/>
  <c r="CP34" i="1"/>
  <c r="O34" i="1" s="1"/>
  <c r="K50" i="5"/>
  <c r="K152" i="5"/>
  <c r="K127" i="5"/>
  <c r="K227" i="5"/>
  <c r="K236" i="5"/>
  <c r="J237" i="5" s="1"/>
  <c r="P237" i="5" s="1"/>
  <c r="K240" i="5"/>
  <c r="J241" i="5" s="1"/>
  <c r="P241" i="5" s="1"/>
  <c r="CP143" i="1"/>
  <c r="O143" i="1" s="1"/>
  <c r="GM186" i="1"/>
  <c r="GO186" i="1"/>
  <c r="CC207" i="1" s="1"/>
  <c r="CY192" i="1"/>
  <c r="X192" i="1" s="1"/>
  <c r="CZ192" i="1"/>
  <c r="Y192" i="1" s="1"/>
  <c r="CP192" i="1"/>
  <c r="O192" i="1" s="1"/>
  <c r="K311" i="5"/>
  <c r="GN197" i="1"/>
  <c r="K315" i="5"/>
  <c r="J316" i="5" s="1"/>
  <c r="P316" i="5" s="1"/>
  <c r="CP201" i="1"/>
  <c r="O201" i="1" s="1"/>
  <c r="K310" i="5"/>
  <c r="CP259" i="1"/>
  <c r="O259" i="1" s="1"/>
  <c r="V398" i="5"/>
  <c r="GN263" i="1"/>
  <c r="CY266" i="1"/>
  <c r="X266" i="1" s="1"/>
  <c r="GN266" i="1" s="1"/>
  <c r="CZ266" i="1"/>
  <c r="Y266" i="1" s="1"/>
  <c r="K441" i="5"/>
  <c r="K451" i="5"/>
  <c r="GM319" i="1"/>
  <c r="GN319" i="1"/>
  <c r="CY417" i="1"/>
  <c r="X417" i="1" s="1"/>
  <c r="T579" i="5" s="1"/>
  <c r="CZ417" i="1"/>
  <c r="Y417" i="1" s="1"/>
  <c r="V579" i="5" s="1"/>
  <c r="CY425" i="1"/>
  <c r="X425" i="1" s="1"/>
  <c r="CZ425" i="1"/>
  <c r="Y425" i="1" s="1"/>
  <c r="V601" i="5" s="1"/>
  <c r="K631" i="5"/>
  <c r="CY441" i="1"/>
  <c r="X441" i="1" s="1"/>
  <c r="T627" i="5" s="1"/>
  <c r="GM402" i="1"/>
  <c r="GN402" i="1"/>
  <c r="K863" i="5"/>
  <c r="CP619" i="1"/>
  <c r="O619" i="1" s="1"/>
  <c r="K621" i="5"/>
  <c r="K658" i="5"/>
  <c r="GN457" i="1"/>
  <c r="GM457" i="1"/>
  <c r="K708" i="5"/>
  <c r="GM522" i="1"/>
  <c r="GN522" i="1"/>
  <c r="GN568" i="1"/>
  <c r="GM568" i="1"/>
  <c r="K1059" i="5"/>
  <c r="K61" i="5"/>
  <c r="GM40" i="1"/>
  <c r="AG26" i="1"/>
  <c r="T85" i="1"/>
  <c r="K49" i="5"/>
  <c r="CZ51" i="1"/>
  <c r="Y51" i="1" s="1"/>
  <c r="CY51" i="1"/>
  <c r="X51" i="1" s="1"/>
  <c r="GN51" i="1" s="1"/>
  <c r="GM62" i="1"/>
  <c r="GN62" i="1"/>
  <c r="S147" i="1"/>
  <c r="AF116" i="1"/>
  <c r="GM51" i="1"/>
  <c r="K266" i="5"/>
  <c r="CZ185" i="1"/>
  <c r="Y185" i="1" s="1"/>
  <c r="CY185" i="1"/>
  <c r="X185" i="1" s="1"/>
  <c r="K284" i="5"/>
  <c r="CP189" i="1"/>
  <c r="O189" i="1" s="1"/>
  <c r="K306" i="5"/>
  <c r="K319" i="5"/>
  <c r="J320" i="5" s="1"/>
  <c r="P320" i="5" s="1"/>
  <c r="CP205" i="1"/>
  <c r="O205" i="1" s="1"/>
  <c r="GN258" i="1"/>
  <c r="GM258" i="1"/>
  <c r="AF269" i="1"/>
  <c r="GM266" i="1"/>
  <c r="K586" i="5"/>
  <c r="K612" i="5"/>
  <c r="GM431" i="1"/>
  <c r="K625" i="5"/>
  <c r="GM439" i="1"/>
  <c r="K541" i="5"/>
  <c r="K669" i="5"/>
  <c r="GM518" i="1"/>
  <c r="GN518" i="1"/>
  <c r="K752" i="5"/>
  <c r="GM546" i="1"/>
  <c r="GN546" i="1"/>
  <c r="GN634" i="1"/>
  <c r="GM517" i="1"/>
  <c r="K148" i="5"/>
  <c r="GN77" i="1"/>
  <c r="K234" i="5"/>
  <c r="J235" i="5" s="1"/>
  <c r="P235" i="5" s="1"/>
  <c r="K238" i="5"/>
  <c r="J239" i="5" s="1"/>
  <c r="P239" i="5" s="1"/>
  <c r="CP141" i="1"/>
  <c r="O141" i="1" s="1"/>
  <c r="CP145" i="1"/>
  <c r="O145" i="1" s="1"/>
  <c r="CZ195" i="1"/>
  <c r="Y195" i="1" s="1"/>
  <c r="V310" i="5" s="1"/>
  <c r="CY195" i="1"/>
  <c r="X195" i="1" s="1"/>
  <c r="GM195" i="1" s="1"/>
  <c r="K313" i="5"/>
  <c r="J314" i="5" s="1"/>
  <c r="P314" i="5" s="1"/>
  <c r="K317" i="5"/>
  <c r="J318" i="5" s="1"/>
  <c r="P318" i="5" s="1"/>
  <c r="CP203" i="1"/>
  <c r="O203" i="1" s="1"/>
  <c r="GM132" i="1"/>
  <c r="GN132" i="1"/>
  <c r="GN204" i="1"/>
  <c r="GM204" i="1"/>
  <c r="CZ262" i="1"/>
  <c r="Y262" i="1" s="1"/>
  <c r="CY262" i="1"/>
  <c r="X262" i="1" s="1"/>
  <c r="K497" i="5"/>
  <c r="GN341" i="1"/>
  <c r="GM341" i="1"/>
  <c r="CP302" i="1"/>
  <c r="O302" i="1" s="1"/>
  <c r="GN312" i="1"/>
  <c r="GM312" i="1"/>
  <c r="GM322" i="1"/>
  <c r="GN322" i="1"/>
  <c r="GN346" i="1"/>
  <c r="GM346" i="1"/>
  <c r="K485" i="5"/>
  <c r="GN335" i="1"/>
  <c r="GM335" i="1"/>
  <c r="K474" i="5"/>
  <c r="K563" i="5"/>
  <c r="CY407" i="1"/>
  <c r="X407" i="1" s="1"/>
  <c r="T559" i="5" s="1"/>
  <c r="CZ407" i="1"/>
  <c r="Y407" i="1" s="1"/>
  <c r="V559" i="5" s="1"/>
  <c r="K508" i="5"/>
  <c r="GN364" i="1"/>
  <c r="GM364" i="1"/>
  <c r="K599" i="5"/>
  <c r="K729" i="5"/>
  <c r="GN540" i="1"/>
  <c r="GM566" i="1"/>
  <c r="GN566" i="1"/>
  <c r="K902" i="5"/>
  <c r="K764" i="5"/>
  <c r="GM543" i="1"/>
  <c r="GN543" i="1"/>
  <c r="K819" i="5"/>
  <c r="GM569" i="1"/>
  <c r="GN569" i="1"/>
  <c r="GN64" i="1"/>
  <c r="K186" i="5"/>
  <c r="CP136" i="1"/>
  <c r="O136" i="1" s="1"/>
  <c r="CP140" i="1"/>
  <c r="O140" i="1" s="1"/>
  <c r="CP144" i="1"/>
  <c r="O144" i="1" s="1"/>
  <c r="CP180" i="1"/>
  <c r="O180" i="1" s="1"/>
  <c r="K275" i="5"/>
  <c r="CY187" i="1"/>
  <c r="X187" i="1" s="1"/>
  <c r="T272" i="5" s="1"/>
  <c r="K277" i="5" s="1"/>
  <c r="K295" i="5"/>
  <c r="CY191" i="1"/>
  <c r="X191" i="1" s="1"/>
  <c r="T291" i="5" s="1"/>
  <c r="K297" i="5" s="1"/>
  <c r="CZ191" i="1"/>
  <c r="Y191" i="1" s="1"/>
  <c r="V291" i="5" s="1"/>
  <c r="K298" i="5" s="1"/>
  <c r="GM122" i="1"/>
  <c r="GN122" i="1"/>
  <c r="K335" i="5"/>
  <c r="GO243" i="1"/>
  <c r="GM243" i="1"/>
  <c r="K372" i="5"/>
  <c r="CY264" i="1"/>
  <c r="X264" i="1" s="1"/>
  <c r="GM264" i="1" s="1"/>
  <c r="CZ264" i="1"/>
  <c r="Y264" i="1" s="1"/>
  <c r="GM356" i="1"/>
  <c r="GN356" i="1"/>
  <c r="CY314" i="1"/>
  <c r="X314" i="1" s="1"/>
  <c r="CZ314" i="1"/>
  <c r="Y314" i="1" s="1"/>
  <c r="GN328" i="1"/>
  <c r="GM328" i="1"/>
  <c r="K597" i="5"/>
  <c r="GN460" i="1"/>
  <c r="GM460" i="1"/>
  <c r="K681" i="5"/>
  <c r="CZ505" i="1"/>
  <c r="Y505" i="1" s="1"/>
  <c r="GN365" i="1"/>
  <c r="GM365" i="1"/>
  <c r="GN432" i="1"/>
  <c r="GM432" i="1"/>
  <c r="K579" i="5"/>
  <c r="GN417" i="1"/>
  <c r="GM417" i="1"/>
  <c r="K624" i="5"/>
  <c r="GN437" i="1"/>
  <c r="K873" i="5"/>
  <c r="CP623" i="1"/>
  <c r="O623" i="1" s="1"/>
  <c r="K622" i="5"/>
  <c r="CP516" i="1"/>
  <c r="O516" i="1" s="1"/>
  <c r="K763" i="5"/>
  <c r="GM526" i="1"/>
  <c r="K751" i="5"/>
  <c r="GN535" i="1"/>
  <c r="GM535" i="1"/>
  <c r="GM612" i="1"/>
  <c r="GN612" i="1"/>
  <c r="K969" i="5"/>
  <c r="AB129" i="1"/>
  <c r="CR129" i="1"/>
  <c r="Q129" i="1" s="1"/>
  <c r="K215" i="5" s="1"/>
  <c r="CR125" i="1"/>
  <c r="Q125" i="1" s="1"/>
  <c r="CR131" i="1"/>
  <c r="Q131" i="1" s="1"/>
  <c r="K225" i="5" s="1"/>
  <c r="CR139" i="1"/>
  <c r="Q139" i="1" s="1"/>
  <c r="CP139" i="1" s="1"/>
  <c r="O139" i="1" s="1"/>
  <c r="CR253" i="1"/>
  <c r="Q253" i="1" s="1"/>
  <c r="K370" i="5" s="1"/>
  <c r="CY257" i="1"/>
  <c r="X257" i="1" s="1"/>
  <c r="T387" i="5" s="1"/>
  <c r="CP309" i="1"/>
  <c r="O309" i="1" s="1"/>
  <c r="CY429" i="1"/>
  <c r="X429" i="1" s="1"/>
  <c r="T604" i="5" s="1"/>
  <c r="K609" i="5" s="1"/>
  <c r="CR557" i="1"/>
  <c r="Q557" i="1" s="1"/>
  <c r="CR605" i="1"/>
  <c r="Q605" i="1" s="1"/>
  <c r="E958" i="5"/>
  <c r="R659" i="1"/>
  <c r="K865" i="5"/>
  <c r="AB839" i="1"/>
  <c r="CR839" i="1"/>
  <c r="Q839" i="1" s="1"/>
  <c r="CZ838" i="1"/>
  <c r="Y838" i="1" s="1"/>
  <c r="CY838" i="1"/>
  <c r="X838" i="1" s="1"/>
  <c r="T836" i="1"/>
  <c r="L1150" i="5"/>
  <c r="L1153" i="5"/>
  <c r="Q1153" i="5" s="1"/>
  <c r="CR830" i="1"/>
  <c r="Q830" i="1" s="1"/>
  <c r="AB830" i="1"/>
  <c r="W828" i="1"/>
  <c r="L1120" i="5"/>
  <c r="Q1120" i="5" s="1"/>
  <c r="L1119" i="5"/>
  <c r="P824" i="1"/>
  <c r="S824" i="1"/>
  <c r="CX1768" i="3"/>
  <c r="CX1767" i="3"/>
  <c r="CX1765" i="3"/>
  <c r="I823" i="1"/>
  <c r="AB822" i="1"/>
  <c r="CQ822" i="1"/>
  <c r="P822" i="1" s="1"/>
  <c r="CP822" i="1" s="1"/>
  <c r="O822" i="1" s="1"/>
  <c r="U821" i="1"/>
  <c r="T821" i="1"/>
  <c r="CR818" i="1"/>
  <c r="Q818" i="1" s="1"/>
  <c r="CP818" i="1" s="1"/>
  <c r="O818" i="1" s="1"/>
  <c r="CP816" i="1"/>
  <c r="O816" i="1" s="1"/>
  <c r="CD841" i="1"/>
  <c r="CP808" i="1"/>
  <c r="O808" i="1" s="1"/>
  <c r="AB804" i="1"/>
  <c r="CR804" i="1"/>
  <c r="Q804" i="1" s="1"/>
  <c r="CY801" i="1"/>
  <c r="X801" i="1" s="1"/>
  <c r="T1065" i="5" s="1"/>
  <c r="FV841" i="1"/>
  <c r="F781" i="1"/>
  <c r="BC754" i="1"/>
  <c r="CY762" i="1"/>
  <c r="X762" i="1" s="1"/>
  <c r="CZ762" i="1"/>
  <c r="Y762" i="1" s="1"/>
  <c r="AB761" i="1"/>
  <c r="CR761" i="1"/>
  <c r="Q761" i="1" s="1"/>
  <c r="CP761" i="1" s="1"/>
  <c r="O761" i="1" s="1"/>
  <c r="CY760" i="1"/>
  <c r="X760" i="1" s="1"/>
  <c r="CJ765" i="1"/>
  <c r="BC702" i="1"/>
  <c r="F739" i="1"/>
  <c r="EI723" i="1"/>
  <c r="FR702" i="1"/>
  <c r="K993" i="5"/>
  <c r="CZ715" i="1"/>
  <c r="Y715" i="1" s="1"/>
  <c r="V991" i="5" s="1"/>
  <c r="K998" i="5" s="1"/>
  <c r="CI723" i="1"/>
  <c r="AP723" i="1"/>
  <c r="CP707" i="1"/>
  <c r="O707" i="1" s="1"/>
  <c r="EB723" i="1"/>
  <c r="CZ704" i="1"/>
  <c r="Y704" i="1" s="1"/>
  <c r="AL723" i="1" s="1"/>
  <c r="CY704" i="1"/>
  <c r="X704" i="1" s="1"/>
  <c r="AF723" i="1"/>
  <c r="AB666" i="1"/>
  <c r="CY660" i="1"/>
  <c r="X660" i="1" s="1"/>
  <c r="CZ660" i="1"/>
  <c r="Y660" i="1" s="1"/>
  <c r="AB660" i="1"/>
  <c r="CR660" i="1"/>
  <c r="Q660" i="1" s="1"/>
  <c r="CP660" i="1" s="1"/>
  <c r="O660" i="1" s="1"/>
  <c r="K941" i="5"/>
  <c r="L948" i="5"/>
  <c r="Q948" i="5" s="1"/>
  <c r="L947" i="5"/>
  <c r="CZ652" i="1"/>
  <c r="Y652" i="1" s="1"/>
  <c r="CY652" i="1"/>
  <c r="X652" i="1" s="1"/>
  <c r="L938" i="5"/>
  <c r="Q938" i="5" s="1"/>
  <c r="L936" i="5"/>
  <c r="CY640" i="1"/>
  <c r="X640" i="1" s="1"/>
  <c r="CZ640" i="1"/>
  <c r="Y640" i="1" s="1"/>
  <c r="L915" i="5"/>
  <c r="Q915" i="5" s="1"/>
  <c r="L912" i="5"/>
  <c r="T52" i="1"/>
  <c r="GX52" i="1"/>
  <c r="AB141" i="1"/>
  <c r="CY255" i="1"/>
  <c r="X255" i="1" s="1"/>
  <c r="T377" i="5" s="1"/>
  <c r="K383" i="5" s="1"/>
  <c r="CY265" i="1"/>
  <c r="X265" i="1" s="1"/>
  <c r="K494" i="5"/>
  <c r="K587" i="5"/>
  <c r="CZ839" i="1"/>
  <c r="Y839" i="1" s="1"/>
  <c r="V1152" i="5" s="1"/>
  <c r="CY839" i="1"/>
  <c r="X839" i="1" s="1"/>
  <c r="T1152" i="5" s="1"/>
  <c r="AD833" i="1"/>
  <c r="CS833" i="1"/>
  <c r="R833" i="1" s="1"/>
  <c r="L1142" i="5"/>
  <c r="Q1142" i="5" s="1"/>
  <c r="L1140" i="5"/>
  <c r="K1134" i="5"/>
  <c r="CZ831" i="1"/>
  <c r="Y831" i="1" s="1"/>
  <c r="V1132" i="5" s="1"/>
  <c r="CY831" i="1"/>
  <c r="X831" i="1" s="1"/>
  <c r="T1132" i="5" s="1"/>
  <c r="CP830" i="1"/>
  <c r="O830" i="1" s="1"/>
  <c r="CY829" i="1"/>
  <c r="X829" i="1" s="1"/>
  <c r="S1121" i="5"/>
  <c r="U1121" i="5"/>
  <c r="H1123" i="5"/>
  <c r="CT827" i="1"/>
  <c r="S827" i="1" s="1"/>
  <c r="Q823" i="1"/>
  <c r="K1103" i="5"/>
  <c r="CZ821" i="1"/>
  <c r="Y821" i="1" s="1"/>
  <c r="V1101" i="5" s="1"/>
  <c r="C1102" i="5"/>
  <c r="E1101" i="5"/>
  <c r="P821" i="1"/>
  <c r="W821" i="1"/>
  <c r="CX1757" i="3"/>
  <c r="CX1758" i="3"/>
  <c r="CX1760" i="3"/>
  <c r="CX1759" i="3"/>
  <c r="CX1764" i="3"/>
  <c r="CX1763" i="3"/>
  <c r="L1100" i="5"/>
  <c r="Q1100" i="5" s="1"/>
  <c r="L1098" i="5"/>
  <c r="CZ816" i="1"/>
  <c r="Y816" i="1" s="1"/>
  <c r="CY816" i="1"/>
  <c r="X816" i="1" s="1"/>
  <c r="AB810" i="1"/>
  <c r="CR810" i="1"/>
  <c r="Q810" i="1" s="1"/>
  <c r="K1070" i="5"/>
  <c r="FR841" i="1"/>
  <c r="BY841" i="1"/>
  <c r="L1064" i="5"/>
  <c r="L1067" i="5"/>
  <c r="Q1067" i="5" s="1"/>
  <c r="CZ798" i="1"/>
  <c r="Y798" i="1" s="1"/>
  <c r="CY798" i="1"/>
  <c r="X798" i="1" s="1"/>
  <c r="P775" i="1"/>
  <c r="EI754" i="1"/>
  <c r="K1042" i="5"/>
  <c r="CY763" i="1"/>
  <c r="X763" i="1" s="1"/>
  <c r="T1040" i="5" s="1"/>
  <c r="K1046" i="5" s="1"/>
  <c r="L1039" i="5"/>
  <c r="Q1039" i="5" s="1"/>
  <c r="L1037" i="5"/>
  <c r="GB765" i="1"/>
  <c r="K1021" i="5"/>
  <c r="CY757" i="1"/>
  <c r="X757" i="1" s="1"/>
  <c r="DX765" i="1"/>
  <c r="CZ757" i="1"/>
  <c r="Y757" i="1" s="1"/>
  <c r="AJ765" i="1"/>
  <c r="AF765" i="1"/>
  <c r="FU702" i="1"/>
  <c r="EL723" i="1"/>
  <c r="CD702" i="1"/>
  <c r="AU723" i="1"/>
  <c r="GN718" i="1"/>
  <c r="K1003" i="5"/>
  <c r="CY717" i="1"/>
  <c r="X717" i="1" s="1"/>
  <c r="T1001" i="5" s="1"/>
  <c r="CZ717" i="1"/>
  <c r="Y717" i="1" s="1"/>
  <c r="V1001" i="5" s="1"/>
  <c r="L999" i="5"/>
  <c r="L1000" i="5"/>
  <c r="Q1000" i="5" s="1"/>
  <c r="EA723" i="1"/>
  <c r="K979" i="5"/>
  <c r="CZ705" i="1"/>
  <c r="Y705" i="1" s="1"/>
  <c r="CY705" i="1"/>
  <c r="X705" i="1" s="1"/>
  <c r="AH723" i="1"/>
  <c r="CR704" i="1"/>
  <c r="Q704" i="1" s="1"/>
  <c r="AB704" i="1"/>
  <c r="K962" i="5"/>
  <c r="K951" i="5"/>
  <c r="CY657" i="1"/>
  <c r="X657" i="1" s="1"/>
  <c r="T949" i="5" s="1"/>
  <c r="CZ657" i="1"/>
  <c r="Y657" i="1" s="1"/>
  <c r="V949" i="5" s="1"/>
  <c r="CZ654" i="1"/>
  <c r="Y654" i="1" s="1"/>
  <c r="CY654" i="1"/>
  <c r="X654" i="1" s="1"/>
  <c r="CZ648" i="1"/>
  <c r="Y648" i="1" s="1"/>
  <c r="CY648" i="1"/>
  <c r="X648" i="1" s="1"/>
  <c r="GN648" i="1" s="1"/>
  <c r="CY644" i="1"/>
  <c r="X644" i="1" s="1"/>
  <c r="CP642" i="1"/>
  <c r="O642" i="1" s="1"/>
  <c r="L903" i="5"/>
  <c r="Q903" i="5" s="1"/>
  <c r="L900" i="5"/>
  <c r="CP632" i="1"/>
  <c r="O632" i="1" s="1"/>
  <c r="GM263" i="1"/>
  <c r="CR33" i="1"/>
  <c r="Q33" i="1" s="1"/>
  <c r="CP33" i="1" s="1"/>
  <c r="O33" i="1" s="1"/>
  <c r="L181" i="5"/>
  <c r="L182" i="5"/>
  <c r="Q182" i="5" s="1"/>
  <c r="CZ255" i="1"/>
  <c r="Y255" i="1" s="1"/>
  <c r="V377" i="5" s="1"/>
  <c r="K384" i="5" s="1"/>
  <c r="GX311" i="1"/>
  <c r="GM311" i="1" s="1"/>
  <c r="T529" i="1"/>
  <c r="CR609" i="1"/>
  <c r="Q609" i="1" s="1"/>
  <c r="CR509" i="1"/>
  <c r="Q509" i="1" s="1"/>
  <c r="K691" i="5" s="1"/>
  <c r="CP523" i="1"/>
  <c r="O523" i="1" s="1"/>
  <c r="CP839" i="1"/>
  <c r="O839" i="1" s="1"/>
  <c r="CP838" i="1"/>
  <c r="O838" i="1" s="1"/>
  <c r="R836" i="1"/>
  <c r="CZ836" i="1" s="1"/>
  <c r="Y836" i="1" s="1"/>
  <c r="U836" i="1"/>
  <c r="H1144" i="5"/>
  <c r="S1143" i="5"/>
  <c r="U1143" i="5"/>
  <c r="CT835" i="1"/>
  <c r="S835" i="1" s="1"/>
  <c r="CS834" i="1"/>
  <c r="R834" i="1" s="1"/>
  <c r="CZ834" i="1" s="1"/>
  <c r="Y834" i="1" s="1"/>
  <c r="AD834" i="1"/>
  <c r="E1141" i="5"/>
  <c r="S833" i="1"/>
  <c r="CT828" i="1"/>
  <c r="S828" i="1" s="1"/>
  <c r="AB828" i="1"/>
  <c r="H1125" i="5"/>
  <c r="R1125" i="5" s="1"/>
  <c r="CS827" i="1"/>
  <c r="R827" i="1" s="1"/>
  <c r="K1125" i="5" s="1"/>
  <c r="AD827" i="1"/>
  <c r="CZ826" i="1"/>
  <c r="Y826" i="1" s="1"/>
  <c r="CY826" i="1"/>
  <c r="X826" i="1" s="1"/>
  <c r="CP826" i="1"/>
  <c r="O826" i="1" s="1"/>
  <c r="R823" i="1"/>
  <c r="T823" i="1"/>
  <c r="GX821" i="1"/>
  <c r="H1104" i="5"/>
  <c r="CR821" i="1"/>
  <c r="Q821" i="1" s="1"/>
  <c r="K1104" i="5" s="1"/>
  <c r="AB819" i="1"/>
  <c r="CR819" i="1"/>
  <c r="Q819" i="1" s="1"/>
  <c r="CP819" i="1" s="1"/>
  <c r="O819" i="1" s="1"/>
  <c r="CY818" i="1"/>
  <c r="X818" i="1" s="1"/>
  <c r="CZ814" i="1"/>
  <c r="Y814" i="1" s="1"/>
  <c r="CY814" i="1"/>
  <c r="X814" i="1" s="1"/>
  <c r="L1086" i="5"/>
  <c r="L1089" i="5"/>
  <c r="Q1089" i="5" s="1"/>
  <c r="CP810" i="1"/>
  <c r="O810" i="1" s="1"/>
  <c r="CY807" i="1"/>
  <c r="X807" i="1" s="1"/>
  <c r="CZ807" i="1"/>
  <c r="Y807" i="1" s="1"/>
  <c r="V1077" i="5" s="1"/>
  <c r="BZ841" i="1"/>
  <c r="T808" i="1"/>
  <c r="V808" i="1"/>
  <c r="FQ841" i="1"/>
  <c r="CP801" i="1"/>
  <c r="O801" i="1" s="1"/>
  <c r="CR800" i="1"/>
  <c r="Q800" i="1" s="1"/>
  <c r="AB800" i="1"/>
  <c r="AB798" i="1"/>
  <c r="CR798" i="1"/>
  <c r="Q798" i="1" s="1"/>
  <c r="ER765" i="1"/>
  <c r="GA754" i="1"/>
  <c r="L1048" i="5"/>
  <c r="L1049" i="5"/>
  <c r="Q1049" i="5" s="1"/>
  <c r="H1043" i="5"/>
  <c r="CR763" i="1"/>
  <c r="Q763" i="1" s="1"/>
  <c r="K1043" i="5" s="1"/>
  <c r="AB763" i="1"/>
  <c r="CR756" i="1"/>
  <c r="Q756" i="1" s="1"/>
  <c r="AB756" i="1"/>
  <c r="CY706" i="1"/>
  <c r="X706" i="1" s="1"/>
  <c r="GM706" i="1" s="1"/>
  <c r="AJ723" i="1"/>
  <c r="CP704" i="1"/>
  <c r="O704" i="1" s="1"/>
  <c r="CZ669" i="1"/>
  <c r="Y669" i="1" s="1"/>
  <c r="V969" i="5" s="1"/>
  <c r="CY669" i="1"/>
  <c r="X669" i="1" s="1"/>
  <c r="T969" i="5" s="1"/>
  <c r="CR668" i="1"/>
  <c r="Q668" i="1" s="1"/>
  <c r="CP668" i="1" s="1"/>
  <c r="O668" i="1" s="1"/>
  <c r="AB668" i="1"/>
  <c r="CR667" i="1"/>
  <c r="Q667" i="1" s="1"/>
  <c r="AB667" i="1"/>
  <c r="CY665" i="1"/>
  <c r="X665" i="1" s="1"/>
  <c r="T967" i="5" s="1"/>
  <c r="CZ665" i="1"/>
  <c r="Y665" i="1" s="1"/>
  <c r="V967" i="5" s="1"/>
  <c r="L970" i="5"/>
  <c r="Q970" i="5" s="1"/>
  <c r="L966" i="5"/>
  <c r="CR663" i="1"/>
  <c r="Q663" i="1" s="1"/>
  <c r="AB663" i="1"/>
  <c r="CR662" i="1"/>
  <c r="Q662" i="1" s="1"/>
  <c r="AB662" i="1"/>
  <c r="L960" i="5"/>
  <c r="Q960" i="5" s="1"/>
  <c r="L957" i="5"/>
  <c r="CZ650" i="1"/>
  <c r="Y650" i="1" s="1"/>
  <c r="CY650" i="1"/>
  <c r="X650" i="1" s="1"/>
  <c r="K146" i="5"/>
  <c r="CZ257" i="1"/>
  <c r="Y257" i="1" s="1"/>
  <c r="V387" i="5" s="1"/>
  <c r="K448" i="5"/>
  <c r="K588" i="5"/>
  <c r="K866" i="5"/>
  <c r="K1126" i="5"/>
  <c r="K1137" i="5"/>
  <c r="W836" i="1"/>
  <c r="P836" i="1"/>
  <c r="CR836" i="1"/>
  <c r="Q836" i="1" s="1"/>
  <c r="K1147" i="5"/>
  <c r="H1146" i="5"/>
  <c r="R1146" i="5" s="1"/>
  <c r="AD835" i="1"/>
  <c r="CS835" i="1"/>
  <c r="R835" i="1" s="1"/>
  <c r="K1146" i="5" s="1"/>
  <c r="CY830" i="1"/>
  <c r="X830" i="1" s="1"/>
  <c r="L1131" i="5"/>
  <c r="Q1131" i="5" s="1"/>
  <c r="L1129" i="5"/>
  <c r="K1114" i="5"/>
  <c r="CY825" i="1"/>
  <c r="X825" i="1" s="1"/>
  <c r="T1112" i="5" s="1"/>
  <c r="K1117" i="5" s="1"/>
  <c r="AB824" i="1"/>
  <c r="GX823" i="1"/>
  <c r="U823" i="1"/>
  <c r="W823" i="1"/>
  <c r="CZ819" i="1"/>
  <c r="Y819" i="1" s="1"/>
  <c r="V1099" i="5" s="1"/>
  <c r="CY819" i="1"/>
  <c r="X819" i="1" s="1"/>
  <c r="T1099" i="5" s="1"/>
  <c r="U1090" i="5"/>
  <c r="H1092" i="5"/>
  <c r="S1090" i="5"/>
  <c r="CT817" i="1"/>
  <c r="S817" i="1" s="1"/>
  <c r="CR815" i="1"/>
  <c r="Q815" i="1" s="1"/>
  <c r="AB815" i="1"/>
  <c r="CZ812" i="1"/>
  <c r="Y812" i="1" s="1"/>
  <c r="CY812" i="1"/>
  <c r="X812" i="1" s="1"/>
  <c r="K1082" i="5"/>
  <c r="CZ811" i="1"/>
  <c r="Y811" i="1" s="1"/>
  <c r="V1080" i="5" s="1"/>
  <c r="CY811" i="1"/>
  <c r="X811" i="1" s="1"/>
  <c r="T1080" i="5" s="1"/>
  <c r="U806" i="1"/>
  <c r="AH841" i="1" s="1"/>
  <c r="L1079" i="5"/>
  <c r="Q1079" i="5" s="1"/>
  <c r="L1076" i="5"/>
  <c r="CY804" i="1"/>
  <c r="X804" i="1" s="1"/>
  <c r="CP800" i="1"/>
  <c r="O800" i="1" s="1"/>
  <c r="K1058" i="5"/>
  <c r="CY799" i="1"/>
  <c r="X799" i="1" s="1"/>
  <c r="CZ799" i="1"/>
  <c r="Y799" i="1" s="1"/>
  <c r="CP798" i="1"/>
  <c r="O798" i="1" s="1"/>
  <c r="P784" i="1"/>
  <c r="EM754" i="1"/>
  <c r="K1045" i="5"/>
  <c r="CP763" i="1"/>
  <c r="O763" i="1" s="1"/>
  <c r="K1031" i="5"/>
  <c r="CY758" i="1"/>
  <c r="X758" i="1" s="1"/>
  <c r="GN758" i="1" s="1"/>
  <c r="CZ758" i="1"/>
  <c r="Y758" i="1" s="1"/>
  <c r="L1028" i="5"/>
  <c r="Q1028" i="5" s="1"/>
  <c r="L1027" i="5"/>
  <c r="DZ765" i="1"/>
  <c r="AH765" i="1"/>
  <c r="FQ702" i="1"/>
  <c r="GA723" i="1"/>
  <c r="EH723" i="1"/>
  <c r="FV702" i="1"/>
  <c r="EM723" i="1"/>
  <c r="AQ723" i="1"/>
  <c r="BZ702" i="1"/>
  <c r="CG723" i="1"/>
  <c r="L1012" i="5"/>
  <c r="Q1012" i="5" s="1"/>
  <c r="L1009" i="5"/>
  <c r="L990" i="5"/>
  <c r="Q990" i="5" s="1"/>
  <c r="L1014" i="5" s="1"/>
  <c r="L985" i="5"/>
  <c r="DZ723" i="1"/>
  <c r="AG723" i="1"/>
  <c r="CR665" i="1"/>
  <c r="Q665" i="1" s="1"/>
  <c r="CP665" i="1" s="1"/>
  <c r="O665" i="1" s="1"/>
  <c r="AB665" i="1"/>
  <c r="K963" i="5"/>
  <c r="CP663" i="1"/>
  <c r="O663" i="1" s="1"/>
  <c r="CP662" i="1"/>
  <c r="O662" i="1" s="1"/>
  <c r="CZ661" i="1"/>
  <c r="Y661" i="1" s="1"/>
  <c r="V959" i="5" s="1"/>
  <c r="K930" i="5"/>
  <c r="L927" i="5"/>
  <c r="Q927" i="5" s="1"/>
  <c r="L924" i="5"/>
  <c r="CP641" i="1"/>
  <c r="O641" i="1" s="1"/>
  <c r="AB638" i="1"/>
  <c r="CR638" i="1"/>
  <c r="Q638" i="1" s="1"/>
  <c r="CP638" i="1" s="1"/>
  <c r="O638" i="1" s="1"/>
  <c r="CX1722" i="3"/>
  <c r="CX1720" i="3"/>
  <c r="CX1717" i="3"/>
  <c r="CX1707" i="3"/>
  <c r="CX1706" i="3"/>
  <c r="CX1704" i="3"/>
  <c r="CX1701" i="3"/>
  <c r="CX1735" i="3"/>
  <c r="CX1736" i="3"/>
  <c r="AB811" i="1"/>
  <c r="G22" i="1"/>
  <c r="G796" i="1"/>
  <c r="H1152" i="5"/>
  <c r="X1152" i="5" s="1"/>
  <c r="H1151" i="5"/>
  <c r="X1151" i="5" s="1"/>
  <c r="S1141" i="5"/>
  <c r="U1141" i="5"/>
  <c r="AD831" i="1"/>
  <c r="H1130" i="5"/>
  <c r="W1130" i="5" s="1"/>
  <c r="AD825" i="1"/>
  <c r="U1110" i="5"/>
  <c r="S1110" i="5"/>
  <c r="H1099" i="5"/>
  <c r="W1099" i="5" s="1"/>
  <c r="V815" i="1"/>
  <c r="T815" i="1"/>
  <c r="P815" i="1"/>
  <c r="CP815" i="1" s="1"/>
  <c r="O815" i="1" s="1"/>
  <c r="H1087" i="5"/>
  <c r="W1087" i="5" s="1"/>
  <c r="CS810" i="1"/>
  <c r="R810" i="1" s="1"/>
  <c r="CZ810" i="1" s="1"/>
  <c r="Y810" i="1" s="1"/>
  <c r="I809" i="1"/>
  <c r="U809" i="1" s="1"/>
  <c r="DZ841" i="1" s="1"/>
  <c r="H1077" i="5"/>
  <c r="W1077" i="5" s="1"/>
  <c r="I806" i="1"/>
  <c r="T806" i="1" s="1"/>
  <c r="V805" i="1"/>
  <c r="T805" i="1"/>
  <c r="P805" i="1"/>
  <c r="H1072" i="5"/>
  <c r="R1072" i="5" s="1"/>
  <c r="T804" i="1"/>
  <c r="AG841" i="1" s="1"/>
  <c r="P804" i="1"/>
  <c r="H1065" i="5"/>
  <c r="W1065" i="5" s="1"/>
  <c r="S1040" i="5"/>
  <c r="H1046" i="5" s="1"/>
  <c r="H1042" i="5"/>
  <c r="U1040" i="5"/>
  <c r="H1047" i="5" s="1"/>
  <c r="AD762" i="1"/>
  <c r="H1038" i="5"/>
  <c r="W1038" i="5" s="1"/>
  <c r="AD760" i="1"/>
  <c r="CQ759" i="1"/>
  <c r="P759" i="1" s="1"/>
  <c r="AB759" i="1"/>
  <c r="CQ757" i="1"/>
  <c r="P757" i="1" s="1"/>
  <c r="AB757" i="1"/>
  <c r="CS756" i="1"/>
  <c r="R756" i="1" s="1"/>
  <c r="AF1014" i="5"/>
  <c r="A1014" i="5"/>
  <c r="U1011" i="5"/>
  <c r="S1011" i="5"/>
  <c r="CS719" i="1"/>
  <c r="R719" i="1" s="1"/>
  <c r="CY719" i="1" s="1"/>
  <c r="X719" i="1" s="1"/>
  <c r="H1010" i="5"/>
  <c r="W1010" i="5" s="1"/>
  <c r="CQ717" i="1"/>
  <c r="P717" i="1" s="1"/>
  <c r="AB717" i="1"/>
  <c r="AD716" i="1"/>
  <c r="S991" i="5"/>
  <c r="H997" i="5" s="1"/>
  <c r="H993" i="5"/>
  <c r="U991" i="5"/>
  <c r="H998" i="5" s="1"/>
  <c r="CQ715" i="1"/>
  <c r="P715" i="1" s="1"/>
  <c r="CQ709" i="1"/>
  <c r="P709" i="1" s="1"/>
  <c r="CP709" i="1" s="1"/>
  <c r="O709" i="1" s="1"/>
  <c r="CS707" i="1"/>
  <c r="R707" i="1" s="1"/>
  <c r="H986" i="5"/>
  <c r="W986" i="5" s="1"/>
  <c r="CR705" i="1"/>
  <c r="Q705" i="1" s="1"/>
  <c r="E977" i="5"/>
  <c r="C978" i="5"/>
  <c r="S968" i="5"/>
  <c r="U968" i="5"/>
  <c r="H959" i="5"/>
  <c r="W959" i="5" s="1"/>
  <c r="H943" i="5"/>
  <c r="R943" i="5" s="1"/>
  <c r="U937" i="5"/>
  <c r="S937" i="5"/>
  <c r="AD651" i="1"/>
  <c r="S926" i="5"/>
  <c r="U926" i="5"/>
  <c r="S925" i="5"/>
  <c r="U925" i="5"/>
  <c r="AD647" i="1"/>
  <c r="CR647" i="1" s="1"/>
  <c r="Q647" i="1" s="1"/>
  <c r="U916" i="5"/>
  <c r="S916" i="5"/>
  <c r="H922" i="5" s="1"/>
  <c r="H918" i="5"/>
  <c r="C917" i="5"/>
  <c r="E916" i="5"/>
  <c r="U914" i="5"/>
  <c r="S914" i="5"/>
  <c r="H914" i="5"/>
  <c r="W914" i="5" s="1"/>
  <c r="U913" i="5"/>
  <c r="S913" i="5"/>
  <c r="CS638" i="1"/>
  <c r="R638" i="1" s="1"/>
  <c r="U901" i="5"/>
  <c r="S901" i="5"/>
  <c r="AD635" i="1"/>
  <c r="CR635" i="1" s="1"/>
  <c r="Q635" i="1" s="1"/>
  <c r="C894" i="5"/>
  <c r="E893" i="5"/>
  <c r="H886" i="5"/>
  <c r="CQ627" i="1"/>
  <c r="P627" i="1" s="1"/>
  <c r="L869" i="5"/>
  <c r="Q869" i="5" s="1"/>
  <c r="L867" i="5"/>
  <c r="CP565" i="1"/>
  <c r="O565" i="1" s="1"/>
  <c r="V561" i="1"/>
  <c r="P561" i="1"/>
  <c r="CP561" i="1" s="1"/>
  <c r="O561" i="1" s="1"/>
  <c r="T561" i="1"/>
  <c r="L807" i="5"/>
  <c r="L810" i="5"/>
  <c r="Q810" i="5" s="1"/>
  <c r="CP554" i="1"/>
  <c r="O554" i="1" s="1"/>
  <c r="BZ502" i="1"/>
  <c r="CG571" i="1"/>
  <c r="L788" i="5"/>
  <c r="Q788" i="5" s="1"/>
  <c r="L786" i="5"/>
  <c r="U549" i="1"/>
  <c r="W549" i="1"/>
  <c r="V531" i="1"/>
  <c r="W531" i="1"/>
  <c r="T531" i="1"/>
  <c r="U524" i="1"/>
  <c r="E729" i="5"/>
  <c r="T525" i="1"/>
  <c r="R525" i="1"/>
  <c r="V525" i="1"/>
  <c r="K690" i="5"/>
  <c r="CY509" i="1"/>
  <c r="X509" i="1" s="1"/>
  <c r="T688" i="5" s="1"/>
  <c r="K694" i="5" s="1"/>
  <c r="CZ509" i="1"/>
  <c r="Y509" i="1" s="1"/>
  <c r="V688" i="5" s="1"/>
  <c r="K695" i="5" s="1"/>
  <c r="V506" i="1"/>
  <c r="R506" i="1"/>
  <c r="T506" i="1"/>
  <c r="L670" i="5"/>
  <c r="Q670" i="5" s="1"/>
  <c r="L666" i="5"/>
  <c r="AB446" i="1"/>
  <c r="L638" i="5"/>
  <c r="Q638" i="5" s="1"/>
  <c r="L635" i="5"/>
  <c r="E636" i="5"/>
  <c r="V443" i="1"/>
  <c r="L591" i="5"/>
  <c r="Q591" i="5" s="1"/>
  <c r="L589" i="5"/>
  <c r="CX1719" i="3"/>
  <c r="CX1718" i="3"/>
  <c r="CX1716" i="3"/>
  <c r="CX1713" i="3"/>
  <c r="CX1703" i="3"/>
  <c r="CX1702" i="3"/>
  <c r="CX1700" i="3"/>
  <c r="CX1697" i="3"/>
  <c r="CX1731" i="3"/>
  <c r="CX1732" i="3"/>
  <c r="U1152" i="5"/>
  <c r="S1152" i="5"/>
  <c r="H1134" i="5"/>
  <c r="U1132" i="5"/>
  <c r="H1139" i="5" s="1"/>
  <c r="S1132" i="5"/>
  <c r="H1138" i="5" s="1"/>
  <c r="C1133" i="5"/>
  <c r="E1132" i="5"/>
  <c r="C1122" i="5"/>
  <c r="E1121" i="5"/>
  <c r="H1114" i="5"/>
  <c r="U1112" i="5"/>
  <c r="H1118" i="5" s="1"/>
  <c r="S1112" i="5"/>
  <c r="H1117" i="5" s="1"/>
  <c r="H1110" i="5"/>
  <c r="W1110" i="5" s="1"/>
  <c r="H1106" i="5"/>
  <c r="AD817" i="1"/>
  <c r="E1090" i="5"/>
  <c r="C1091" i="5"/>
  <c r="H1088" i="5"/>
  <c r="W1088" i="5" s="1"/>
  <c r="AD814" i="1"/>
  <c r="CS813" i="1"/>
  <c r="R813" i="1" s="1"/>
  <c r="CR811" i="1"/>
  <c r="Q811" i="1" s="1"/>
  <c r="K1083" i="5" s="1"/>
  <c r="C1081" i="5"/>
  <c r="E1080" i="5"/>
  <c r="AD809" i="1"/>
  <c r="AB808" i="1"/>
  <c r="S1077" i="5"/>
  <c r="U1077" i="5"/>
  <c r="H1073" i="5"/>
  <c r="U1065" i="5"/>
  <c r="S1065" i="5"/>
  <c r="H1060" i="5"/>
  <c r="R1060" i="5" s="1"/>
  <c r="H1044" i="5"/>
  <c r="R1044" i="5" s="1"/>
  <c r="S1038" i="5"/>
  <c r="U1038" i="5"/>
  <c r="AB758" i="1"/>
  <c r="S1001" i="5"/>
  <c r="H1003" i="5"/>
  <c r="U1001" i="5"/>
  <c r="T713" i="1"/>
  <c r="DY723" i="1" s="1"/>
  <c r="P713" i="1"/>
  <c r="CP713" i="1" s="1"/>
  <c r="O713" i="1" s="1"/>
  <c r="U988" i="5"/>
  <c r="S988" i="5"/>
  <c r="V710" i="1"/>
  <c r="AI723" i="1" s="1"/>
  <c r="S987" i="5"/>
  <c r="U987" i="5"/>
  <c r="H987" i="5"/>
  <c r="W987" i="5" s="1"/>
  <c r="EG671" i="1"/>
  <c r="S969" i="5"/>
  <c r="U969" i="5"/>
  <c r="H969" i="5"/>
  <c r="W969" i="5" s="1"/>
  <c r="CS667" i="1"/>
  <c r="R667" i="1" s="1"/>
  <c r="CS666" i="1"/>
  <c r="R666" i="1" s="1"/>
  <c r="CY666" i="1" s="1"/>
  <c r="X666" i="1" s="1"/>
  <c r="H967" i="5"/>
  <c r="W967" i="5" s="1"/>
  <c r="U958" i="5"/>
  <c r="S958" i="5"/>
  <c r="E949" i="5"/>
  <c r="C950" i="5"/>
  <c r="U939" i="5"/>
  <c r="H946" i="5" s="1"/>
  <c r="H941" i="5"/>
  <c r="S939" i="5"/>
  <c r="H945" i="5" s="1"/>
  <c r="H944" i="5"/>
  <c r="CS651" i="1"/>
  <c r="R651" i="1" s="1"/>
  <c r="K932" i="5" s="1"/>
  <c r="H933" i="5"/>
  <c r="H925" i="5"/>
  <c r="W925" i="5" s="1"/>
  <c r="I646" i="1"/>
  <c r="Q646" i="1" s="1"/>
  <c r="H920" i="5"/>
  <c r="R920" i="5" s="1"/>
  <c r="CQ643" i="1"/>
  <c r="P643" i="1" s="1"/>
  <c r="CQ639" i="1"/>
  <c r="P639" i="1" s="1"/>
  <c r="AB639" i="1"/>
  <c r="CQ635" i="1"/>
  <c r="P635" i="1" s="1"/>
  <c r="CP635" i="1" s="1"/>
  <c r="O635" i="1" s="1"/>
  <c r="L889" i="5"/>
  <c r="L892" i="5"/>
  <c r="Q892" i="5" s="1"/>
  <c r="H883" i="5"/>
  <c r="U881" i="5"/>
  <c r="S881" i="5"/>
  <c r="CT627" i="1"/>
  <c r="S627" i="1" s="1"/>
  <c r="U879" i="5"/>
  <c r="S879" i="5"/>
  <c r="CT625" i="1"/>
  <c r="S625" i="1" s="1"/>
  <c r="AB622" i="1"/>
  <c r="CR622" i="1"/>
  <c r="Q622" i="1" s="1"/>
  <c r="L847" i="5"/>
  <c r="Q847" i="5" s="1"/>
  <c r="L846" i="5"/>
  <c r="L816" i="5"/>
  <c r="L820" i="5"/>
  <c r="Q820" i="5" s="1"/>
  <c r="U561" i="1"/>
  <c r="L797" i="5"/>
  <c r="L798" i="5"/>
  <c r="Q798" i="5" s="1"/>
  <c r="L774" i="5"/>
  <c r="L777" i="5"/>
  <c r="Q777" i="5" s="1"/>
  <c r="L753" i="5"/>
  <c r="Q753" i="5" s="1"/>
  <c r="L750" i="5"/>
  <c r="U531" i="1"/>
  <c r="S531" i="1"/>
  <c r="GX524" i="1"/>
  <c r="S524" i="1"/>
  <c r="T524" i="1"/>
  <c r="P524" i="1"/>
  <c r="L730" i="5"/>
  <c r="Q730" i="5" s="1"/>
  <c r="L728" i="5"/>
  <c r="AB510" i="1"/>
  <c r="CR510" i="1"/>
  <c r="Q510" i="1" s="1"/>
  <c r="CP510" i="1" s="1"/>
  <c r="O510" i="1" s="1"/>
  <c r="L696" i="5"/>
  <c r="L697" i="5"/>
  <c r="Q697" i="5" s="1"/>
  <c r="AB438" i="1"/>
  <c r="CR438" i="1"/>
  <c r="Q438" i="1" s="1"/>
  <c r="CP438" i="1" s="1"/>
  <c r="O438" i="1" s="1"/>
  <c r="L614" i="5"/>
  <c r="Q614" i="5" s="1"/>
  <c r="L611" i="5"/>
  <c r="AB428" i="1"/>
  <c r="CR428" i="1"/>
  <c r="Q428" i="1" s="1"/>
  <c r="CP428" i="1" s="1"/>
  <c r="O428" i="1" s="1"/>
  <c r="L580" i="5"/>
  <c r="Q580" i="5" s="1"/>
  <c r="L578" i="5"/>
  <c r="U1088" i="5"/>
  <c r="S1088" i="5"/>
  <c r="S1087" i="5"/>
  <c r="U1087" i="5"/>
  <c r="U1078" i="5"/>
  <c r="S1078" i="5"/>
  <c r="U1068" i="5"/>
  <c r="H1075" i="5" s="1"/>
  <c r="S1068" i="5"/>
  <c r="H1070" i="5"/>
  <c r="C1069" i="5"/>
  <c r="E1068" i="5"/>
  <c r="U1066" i="5"/>
  <c r="S1066" i="5"/>
  <c r="H1066" i="5"/>
  <c r="W1066" i="5" s="1"/>
  <c r="H1058" i="5"/>
  <c r="S1056" i="5"/>
  <c r="U1056" i="5"/>
  <c r="H1063" i="5" s="1"/>
  <c r="H1045" i="5"/>
  <c r="CS761" i="1"/>
  <c r="R761" i="1" s="1"/>
  <c r="CZ761" i="1" s="1"/>
  <c r="Y761" i="1" s="1"/>
  <c r="V1038" i="5" s="1"/>
  <c r="CS759" i="1"/>
  <c r="R759" i="1" s="1"/>
  <c r="CZ759" i="1" s="1"/>
  <c r="Y759" i="1" s="1"/>
  <c r="V1029" i="5" s="1"/>
  <c r="K1036" i="5" s="1"/>
  <c r="CR759" i="1"/>
  <c r="Q759" i="1" s="1"/>
  <c r="K1032" i="5" s="1"/>
  <c r="C1030" i="5"/>
  <c r="E1029" i="5"/>
  <c r="CR757" i="1"/>
  <c r="Q757" i="1" s="1"/>
  <c r="C1020" i="5"/>
  <c r="E1019" i="5"/>
  <c r="CS721" i="1"/>
  <c r="R721" i="1" s="1"/>
  <c r="CY721" i="1" s="1"/>
  <c r="X721" i="1" s="1"/>
  <c r="CR717" i="1"/>
  <c r="Q717" i="1" s="1"/>
  <c r="K1004" i="5" s="1"/>
  <c r="C1002" i="5"/>
  <c r="E1001" i="5"/>
  <c r="C992" i="5"/>
  <c r="E991" i="5"/>
  <c r="H989" i="5"/>
  <c r="W989" i="5" s="1"/>
  <c r="H988" i="5"/>
  <c r="W988" i="5" s="1"/>
  <c r="CQ705" i="1"/>
  <c r="P705" i="1" s="1"/>
  <c r="AB705" i="1"/>
  <c r="H962" i="5"/>
  <c r="U961" i="5"/>
  <c r="S961" i="5"/>
  <c r="H964" i="5" s="1"/>
  <c r="E939" i="5"/>
  <c r="C940" i="5"/>
  <c r="E928" i="5"/>
  <c r="C929" i="5"/>
  <c r="H913" i="5"/>
  <c r="W913" i="5" s="1"/>
  <c r="H906" i="5"/>
  <c r="U904" i="5"/>
  <c r="H911" i="5" s="1"/>
  <c r="S904" i="5"/>
  <c r="H910" i="5" s="1"/>
  <c r="S902" i="5"/>
  <c r="U902" i="5"/>
  <c r="H901" i="5"/>
  <c r="W901" i="5" s="1"/>
  <c r="U893" i="5"/>
  <c r="H899" i="5" s="1"/>
  <c r="S893" i="5"/>
  <c r="H898" i="5" s="1"/>
  <c r="H895" i="5"/>
  <c r="H891" i="5"/>
  <c r="W891" i="5" s="1"/>
  <c r="AB631" i="1"/>
  <c r="CQ631" i="1"/>
  <c r="P631" i="1" s="1"/>
  <c r="CP631" i="1" s="1"/>
  <c r="O631" i="1" s="1"/>
  <c r="CS628" i="1"/>
  <c r="R628" i="1" s="1"/>
  <c r="AD628" i="1"/>
  <c r="AB624" i="1"/>
  <c r="CQ624" i="1"/>
  <c r="P624" i="1" s="1"/>
  <c r="CP624" i="1" s="1"/>
  <c r="O624" i="1" s="1"/>
  <c r="H874" i="5"/>
  <c r="R874" i="5" s="1"/>
  <c r="CS623" i="1"/>
  <c r="R623" i="1" s="1"/>
  <c r="H868" i="5"/>
  <c r="W868" i="5" s="1"/>
  <c r="CQ621" i="1"/>
  <c r="P621" i="1" s="1"/>
  <c r="CP621" i="1" s="1"/>
  <c r="O621" i="1" s="1"/>
  <c r="CS620" i="1"/>
  <c r="R620" i="1" s="1"/>
  <c r="AD620" i="1"/>
  <c r="R616" i="1"/>
  <c r="L860" i="5"/>
  <c r="Q860" i="5" s="1"/>
  <c r="L856" i="5"/>
  <c r="K794" i="5"/>
  <c r="FR502" i="1"/>
  <c r="FY571" i="1"/>
  <c r="L719" i="5"/>
  <c r="Q719" i="5" s="1"/>
  <c r="L717" i="5"/>
  <c r="L687" i="5"/>
  <c r="Q687" i="5" s="1"/>
  <c r="L822" i="5" s="1"/>
  <c r="L685" i="5"/>
  <c r="CR504" i="1"/>
  <c r="Q504" i="1" s="1"/>
  <c r="AB504" i="1"/>
  <c r="L657" i="5"/>
  <c r="L660" i="5"/>
  <c r="Q660" i="5" s="1"/>
  <c r="L603" i="5"/>
  <c r="Q603" i="5" s="1"/>
  <c r="L600" i="5"/>
  <c r="CX1739" i="3"/>
  <c r="CX1734" i="3"/>
  <c r="CX1733" i="3"/>
  <c r="CS817" i="1"/>
  <c r="R817" i="1" s="1"/>
  <c r="K1094" i="5" s="1"/>
  <c r="AF1166" i="5"/>
  <c r="A1166" i="5"/>
  <c r="S1151" i="5"/>
  <c r="U1151" i="5"/>
  <c r="AB835" i="1"/>
  <c r="H1141" i="5"/>
  <c r="W1141" i="5" s="1"/>
  <c r="U1130" i="5"/>
  <c r="S1130" i="5"/>
  <c r="H1126" i="5"/>
  <c r="C1113" i="5"/>
  <c r="E1112" i="5"/>
  <c r="S1101" i="5"/>
  <c r="H1107" i="5" s="1"/>
  <c r="U1101" i="5"/>
  <c r="H1108" i="5" s="1"/>
  <c r="H1103" i="5"/>
  <c r="H1105" i="5"/>
  <c r="R1105" i="5" s="1"/>
  <c r="S1099" i="5"/>
  <c r="U1099" i="5"/>
  <c r="AB817" i="1"/>
  <c r="V816" i="1"/>
  <c r="CS815" i="1"/>
  <c r="R815" i="1" s="1"/>
  <c r="CZ815" i="1" s="1"/>
  <c r="Y815" i="1" s="1"/>
  <c r="V1088" i="5" s="1"/>
  <c r="CT813" i="1"/>
  <c r="S813" i="1" s="1"/>
  <c r="AB813" i="1"/>
  <c r="S1080" i="5"/>
  <c r="H1084" i="5" s="1"/>
  <c r="U1080" i="5"/>
  <c r="H1085" i="5" s="1"/>
  <c r="H1082" i="5"/>
  <c r="H1078" i="5"/>
  <c r="W1078" i="5" s="1"/>
  <c r="CS808" i="1"/>
  <c r="R808" i="1" s="1"/>
  <c r="CZ808" i="1" s="1"/>
  <c r="Y808" i="1" s="1"/>
  <c r="CS805" i="1"/>
  <c r="R805" i="1" s="1"/>
  <c r="AD805" i="1"/>
  <c r="CT803" i="1"/>
  <c r="S803" i="1" s="1"/>
  <c r="CQ803" i="1"/>
  <c r="P803" i="1" s="1"/>
  <c r="CP803" i="1" s="1"/>
  <c r="O803" i="1" s="1"/>
  <c r="CQ799" i="1"/>
  <c r="P799" i="1" s="1"/>
  <c r="E1056" i="5"/>
  <c r="C1057" i="5"/>
  <c r="C1041" i="5"/>
  <c r="E1040" i="5"/>
  <c r="U1029" i="5"/>
  <c r="H1036" i="5" s="1"/>
  <c r="S1029" i="5"/>
  <c r="H1035" i="5" s="1"/>
  <c r="H1031" i="5"/>
  <c r="U1019" i="5"/>
  <c r="H1026" i="5" s="1"/>
  <c r="S1019" i="5"/>
  <c r="H1025" i="5" s="1"/>
  <c r="H1021" i="5"/>
  <c r="V756" i="1"/>
  <c r="AI765" i="1" s="1"/>
  <c r="H1011" i="5"/>
  <c r="W1011" i="5" s="1"/>
  <c r="S1010" i="5"/>
  <c r="U1010" i="5"/>
  <c r="U989" i="5"/>
  <c r="S989" i="5"/>
  <c r="U986" i="5"/>
  <c r="S986" i="5"/>
  <c r="U977" i="5"/>
  <c r="H984" i="5" s="1"/>
  <c r="S977" i="5"/>
  <c r="H983" i="5" s="1"/>
  <c r="H979" i="5"/>
  <c r="AB669" i="1"/>
  <c r="CT667" i="1"/>
  <c r="S667" i="1" s="1"/>
  <c r="H968" i="5"/>
  <c r="W968" i="5" s="1"/>
  <c r="U967" i="5"/>
  <c r="S967" i="5"/>
  <c r="CS663" i="1"/>
  <c r="R663" i="1" s="1"/>
  <c r="CZ663" i="1" s="1"/>
  <c r="Y663" i="1" s="1"/>
  <c r="V961" i="5" s="1"/>
  <c r="CS662" i="1"/>
  <c r="R662" i="1" s="1"/>
  <c r="CZ662" i="1" s="1"/>
  <c r="Y662" i="1" s="1"/>
  <c r="U959" i="5"/>
  <c r="S959" i="5"/>
  <c r="CQ661" i="1"/>
  <c r="P661" i="1" s="1"/>
  <c r="CP661" i="1" s="1"/>
  <c r="O661" i="1" s="1"/>
  <c r="H958" i="5"/>
  <c r="W958" i="5" s="1"/>
  <c r="U949" i="5"/>
  <c r="H956" i="5" s="1"/>
  <c r="H951" i="5"/>
  <c r="S949" i="5"/>
  <c r="H955" i="5" s="1"/>
  <c r="CQ657" i="1"/>
  <c r="P657" i="1" s="1"/>
  <c r="CS655" i="1"/>
  <c r="R655" i="1" s="1"/>
  <c r="K943" i="5" s="1"/>
  <c r="AD655" i="1"/>
  <c r="AB653" i="1"/>
  <c r="H937" i="5"/>
  <c r="W937" i="5" s="1"/>
  <c r="H930" i="5"/>
  <c r="S928" i="5"/>
  <c r="H934" i="5" s="1"/>
  <c r="U928" i="5"/>
  <c r="H935" i="5" s="1"/>
  <c r="AB649" i="1"/>
  <c r="H926" i="5"/>
  <c r="W926" i="5" s="1"/>
  <c r="CT647" i="1"/>
  <c r="S647" i="1" s="1"/>
  <c r="AB647" i="1"/>
  <c r="AB645" i="1"/>
  <c r="CR645" i="1"/>
  <c r="Q645" i="1" s="1"/>
  <c r="H921" i="5"/>
  <c r="CT643" i="1"/>
  <c r="S643" i="1" s="1"/>
  <c r="AB641" i="1"/>
  <c r="CT639" i="1"/>
  <c r="S639" i="1" s="1"/>
  <c r="CR639" i="1"/>
  <c r="Q639" i="1" s="1"/>
  <c r="K907" i="5" s="1"/>
  <c r="E904" i="5"/>
  <c r="C905" i="5"/>
  <c r="CS637" i="1"/>
  <c r="R637" i="1" s="1"/>
  <c r="CY637" i="1" s="1"/>
  <c r="X637" i="1" s="1"/>
  <c r="T902" i="5" s="1"/>
  <c r="H902" i="5"/>
  <c r="W902" i="5" s="1"/>
  <c r="CS633" i="1"/>
  <c r="R633" i="1" s="1"/>
  <c r="AD633" i="1"/>
  <c r="W632" i="1"/>
  <c r="L880" i="5"/>
  <c r="Q880" i="5" s="1"/>
  <c r="L878" i="5"/>
  <c r="CP622" i="1"/>
  <c r="O622" i="1" s="1"/>
  <c r="CS618" i="1"/>
  <c r="R618" i="1" s="1"/>
  <c r="AD618" i="1"/>
  <c r="GX616" i="1"/>
  <c r="L837" i="5"/>
  <c r="Q837" i="5" s="1"/>
  <c r="L972" i="5" s="1"/>
  <c r="L835" i="5"/>
  <c r="W561" i="1"/>
  <c r="R561" i="1"/>
  <c r="GX547" i="1"/>
  <c r="L765" i="5"/>
  <c r="Q765" i="5" s="1"/>
  <c r="L762" i="5"/>
  <c r="AB538" i="1"/>
  <c r="AB536" i="1"/>
  <c r="GX531" i="1"/>
  <c r="GB571" i="1" s="1"/>
  <c r="P531" i="1"/>
  <c r="CP531" i="1" s="1"/>
  <c r="O531" i="1" s="1"/>
  <c r="L742" i="5"/>
  <c r="Q742" i="5" s="1"/>
  <c r="L739" i="5"/>
  <c r="W524" i="1"/>
  <c r="V524" i="1"/>
  <c r="Q524" i="1"/>
  <c r="L706" i="5"/>
  <c r="L710" i="5"/>
  <c r="Q710" i="5" s="1"/>
  <c r="CP504" i="1"/>
  <c r="O504" i="1" s="1"/>
  <c r="L647" i="5"/>
  <c r="L648" i="5"/>
  <c r="Q648" i="5" s="1"/>
  <c r="K632" i="5"/>
  <c r="CP441" i="1"/>
  <c r="O441" i="1" s="1"/>
  <c r="L626" i="5"/>
  <c r="Q626" i="5" s="1"/>
  <c r="L623" i="5"/>
  <c r="AB430" i="1"/>
  <c r="CR430" i="1"/>
  <c r="Q430" i="1" s="1"/>
  <c r="CP430" i="1" s="1"/>
  <c r="O430" i="1" s="1"/>
  <c r="H885" i="5"/>
  <c r="R885" i="5" s="1"/>
  <c r="I616" i="1"/>
  <c r="T616" i="1" s="1"/>
  <c r="S858" i="5"/>
  <c r="U858" i="5"/>
  <c r="CR614" i="1"/>
  <c r="Q614" i="1" s="1"/>
  <c r="CP614" i="1" s="1"/>
  <c r="O614" i="1" s="1"/>
  <c r="U857" i="5"/>
  <c r="S857" i="5"/>
  <c r="AD611" i="1"/>
  <c r="H853" i="5"/>
  <c r="E838" i="5"/>
  <c r="C839" i="5"/>
  <c r="H829" i="5"/>
  <c r="U827" i="5"/>
  <c r="S827" i="5"/>
  <c r="H832" i="5"/>
  <c r="U817" i="5"/>
  <c r="S817" i="5"/>
  <c r="AD564" i="1"/>
  <c r="CS562" i="1"/>
  <c r="R562" i="1" s="1"/>
  <c r="CR559" i="1"/>
  <c r="Q559" i="1" s="1"/>
  <c r="CP559" i="1" s="1"/>
  <c r="O559" i="1" s="1"/>
  <c r="H808" i="5"/>
  <c r="W808" i="5" s="1"/>
  <c r="CQ558" i="1"/>
  <c r="P558" i="1" s="1"/>
  <c r="CP558" i="1" s="1"/>
  <c r="O558" i="1" s="1"/>
  <c r="CS557" i="1"/>
  <c r="R557" i="1" s="1"/>
  <c r="CQ556" i="1"/>
  <c r="P556" i="1" s="1"/>
  <c r="CP556" i="1" s="1"/>
  <c r="O556" i="1" s="1"/>
  <c r="S789" i="5"/>
  <c r="H795" i="5" s="1"/>
  <c r="H791" i="5"/>
  <c r="U789" i="5"/>
  <c r="H796" i="5" s="1"/>
  <c r="AD555" i="1"/>
  <c r="CS554" i="1"/>
  <c r="R554" i="1" s="1"/>
  <c r="CS553" i="1"/>
  <c r="R553" i="1" s="1"/>
  <c r="CS552" i="1"/>
  <c r="R552" i="1" s="1"/>
  <c r="CQ551" i="1"/>
  <c r="P551" i="1" s="1"/>
  <c r="AB551" i="1"/>
  <c r="S775" i="5"/>
  <c r="I547" i="1"/>
  <c r="E775" i="5" s="1"/>
  <c r="H768" i="5"/>
  <c r="U766" i="5"/>
  <c r="S766" i="5"/>
  <c r="AD545" i="1"/>
  <c r="U764" i="5"/>
  <c r="S764" i="5"/>
  <c r="S763" i="5"/>
  <c r="U763" i="5"/>
  <c r="H763" i="5"/>
  <c r="W763" i="5" s="1"/>
  <c r="CS539" i="1"/>
  <c r="R539" i="1" s="1"/>
  <c r="AD539" i="1"/>
  <c r="U752" i="5"/>
  <c r="S752" i="5"/>
  <c r="H752" i="5"/>
  <c r="W752" i="5" s="1"/>
  <c r="CR534" i="1"/>
  <c r="Q534" i="1" s="1"/>
  <c r="CP534" i="1" s="1"/>
  <c r="O534" i="1" s="1"/>
  <c r="CR533" i="1"/>
  <c r="Q533" i="1" s="1"/>
  <c r="K746" i="5" s="1"/>
  <c r="E743" i="5"/>
  <c r="C744" i="5"/>
  <c r="U741" i="5"/>
  <c r="S741" i="5"/>
  <c r="S740" i="5"/>
  <c r="U740" i="5"/>
  <c r="H740" i="5"/>
  <c r="W740" i="5" s="1"/>
  <c r="I528" i="1"/>
  <c r="Q528" i="1" s="1"/>
  <c r="CR527" i="1"/>
  <c r="Q527" i="1" s="1"/>
  <c r="H724" i="5"/>
  <c r="R724" i="5" s="1"/>
  <c r="H725" i="5"/>
  <c r="CS521" i="1"/>
  <c r="R521" i="1" s="1"/>
  <c r="CR519" i="1"/>
  <c r="Q519" i="1" s="1"/>
  <c r="AB517" i="1"/>
  <c r="U707" i="5"/>
  <c r="S707" i="5"/>
  <c r="AD512" i="1"/>
  <c r="S698" i="5"/>
  <c r="H700" i="5"/>
  <c r="U698" i="5"/>
  <c r="H702" i="5"/>
  <c r="R702" i="5" s="1"/>
  <c r="CQ511" i="1"/>
  <c r="P511" i="1" s="1"/>
  <c r="CS510" i="1"/>
  <c r="R510" i="1" s="1"/>
  <c r="H692" i="5"/>
  <c r="R692" i="5" s="1"/>
  <c r="CR507" i="1"/>
  <c r="Q507" i="1" s="1"/>
  <c r="CP507" i="1" s="1"/>
  <c r="O507" i="1" s="1"/>
  <c r="H686" i="5"/>
  <c r="W686" i="5" s="1"/>
  <c r="U677" i="5"/>
  <c r="S677" i="5"/>
  <c r="H679" i="5"/>
  <c r="H681" i="5"/>
  <c r="R681" i="5" s="1"/>
  <c r="AO471" i="1"/>
  <c r="CS469" i="1"/>
  <c r="R469" i="1" s="1"/>
  <c r="CS467" i="1"/>
  <c r="R467" i="1" s="1"/>
  <c r="CS466" i="1"/>
  <c r="R466" i="1" s="1"/>
  <c r="CS465" i="1"/>
  <c r="R465" i="1" s="1"/>
  <c r="CQ461" i="1"/>
  <c r="P461" i="1" s="1"/>
  <c r="AD459" i="1"/>
  <c r="AD458" i="1"/>
  <c r="CR458" i="1" s="1"/>
  <c r="Q458" i="1" s="1"/>
  <c r="U649" i="5"/>
  <c r="S649" i="5"/>
  <c r="H651" i="5"/>
  <c r="U639" i="5"/>
  <c r="H646" i="5" s="1"/>
  <c r="S639" i="5"/>
  <c r="H645" i="5" s="1"/>
  <c r="H641" i="5"/>
  <c r="AD453" i="1"/>
  <c r="CS452" i="1"/>
  <c r="R452" i="1" s="1"/>
  <c r="CS450" i="1"/>
  <c r="R450" i="1" s="1"/>
  <c r="AB450" i="1"/>
  <c r="CS446" i="1"/>
  <c r="R446" i="1" s="1"/>
  <c r="CQ446" i="1"/>
  <c r="P446" i="1" s="1"/>
  <c r="CP446" i="1" s="1"/>
  <c r="O446" i="1" s="1"/>
  <c r="CS445" i="1"/>
  <c r="AD443" i="1"/>
  <c r="CR443" i="1" s="1"/>
  <c r="Q443" i="1" s="1"/>
  <c r="CP443" i="1" s="1"/>
  <c r="O443" i="1" s="1"/>
  <c r="CR441" i="1"/>
  <c r="Q441" i="1" s="1"/>
  <c r="K630" i="5" s="1"/>
  <c r="H632" i="5"/>
  <c r="H624" i="5"/>
  <c r="W624" i="5" s="1"/>
  <c r="CS436" i="1"/>
  <c r="R436" i="1" s="1"/>
  <c r="H619" i="5"/>
  <c r="R619" i="5" s="1"/>
  <c r="AB435" i="1"/>
  <c r="U613" i="5"/>
  <c r="S613" i="5"/>
  <c r="AB427" i="1"/>
  <c r="AD426" i="1"/>
  <c r="U592" i="5"/>
  <c r="S592" i="5"/>
  <c r="H594" i="5"/>
  <c r="C593" i="5"/>
  <c r="E592" i="5"/>
  <c r="CR421" i="1"/>
  <c r="Q421" i="1" s="1"/>
  <c r="CP421" i="1" s="1"/>
  <c r="O421" i="1" s="1"/>
  <c r="H590" i="5"/>
  <c r="W590" i="5" s="1"/>
  <c r="CR419" i="1"/>
  <c r="Q419" i="1" s="1"/>
  <c r="K584" i="5" s="1"/>
  <c r="AD415" i="1"/>
  <c r="CS413" i="1"/>
  <c r="R413" i="1" s="1"/>
  <c r="AB412" i="1"/>
  <c r="CQ412" i="1"/>
  <c r="P412" i="1" s="1"/>
  <c r="CP412" i="1" s="1"/>
  <c r="O412" i="1" s="1"/>
  <c r="U409" i="1"/>
  <c r="V404" i="1"/>
  <c r="AB403" i="1"/>
  <c r="CQ403" i="1"/>
  <c r="P403" i="1" s="1"/>
  <c r="AB363" i="1"/>
  <c r="CP360" i="1"/>
  <c r="O360" i="1" s="1"/>
  <c r="AB360" i="1"/>
  <c r="E419" i="5"/>
  <c r="T305" i="1"/>
  <c r="P305" i="1"/>
  <c r="W305" i="1"/>
  <c r="V305" i="1"/>
  <c r="U848" i="5"/>
  <c r="S848" i="5"/>
  <c r="H850" i="5"/>
  <c r="E848" i="5"/>
  <c r="C849" i="5"/>
  <c r="C828" i="5"/>
  <c r="E827" i="5"/>
  <c r="S811" i="5"/>
  <c r="H812" i="5"/>
  <c r="U811" i="5"/>
  <c r="H809" i="5"/>
  <c r="W809" i="5" s="1"/>
  <c r="H776" i="5"/>
  <c r="W776" i="5" s="1"/>
  <c r="H745" i="5"/>
  <c r="U743" i="5"/>
  <c r="S743" i="5"/>
  <c r="H748" i="5" s="1"/>
  <c r="U731" i="5"/>
  <c r="S731" i="5"/>
  <c r="H737" i="5" s="1"/>
  <c r="H733" i="5"/>
  <c r="E720" i="5"/>
  <c r="C721" i="5"/>
  <c r="U718" i="5"/>
  <c r="S718" i="5"/>
  <c r="H718" i="5"/>
  <c r="W718" i="5" s="1"/>
  <c r="U711" i="5"/>
  <c r="H716" i="5" s="1"/>
  <c r="S711" i="5"/>
  <c r="H715" i="5" s="1"/>
  <c r="H712" i="5"/>
  <c r="U709" i="5"/>
  <c r="S709" i="5"/>
  <c r="S688" i="5"/>
  <c r="H694" i="5" s="1"/>
  <c r="H690" i="5"/>
  <c r="U688" i="5"/>
  <c r="H695" i="5" s="1"/>
  <c r="U668" i="5"/>
  <c r="S668" i="5"/>
  <c r="U659" i="5"/>
  <c r="S659" i="5"/>
  <c r="U636" i="5"/>
  <c r="S636" i="5"/>
  <c r="E627" i="5"/>
  <c r="C628" i="5"/>
  <c r="S624" i="5"/>
  <c r="U624" i="5"/>
  <c r="E581" i="5"/>
  <c r="C582" i="5"/>
  <c r="U572" i="5"/>
  <c r="S572" i="5"/>
  <c r="H573" i="5"/>
  <c r="AB406" i="1"/>
  <c r="CQ406" i="1"/>
  <c r="P406" i="1" s="1"/>
  <c r="CP406" i="1" s="1"/>
  <c r="O406" i="1" s="1"/>
  <c r="L557" i="5"/>
  <c r="L558" i="5"/>
  <c r="Q558" i="5" s="1"/>
  <c r="EG367" i="1"/>
  <c r="FP300" i="1"/>
  <c r="L538" i="5"/>
  <c r="L542" i="5"/>
  <c r="Q542" i="5" s="1"/>
  <c r="K535" i="5"/>
  <c r="CP357" i="1"/>
  <c r="O357" i="1" s="1"/>
  <c r="L519" i="5"/>
  <c r="L520" i="5"/>
  <c r="Q520" i="5" s="1"/>
  <c r="U890" i="5"/>
  <c r="S890" i="5"/>
  <c r="E881" i="5"/>
  <c r="C882" i="5"/>
  <c r="H879" i="5"/>
  <c r="W879" i="5" s="1"/>
  <c r="S870" i="5"/>
  <c r="H876" i="5" s="1"/>
  <c r="H872" i="5"/>
  <c r="U870" i="5"/>
  <c r="H877" i="5" s="1"/>
  <c r="H875" i="5"/>
  <c r="S868" i="5"/>
  <c r="U868" i="5"/>
  <c r="H859" i="5"/>
  <c r="W859" i="5" s="1"/>
  <c r="GX611" i="1"/>
  <c r="CS611" i="1"/>
  <c r="R611" i="1" s="1"/>
  <c r="T611" i="1"/>
  <c r="P611" i="1"/>
  <c r="W608" i="1"/>
  <c r="R608" i="1"/>
  <c r="P608" i="1"/>
  <c r="CP608" i="1" s="1"/>
  <c r="O608" i="1" s="1"/>
  <c r="CQ604" i="1"/>
  <c r="P604" i="1" s="1"/>
  <c r="U819" i="5"/>
  <c r="S819" i="5"/>
  <c r="U818" i="5"/>
  <c r="S818" i="5"/>
  <c r="H817" i="5"/>
  <c r="W817" i="5" s="1"/>
  <c r="CT563" i="1"/>
  <c r="S563" i="1" s="1"/>
  <c r="CQ563" i="1"/>
  <c r="P563" i="1" s="1"/>
  <c r="AB563" i="1"/>
  <c r="S809" i="5"/>
  <c r="U809" i="5"/>
  <c r="S808" i="5"/>
  <c r="U808" i="5"/>
  <c r="S799" i="5"/>
  <c r="H801" i="5"/>
  <c r="U799" i="5"/>
  <c r="H804" i="5"/>
  <c r="H794" i="5"/>
  <c r="H787" i="5"/>
  <c r="W787" i="5" s="1"/>
  <c r="CR551" i="1"/>
  <c r="Q551" i="1" s="1"/>
  <c r="K781" i="5" s="1"/>
  <c r="C779" i="5"/>
  <c r="E778" i="5"/>
  <c r="U776" i="5"/>
  <c r="S776" i="5"/>
  <c r="H771" i="5"/>
  <c r="AB541" i="1"/>
  <c r="H759" i="5"/>
  <c r="CQ538" i="1"/>
  <c r="P538" i="1" s="1"/>
  <c r="CP538" i="1" s="1"/>
  <c r="O538" i="1" s="1"/>
  <c r="AB537" i="1"/>
  <c r="CQ536" i="1"/>
  <c r="P536" i="1" s="1"/>
  <c r="CP536" i="1" s="1"/>
  <c r="O536" i="1" s="1"/>
  <c r="U751" i="5"/>
  <c r="S751" i="5"/>
  <c r="CQ533" i="1"/>
  <c r="P533" i="1" s="1"/>
  <c r="CP533" i="1" s="1"/>
  <c r="O533" i="1" s="1"/>
  <c r="H735" i="5"/>
  <c r="R735" i="5" s="1"/>
  <c r="H736" i="5"/>
  <c r="AB523" i="1"/>
  <c r="CQ521" i="1"/>
  <c r="P521" i="1" s="1"/>
  <c r="CP521" i="1" s="1"/>
  <c r="O521" i="1" s="1"/>
  <c r="H709" i="5"/>
  <c r="W709" i="5" s="1"/>
  <c r="CS515" i="1"/>
  <c r="R515" i="1" s="1"/>
  <c r="CR511" i="1"/>
  <c r="Q511" i="1" s="1"/>
  <c r="K701" i="5" s="1"/>
  <c r="CQ509" i="1"/>
  <c r="P509" i="1" s="1"/>
  <c r="S686" i="5"/>
  <c r="U686" i="5"/>
  <c r="CQ506" i="1"/>
  <c r="P506" i="1" s="1"/>
  <c r="CR505" i="1"/>
  <c r="Q505" i="1" s="1"/>
  <c r="C678" i="5"/>
  <c r="E677" i="5"/>
  <c r="G398" i="1"/>
  <c r="H669" i="5"/>
  <c r="W669" i="5" s="1"/>
  <c r="CT465" i="1"/>
  <c r="S465" i="1" s="1"/>
  <c r="H668" i="5"/>
  <c r="W668" i="5" s="1"/>
  <c r="U661" i="5"/>
  <c r="S661" i="5"/>
  <c r="H662" i="5"/>
  <c r="CQ458" i="1"/>
  <c r="P458" i="1" s="1"/>
  <c r="CP458" i="1" s="1"/>
  <c r="O458" i="1" s="1"/>
  <c r="U658" i="5"/>
  <c r="S658" i="5"/>
  <c r="CR455" i="1"/>
  <c r="Q455" i="1" s="1"/>
  <c r="K652" i="5" s="1"/>
  <c r="C650" i="5"/>
  <c r="E649" i="5"/>
  <c r="H644" i="5"/>
  <c r="CS451" i="1"/>
  <c r="R451" i="1" s="1"/>
  <c r="H637" i="5"/>
  <c r="W637" i="5" s="1"/>
  <c r="CS444" i="1"/>
  <c r="R444" i="1" s="1"/>
  <c r="H629" i="5"/>
  <c r="U627" i="5"/>
  <c r="S627" i="5"/>
  <c r="H631" i="5"/>
  <c r="R631" i="5" s="1"/>
  <c r="CQ440" i="1"/>
  <c r="P440" i="1" s="1"/>
  <c r="CP440" i="1" s="1"/>
  <c r="O440" i="1" s="1"/>
  <c r="U625" i="5"/>
  <c r="S625" i="5"/>
  <c r="CR435" i="1"/>
  <c r="Q435" i="1" s="1"/>
  <c r="K618" i="5" s="1"/>
  <c r="J626" i="5" s="1"/>
  <c r="P626" i="5" s="1"/>
  <c r="C616" i="5"/>
  <c r="E615" i="5"/>
  <c r="U612" i="5"/>
  <c r="S612" i="5"/>
  <c r="AD429" i="1"/>
  <c r="E604" i="5"/>
  <c r="C605" i="5"/>
  <c r="H601" i="5"/>
  <c r="W601" i="5" s="1"/>
  <c r="CR423" i="1"/>
  <c r="Q423" i="1" s="1"/>
  <c r="K595" i="5" s="1"/>
  <c r="U590" i="5"/>
  <c r="S590" i="5"/>
  <c r="I420" i="1"/>
  <c r="Q420" i="1" s="1"/>
  <c r="U581" i="5"/>
  <c r="S581" i="5"/>
  <c r="H583" i="5"/>
  <c r="H585" i="5"/>
  <c r="R585" i="5" s="1"/>
  <c r="CS418" i="1"/>
  <c r="R418" i="1" s="1"/>
  <c r="H579" i="5"/>
  <c r="W579" i="5" s="1"/>
  <c r="CS416" i="1"/>
  <c r="R416" i="1" s="1"/>
  <c r="CS415" i="1"/>
  <c r="R415" i="1" s="1"/>
  <c r="W409" i="1"/>
  <c r="R409" i="1"/>
  <c r="AB408" i="1"/>
  <c r="CQ408" i="1"/>
  <c r="P408" i="1" s="1"/>
  <c r="CP408" i="1" s="1"/>
  <c r="O408" i="1" s="1"/>
  <c r="H562" i="5"/>
  <c r="CR407" i="1"/>
  <c r="Q407" i="1" s="1"/>
  <c r="C560" i="5"/>
  <c r="E559" i="5"/>
  <c r="I411" i="1"/>
  <c r="U411" i="1" s="1"/>
  <c r="S405" i="1"/>
  <c r="GX404" i="1"/>
  <c r="P404" i="1"/>
  <c r="U354" i="1"/>
  <c r="P354" i="1"/>
  <c r="CP354" i="1" s="1"/>
  <c r="O354" i="1" s="1"/>
  <c r="L529" i="5"/>
  <c r="L532" i="5"/>
  <c r="Q532" i="5" s="1"/>
  <c r="CP334" i="1"/>
  <c r="O334" i="1" s="1"/>
  <c r="L472" i="5"/>
  <c r="L475" i="5"/>
  <c r="Q475" i="5" s="1"/>
  <c r="L443" i="5"/>
  <c r="Q443" i="5" s="1"/>
  <c r="L439" i="5"/>
  <c r="V310" i="1"/>
  <c r="GX310" i="1"/>
  <c r="P310" i="1"/>
  <c r="CP310" i="1" s="1"/>
  <c r="O310" i="1" s="1"/>
  <c r="U310" i="1"/>
  <c r="L429" i="5"/>
  <c r="L430" i="5"/>
  <c r="Q430" i="5" s="1"/>
  <c r="U305" i="1"/>
  <c r="U891" i="5"/>
  <c r="S891" i="5"/>
  <c r="H890" i="5"/>
  <c r="W890" i="5" s="1"/>
  <c r="CS627" i="1"/>
  <c r="R627" i="1" s="1"/>
  <c r="K885" i="5" s="1"/>
  <c r="AD627" i="1"/>
  <c r="C871" i="5"/>
  <c r="E870" i="5"/>
  <c r="H862" i="5"/>
  <c r="U861" i="5"/>
  <c r="S861" i="5"/>
  <c r="H865" i="5" s="1"/>
  <c r="U859" i="5"/>
  <c r="S859" i="5"/>
  <c r="H858" i="5"/>
  <c r="W858" i="5" s="1"/>
  <c r="H857" i="5"/>
  <c r="W857" i="5" s="1"/>
  <c r="V611" i="1"/>
  <c r="V610" i="1"/>
  <c r="U838" i="5"/>
  <c r="H845" i="5" s="1"/>
  <c r="S838" i="5"/>
  <c r="H844" i="5" s="1"/>
  <c r="H840" i="5"/>
  <c r="H843" i="5"/>
  <c r="I607" i="1"/>
  <c r="H836" i="5" s="1"/>
  <c r="W836" i="5" s="1"/>
  <c r="H831" i="5"/>
  <c r="R831" i="5" s="1"/>
  <c r="C800" i="5"/>
  <c r="E799" i="5"/>
  <c r="C790" i="5"/>
  <c r="E789" i="5"/>
  <c r="S787" i="5"/>
  <c r="U787" i="5"/>
  <c r="U778" i="5"/>
  <c r="H785" i="5" s="1"/>
  <c r="S778" i="5"/>
  <c r="H784" i="5" s="1"/>
  <c r="H780" i="5"/>
  <c r="H775" i="5"/>
  <c r="W775" i="5" s="1"/>
  <c r="CS545" i="1"/>
  <c r="R545" i="1" s="1"/>
  <c r="E766" i="5"/>
  <c r="C767" i="5"/>
  <c r="H764" i="5"/>
  <c r="W764" i="5" s="1"/>
  <c r="CS541" i="1"/>
  <c r="R541" i="1" s="1"/>
  <c r="U754" i="5"/>
  <c r="H761" i="5" s="1"/>
  <c r="S754" i="5"/>
  <c r="H760" i="5" s="1"/>
  <c r="H756" i="5"/>
  <c r="C755" i="5"/>
  <c r="E754" i="5"/>
  <c r="CS537" i="1"/>
  <c r="R537" i="1" s="1"/>
  <c r="H741" i="5"/>
  <c r="W741" i="5" s="1"/>
  <c r="CS529" i="1"/>
  <c r="R529" i="1" s="1"/>
  <c r="C732" i="5"/>
  <c r="E731" i="5"/>
  <c r="U729" i="5"/>
  <c r="S729" i="5"/>
  <c r="H729" i="5"/>
  <c r="W729" i="5" s="1"/>
  <c r="U720" i="5"/>
  <c r="S720" i="5"/>
  <c r="H722" i="5"/>
  <c r="H723" i="5"/>
  <c r="AB521" i="1"/>
  <c r="U708" i="5"/>
  <c r="S708" i="5"/>
  <c r="H708" i="5"/>
  <c r="W708" i="5" s="1"/>
  <c r="H707" i="5"/>
  <c r="W707" i="5" s="1"/>
  <c r="C699" i="5"/>
  <c r="E698" i="5"/>
  <c r="C689" i="5"/>
  <c r="E688" i="5"/>
  <c r="U669" i="5"/>
  <c r="S669" i="5"/>
  <c r="S667" i="5"/>
  <c r="U667" i="5"/>
  <c r="H667" i="5"/>
  <c r="W667" i="5" s="1"/>
  <c r="V459" i="1"/>
  <c r="CQ455" i="1"/>
  <c r="P455" i="1" s="1"/>
  <c r="CS453" i="1"/>
  <c r="R453" i="1" s="1"/>
  <c r="C640" i="5"/>
  <c r="E639" i="5"/>
  <c r="V452" i="1"/>
  <c r="V451" i="1"/>
  <c r="T451" i="1"/>
  <c r="U637" i="5"/>
  <c r="S637" i="5"/>
  <c r="I445" i="1"/>
  <c r="V444" i="1"/>
  <c r="T444" i="1"/>
  <c r="H636" i="5"/>
  <c r="W636" i="5" s="1"/>
  <c r="AB441" i="1"/>
  <c r="H625" i="5"/>
  <c r="W625" i="5" s="1"/>
  <c r="GX437" i="1"/>
  <c r="GM437" i="1" s="1"/>
  <c r="U615" i="5"/>
  <c r="H622" i="5" s="1"/>
  <c r="S615" i="5"/>
  <c r="H617" i="5"/>
  <c r="H613" i="5"/>
  <c r="W613" i="5" s="1"/>
  <c r="H612" i="5"/>
  <c r="W612" i="5" s="1"/>
  <c r="H606" i="5"/>
  <c r="U604" i="5"/>
  <c r="H610" i="5" s="1"/>
  <c r="S604" i="5"/>
  <c r="H609" i="5" s="1"/>
  <c r="U602" i="5"/>
  <c r="S602" i="5"/>
  <c r="S601" i="5"/>
  <c r="U601" i="5"/>
  <c r="H586" i="5"/>
  <c r="V418" i="1"/>
  <c r="U579" i="5"/>
  <c r="S579" i="5"/>
  <c r="V416" i="1"/>
  <c r="U570" i="5"/>
  <c r="S570" i="5"/>
  <c r="CT413" i="1"/>
  <c r="S413" i="1" s="1"/>
  <c r="CP413" i="1" s="1"/>
  <c r="O413" i="1" s="1"/>
  <c r="CQ411" i="1"/>
  <c r="P411" i="1" s="1"/>
  <c r="Q409" i="1"/>
  <c r="CP409" i="1" s="1"/>
  <c r="O409" i="1" s="1"/>
  <c r="T409" i="1"/>
  <c r="L567" i="5"/>
  <c r="L571" i="5"/>
  <c r="Q571" i="5" s="1"/>
  <c r="H552" i="5"/>
  <c r="CR405" i="1"/>
  <c r="Q405" i="1" s="1"/>
  <c r="CP405" i="1" s="1"/>
  <c r="O405" i="1" s="1"/>
  <c r="C550" i="5"/>
  <c r="E549" i="5"/>
  <c r="AD404" i="1"/>
  <c r="CS404" i="1"/>
  <c r="R404" i="1" s="1"/>
  <c r="CP348" i="1"/>
  <c r="O348" i="1" s="1"/>
  <c r="E462" i="5"/>
  <c r="S323" i="1"/>
  <c r="P323" i="1"/>
  <c r="T323" i="1"/>
  <c r="V323" i="1"/>
  <c r="K426" i="5"/>
  <c r="U569" i="5"/>
  <c r="S569" i="5"/>
  <c r="U568" i="5"/>
  <c r="S568" i="5"/>
  <c r="H568" i="5"/>
  <c r="W568" i="5" s="1"/>
  <c r="H564" i="5"/>
  <c r="H554" i="5"/>
  <c r="CS360" i="1"/>
  <c r="R360" i="1" s="1"/>
  <c r="T359" i="1"/>
  <c r="S530" i="5"/>
  <c r="U530" i="5"/>
  <c r="I352" i="1"/>
  <c r="S352" i="1" s="1"/>
  <c r="H526" i="5"/>
  <c r="AD350" i="1"/>
  <c r="CR349" i="1"/>
  <c r="Q349" i="1" s="1"/>
  <c r="K514" i="5" s="1"/>
  <c r="C512" i="5"/>
  <c r="E511" i="5"/>
  <c r="S509" i="5"/>
  <c r="U509" i="5"/>
  <c r="H508" i="5"/>
  <c r="W508" i="5" s="1"/>
  <c r="AB343" i="1"/>
  <c r="CS338" i="1"/>
  <c r="R338" i="1" s="1"/>
  <c r="AB337" i="1"/>
  <c r="S485" i="5"/>
  <c r="U485" i="5"/>
  <c r="W334" i="1"/>
  <c r="GX332" i="1"/>
  <c r="GM332" i="1" s="1"/>
  <c r="H474" i="5"/>
  <c r="W474" i="5" s="1"/>
  <c r="CS327" i="1"/>
  <c r="R327" i="1" s="1"/>
  <c r="H473" i="5"/>
  <c r="W473" i="5" s="1"/>
  <c r="E464" i="5"/>
  <c r="C465" i="5"/>
  <c r="H462" i="5"/>
  <c r="W462" i="5" s="1"/>
  <c r="W321" i="1"/>
  <c r="R321" i="1"/>
  <c r="P321" i="1"/>
  <c r="U321" i="1"/>
  <c r="S453" i="5"/>
  <c r="H455" i="5"/>
  <c r="U453" i="5"/>
  <c r="H460" i="5" s="1"/>
  <c r="H456" i="5"/>
  <c r="S451" i="5"/>
  <c r="U451" i="5"/>
  <c r="AB317" i="1"/>
  <c r="P315" i="1"/>
  <c r="U315" i="1"/>
  <c r="U442" i="5"/>
  <c r="S442" i="5"/>
  <c r="H441" i="5"/>
  <c r="W441" i="5" s="1"/>
  <c r="U431" i="5"/>
  <c r="S431" i="5"/>
  <c r="H433" i="5"/>
  <c r="C432" i="5"/>
  <c r="E431" i="5"/>
  <c r="GX303" i="1"/>
  <c r="T303" i="1"/>
  <c r="P303" i="1"/>
  <c r="S402" i="5"/>
  <c r="U402" i="5"/>
  <c r="CT267" i="1"/>
  <c r="S267" i="1" s="1"/>
  <c r="CQ260" i="1"/>
  <c r="P260" i="1" s="1"/>
  <c r="L375" i="5"/>
  <c r="L376" i="5"/>
  <c r="Q376" i="5" s="1"/>
  <c r="L365" i="5"/>
  <c r="L366" i="5"/>
  <c r="Q366" i="5" s="1"/>
  <c r="H360" i="5"/>
  <c r="CR251" i="1"/>
  <c r="Q251" i="1" s="1"/>
  <c r="K360" i="5" s="1"/>
  <c r="AB250" i="1"/>
  <c r="AB200" i="1"/>
  <c r="J290" i="5"/>
  <c r="P290" i="5" s="1"/>
  <c r="K267" i="5"/>
  <c r="J261" i="5"/>
  <c r="P261" i="5" s="1"/>
  <c r="AJ207" i="1"/>
  <c r="F156" i="1"/>
  <c r="AP116" i="1"/>
  <c r="CS363" i="1"/>
  <c r="R363" i="1" s="1"/>
  <c r="S533" i="5"/>
  <c r="H534" i="5"/>
  <c r="U533" i="5"/>
  <c r="CS351" i="1"/>
  <c r="R351" i="1" s="1"/>
  <c r="C522" i="5"/>
  <c r="E521" i="5"/>
  <c r="V350" i="1"/>
  <c r="T350" i="1"/>
  <c r="S511" i="5"/>
  <c r="H517" i="5" s="1"/>
  <c r="H513" i="5"/>
  <c r="U511" i="5"/>
  <c r="H518" i="5" s="1"/>
  <c r="H509" i="5"/>
  <c r="W509" i="5" s="1"/>
  <c r="U508" i="5"/>
  <c r="S508" i="5"/>
  <c r="V339" i="1"/>
  <c r="T339" i="1"/>
  <c r="P339" i="1"/>
  <c r="CP339" i="1" s="1"/>
  <c r="O339" i="1" s="1"/>
  <c r="U484" i="5"/>
  <c r="S484" i="5"/>
  <c r="V332" i="1"/>
  <c r="C477" i="5"/>
  <c r="E476" i="5"/>
  <c r="U474" i="5"/>
  <c r="S474" i="5"/>
  <c r="U473" i="5"/>
  <c r="S473" i="5"/>
  <c r="H466" i="5"/>
  <c r="U464" i="5"/>
  <c r="S464" i="5"/>
  <c r="H470" i="5" s="1"/>
  <c r="H467" i="5"/>
  <c r="U462" i="5"/>
  <c r="S462" i="5"/>
  <c r="H457" i="5"/>
  <c r="R457" i="5" s="1"/>
  <c r="AB321" i="1"/>
  <c r="AB318" i="1"/>
  <c r="CT315" i="1"/>
  <c r="S315" i="1" s="1"/>
  <c r="U441" i="5"/>
  <c r="S441" i="5"/>
  <c r="S440" i="5"/>
  <c r="U440" i="5"/>
  <c r="H434" i="5"/>
  <c r="C422" i="5"/>
  <c r="E421" i="5"/>
  <c r="S306" i="1"/>
  <c r="CP306" i="1" s="1"/>
  <c r="O306" i="1" s="1"/>
  <c r="AB306" i="1"/>
  <c r="CS304" i="1"/>
  <c r="R304" i="1" s="1"/>
  <c r="AD304" i="1"/>
  <c r="CR304" i="1" s="1"/>
  <c r="Q304" i="1" s="1"/>
  <c r="S303" i="1"/>
  <c r="K362" i="5"/>
  <c r="CP251" i="1"/>
  <c r="O251" i="1" s="1"/>
  <c r="K328" i="5"/>
  <c r="L309" i="5"/>
  <c r="L312" i="5"/>
  <c r="Q312" i="5" s="1"/>
  <c r="L299" i="5"/>
  <c r="L300" i="5"/>
  <c r="Q300" i="5" s="1"/>
  <c r="L279" i="5"/>
  <c r="L280" i="5"/>
  <c r="Q280" i="5" s="1"/>
  <c r="EB207" i="1"/>
  <c r="EA207" i="1"/>
  <c r="AG207" i="1"/>
  <c r="EH116" i="1"/>
  <c r="P156" i="1"/>
  <c r="H570" i="5"/>
  <c r="W570" i="5" s="1"/>
  <c r="S559" i="5"/>
  <c r="H565" i="5" s="1"/>
  <c r="H561" i="5"/>
  <c r="U559" i="5"/>
  <c r="H566" i="5" s="1"/>
  <c r="H563" i="5"/>
  <c r="R563" i="5" s="1"/>
  <c r="S549" i="5"/>
  <c r="H555" i="5" s="1"/>
  <c r="H551" i="5"/>
  <c r="U549" i="5"/>
  <c r="H556" i="5" s="1"/>
  <c r="H553" i="5"/>
  <c r="R553" i="5" s="1"/>
  <c r="U541" i="5"/>
  <c r="S541" i="5"/>
  <c r="H541" i="5"/>
  <c r="W541" i="5" s="1"/>
  <c r="CS362" i="1"/>
  <c r="R362" i="1" s="1"/>
  <c r="H540" i="5"/>
  <c r="W540" i="5" s="1"/>
  <c r="U539" i="5"/>
  <c r="S539" i="5"/>
  <c r="H539" i="5"/>
  <c r="W539" i="5" s="1"/>
  <c r="CS358" i="1"/>
  <c r="R358" i="1" s="1"/>
  <c r="S531" i="5"/>
  <c r="U531" i="5"/>
  <c r="S521" i="5"/>
  <c r="H527" i="5" s="1"/>
  <c r="H523" i="5"/>
  <c r="U521" i="5"/>
  <c r="AD351" i="1"/>
  <c r="CQ349" i="1"/>
  <c r="P349" i="1" s="1"/>
  <c r="AB349" i="1"/>
  <c r="CS345" i="1"/>
  <c r="R345" i="1" s="1"/>
  <c r="CR343" i="1"/>
  <c r="Q343" i="1" s="1"/>
  <c r="E499" i="5"/>
  <c r="C500" i="5"/>
  <c r="U497" i="5"/>
  <c r="S497" i="5"/>
  <c r="H497" i="5"/>
  <c r="W497" i="5" s="1"/>
  <c r="CS340" i="1"/>
  <c r="R340" i="1" s="1"/>
  <c r="H496" i="5"/>
  <c r="W496" i="5" s="1"/>
  <c r="CR337" i="1"/>
  <c r="Q337" i="1" s="1"/>
  <c r="C488" i="5"/>
  <c r="E487" i="5"/>
  <c r="H484" i="5"/>
  <c r="W484" i="5" s="1"/>
  <c r="CS331" i="1"/>
  <c r="R331" i="1" s="1"/>
  <c r="AD331" i="1"/>
  <c r="CS330" i="1"/>
  <c r="R330" i="1" s="1"/>
  <c r="CS329" i="1"/>
  <c r="R329" i="1" s="1"/>
  <c r="CQ327" i="1"/>
  <c r="P327" i="1" s="1"/>
  <c r="CP327" i="1" s="1"/>
  <c r="O327" i="1" s="1"/>
  <c r="CT325" i="1"/>
  <c r="S325" i="1" s="1"/>
  <c r="CQ325" i="1"/>
  <c r="P325" i="1" s="1"/>
  <c r="H468" i="5"/>
  <c r="R468" i="5" s="1"/>
  <c r="AB325" i="1"/>
  <c r="CS323" i="1"/>
  <c r="R323" i="1" s="1"/>
  <c r="H458" i="5"/>
  <c r="CR317" i="1"/>
  <c r="Q317" i="1" s="1"/>
  <c r="K446" i="5" s="1"/>
  <c r="J452" i="5" s="1"/>
  <c r="P452" i="5" s="1"/>
  <c r="CS316" i="1"/>
  <c r="R316" i="1" s="1"/>
  <c r="H442" i="5"/>
  <c r="W442" i="5" s="1"/>
  <c r="CS313" i="1"/>
  <c r="R313" i="1" s="1"/>
  <c r="H440" i="5"/>
  <c r="W440" i="5" s="1"/>
  <c r="H435" i="5"/>
  <c r="R435" i="5" s="1"/>
  <c r="U421" i="5"/>
  <c r="H428" i="5" s="1"/>
  <c r="S421" i="5"/>
  <c r="H427" i="5" s="1"/>
  <c r="H423" i="5"/>
  <c r="AD307" i="1"/>
  <c r="GX305" i="1"/>
  <c r="U419" i="5"/>
  <c r="S419" i="5"/>
  <c r="CT305" i="1"/>
  <c r="S305" i="1" s="1"/>
  <c r="AB304" i="1"/>
  <c r="W303" i="1"/>
  <c r="EB367" i="1" s="1"/>
  <c r="AB302" i="1"/>
  <c r="CI269" i="1"/>
  <c r="U396" i="5"/>
  <c r="S396" i="5"/>
  <c r="CT261" i="1"/>
  <c r="S261" i="1" s="1"/>
  <c r="CP261" i="1" s="1"/>
  <c r="O261" i="1" s="1"/>
  <c r="L385" i="5"/>
  <c r="L386" i="5"/>
  <c r="Q386" i="5" s="1"/>
  <c r="H380" i="5"/>
  <c r="CR255" i="1"/>
  <c r="Q255" i="1" s="1"/>
  <c r="K380" i="5" s="1"/>
  <c r="J386" i="5" s="1"/>
  <c r="P386" i="5" s="1"/>
  <c r="AB254" i="1"/>
  <c r="CP252" i="1"/>
  <c r="O252" i="1" s="1"/>
  <c r="L355" i="5"/>
  <c r="L356" i="5"/>
  <c r="Q356" i="5" s="1"/>
  <c r="CP248" i="1"/>
  <c r="O248" i="1" s="1"/>
  <c r="CP246" i="1"/>
  <c r="O246" i="1" s="1"/>
  <c r="L346" i="5"/>
  <c r="Q346" i="5" s="1"/>
  <c r="L344" i="5"/>
  <c r="L336" i="5"/>
  <c r="Q336" i="5" s="1"/>
  <c r="L405" i="5" s="1"/>
  <c r="L334" i="5"/>
  <c r="AB196" i="1"/>
  <c r="R182" i="1"/>
  <c r="AE207" i="1" s="1"/>
  <c r="V182" i="1"/>
  <c r="AI207" i="1" s="1"/>
  <c r="L254" i="5"/>
  <c r="L255" i="5"/>
  <c r="Q255" i="5" s="1"/>
  <c r="DZ207" i="1"/>
  <c r="L210" i="5"/>
  <c r="L211" i="5"/>
  <c r="Q211" i="5" s="1"/>
  <c r="AF544" i="5"/>
  <c r="A544" i="5"/>
  <c r="U540" i="5"/>
  <c r="S540" i="5"/>
  <c r="H531" i="5"/>
  <c r="W531" i="5" s="1"/>
  <c r="L510" i="5"/>
  <c r="Q510" i="5" s="1"/>
  <c r="L507" i="5"/>
  <c r="U499" i="5"/>
  <c r="H506" i="5" s="1"/>
  <c r="S499" i="5"/>
  <c r="H505" i="5" s="1"/>
  <c r="H501" i="5"/>
  <c r="U496" i="5"/>
  <c r="S496" i="5"/>
  <c r="L498" i="5"/>
  <c r="Q498" i="5" s="1"/>
  <c r="L495" i="5"/>
  <c r="S487" i="5"/>
  <c r="H493" i="5" s="1"/>
  <c r="H489" i="5"/>
  <c r="U487" i="5"/>
  <c r="H485" i="5"/>
  <c r="W485" i="5" s="1"/>
  <c r="L486" i="5"/>
  <c r="Q486" i="5" s="1"/>
  <c r="L483" i="5"/>
  <c r="U476" i="5"/>
  <c r="H482" i="5" s="1"/>
  <c r="S476" i="5"/>
  <c r="H481" i="5" s="1"/>
  <c r="H478" i="5"/>
  <c r="C454" i="5"/>
  <c r="E453" i="5"/>
  <c r="L452" i="5"/>
  <c r="Q452" i="5" s="1"/>
  <c r="L450" i="5"/>
  <c r="H445" i="5"/>
  <c r="U444" i="5"/>
  <c r="H449" i="5" s="1"/>
  <c r="S444" i="5"/>
  <c r="H448" i="5" s="1"/>
  <c r="AD305" i="1"/>
  <c r="CS305" i="1"/>
  <c r="R305" i="1" s="1"/>
  <c r="DW367" i="1" s="1"/>
  <c r="L420" i="5"/>
  <c r="Q420" i="5" s="1"/>
  <c r="L418" i="5"/>
  <c r="H414" i="5"/>
  <c r="R414" i="5" s="1"/>
  <c r="AD303" i="1"/>
  <c r="E410" i="5"/>
  <c r="C411" i="5"/>
  <c r="AD260" i="1"/>
  <c r="CR260" i="1" s="1"/>
  <c r="Q260" i="1" s="1"/>
  <c r="CS260" i="1"/>
  <c r="R260" i="1" s="1"/>
  <c r="CZ260" i="1" s="1"/>
  <c r="Y260" i="1" s="1"/>
  <c r="L397" i="5"/>
  <c r="Q397" i="5" s="1"/>
  <c r="L394" i="5"/>
  <c r="FV269" i="1"/>
  <c r="K382" i="5"/>
  <c r="CP255" i="1"/>
  <c r="O255" i="1" s="1"/>
  <c r="J366" i="5"/>
  <c r="P366" i="5" s="1"/>
  <c r="L289" i="5"/>
  <c r="L290" i="5"/>
  <c r="Q290" i="5" s="1"/>
  <c r="L270" i="5"/>
  <c r="L271" i="5"/>
  <c r="Q271" i="5" s="1"/>
  <c r="H265" i="5"/>
  <c r="CR185" i="1"/>
  <c r="Q185" i="1" s="1"/>
  <c r="K265" i="5" s="1"/>
  <c r="L260" i="5"/>
  <c r="L261" i="5"/>
  <c r="Q261" i="5" s="1"/>
  <c r="K250" i="5"/>
  <c r="DX207" i="1"/>
  <c r="DY207" i="1"/>
  <c r="CJ207" i="1"/>
  <c r="AH207" i="1"/>
  <c r="U410" i="5"/>
  <c r="H417" i="5" s="1"/>
  <c r="S410" i="5"/>
  <c r="H416" i="5" s="1"/>
  <c r="H412" i="5"/>
  <c r="G403" i="5"/>
  <c r="O403" i="5" s="1"/>
  <c r="W403" i="5"/>
  <c r="G401" i="5"/>
  <c r="O401" i="5" s="1"/>
  <c r="W401" i="5"/>
  <c r="U395" i="5"/>
  <c r="S395" i="5"/>
  <c r="H395" i="5"/>
  <c r="W395" i="5" s="1"/>
  <c r="CR257" i="1"/>
  <c r="Q257" i="1" s="1"/>
  <c r="K389" i="5" s="1"/>
  <c r="H382" i="5"/>
  <c r="CS254" i="1"/>
  <c r="R254" i="1" s="1"/>
  <c r="CS253" i="1"/>
  <c r="R253" i="1" s="1"/>
  <c r="H362" i="5"/>
  <c r="CS250" i="1"/>
  <c r="R250" i="1" s="1"/>
  <c r="CS249" i="1"/>
  <c r="R249" i="1" s="1"/>
  <c r="AD247" i="1"/>
  <c r="H345" i="5" s="1"/>
  <c r="X345" i="5" s="1"/>
  <c r="AD244" i="1"/>
  <c r="AD241" i="1"/>
  <c r="AF322" i="5"/>
  <c r="A322" i="5"/>
  <c r="CS203" i="1"/>
  <c r="R203" i="1" s="1"/>
  <c r="G318" i="5"/>
  <c r="O318" i="5" s="1"/>
  <c r="W318" i="5"/>
  <c r="CS200" i="1"/>
  <c r="R200" i="1" s="1"/>
  <c r="AD199" i="1"/>
  <c r="CR198" i="1"/>
  <c r="Q198" i="1" s="1"/>
  <c r="CP198" i="1" s="1"/>
  <c r="O198" i="1" s="1"/>
  <c r="S311" i="5"/>
  <c r="U311" i="5"/>
  <c r="H310" i="5"/>
  <c r="W310" i="5" s="1"/>
  <c r="CS194" i="1"/>
  <c r="R194" i="1" s="1"/>
  <c r="CS193" i="1"/>
  <c r="R193" i="1" s="1"/>
  <c r="DW207" i="1" s="1"/>
  <c r="AB192" i="1"/>
  <c r="S281" i="5"/>
  <c r="H287" i="5" s="1"/>
  <c r="H283" i="5"/>
  <c r="U281" i="5"/>
  <c r="H288" i="5" s="1"/>
  <c r="H286" i="5"/>
  <c r="CS188" i="1"/>
  <c r="R188" i="1" s="1"/>
  <c r="CR187" i="1"/>
  <c r="Q187" i="1" s="1"/>
  <c r="K274" i="5" s="1"/>
  <c r="H267" i="5"/>
  <c r="CQ181" i="1"/>
  <c r="P181" i="1" s="1"/>
  <c r="P160" i="1"/>
  <c r="FQ116" i="1"/>
  <c r="BY116" i="1"/>
  <c r="U236" i="5"/>
  <c r="S236" i="5"/>
  <c r="G235" i="5"/>
  <c r="O235" i="5" s="1"/>
  <c r="W235" i="5"/>
  <c r="W133" i="1"/>
  <c r="W131" i="1"/>
  <c r="H214" i="5"/>
  <c r="U212" i="5"/>
  <c r="H219" i="5" s="1"/>
  <c r="S212" i="5"/>
  <c r="H218" i="5" s="1"/>
  <c r="CT129" i="1"/>
  <c r="S129" i="1" s="1"/>
  <c r="E212" i="5"/>
  <c r="C213" i="5"/>
  <c r="L149" i="5"/>
  <c r="Q149" i="5" s="1"/>
  <c r="L147" i="5"/>
  <c r="K134" i="5"/>
  <c r="CZ45" i="1"/>
  <c r="Y45" i="1" s="1"/>
  <c r="K57" i="5"/>
  <c r="U36" i="1"/>
  <c r="Q36" i="1"/>
  <c r="U35" i="1"/>
  <c r="AH85" i="1" s="1"/>
  <c r="L53" i="5"/>
  <c r="Q53" i="5" s="1"/>
  <c r="L51" i="5"/>
  <c r="C378" i="5"/>
  <c r="E377" i="5"/>
  <c r="C358" i="5"/>
  <c r="E357" i="5"/>
  <c r="U345" i="5"/>
  <c r="S345" i="5"/>
  <c r="H328" i="5"/>
  <c r="U327" i="5"/>
  <c r="S327" i="5"/>
  <c r="S313" i="5"/>
  <c r="U313" i="5"/>
  <c r="S310" i="5"/>
  <c r="U310" i="5"/>
  <c r="C282" i="5"/>
  <c r="E281" i="5"/>
  <c r="C263" i="5"/>
  <c r="E262" i="5"/>
  <c r="AF243" i="5"/>
  <c r="A243" i="5"/>
  <c r="G241" i="5"/>
  <c r="O241" i="5" s="1"/>
  <c r="W241" i="5"/>
  <c r="U234" i="5"/>
  <c r="S234" i="5"/>
  <c r="U133" i="1"/>
  <c r="L230" i="5"/>
  <c r="L233" i="5"/>
  <c r="Q233" i="5" s="1"/>
  <c r="E222" i="5"/>
  <c r="C223" i="5"/>
  <c r="I133" i="1"/>
  <c r="GX133" i="1" s="1"/>
  <c r="L200" i="5"/>
  <c r="L201" i="5"/>
  <c r="Q201" i="5" s="1"/>
  <c r="AB118" i="1"/>
  <c r="CR118" i="1"/>
  <c r="Q118" i="1" s="1"/>
  <c r="L118" i="5"/>
  <c r="Q118" i="5" s="1"/>
  <c r="L116" i="5"/>
  <c r="H112" i="5"/>
  <c r="AB63" i="1"/>
  <c r="CR63" i="1"/>
  <c r="Q63" i="1" s="1"/>
  <c r="CZ49" i="1"/>
  <c r="Y49" i="1" s="1"/>
  <c r="CY49" i="1"/>
  <c r="X49" i="1" s="1"/>
  <c r="GM49" i="1" s="1"/>
  <c r="L71" i="5"/>
  <c r="Q71" i="5" s="1"/>
  <c r="L69" i="5"/>
  <c r="E52" i="5"/>
  <c r="T36" i="1"/>
  <c r="H415" i="5"/>
  <c r="G238" i="1"/>
  <c r="G399" i="5"/>
  <c r="O399" i="5" s="1"/>
  <c r="W399" i="5"/>
  <c r="H396" i="5"/>
  <c r="W396" i="5" s="1"/>
  <c r="U387" i="5"/>
  <c r="H393" i="5" s="1"/>
  <c r="S387" i="5"/>
  <c r="H392" i="5" s="1"/>
  <c r="H388" i="5"/>
  <c r="CQ257" i="1"/>
  <c r="P257" i="1" s="1"/>
  <c r="CQ254" i="1"/>
  <c r="P254" i="1" s="1"/>
  <c r="CP254" i="1" s="1"/>
  <c r="O254" i="1" s="1"/>
  <c r="U367" i="5"/>
  <c r="H374" i="5" s="1"/>
  <c r="S367" i="5"/>
  <c r="H373" i="5" s="1"/>
  <c r="H369" i="5"/>
  <c r="H372" i="5"/>
  <c r="CQ250" i="1"/>
  <c r="P250" i="1" s="1"/>
  <c r="U347" i="5"/>
  <c r="H354" i="5" s="1"/>
  <c r="S347" i="5"/>
  <c r="H353" i="5" s="1"/>
  <c r="H349" i="5"/>
  <c r="H352" i="5"/>
  <c r="CQ245" i="1"/>
  <c r="P245" i="1" s="1"/>
  <c r="S335" i="5"/>
  <c r="U335" i="5"/>
  <c r="H335" i="5"/>
  <c r="X335" i="5" s="1"/>
  <c r="CS242" i="1"/>
  <c r="R242" i="1" s="1"/>
  <c r="CS241" i="1"/>
  <c r="R241" i="1" s="1"/>
  <c r="U319" i="5"/>
  <c r="S319" i="5"/>
  <c r="U315" i="5"/>
  <c r="S315" i="5"/>
  <c r="G314" i="5"/>
  <c r="O314" i="5" s="1"/>
  <c r="W314" i="5"/>
  <c r="AD193" i="1"/>
  <c r="AB193" i="1" s="1"/>
  <c r="C302" i="5"/>
  <c r="E301" i="5"/>
  <c r="AD191" i="1"/>
  <c r="H296" i="5"/>
  <c r="CS190" i="1"/>
  <c r="R190" i="1" s="1"/>
  <c r="CQ188" i="1"/>
  <c r="P188" i="1" s="1"/>
  <c r="CP188" i="1" s="1"/>
  <c r="O188" i="1" s="1"/>
  <c r="U272" i="5"/>
  <c r="H278" i="5" s="1"/>
  <c r="S272" i="5"/>
  <c r="H277" i="5" s="1"/>
  <c r="H273" i="5"/>
  <c r="CQ187" i="1"/>
  <c r="P187" i="1" s="1"/>
  <c r="CQ184" i="1"/>
  <c r="P184" i="1" s="1"/>
  <c r="S256" i="5"/>
  <c r="H258" i="5" s="1"/>
  <c r="H257" i="5"/>
  <c r="U256" i="5"/>
  <c r="H259" i="5" s="1"/>
  <c r="U248" i="5"/>
  <c r="H253" i="5" s="1"/>
  <c r="S248" i="5"/>
  <c r="H252" i="5" s="1"/>
  <c r="H250" i="5"/>
  <c r="C249" i="5"/>
  <c r="E248" i="5"/>
  <c r="U240" i="5"/>
  <c r="S240" i="5"/>
  <c r="G239" i="5"/>
  <c r="O239" i="5" s="1"/>
  <c r="W239" i="5"/>
  <c r="CT137" i="1"/>
  <c r="S137" i="1" s="1"/>
  <c r="CP137" i="1" s="1"/>
  <c r="O137" i="1" s="1"/>
  <c r="U232" i="5"/>
  <c r="S232" i="5"/>
  <c r="I135" i="1"/>
  <c r="AD134" i="1"/>
  <c r="CS134" i="1"/>
  <c r="R134" i="1" s="1"/>
  <c r="S133" i="1"/>
  <c r="H231" i="5"/>
  <c r="W231" i="5" s="1"/>
  <c r="CQ133" i="1"/>
  <c r="P133" i="1" s="1"/>
  <c r="S131" i="1"/>
  <c r="CQ130" i="1"/>
  <c r="P130" i="1" s="1"/>
  <c r="CP130" i="1" s="1"/>
  <c r="O130" i="1" s="1"/>
  <c r="U129" i="1"/>
  <c r="V128" i="1"/>
  <c r="AI147" i="1" s="1"/>
  <c r="R128" i="1"/>
  <c r="K185" i="5"/>
  <c r="CZ123" i="1"/>
  <c r="Y123" i="1" s="1"/>
  <c r="V183" i="5" s="1"/>
  <c r="K190" i="5" s="1"/>
  <c r="CY123" i="1"/>
  <c r="X123" i="1" s="1"/>
  <c r="T183" i="5" s="1"/>
  <c r="K189" i="5" s="1"/>
  <c r="L191" i="5"/>
  <c r="L192" i="5"/>
  <c r="Q192" i="5" s="1"/>
  <c r="AB120" i="1"/>
  <c r="CR120" i="1"/>
  <c r="Q120" i="1" s="1"/>
  <c r="CP120" i="1" s="1"/>
  <c r="O120" i="1" s="1"/>
  <c r="L175" i="5"/>
  <c r="L176" i="5"/>
  <c r="Q176" i="5" s="1"/>
  <c r="CP118" i="1"/>
  <c r="O118" i="1" s="1"/>
  <c r="L156" i="5"/>
  <c r="L157" i="5"/>
  <c r="Q157" i="5" s="1"/>
  <c r="AB78" i="1"/>
  <c r="L128" i="5"/>
  <c r="Q128" i="5" s="1"/>
  <c r="L126" i="5"/>
  <c r="AB55" i="1"/>
  <c r="L93" i="5"/>
  <c r="Q93" i="5" s="1"/>
  <c r="L91" i="5"/>
  <c r="L84" i="5"/>
  <c r="L85" i="5"/>
  <c r="Q85" i="5" s="1"/>
  <c r="GX35" i="1"/>
  <c r="CJ85" i="1" s="1"/>
  <c r="V35" i="1"/>
  <c r="AI85" i="1" s="1"/>
  <c r="S35" i="1"/>
  <c r="L43" i="5"/>
  <c r="Q43" i="5" s="1"/>
  <c r="L41" i="5"/>
  <c r="U400" i="5"/>
  <c r="S400" i="5"/>
  <c r="U398" i="5"/>
  <c r="S398" i="5"/>
  <c r="GX255" i="1"/>
  <c r="U377" i="5"/>
  <c r="H384" i="5" s="1"/>
  <c r="S377" i="5"/>
  <c r="H383" i="5" s="1"/>
  <c r="H379" i="5"/>
  <c r="H381" i="5"/>
  <c r="R381" i="5" s="1"/>
  <c r="C368" i="5"/>
  <c r="E367" i="5"/>
  <c r="GX251" i="1"/>
  <c r="GB269" i="1" s="1"/>
  <c r="U357" i="5"/>
  <c r="H364" i="5" s="1"/>
  <c r="S357" i="5"/>
  <c r="H363" i="5" s="1"/>
  <c r="H359" i="5"/>
  <c r="H361" i="5"/>
  <c r="R361" i="5" s="1"/>
  <c r="C348" i="5"/>
  <c r="E347" i="5"/>
  <c r="V247" i="1"/>
  <c r="EA269" i="1" s="1"/>
  <c r="H338" i="5"/>
  <c r="U337" i="5"/>
  <c r="H343" i="5" s="1"/>
  <c r="S337" i="5"/>
  <c r="H342" i="5" s="1"/>
  <c r="V242" i="1"/>
  <c r="AI269" i="1" s="1"/>
  <c r="T242" i="1"/>
  <c r="AG269" i="1" s="1"/>
  <c r="G320" i="5"/>
  <c r="O320" i="5" s="1"/>
  <c r="W320" i="5"/>
  <c r="U317" i="5"/>
  <c r="S317" i="5"/>
  <c r="G316" i="5"/>
  <c r="O316" i="5" s="1"/>
  <c r="W316" i="5"/>
  <c r="CS196" i="1"/>
  <c r="R196" i="1" s="1"/>
  <c r="GX195" i="1"/>
  <c r="GB207" i="1" s="1"/>
  <c r="S301" i="5"/>
  <c r="H307" i="5" s="1"/>
  <c r="H303" i="5"/>
  <c r="U301" i="5"/>
  <c r="H308" i="5" s="1"/>
  <c r="S291" i="5"/>
  <c r="H297" i="5" s="1"/>
  <c r="H293" i="5"/>
  <c r="U291" i="5"/>
  <c r="H298" i="5" s="1"/>
  <c r="C292" i="5"/>
  <c r="E291" i="5"/>
  <c r="H285" i="5"/>
  <c r="R285" i="5" s="1"/>
  <c r="U262" i="5"/>
  <c r="H269" i="5" s="1"/>
  <c r="S262" i="5"/>
  <c r="H268" i="5" s="1"/>
  <c r="H264" i="5"/>
  <c r="H266" i="5"/>
  <c r="R266" i="5" s="1"/>
  <c r="S238" i="5"/>
  <c r="U238" i="5"/>
  <c r="G237" i="5"/>
  <c r="O237" i="5" s="1"/>
  <c r="W237" i="5"/>
  <c r="S135" i="1"/>
  <c r="H226" i="5"/>
  <c r="R226" i="5" s="1"/>
  <c r="CS131" i="1"/>
  <c r="R131" i="1" s="1"/>
  <c r="K226" i="5" s="1"/>
  <c r="T129" i="1"/>
  <c r="H217" i="5"/>
  <c r="CQ129" i="1"/>
  <c r="P129" i="1" s="1"/>
  <c r="L139" i="5"/>
  <c r="Q139" i="5" s="1"/>
  <c r="L137" i="5"/>
  <c r="H132" i="5"/>
  <c r="CR71" i="1"/>
  <c r="Q71" i="1" s="1"/>
  <c r="K132" i="5" s="1"/>
  <c r="CR46" i="1"/>
  <c r="Q46" i="1" s="1"/>
  <c r="CP46" i="1" s="1"/>
  <c r="O46" i="1" s="1"/>
  <c r="AB46" i="1"/>
  <c r="L62" i="5"/>
  <c r="Q62" i="5" s="1"/>
  <c r="L60" i="5"/>
  <c r="H56" i="5"/>
  <c r="AB38" i="1"/>
  <c r="CR38" i="1"/>
  <c r="Q38" i="1" s="1"/>
  <c r="K56" i="5" s="1"/>
  <c r="J62" i="5" s="1"/>
  <c r="P62" i="5" s="1"/>
  <c r="E202" i="5"/>
  <c r="C203" i="5"/>
  <c r="J182" i="5"/>
  <c r="P182" i="5" s="1"/>
  <c r="EG85" i="1"/>
  <c r="S150" i="5"/>
  <c r="H154" i="5" s="1"/>
  <c r="H151" i="5"/>
  <c r="U150" i="5"/>
  <c r="H155" i="5" s="1"/>
  <c r="CQ78" i="1"/>
  <c r="P78" i="1" s="1"/>
  <c r="CP78" i="1" s="1"/>
  <c r="O78" i="1" s="1"/>
  <c r="H148" i="5"/>
  <c r="W148" i="5" s="1"/>
  <c r="AD76" i="1"/>
  <c r="AD74" i="1"/>
  <c r="H134" i="5"/>
  <c r="CQ67" i="1"/>
  <c r="P67" i="1" s="1"/>
  <c r="H111" i="5"/>
  <c r="U109" i="5"/>
  <c r="S109" i="5"/>
  <c r="G103" i="5"/>
  <c r="O103" i="5" s="1"/>
  <c r="W103" i="5"/>
  <c r="S101" i="5"/>
  <c r="E101" i="5"/>
  <c r="C102" i="5"/>
  <c r="U101" i="5"/>
  <c r="CS54" i="1"/>
  <c r="R54" i="1" s="1"/>
  <c r="AB53" i="1"/>
  <c r="CS52" i="1"/>
  <c r="R52" i="1" s="1"/>
  <c r="H92" i="5"/>
  <c r="W92" i="5" s="1"/>
  <c r="CS50" i="1"/>
  <c r="R50" i="1" s="1"/>
  <c r="U72" i="5"/>
  <c r="H76" i="5" s="1"/>
  <c r="S72" i="5"/>
  <c r="H75" i="5" s="1"/>
  <c r="H74" i="5"/>
  <c r="AD41" i="1"/>
  <c r="CQ36" i="1"/>
  <c r="P36" i="1" s="1"/>
  <c r="U44" i="5"/>
  <c r="S44" i="5"/>
  <c r="H46" i="5"/>
  <c r="U42" i="5"/>
  <c r="S42" i="5"/>
  <c r="AD32" i="1"/>
  <c r="S35" i="5"/>
  <c r="H36" i="5"/>
  <c r="U35" i="5"/>
  <c r="AD29" i="1"/>
  <c r="H216" i="5"/>
  <c r="R216" i="5" s="1"/>
  <c r="CR127" i="1"/>
  <c r="Q127" i="1" s="1"/>
  <c r="K205" i="5" s="1"/>
  <c r="J211" i="5" s="1"/>
  <c r="P211" i="5" s="1"/>
  <c r="H207" i="5"/>
  <c r="CS125" i="1"/>
  <c r="R125" i="1" s="1"/>
  <c r="AD124" i="1"/>
  <c r="CQ123" i="1"/>
  <c r="P123" i="1" s="1"/>
  <c r="C184" i="5"/>
  <c r="E183" i="5"/>
  <c r="H178" i="5"/>
  <c r="U177" i="5"/>
  <c r="H180" i="5" s="1"/>
  <c r="S177" i="5"/>
  <c r="H179" i="5" s="1"/>
  <c r="CX170" i="3"/>
  <c r="CQ119" i="1"/>
  <c r="P119" i="1" s="1"/>
  <c r="AB119" i="1"/>
  <c r="S148" i="5"/>
  <c r="U148" i="5"/>
  <c r="E129" i="5"/>
  <c r="C130" i="5"/>
  <c r="H127" i="5"/>
  <c r="W127" i="5" s="1"/>
  <c r="H117" i="5"/>
  <c r="W117" i="5" s="1"/>
  <c r="E109" i="5"/>
  <c r="C110" i="5"/>
  <c r="U79" i="5"/>
  <c r="H83" i="5" s="1"/>
  <c r="S79" i="5"/>
  <c r="H82" i="5" s="1"/>
  <c r="H81" i="5"/>
  <c r="C80" i="5"/>
  <c r="E79" i="5"/>
  <c r="L77" i="5"/>
  <c r="L78" i="5"/>
  <c r="Q78" i="5" s="1"/>
  <c r="U70" i="5"/>
  <c r="S70" i="5"/>
  <c r="U63" i="5"/>
  <c r="H68" i="5" s="1"/>
  <c r="S63" i="5"/>
  <c r="H67" i="5" s="1"/>
  <c r="H64" i="5"/>
  <c r="H61" i="5"/>
  <c r="W61" i="5" s="1"/>
  <c r="H52" i="5"/>
  <c r="W52" i="5" s="1"/>
  <c r="C45" i="5"/>
  <c r="E44" i="5"/>
  <c r="AB127" i="1"/>
  <c r="S183" i="5"/>
  <c r="H189" i="5" s="1"/>
  <c r="H185" i="5"/>
  <c r="U183" i="5"/>
  <c r="H190" i="5" s="1"/>
  <c r="S169" i="5"/>
  <c r="H173" i="5" s="1"/>
  <c r="H171" i="5"/>
  <c r="U169" i="5"/>
  <c r="H174" i="5" s="1"/>
  <c r="G162" i="5"/>
  <c r="O162" i="5" s="1"/>
  <c r="W162" i="5"/>
  <c r="G160" i="5"/>
  <c r="O160" i="5" s="1"/>
  <c r="W160" i="5"/>
  <c r="S158" i="5"/>
  <c r="E158" i="5"/>
  <c r="C159" i="5"/>
  <c r="U158" i="5"/>
  <c r="E140" i="5"/>
  <c r="C141" i="5"/>
  <c r="H138" i="5"/>
  <c r="W138" i="5" s="1"/>
  <c r="H131" i="5"/>
  <c r="U129" i="5"/>
  <c r="S129" i="5"/>
  <c r="U127" i="5"/>
  <c r="S127" i="5"/>
  <c r="C120" i="5"/>
  <c r="E119" i="5"/>
  <c r="U117" i="5"/>
  <c r="S117" i="5"/>
  <c r="I65" i="1"/>
  <c r="CS63" i="1"/>
  <c r="R63" i="1" s="1"/>
  <c r="G106" i="5"/>
  <c r="O106" i="5" s="1"/>
  <c r="W106" i="5"/>
  <c r="C105" i="5"/>
  <c r="U104" i="5"/>
  <c r="S104" i="5"/>
  <c r="E104" i="5"/>
  <c r="AB56" i="1"/>
  <c r="H99" i="5"/>
  <c r="W99" i="5" s="1"/>
  <c r="U94" i="5"/>
  <c r="H98" i="5" s="1"/>
  <c r="S94" i="5"/>
  <c r="CQ52" i="1"/>
  <c r="P52" i="1" s="1"/>
  <c r="CP52" i="1" s="1"/>
  <c r="O52" i="1" s="1"/>
  <c r="AB52" i="1"/>
  <c r="U86" i="5"/>
  <c r="H90" i="5" s="1"/>
  <c r="S86" i="5"/>
  <c r="H88" i="5"/>
  <c r="CT48" i="1"/>
  <c r="S48" i="1" s="1"/>
  <c r="CQ45" i="1"/>
  <c r="P45" i="1" s="1"/>
  <c r="CT44" i="1"/>
  <c r="S44" i="1" s="1"/>
  <c r="CS42" i="1"/>
  <c r="R42" i="1" s="1"/>
  <c r="U61" i="5"/>
  <c r="S61" i="5"/>
  <c r="U54" i="5"/>
  <c r="H59" i="5" s="1"/>
  <c r="S54" i="5"/>
  <c r="H55" i="5"/>
  <c r="H48" i="5"/>
  <c r="R48" i="5" s="1"/>
  <c r="H42" i="5"/>
  <c r="W42" i="5" s="1"/>
  <c r="CS30" i="1"/>
  <c r="R30" i="1" s="1"/>
  <c r="U231" i="5"/>
  <c r="S231" i="5"/>
  <c r="H224" i="5"/>
  <c r="U222" i="5"/>
  <c r="S222" i="5"/>
  <c r="H227" i="5"/>
  <c r="H204" i="5"/>
  <c r="U202" i="5"/>
  <c r="H209" i="5" s="1"/>
  <c r="S202" i="5"/>
  <c r="H208" i="5" s="1"/>
  <c r="H206" i="5"/>
  <c r="R206" i="5" s="1"/>
  <c r="CQ126" i="1"/>
  <c r="P126" i="1" s="1"/>
  <c r="CZ125" i="1"/>
  <c r="Y125" i="1" s="1"/>
  <c r="V193" i="5" s="1"/>
  <c r="K199" i="5" s="1"/>
  <c r="S193" i="5"/>
  <c r="H198" i="5" s="1"/>
  <c r="H194" i="5"/>
  <c r="U193" i="5"/>
  <c r="H199" i="5" s="1"/>
  <c r="CS120" i="1"/>
  <c r="R120" i="1" s="1"/>
  <c r="CT119" i="1"/>
  <c r="S119" i="1" s="1"/>
  <c r="C170" i="5"/>
  <c r="E169" i="5"/>
  <c r="CT79" i="1"/>
  <c r="S79" i="1" s="1"/>
  <c r="U140" i="5"/>
  <c r="H146" i="5" s="1"/>
  <c r="S140" i="5"/>
  <c r="H145" i="5" s="1"/>
  <c r="H142" i="5"/>
  <c r="AD75" i="1"/>
  <c r="I73" i="1"/>
  <c r="Q73" i="1" s="1"/>
  <c r="H133" i="5"/>
  <c r="R133" i="5" s="1"/>
  <c r="AB71" i="1"/>
  <c r="CS69" i="1"/>
  <c r="R69" i="1" s="1"/>
  <c r="U119" i="5"/>
  <c r="S119" i="5"/>
  <c r="H124" i="5" s="1"/>
  <c r="H121" i="5"/>
  <c r="AD67" i="1"/>
  <c r="H113" i="5"/>
  <c r="R113" i="5" s="1"/>
  <c r="CP58" i="1"/>
  <c r="S99" i="5"/>
  <c r="U99" i="5"/>
  <c r="CS55" i="1"/>
  <c r="R55" i="1" s="1"/>
  <c r="AD54" i="1"/>
  <c r="AB54" i="1" s="1"/>
  <c r="U92" i="5"/>
  <c r="S92" i="5"/>
  <c r="C87" i="5"/>
  <c r="E86" i="5"/>
  <c r="CT46" i="1"/>
  <c r="S46" i="1" s="1"/>
  <c r="C73" i="5"/>
  <c r="E72" i="5"/>
  <c r="H70" i="5"/>
  <c r="W70" i="5" s="1"/>
  <c r="U52" i="5"/>
  <c r="S52" i="5"/>
  <c r="K568" i="5" l="1"/>
  <c r="GB178" i="1"/>
  <c r="ES207" i="1"/>
  <c r="DJ207" i="1"/>
  <c r="DW178" i="1"/>
  <c r="K967" i="5"/>
  <c r="GN665" i="1"/>
  <c r="GM665" i="1"/>
  <c r="GM198" i="1"/>
  <c r="GN198" i="1"/>
  <c r="AI178" i="1"/>
  <c r="V207" i="1"/>
  <c r="K570" i="5"/>
  <c r="K636" i="5"/>
  <c r="GM443" i="1"/>
  <c r="GN443" i="1"/>
  <c r="GB502" i="1"/>
  <c r="ES571" i="1"/>
  <c r="T1011" i="5"/>
  <c r="AI702" i="1"/>
  <c r="V723" i="1"/>
  <c r="DL723" i="1"/>
  <c r="DY702" i="1"/>
  <c r="DM841" i="1"/>
  <c r="DZ796" i="1"/>
  <c r="GN660" i="1"/>
  <c r="GM660" i="1"/>
  <c r="AE178" i="1"/>
  <c r="R207" i="1"/>
  <c r="K396" i="5"/>
  <c r="GN534" i="1"/>
  <c r="GM534" i="1"/>
  <c r="AG796" i="1"/>
  <c r="T841" i="1"/>
  <c r="U841" i="1"/>
  <c r="AH796" i="1"/>
  <c r="GM668" i="1"/>
  <c r="GN668" i="1"/>
  <c r="K1099" i="5"/>
  <c r="GN819" i="1"/>
  <c r="GM819" i="1"/>
  <c r="GM818" i="1"/>
  <c r="GN818" i="1"/>
  <c r="GN139" i="1"/>
  <c r="GM139" i="1"/>
  <c r="H122" i="5"/>
  <c r="CR67" i="1"/>
  <c r="Q67" i="1" s="1"/>
  <c r="K122" i="5" s="1"/>
  <c r="CZ69" i="1"/>
  <c r="Y69" i="1" s="1"/>
  <c r="V127" i="5" s="1"/>
  <c r="K125" i="5" s="1"/>
  <c r="CY69" i="1"/>
  <c r="X69" i="1" s="1"/>
  <c r="H143" i="5"/>
  <c r="CR75" i="1"/>
  <c r="Q75" i="1" s="1"/>
  <c r="K151" i="5"/>
  <c r="J157" i="5" s="1"/>
  <c r="P157" i="5" s="1"/>
  <c r="CZ79" i="1"/>
  <c r="Y79" i="1" s="1"/>
  <c r="V150" i="5" s="1"/>
  <c r="K155" i="5" s="1"/>
  <c r="CY79" i="1"/>
  <c r="X79" i="1" s="1"/>
  <c r="T150" i="5" s="1"/>
  <c r="K154" i="5" s="1"/>
  <c r="AE147" i="1"/>
  <c r="CZ120" i="1"/>
  <c r="Y120" i="1" s="1"/>
  <c r="H229" i="5"/>
  <c r="K38" i="5"/>
  <c r="CZ30" i="1"/>
  <c r="Y30" i="1" s="1"/>
  <c r="CY30" i="1"/>
  <c r="X30" i="1" s="1"/>
  <c r="H58" i="5"/>
  <c r="CZ42" i="1"/>
  <c r="Y42" i="1" s="1"/>
  <c r="V63" i="5" s="1"/>
  <c r="CY42" i="1"/>
  <c r="X42" i="1" s="1"/>
  <c r="R88" i="5"/>
  <c r="K92" i="5"/>
  <c r="E117" i="5"/>
  <c r="Q65" i="1"/>
  <c r="G71" i="5"/>
  <c r="O71" i="5" s="1"/>
  <c r="W71" i="5"/>
  <c r="R64" i="5"/>
  <c r="K196" i="5"/>
  <c r="CY125" i="1"/>
  <c r="X125" i="1" s="1"/>
  <c r="T193" i="5" s="1"/>
  <c r="K198" i="5" s="1"/>
  <c r="CR29" i="1"/>
  <c r="Q29" i="1" s="1"/>
  <c r="AB29" i="1"/>
  <c r="CR32" i="1"/>
  <c r="Q32" i="1" s="1"/>
  <c r="AB32" i="1"/>
  <c r="H49" i="5"/>
  <c r="G78" i="5"/>
  <c r="O78" i="5" s="1"/>
  <c r="W78" i="5"/>
  <c r="R74" i="5"/>
  <c r="R111" i="5"/>
  <c r="AB75" i="1"/>
  <c r="R65" i="1"/>
  <c r="DW85" i="1" s="1"/>
  <c r="R303" i="5"/>
  <c r="CZ35" i="1"/>
  <c r="Y35" i="1" s="1"/>
  <c r="CY35" i="1"/>
  <c r="X35" i="1" s="1"/>
  <c r="AF85" i="1"/>
  <c r="CP35" i="1"/>
  <c r="O35" i="1" s="1"/>
  <c r="GM118" i="1"/>
  <c r="GN118" i="1"/>
  <c r="L220" i="5"/>
  <c r="L221" i="5"/>
  <c r="Q221" i="5" s="1"/>
  <c r="E232" i="5"/>
  <c r="R135" i="1"/>
  <c r="CZ135" i="1" s="1"/>
  <c r="Y135" i="1" s="1"/>
  <c r="V232" i="5" s="1"/>
  <c r="V135" i="1"/>
  <c r="CP184" i="1"/>
  <c r="O184" i="1" s="1"/>
  <c r="AC207" i="1"/>
  <c r="H294" i="5"/>
  <c r="CR191" i="1"/>
  <c r="Q191" i="1" s="1"/>
  <c r="AB191" i="1"/>
  <c r="AC269" i="1"/>
  <c r="CP250" i="1"/>
  <c r="O250" i="1" s="1"/>
  <c r="W65" i="1"/>
  <c r="R328" i="5"/>
  <c r="G221" i="5"/>
  <c r="O221" i="5" s="1"/>
  <c r="W221" i="5"/>
  <c r="R214" i="5"/>
  <c r="CZ200" i="1"/>
  <c r="Y200" i="1" s="1"/>
  <c r="CY200" i="1"/>
  <c r="X200" i="1" s="1"/>
  <c r="R412" i="5"/>
  <c r="GX135" i="1"/>
  <c r="GB147" i="1" s="1"/>
  <c r="DX178" i="1"/>
  <c r="DK207" i="1"/>
  <c r="GM255" i="1"/>
  <c r="GN255" i="1"/>
  <c r="H494" i="5"/>
  <c r="EB300" i="1"/>
  <c r="DO367" i="1"/>
  <c r="CY313" i="1"/>
  <c r="X313" i="1" s="1"/>
  <c r="CZ313" i="1"/>
  <c r="Y313" i="1" s="1"/>
  <c r="V441" i="5" s="1"/>
  <c r="K469" i="5"/>
  <c r="CP325" i="1"/>
  <c r="O325" i="1" s="1"/>
  <c r="CY330" i="1"/>
  <c r="X330" i="1" s="1"/>
  <c r="CZ330" i="1"/>
  <c r="Y330" i="1" s="1"/>
  <c r="CY340" i="1"/>
  <c r="X340" i="1" s="1"/>
  <c r="CZ340" i="1"/>
  <c r="Y340" i="1" s="1"/>
  <c r="R523" i="5"/>
  <c r="CY358" i="1"/>
  <c r="X358" i="1" s="1"/>
  <c r="CZ358" i="1"/>
  <c r="Y358" i="1" s="1"/>
  <c r="T135" i="1"/>
  <c r="EA178" i="1"/>
  <c r="DN207" i="1"/>
  <c r="DX269" i="1"/>
  <c r="AD367" i="1"/>
  <c r="R466" i="5"/>
  <c r="H537" i="5"/>
  <c r="AJ178" i="1"/>
  <c r="W207" i="1"/>
  <c r="CP185" i="1"/>
  <c r="O185" i="1" s="1"/>
  <c r="K415" i="5"/>
  <c r="DU367" i="1"/>
  <c r="H438" i="5"/>
  <c r="H459" i="5"/>
  <c r="CY338" i="1"/>
  <c r="X338" i="1" s="1"/>
  <c r="CZ338" i="1"/>
  <c r="Y338" i="1" s="1"/>
  <c r="CR350" i="1"/>
  <c r="Q350" i="1" s="1"/>
  <c r="CP350" i="1" s="1"/>
  <c r="O350" i="1" s="1"/>
  <c r="AB350" i="1"/>
  <c r="CP323" i="1"/>
  <c r="O323" i="1" s="1"/>
  <c r="Q352" i="1"/>
  <c r="AB404" i="1"/>
  <c r="CR404" i="1"/>
  <c r="Q404" i="1" s="1"/>
  <c r="CP404" i="1" s="1"/>
  <c r="O404" i="1" s="1"/>
  <c r="G614" i="5"/>
  <c r="O614" i="5" s="1"/>
  <c r="R606" i="5"/>
  <c r="H621" i="5"/>
  <c r="E637" i="5"/>
  <c r="V445" i="1"/>
  <c r="P445" i="1"/>
  <c r="Q445" i="1"/>
  <c r="K643" i="5"/>
  <c r="CZ453" i="1"/>
  <c r="Y453" i="1" s="1"/>
  <c r="V639" i="5" s="1"/>
  <c r="K646" i="5" s="1"/>
  <c r="CY453" i="1"/>
  <c r="X453" i="1" s="1"/>
  <c r="T639" i="5" s="1"/>
  <c r="K645" i="5" s="1"/>
  <c r="H727" i="5"/>
  <c r="CY537" i="1"/>
  <c r="X537" i="1" s="1"/>
  <c r="CZ537" i="1"/>
  <c r="Y537" i="1" s="1"/>
  <c r="V752" i="5" s="1"/>
  <c r="K749" i="5" s="1"/>
  <c r="G788" i="5"/>
  <c r="O788" i="5" s="1"/>
  <c r="W788" i="5"/>
  <c r="R780" i="5"/>
  <c r="U836" i="5"/>
  <c r="H866" i="5"/>
  <c r="H884" i="5"/>
  <c r="CR627" i="1"/>
  <c r="Q627" i="1" s="1"/>
  <c r="K884" i="5" s="1"/>
  <c r="GM408" i="1"/>
  <c r="GN408" i="1"/>
  <c r="T411" i="1"/>
  <c r="CZ418" i="1"/>
  <c r="Y418" i="1" s="1"/>
  <c r="CY418" i="1"/>
  <c r="X418" i="1" s="1"/>
  <c r="H588" i="5"/>
  <c r="H607" i="5"/>
  <c r="W614" i="5" s="1"/>
  <c r="CR429" i="1"/>
  <c r="Q429" i="1" s="1"/>
  <c r="GM440" i="1"/>
  <c r="GN440" i="1"/>
  <c r="R629" i="5"/>
  <c r="H664" i="5"/>
  <c r="K680" i="5"/>
  <c r="CP505" i="1"/>
  <c r="O505" i="1" s="1"/>
  <c r="K693" i="5"/>
  <c r="CP509" i="1"/>
  <c r="O509" i="1" s="1"/>
  <c r="K718" i="5"/>
  <c r="GM533" i="1"/>
  <c r="GN533" i="1"/>
  <c r="CP604" i="1"/>
  <c r="O604" i="1" s="1"/>
  <c r="V352" i="1"/>
  <c r="AI367" i="1" s="1"/>
  <c r="H569" i="5"/>
  <c r="W569" i="5" s="1"/>
  <c r="H576" i="5"/>
  <c r="R745" i="5"/>
  <c r="R812" i="5"/>
  <c r="H854" i="5"/>
  <c r="W352" i="1"/>
  <c r="AJ367" i="1" s="1"/>
  <c r="CP403" i="1"/>
  <c r="O403" i="1" s="1"/>
  <c r="DU471" i="1"/>
  <c r="W411" i="1"/>
  <c r="H574" i="5"/>
  <c r="CR415" i="1"/>
  <c r="Q415" i="1" s="1"/>
  <c r="H599" i="5"/>
  <c r="CY436" i="1"/>
  <c r="X436" i="1" s="1"/>
  <c r="CZ436" i="1"/>
  <c r="Y436" i="1" s="1"/>
  <c r="R641" i="5"/>
  <c r="H655" i="5"/>
  <c r="CR459" i="1"/>
  <c r="Q459" i="1" s="1"/>
  <c r="CP459" i="1" s="1"/>
  <c r="O459" i="1" s="1"/>
  <c r="AB459" i="1"/>
  <c r="CY467" i="1"/>
  <c r="X467" i="1" s="1"/>
  <c r="CZ467" i="1"/>
  <c r="Y467" i="1" s="1"/>
  <c r="V669" i="5" s="1"/>
  <c r="R679" i="5"/>
  <c r="K686" i="5"/>
  <c r="GM507" i="1"/>
  <c r="GN507" i="1"/>
  <c r="CR512" i="1"/>
  <c r="Q512" i="1" s="1"/>
  <c r="CP512" i="1" s="1"/>
  <c r="O512" i="1" s="1"/>
  <c r="AB512" i="1"/>
  <c r="K713" i="5"/>
  <c r="CP519" i="1"/>
  <c r="O519" i="1" s="1"/>
  <c r="K734" i="5"/>
  <c r="CP527" i="1"/>
  <c r="O527" i="1" s="1"/>
  <c r="R768" i="5"/>
  <c r="CY554" i="1"/>
  <c r="X554" i="1" s="1"/>
  <c r="CZ554" i="1"/>
  <c r="Y554" i="1" s="1"/>
  <c r="H834" i="5"/>
  <c r="GN614" i="1"/>
  <c r="GM614" i="1"/>
  <c r="S445" i="1"/>
  <c r="U607" i="1"/>
  <c r="DZ671" i="1" s="1"/>
  <c r="CY618" i="1"/>
  <c r="X618" i="1" s="1"/>
  <c r="CZ618" i="1"/>
  <c r="Y618" i="1" s="1"/>
  <c r="K906" i="5"/>
  <c r="CZ639" i="1"/>
  <c r="Y639" i="1" s="1"/>
  <c r="V904" i="5" s="1"/>
  <c r="CY639" i="1"/>
  <c r="X639" i="1" s="1"/>
  <c r="T904" i="5" s="1"/>
  <c r="K919" i="5"/>
  <c r="CP645" i="1"/>
  <c r="O645" i="1" s="1"/>
  <c r="R930" i="5"/>
  <c r="G990" i="5"/>
  <c r="O990" i="5" s="1"/>
  <c r="W990" i="5"/>
  <c r="R979" i="5"/>
  <c r="H1071" i="5"/>
  <c r="CR805" i="1"/>
  <c r="Q805" i="1" s="1"/>
  <c r="AB805" i="1"/>
  <c r="R1082" i="5"/>
  <c r="G1089" i="5"/>
  <c r="O1089" i="5" s="1"/>
  <c r="W1089" i="5"/>
  <c r="CY813" i="1"/>
  <c r="X813" i="1" s="1"/>
  <c r="T1087" i="5" s="1"/>
  <c r="CZ813" i="1"/>
  <c r="Y813" i="1" s="1"/>
  <c r="V1087" i="5" s="1"/>
  <c r="T445" i="1"/>
  <c r="GX528" i="1"/>
  <c r="CZ620" i="1"/>
  <c r="Y620" i="1" s="1"/>
  <c r="CY620" i="1"/>
  <c r="X620" i="1" s="1"/>
  <c r="CY628" i="1"/>
  <c r="X628" i="1" s="1"/>
  <c r="CZ628" i="1"/>
  <c r="Y628" i="1" s="1"/>
  <c r="R895" i="5"/>
  <c r="G915" i="5"/>
  <c r="O915" i="5" s="1"/>
  <c r="W915" i="5"/>
  <c r="R906" i="5"/>
  <c r="R962" i="5"/>
  <c r="R1070" i="5"/>
  <c r="R420" i="1"/>
  <c r="AE471" i="1" s="1"/>
  <c r="CP524" i="1"/>
  <c r="O524" i="1" s="1"/>
  <c r="U528" i="1"/>
  <c r="GX607" i="1"/>
  <c r="GB671" i="1" s="1"/>
  <c r="S616" i="1"/>
  <c r="K883" i="5"/>
  <c r="CY627" i="1"/>
  <c r="X627" i="1" s="1"/>
  <c r="T881" i="5" s="1"/>
  <c r="K887" i="5" s="1"/>
  <c r="CZ627" i="1"/>
  <c r="Y627" i="1" s="1"/>
  <c r="V881" i="5" s="1"/>
  <c r="K888" i="5" s="1"/>
  <c r="K909" i="5"/>
  <c r="CP639" i="1"/>
  <c r="O639" i="1" s="1"/>
  <c r="GN666" i="1"/>
  <c r="K989" i="5"/>
  <c r="GN713" i="1"/>
  <c r="GM713" i="1"/>
  <c r="H1007" i="5"/>
  <c r="CR809" i="1"/>
  <c r="Q809" i="1" s="1"/>
  <c r="AB809" i="1"/>
  <c r="CZ506" i="1"/>
  <c r="Y506" i="1" s="1"/>
  <c r="CY506" i="1"/>
  <c r="X506" i="1" s="1"/>
  <c r="V528" i="1"/>
  <c r="CG502" i="1"/>
  <c r="AX571" i="1"/>
  <c r="W616" i="1"/>
  <c r="AJ671" i="1" s="1"/>
  <c r="CP647" i="1"/>
  <c r="O647" i="1" s="1"/>
  <c r="CY707" i="1"/>
  <c r="X707" i="1" s="1"/>
  <c r="T986" i="5" s="1"/>
  <c r="DW723" i="1"/>
  <c r="G1000" i="5"/>
  <c r="O1000" i="5" s="1"/>
  <c r="W1000" i="5"/>
  <c r="R993" i="5"/>
  <c r="K1006" i="5"/>
  <c r="CP717" i="1"/>
  <c r="O717" i="1" s="1"/>
  <c r="CR760" i="1"/>
  <c r="Q760" i="1" s="1"/>
  <c r="CP760" i="1" s="1"/>
  <c r="O760" i="1" s="1"/>
  <c r="AB760" i="1"/>
  <c r="G1049" i="5"/>
  <c r="O1049" i="5" s="1"/>
  <c r="W1049" i="5"/>
  <c r="R1042" i="5"/>
  <c r="H1115" i="5"/>
  <c r="CR825" i="1"/>
  <c r="Q825" i="1" s="1"/>
  <c r="T646" i="1"/>
  <c r="AG671" i="1" s="1"/>
  <c r="DZ702" i="1"/>
  <c r="DM723" i="1"/>
  <c r="F733" i="1"/>
  <c r="AQ702" i="1"/>
  <c r="GA702" i="1"/>
  <c r="ER723" i="1"/>
  <c r="GM763" i="1"/>
  <c r="GN763" i="1"/>
  <c r="GM798" i="1"/>
  <c r="GN798" i="1"/>
  <c r="K1084" i="5"/>
  <c r="H1096" i="5"/>
  <c r="H1145" i="5"/>
  <c r="CR835" i="1"/>
  <c r="Q835" i="1" s="1"/>
  <c r="Q616" i="1"/>
  <c r="CY662" i="1"/>
  <c r="X662" i="1" s="1"/>
  <c r="CZ666" i="1"/>
  <c r="Y666" i="1" s="1"/>
  <c r="GM704" i="1"/>
  <c r="GN704" i="1"/>
  <c r="CZ719" i="1"/>
  <c r="Y719" i="1" s="1"/>
  <c r="V1010" i="5" s="1"/>
  <c r="CP756" i="1"/>
  <c r="O756" i="1" s="1"/>
  <c r="W806" i="1"/>
  <c r="AJ841" i="1" s="1"/>
  <c r="CY808" i="1"/>
  <c r="X808" i="1" s="1"/>
  <c r="CY815" i="1"/>
  <c r="X815" i="1" s="1"/>
  <c r="T1088" i="5" s="1"/>
  <c r="H1124" i="5"/>
  <c r="AB827" i="1"/>
  <c r="CR827" i="1"/>
  <c r="Q827" i="1" s="1"/>
  <c r="CZ828" i="1"/>
  <c r="Y828" i="1" s="1"/>
  <c r="CY828" i="1"/>
  <c r="X828" i="1" s="1"/>
  <c r="CP828" i="1"/>
  <c r="O828" i="1" s="1"/>
  <c r="R1144" i="5"/>
  <c r="K1152" i="5"/>
  <c r="GM839" i="1"/>
  <c r="GO839" i="1"/>
  <c r="K841" i="5"/>
  <c r="J847" i="5" s="1"/>
  <c r="P847" i="5" s="1"/>
  <c r="CP609" i="1"/>
  <c r="O609" i="1" s="1"/>
  <c r="CP127" i="1"/>
  <c r="O127" i="1" s="1"/>
  <c r="GM33" i="1"/>
  <c r="GN33" i="1"/>
  <c r="GM644" i="1"/>
  <c r="GN644" i="1"/>
  <c r="GM654" i="1"/>
  <c r="GN654" i="1"/>
  <c r="V977" i="5"/>
  <c r="EL702" i="1"/>
  <c r="P741" i="1"/>
  <c r="W765" i="1"/>
  <c r="AJ754" i="1"/>
  <c r="CI841" i="1"/>
  <c r="AP841" i="1"/>
  <c r="BY796" i="1"/>
  <c r="CP813" i="1"/>
  <c r="O813" i="1" s="1"/>
  <c r="K1106" i="5"/>
  <c r="CP821" i="1"/>
  <c r="O821" i="1" s="1"/>
  <c r="H1128" i="5"/>
  <c r="CY836" i="1"/>
  <c r="X836" i="1" s="1"/>
  <c r="T400" i="5"/>
  <c r="GM265" i="1"/>
  <c r="GN265" i="1"/>
  <c r="GX646" i="1"/>
  <c r="CY655" i="1"/>
  <c r="X655" i="1" s="1"/>
  <c r="T939" i="5" s="1"/>
  <c r="K945" i="5" s="1"/>
  <c r="DO723" i="1"/>
  <c r="EB702" i="1"/>
  <c r="AZ723" i="1"/>
  <c r="CI702" i="1"/>
  <c r="EI702" i="1"/>
  <c r="P733" i="1"/>
  <c r="GN808" i="1"/>
  <c r="GM808" i="1"/>
  <c r="AU841" i="1"/>
  <c r="CD796" i="1"/>
  <c r="E1110" i="5"/>
  <c r="P823" i="1"/>
  <c r="V823" i="1"/>
  <c r="S823" i="1"/>
  <c r="CY824" i="1"/>
  <c r="X824" i="1" s="1"/>
  <c r="CZ824" i="1"/>
  <c r="Y824" i="1" s="1"/>
  <c r="R806" i="1"/>
  <c r="AE841" i="1" s="1"/>
  <c r="V677" i="5"/>
  <c r="K684" i="5" s="1"/>
  <c r="CP423" i="1"/>
  <c r="O423" i="1" s="1"/>
  <c r="GM314" i="1"/>
  <c r="GN314" i="1"/>
  <c r="GN144" i="1"/>
  <c r="GM144" i="1"/>
  <c r="GM302" i="1"/>
  <c r="GN302" i="1"/>
  <c r="AF238" i="1"/>
  <c r="S269" i="1"/>
  <c r="GN189" i="1"/>
  <c r="GM189" i="1"/>
  <c r="GN49" i="1"/>
  <c r="T26" i="1"/>
  <c r="F106" i="1"/>
  <c r="R411" i="1"/>
  <c r="DW471" i="1" s="1"/>
  <c r="GN264" i="1"/>
  <c r="CP79" i="1"/>
  <c r="O79" i="1" s="1"/>
  <c r="K74" i="5"/>
  <c r="J78" i="5" s="1"/>
  <c r="P78" i="5" s="1"/>
  <c r="CZ46" i="1"/>
  <c r="Y46" i="1" s="1"/>
  <c r="V72" i="5" s="1"/>
  <c r="K76" i="5" s="1"/>
  <c r="CY46" i="1"/>
  <c r="X46" i="1" s="1"/>
  <c r="T72" i="5" s="1"/>
  <c r="K75" i="5" s="1"/>
  <c r="R121" i="5"/>
  <c r="G149" i="5"/>
  <c r="O149" i="5" s="1"/>
  <c r="W149" i="5"/>
  <c r="R142" i="5"/>
  <c r="CP126" i="1"/>
  <c r="O126" i="1" s="1"/>
  <c r="AC147" i="1"/>
  <c r="G211" i="5"/>
  <c r="O211" i="5" s="1"/>
  <c r="W211" i="5"/>
  <c r="R204" i="5"/>
  <c r="R224" i="5"/>
  <c r="CY44" i="1"/>
  <c r="X44" i="1" s="1"/>
  <c r="T70" i="5" s="1"/>
  <c r="CZ44" i="1"/>
  <c r="Y44" i="1" s="1"/>
  <c r="V70" i="5" s="1"/>
  <c r="H89" i="5"/>
  <c r="W93" i="5" s="1"/>
  <c r="H97" i="5"/>
  <c r="R131" i="5"/>
  <c r="G192" i="5"/>
  <c r="O192" i="5" s="1"/>
  <c r="W192" i="5"/>
  <c r="R185" i="5"/>
  <c r="G85" i="5"/>
  <c r="O85" i="5" s="1"/>
  <c r="W85" i="5"/>
  <c r="R81" i="5"/>
  <c r="H40" i="5"/>
  <c r="H50" i="5"/>
  <c r="CY52" i="1"/>
  <c r="X52" i="1" s="1"/>
  <c r="T92" i="5" s="1"/>
  <c r="CZ52" i="1"/>
  <c r="Y52" i="1" s="1"/>
  <c r="V92" i="5" s="1"/>
  <c r="CP67" i="1"/>
  <c r="O67" i="1" s="1"/>
  <c r="CR76" i="1"/>
  <c r="Q76" i="1" s="1"/>
  <c r="CP76" i="1" s="1"/>
  <c r="O76" i="1" s="1"/>
  <c r="AB76" i="1"/>
  <c r="G157" i="5"/>
  <c r="O157" i="5" s="1"/>
  <c r="R151" i="5"/>
  <c r="X157" i="5"/>
  <c r="GX65" i="1"/>
  <c r="GB85" i="1" s="1"/>
  <c r="G300" i="5"/>
  <c r="O300" i="5" s="1"/>
  <c r="W300" i="5"/>
  <c r="R293" i="5"/>
  <c r="AI26" i="1"/>
  <c r="V85" i="1"/>
  <c r="S65" i="1"/>
  <c r="L243" i="5"/>
  <c r="GN130" i="1"/>
  <c r="GM130" i="1"/>
  <c r="K276" i="5"/>
  <c r="J280" i="5" s="1"/>
  <c r="P280" i="5" s="1"/>
  <c r="CP187" i="1"/>
  <c r="O187" i="1" s="1"/>
  <c r="G356" i="5"/>
  <c r="O356" i="5" s="1"/>
  <c r="W356" i="5"/>
  <c r="R349" i="5"/>
  <c r="U65" i="1"/>
  <c r="DZ85" i="1" s="1"/>
  <c r="E231" i="5"/>
  <c r="T133" i="1"/>
  <c r="DY147" i="1" s="1"/>
  <c r="R133" i="1"/>
  <c r="DW147" i="1" s="1"/>
  <c r="CP38" i="1"/>
  <c r="O38" i="1" s="1"/>
  <c r="P65" i="1"/>
  <c r="P73" i="1"/>
  <c r="K214" i="5"/>
  <c r="CZ129" i="1"/>
  <c r="Y129" i="1" s="1"/>
  <c r="V212" i="5" s="1"/>
  <c r="K219" i="5" s="1"/>
  <c r="CY129" i="1"/>
  <c r="X129" i="1" s="1"/>
  <c r="T212" i="5" s="1"/>
  <c r="K218" i="5" s="1"/>
  <c r="G290" i="5"/>
  <c r="O290" i="5" s="1"/>
  <c r="W290" i="5"/>
  <c r="R283" i="5"/>
  <c r="K305" i="5"/>
  <c r="CZ193" i="1"/>
  <c r="Y193" i="1" s="1"/>
  <c r="V301" i="5" s="1"/>
  <c r="K308" i="5" s="1"/>
  <c r="CY193" i="1"/>
  <c r="X193" i="1" s="1"/>
  <c r="T301" i="5" s="1"/>
  <c r="CR247" i="1"/>
  <c r="Q247" i="1" s="1"/>
  <c r="CP247" i="1" s="1"/>
  <c r="O247" i="1" s="1"/>
  <c r="AB247" i="1"/>
  <c r="K371" i="5"/>
  <c r="CZ253" i="1"/>
  <c r="Y253" i="1" s="1"/>
  <c r="V367" i="5" s="1"/>
  <c r="K374" i="5" s="1"/>
  <c r="CY253" i="1"/>
  <c r="X253" i="1" s="1"/>
  <c r="T367" i="5" s="1"/>
  <c r="K373" i="5" s="1"/>
  <c r="AH178" i="1"/>
  <c r="U207" i="1"/>
  <c r="H413" i="5"/>
  <c r="W420" i="5" s="1"/>
  <c r="AB303" i="1"/>
  <c r="CR303" i="1"/>
  <c r="Q303" i="1" s="1"/>
  <c r="CP303" i="1" s="1"/>
  <c r="O303" i="1" s="1"/>
  <c r="DW300" i="1"/>
  <c r="DJ367" i="1"/>
  <c r="G452" i="5"/>
  <c r="O452" i="5" s="1"/>
  <c r="W452" i="5"/>
  <c r="R445" i="5"/>
  <c r="R489" i="5"/>
  <c r="G498" i="5"/>
  <c r="O498" i="5" s="1"/>
  <c r="W498" i="5"/>
  <c r="DZ178" i="1"/>
  <c r="DM207" i="1"/>
  <c r="CZ182" i="1"/>
  <c r="Y182" i="1" s="1"/>
  <c r="CY182" i="1"/>
  <c r="X182" i="1" s="1"/>
  <c r="GM246" i="1"/>
  <c r="GO246" i="1"/>
  <c r="GN252" i="1"/>
  <c r="GM252" i="1"/>
  <c r="K466" i="5"/>
  <c r="CZ325" i="1"/>
  <c r="Y325" i="1" s="1"/>
  <c r="V464" i="5" s="1"/>
  <c r="CY325" i="1"/>
  <c r="X325" i="1" s="1"/>
  <c r="T464" i="5" s="1"/>
  <c r="H479" i="5"/>
  <c r="CR331" i="1"/>
  <c r="Q331" i="1" s="1"/>
  <c r="AB331" i="1"/>
  <c r="K516" i="5"/>
  <c r="J520" i="5" s="1"/>
  <c r="P520" i="5" s="1"/>
  <c r="CP349" i="1"/>
  <c r="O349" i="1" s="1"/>
  <c r="CZ362" i="1"/>
  <c r="Y362" i="1" s="1"/>
  <c r="CY362" i="1"/>
  <c r="X362" i="1" s="1"/>
  <c r="EB178" i="1"/>
  <c r="DO207" i="1"/>
  <c r="CZ304" i="1"/>
  <c r="Y304" i="1" s="1"/>
  <c r="CY304" i="1"/>
  <c r="X304" i="1" s="1"/>
  <c r="G520" i="5"/>
  <c r="O520" i="5" s="1"/>
  <c r="W520" i="5"/>
  <c r="R513" i="5"/>
  <c r="R534" i="5"/>
  <c r="U135" i="1"/>
  <c r="DZ147" i="1" s="1"/>
  <c r="CZ267" i="1"/>
  <c r="Y267" i="1" s="1"/>
  <c r="V402" i="5" s="1"/>
  <c r="CP267" i="1"/>
  <c r="O267" i="1" s="1"/>
  <c r="CY267" i="1"/>
  <c r="X267" i="1" s="1"/>
  <c r="T402" i="5" s="1"/>
  <c r="DY367" i="1"/>
  <c r="CP315" i="1"/>
  <c r="O315" i="1" s="1"/>
  <c r="L463" i="5"/>
  <c r="Q463" i="5" s="1"/>
  <c r="L544" i="5" s="1"/>
  <c r="L461" i="5"/>
  <c r="CZ327" i="1"/>
  <c r="Y327" i="1" s="1"/>
  <c r="V473" i="5" s="1"/>
  <c r="CY327" i="1"/>
  <c r="X327" i="1" s="1"/>
  <c r="T473" i="5" s="1"/>
  <c r="CZ323" i="1"/>
  <c r="Y323" i="1" s="1"/>
  <c r="V462" i="5" s="1"/>
  <c r="CY323" i="1"/>
  <c r="X323" i="1" s="1"/>
  <c r="T462" i="5" s="1"/>
  <c r="T352" i="1"/>
  <c r="AG367" i="1" s="1"/>
  <c r="K654" i="5"/>
  <c r="CP455" i="1"/>
  <c r="O455" i="1" s="1"/>
  <c r="G869" i="5"/>
  <c r="O869" i="5" s="1"/>
  <c r="W869" i="5"/>
  <c r="R862" i="5"/>
  <c r="DZ367" i="1"/>
  <c r="GN310" i="1"/>
  <c r="GM310" i="1"/>
  <c r="GM334" i="1"/>
  <c r="GN334" i="1"/>
  <c r="U352" i="1"/>
  <c r="AH367" i="1" s="1"/>
  <c r="CJ471" i="1"/>
  <c r="K575" i="5"/>
  <c r="CY415" i="1"/>
  <c r="X415" i="1" s="1"/>
  <c r="T572" i="5" s="1"/>
  <c r="K576" i="5" s="1"/>
  <c r="CZ415" i="1"/>
  <c r="Y415" i="1" s="1"/>
  <c r="V572" i="5" s="1"/>
  <c r="K577" i="5" s="1"/>
  <c r="CZ444" i="1"/>
  <c r="Y444" i="1" s="1"/>
  <c r="CY444" i="1"/>
  <c r="X444" i="1" s="1"/>
  <c r="H665" i="5"/>
  <c r="CP506" i="1"/>
  <c r="O506" i="1" s="1"/>
  <c r="AC571" i="1"/>
  <c r="GM538" i="1"/>
  <c r="GN538" i="1"/>
  <c r="H806" i="5"/>
  <c r="K813" i="5"/>
  <c r="CP563" i="1"/>
  <c r="O563" i="1" s="1"/>
  <c r="K853" i="5"/>
  <c r="GM357" i="1"/>
  <c r="GN357" i="1"/>
  <c r="GM406" i="1"/>
  <c r="GN406" i="1"/>
  <c r="S411" i="1"/>
  <c r="H577" i="5"/>
  <c r="H738" i="5"/>
  <c r="H814" i="5"/>
  <c r="G820" i="5" s="1"/>
  <c r="O820" i="5" s="1"/>
  <c r="H855" i="5"/>
  <c r="GM412" i="1"/>
  <c r="GN412" i="1"/>
  <c r="CR426" i="1"/>
  <c r="Q426" i="1" s="1"/>
  <c r="CP426" i="1" s="1"/>
  <c r="O426" i="1" s="1"/>
  <c r="AB426" i="1"/>
  <c r="R445" i="1"/>
  <c r="CY450" i="1"/>
  <c r="X450" i="1" s="1"/>
  <c r="CZ450" i="1"/>
  <c r="Y450" i="1" s="1"/>
  <c r="H656" i="5"/>
  <c r="K663" i="5"/>
  <c r="CP461" i="1"/>
  <c r="O461" i="1" s="1"/>
  <c r="CY469" i="1"/>
  <c r="X469" i="1" s="1"/>
  <c r="CZ469" i="1"/>
  <c r="Y469" i="1" s="1"/>
  <c r="H683" i="5"/>
  <c r="G687" i="5" s="1"/>
  <c r="O687" i="5" s="1"/>
  <c r="H705" i="5"/>
  <c r="CY521" i="1"/>
  <c r="X521" i="1" s="1"/>
  <c r="T718" i="5" s="1"/>
  <c r="K715" i="5" s="1"/>
  <c r="CZ521" i="1"/>
  <c r="Y521" i="1" s="1"/>
  <c r="V718" i="5" s="1"/>
  <c r="K716" i="5" s="1"/>
  <c r="H769" i="5"/>
  <c r="CR545" i="1"/>
  <c r="Q545" i="1" s="1"/>
  <c r="AB545" i="1"/>
  <c r="K783" i="5"/>
  <c r="CP551" i="1"/>
  <c r="O551" i="1" s="1"/>
  <c r="H792" i="5"/>
  <c r="CR555" i="1"/>
  <c r="Q555" i="1" s="1"/>
  <c r="AB555" i="1"/>
  <c r="GM556" i="1"/>
  <c r="GN556" i="1"/>
  <c r="K808" i="5"/>
  <c r="GM559" i="1"/>
  <c r="GN559" i="1"/>
  <c r="R829" i="5"/>
  <c r="H851" i="5"/>
  <c r="CR611" i="1"/>
  <c r="Q611" i="1" s="1"/>
  <c r="K851" i="5" s="1"/>
  <c r="AB611" i="1"/>
  <c r="GX411" i="1"/>
  <c r="W445" i="1"/>
  <c r="P547" i="1"/>
  <c r="P616" i="1"/>
  <c r="CP616" i="1" s="1"/>
  <c r="O616" i="1" s="1"/>
  <c r="GM622" i="1"/>
  <c r="GN622" i="1"/>
  <c r="H896" i="5"/>
  <c r="G903" i="5" s="1"/>
  <c r="O903" i="5" s="1"/>
  <c r="CR633" i="1"/>
  <c r="Q633" i="1" s="1"/>
  <c r="AB633" i="1"/>
  <c r="K954" i="5"/>
  <c r="CP657" i="1"/>
  <c r="O657" i="1" s="1"/>
  <c r="K1061" i="5"/>
  <c r="CP799" i="1"/>
  <c r="O799" i="1" s="1"/>
  <c r="K1072" i="5"/>
  <c r="DW841" i="1"/>
  <c r="AB415" i="1"/>
  <c r="P528" i="1"/>
  <c r="R547" i="1"/>
  <c r="K868" i="5"/>
  <c r="J869" i="5" s="1"/>
  <c r="P869" i="5" s="1"/>
  <c r="GM621" i="1"/>
  <c r="GN621" i="1"/>
  <c r="GN624" i="1"/>
  <c r="GM624" i="1"/>
  <c r="K891" i="5"/>
  <c r="GM631" i="1"/>
  <c r="GN631" i="1"/>
  <c r="K1022" i="5"/>
  <c r="J1028" i="5" s="1"/>
  <c r="P1028" i="5" s="1"/>
  <c r="DV765" i="1"/>
  <c r="K1033" i="5"/>
  <c r="DW765" i="1"/>
  <c r="H1062" i="5"/>
  <c r="H1074" i="5"/>
  <c r="W1079" i="5" s="1"/>
  <c r="GX420" i="1"/>
  <c r="AB443" i="1"/>
  <c r="CY531" i="1"/>
  <c r="X531" i="1" s="1"/>
  <c r="T741" i="5" s="1"/>
  <c r="CZ531" i="1"/>
  <c r="Y531" i="1" s="1"/>
  <c r="V741" i="5" s="1"/>
  <c r="S547" i="1"/>
  <c r="U616" i="1"/>
  <c r="CY625" i="1"/>
  <c r="X625" i="1" s="1"/>
  <c r="T879" i="5" s="1"/>
  <c r="CZ625" i="1"/>
  <c r="Y625" i="1" s="1"/>
  <c r="V879" i="5" s="1"/>
  <c r="H887" i="5"/>
  <c r="CP643" i="1"/>
  <c r="O643" i="1" s="1"/>
  <c r="R941" i="5"/>
  <c r="EG602" i="1"/>
  <c r="P675" i="1"/>
  <c r="CR814" i="1"/>
  <c r="Q814" i="1" s="1"/>
  <c r="CP814" i="1" s="1"/>
  <c r="O814" i="1" s="1"/>
  <c r="AB814" i="1"/>
  <c r="H1093" i="5"/>
  <c r="CR817" i="1"/>
  <c r="Q817" i="1" s="1"/>
  <c r="R1134" i="5"/>
  <c r="S420" i="1"/>
  <c r="AI571" i="1"/>
  <c r="J697" i="5"/>
  <c r="P697" i="5" s="1"/>
  <c r="W528" i="1"/>
  <c r="T547" i="1"/>
  <c r="DY571" i="1" s="1"/>
  <c r="K817" i="5"/>
  <c r="GM565" i="1"/>
  <c r="GN565" i="1"/>
  <c r="V616" i="1"/>
  <c r="AI671" i="1" s="1"/>
  <c r="K886" i="5"/>
  <c r="CP627" i="1"/>
  <c r="O627" i="1" s="1"/>
  <c r="CY638" i="1"/>
  <c r="X638" i="1" s="1"/>
  <c r="GN638" i="1" s="1"/>
  <c r="CZ638" i="1"/>
  <c r="Y638" i="1" s="1"/>
  <c r="R918" i="5"/>
  <c r="H931" i="5"/>
  <c r="G938" i="5" s="1"/>
  <c r="O938" i="5" s="1"/>
  <c r="AB651" i="1"/>
  <c r="CR651" i="1"/>
  <c r="Q651" i="1" s="1"/>
  <c r="K987" i="5"/>
  <c r="GN709" i="1"/>
  <c r="GM709" i="1"/>
  <c r="K1024" i="5"/>
  <c r="DU765" i="1"/>
  <c r="CP757" i="1"/>
  <c r="O757" i="1" s="1"/>
  <c r="K913" i="5"/>
  <c r="GM641" i="1"/>
  <c r="GN641" i="1"/>
  <c r="W646" i="1"/>
  <c r="EM702" i="1"/>
  <c r="P742" i="1"/>
  <c r="L1051" i="5"/>
  <c r="CY759" i="1"/>
  <c r="X759" i="1" s="1"/>
  <c r="T1029" i="5" s="1"/>
  <c r="K1085" i="5"/>
  <c r="R1092" i="5"/>
  <c r="CP836" i="1"/>
  <c r="O836" i="1" s="1"/>
  <c r="U646" i="1"/>
  <c r="W723" i="1"/>
  <c r="AJ702" i="1"/>
  <c r="CZ721" i="1"/>
  <c r="Y721" i="1" s="1"/>
  <c r="V1011" i="5" s="1"/>
  <c r="ER754" i="1"/>
  <c r="P776" i="1"/>
  <c r="K1065" i="5"/>
  <c r="GM801" i="1"/>
  <c r="GN801" i="1"/>
  <c r="W809" i="1"/>
  <c r="EB841" i="1" s="1"/>
  <c r="GM826" i="1"/>
  <c r="GN826" i="1"/>
  <c r="CZ833" i="1"/>
  <c r="Y833" i="1" s="1"/>
  <c r="V1141" i="5" s="1"/>
  <c r="K1139" i="5" s="1"/>
  <c r="CY833" i="1"/>
  <c r="X833" i="1" s="1"/>
  <c r="T1141" i="5" s="1"/>
  <c r="K1138" i="5" s="1"/>
  <c r="K1144" i="5"/>
  <c r="CY835" i="1"/>
  <c r="X835" i="1" s="1"/>
  <c r="T1143" i="5" s="1"/>
  <c r="K1148" i="5" s="1"/>
  <c r="CZ835" i="1"/>
  <c r="Y835" i="1" s="1"/>
  <c r="V1143" i="5" s="1"/>
  <c r="K1149" i="5" s="1"/>
  <c r="AB635" i="1"/>
  <c r="V646" i="1"/>
  <c r="CY663" i="1"/>
  <c r="X663" i="1" s="1"/>
  <c r="T961" i="5" s="1"/>
  <c r="V1019" i="5"/>
  <c r="K1026" i="5" s="1"/>
  <c r="ED765" i="1"/>
  <c r="GB754" i="1"/>
  <c r="ES765" i="1"/>
  <c r="FY841" i="1"/>
  <c r="FR796" i="1"/>
  <c r="EI841" i="1"/>
  <c r="EI870" i="1" s="1"/>
  <c r="S806" i="1"/>
  <c r="H1127" i="5"/>
  <c r="GN640" i="1"/>
  <c r="GM640" i="1"/>
  <c r="S723" i="1"/>
  <c r="AF702" i="1"/>
  <c r="K986" i="5"/>
  <c r="K1038" i="5"/>
  <c r="EM841" i="1"/>
  <c r="FV796" i="1"/>
  <c r="Q806" i="1"/>
  <c r="R809" i="1"/>
  <c r="GM816" i="1"/>
  <c r="GN816" i="1"/>
  <c r="L1111" i="5"/>
  <c r="Q1111" i="5" s="1"/>
  <c r="L1109" i="5"/>
  <c r="CP824" i="1"/>
  <c r="O824" i="1" s="1"/>
  <c r="R646" i="1"/>
  <c r="K830" i="5"/>
  <c r="CP605" i="1"/>
  <c r="O605" i="1" s="1"/>
  <c r="CP304" i="1"/>
  <c r="O304" i="1" s="1"/>
  <c r="AB367" i="1" s="1"/>
  <c r="GN140" i="1"/>
  <c r="GM140" i="1"/>
  <c r="CP44" i="1"/>
  <c r="O44" i="1" s="1"/>
  <c r="GM262" i="1"/>
  <c r="GN262" i="1"/>
  <c r="GN145" i="1"/>
  <c r="GM145" i="1"/>
  <c r="CY260" i="1"/>
  <c r="X260" i="1" s="1"/>
  <c r="GN205" i="1"/>
  <c r="GM205" i="1"/>
  <c r="T601" i="5"/>
  <c r="K598" i="5" s="1"/>
  <c r="J603" i="5" s="1"/>
  <c r="P603" i="5" s="1"/>
  <c r="GM425" i="1"/>
  <c r="GN425" i="1"/>
  <c r="CC178" i="1"/>
  <c r="AT207" i="1"/>
  <c r="GN143" i="1"/>
  <c r="GM143" i="1"/>
  <c r="P135" i="1"/>
  <c r="H95" i="5"/>
  <c r="CR54" i="1"/>
  <c r="Q54" i="1" s="1"/>
  <c r="GN58" i="1"/>
  <c r="GM58" i="1"/>
  <c r="K101" i="5" s="1"/>
  <c r="J103" i="5" s="1"/>
  <c r="P103" i="5" s="1"/>
  <c r="R194" i="5"/>
  <c r="X201" i="5"/>
  <c r="G201" i="5"/>
  <c r="O201" i="5" s="1"/>
  <c r="CP45" i="1"/>
  <c r="O45" i="1" s="1"/>
  <c r="AC85" i="1"/>
  <c r="R171" i="5"/>
  <c r="G176" i="5"/>
  <c r="O176" i="5" s="1"/>
  <c r="W176" i="5"/>
  <c r="S138" i="5"/>
  <c r="K188" i="5"/>
  <c r="J192" i="5" s="1"/>
  <c r="P192" i="5" s="1"/>
  <c r="CP123" i="1"/>
  <c r="O123" i="1" s="1"/>
  <c r="R36" i="5"/>
  <c r="DU85" i="1"/>
  <c r="CP36" i="1"/>
  <c r="O36" i="1" s="1"/>
  <c r="H114" i="5"/>
  <c r="G118" i="5" s="1"/>
  <c r="O118" i="5" s="1"/>
  <c r="T73" i="1"/>
  <c r="G271" i="5"/>
  <c r="O271" i="5" s="1"/>
  <c r="W271" i="5"/>
  <c r="R264" i="5"/>
  <c r="AG238" i="1"/>
  <c r="T269" i="1"/>
  <c r="X346" i="5"/>
  <c r="R338" i="5"/>
  <c r="G346" i="5"/>
  <c r="O346" i="5" s="1"/>
  <c r="GB238" i="1"/>
  <c r="ES269" i="1"/>
  <c r="G386" i="5"/>
  <c r="O386" i="5" s="1"/>
  <c r="W386" i="5"/>
  <c r="R379" i="5"/>
  <c r="BA85" i="1"/>
  <c r="CJ26" i="1"/>
  <c r="T65" i="1"/>
  <c r="DY85" i="1" s="1"/>
  <c r="CY128" i="1"/>
  <c r="X128" i="1" s="1"/>
  <c r="CZ128" i="1"/>
  <c r="Y128" i="1" s="1"/>
  <c r="K224" i="5"/>
  <c r="CZ131" i="1"/>
  <c r="Y131" i="1" s="1"/>
  <c r="V222" i="5" s="1"/>
  <c r="CY131" i="1"/>
  <c r="X131" i="1" s="1"/>
  <c r="T222" i="5" s="1"/>
  <c r="CZ134" i="1"/>
  <c r="Y134" i="1" s="1"/>
  <c r="CY134" i="1"/>
  <c r="X134" i="1" s="1"/>
  <c r="G255" i="5"/>
  <c r="O255" i="5" s="1"/>
  <c r="W255" i="5"/>
  <c r="R250" i="5"/>
  <c r="G261" i="5"/>
  <c r="O261" i="5" s="1"/>
  <c r="W261" i="5"/>
  <c r="R257" i="5"/>
  <c r="G280" i="5"/>
  <c r="O280" i="5" s="1"/>
  <c r="R273" i="5"/>
  <c r="X280" i="5"/>
  <c r="CY190" i="1"/>
  <c r="X190" i="1" s="1"/>
  <c r="CZ190" i="1"/>
  <c r="Y190" i="1" s="1"/>
  <c r="K330" i="5"/>
  <c r="CZ241" i="1"/>
  <c r="Y241" i="1" s="1"/>
  <c r="CY241" i="1"/>
  <c r="X241" i="1" s="1"/>
  <c r="DW269" i="1"/>
  <c r="G376" i="5"/>
  <c r="O376" i="5" s="1"/>
  <c r="W376" i="5"/>
  <c r="R369" i="5"/>
  <c r="K391" i="5"/>
  <c r="CP257" i="1"/>
  <c r="O257" i="1" s="1"/>
  <c r="K112" i="5"/>
  <c r="CP63" i="1"/>
  <c r="O63" i="1" s="1"/>
  <c r="CY120" i="1"/>
  <c r="X120" i="1" s="1"/>
  <c r="AK147" i="1" s="1"/>
  <c r="H332" i="5"/>
  <c r="U85" i="1"/>
  <c r="AH26" i="1"/>
  <c r="V65" i="1"/>
  <c r="W73" i="1"/>
  <c r="CZ188" i="1"/>
  <c r="Y188" i="1" s="1"/>
  <c r="CY188" i="1"/>
  <c r="X188" i="1" s="1"/>
  <c r="GM188" i="1" s="1"/>
  <c r="CZ194" i="1"/>
  <c r="Y194" i="1" s="1"/>
  <c r="CY194" i="1"/>
  <c r="X194" i="1" s="1"/>
  <c r="H329" i="5"/>
  <c r="G336" i="5" s="1"/>
  <c r="O336" i="5" s="1"/>
  <c r="G405" i="5" s="1"/>
  <c r="CR241" i="1"/>
  <c r="Q241" i="1" s="1"/>
  <c r="AB241" i="1"/>
  <c r="K351" i="5"/>
  <c r="CZ249" i="1"/>
  <c r="Y249" i="1" s="1"/>
  <c r="V347" i="5" s="1"/>
  <c r="K354" i="5" s="1"/>
  <c r="CY249" i="1"/>
  <c r="X249" i="1" s="1"/>
  <c r="CY254" i="1"/>
  <c r="X254" i="1" s="1"/>
  <c r="GN254" i="1" s="1"/>
  <c r="CZ254" i="1"/>
  <c r="Y254" i="1" s="1"/>
  <c r="CJ178" i="1"/>
  <c r="BA207" i="1"/>
  <c r="EM269" i="1"/>
  <c r="FV238" i="1"/>
  <c r="AB305" i="1"/>
  <c r="CR305" i="1"/>
  <c r="Q305" i="1" s="1"/>
  <c r="CP305" i="1" s="1"/>
  <c r="O305" i="1" s="1"/>
  <c r="G486" i="5"/>
  <c r="O486" i="5" s="1"/>
  <c r="W486" i="5"/>
  <c r="R478" i="5"/>
  <c r="L322" i="5"/>
  <c r="GN248" i="1"/>
  <c r="GM248" i="1"/>
  <c r="CI238" i="1"/>
  <c r="AZ269" i="1"/>
  <c r="CZ305" i="1"/>
  <c r="Y305" i="1" s="1"/>
  <c r="V419" i="5" s="1"/>
  <c r="CY305" i="1"/>
  <c r="X305" i="1" s="1"/>
  <c r="T419" i="5" s="1"/>
  <c r="H424" i="5"/>
  <c r="AB307" i="1"/>
  <c r="CR307" i="1"/>
  <c r="Q307" i="1" s="1"/>
  <c r="CY316" i="1"/>
  <c r="X316" i="1" s="1"/>
  <c r="CZ316" i="1"/>
  <c r="Y316" i="1" s="1"/>
  <c r="K473" i="5"/>
  <c r="GN327" i="1"/>
  <c r="GM327" i="1"/>
  <c r="K480" i="5"/>
  <c r="CY331" i="1"/>
  <c r="X331" i="1" s="1"/>
  <c r="T476" i="5" s="1"/>
  <c r="K481" i="5" s="1"/>
  <c r="CZ331" i="1"/>
  <c r="Y331" i="1" s="1"/>
  <c r="V476" i="5" s="1"/>
  <c r="K482" i="5" s="1"/>
  <c r="K490" i="5"/>
  <c r="CP337" i="1"/>
  <c r="O337" i="1" s="1"/>
  <c r="K502" i="5"/>
  <c r="CP343" i="1"/>
  <c r="O343" i="1" s="1"/>
  <c r="H524" i="5"/>
  <c r="W532" i="5" s="1"/>
  <c r="AB351" i="1"/>
  <c r="CR351" i="1"/>
  <c r="Q351" i="1" s="1"/>
  <c r="Q133" i="1"/>
  <c r="DV147" i="1" s="1"/>
  <c r="K496" i="5"/>
  <c r="GM339" i="1"/>
  <c r="GN339" i="1"/>
  <c r="H536" i="5"/>
  <c r="G542" i="5" s="1"/>
  <c r="O542" i="5" s="1"/>
  <c r="CP260" i="1"/>
  <c r="O260" i="1" s="1"/>
  <c r="GB367" i="1"/>
  <c r="R433" i="5"/>
  <c r="K458" i="5"/>
  <c r="CP321" i="1"/>
  <c r="O321" i="1" s="1"/>
  <c r="CY360" i="1"/>
  <c r="X360" i="1" s="1"/>
  <c r="GM360" i="1" s="1"/>
  <c r="CZ360" i="1"/>
  <c r="Y360" i="1" s="1"/>
  <c r="GM348" i="1"/>
  <c r="GN348" i="1"/>
  <c r="GX352" i="1"/>
  <c r="CJ367" i="1" s="1"/>
  <c r="CY413" i="1"/>
  <c r="X413" i="1" s="1"/>
  <c r="T570" i="5" s="1"/>
  <c r="CZ413" i="1"/>
  <c r="Y413" i="1" s="1"/>
  <c r="V570" i="5" s="1"/>
  <c r="R722" i="5"/>
  <c r="CZ529" i="1"/>
  <c r="Y529" i="1" s="1"/>
  <c r="V740" i="5" s="1"/>
  <c r="K738" i="5" s="1"/>
  <c r="CY529" i="1"/>
  <c r="X529" i="1" s="1"/>
  <c r="CY541" i="1"/>
  <c r="X541" i="1" s="1"/>
  <c r="CZ541" i="1"/>
  <c r="Y541" i="1" s="1"/>
  <c r="V763" i="5" s="1"/>
  <c r="K770" i="5"/>
  <c r="CZ545" i="1"/>
  <c r="Y545" i="1" s="1"/>
  <c r="V766" i="5" s="1"/>
  <c r="CY545" i="1"/>
  <c r="X545" i="1" s="1"/>
  <c r="T766" i="5" s="1"/>
  <c r="E836" i="5"/>
  <c r="S607" i="1"/>
  <c r="V607" i="1"/>
  <c r="EA671" i="1" s="1"/>
  <c r="G847" i="5"/>
  <c r="O847" i="5" s="1"/>
  <c r="W847" i="5"/>
  <c r="R840" i="5"/>
  <c r="GM354" i="1"/>
  <c r="GN354" i="1"/>
  <c r="K551" i="5"/>
  <c r="CZ405" i="1"/>
  <c r="Y405" i="1" s="1"/>
  <c r="DX471" i="1"/>
  <c r="CY405" i="1"/>
  <c r="X405" i="1" s="1"/>
  <c r="GN405" i="1" s="1"/>
  <c r="K562" i="5"/>
  <c r="CP407" i="1"/>
  <c r="O407" i="1" s="1"/>
  <c r="CZ409" i="1"/>
  <c r="Y409" i="1" s="1"/>
  <c r="V568" i="5" s="1"/>
  <c r="CY409" i="1"/>
  <c r="X409" i="1" s="1"/>
  <c r="T568" i="5" s="1"/>
  <c r="CY416" i="1"/>
  <c r="X416" i="1" s="1"/>
  <c r="CZ416" i="1"/>
  <c r="Y416" i="1" s="1"/>
  <c r="R583" i="5"/>
  <c r="H633" i="5"/>
  <c r="G638" i="5" s="1"/>
  <c r="O638" i="5" s="1"/>
  <c r="GM458" i="1"/>
  <c r="GN458" i="1"/>
  <c r="CY515" i="1"/>
  <c r="X515" i="1" s="1"/>
  <c r="CZ515" i="1"/>
  <c r="Y515" i="1" s="1"/>
  <c r="V708" i="5" s="1"/>
  <c r="K705" i="5" s="1"/>
  <c r="DW571" i="1"/>
  <c r="R801" i="5"/>
  <c r="K812" i="5"/>
  <c r="CZ563" i="1"/>
  <c r="Y563" i="1" s="1"/>
  <c r="V811" i="5" s="1"/>
  <c r="K815" i="5" s="1"/>
  <c r="CY563" i="1"/>
  <c r="X563" i="1" s="1"/>
  <c r="T811" i="5" s="1"/>
  <c r="K814" i="5" s="1"/>
  <c r="R872" i="5"/>
  <c r="G880" i="5"/>
  <c r="O880" i="5" s="1"/>
  <c r="W880" i="5"/>
  <c r="CP317" i="1"/>
  <c r="O317" i="1" s="1"/>
  <c r="P352" i="1"/>
  <c r="CP352" i="1" s="1"/>
  <c r="O352" i="1" s="1"/>
  <c r="EG300" i="1"/>
  <c r="P371" i="1"/>
  <c r="EA367" i="1"/>
  <c r="GN360" i="1"/>
  <c r="R594" i="5"/>
  <c r="CY452" i="1"/>
  <c r="X452" i="1" s="1"/>
  <c r="CZ452" i="1"/>
  <c r="Y452" i="1" s="1"/>
  <c r="F475" i="1"/>
  <c r="AO398" i="1"/>
  <c r="AO870" i="1"/>
  <c r="H684" i="5"/>
  <c r="CY510" i="1"/>
  <c r="X510" i="1" s="1"/>
  <c r="CZ510" i="1"/>
  <c r="Y510" i="1" s="1"/>
  <c r="R700" i="5"/>
  <c r="H757" i="5"/>
  <c r="CR539" i="1"/>
  <c r="Q539" i="1" s="1"/>
  <c r="AB539" i="1"/>
  <c r="H772" i="5"/>
  <c r="CY552" i="1"/>
  <c r="X552" i="1" s="1"/>
  <c r="CZ552" i="1"/>
  <c r="Y552" i="1" s="1"/>
  <c r="K803" i="5"/>
  <c r="CY557" i="1"/>
  <c r="X557" i="1" s="1"/>
  <c r="T799" i="5" s="1"/>
  <c r="CZ557" i="1"/>
  <c r="Y557" i="1" s="1"/>
  <c r="V799" i="5" s="1"/>
  <c r="CZ562" i="1"/>
  <c r="Y562" i="1" s="1"/>
  <c r="CY562" i="1"/>
  <c r="X562" i="1" s="1"/>
  <c r="W420" i="1"/>
  <c r="AJ471" i="1" s="1"/>
  <c r="GM430" i="1"/>
  <c r="GN430" i="1"/>
  <c r="GN441" i="1"/>
  <c r="GM441" i="1"/>
  <c r="GX445" i="1"/>
  <c r="GN504" i="1"/>
  <c r="GM504" i="1"/>
  <c r="K741" i="5"/>
  <c r="GM531" i="1"/>
  <c r="GN531" i="1"/>
  <c r="CJ671" i="1"/>
  <c r="K897" i="5"/>
  <c r="CY633" i="1"/>
  <c r="X633" i="1" s="1"/>
  <c r="T893" i="5" s="1"/>
  <c r="K898" i="5" s="1"/>
  <c r="CZ633" i="1"/>
  <c r="Y633" i="1" s="1"/>
  <c r="V893" i="5" s="1"/>
  <c r="CY643" i="1"/>
  <c r="X643" i="1" s="1"/>
  <c r="T914" i="5" s="1"/>
  <c r="CZ643" i="1"/>
  <c r="Y643" i="1" s="1"/>
  <c r="V914" i="5" s="1"/>
  <c r="K959" i="5"/>
  <c r="GM661" i="1"/>
  <c r="GN661" i="1"/>
  <c r="CY667" i="1"/>
  <c r="X667" i="1" s="1"/>
  <c r="T968" i="5" s="1"/>
  <c r="CZ667" i="1"/>
  <c r="Y667" i="1" s="1"/>
  <c r="V968" i="5" s="1"/>
  <c r="K965" i="5" s="1"/>
  <c r="AI754" i="1"/>
  <c r="V765" i="1"/>
  <c r="G1039" i="5"/>
  <c r="O1039" i="5" s="1"/>
  <c r="W1039" i="5"/>
  <c r="R1031" i="5"/>
  <c r="K1066" i="5"/>
  <c r="P420" i="1"/>
  <c r="CP420" i="1" s="1"/>
  <c r="O420" i="1" s="1"/>
  <c r="T528" i="1"/>
  <c r="K982" i="5"/>
  <c r="DU723" i="1"/>
  <c r="CP705" i="1"/>
  <c r="O705" i="1" s="1"/>
  <c r="G1067" i="5"/>
  <c r="O1067" i="5" s="1"/>
  <c r="W1067" i="5"/>
  <c r="R1058" i="5"/>
  <c r="GN428" i="1"/>
  <c r="GM428" i="1"/>
  <c r="U445" i="1"/>
  <c r="CY524" i="1"/>
  <c r="X524" i="1" s="1"/>
  <c r="CZ524" i="1"/>
  <c r="Y524" i="1" s="1"/>
  <c r="DZ571" i="1"/>
  <c r="U547" i="1"/>
  <c r="R607" i="1"/>
  <c r="DW671" i="1" s="1"/>
  <c r="H888" i="5"/>
  <c r="K901" i="5"/>
  <c r="GN635" i="1"/>
  <c r="GM635" i="1"/>
  <c r="H1008" i="5"/>
  <c r="G1120" i="5"/>
  <c r="O1120" i="5" s="1"/>
  <c r="W1120" i="5"/>
  <c r="R1114" i="5"/>
  <c r="T420" i="1"/>
  <c r="AG471" i="1" s="1"/>
  <c r="AH571" i="1"/>
  <c r="W547" i="1"/>
  <c r="EB571" i="1" s="1"/>
  <c r="GM554" i="1"/>
  <c r="GN554" i="1"/>
  <c r="T607" i="1"/>
  <c r="DY671" i="1" s="1"/>
  <c r="AB627" i="1"/>
  <c r="K980" i="5"/>
  <c r="DV723" i="1"/>
  <c r="K996" i="5"/>
  <c r="J1000" i="5" s="1"/>
  <c r="P1000" i="5" s="1"/>
  <c r="CP715" i="1"/>
  <c r="O715" i="1" s="1"/>
  <c r="CR716" i="1"/>
  <c r="Q716" i="1" s="1"/>
  <c r="CP716" i="1" s="1"/>
  <c r="O716" i="1" s="1"/>
  <c r="AB716" i="1"/>
  <c r="T1010" i="5"/>
  <c r="GN719" i="1"/>
  <c r="GM719" i="1"/>
  <c r="CR762" i="1"/>
  <c r="Q762" i="1" s="1"/>
  <c r="CP762" i="1" s="1"/>
  <c r="O762" i="1" s="1"/>
  <c r="AB762" i="1"/>
  <c r="K1073" i="5"/>
  <c r="CP805" i="1"/>
  <c r="O805" i="1" s="1"/>
  <c r="K1088" i="5"/>
  <c r="GM815" i="1"/>
  <c r="GN815" i="1"/>
  <c r="H1135" i="5"/>
  <c r="G1142" i="5" s="1"/>
  <c r="O1142" i="5" s="1"/>
  <c r="CR831" i="1"/>
  <c r="Q831" i="1" s="1"/>
  <c r="AB831" i="1"/>
  <c r="CZ651" i="1"/>
  <c r="Y651" i="1" s="1"/>
  <c r="V928" i="5" s="1"/>
  <c r="K935" i="5" s="1"/>
  <c r="GN662" i="1"/>
  <c r="GM662" i="1"/>
  <c r="CG702" i="1"/>
  <c r="AX723" i="1"/>
  <c r="AH754" i="1"/>
  <c r="U765" i="1"/>
  <c r="V1056" i="5"/>
  <c r="GM800" i="1"/>
  <c r="GN800" i="1"/>
  <c r="H1097" i="5"/>
  <c r="G1100" i="5" s="1"/>
  <c r="O1100" i="5" s="1"/>
  <c r="Q547" i="1"/>
  <c r="GN650" i="1"/>
  <c r="GM650" i="1"/>
  <c r="CP667" i="1"/>
  <c r="O667" i="1" s="1"/>
  <c r="EH841" i="1"/>
  <c r="GA841" i="1"/>
  <c r="FQ796" i="1"/>
  <c r="CG841" i="1"/>
  <c r="AQ841" i="1"/>
  <c r="BZ796" i="1"/>
  <c r="T1077" i="5"/>
  <c r="GM807" i="1"/>
  <c r="GN807" i="1"/>
  <c r="GX809" i="1"/>
  <c r="GB841" i="1" s="1"/>
  <c r="H1149" i="5"/>
  <c r="GN523" i="1"/>
  <c r="GM523" i="1"/>
  <c r="GM632" i="1"/>
  <c r="GN632" i="1"/>
  <c r="CZ637" i="1"/>
  <c r="Y637" i="1" s="1"/>
  <c r="V902" i="5" s="1"/>
  <c r="U723" i="1"/>
  <c r="AH702" i="1"/>
  <c r="EA702" i="1"/>
  <c r="DN723" i="1"/>
  <c r="K1008" i="5"/>
  <c r="AU702" i="1"/>
  <c r="F742" i="1"/>
  <c r="AU870" i="1"/>
  <c r="S765" i="1"/>
  <c r="AF754" i="1"/>
  <c r="DX754" i="1"/>
  <c r="DK765" i="1"/>
  <c r="GM758" i="1"/>
  <c r="L1155" i="5"/>
  <c r="CZ805" i="1"/>
  <c r="Y805" i="1" s="1"/>
  <c r="V1068" i="5" s="1"/>
  <c r="GX806" i="1"/>
  <c r="CJ841" i="1" s="1"/>
  <c r="CY810" i="1"/>
  <c r="X810" i="1" s="1"/>
  <c r="K1123" i="5"/>
  <c r="CZ827" i="1"/>
  <c r="Y827" i="1" s="1"/>
  <c r="V1121" i="5" s="1"/>
  <c r="K1128" i="5" s="1"/>
  <c r="CY827" i="1"/>
  <c r="X827" i="1" s="1"/>
  <c r="T1121" i="5" s="1"/>
  <c r="K1127" i="5" s="1"/>
  <c r="T1130" i="5"/>
  <c r="GM829" i="1"/>
  <c r="GN829" i="1"/>
  <c r="CR833" i="1"/>
  <c r="Q833" i="1" s="1"/>
  <c r="CP833" i="1" s="1"/>
  <c r="O833" i="1" s="1"/>
  <c r="AB833" i="1"/>
  <c r="CP625" i="1"/>
  <c r="O625" i="1" s="1"/>
  <c r="P646" i="1"/>
  <c r="AK723" i="1"/>
  <c r="V806" i="1"/>
  <c r="AI841" i="1" s="1"/>
  <c r="GM822" i="1"/>
  <c r="GN822" i="1"/>
  <c r="AB825" i="1"/>
  <c r="K802" i="5"/>
  <c r="CP557" i="1"/>
  <c r="O557" i="1" s="1"/>
  <c r="GM309" i="1"/>
  <c r="GN309" i="1"/>
  <c r="GN669" i="1"/>
  <c r="R528" i="1"/>
  <c r="AE571" i="1" s="1"/>
  <c r="CP253" i="1"/>
  <c r="O253" i="1" s="1"/>
  <c r="AD207" i="1"/>
  <c r="GN136" i="1"/>
  <c r="GM136" i="1"/>
  <c r="GN637" i="1"/>
  <c r="GN141" i="1"/>
  <c r="GM141" i="1"/>
  <c r="CP419" i="1"/>
  <c r="O419" i="1" s="1"/>
  <c r="T262" i="5"/>
  <c r="K268" i="5" s="1"/>
  <c r="GM666" i="1"/>
  <c r="GM619" i="1"/>
  <c r="GN619" i="1"/>
  <c r="GN201" i="1"/>
  <c r="GM201" i="1"/>
  <c r="GN192" i="1"/>
  <c r="GM192" i="1"/>
  <c r="CP131" i="1"/>
  <c r="O131" i="1" s="1"/>
  <c r="CZ55" i="1"/>
  <c r="Y55" i="1" s="1"/>
  <c r="CY55" i="1"/>
  <c r="X55" i="1" s="1"/>
  <c r="AE85" i="1"/>
  <c r="H125" i="5"/>
  <c r="G128" i="5" s="1"/>
  <c r="O128" i="5" s="1"/>
  <c r="E138" i="5"/>
  <c r="GX73" i="1"/>
  <c r="R73" i="1"/>
  <c r="V73" i="1"/>
  <c r="K171" i="5"/>
  <c r="CZ119" i="1"/>
  <c r="Y119" i="1" s="1"/>
  <c r="DX147" i="1"/>
  <c r="CY119" i="1"/>
  <c r="X119" i="1" s="1"/>
  <c r="H228" i="5"/>
  <c r="W233" i="5" s="1"/>
  <c r="G62" i="5"/>
  <c r="O62" i="5" s="1"/>
  <c r="W62" i="5"/>
  <c r="R55" i="5"/>
  <c r="K81" i="5"/>
  <c r="CY48" i="1"/>
  <c r="X48" i="1" s="1"/>
  <c r="T79" i="5" s="1"/>
  <c r="K82" i="5" s="1"/>
  <c r="CP48" i="1"/>
  <c r="O48" i="1" s="1"/>
  <c r="CZ48" i="1"/>
  <c r="Y48" i="1" s="1"/>
  <c r="V79" i="5" s="1"/>
  <c r="K83" i="5" s="1"/>
  <c r="K113" i="5"/>
  <c r="CZ63" i="1"/>
  <c r="Y63" i="1" s="1"/>
  <c r="V109" i="5" s="1"/>
  <c r="CY63" i="1"/>
  <c r="X63" i="1" s="1"/>
  <c r="T109" i="5" s="1"/>
  <c r="H135" i="5"/>
  <c r="U138" i="5"/>
  <c r="H136" i="5" s="1"/>
  <c r="K172" i="5"/>
  <c r="CP119" i="1"/>
  <c r="O119" i="1" s="1"/>
  <c r="DU147" i="1"/>
  <c r="G182" i="5"/>
  <c r="O182" i="5" s="1"/>
  <c r="W182" i="5"/>
  <c r="R178" i="5"/>
  <c r="CR124" i="1"/>
  <c r="Q124" i="1" s="1"/>
  <c r="CP124" i="1" s="1"/>
  <c r="O124" i="1" s="1"/>
  <c r="AB147" i="1" s="1"/>
  <c r="AB124" i="1"/>
  <c r="H39" i="5"/>
  <c r="G43" i="5" s="1"/>
  <c r="O43" i="5" s="1"/>
  <c r="G53" i="5"/>
  <c r="O53" i="5" s="1"/>
  <c r="W53" i="5"/>
  <c r="R46" i="5"/>
  <c r="CR41" i="1"/>
  <c r="Q41" i="1" s="1"/>
  <c r="CP41" i="1" s="1"/>
  <c r="O41" i="1" s="1"/>
  <c r="AB41" i="1"/>
  <c r="CZ50" i="1"/>
  <c r="Y50" i="1" s="1"/>
  <c r="V86" i="5" s="1"/>
  <c r="K90" i="5" s="1"/>
  <c r="CY50" i="1"/>
  <c r="X50" i="1" s="1"/>
  <c r="K96" i="5"/>
  <c r="CZ54" i="1"/>
  <c r="Y54" i="1" s="1"/>
  <c r="V94" i="5" s="1"/>
  <c r="K98" i="5" s="1"/>
  <c r="CY54" i="1"/>
  <c r="X54" i="1" s="1"/>
  <c r="T94" i="5" s="1"/>
  <c r="K97" i="5" s="1"/>
  <c r="H115" i="5"/>
  <c r="CR74" i="1"/>
  <c r="Q74" i="1" s="1"/>
  <c r="CP74" i="1" s="1"/>
  <c r="O74" i="1" s="1"/>
  <c r="AB74" i="1"/>
  <c r="GO78" i="1"/>
  <c r="CC85" i="1" s="1"/>
  <c r="GM78" i="1"/>
  <c r="EG26" i="1"/>
  <c r="P89" i="1"/>
  <c r="EG870" i="1"/>
  <c r="K217" i="5"/>
  <c r="CP129" i="1"/>
  <c r="O129" i="1" s="1"/>
  <c r="CZ196" i="1"/>
  <c r="Y196" i="1" s="1"/>
  <c r="CY196" i="1"/>
  <c r="X196" i="1" s="1"/>
  <c r="AI238" i="1"/>
  <c r="V269" i="1"/>
  <c r="EA238" i="1"/>
  <c r="DN269" i="1"/>
  <c r="G366" i="5"/>
  <c r="O366" i="5" s="1"/>
  <c r="W366" i="5"/>
  <c r="R359" i="5"/>
  <c r="L1166" i="5"/>
  <c r="L1159" i="5"/>
  <c r="L164" i="5"/>
  <c r="AB67" i="1"/>
  <c r="U73" i="1"/>
  <c r="GN120" i="1"/>
  <c r="GM120" i="1"/>
  <c r="AI116" i="1"/>
  <c r="V147" i="1"/>
  <c r="CP133" i="1"/>
  <c r="O133" i="1" s="1"/>
  <c r="CR134" i="1"/>
  <c r="Q134" i="1" s="1"/>
  <c r="CP134" i="1" s="1"/>
  <c r="O134" i="1" s="1"/>
  <c r="AB134" i="1"/>
  <c r="CZ137" i="1"/>
  <c r="Y137" i="1" s="1"/>
  <c r="V234" i="5" s="1"/>
  <c r="CY137" i="1"/>
  <c r="X137" i="1" s="1"/>
  <c r="T234" i="5" s="1"/>
  <c r="H304" i="5"/>
  <c r="G312" i="5" s="1"/>
  <c r="O312" i="5" s="1"/>
  <c r="CR193" i="1"/>
  <c r="Q193" i="1" s="1"/>
  <c r="CZ242" i="1"/>
  <c r="Y242" i="1" s="1"/>
  <c r="CY242" i="1"/>
  <c r="X242" i="1" s="1"/>
  <c r="AE269" i="1"/>
  <c r="K341" i="5"/>
  <c r="CP245" i="1"/>
  <c r="O245" i="1" s="1"/>
  <c r="DU269" i="1"/>
  <c r="G397" i="5"/>
  <c r="O397" i="5" s="1"/>
  <c r="W397" i="5"/>
  <c r="R388" i="5"/>
  <c r="S73" i="1"/>
  <c r="H232" i="5"/>
  <c r="W232" i="5" s="1"/>
  <c r="H333" i="5"/>
  <c r="CP71" i="1"/>
  <c r="O71" i="1" s="1"/>
  <c r="W135" i="1"/>
  <c r="EB147" i="1" s="1"/>
  <c r="K251" i="5"/>
  <c r="J255" i="5" s="1"/>
  <c r="P255" i="5" s="1"/>
  <c r="CP181" i="1"/>
  <c r="O181" i="1" s="1"/>
  <c r="DU207" i="1"/>
  <c r="CR199" i="1"/>
  <c r="Q199" i="1" s="1"/>
  <c r="CP199" i="1" s="1"/>
  <c r="O199" i="1" s="1"/>
  <c r="AB199" i="1"/>
  <c r="CY203" i="1"/>
  <c r="X203" i="1" s="1"/>
  <c r="T317" i="5" s="1"/>
  <c r="CZ203" i="1"/>
  <c r="Y203" i="1" s="1"/>
  <c r="V317" i="5" s="1"/>
  <c r="CR244" i="1"/>
  <c r="Q244" i="1" s="1"/>
  <c r="AB244" i="1"/>
  <c r="CY250" i="1"/>
  <c r="X250" i="1" s="1"/>
  <c r="CZ250" i="1"/>
  <c r="Y250" i="1" s="1"/>
  <c r="H419" i="5"/>
  <c r="W419" i="5" s="1"/>
  <c r="DL207" i="1"/>
  <c r="DY178" i="1"/>
  <c r="G510" i="5"/>
  <c r="O510" i="5" s="1"/>
  <c r="W510" i="5"/>
  <c r="R501" i="5"/>
  <c r="CY261" i="1"/>
  <c r="X261" i="1" s="1"/>
  <c r="T396" i="5" s="1"/>
  <c r="CZ261" i="1"/>
  <c r="Y261" i="1" s="1"/>
  <c r="V396" i="5" s="1"/>
  <c r="K393" i="5" s="1"/>
  <c r="G430" i="5"/>
  <c r="O430" i="5" s="1"/>
  <c r="W430" i="5"/>
  <c r="R423" i="5"/>
  <c r="CY329" i="1"/>
  <c r="X329" i="1" s="1"/>
  <c r="CZ329" i="1"/>
  <c r="Y329" i="1" s="1"/>
  <c r="V474" i="5" s="1"/>
  <c r="CY345" i="1"/>
  <c r="X345" i="1" s="1"/>
  <c r="CZ345" i="1"/>
  <c r="Y345" i="1" s="1"/>
  <c r="V508" i="5" s="1"/>
  <c r="K506" i="5" s="1"/>
  <c r="H528" i="5"/>
  <c r="G558" i="5"/>
  <c r="O558" i="5" s="1"/>
  <c r="W558" i="5"/>
  <c r="R551" i="5"/>
  <c r="R561" i="5"/>
  <c r="G571" i="5"/>
  <c r="O571" i="5" s="1"/>
  <c r="W571" i="5"/>
  <c r="V133" i="1"/>
  <c r="EA147" i="1" s="1"/>
  <c r="T207" i="1"/>
  <c r="AG178" i="1"/>
  <c r="GN251" i="1"/>
  <c r="GM251" i="1"/>
  <c r="K412" i="5"/>
  <c r="CZ303" i="1"/>
  <c r="Y303" i="1" s="1"/>
  <c r="CY303" i="1"/>
  <c r="X303" i="1" s="1"/>
  <c r="DX367" i="1"/>
  <c r="CY306" i="1"/>
  <c r="X306" i="1" s="1"/>
  <c r="GN306" i="1" s="1"/>
  <c r="AF367" i="1"/>
  <c r="CZ306" i="1"/>
  <c r="Y306" i="1" s="1"/>
  <c r="CY315" i="1"/>
  <c r="X315" i="1" s="1"/>
  <c r="T442" i="5" s="1"/>
  <c r="CZ315" i="1"/>
  <c r="Y315" i="1" s="1"/>
  <c r="V442" i="5" s="1"/>
  <c r="H471" i="5"/>
  <c r="G475" i="5" s="1"/>
  <c r="O475" i="5" s="1"/>
  <c r="K525" i="5"/>
  <c r="CZ351" i="1"/>
  <c r="Y351" i="1" s="1"/>
  <c r="V521" i="5" s="1"/>
  <c r="K528" i="5" s="1"/>
  <c r="CY351" i="1"/>
  <c r="X351" i="1" s="1"/>
  <c r="T521" i="5" s="1"/>
  <c r="K527" i="5" s="1"/>
  <c r="CY363" i="1"/>
  <c r="X363" i="1" s="1"/>
  <c r="CZ363" i="1"/>
  <c r="Y363" i="1" s="1"/>
  <c r="V541" i="5" s="1"/>
  <c r="K537" i="5" s="1"/>
  <c r="AB260" i="1"/>
  <c r="H437" i="5"/>
  <c r="G443" i="5" s="1"/>
  <c r="O443" i="5" s="1"/>
  <c r="R455" i="5"/>
  <c r="G463" i="5"/>
  <c r="O463" i="5" s="1"/>
  <c r="W463" i="5"/>
  <c r="K457" i="5"/>
  <c r="CZ321" i="1"/>
  <c r="Y321" i="1" s="1"/>
  <c r="V453" i="5" s="1"/>
  <c r="K460" i="5" s="1"/>
  <c r="CY321" i="1"/>
  <c r="X321" i="1" s="1"/>
  <c r="T453" i="5" s="1"/>
  <c r="K459" i="5" s="1"/>
  <c r="CZ404" i="1"/>
  <c r="Y404" i="1" s="1"/>
  <c r="CY404" i="1"/>
  <c r="X404" i="1" s="1"/>
  <c r="K552" i="5"/>
  <c r="DY471" i="1"/>
  <c r="R617" i="5"/>
  <c r="G626" i="5"/>
  <c r="O626" i="5" s="1"/>
  <c r="W626" i="5"/>
  <c r="H726" i="5"/>
  <c r="G730" i="5" s="1"/>
  <c r="O730" i="5" s="1"/>
  <c r="R756" i="5"/>
  <c r="G765" i="5"/>
  <c r="O765" i="5" s="1"/>
  <c r="W765" i="5"/>
  <c r="S836" i="5"/>
  <c r="E569" i="5"/>
  <c r="V411" i="1"/>
  <c r="EA471" i="1" s="1"/>
  <c r="EB471" i="1"/>
  <c r="H587" i="5"/>
  <c r="G591" i="5" s="1"/>
  <c r="O591" i="5" s="1"/>
  <c r="H634" i="5"/>
  <c r="CZ451" i="1"/>
  <c r="Y451" i="1" s="1"/>
  <c r="CY451" i="1"/>
  <c r="X451" i="1" s="1"/>
  <c r="G670" i="5"/>
  <c r="O670" i="5" s="1"/>
  <c r="W670" i="5"/>
  <c r="R662" i="5"/>
  <c r="CZ465" i="1"/>
  <c r="Y465" i="1" s="1"/>
  <c r="V668" i="5" s="1"/>
  <c r="K665" i="5" s="1"/>
  <c r="CP465" i="1"/>
  <c r="O465" i="1" s="1"/>
  <c r="CY465" i="1"/>
  <c r="X465" i="1" s="1"/>
  <c r="T668" i="5" s="1"/>
  <c r="GM536" i="1"/>
  <c r="GN536" i="1"/>
  <c r="H805" i="5"/>
  <c r="G810" i="5" s="1"/>
  <c r="O810" i="5" s="1"/>
  <c r="CY608" i="1"/>
  <c r="X608" i="1" s="1"/>
  <c r="GM608" i="1" s="1"/>
  <c r="CZ608" i="1"/>
  <c r="Y608" i="1" s="1"/>
  <c r="AE671" i="1"/>
  <c r="K852" i="5"/>
  <c r="CY611" i="1"/>
  <c r="X611" i="1" s="1"/>
  <c r="T848" i="5" s="1"/>
  <c r="K854" i="5" s="1"/>
  <c r="CZ611" i="1"/>
  <c r="Y611" i="1" s="1"/>
  <c r="V848" i="5" s="1"/>
  <c r="K855" i="5" s="1"/>
  <c r="R352" i="1"/>
  <c r="CZ352" i="1" s="1"/>
  <c r="Y352" i="1" s="1"/>
  <c r="L672" i="5"/>
  <c r="G580" i="5"/>
  <c r="O580" i="5" s="1"/>
  <c r="W580" i="5"/>
  <c r="R573" i="5"/>
  <c r="G697" i="5"/>
  <c r="O697" i="5" s="1"/>
  <c r="W697" i="5"/>
  <c r="R690" i="5"/>
  <c r="G719" i="5"/>
  <c r="O719" i="5" s="1"/>
  <c r="W719" i="5"/>
  <c r="R712" i="5"/>
  <c r="R733" i="5"/>
  <c r="G742" i="5"/>
  <c r="O742" i="5" s="1"/>
  <c r="W742" i="5"/>
  <c r="H749" i="5"/>
  <c r="W753" i="5" s="1"/>
  <c r="H815" i="5"/>
  <c r="R850" i="5"/>
  <c r="G860" i="5"/>
  <c r="O860" i="5" s="1"/>
  <c r="W860" i="5"/>
  <c r="DZ471" i="1"/>
  <c r="K590" i="5"/>
  <c r="J591" i="5" s="1"/>
  <c r="P591" i="5" s="1"/>
  <c r="GN421" i="1"/>
  <c r="GM421" i="1"/>
  <c r="H598" i="5"/>
  <c r="G603" i="5" s="1"/>
  <c r="O603" i="5" s="1"/>
  <c r="AB429" i="1"/>
  <c r="CZ446" i="1"/>
  <c r="Y446" i="1" s="1"/>
  <c r="CY446" i="1"/>
  <c r="X446" i="1" s="1"/>
  <c r="GN446" i="1" s="1"/>
  <c r="H642" i="5"/>
  <c r="G648" i="5" s="1"/>
  <c r="O648" i="5" s="1"/>
  <c r="CR453" i="1"/>
  <c r="Q453" i="1" s="1"/>
  <c r="AB453" i="1"/>
  <c r="G660" i="5"/>
  <c r="O660" i="5" s="1"/>
  <c r="W660" i="5"/>
  <c r="R651" i="5"/>
  <c r="H659" i="5"/>
  <c r="W659" i="5" s="1"/>
  <c r="CY466" i="1"/>
  <c r="X466" i="1" s="1"/>
  <c r="CZ466" i="1"/>
  <c r="Y466" i="1" s="1"/>
  <c r="K703" i="5"/>
  <c r="CP511" i="1"/>
  <c r="O511" i="1" s="1"/>
  <c r="H704" i="5"/>
  <c r="G710" i="5" s="1"/>
  <c r="O710" i="5" s="1"/>
  <c r="K758" i="5"/>
  <c r="CY539" i="1"/>
  <c r="X539" i="1" s="1"/>
  <c r="T754" i="5" s="1"/>
  <c r="CZ539" i="1"/>
  <c r="Y539" i="1" s="1"/>
  <c r="V754" i="5" s="1"/>
  <c r="K761" i="5" s="1"/>
  <c r="U775" i="5"/>
  <c r="H773" i="5" s="1"/>
  <c r="CY553" i="1"/>
  <c r="X553" i="1" s="1"/>
  <c r="CZ553" i="1"/>
  <c r="Y553" i="1" s="1"/>
  <c r="V787" i="5" s="1"/>
  <c r="K785" i="5" s="1"/>
  <c r="G798" i="5"/>
  <c r="O798" i="5" s="1"/>
  <c r="W798" i="5"/>
  <c r="R791" i="5"/>
  <c r="GN558" i="1"/>
  <c r="GM558" i="1"/>
  <c r="CR564" i="1"/>
  <c r="Q564" i="1" s="1"/>
  <c r="CP564" i="1" s="1"/>
  <c r="O564" i="1" s="1"/>
  <c r="AB564" i="1"/>
  <c r="H833" i="5"/>
  <c r="W837" i="5" s="1"/>
  <c r="U420" i="1"/>
  <c r="AH471" i="1" s="1"/>
  <c r="AJ571" i="1"/>
  <c r="CZ561" i="1"/>
  <c r="Y561" i="1" s="1"/>
  <c r="V809" i="5" s="1"/>
  <c r="CY561" i="1"/>
  <c r="X561" i="1" s="1"/>
  <c r="T809" i="5" s="1"/>
  <c r="Q607" i="1"/>
  <c r="DV671" i="1" s="1"/>
  <c r="CR618" i="1"/>
  <c r="Q618" i="1" s="1"/>
  <c r="CP618" i="1" s="1"/>
  <c r="O618" i="1" s="1"/>
  <c r="AB618" i="1"/>
  <c r="CY647" i="1"/>
  <c r="X647" i="1" s="1"/>
  <c r="T925" i="5" s="1"/>
  <c r="K922" i="5" s="1"/>
  <c r="CZ647" i="1"/>
  <c r="Y647" i="1" s="1"/>
  <c r="V925" i="5" s="1"/>
  <c r="K923" i="5" s="1"/>
  <c r="H942" i="5"/>
  <c r="G948" i="5" s="1"/>
  <c r="O948" i="5" s="1"/>
  <c r="CR655" i="1"/>
  <c r="Q655" i="1" s="1"/>
  <c r="AB655" i="1"/>
  <c r="R951" i="5"/>
  <c r="G960" i="5"/>
  <c r="O960" i="5" s="1"/>
  <c r="W960" i="5"/>
  <c r="G1028" i="5"/>
  <c r="O1028" i="5" s="1"/>
  <c r="G1051" i="5" s="1"/>
  <c r="W1028" i="5"/>
  <c r="R1021" i="5"/>
  <c r="CZ803" i="1"/>
  <c r="Y803" i="1" s="1"/>
  <c r="V1066" i="5" s="1"/>
  <c r="CY803" i="1"/>
  <c r="X803" i="1" s="1"/>
  <c r="T1066" i="5" s="1"/>
  <c r="R1103" i="5"/>
  <c r="G1111" i="5"/>
  <c r="O1111" i="5" s="1"/>
  <c r="W1111" i="5"/>
  <c r="V420" i="1"/>
  <c r="AI471" i="1" s="1"/>
  <c r="S528" i="1"/>
  <c r="AF571" i="1" s="1"/>
  <c r="FY502" i="1"/>
  <c r="EP571" i="1"/>
  <c r="P607" i="1"/>
  <c r="CR620" i="1"/>
  <c r="Q620" i="1" s="1"/>
  <c r="CP620" i="1" s="1"/>
  <c r="O620" i="1" s="1"/>
  <c r="AB620" i="1"/>
  <c r="K874" i="5"/>
  <c r="CY623" i="1"/>
  <c r="X623" i="1" s="1"/>
  <c r="T870" i="5" s="1"/>
  <c r="K876" i="5" s="1"/>
  <c r="CZ623" i="1"/>
  <c r="Y623" i="1" s="1"/>
  <c r="V870" i="5" s="1"/>
  <c r="K877" i="5" s="1"/>
  <c r="CR628" i="1"/>
  <c r="Q628" i="1" s="1"/>
  <c r="CP628" i="1" s="1"/>
  <c r="O628" i="1" s="1"/>
  <c r="AB628" i="1"/>
  <c r="H965" i="5"/>
  <c r="G970" i="5" s="1"/>
  <c r="O970" i="5" s="1"/>
  <c r="GM438" i="1"/>
  <c r="GN438" i="1"/>
  <c r="AB458" i="1"/>
  <c r="GN510" i="1"/>
  <c r="GM510" i="1"/>
  <c r="CJ571" i="1"/>
  <c r="W607" i="1"/>
  <c r="EB671" i="1" s="1"/>
  <c r="G892" i="5"/>
  <c r="O892" i="5" s="1"/>
  <c r="W892" i="5"/>
  <c r="R883" i="5"/>
  <c r="R1003" i="5"/>
  <c r="G1012" i="5"/>
  <c r="O1012" i="5" s="1"/>
  <c r="W1012" i="5"/>
  <c r="AG571" i="1"/>
  <c r="CY525" i="1"/>
  <c r="X525" i="1" s="1"/>
  <c r="CZ525" i="1"/>
  <c r="Y525" i="1" s="1"/>
  <c r="V729" i="5" s="1"/>
  <c r="K727" i="5" s="1"/>
  <c r="V547" i="1"/>
  <c r="EA571" i="1" s="1"/>
  <c r="K809" i="5"/>
  <c r="GN561" i="1"/>
  <c r="H923" i="5"/>
  <c r="W927" i="5" s="1"/>
  <c r="AE765" i="1"/>
  <c r="CY756" i="1"/>
  <c r="X756" i="1" s="1"/>
  <c r="AK765" i="1" s="1"/>
  <c r="K1034" i="5"/>
  <c r="CP759" i="1"/>
  <c r="O759" i="1" s="1"/>
  <c r="CP804" i="1"/>
  <c r="O804" i="1" s="1"/>
  <c r="AB841" i="1" s="1"/>
  <c r="E1078" i="5"/>
  <c r="P809" i="1"/>
  <c r="CP809" i="1" s="1"/>
  <c r="O809" i="1" s="1"/>
  <c r="V809" i="1"/>
  <c r="EA841" i="1" s="1"/>
  <c r="CY651" i="1"/>
  <c r="X651" i="1" s="1"/>
  <c r="T928" i="5" s="1"/>
  <c r="K934" i="5" s="1"/>
  <c r="GN663" i="1"/>
  <c r="GM663" i="1"/>
  <c r="T723" i="1"/>
  <c r="AG702" i="1"/>
  <c r="EH870" i="1"/>
  <c r="P732" i="1"/>
  <c r="EH702" i="1"/>
  <c r="DZ754" i="1"/>
  <c r="DM765" i="1"/>
  <c r="CY761" i="1"/>
  <c r="X761" i="1" s="1"/>
  <c r="T1038" i="5" s="1"/>
  <c r="T1056" i="5"/>
  <c r="K1062" i="5" s="1"/>
  <c r="S809" i="1"/>
  <c r="GN812" i="1"/>
  <c r="GM812" i="1"/>
  <c r="K1092" i="5"/>
  <c r="CY817" i="1"/>
  <c r="X817" i="1" s="1"/>
  <c r="T1090" i="5" s="1"/>
  <c r="K1096" i="5" s="1"/>
  <c r="CZ817" i="1"/>
  <c r="Y817" i="1" s="1"/>
  <c r="V1090" i="5" s="1"/>
  <c r="K1097" i="5" s="1"/>
  <c r="CZ707" i="1"/>
  <c r="Y707" i="1" s="1"/>
  <c r="V986" i="5" s="1"/>
  <c r="P806" i="1"/>
  <c r="CP806" i="1" s="1"/>
  <c r="O806" i="1" s="1"/>
  <c r="GN810" i="1"/>
  <c r="GM810" i="1"/>
  <c r="AB834" i="1"/>
  <c r="CR834" i="1"/>
  <c r="Q834" i="1" s="1"/>
  <c r="CP834" i="1" s="1"/>
  <c r="O834" i="1" s="1"/>
  <c r="H1148" i="5"/>
  <c r="X1153" i="5" s="1"/>
  <c r="GO838" i="1"/>
  <c r="GM838" i="1"/>
  <c r="GM642" i="1"/>
  <c r="GN642" i="1"/>
  <c r="T977" i="5"/>
  <c r="K983" i="5" s="1"/>
  <c r="EC723" i="1"/>
  <c r="GN706" i="1"/>
  <c r="K1007" i="5"/>
  <c r="J1012" i="5" s="1"/>
  <c r="P1012" i="5" s="1"/>
  <c r="CZ756" i="1"/>
  <c r="Y756" i="1" s="1"/>
  <c r="AL765" i="1" s="1"/>
  <c r="T1019" i="5"/>
  <c r="K1025" i="5" s="1"/>
  <c r="EC765" i="1"/>
  <c r="J1049" i="5"/>
  <c r="P1049" i="5" s="1"/>
  <c r="CY805" i="1"/>
  <c r="X805" i="1" s="1"/>
  <c r="T1068" i="5" s="1"/>
  <c r="T809" i="1"/>
  <c r="DY841" i="1" s="1"/>
  <c r="CP811" i="1"/>
  <c r="O811" i="1" s="1"/>
  <c r="R1123" i="5"/>
  <c r="G1131" i="5"/>
  <c r="O1131" i="5" s="1"/>
  <c r="W1131" i="5"/>
  <c r="GM830" i="1"/>
  <c r="GN830" i="1"/>
  <c r="CY834" i="1"/>
  <c r="X834" i="1" s="1"/>
  <c r="S646" i="1"/>
  <c r="GM652" i="1"/>
  <c r="GN652" i="1"/>
  <c r="CZ655" i="1"/>
  <c r="Y655" i="1" s="1"/>
  <c r="V939" i="5" s="1"/>
  <c r="K946" i="5" s="1"/>
  <c r="AL702" i="1"/>
  <c r="Y723" i="1"/>
  <c r="AP870" i="1"/>
  <c r="AP702" i="1"/>
  <c r="F732" i="1"/>
  <c r="BA765" i="1"/>
  <c r="CJ754" i="1"/>
  <c r="CZ659" i="1"/>
  <c r="Y659" i="1" s="1"/>
  <c r="V958" i="5" s="1"/>
  <c r="K956" i="5" s="1"/>
  <c r="CY659" i="1"/>
  <c r="X659" i="1" s="1"/>
  <c r="CP435" i="1"/>
  <c r="O435" i="1" s="1"/>
  <c r="K392" i="5"/>
  <c r="K195" i="5"/>
  <c r="J201" i="5" s="1"/>
  <c r="P201" i="5" s="1"/>
  <c r="CP125" i="1"/>
  <c r="O125" i="1" s="1"/>
  <c r="GM669" i="1"/>
  <c r="GM516" i="1"/>
  <c r="GN516" i="1"/>
  <c r="Q411" i="1"/>
  <c r="CP411" i="1" s="1"/>
  <c r="O411" i="1" s="1"/>
  <c r="AB207" i="1"/>
  <c r="GM180" i="1"/>
  <c r="GN180" i="1"/>
  <c r="Q135" i="1"/>
  <c r="GM637" i="1"/>
  <c r="GN203" i="1"/>
  <c r="GM203" i="1"/>
  <c r="T310" i="5"/>
  <c r="GN195" i="1"/>
  <c r="V262" i="5"/>
  <c r="K269" i="5" s="1"/>
  <c r="ED207" i="1"/>
  <c r="F162" i="1"/>
  <c r="S116" i="1"/>
  <c r="GM648" i="1"/>
  <c r="K395" i="5"/>
  <c r="GN259" i="1"/>
  <c r="GM259" i="1"/>
  <c r="DV207" i="1"/>
  <c r="GM34" i="1"/>
  <c r="GN34" i="1"/>
  <c r="AE502" i="1" l="1"/>
  <c r="R571" i="1"/>
  <c r="EB502" i="1"/>
  <c r="DO571" i="1"/>
  <c r="CJ300" i="1"/>
  <c r="BA367" i="1"/>
  <c r="DY26" i="1"/>
  <c r="DL85" i="1"/>
  <c r="DL147" i="1"/>
  <c r="DY116" i="1"/>
  <c r="T671" i="1"/>
  <c r="AG602" i="1"/>
  <c r="W671" i="1"/>
  <c r="AJ602" i="1"/>
  <c r="AI300" i="1"/>
  <c r="V367" i="1"/>
  <c r="AB796" i="1"/>
  <c r="O841" i="1"/>
  <c r="DN571" i="1"/>
  <c r="EA502" i="1"/>
  <c r="AF502" i="1"/>
  <c r="S571" i="1"/>
  <c r="DV602" i="1"/>
  <c r="DI671" i="1"/>
  <c r="GM303" i="1"/>
  <c r="GN303" i="1"/>
  <c r="ES85" i="1"/>
  <c r="GB26" i="1"/>
  <c r="GM404" i="1"/>
  <c r="AB471" i="1"/>
  <c r="GN404" i="1"/>
  <c r="ES147" i="1"/>
  <c r="GB116" i="1"/>
  <c r="DW26" i="1"/>
  <c r="DJ85" i="1"/>
  <c r="EA796" i="1"/>
  <c r="DN841" i="1"/>
  <c r="AI398" i="1"/>
  <c r="V471" i="1"/>
  <c r="DO147" i="1"/>
  <c r="EB116" i="1"/>
  <c r="DV116" i="1"/>
  <c r="DI147" i="1"/>
  <c r="J397" i="5"/>
  <c r="P397" i="5" s="1"/>
  <c r="AB300" i="1"/>
  <c r="O367" i="1"/>
  <c r="G777" i="5"/>
  <c r="O777" i="5" s="1"/>
  <c r="T367" i="1"/>
  <c r="AG300" i="1"/>
  <c r="DZ116" i="1"/>
  <c r="DM147" i="1"/>
  <c r="DZ26" i="1"/>
  <c r="DM85" i="1"/>
  <c r="DW398" i="1"/>
  <c r="DJ471" i="1"/>
  <c r="AE398" i="1"/>
  <c r="R471" i="1"/>
  <c r="K569" i="5"/>
  <c r="DY796" i="1"/>
  <c r="DL841" i="1"/>
  <c r="AB116" i="1"/>
  <c r="O147" i="1"/>
  <c r="G139" i="5"/>
  <c r="O139" i="5" s="1"/>
  <c r="K419" i="5"/>
  <c r="GM305" i="1"/>
  <c r="GN305" i="1"/>
  <c r="EI22" i="1"/>
  <c r="EI902" i="1"/>
  <c r="P880" i="1"/>
  <c r="V671" i="1"/>
  <c r="AI602" i="1"/>
  <c r="DY502" i="1"/>
  <c r="DL571" i="1"/>
  <c r="DW116" i="1"/>
  <c r="DJ147" i="1"/>
  <c r="DV178" i="1"/>
  <c r="DI207" i="1"/>
  <c r="DP723" i="1"/>
  <c r="EC702" i="1"/>
  <c r="CY809" i="1"/>
  <c r="X809" i="1" s="1"/>
  <c r="T1078" i="5" s="1"/>
  <c r="CZ809" i="1"/>
  <c r="Y809" i="1" s="1"/>
  <c r="V1078" i="5" s="1"/>
  <c r="DM754" i="1"/>
  <c r="P787" i="1"/>
  <c r="EH22" i="1"/>
  <c r="EH902" i="1"/>
  <c r="P879" i="1"/>
  <c r="V16" i="2" s="1"/>
  <c r="V18" i="2" s="1"/>
  <c r="CP607" i="1"/>
  <c r="O607" i="1" s="1"/>
  <c r="DU671" i="1"/>
  <c r="GM511" i="1"/>
  <c r="GN511" i="1"/>
  <c r="K668" i="5"/>
  <c r="GM465" i="1"/>
  <c r="GN465" i="1"/>
  <c r="DY398" i="1"/>
  <c r="DL471" i="1"/>
  <c r="DK367" i="1"/>
  <c r="DX300" i="1"/>
  <c r="DN147" i="1"/>
  <c r="EA116" i="1"/>
  <c r="GM181" i="1"/>
  <c r="GN181" i="1"/>
  <c r="K304" i="5"/>
  <c r="CP193" i="1"/>
  <c r="O193" i="1" s="1"/>
  <c r="GN119" i="1"/>
  <c r="GM119" i="1"/>
  <c r="GN48" i="1"/>
  <c r="GM48" i="1"/>
  <c r="DX116" i="1"/>
  <c r="DK147" i="1"/>
  <c r="AE26" i="1"/>
  <c r="R85" i="1"/>
  <c r="GN131" i="1"/>
  <c r="GM131" i="1"/>
  <c r="AI796" i="1"/>
  <c r="V841" i="1"/>
  <c r="K879" i="5"/>
  <c r="J880" i="5" s="1"/>
  <c r="P880" i="5" s="1"/>
  <c r="GM625" i="1"/>
  <c r="GN625" i="1"/>
  <c r="K1075" i="5"/>
  <c r="DK754" i="1"/>
  <c r="P780" i="1"/>
  <c r="AU22" i="1"/>
  <c r="F889" i="1"/>
  <c r="AU902" i="1"/>
  <c r="DN702" i="1"/>
  <c r="P746" i="1"/>
  <c r="F851" i="1"/>
  <c r="AQ796" i="1"/>
  <c r="EH796" i="1"/>
  <c r="P850" i="1"/>
  <c r="GN805" i="1"/>
  <c r="GM805" i="1"/>
  <c r="GN716" i="1"/>
  <c r="GM716" i="1"/>
  <c r="T471" i="1"/>
  <c r="AG398" i="1"/>
  <c r="V754" i="1"/>
  <c r="F788" i="1"/>
  <c r="CJ602" i="1"/>
  <c r="BA671" i="1"/>
  <c r="AJ398" i="1"/>
  <c r="W471" i="1"/>
  <c r="K805" i="5"/>
  <c r="J810" i="5" s="1"/>
  <c r="P810" i="5" s="1"/>
  <c r="W710" i="5"/>
  <c r="GM446" i="1"/>
  <c r="GN407" i="1"/>
  <c r="GM407" i="1"/>
  <c r="V549" i="5"/>
  <c r="K556" i="5" s="1"/>
  <c r="CY607" i="1"/>
  <c r="X607" i="1" s="1"/>
  <c r="CZ607" i="1"/>
  <c r="Y607" i="1" s="1"/>
  <c r="DX671" i="1"/>
  <c r="GB300" i="1"/>
  <c r="ES367" i="1"/>
  <c r="GN337" i="1"/>
  <c r="GM337" i="1"/>
  <c r="F107" i="1"/>
  <c r="U26" i="1"/>
  <c r="V327" i="5"/>
  <c r="K333" i="5" s="1"/>
  <c r="ED269" i="1"/>
  <c r="G322" i="5"/>
  <c r="G24" i="5"/>
  <c r="K95" i="5"/>
  <c r="J100" i="5" s="1"/>
  <c r="P100" i="5" s="1"/>
  <c r="CP54" i="1"/>
  <c r="O54" i="1" s="1"/>
  <c r="K70" i="5"/>
  <c r="GN44" i="1"/>
  <c r="GM44" i="1"/>
  <c r="GN605" i="1"/>
  <c r="GM605" i="1"/>
  <c r="GM824" i="1"/>
  <c r="GN824" i="1"/>
  <c r="EM796" i="1"/>
  <c r="P860" i="1"/>
  <c r="GN707" i="1"/>
  <c r="S702" i="1"/>
  <c r="F738" i="1"/>
  <c r="ED754" i="1"/>
  <c r="DQ765" i="1"/>
  <c r="K964" i="5"/>
  <c r="GO836" i="1"/>
  <c r="GM836" i="1"/>
  <c r="K931" i="5"/>
  <c r="J938" i="5" s="1"/>
  <c r="P938" i="5" s="1"/>
  <c r="CP651" i="1"/>
  <c r="O651" i="1" s="1"/>
  <c r="G927" i="5"/>
  <c r="O927" i="5" s="1"/>
  <c r="GM627" i="1"/>
  <c r="GN627" i="1"/>
  <c r="W1142" i="5"/>
  <c r="W948" i="5"/>
  <c r="CY547" i="1"/>
  <c r="X547" i="1" s="1"/>
  <c r="CZ547" i="1"/>
  <c r="Y547" i="1" s="1"/>
  <c r="V775" i="5" s="1"/>
  <c r="DJ765" i="1"/>
  <c r="DW754" i="1"/>
  <c r="GM657" i="1"/>
  <c r="GN657" i="1"/>
  <c r="CP547" i="1"/>
  <c r="O547" i="1" s="1"/>
  <c r="J860" i="5"/>
  <c r="P860" i="5" s="1"/>
  <c r="G837" i="5"/>
  <c r="O837" i="5" s="1"/>
  <c r="G972" i="5" s="1"/>
  <c r="K769" i="5"/>
  <c r="CP545" i="1"/>
  <c r="O545" i="1" s="1"/>
  <c r="GM461" i="1"/>
  <c r="GN461" i="1"/>
  <c r="GN450" i="1"/>
  <c r="GM450" i="1"/>
  <c r="DZ300" i="1"/>
  <c r="DM367" i="1"/>
  <c r="DY300" i="1"/>
  <c r="DL367" i="1"/>
  <c r="AE367" i="1"/>
  <c r="AL207" i="1"/>
  <c r="CP73" i="1"/>
  <c r="O73" i="1" s="1"/>
  <c r="GM254" i="1"/>
  <c r="GN188" i="1"/>
  <c r="CZ133" i="1"/>
  <c r="Y133" i="1" s="1"/>
  <c r="V231" i="5" s="1"/>
  <c r="K229" i="5" s="1"/>
  <c r="G233" i="5"/>
  <c r="O233" i="5" s="1"/>
  <c r="CH147" i="1"/>
  <c r="AC116" i="1"/>
  <c r="CE147" i="1"/>
  <c r="P147" i="1"/>
  <c r="CF147" i="1"/>
  <c r="S238" i="1"/>
  <c r="F284" i="1"/>
  <c r="CP823" i="1"/>
  <c r="O823" i="1" s="1"/>
  <c r="DO702" i="1"/>
  <c r="P747" i="1"/>
  <c r="K1087" i="5"/>
  <c r="J1089" i="5" s="1"/>
  <c r="P1089" i="5" s="1"/>
  <c r="GN813" i="1"/>
  <c r="GM813" i="1"/>
  <c r="AZ841" i="1"/>
  <c r="CI796" i="1"/>
  <c r="W754" i="1"/>
  <c r="F789" i="1"/>
  <c r="ED723" i="1"/>
  <c r="G1153" i="5"/>
  <c r="O1153" i="5" s="1"/>
  <c r="AD765" i="1"/>
  <c r="CA723" i="1"/>
  <c r="K1145" i="5"/>
  <c r="CP835" i="1"/>
  <c r="O835" i="1" s="1"/>
  <c r="GN639" i="1"/>
  <c r="GM639" i="1"/>
  <c r="J892" i="5"/>
  <c r="P892" i="5" s="1"/>
  <c r="GM524" i="1"/>
  <c r="GN524" i="1"/>
  <c r="G1079" i="5"/>
  <c r="O1079" i="5" s="1"/>
  <c r="G1155" i="5" s="1"/>
  <c r="W903" i="5"/>
  <c r="W938" i="5"/>
  <c r="GM527" i="1"/>
  <c r="GN527" i="1"/>
  <c r="W367" i="1"/>
  <c r="AJ300" i="1"/>
  <c r="W820" i="5"/>
  <c r="G753" i="5"/>
  <c r="O753" i="5" s="1"/>
  <c r="G822" i="5" s="1"/>
  <c r="DU571" i="1"/>
  <c r="GM505" i="1"/>
  <c r="GN505" i="1"/>
  <c r="W638" i="5"/>
  <c r="K607" i="5"/>
  <c r="J614" i="5" s="1"/>
  <c r="P614" i="5" s="1"/>
  <c r="CP429" i="1"/>
  <c r="O429" i="1" s="1"/>
  <c r="CP445" i="1"/>
  <c r="O445" i="1" s="1"/>
  <c r="GM350" i="1"/>
  <c r="GN350" i="1"/>
  <c r="GM185" i="1"/>
  <c r="GN185" i="1"/>
  <c r="DX238" i="1"/>
  <c r="DK269" i="1"/>
  <c r="G532" i="5"/>
  <c r="O532" i="5" s="1"/>
  <c r="GM330" i="1"/>
  <c r="GN330" i="1"/>
  <c r="T441" i="5"/>
  <c r="K437" i="5" s="1"/>
  <c r="GM313" i="1"/>
  <c r="GN313" i="1"/>
  <c r="G420" i="5"/>
  <c r="O420" i="5" s="1"/>
  <c r="G544" i="5" s="1"/>
  <c r="X336" i="5"/>
  <c r="K294" i="5"/>
  <c r="J300" i="5" s="1"/>
  <c r="P300" i="5" s="1"/>
  <c r="CP191" i="1"/>
  <c r="O191" i="1" s="1"/>
  <c r="DT207" i="1" s="1"/>
  <c r="AL85" i="1"/>
  <c r="CY135" i="1"/>
  <c r="X135" i="1" s="1"/>
  <c r="T232" i="5" s="1"/>
  <c r="CP32" i="1"/>
  <c r="O32" i="1" s="1"/>
  <c r="DV85" i="1"/>
  <c r="GN52" i="1"/>
  <c r="G93" i="5"/>
  <c r="O93" i="5" s="1"/>
  <c r="G18" i="5" s="1"/>
  <c r="T796" i="1"/>
  <c r="F862" i="1"/>
  <c r="GM137" i="1"/>
  <c r="GM638" i="1"/>
  <c r="ES502" i="1"/>
  <c r="P591" i="1"/>
  <c r="GN413" i="1"/>
  <c r="GM46" i="1"/>
  <c r="GM409" i="1"/>
  <c r="AP22" i="1"/>
  <c r="AP902" i="1"/>
  <c r="F879" i="1"/>
  <c r="G16" i="2" s="1"/>
  <c r="G18" i="2" s="1"/>
  <c r="K1074" i="5"/>
  <c r="AL754" i="1"/>
  <c r="Y765" i="1"/>
  <c r="GO834" i="1"/>
  <c r="CC841" i="1" s="1"/>
  <c r="GM834" i="1"/>
  <c r="AC841" i="1"/>
  <c r="AK754" i="1"/>
  <c r="X765" i="1"/>
  <c r="GM561" i="1"/>
  <c r="T729" i="5"/>
  <c r="K726" i="5" s="1"/>
  <c r="J730" i="5" s="1"/>
  <c r="P730" i="5" s="1"/>
  <c r="GM525" i="1"/>
  <c r="GN525" i="1"/>
  <c r="DO671" i="1"/>
  <c r="EB602" i="1"/>
  <c r="EP502" i="1"/>
  <c r="P578" i="1"/>
  <c r="K942" i="5"/>
  <c r="J948" i="5" s="1"/>
  <c r="P948" i="5" s="1"/>
  <c r="CP655" i="1"/>
  <c r="O655" i="1" s="1"/>
  <c r="T787" i="5"/>
  <c r="K784" i="5" s="1"/>
  <c r="J788" i="5" s="1"/>
  <c r="P788" i="5" s="1"/>
  <c r="GN553" i="1"/>
  <c r="GM553" i="1"/>
  <c r="K642" i="5"/>
  <c r="J648" i="5" s="1"/>
  <c r="P648" i="5" s="1"/>
  <c r="CP453" i="1"/>
  <c r="O453" i="1" s="1"/>
  <c r="R671" i="1"/>
  <c r="AE602" i="1"/>
  <c r="GM451" i="1"/>
  <c r="GN451" i="1"/>
  <c r="EB398" i="1"/>
  <c r="DO471" i="1"/>
  <c r="DV471" i="1"/>
  <c r="T410" i="5"/>
  <c r="K416" i="5" s="1"/>
  <c r="EC367" i="1"/>
  <c r="T508" i="5"/>
  <c r="K505" i="5" s="1"/>
  <c r="GM345" i="1"/>
  <c r="GN345" i="1"/>
  <c r="P228" i="1"/>
  <c r="DL178" i="1"/>
  <c r="AE238" i="1"/>
  <c r="R269" i="1"/>
  <c r="GM134" i="1"/>
  <c r="GN134" i="1"/>
  <c r="V238" i="1"/>
  <c r="F292" i="1"/>
  <c r="GN129" i="1"/>
  <c r="GM129" i="1"/>
  <c r="GN74" i="1"/>
  <c r="GM74" i="1"/>
  <c r="GM41" i="1"/>
  <c r="GN41" i="1"/>
  <c r="V169" i="5"/>
  <c r="K174" i="5" s="1"/>
  <c r="ED147" i="1"/>
  <c r="GM55" i="1"/>
  <c r="GN55" i="1"/>
  <c r="EC207" i="1"/>
  <c r="AD178" i="1"/>
  <c r="Q207" i="1"/>
  <c r="CG796" i="1"/>
  <c r="AX841" i="1"/>
  <c r="AD841" i="1"/>
  <c r="K1063" i="5"/>
  <c r="J1067" i="5" s="1"/>
  <c r="P1067" i="5" s="1"/>
  <c r="AX702" i="1"/>
  <c r="F730" i="1"/>
  <c r="GM715" i="1"/>
  <c r="GN715" i="1"/>
  <c r="DW602" i="1"/>
  <c r="DJ671" i="1"/>
  <c r="GN705" i="1"/>
  <c r="DT723" i="1"/>
  <c r="GM705" i="1"/>
  <c r="K899" i="5"/>
  <c r="GM562" i="1"/>
  <c r="GN562" i="1"/>
  <c r="W603" i="5"/>
  <c r="W810" i="5"/>
  <c r="T708" i="5"/>
  <c r="K704" i="5" s="1"/>
  <c r="J710" i="5" s="1"/>
  <c r="P710" i="5" s="1"/>
  <c r="GN515" i="1"/>
  <c r="GM515" i="1"/>
  <c r="GN416" i="1"/>
  <c r="GM416" i="1"/>
  <c r="GM260" i="1"/>
  <c r="GN260" i="1"/>
  <c r="J498" i="5"/>
  <c r="P498" i="5" s="1"/>
  <c r="GN316" i="1"/>
  <c r="GM316" i="1"/>
  <c r="GN194" i="1"/>
  <c r="GM194" i="1"/>
  <c r="GM257" i="1"/>
  <c r="GN257" i="1"/>
  <c r="W43" i="5"/>
  <c r="P85" i="1"/>
  <c r="AC26" i="1"/>
  <c r="CF85" i="1"/>
  <c r="CH85" i="1"/>
  <c r="CE85" i="1"/>
  <c r="G100" i="5"/>
  <c r="O100" i="5" s="1"/>
  <c r="W100" i="5"/>
  <c r="GM761" i="1"/>
  <c r="GM707" i="1"/>
  <c r="EP841" i="1"/>
  <c r="FY796" i="1"/>
  <c r="J1153" i="5"/>
  <c r="P1153" i="5" s="1"/>
  <c r="AI502" i="1"/>
  <c r="V571" i="1"/>
  <c r="GM814" i="1"/>
  <c r="GN814" i="1"/>
  <c r="DX571" i="1"/>
  <c r="CP528" i="1"/>
  <c r="O528" i="1" s="1"/>
  <c r="DU841" i="1"/>
  <c r="GM551" i="1"/>
  <c r="GN551" i="1"/>
  <c r="GM563" i="1"/>
  <c r="GN563" i="1"/>
  <c r="GN444" i="1"/>
  <c r="GM444" i="1"/>
  <c r="GM455" i="1"/>
  <c r="GN455" i="1"/>
  <c r="AL367" i="1"/>
  <c r="GN362" i="1"/>
  <c r="GM362" i="1"/>
  <c r="K471" i="5"/>
  <c r="DM178" i="1"/>
  <c r="P229" i="1"/>
  <c r="DJ300" i="1"/>
  <c r="P381" i="1"/>
  <c r="J376" i="5"/>
  <c r="P376" i="5" s="1"/>
  <c r="K345" i="5"/>
  <c r="J346" i="5" s="1"/>
  <c r="P346" i="5" s="1"/>
  <c r="GM247" i="1"/>
  <c r="GO247" i="1"/>
  <c r="CP65" i="1"/>
  <c r="O65" i="1" s="1"/>
  <c r="CY133" i="1"/>
  <c r="X133" i="1" s="1"/>
  <c r="T231" i="5" s="1"/>
  <c r="G20" i="5"/>
  <c r="GN76" i="1"/>
  <c r="GM76" i="1"/>
  <c r="GM126" i="1"/>
  <c r="GN126" i="1"/>
  <c r="W128" i="5"/>
  <c r="GN623" i="1"/>
  <c r="K984" i="5"/>
  <c r="J990" i="5" s="1"/>
  <c r="P990" i="5" s="1"/>
  <c r="J1014" i="5" s="1"/>
  <c r="GM127" i="1"/>
  <c r="GN127" i="1"/>
  <c r="K1124" i="5"/>
  <c r="J1131" i="5" s="1"/>
  <c r="P1131" i="5" s="1"/>
  <c r="CP827" i="1"/>
  <c r="O827" i="1" s="1"/>
  <c r="ER702" i="1"/>
  <c r="P734" i="1"/>
  <c r="GM760" i="1"/>
  <c r="GN760" i="1"/>
  <c r="K925" i="5"/>
  <c r="J927" i="5" s="1"/>
  <c r="P927" i="5" s="1"/>
  <c r="GM647" i="1"/>
  <c r="GN647" i="1"/>
  <c r="CZ616" i="1"/>
  <c r="Y616" i="1" s="1"/>
  <c r="CY616" i="1"/>
  <c r="X616" i="1" s="1"/>
  <c r="AF671" i="1"/>
  <c r="K910" i="5"/>
  <c r="GM512" i="1"/>
  <c r="GN512" i="1"/>
  <c r="T669" i="5"/>
  <c r="GM467" i="1"/>
  <c r="GN467" i="1"/>
  <c r="GN436" i="1"/>
  <c r="GM436" i="1"/>
  <c r="AC671" i="1"/>
  <c r="GN521" i="1"/>
  <c r="GN509" i="1"/>
  <c r="GM509" i="1"/>
  <c r="J687" i="5"/>
  <c r="P687" i="5" s="1"/>
  <c r="AC471" i="1"/>
  <c r="DU300" i="1"/>
  <c r="FX367" i="1"/>
  <c r="FZ367" i="1"/>
  <c r="FW367" i="1"/>
  <c r="DH367" i="1"/>
  <c r="W178" i="1"/>
  <c r="F231" i="1"/>
  <c r="W475" i="5"/>
  <c r="DN178" i="1"/>
  <c r="P230" i="1"/>
  <c r="GM358" i="1"/>
  <c r="GN358" i="1"/>
  <c r="GN325" i="1"/>
  <c r="GM325" i="1"/>
  <c r="DO300" i="1"/>
  <c r="P391" i="1"/>
  <c r="GN200" i="1"/>
  <c r="GM200" i="1"/>
  <c r="GN250" i="1"/>
  <c r="GM250" i="1"/>
  <c r="GN35" i="1"/>
  <c r="GM35" i="1"/>
  <c r="W118" i="5"/>
  <c r="GM52" i="1"/>
  <c r="T35" i="5"/>
  <c r="K39" i="5" s="1"/>
  <c r="GM30" i="1"/>
  <c r="GN30" i="1"/>
  <c r="T127" i="5"/>
  <c r="K124" i="5" s="1"/>
  <c r="GM69" i="1"/>
  <c r="GN69" i="1"/>
  <c r="R178" i="1"/>
  <c r="F221" i="1"/>
  <c r="GN137" i="1"/>
  <c r="GN721" i="1"/>
  <c r="DJ178" i="1"/>
  <c r="P221" i="1"/>
  <c r="GN46" i="1"/>
  <c r="GM306" i="1"/>
  <c r="AB178" i="1"/>
  <c r="O207" i="1"/>
  <c r="GM435" i="1"/>
  <c r="GN435" i="1"/>
  <c r="F785" i="1"/>
  <c r="BA754" i="1"/>
  <c r="Y702" i="1"/>
  <c r="F749" i="1"/>
  <c r="T702" i="1"/>
  <c r="F744" i="1"/>
  <c r="GM804" i="1"/>
  <c r="GN804" i="1"/>
  <c r="AE754" i="1"/>
  <c r="R765" i="1"/>
  <c r="AG502" i="1"/>
  <c r="T571" i="1"/>
  <c r="CJ502" i="1"/>
  <c r="BA571" i="1"/>
  <c r="GN628" i="1"/>
  <c r="GM628" i="1"/>
  <c r="GN618" i="1"/>
  <c r="GM618" i="1"/>
  <c r="AJ502" i="1"/>
  <c r="W571" i="1"/>
  <c r="GN564" i="1"/>
  <c r="GM564" i="1"/>
  <c r="DM471" i="1"/>
  <c r="DZ398" i="1"/>
  <c r="DN471" i="1"/>
  <c r="EA398" i="1"/>
  <c r="T541" i="5"/>
  <c r="K536" i="5" s="1"/>
  <c r="J542" i="5" s="1"/>
  <c r="P542" i="5" s="1"/>
  <c r="GN363" i="1"/>
  <c r="GM363" i="1"/>
  <c r="S367" i="1"/>
  <c r="AF300" i="1"/>
  <c r="V410" i="5"/>
  <c r="K417" i="5" s="1"/>
  <c r="ED367" i="1"/>
  <c r="G672" i="5"/>
  <c r="CP244" i="1"/>
  <c r="O244" i="1" s="1"/>
  <c r="AD269" i="1"/>
  <c r="GM199" i="1"/>
  <c r="GN199" i="1"/>
  <c r="CY73" i="1"/>
  <c r="X73" i="1" s="1"/>
  <c r="T138" i="5" s="1"/>
  <c r="K135" i="5" s="1"/>
  <c r="CZ73" i="1"/>
  <c r="Y73" i="1" s="1"/>
  <c r="V138" i="5" s="1"/>
  <c r="K136" i="5" s="1"/>
  <c r="DU238" i="1"/>
  <c r="DH269" i="1"/>
  <c r="FX269" i="1"/>
  <c r="FW269" i="1"/>
  <c r="FZ269" i="1"/>
  <c r="AK269" i="1"/>
  <c r="GM242" i="1"/>
  <c r="GO242" i="1"/>
  <c r="K231" i="5"/>
  <c r="GN133" i="1"/>
  <c r="GM133" i="1"/>
  <c r="T86" i="5"/>
  <c r="K89" i="5" s="1"/>
  <c r="J93" i="5" s="1"/>
  <c r="P93" i="5" s="1"/>
  <c r="GN50" i="1"/>
  <c r="GM50" i="1"/>
  <c r="J85" i="5"/>
  <c r="P85" i="5" s="1"/>
  <c r="J271" i="5"/>
  <c r="P271" i="5" s="1"/>
  <c r="GM253" i="1"/>
  <c r="GN253" i="1"/>
  <c r="X723" i="1"/>
  <c r="AK702" i="1"/>
  <c r="K1141" i="5"/>
  <c r="GM833" i="1"/>
  <c r="GN833" i="1"/>
  <c r="K968" i="5"/>
  <c r="GN667" i="1"/>
  <c r="GM667" i="1"/>
  <c r="DY602" i="1"/>
  <c r="DL671" i="1"/>
  <c r="AH502" i="1"/>
  <c r="U571" i="1"/>
  <c r="FX723" i="1"/>
  <c r="DU702" i="1"/>
  <c r="FW723" i="1"/>
  <c r="FZ723" i="1"/>
  <c r="DH723" i="1"/>
  <c r="GM803" i="1"/>
  <c r="K757" i="5"/>
  <c r="CP539" i="1"/>
  <c r="O539" i="1" s="1"/>
  <c r="F874" i="1"/>
  <c r="AO22" i="1"/>
  <c r="AO902" i="1"/>
  <c r="GN452" i="1"/>
  <c r="GM452" i="1"/>
  <c r="W591" i="5"/>
  <c r="T549" i="5"/>
  <c r="K555" i="5" s="1"/>
  <c r="J558" i="5" s="1"/>
  <c r="P558" i="5" s="1"/>
  <c r="T763" i="5"/>
  <c r="K760" i="5" s="1"/>
  <c r="GM541" i="1"/>
  <c r="GN541" i="1"/>
  <c r="W730" i="5"/>
  <c r="W443" i="5"/>
  <c r="GM343" i="1"/>
  <c r="GN343" i="1"/>
  <c r="K424" i="5"/>
  <c r="J430" i="5" s="1"/>
  <c r="P430" i="5" s="1"/>
  <c r="CP307" i="1"/>
  <c r="O307" i="1" s="1"/>
  <c r="CB269" i="1"/>
  <c r="EM238" i="1"/>
  <c r="P288" i="1"/>
  <c r="EM870" i="1"/>
  <c r="EA85" i="1"/>
  <c r="AK116" i="1"/>
  <c r="X147" i="1"/>
  <c r="DW238" i="1"/>
  <c r="DJ269" i="1"/>
  <c r="BA26" i="1"/>
  <c r="F105" i="1"/>
  <c r="P289" i="1"/>
  <c r="ES238" i="1"/>
  <c r="K52" i="5"/>
  <c r="J53" i="5" s="1"/>
  <c r="P53" i="5" s="1"/>
  <c r="GN36" i="1"/>
  <c r="GM36" i="1"/>
  <c r="GM45" i="1"/>
  <c r="GN45" i="1"/>
  <c r="AT178" i="1"/>
  <c r="F225" i="1"/>
  <c r="AD671" i="1"/>
  <c r="GN761" i="1"/>
  <c r="CY806" i="1"/>
  <c r="X806" i="1" s="1"/>
  <c r="AK841" i="1" s="1"/>
  <c r="CZ806" i="1"/>
  <c r="Y806" i="1" s="1"/>
  <c r="AL841" i="1" s="1"/>
  <c r="AF841" i="1"/>
  <c r="ES754" i="1"/>
  <c r="P785" i="1"/>
  <c r="DO841" i="1"/>
  <c r="EB796" i="1"/>
  <c r="W702" i="1"/>
  <c r="F747" i="1"/>
  <c r="W1100" i="5"/>
  <c r="K1035" i="5"/>
  <c r="J1039" i="5" s="1"/>
  <c r="P1039" i="5" s="1"/>
  <c r="J1051" i="5" s="1"/>
  <c r="GM757" i="1"/>
  <c r="GN757" i="1"/>
  <c r="DT765" i="1"/>
  <c r="CZ420" i="1"/>
  <c r="Y420" i="1" s="1"/>
  <c r="AL471" i="1" s="1"/>
  <c r="AF471" i="1"/>
  <c r="CY420" i="1"/>
  <c r="X420" i="1" s="1"/>
  <c r="GM420" i="1" s="1"/>
  <c r="K1093" i="5"/>
  <c r="J1100" i="5" s="1"/>
  <c r="P1100" i="5" s="1"/>
  <c r="CP817" i="1"/>
  <c r="O817" i="1" s="1"/>
  <c r="DI765" i="1"/>
  <c r="DV754" i="1"/>
  <c r="GM799" i="1"/>
  <c r="GN799" i="1"/>
  <c r="GB471" i="1"/>
  <c r="CY411" i="1"/>
  <c r="X411" i="1" s="1"/>
  <c r="T569" i="5" s="1"/>
  <c r="K565" i="5" s="1"/>
  <c r="J571" i="5" s="1"/>
  <c r="P571" i="5" s="1"/>
  <c r="CZ411" i="1"/>
  <c r="Y411" i="1" s="1"/>
  <c r="V569" i="5" s="1"/>
  <c r="K566" i="5" s="1"/>
  <c r="CE571" i="1"/>
  <c r="P571" i="1"/>
  <c r="CF571" i="1"/>
  <c r="AC502" i="1"/>
  <c r="CH571" i="1"/>
  <c r="BA471" i="1"/>
  <c r="CJ398" i="1"/>
  <c r="GM267" i="1"/>
  <c r="GN267" i="1"/>
  <c r="W542" i="5"/>
  <c r="K479" i="5"/>
  <c r="J486" i="5" s="1"/>
  <c r="P486" i="5" s="1"/>
  <c r="CP331" i="1"/>
  <c r="O331" i="1" s="1"/>
  <c r="K307" i="5"/>
  <c r="GN38" i="1"/>
  <c r="GM38" i="1"/>
  <c r="GM187" i="1"/>
  <c r="GO187" i="1"/>
  <c r="FU207" i="1" s="1"/>
  <c r="CZ65" i="1"/>
  <c r="Y65" i="1" s="1"/>
  <c r="V117" i="5" s="1"/>
  <c r="K115" i="5" s="1"/>
  <c r="CY65" i="1"/>
  <c r="X65" i="1" s="1"/>
  <c r="T117" i="5" s="1"/>
  <c r="K114" i="5" s="1"/>
  <c r="GM67" i="1"/>
  <c r="GN67" i="1"/>
  <c r="W139" i="5"/>
  <c r="DX85" i="1"/>
  <c r="GM423" i="1"/>
  <c r="GN423" i="1"/>
  <c r="GM623" i="1"/>
  <c r="CY823" i="1"/>
  <c r="X823" i="1" s="1"/>
  <c r="T1110" i="5" s="1"/>
  <c r="K1107" i="5" s="1"/>
  <c r="CZ823" i="1"/>
  <c r="Y823" i="1" s="1"/>
  <c r="V1110" i="5" s="1"/>
  <c r="K1108" i="5" s="1"/>
  <c r="AZ702" i="1"/>
  <c r="F734" i="1"/>
  <c r="GN821" i="1"/>
  <c r="GM821" i="1"/>
  <c r="GN609" i="1"/>
  <c r="GM609" i="1"/>
  <c r="GN828" i="1"/>
  <c r="GM828" i="1"/>
  <c r="AJ796" i="1"/>
  <c r="W841" i="1"/>
  <c r="CB723" i="1"/>
  <c r="DM702" i="1"/>
  <c r="P745" i="1"/>
  <c r="K1115" i="5"/>
  <c r="J1120" i="5" s="1"/>
  <c r="P1120" i="5" s="1"/>
  <c r="CP825" i="1"/>
  <c r="O825" i="1" s="1"/>
  <c r="GM717" i="1"/>
  <c r="GN717" i="1"/>
  <c r="ES671" i="1"/>
  <c r="GB602" i="1"/>
  <c r="W970" i="5"/>
  <c r="K911" i="5"/>
  <c r="DM671" i="1"/>
  <c r="DZ602" i="1"/>
  <c r="W777" i="5"/>
  <c r="GM519" i="1"/>
  <c r="GN519" i="1"/>
  <c r="W687" i="5"/>
  <c r="W648" i="5"/>
  <c r="DU398" i="1"/>
  <c r="DH471" i="1"/>
  <c r="FZ471" i="1"/>
  <c r="FX471" i="1"/>
  <c r="FW471" i="1"/>
  <c r="GM604" i="1"/>
  <c r="GN604" i="1"/>
  <c r="GM521" i="1"/>
  <c r="T752" i="5"/>
  <c r="K748" i="5" s="1"/>
  <c r="J753" i="5" s="1"/>
  <c r="P753" i="5" s="1"/>
  <c r="GN537" i="1"/>
  <c r="GM537" i="1"/>
  <c r="K462" i="5"/>
  <c r="J463" i="5" s="1"/>
  <c r="P463" i="5" s="1"/>
  <c r="GM323" i="1"/>
  <c r="GN323" i="1"/>
  <c r="GN338" i="1"/>
  <c r="GM338" i="1"/>
  <c r="GN340" i="1"/>
  <c r="GM340" i="1"/>
  <c r="AD147" i="1"/>
  <c r="CF269" i="1"/>
  <c r="CE269" i="1"/>
  <c r="CH269" i="1"/>
  <c r="AC238" i="1"/>
  <c r="P269" i="1"/>
  <c r="CE207" i="1"/>
  <c r="AC178" i="1"/>
  <c r="CF207" i="1"/>
  <c r="P207" i="1"/>
  <c r="CH207" i="1"/>
  <c r="AF26" i="1"/>
  <c r="S85" i="1"/>
  <c r="W312" i="5"/>
  <c r="CP29" i="1"/>
  <c r="O29" i="1" s="1"/>
  <c r="AD85" i="1"/>
  <c r="T63" i="5"/>
  <c r="K67" i="5" s="1"/>
  <c r="GM42" i="1"/>
  <c r="GN42" i="1"/>
  <c r="AL147" i="1"/>
  <c r="GN261" i="1"/>
  <c r="DL702" i="1"/>
  <c r="P744" i="1"/>
  <c r="GM721" i="1"/>
  <c r="V178" i="1"/>
  <c r="F230" i="1"/>
  <c r="DX841" i="1"/>
  <c r="ES178" i="1"/>
  <c r="P227" i="1"/>
  <c r="CY352" i="1"/>
  <c r="X352" i="1" s="1"/>
  <c r="GM352" i="1" s="1"/>
  <c r="ED178" i="1"/>
  <c r="DQ207" i="1"/>
  <c r="GM125" i="1"/>
  <c r="GO125" i="1"/>
  <c r="FU147" i="1" s="1"/>
  <c r="T958" i="5"/>
  <c r="K955" i="5" s="1"/>
  <c r="J960" i="5" s="1"/>
  <c r="P960" i="5" s="1"/>
  <c r="GM659" i="1"/>
  <c r="GN659" i="1"/>
  <c r="CZ646" i="1"/>
  <c r="Y646" i="1" s="1"/>
  <c r="AL671" i="1" s="1"/>
  <c r="CY646" i="1"/>
  <c r="X646" i="1" s="1"/>
  <c r="GN811" i="1"/>
  <c r="GM811" i="1"/>
  <c r="EC754" i="1"/>
  <c r="DP765" i="1"/>
  <c r="K1078" i="5"/>
  <c r="GM809" i="1"/>
  <c r="GN809" i="1"/>
  <c r="GM759" i="1"/>
  <c r="GN759" i="1"/>
  <c r="GN620" i="1"/>
  <c r="GM620" i="1"/>
  <c r="CY528" i="1"/>
  <c r="X528" i="1" s="1"/>
  <c r="CZ528" i="1"/>
  <c r="Y528" i="1" s="1"/>
  <c r="AL571" i="1" s="1"/>
  <c r="AH398" i="1"/>
  <c r="U471" i="1"/>
  <c r="GM466" i="1"/>
  <c r="GN466" i="1"/>
  <c r="AK671" i="1"/>
  <c r="K664" i="5"/>
  <c r="J670" i="5" s="1"/>
  <c r="P670" i="5" s="1"/>
  <c r="AK471" i="1"/>
  <c r="T178" i="1"/>
  <c r="F228" i="1"/>
  <c r="T474" i="5"/>
  <c r="K470" i="5" s="1"/>
  <c r="J475" i="5" s="1"/>
  <c r="P475" i="5" s="1"/>
  <c r="GN329" i="1"/>
  <c r="GM329" i="1"/>
  <c r="FW207" i="1"/>
  <c r="DH207" i="1"/>
  <c r="DU178" i="1"/>
  <c r="FX207" i="1"/>
  <c r="FZ207" i="1"/>
  <c r="GM71" i="1"/>
  <c r="GN71" i="1"/>
  <c r="GO245" i="1"/>
  <c r="GM245" i="1"/>
  <c r="AL269" i="1"/>
  <c r="F170" i="1"/>
  <c r="V116" i="1"/>
  <c r="P292" i="1"/>
  <c r="DN238" i="1"/>
  <c r="GN196" i="1"/>
  <c r="GM196" i="1"/>
  <c r="EG902" i="1"/>
  <c r="P874" i="1"/>
  <c r="EG22" i="1"/>
  <c r="AT85" i="1"/>
  <c r="CC26" i="1"/>
  <c r="GM124" i="1"/>
  <c r="CA147" i="1" s="1"/>
  <c r="GO124" i="1"/>
  <c r="CC147" i="1" s="1"/>
  <c r="FZ147" i="1"/>
  <c r="DU116" i="1"/>
  <c r="FW147" i="1"/>
  <c r="DH147" i="1"/>
  <c r="FX147" i="1"/>
  <c r="T169" i="5"/>
  <c r="K173" i="5" s="1"/>
  <c r="J176" i="5" s="1"/>
  <c r="P176" i="5" s="1"/>
  <c r="EC147" i="1"/>
  <c r="GM419" i="1"/>
  <c r="GN419" i="1"/>
  <c r="GM557" i="1"/>
  <c r="GN557" i="1"/>
  <c r="CP646" i="1"/>
  <c r="O646" i="1" s="1"/>
  <c r="BA841" i="1"/>
  <c r="CJ796" i="1"/>
  <c r="S754" i="1"/>
  <c r="F780" i="1"/>
  <c r="F745" i="1"/>
  <c r="U702" i="1"/>
  <c r="GB796" i="1"/>
  <c r="ES841" i="1"/>
  <c r="GA796" i="1"/>
  <c r="ER841" i="1"/>
  <c r="F787" i="1"/>
  <c r="U754" i="1"/>
  <c r="K1135" i="5"/>
  <c r="J1142" i="5" s="1"/>
  <c r="P1142" i="5" s="1"/>
  <c r="CP831" i="1"/>
  <c r="O831" i="1" s="1"/>
  <c r="GN762" i="1"/>
  <c r="GM762" i="1"/>
  <c r="DV702" i="1"/>
  <c r="DI723" i="1"/>
  <c r="DZ502" i="1"/>
  <c r="DM571" i="1"/>
  <c r="GN803" i="1"/>
  <c r="K806" i="5"/>
  <c r="GM552" i="1"/>
  <c r="GN552" i="1"/>
  <c r="EA300" i="1"/>
  <c r="DN367" i="1"/>
  <c r="GN317" i="1"/>
  <c r="GM317" i="1"/>
  <c r="GN608" i="1"/>
  <c r="J820" i="5"/>
  <c r="P820" i="5" s="1"/>
  <c r="DW502" i="1"/>
  <c r="DJ571" i="1"/>
  <c r="DX398" i="1"/>
  <c r="DK471" i="1"/>
  <c r="EA602" i="1"/>
  <c r="DN671" i="1"/>
  <c r="K773" i="5"/>
  <c r="T740" i="5"/>
  <c r="K737" i="5" s="1"/>
  <c r="J742" i="5" s="1"/>
  <c r="P742" i="5" s="1"/>
  <c r="GN529" i="1"/>
  <c r="GM529" i="1"/>
  <c r="GM321" i="1"/>
  <c r="GN321" i="1"/>
  <c r="K524" i="5"/>
  <c r="J532" i="5" s="1"/>
  <c r="P532" i="5" s="1"/>
  <c r="CP351" i="1"/>
  <c r="O351" i="1" s="1"/>
  <c r="J510" i="5"/>
  <c r="P510" i="5" s="1"/>
  <c r="F280" i="1"/>
  <c r="AZ238" i="1"/>
  <c r="AZ870" i="1"/>
  <c r="BA178" i="1"/>
  <c r="F227" i="1"/>
  <c r="T347" i="5"/>
  <c r="K353" i="5" s="1"/>
  <c r="J356" i="5" s="1"/>
  <c r="P356" i="5" s="1"/>
  <c r="GM249" i="1"/>
  <c r="GN249" i="1"/>
  <c r="FT269" i="1" s="1"/>
  <c r="K329" i="5"/>
  <c r="CP241" i="1"/>
  <c r="O241" i="1" s="1"/>
  <c r="DV269" i="1"/>
  <c r="GN63" i="1"/>
  <c r="GM63" i="1"/>
  <c r="T327" i="5"/>
  <c r="K332" i="5" s="1"/>
  <c r="EC269" i="1"/>
  <c r="GM190" i="1"/>
  <c r="GN190" i="1"/>
  <c r="K228" i="5"/>
  <c r="GM128" i="1"/>
  <c r="GN128" i="1"/>
  <c r="F290" i="1"/>
  <c r="T238" i="1"/>
  <c r="FW85" i="1"/>
  <c r="DH85" i="1"/>
  <c r="DU26" i="1"/>
  <c r="FX85" i="1"/>
  <c r="FZ85" i="1"/>
  <c r="GM123" i="1"/>
  <c r="GN123" i="1"/>
  <c r="G243" i="5"/>
  <c r="CP135" i="1"/>
  <c r="O135" i="1" s="1"/>
  <c r="AC367" i="1"/>
  <c r="GN304" i="1"/>
  <c r="GM304" i="1"/>
  <c r="CA367" i="1" s="1"/>
  <c r="P851" i="1"/>
  <c r="EI796" i="1"/>
  <c r="AD723" i="1"/>
  <c r="DU754" i="1"/>
  <c r="DH765" i="1"/>
  <c r="FX765" i="1"/>
  <c r="FW765" i="1"/>
  <c r="FZ765" i="1"/>
  <c r="K914" i="5"/>
  <c r="GN643" i="1"/>
  <c r="GM643" i="1"/>
  <c r="AH671" i="1"/>
  <c r="DW796" i="1"/>
  <c r="DJ841" i="1"/>
  <c r="K896" i="5"/>
  <c r="J903" i="5" s="1"/>
  <c r="P903" i="5" s="1"/>
  <c r="CP633" i="1"/>
  <c r="O633" i="1" s="1"/>
  <c r="GM616" i="1"/>
  <c r="GN616" i="1"/>
  <c r="K792" i="5"/>
  <c r="J798" i="5" s="1"/>
  <c r="P798" i="5" s="1"/>
  <c r="CP555" i="1"/>
  <c r="O555" i="1" s="1"/>
  <c r="GM469" i="1"/>
  <c r="GN469" i="1"/>
  <c r="GM426" i="1"/>
  <c r="GN426" i="1"/>
  <c r="CP611" i="1"/>
  <c r="O611" i="1" s="1"/>
  <c r="GM506" i="1"/>
  <c r="GN506" i="1"/>
  <c r="AH300" i="1"/>
  <c r="U367" i="1"/>
  <c r="K442" i="5"/>
  <c r="GN315" i="1"/>
  <c r="GM315" i="1"/>
  <c r="AK367" i="1"/>
  <c r="DO178" i="1"/>
  <c r="P231" i="1"/>
  <c r="GN349" i="1"/>
  <c r="GM349" i="1"/>
  <c r="GM182" i="1"/>
  <c r="CA207" i="1" s="1"/>
  <c r="AK207" i="1"/>
  <c r="GN182" i="1"/>
  <c r="CB207" i="1" s="1"/>
  <c r="K413" i="5"/>
  <c r="J420" i="5" s="1"/>
  <c r="P420" i="5" s="1"/>
  <c r="DV367" i="1"/>
  <c r="F229" i="1"/>
  <c r="U178" i="1"/>
  <c r="J221" i="5"/>
  <c r="P221" i="5" s="1"/>
  <c r="F108" i="1"/>
  <c r="V870" i="1"/>
  <c r="V26" i="1"/>
  <c r="GM79" i="1"/>
  <c r="GO79" i="1"/>
  <c r="FU85" i="1" s="1"/>
  <c r="T870" i="1"/>
  <c r="ED571" i="1"/>
  <c r="AE796" i="1"/>
  <c r="R841" i="1"/>
  <c r="AU796" i="1"/>
  <c r="F860" i="1"/>
  <c r="AP796" i="1"/>
  <c r="F850" i="1"/>
  <c r="GN756" i="1"/>
  <c r="CB765" i="1" s="1"/>
  <c r="GM756" i="1"/>
  <c r="CA765" i="1" s="1"/>
  <c r="AB765" i="1"/>
  <c r="AB723" i="1"/>
  <c r="AQ870" i="1"/>
  <c r="DJ723" i="1"/>
  <c r="DW702" i="1"/>
  <c r="AX502" i="1"/>
  <c r="F578" i="1"/>
  <c r="AX870" i="1"/>
  <c r="AK571" i="1"/>
  <c r="AD571" i="1"/>
  <c r="K1071" i="5"/>
  <c r="J1079" i="5" s="1"/>
  <c r="P1079" i="5" s="1"/>
  <c r="DV841" i="1"/>
  <c r="G1014" i="5"/>
  <c r="GM645" i="1"/>
  <c r="GN645" i="1"/>
  <c r="J915" i="5"/>
  <c r="P915" i="5" s="1"/>
  <c r="CZ445" i="1"/>
  <c r="Y445" i="1" s="1"/>
  <c r="V637" i="5" s="1"/>
  <c r="K634" i="5" s="1"/>
  <c r="CY445" i="1"/>
  <c r="X445" i="1" s="1"/>
  <c r="T637" i="5" s="1"/>
  <c r="K633" i="5" s="1"/>
  <c r="J719" i="5"/>
  <c r="P719" i="5" s="1"/>
  <c r="K659" i="5"/>
  <c r="J660" i="5" s="1"/>
  <c r="P660" i="5" s="1"/>
  <c r="GM459" i="1"/>
  <c r="GN459" i="1"/>
  <c r="K574" i="5"/>
  <c r="J580" i="5" s="1"/>
  <c r="P580" i="5" s="1"/>
  <c r="CP415" i="1"/>
  <c r="O415" i="1" s="1"/>
  <c r="GM403" i="1"/>
  <c r="GN403" i="1"/>
  <c r="DT471" i="1"/>
  <c r="DV571" i="1"/>
  <c r="GN418" i="1"/>
  <c r="GM418" i="1"/>
  <c r="AD471" i="1"/>
  <c r="AD300" i="1"/>
  <c r="Q367" i="1"/>
  <c r="K438" i="5"/>
  <c r="DK178" i="1"/>
  <c r="P222" i="1"/>
  <c r="EB85" i="1"/>
  <c r="GN184" i="1"/>
  <c r="GM184" i="1"/>
  <c r="CB147" i="1"/>
  <c r="AK85" i="1"/>
  <c r="K68" i="5"/>
  <c r="V35" i="5"/>
  <c r="K40" i="5" s="1"/>
  <c r="ED85" i="1"/>
  <c r="R147" i="1"/>
  <c r="AE116" i="1"/>
  <c r="K143" i="5"/>
  <c r="J149" i="5" s="1"/>
  <c r="P149" i="5" s="1"/>
  <c r="CP75" i="1"/>
  <c r="O75" i="1" s="1"/>
  <c r="J128" i="5"/>
  <c r="P128" i="5" s="1"/>
  <c r="U796" i="1"/>
  <c r="F863" i="1"/>
  <c r="GM405" i="1"/>
  <c r="GM261" i="1"/>
  <c r="DM796" i="1"/>
  <c r="P863" i="1"/>
  <c r="V702" i="1"/>
  <c r="F746" i="1"/>
  <c r="GM413" i="1"/>
  <c r="GN409" i="1"/>
  <c r="CA178" i="1" l="1"/>
  <c r="AR207" i="1"/>
  <c r="Y571" i="1"/>
  <c r="AL502" i="1"/>
  <c r="AL398" i="1"/>
  <c r="Y471" i="1"/>
  <c r="CB178" i="1"/>
  <c r="AS207" i="1"/>
  <c r="CA300" i="1"/>
  <c r="AR367" i="1"/>
  <c r="CA116" i="1"/>
  <c r="AR147" i="1"/>
  <c r="Y671" i="1"/>
  <c r="AL602" i="1"/>
  <c r="DT178" i="1"/>
  <c r="DG207" i="1"/>
  <c r="Q571" i="1"/>
  <c r="AD502" i="1"/>
  <c r="O723" i="1"/>
  <c r="AB702" i="1"/>
  <c r="R796" i="1"/>
  <c r="F855" i="1"/>
  <c r="T22" i="1"/>
  <c r="F891" i="1"/>
  <c r="T902" i="1"/>
  <c r="V902" i="1"/>
  <c r="V22" i="1"/>
  <c r="F893" i="1"/>
  <c r="X207" i="1"/>
  <c r="AK178" i="1"/>
  <c r="EN765" i="1"/>
  <c r="FW754" i="1"/>
  <c r="AD702" i="1"/>
  <c r="Q723" i="1"/>
  <c r="J336" i="5"/>
  <c r="P336" i="5" s="1"/>
  <c r="J405" i="5" s="1"/>
  <c r="P486" i="1"/>
  <c r="DK398" i="1"/>
  <c r="P390" i="1"/>
  <c r="DN300" i="1"/>
  <c r="P735" i="1"/>
  <c r="DI702" i="1"/>
  <c r="GN831" i="1"/>
  <c r="GM831" i="1"/>
  <c r="ER796" i="1"/>
  <c r="P852" i="1"/>
  <c r="EG18" i="1"/>
  <c r="P906" i="1"/>
  <c r="FZ178" i="1"/>
  <c r="EQ207" i="1"/>
  <c r="FW178" i="1"/>
  <c r="EN207" i="1"/>
  <c r="F493" i="1"/>
  <c r="U398" i="1"/>
  <c r="EL147" i="1"/>
  <c r="FU116" i="1"/>
  <c r="P178" i="1"/>
  <c r="F210" i="1"/>
  <c r="P238" i="1"/>
  <c r="F272" i="1"/>
  <c r="CF238" i="1"/>
  <c r="AW269" i="1"/>
  <c r="FW398" i="1"/>
  <c r="EN471" i="1"/>
  <c r="W796" i="1"/>
  <c r="F865" i="1"/>
  <c r="CF502" i="1"/>
  <c r="AW571" i="1"/>
  <c r="DT754" i="1"/>
  <c r="DG765" i="1"/>
  <c r="DO796" i="1"/>
  <c r="P865" i="1"/>
  <c r="AL796" i="1"/>
  <c r="Y841" i="1"/>
  <c r="AD602" i="1"/>
  <c r="Q671" i="1"/>
  <c r="EC471" i="1"/>
  <c r="GN352" i="1"/>
  <c r="CB367" i="1" s="1"/>
  <c r="FW702" i="1"/>
  <c r="EN723" i="1"/>
  <c r="AK238" i="1"/>
  <c r="X269" i="1"/>
  <c r="DH238" i="1"/>
  <c r="P272" i="1"/>
  <c r="S300" i="1"/>
  <c r="F382" i="1"/>
  <c r="DM398" i="1"/>
  <c r="P493" i="1"/>
  <c r="EC85" i="1"/>
  <c r="FZ300" i="1"/>
  <c r="EQ367" i="1"/>
  <c r="CE671" i="1"/>
  <c r="P671" i="1"/>
  <c r="AC602" i="1"/>
  <c r="CF671" i="1"/>
  <c r="CH671" i="1"/>
  <c r="CH26" i="1"/>
  <c r="AY85" i="1"/>
  <c r="G19" i="5"/>
  <c r="GN420" i="1"/>
  <c r="FT723" i="1"/>
  <c r="AD796" i="1"/>
  <c r="Q841" i="1"/>
  <c r="F219" i="1"/>
  <c r="Q178" i="1"/>
  <c r="P495" i="1"/>
  <c r="DO398" i="1"/>
  <c r="GM655" i="1"/>
  <c r="GN655" i="1"/>
  <c r="GN806" i="1"/>
  <c r="CB841" i="1" s="1"/>
  <c r="F791" i="1"/>
  <c r="Y754" i="1"/>
  <c r="AP18" i="1"/>
  <c r="F911" i="1"/>
  <c r="GN429" i="1"/>
  <c r="GM429" i="1"/>
  <c r="DQ723" i="1"/>
  <c r="ED702" i="1"/>
  <c r="F852" i="1"/>
  <c r="AZ796" i="1"/>
  <c r="AV147" i="1"/>
  <c r="CE116" i="1"/>
  <c r="AL178" i="1"/>
  <c r="Y207" i="1"/>
  <c r="DQ754" i="1"/>
  <c r="P791" i="1"/>
  <c r="ED238" i="1"/>
  <c r="DQ269" i="1"/>
  <c r="P387" i="1"/>
  <c r="ES300" i="1"/>
  <c r="V836" i="5"/>
  <c r="K834" i="5" s="1"/>
  <c r="ED671" i="1"/>
  <c r="DN116" i="1"/>
  <c r="P170" i="1"/>
  <c r="P492" i="1"/>
  <c r="DL398" i="1"/>
  <c r="K836" i="5"/>
  <c r="GM607" i="1"/>
  <c r="GN607" i="1"/>
  <c r="P219" i="1"/>
  <c r="DI178" i="1"/>
  <c r="P912" i="1"/>
  <c r="EI18" i="1"/>
  <c r="GN411" i="1"/>
  <c r="FT471" i="1" s="1"/>
  <c r="F388" i="1"/>
  <c r="T300" i="1"/>
  <c r="F369" i="1"/>
  <c r="O300" i="1"/>
  <c r="ES116" i="1"/>
  <c r="P167" i="1"/>
  <c r="G1166" i="5"/>
  <c r="P594" i="1"/>
  <c r="DN502" i="1"/>
  <c r="T602" i="1"/>
  <c r="F692" i="1"/>
  <c r="P106" i="1"/>
  <c r="DL26" i="1"/>
  <c r="DL870" i="1"/>
  <c r="DO502" i="1"/>
  <c r="P595" i="1"/>
  <c r="R116" i="1"/>
  <c r="F161" i="1"/>
  <c r="AK26" i="1"/>
  <c r="X85" i="1"/>
  <c r="EB26" i="1"/>
  <c r="DO85" i="1"/>
  <c r="Q300" i="1"/>
  <c r="F379" i="1"/>
  <c r="AK502" i="1"/>
  <c r="X571" i="1"/>
  <c r="AB754" i="1"/>
  <c r="O765" i="1"/>
  <c r="FU26" i="1"/>
  <c r="EL85" i="1"/>
  <c r="DI367" i="1"/>
  <c r="DV300" i="1"/>
  <c r="DJ796" i="1"/>
  <c r="P855" i="1"/>
  <c r="EO765" i="1"/>
  <c r="FX754" i="1"/>
  <c r="CE367" i="1"/>
  <c r="P367" i="1"/>
  <c r="AC300" i="1"/>
  <c r="CF367" i="1"/>
  <c r="CH367" i="1"/>
  <c r="DH26" i="1"/>
  <c r="P88" i="1"/>
  <c r="FT238" i="1"/>
  <c r="EK269" i="1"/>
  <c r="BA796" i="1"/>
  <c r="F861" i="1"/>
  <c r="FX116" i="1"/>
  <c r="EO147" i="1"/>
  <c r="EQ147" i="1"/>
  <c r="FZ116" i="1"/>
  <c r="AT26" i="1"/>
  <c r="F103" i="1"/>
  <c r="FX178" i="1"/>
  <c r="EO207" i="1"/>
  <c r="AK602" i="1"/>
  <c r="X671" i="1"/>
  <c r="J71" i="5"/>
  <c r="P71" i="5" s="1"/>
  <c r="F100" i="1"/>
  <c r="S26" i="1"/>
  <c r="CF178" i="1"/>
  <c r="AW207" i="1"/>
  <c r="Q147" i="1"/>
  <c r="AD116" i="1"/>
  <c r="FX398" i="1"/>
  <c r="EO471" i="1"/>
  <c r="FU178" i="1"/>
  <c r="EL207" i="1"/>
  <c r="F491" i="1"/>
  <c r="BA398" i="1"/>
  <c r="P502" i="1"/>
  <c r="F574" i="1"/>
  <c r="ES471" i="1"/>
  <c r="GB398" i="1"/>
  <c r="FT765" i="1"/>
  <c r="AK796" i="1"/>
  <c r="X841" i="1"/>
  <c r="DJ238" i="1"/>
  <c r="P283" i="1"/>
  <c r="EA26" i="1"/>
  <c r="DN85" i="1"/>
  <c r="CB238" i="1"/>
  <c r="AS269" i="1"/>
  <c r="DL602" i="1"/>
  <c r="P692" i="1"/>
  <c r="FZ238" i="1"/>
  <c r="EQ269" i="1"/>
  <c r="DQ367" i="1"/>
  <c r="ED300" i="1"/>
  <c r="P494" i="1"/>
  <c r="DN398" i="1"/>
  <c r="BA502" i="1"/>
  <c r="F591" i="1"/>
  <c r="F779" i="1"/>
  <c r="R754" i="1"/>
  <c r="O178" i="1"/>
  <c r="F209" i="1"/>
  <c r="W870" i="1"/>
  <c r="FX300" i="1"/>
  <c r="EO367" i="1"/>
  <c r="FZ841" i="1"/>
  <c r="FW841" i="1"/>
  <c r="DH841" i="1"/>
  <c r="DU796" i="1"/>
  <c r="FX841" i="1"/>
  <c r="CF26" i="1"/>
  <c r="AW85" i="1"/>
  <c r="DJ602" i="1"/>
  <c r="P685" i="1"/>
  <c r="F848" i="1"/>
  <c r="AX796" i="1"/>
  <c r="DQ147" i="1"/>
  <c r="ED116" i="1"/>
  <c r="EC300" i="1"/>
  <c r="DP367" i="1"/>
  <c r="F685" i="1"/>
  <c r="R602" i="1"/>
  <c r="P841" i="1"/>
  <c r="AC796" i="1"/>
  <c r="CF841" i="1"/>
  <c r="CH841" i="1"/>
  <c r="CE841" i="1"/>
  <c r="GM806" i="1"/>
  <c r="CA841" i="1" s="1"/>
  <c r="AL26" i="1"/>
  <c r="Y85" i="1"/>
  <c r="J443" i="5"/>
  <c r="P443" i="5" s="1"/>
  <c r="J544" i="5" s="1"/>
  <c r="DK238" i="1"/>
  <c r="P284" i="1"/>
  <c r="CA702" i="1"/>
  <c r="AR723" i="1"/>
  <c r="P389" i="1"/>
  <c r="DM300" i="1"/>
  <c r="T775" i="5"/>
  <c r="K772" i="5" s="1"/>
  <c r="J777" i="5" s="1"/>
  <c r="P777" i="5" s="1"/>
  <c r="EC571" i="1"/>
  <c r="T836" i="5"/>
  <c r="K833" i="5" s="1"/>
  <c r="J837" i="5" s="1"/>
  <c r="P837" i="5" s="1"/>
  <c r="EC671" i="1"/>
  <c r="W398" i="1"/>
  <c r="F495" i="1"/>
  <c r="F492" i="1"/>
  <c r="T398" i="1"/>
  <c r="F921" i="1"/>
  <c r="AU18" i="1"/>
  <c r="DK116" i="1"/>
  <c r="P162" i="1"/>
  <c r="GN193" i="1"/>
  <c r="GM193" i="1"/>
  <c r="GM411" i="1"/>
  <c r="FS471" i="1" s="1"/>
  <c r="P485" i="1"/>
  <c r="DJ398" i="1"/>
  <c r="DM116" i="1"/>
  <c r="P169" i="1"/>
  <c r="V398" i="1"/>
  <c r="F494" i="1"/>
  <c r="DJ26" i="1"/>
  <c r="P99" i="1"/>
  <c r="DJ870" i="1"/>
  <c r="CB471" i="1"/>
  <c r="P105" i="1"/>
  <c r="ES870" i="1"/>
  <c r="ES26" i="1"/>
  <c r="G1159" i="5"/>
  <c r="F586" i="1"/>
  <c r="S502" i="1"/>
  <c r="O796" i="1"/>
  <c r="F843" i="1"/>
  <c r="GN75" i="1"/>
  <c r="GM75" i="1"/>
  <c r="ED26" i="1"/>
  <c r="DQ85" i="1"/>
  <c r="AS147" i="1"/>
  <c r="CB116" i="1"/>
  <c r="DV502" i="1"/>
  <c r="DI571" i="1"/>
  <c r="GM415" i="1"/>
  <c r="GN415" i="1"/>
  <c r="DV796" i="1"/>
  <c r="DI841" i="1"/>
  <c r="AX22" i="1"/>
  <c r="F877" i="1"/>
  <c r="AX902" i="1"/>
  <c r="P737" i="1"/>
  <c r="DJ702" i="1"/>
  <c r="AR765" i="1"/>
  <c r="CA754" i="1"/>
  <c r="ED502" i="1"/>
  <c r="DQ571" i="1"/>
  <c r="AK300" i="1"/>
  <c r="X367" i="1"/>
  <c r="U300" i="1"/>
  <c r="F389" i="1"/>
  <c r="GN611" i="1"/>
  <c r="GM611" i="1"/>
  <c r="FS671" i="1" s="1"/>
  <c r="DH754" i="1"/>
  <c r="P768" i="1"/>
  <c r="K232" i="5"/>
  <c r="J233" i="5" s="1"/>
  <c r="P233" i="5" s="1"/>
  <c r="J243" i="5" s="1"/>
  <c r="GN135" i="1"/>
  <c r="FT147" i="1" s="1"/>
  <c r="GM135" i="1"/>
  <c r="FZ26" i="1"/>
  <c r="EQ85" i="1"/>
  <c r="FW26" i="1"/>
  <c r="EN85" i="1"/>
  <c r="DP269" i="1"/>
  <c r="EC238" i="1"/>
  <c r="DV238" i="1"/>
  <c r="DI269" i="1"/>
  <c r="AZ22" i="1"/>
  <c r="F881" i="1"/>
  <c r="AZ902" i="1"/>
  <c r="GN351" i="1"/>
  <c r="GM351" i="1"/>
  <c r="DN602" i="1"/>
  <c r="P694" i="1"/>
  <c r="DJ502" i="1"/>
  <c r="P585" i="1"/>
  <c r="DM502" i="1"/>
  <c r="P593" i="1"/>
  <c r="ES796" i="1"/>
  <c r="P861" i="1"/>
  <c r="GM646" i="1"/>
  <c r="GN646" i="1"/>
  <c r="CB671" i="1" s="1"/>
  <c r="DH116" i="1"/>
  <c r="P150" i="1"/>
  <c r="CC116" i="1"/>
  <c r="AT147" i="1"/>
  <c r="P233" i="1"/>
  <c r="DQ178" i="1"/>
  <c r="AL116" i="1"/>
  <c r="Y147" i="1"/>
  <c r="AD26" i="1"/>
  <c r="Q85" i="1"/>
  <c r="CH238" i="1"/>
  <c r="AY269" i="1"/>
  <c r="AB671" i="1"/>
  <c r="FZ398" i="1"/>
  <c r="EQ471" i="1"/>
  <c r="GN825" i="1"/>
  <c r="GM825" i="1"/>
  <c r="CH502" i="1"/>
  <c r="AY571" i="1"/>
  <c r="CE502" i="1"/>
  <c r="AV571" i="1"/>
  <c r="P777" i="1"/>
  <c r="DI754" i="1"/>
  <c r="AF398" i="1"/>
  <c r="S471" i="1"/>
  <c r="FS765" i="1"/>
  <c r="BA870" i="1"/>
  <c r="EM22" i="1"/>
  <c r="EM902" i="1"/>
  <c r="P889" i="1"/>
  <c r="GM307" i="1"/>
  <c r="FS367" i="1" s="1"/>
  <c r="GN307" i="1"/>
  <c r="GM539" i="1"/>
  <c r="FS571" i="1" s="1"/>
  <c r="GN539" i="1"/>
  <c r="FT571" i="1" s="1"/>
  <c r="DH702" i="1"/>
  <c r="P726" i="1"/>
  <c r="EO723" i="1"/>
  <c r="FX702" i="1"/>
  <c r="F748" i="1"/>
  <c r="X702" i="1"/>
  <c r="FW238" i="1"/>
  <c r="EN269" i="1"/>
  <c r="AD238" i="1"/>
  <c r="Q269" i="1"/>
  <c r="P370" i="1"/>
  <c r="DH300" i="1"/>
  <c r="AF602" i="1"/>
  <c r="S671" i="1"/>
  <c r="GM827" i="1"/>
  <c r="GN827" i="1"/>
  <c r="GN528" i="1"/>
  <c r="CB571" i="1" s="1"/>
  <c r="GM528" i="1"/>
  <c r="CA571" i="1" s="1"/>
  <c r="AB571" i="1"/>
  <c r="V502" i="1"/>
  <c r="F594" i="1"/>
  <c r="P848" i="1"/>
  <c r="EP796" i="1"/>
  <c r="FS723" i="1"/>
  <c r="DP207" i="1"/>
  <c r="EC178" i="1"/>
  <c r="R238" i="1"/>
  <c r="F283" i="1"/>
  <c r="GM453" i="1"/>
  <c r="GN453" i="1"/>
  <c r="EP870" i="1"/>
  <c r="P695" i="1"/>
  <c r="DO602" i="1"/>
  <c r="EC841" i="1"/>
  <c r="DV26" i="1"/>
  <c r="DI85" i="1"/>
  <c r="DU502" i="1"/>
  <c r="FZ571" i="1"/>
  <c r="FW571" i="1"/>
  <c r="DH571" i="1"/>
  <c r="FX571" i="1"/>
  <c r="W300" i="1"/>
  <c r="F391" i="1"/>
  <c r="Q765" i="1"/>
  <c r="AD754" i="1"/>
  <c r="K1110" i="5"/>
  <c r="J1111" i="5" s="1"/>
  <c r="P1111" i="5" s="1"/>
  <c r="J1155" i="5" s="1"/>
  <c r="GN823" i="1"/>
  <c r="GM823" i="1"/>
  <c r="CF116" i="1"/>
  <c r="AW147" i="1"/>
  <c r="CH116" i="1"/>
  <c r="AY147" i="1"/>
  <c r="AE300" i="1"/>
  <c r="R367" i="1"/>
  <c r="DT671" i="1"/>
  <c r="ED471" i="1"/>
  <c r="ED841" i="1"/>
  <c r="V796" i="1"/>
  <c r="F864" i="1"/>
  <c r="FS147" i="1"/>
  <c r="J312" i="5"/>
  <c r="P312" i="5" s="1"/>
  <c r="J322" i="5" s="1"/>
  <c r="DK300" i="1"/>
  <c r="P382" i="1"/>
  <c r="DP702" i="1"/>
  <c r="P748" i="1"/>
  <c r="V602" i="1"/>
  <c r="F694" i="1"/>
  <c r="DL796" i="1"/>
  <c r="P862" i="1"/>
  <c r="AB398" i="1"/>
  <c r="O471" i="1"/>
  <c r="DT367" i="1"/>
  <c r="G164" i="5"/>
  <c r="F695" i="1"/>
  <c r="W602" i="1"/>
  <c r="P168" i="1"/>
  <c r="DL116" i="1"/>
  <c r="F387" i="1"/>
  <c r="BA300" i="1"/>
  <c r="F585" i="1"/>
  <c r="R502" i="1"/>
  <c r="AD398" i="1"/>
  <c r="Q471" i="1"/>
  <c r="DT398" i="1"/>
  <c r="DG471" i="1"/>
  <c r="AQ902" i="1"/>
  <c r="F880" i="1"/>
  <c r="AQ22" i="1"/>
  <c r="CB754" i="1"/>
  <c r="AS765" i="1"/>
  <c r="GM555" i="1"/>
  <c r="GN555" i="1"/>
  <c r="GM633" i="1"/>
  <c r="GN633" i="1"/>
  <c r="AH602" i="1"/>
  <c r="U671" i="1"/>
  <c r="EQ765" i="1"/>
  <c r="FZ754" i="1"/>
  <c r="EO85" i="1"/>
  <c r="FX26" i="1"/>
  <c r="DT269" i="1"/>
  <c r="GM241" i="1"/>
  <c r="FS269" i="1" s="1"/>
  <c r="GO241" i="1"/>
  <c r="FU269" i="1" s="1"/>
  <c r="EC116" i="1"/>
  <c r="DP147" i="1"/>
  <c r="EN147" i="1"/>
  <c r="FW116" i="1"/>
  <c r="Y269" i="1"/>
  <c r="AL238" i="1"/>
  <c r="DH178" i="1"/>
  <c r="P210" i="1"/>
  <c r="X471" i="1"/>
  <c r="AK398" i="1"/>
  <c r="DP754" i="1"/>
  <c r="P790" i="1"/>
  <c r="DX796" i="1"/>
  <c r="DK841" i="1"/>
  <c r="GN29" i="1"/>
  <c r="CB85" i="1" s="1"/>
  <c r="AB85" i="1"/>
  <c r="GM29" i="1"/>
  <c r="CA85" i="1" s="1"/>
  <c r="CH178" i="1"/>
  <c r="AY207" i="1"/>
  <c r="CE178" i="1"/>
  <c r="AV207" i="1"/>
  <c r="CE238" i="1"/>
  <c r="AV269" i="1"/>
  <c r="CA671" i="1"/>
  <c r="DH398" i="1"/>
  <c r="P474" i="1"/>
  <c r="P693" i="1"/>
  <c r="DM602" i="1"/>
  <c r="ES602" i="1"/>
  <c r="P691" i="1"/>
  <c r="AS723" i="1"/>
  <c r="CB702" i="1"/>
  <c r="DK85" i="1"/>
  <c r="DX26" i="1"/>
  <c r="GN331" i="1"/>
  <c r="GM331" i="1"/>
  <c r="DT841" i="1"/>
  <c r="GN817" i="1"/>
  <c r="FT841" i="1" s="1"/>
  <c r="GM817" i="1"/>
  <c r="FS841" i="1" s="1"/>
  <c r="AF796" i="1"/>
  <c r="S841" i="1"/>
  <c r="F172" i="1"/>
  <c r="X116" i="1"/>
  <c r="AO18" i="1"/>
  <c r="F906" i="1"/>
  <c r="J765" i="5"/>
  <c r="P765" i="5" s="1"/>
  <c r="J822" i="5" s="1"/>
  <c r="FZ702" i="1"/>
  <c r="EQ723" i="1"/>
  <c r="U502" i="1"/>
  <c r="F593" i="1"/>
  <c r="EO269" i="1"/>
  <c r="FX238" i="1"/>
  <c r="GM244" i="1"/>
  <c r="CA269" i="1" s="1"/>
  <c r="GO244" i="1"/>
  <c r="CC269" i="1" s="1"/>
  <c r="AB269" i="1"/>
  <c r="W502" i="1"/>
  <c r="F595" i="1"/>
  <c r="T502" i="1"/>
  <c r="F592" i="1"/>
  <c r="FW300" i="1"/>
  <c r="EN367" i="1"/>
  <c r="CH471" i="1"/>
  <c r="CF471" i="1"/>
  <c r="CE471" i="1"/>
  <c r="AC398" i="1"/>
  <c r="P471" i="1"/>
  <c r="ER870" i="1"/>
  <c r="K117" i="5"/>
  <c r="J118" i="5" s="1"/>
  <c r="P118" i="5" s="1"/>
  <c r="GM65" i="1"/>
  <c r="GN65" i="1"/>
  <c r="AL300" i="1"/>
  <c r="Y367" i="1"/>
  <c r="DK571" i="1"/>
  <c r="DX502" i="1"/>
  <c r="CE26" i="1"/>
  <c r="AV85" i="1"/>
  <c r="P26" i="1"/>
  <c r="F88" i="1"/>
  <c r="P870" i="1"/>
  <c r="DG723" i="1"/>
  <c r="DT702" i="1"/>
  <c r="DV398" i="1"/>
  <c r="DI471" i="1"/>
  <c r="F790" i="1"/>
  <c r="X754" i="1"/>
  <c r="CC796" i="1"/>
  <c r="AT841" i="1"/>
  <c r="K42" i="5"/>
  <c r="J43" i="5" s="1"/>
  <c r="P43" i="5" s="1"/>
  <c r="GM32" i="1"/>
  <c r="FS85" i="1" s="1"/>
  <c r="GN32" i="1"/>
  <c r="FT85" i="1" s="1"/>
  <c r="DT85" i="1"/>
  <c r="GM191" i="1"/>
  <c r="FS207" i="1" s="1"/>
  <c r="GN191" i="1"/>
  <c r="FT207" i="1" s="1"/>
  <c r="K637" i="5"/>
  <c r="J638" i="5" s="1"/>
  <c r="P638" i="5" s="1"/>
  <c r="J672" i="5" s="1"/>
  <c r="GM445" i="1"/>
  <c r="GN445" i="1"/>
  <c r="DT571" i="1"/>
  <c r="GO835" i="1"/>
  <c r="FU841" i="1" s="1"/>
  <c r="GM835" i="1"/>
  <c r="P116" i="1"/>
  <c r="F150" i="1"/>
  <c r="K138" i="5"/>
  <c r="J139" i="5" s="1"/>
  <c r="P139" i="5" s="1"/>
  <c r="GM73" i="1"/>
  <c r="GN73" i="1"/>
  <c r="DL300" i="1"/>
  <c r="P388" i="1"/>
  <c r="GM545" i="1"/>
  <c r="GN545" i="1"/>
  <c r="K775" i="5"/>
  <c r="GN547" i="1"/>
  <c r="GM547" i="1"/>
  <c r="P779" i="1"/>
  <c r="DJ754" i="1"/>
  <c r="GM651" i="1"/>
  <c r="GN651" i="1"/>
  <c r="J970" i="5"/>
  <c r="P970" i="5" s="1"/>
  <c r="FT671" i="1"/>
  <c r="GM54" i="1"/>
  <c r="GN54" i="1"/>
  <c r="U870" i="1"/>
  <c r="DX602" i="1"/>
  <c r="DK671" i="1"/>
  <c r="BA602" i="1"/>
  <c r="F691" i="1"/>
  <c r="R26" i="1"/>
  <c r="F99" i="1"/>
  <c r="R870" i="1"/>
  <c r="DT147" i="1"/>
  <c r="FZ671" i="1"/>
  <c r="FX671" i="1"/>
  <c r="FW671" i="1"/>
  <c r="DH671" i="1"/>
  <c r="DU602" i="1"/>
  <c r="EH18" i="1"/>
  <c r="P911" i="1"/>
  <c r="I21" i="5" s="1"/>
  <c r="P161" i="1"/>
  <c r="DJ116" i="1"/>
  <c r="DL502" i="1"/>
  <c r="P592" i="1"/>
  <c r="F149" i="1"/>
  <c r="O116" i="1"/>
  <c r="F485" i="1"/>
  <c r="R398" i="1"/>
  <c r="DM26" i="1"/>
  <c r="P107" i="1"/>
  <c r="DM870" i="1"/>
  <c r="DI116" i="1"/>
  <c r="P159" i="1"/>
  <c r="DO116" i="1"/>
  <c r="P171" i="1"/>
  <c r="P864" i="1"/>
  <c r="DN796" i="1"/>
  <c r="CA471" i="1"/>
  <c r="FT367" i="1"/>
  <c r="P683" i="1"/>
  <c r="DI602" i="1"/>
  <c r="F390" i="1"/>
  <c r="V300" i="1"/>
  <c r="FS178" i="1" l="1"/>
  <c r="EJ207" i="1"/>
  <c r="J1159" i="5"/>
  <c r="J1166" i="5"/>
  <c r="J164" i="5"/>
  <c r="FS502" i="1"/>
  <c r="EJ571" i="1"/>
  <c r="EJ841" i="1"/>
  <c r="FS796" i="1"/>
  <c r="AR571" i="1"/>
  <c r="CA502" i="1"/>
  <c r="CB602" i="1"/>
  <c r="AS671" i="1"/>
  <c r="FT116" i="1"/>
  <c r="EK147" i="1"/>
  <c r="FS602" i="1"/>
  <c r="EJ671" i="1"/>
  <c r="EK471" i="1"/>
  <c r="FT398" i="1"/>
  <c r="FT26" i="1"/>
  <c r="EK85" i="1"/>
  <c r="AT269" i="1"/>
  <c r="CC238" i="1"/>
  <c r="FT796" i="1"/>
  <c r="EK841" i="1"/>
  <c r="CB502" i="1"/>
  <c r="AS571" i="1"/>
  <c r="EJ367" i="1"/>
  <c r="FS300" i="1"/>
  <c r="FS398" i="1"/>
  <c r="EJ471" i="1"/>
  <c r="EK207" i="1"/>
  <c r="FT178" i="1"/>
  <c r="FS26" i="1"/>
  <c r="EJ85" i="1"/>
  <c r="CA238" i="1"/>
  <c r="AR269" i="1"/>
  <c r="FT502" i="1"/>
  <c r="EK571" i="1"/>
  <c r="CB796" i="1"/>
  <c r="AS841" i="1"/>
  <c r="DH602" i="1"/>
  <c r="P674" i="1"/>
  <c r="DT116" i="1"/>
  <c r="DG147" i="1"/>
  <c r="U22" i="1"/>
  <c r="F892" i="1"/>
  <c r="U902" i="1"/>
  <c r="DG702" i="1"/>
  <c r="P725" i="1"/>
  <c r="AV26" i="1"/>
  <c r="F90" i="1"/>
  <c r="Y300" i="1"/>
  <c r="F393" i="1"/>
  <c r="CE398" i="1"/>
  <c r="AV471" i="1"/>
  <c r="F740" i="1"/>
  <c r="AS702" i="1"/>
  <c r="AV238" i="1"/>
  <c r="F274" i="1"/>
  <c r="F215" i="1"/>
  <c r="AY178" i="1"/>
  <c r="AS85" i="1"/>
  <c r="CB26" i="1"/>
  <c r="EN116" i="1"/>
  <c r="P152" i="1"/>
  <c r="FS238" i="1"/>
  <c r="EJ269" i="1"/>
  <c r="AS754" i="1"/>
  <c r="F782" i="1"/>
  <c r="AQ18" i="1"/>
  <c r="F912" i="1"/>
  <c r="DQ471" i="1"/>
  <c r="ED398" i="1"/>
  <c r="F155" i="1"/>
  <c r="AY116" i="1"/>
  <c r="F777" i="1"/>
  <c r="Q754" i="1"/>
  <c r="P574" i="1"/>
  <c r="DH502" i="1"/>
  <c r="DI26" i="1"/>
  <c r="P97" i="1"/>
  <c r="DI870" i="1"/>
  <c r="FS702" i="1"/>
  <c r="EJ723" i="1"/>
  <c r="AV502" i="1"/>
  <c r="F576" i="1"/>
  <c r="AB602" i="1"/>
  <c r="O671" i="1"/>
  <c r="DI238" i="1"/>
  <c r="P281" i="1"/>
  <c r="P90" i="1"/>
  <c r="EN26" i="1"/>
  <c r="DI796" i="1"/>
  <c r="P853" i="1"/>
  <c r="DI502" i="1"/>
  <c r="P583" i="1"/>
  <c r="P111" i="1"/>
  <c r="DQ26" i="1"/>
  <c r="AS471" i="1"/>
  <c r="CB398" i="1"/>
  <c r="CF796" i="1"/>
  <c r="AW841" i="1"/>
  <c r="P173" i="1"/>
  <c r="DQ116" i="1"/>
  <c r="EO300" i="1"/>
  <c r="P373" i="1"/>
  <c r="DN870" i="1"/>
  <c r="DN26" i="1"/>
  <c r="P108" i="1"/>
  <c r="X796" i="1"/>
  <c r="F866" i="1"/>
  <c r="ES398" i="1"/>
  <c r="P491" i="1"/>
  <c r="AW178" i="1"/>
  <c r="F213" i="1"/>
  <c r="EO178" i="1"/>
  <c r="P213" i="1"/>
  <c r="CH300" i="1"/>
  <c r="AY367" i="1"/>
  <c r="CE300" i="1"/>
  <c r="AV367" i="1"/>
  <c r="DO26" i="1"/>
  <c r="P109" i="1"/>
  <c r="DO870" i="1"/>
  <c r="P891" i="1"/>
  <c r="DL22" i="1"/>
  <c r="DL902" i="1"/>
  <c r="ED602" i="1"/>
  <c r="DQ671" i="1"/>
  <c r="P295" i="1"/>
  <c r="DQ238" i="1"/>
  <c r="F152" i="1"/>
  <c r="AV116" i="1"/>
  <c r="DQ702" i="1"/>
  <c r="P749" i="1"/>
  <c r="AY26" i="1"/>
  <c r="F93" i="1"/>
  <c r="P375" i="1"/>
  <c r="EQ300" i="1"/>
  <c r="AW502" i="1"/>
  <c r="F577" i="1"/>
  <c r="P476" i="1"/>
  <c r="EN398" i="1"/>
  <c r="EN178" i="1"/>
  <c r="P212" i="1"/>
  <c r="EN754" i="1"/>
  <c r="P770" i="1"/>
  <c r="F725" i="1"/>
  <c r="O702" i="1"/>
  <c r="Y602" i="1"/>
  <c r="F697" i="1"/>
  <c r="AR300" i="1"/>
  <c r="F394" i="1"/>
  <c r="Y398" i="1"/>
  <c r="F497" i="1"/>
  <c r="FW602" i="1"/>
  <c r="EN671" i="1"/>
  <c r="R902" i="1"/>
  <c r="F884" i="1"/>
  <c r="R22" i="1"/>
  <c r="DT26" i="1"/>
  <c r="DG85" i="1"/>
  <c r="AT796" i="1"/>
  <c r="F859" i="1"/>
  <c r="DI398" i="1"/>
  <c r="P483" i="1"/>
  <c r="P22" i="1"/>
  <c r="F873" i="1"/>
  <c r="P902" i="1"/>
  <c r="ER902" i="1"/>
  <c r="ER22" i="1"/>
  <c r="P881" i="1"/>
  <c r="AW471" i="1"/>
  <c r="CF398" i="1"/>
  <c r="DK796" i="1"/>
  <c r="P856" i="1"/>
  <c r="P172" i="1"/>
  <c r="DP116" i="1"/>
  <c r="DT238" i="1"/>
  <c r="DG269" i="1"/>
  <c r="P773" i="1"/>
  <c r="EQ754" i="1"/>
  <c r="P473" i="1"/>
  <c r="DG398" i="1"/>
  <c r="DT602" i="1"/>
  <c r="DG671" i="1"/>
  <c r="FW502" i="1"/>
  <c r="EN571" i="1"/>
  <c r="EN870" i="1" s="1"/>
  <c r="EP22" i="1"/>
  <c r="P877" i="1"/>
  <c r="EP902" i="1"/>
  <c r="AB502" i="1"/>
  <c r="O571" i="1"/>
  <c r="EN238" i="1"/>
  <c r="P274" i="1"/>
  <c r="BA902" i="1"/>
  <c r="F890" i="1"/>
  <c r="H16" i="2" s="1"/>
  <c r="H18" i="2" s="1"/>
  <c r="BA22" i="1"/>
  <c r="AY238" i="1"/>
  <c r="F277" i="1"/>
  <c r="Y116" i="1"/>
  <c r="F173" i="1"/>
  <c r="AT116" i="1"/>
  <c r="F165" i="1"/>
  <c r="AZ18" i="1"/>
  <c r="F913" i="1"/>
  <c r="X300" i="1"/>
  <c r="F392" i="1"/>
  <c r="F909" i="1"/>
  <c r="AX18" i="1"/>
  <c r="DJ22" i="1"/>
  <c r="DJ902" i="1"/>
  <c r="P884" i="1"/>
  <c r="DP571" i="1"/>
  <c r="EC502" i="1"/>
  <c r="AR702" i="1"/>
  <c r="F750" i="1"/>
  <c r="CA796" i="1"/>
  <c r="AR841" i="1"/>
  <c r="P392" i="1"/>
  <c r="DP300" i="1"/>
  <c r="AW26" i="1"/>
  <c r="F91" i="1"/>
  <c r="P844" i="1"/>
  <c r="DH796" i="1"/>
  <c r="DQ300" i="1"/>
  <c r="P393" i="1"/>
  <c r="EL178" i="1"/>
  <c r="P225" i="1"/>
  <c r="DH870" i="1"/>
  <c r="CF300" i="1"/>
  <c r="AW367" i="1"/>
  <c r="F767" i="1"/>
  <c r="O754" i="1"/>
  <c r="Y178" i="1"/>
  <c r="F233" i="1"/>
  <c r="FT702" i="1"/>
  <c r="EK723" i="1"/>
  <c r="P602" i="1"/>
  <c r="F674" i="1"/>
  <c r="X238" i="1"/>
  <c r="F294" i="1"/>
  <c r="AS367" i="1"/>
  <c r="CB300" i="1"/>
  <c r="F867" i="1"/>
  <c r="Y796" i="1"/>
  <c r="P767" i="1"/>
  <c r="DG754" i="1"/>
  <c r="P165" i="1"/>
  <c r="EL116" i="1"/>
  <c r="F735" i="1"/>
  <c r="Q702" i="1"/>
  <c r="V18" i="1"/>
  <c r="F925" i="1"/>
  <c r="DG178" i="1"/>
  <c r="P209" i="1"/>
  <c r="AR116" i="1"/>
  <c r="F174" i="1"/>
  <c r="AR178" i="1"/>
  <c r="F234" i="1"/>
  <c r="FT300" i="1"/>
  <c r="EK367" i="1"/>
  <c r="DM902" i="1"/>
  <c r="P892" i="1"/>
  <c r="DM22" i="1"/>
  <c r="EO671" i="1"/>
  <c r="FX602" i="1"/>
  <c r="P686" i="1"/>
  <c r="DK602" i="1"/>
  <c r="EL841" i="1"/>
  <c r="FU796" i="1"/>
  <c r="F474" i="1"/>
  <c r="P398" i="1"/>
  <c r="CH398" i="1"/>
  <c r="AY471" i="1"/>
  <c r="AB238" i="1"/>
  <c r="O269" i="1"/>
  <c r="F856" i="1"/>
  <c r="S796" i="1"/>
  <c r="DT796" i="1"/>
  <c r="DG841" i="1"/>
  <c r="DK870" i="1"/>
  <c r="DK26" i="1"/>
  <c r="P100" i="1"/>
  <c r="AV178" i="1"/>
  <c r="F212" i="1"/>
  <c r="CA26" i="1"/>
  <c r="AR85" i="1"/>
  <c r="F496" i="1"/>
  <c r="X398" i="1"/>
  <c r="F295" i="1"/>
  <c r="Y238" i="1"/>
  <c r="U602" i="1"/>
  <c r="F693" i="1"/>
  <c r="DT300" i="1"/>
  <c r="DG367" i="1"/>
  <c r="F381" i="1"/>
  <c r="R300" i="1"/>
  <c r="F153" i="1"/>
  <c r="AW116" i="1"/>
  <c r="EQ571" i="1"/>
  <c r="EQ870" i="1" s="1"/>
  <c r="FZ502" i="1"/>
  <c r="EC796" i="1"/>
  <c r="DP841" i="1"/>
  <c r="S602" i="1"/>
  <c r="F686" i="1"/>
  <c r="EJ765" i="1"/>
  <c r="FS754" i="1"/>
  <c r="AY502" i="1"/>
  <c r="F579" i="1"/>
  <c r="P479" i="1"/>
  <c r="EQ398" i="1"/>
  <c r="EQ26" i="1"/>
  <c r="P93" i="1"/>
  <c r="AR754" i="1"/>
  <c r="F792" i="1"/>
  <c r="ES22" i="1"/>
  <c r="ES902" i="1"/>
  <c r="P890" i="1"/>
  <c r="W16" i="2" s="1"/>
  <c r="W18" i="2" s="1"/>
  <c r="EC602" i="1"/>
  <c r="DP671" i="1"/>
  <c r="CE796" i="1"/>
  <c r="AV841" i="1"/>
  <c r="P796" i="1"/>
  <c r="F844" i="1"/>
  <c r="EN841" i="1"/>
  <c r="FW796" i="1"/>
  <c r="W902" i="1"/>
  <c r="F894" i="1"/>
  <c r="W22" i="1"/>
  <c r="EQ238" i="1"/>
  <c r="P277" i="1"/>
  <c r="AS238" i="1"/>
  <c r="F286" i="1"/>
  <c r="FT754" i="1"/>
  <c r="EK765" i="1"/>
  <c r="F696" i="1"/>
  <c r="X602" i="1"/>
  <c r="AT870" i="1"/>
  <c r="EQ116" i="1"/>
  <c r="P155" i="1"/>
  <c r="EO754" i="1"/>
  <c r="P771" i="1"/>
  <c r="DI300" i="1"/>
  <c r="P379" i="1"/>
  <c r="X26" i="1"/>
  <c r="X870" i="1"/>
  <c r="F110" i="1"/>
  <c r="AY671" i="1"/>
  <c r="CH602" i="1"/>
  <c r="CE602" i="1"/>
  <c r="AV671" i="1"/>
  <c r="DP85" i="1"/>
  <c r="EC26" i="1"/>
  <c r="EC398" i="1"/>
  <c r="DP471" i="1"/>
  <c r="F275" i="1"/>
  <c r="AW238" i="1"/>
  <c r="EQ178" i="1"/>
  <c r="P215" i="1"/>
  <c r="F232" i="1"/>
  <c r="X178" i="1"/>
  <c r="T18" i="1"/>
  <c r="F923" i="1"/>
  <c r="F583" i="1"/>
  <c r="Q502" i="1"/>
  <c r="AS178" i="1"/>
  <c r="F224" i="1"/>
  <c r="CA398" i="1"/>
  <c r="AR471" i="1"/>
  <c r="FZ602" i="1"/>
  <c r="EQ671" i="1"/>
  <c r="FT602" i="1"/>
  <c r="EK671" i="1"/>
  <c r="DT502" i="1"/>
  <c r="DG571" i="1"/>
  <c r="DK502" i="1"/>
  <c r="P586" i="1"/>
  <c r="P372" i="1"/>
  <c r="EN300" i="1"/>
  <c r="P275" i="1"/>
  <c r="EO238" i="1"/>
  <c r="EQ702" i="1"/>
  <c r="P731" i="1"/>
  <c r="CA602" i="1"/>
  <c r="AR671" i="1"/>
  <c r="AB26" i="1"/>
  <c r="O85" i="1"/>
  <c r="FU238" i="1"/>
  <c r="EL269" i="1"/>
  <c r="EO26" i="1"/>
  <c r="P91" i="1"/>
  <c r="Q398" i="1"/>
  <c r="F483" i="1"/>
  <c r="O398" i="1"/>
  <c r="F473" i="1"/>
  <c r="EJ147" i="1"/>
  <c r="FS116" i="1"/>
  <c r="ED796" i="1"/>
  <c r="DQ841" i="1"/>
  <c r="EO571" i="1"/>
  <c r="FX502" i="1"/>
  <c r="P232" i="1"/>
  <c r="DP178" i="1"/>
  <c r="F281" i="1"/>
  <c r="Q238" i="1"/>
  <c r="P729" i="1"/>
  <c r="EO702" i="1"/>
  <c r="EM18" i="1"/>
  <c r="P921" i="1"/>
  <c r="F486" i="1"/>
  <c r="S398" i="1"/>
  <c r="F97" i="1"/>
  <c r="Q870" i="1"/>
  <c r="Q26" i="1"/>
  <c r="P294" i="1"/>
  <c r="DP238" i="1"/>
  <c r="DQ502" i="1"/>
  <c r="P597" i="1"/>
  <c r="AS116" i="1"/>
  <c r="F164" i="1"/>
  <c r="J972" i="5"/>
  <c r="F111" i="1"/>
  <c r="Y870" i="1"/>
  <c r="Y26" i="1"/>
  <c r="CH796" i="1"/>
  <c r="AY841" i="1"/>
  <c r="EO841" i="1"/>
  <c r="FX796" i="1"/>
  <c r="FZ796" i="1"/>
  <c r="EQ841" i="1"/>
  <c r="EO398" i="1"/>
  <c r="P477" i="1"/>
  <c r="Q116" i="1"/>
  <c r="F159" i="1"/>
  <c r="S870" i="1"/>
  <c r="EO116" i="1"/>
  <c r="P153" i="1"/>
  <c r="EK238" i="1"/>
  <c r="P286" i="1"/>
  <c r="F370" i="1"/>
  <c r="P300" i="1"/>
  <c r="P103" i="1"/>
  <c r="EL26" i="1"/>
  <c r="EL870" i="1"/>
  <c r="X502" i="1"/>
  <c r="F596" i="1"/>
  <c r="Q796" i="1"/>
  <c r="F853" i="1"/>
  <c r="AW671" i="1"/>
  <c r="CF602" i="1"/>
  <c r="EN702" i="1"/>
  <c r="P728" i="1"/>
  <c r="Q602" i="1"/>
  <c r="F683" i="1"/>
  <c r="Y502" i="1"/>
  <c r="F597" i="1"/>
  <c r="EQ22" i="1" l="1"/>
  <c r="EQ902" i="1"/>
  <c r="P878" i="1"/>
  <c r="P875" i="1"/>
  <c r="EN902" i="1"/>
  <c r="EN22" i="1"/>
  <c r="EQ796" i="1"/>
  <c r="P849" i="1"/>
  <c r="AY796" i="1"/>
  <c r="F849" i="1"/>
  <c r="F87" i="1"/>
  <c r="O870" i="1"/>
  <c r="O26" i="1"/>
  <c r="DG502" i="1"/>
  <c r="P573" i="1"/>
  <c r="P679" i="1"/>
  <c r="EQ602" i="1"/>
  <c r="P496" i="1"/>
  <c r="DP398" i="1"/>
  <c r="AV602" i="1"/>
  <c r="F676" i="1"/>
  <c r="EK754" i="1"/>
  <c r="P782" i="1"/>
  <c r="W18" i="1"/>
  <c r="F926" i="1"/>
  <c r="P885" i="1"/>
  <c r="Y16" i="2" s="1"/>
  <c r="Y18" i="2" s="1"/>
  <c r="DK22" i="1"/>
  <c r="DK902" i="1"/>
  <c r="EL796" i="1"/>
  <c r="P859" i="1"/>
  <c r="P677" i="1"/>
  <c r="EO602" i="1"/>
  <c r="EK300" i="1"/>
  <c r="P384" i="1"/>
  <c r="EK702" i="1"/>
  <c r="P740" i="1"/>
  <c r="DH902" i="1"/>
  <c r="P873" i="1"/>
  <c r="DH22" i="1"/>
  <c r="AR796" i="1"/>
  <c r="F868" i="1"/>
  <c r="EP18" i="1"/>
  <c r="P909" i="1"/>
  <c r="P894" i="1"/>
  <c r="DO22" i="1"/>
  <c r="DO902" i="1"/>
  <c r="DI902" i="1"/>
  <c r="P882" i="1"/>
  <c r="DI22" i="1"/>
  <c r="AS26" i="1"/>
  <c r="AS870" i="1"/>
  <c r="F102" i="1"/>
  <c r="F924" i="1"/>
  <c r="U18" i="1"/>
  <c r="P224" i="1"/>
  <c r="EK178" i="1"/>
  <c r="P394" i="1"/>
  <c r="EJ300" i="1"/>
  <c r="EJ796" i="1"/>
  <c r="P868" i="1"/>
  <c r="AW602" i="1"/>
  <c r="F677" i="1"/>
  <c r="F882" i="1"/>
  <c r="Q22" i="1"/>
  <c r="Q902" i="1"/>
  <c r="X902" i="1"/>
  <c r="X22" i="1"/>
  <c r="F895" i="1"/>
  <c r="AT22" i="1"/>
  <c r="AT902" i="1"/>
  <c r="F888" i="1"/>
  <c r="F16" i="2" s="1"/>
  <c r="F18" i="2" s="1"/>
  <c r="AV796" i="1"/>
  <c r="F846" i="1"/>
  <c r="P579" i="1"/>
  <c r="EQ502" i="1"/>
  <c r="P843" i="1"/>
  <c r="DG796" i="1"/>
  <c r="O238" i="1"/>
  <c r="F271" i="1"/>
  <c r="AW870" i="1"/>
  <c r="DP502" i="1"/>
  <c r="P596" i="1"/>
  <c r="DG602" i="1"/>
  <c r="P673" i="1"/>
  <c r="ER18" i="1"/>
  <c r="P913" i="1"/>
  <c r="P87" i="1"/>
  <c r="DG870" i="1"/>
  <c r="DG26" i="1"/>
  <c r="R18" i="1"/>
  <c r="F916" i="1"/>
  <c r="P923" i="1"/>
  <c r="DL18" i="1"/>
  <c r="F375" i="1"/>
  <c r="AY300" i="1"/>
  <c r="DN22" i="1"/>
  <c r="P893" i="1"/>
  <c r="DN902" i="1"/>
  <c r="AS398" i="1"/>
  <c r="F488" i="1"/>
  <c r="P588" i="1"/>
  <c r="EK502" i="1"/>
  <c r="EJ870" i="1"/>
  <c r="EJ26" i="1"/>
  <c r="P112" i="1"/>
  <c r="EJ398" i="1"/>
  <c r="P498" i="1"/>
  <c r="AS502" i="1"/>
  <c r="F588" i="1"/>
  <c r="EK116" i="1"/>
  <c r="P164" i="1"/>
  <c r="EJ502" i="1"/>
  <c r="P598" i="1"/>
  <c r="EL22" i="1"/>
  <c r="EL902" i="1"/>
  <c r="P888" i="1"/>
  <c r="U16" i="2" s="1"/>
  <c r="U18" i="2" s="1"/>
  <c r="P577" i="1"/>
  <c r="EO502" i="1"/>
  <c r="EJ116" i="1"/>
  <c r="P174" i="1"/>
  <c r="EL238" i="1"/>
  <c r="P287" i="1"/>
  <c r="F698" i="1"/>
  <c r="AR602" i="1"/>
  <c r="P688" i="1"/>
  <c r="EK602" i="1"/>
  <c r="AR398" i="1"/>
  <c r="F498" i="1"/>
  <c r="EN796" i="1"/>
  <c r="P846" i="1"/>
  <c r="ES18" i="1"/>
  <c r="P922" i="1"/>
  <c r="I22" i="5" s="1"/>
  <c r="EJ754" i="1"/>
  <c r="P792" i="1"/>
  <c r="DP796" i="1"/>
  <c r="P866" i="1"/>
  <c r="DG300" i="1"/>
  <c r="P369" i="1"/>
  <c r="AR26" i="1"/>
  <c r="F112" i="1"/>
  <c r="AR870" i="1"/>
  <c r="AW300" i="1"/>
  <c r="F373" i="1"/>
  <c r="O502" i="1"/>
  <c r="F573" i="1"/>
  <c r="F477" i="1"/>
  <c r="AW398" i="1"/>
  <c r="P18" i="1"/>
  <c r="F905" i="1"/>
  <c r="EN602" i="1"/>
  <c r="P676" i="1"/>
  <c r="AY870" i="1"/>
  <c r="AW796" i="1"/>
  <c r="F847" i="1"/>
  <c r="O602" i="1"/>
  <c r="F673" i="1"/>
  <c r="EJ702" i="1"/>
  <c r="P750" i="1"/>
  <c r="DQ398" i="1"/>
  <c r="P497" i="1"/>
  <c r="F287" i="1"/>
  <c r="AT238" i="1"/>
  <c r="P488" i="1"/>
  <c r="EK398" i="1"/>
  <c r="AR502" i="1"/>
  <c r="F598" i="1"/>
  <c r="EJ178" i="1"/>
  <c r="P234" i="1"/>
  <c r="F885" i="1"/>
  <c r="J16" i="2" s="1"/>
  <c r="J18" i="2" s="1"/>
  <c r="S22" i="1"/>
  <c r="S902" i="1"/>
  <c r="EO796" i="1"/>
  <c r="P847" i="1"/>
  <c r="Y22" i="1"/>
  <c r="F896" i="1"/>
  <c r="Y902" i="1"/>
  <c r="DQ796" i="1"/>
  <c r="P867" i="1"/>
  <c r="EO870" i="1"/>
  <c r="DP26" i="1"/>
  <c r="P110" i="1"/>
  <c r="DP870" i="1"/>
  <c r="AY602" i="1"/>
  <c r="F679" i="1"/>
  <c r="DP602" i="1"/>
  <c r="P696" i="1"/>
  <c r="AY398" i="1"/>
  <c r="F479" i="1"/>
  <c r="DM18" i="1"/>
  <c r="P924" i="1"/>
  <c r="AS300" i="1"/>
  <c r="F384" i="1"/>
  <c r="DJ18" i="1"/>
  <c r="P916" i="1"/>
  <c r="J1171" i="5" s="1"/>
  <c r="F922" i="1"/>
  <c r="BA18" i="1"/>
  <c r="P576" i="1"/>
  <c r="EN502" i="1"/>
  <c r="P271" i="1"/>
  <c r="DG238" i="1"/>
  <c r="DQ602" i="1"/>
  <c r="P697" i="1"/>
  <c r="F372" i="1"/>
  <c r="AV300" i="1"/>
  <c r="DQ870" i="1"/>
  <c r="EJ238" i="1"/>
  <c r="P296" i="1"/>
  <c r="F476" i="1"/>
  <c r="AV398" i="1"/>
  <c r="AV870" i="1"/>
  <c r="DG116" i="1"/>
  <c r="P149" i="1"/>
  <c r="AS796" i="1"/>
  <c r="F858" i="1"/>
  <c r="F296" i="1"/>
  <c r="AR238" i="1"/>
  <c r="EK796" i="1"/>
  <c r="P858" i="1"/>
  <c r="P102" i="1"/>
  <c r="EK870" i="1"/>
  <c r="EK26" i="1"/>
  <c r="EJ602" i="1"/>
  <c r="P698" i="1"/>
  <c r="AS602" i="1"/>
  <c r="F688" i="1"/>
  <c r="P876" i="1" l="1"/>
  <c r="EO22" i="1"/>
  <c r="EO902" i="1"/>
  <c r="S18" i="1"/>
  <c r="F917" i="1"/>
  <c r="EL18" i="1"/>
  <c r="P920" i="1"/>
  <c r="I20" i="5" s="1"/>
  <c r="EJ902" i="1"/>
  <c r="EJ22" i="1"/>
  <c r="P897" i="1"/>
  <c r="P898" i="1" s="1"/>
  <c r="P917" i="1"/>
  <c r="DK18" i="1"/>
  <c r="O22" i="1"/>
  <c r="O902" i="1"/>
  <c r="F872" i="1"/>
  <c r="AV902" i="1"/>
  <c r="AV22" i="1"/>
  <c r="F875" i="1"/>
  <c r="I23" i="5"/>
  <c r="G23" i="5" s="1"/>
  <c r="P895" i="1"/>
  <c r="DP22" i="1"/>
  <c r="DP902" i="1"/>
  <c r="DN18" i="1"/>
  <c r="P925" i="1"/>
  <c r="AT18" i="1"/>
  <c r="F920" i="1"/>
  <c r="X18" i="1"/>
  <c r="F927" i="1"/>
  <c r="AS902" i="1"/>
  <c r="AS22" i="1"/>
  <c r="F887" i="1"/>
  <c r="E16" i="2" s="1"/>
  <c r="P914" i="1"/>
  <c r="J1170" i="5" s="1"/>
  <c r="DI18" i="1"/>
  <c r="P896" i="1"/>
  <c r="DQ22" i="1"/>
  <c r="DQ902" i="1"/>
  <c r="F897" i="1"/>
  <c r="F898" i="1" s="1"/>
  <c r="AR902" i="1"/>
  <c r="AR22" i="1"/>
  <c r="DO18" i="1"/>
  <c r="P926" i="1"/>
  <c r="EQ18" i="1"/>
  <c r="P910" i="1"/>
  <c r="EK22" i="1"/>
  <c r="P887" i="1"/>
  <c r="T16" i="2" s="1"/>
  <c r="EK902" i="1"/>
  <c r="F928" i="1"/>
  <c r="Y18" i="1"/>
  <c r="F878" i="1"/>
  <c r="AY22" i="1"/>
  <c r="AY902" i="1"/>
  <c r="DG902" i="1"/>
  <c r="DG22" i="1"/>
  <c r="P872" i="1"/>
  <c r="F876" i="1"/>
  <c r="AW22" i="1"/>
  <c r="AW902" i="1"/>
  <c r="Q18" i="1"/>
  <c r="F914" i="1"/>
  <c r="DH18" i="1"/>
  <c r="P905" i="1"/>
  <c r="J1169" i="5" s="1"/>
  <c r="EN18" i="1"/>
  <c r="P907" i="1"/>
  <c r="DG18" i="1" l="1"/>
  <c r="P904" i="1"/>
  <c r="J1168" i="5" s="1"/>
  <c r="DQ18" i="1"/>
  <c r="P928" i="1"/>
  <c r="J1174" i="5" s="1"/>
  <c r="AV18" i="1"/>
  <c r="F907" i="1"/>
  <c r="EJ18" i="1"/>
  <c r="P929" i="1"/>
  <c r="AY18" i="1"/>
  <c r="F910" i="1"/>
  <c r="E18" i="2"/>
  <c r="I16" i="2"/>
  <c r="I18" i="2" s="1"/>
  <c r="J1172" i="5"/>
  <c r="I24" i="5"/>
  <c r="EO18" i="1"/>
  <c r="P908" i="1"/>
  <c r="EK18" i="1"/>
  <c r="P919" i="1"/>
  <c r="I19" i="5" s="1"/>
  <c r="AR18" i="1"/>
  <c r="F929" i="1"/>
  <c r="F930" i="1" s="1"/>
  <c r="DP18" i="1"/>
  <c r="P927" i="1"/>
  <c r="J1173" i="5" s="1"/>
  <c r="O18" i="1"/>
  <c r="F904" i="1"/>
  <c r="J1162" i="5"/>
  <c r="P899" i="1"/>
  <c r="J1163" i="5" s="1"/>
  <c r="AW18" i="1"/>
  <c r="F908" i="1"/>
  <c r="T18" i="2"/>
  <c r="X16" i="2"/>
  <c r="X18" i="2" s="1"/>
  <c r="F899" i="1"/>
  <c r="F900" i="1" s="1"/>
  <c r="AS18" i="1"/>
  <c r="F919" i="1"/>
  <c r="I18" i="5" l="1"/>
  <c r="P930" i="1"/>
  <c r="J1175" i="5" s="1"/>
  <c r="P900" i="1"/>
  <c r="J1164" i="5" s="1"/>
</calcChain>
</file>

<file path=xl/sharedStrings.xml><?xml version="1.0" encoding="utf-8"?>
<sst xmlns="http://schemas.openxmlformats.org/spreadsheetml/2006/main" count="42780" uniqueCount="1271">
  <si>
    <t>Smeta.RU  (495) 974-1589</t>
  </si>
  <si>
    <t>_PS_</t>
  </si>
  <si>
    <t>Smeta.RU</t>
  </si>
  <si>
    <t/>
  </si>
  <si>
    <t>ФНС России г.Пенза, ул. Совхоз техникум, д.59. Благоустройство.</t>
  </si>
  <si>
    <t>Сметные нормы списания</t>
  </si>
  <si>
    <t>Коды ценников</t>
  </si>
  <si>
    <t>ФЕР-2017 Кап.ремонт</t>
  </si>
  <si>
    <t>ТР для Версии 10: Центральные регионы (с уч. п-ма 2536-ИП/12/ГС от 27.11.12, 01/57049-ЮЛ от 27.04.2018) от 30.08.2018 г</t>
  </si>
  <si>
    <t>ФЕР-2017</t>
  </si>
  <si>
    <t>Поправки  для ГСН 2017 от 10.01.2019 г</t>
  </si>
  <si>
    <t>Новая локальная смета</t>
  </si>
  <si>
    <t>Локальная смета №1</t>
  </si>
  <si>
    <t>Новый раздел</t>
  </si>
  <si>
    <t>Демонтаж</t>
  </si>
  <si>
    <t>Конструкции и элементы</t>
  </si>
  <si>
    <t>1</t>
  </si>
  <si>
    <t>09-06-001-02</t>
  </si>
  <si>
    <t>Монтаж лотков, решеток, затворов из полосовой и тонколистовой стали Прим. Деомнтаж ограждений, ворот распашных</t>
  </si>
  <si>
    <t>т</t>
  </si>
  <si>
    <t>ФЕР-2001, 09-06-001-02, приказ Минстроя России №1039/пр от 30.12.2016г.</t>
  </si>
  <si>
    <t>Поправка: МР 81/пр Табл.2, п.4  Наименование: При демонтаже (разборке) металлических конструкций</t>
  </si>
  <si>
    <t>)*0</t>
  </si>
  <si>
    <t>)*0,7</t>
  </si>
  <si>
    <t>Общестроительные работы</t>
  </si>
  <si>
    <t>Металлические конструкции</t>
  </si>
  <si>
    <t>ФЕР-09</t>
  </si>
  <si>
    <t>Поправка: МР 81/пр Табл.2, п.4</t>
  </si>
  <si>
    <t>*0,9</t>
  </si>
  <si>
    <t>*0,85</t>
  </si>
  <si>
    <t>1,1</t>
  </si>
  <si>
    <t>01.7.07.07</t>
  </si>
  <si>
    <t>Строительный мусор</t>
  </si>
  <si>
    <t>Ремонтно-строительные работы</t>
  </si>
  <si>
    <t>Благоустройство</t>
  </si>
  <si>
    <t>рФЕР-68</t>
  </si>
  <si>
    <t>2</t>
  </si>
  <si>
    <t>07-05-030-06</t>
  </si>
  <si>
    <t>Установка плит балконов и козырьков площадью до 5 м2 в зданиях кирпичных и блочных Прим. Деомнтаж плит над входом</t>
  </si>
  <si>
    <t>100 ШТ</t>
  </si>
  <si>
    <t>ФЕР-2001, 07-05-030-06, приказ Минстроя России №1039/пр от 30.12.2016г.</t>
  </si>
  <si>
    <t>Поправка: МР 81/пр Табл.2, п.1  Наименование: При демонтаже (разборке) сборных бетонных и железобетонных конструкций</t>
  </si>
  <si>
    <t>)*0,8</t>
  </si>
  <si>
    <t>Сборные бетонные констр. в жил. стр/ (крупно-пан. д_стр. (для СП=108% - {КПД}=1; обыч. д_стр. СП=90% - {КПД}=0)</t>
  </si>
  <si>
    <t>ФЕР-07</t>
  </si>
  <si>
    <t>Поправка: МР 81/пр Табл.2, п.1</t>
  </si>
  <si>
    <t>2,1</t>
  </si>
  <si>
    <t>3</t>
  </si>
  <si>
    <t>69-19-26</t>
  </si>
  <si>
    <t>Разборка вертикальных поверхностей железобетонных конструкций при помощи отбойных молотков, бетон марки 300 прим. Железобетонная тротуарная лестница</t>
  </si>
  <si>
    <t>м3</t>
  </si>
  <si>
    <t>ФЕРр-2001, 69-19-26, приказ Минстроя России №1039/пр от 30.12.2016г.</t>
  </si>
  <si>
    <t>)*1,15</t>
  </si>
  <si>
    <t>Прочие ремонтно-строительные работы</t>
  </si>
  <si>
    <t>рФЕР-69</t>
  </si>
  <si>
    <t>Поправка: МР 81/пр Прил.2, Табл.3, п. 3</t>
  </si>
  <si>
    <t>3,1</t>
  </si>
  <si>
    <t>4</t>
  </si>
  <si>
    <t>69-19-19</t>
  </si>
  <si>
    <t>Разборка горизонтальных поверхностей железобетонных конструкций при помощи отбойных молотков, бетон марки 300 прим. Железобетонные плиты</t>
  </si>
  <si>
    <t>ФЕРр-2001, 69-19-19, приказ Минстроя России №1039/пр от 30.12.2016г.</t>
  </si>
  <si>
    <t>4,1</t>
  </si>
  <si>
    <t>5</t>
  </si>
  <si>
    <t>01-02-057-03</t>
  </si>
  <si>
    <t>Разработка грунта вручную в траншеях глубиной до 2 м без креплений с откосами, группа грунтов 3</t>
  </si>
  <si>
    <t>100 м3</t>
  </si>
  <si>
    <t>ФЕР-2001, 01-02-057-03, приказ Минстроя России №1039/пр от 30.12.2016г.</t>
  </si>
  <si>
    <t>Земляные работы, выполняемые  ручным способом</t>
  </si>
  <si>
    <t>ФЕР-01</t>
  </si>
  <si>
    <t>6</t>
  </si>
  <si>
    <t>01-02-060-03</t>
  </si>
  <si>
    <t>Погрузка вручную неуплотненного грунта из штабелей и отвалов в транспортные средства, группа грунтов 3</t>
  </si>
  <si>
    <t>ФЕР-2001, 01-02-060-03, приказ Минстроя России №1039/пр от 30.12.2016г.</t>
  </si>
  <si>
    <t>7</t>
  </si>
  <si>
    <t>68-26-2</t>
  </si>
  <si>
    <t>Разборка деревянных заборов штакетных Прим. Ограждение лестницы h=0,9м</t>
  </si>
  <si>
    <t>100 м2</t>
  </si>
  <si>
    <t>ФЕРр-2001, 68-26-2, приказ Минстроя России №1039/пр от 30.12.2016г.</t>
  </si>
  <si>
    <t>7,1</t>
  </si>
  <si>
    <t>8</t>
  </si>
  <si>
    <t>01-02-114-05</t>
  </si>
  <si>
    <t>Корчевка кустарника и мелколесья в грунтах естественного залегания корчевателями-собирателями на тракторе мощностью 118 кВт (160 л.с.), кустарник и мелколесье средние</t>
  </si>
  <si>
    <t>га</t>
  </si>
  <si>
    <t>ФЕР-2001, 01-02-114-05, приказ Минстроя России №1039/пр от 30.12.2016г.</t>
  </si>
  <si>
    <t>Земляные работы по другим видам работ ( подготовительные, сопутствующие, укрепительные )</t>
  </si>
  <si>
    <t>8,1</t>
  </si>
  <si>
    <t>9</t>
  </si>
  <si>
    <t>т01-01-01-042</t>
  </si>
  <si>
    <t>Погрузочные работы при автомобильных перевозках мусора строительного с погрузкой транспортерами</t>
  </si>
  <si>
    <t>1 Т ГРУЗА</t>
  </si>
  <si>
    <t>ФССЦпг-2001, т01-01-01-042,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</si>
  <si>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</si>
  <si>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</si>
  <si>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</si>
  <si>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10</t>
  </si>
  <si>
    <t>т03-21-01-025</t>
  </si>
  <si>
    <t>Перевозка грузов I класса автомобилями-самосвалами грузоподъемностью 10 т работающих вне карьера на расстояние до 25 км</t>
  </si>
  <si>
    <t>ФССЦпг-2001, т03-21-01-025,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</si>
  <si>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</si>
  <si>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</si>
  <si>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</si>
  <si>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Дорожное покрытие</t>
  </si>
  <si>
    <t>11</t>
  </si>
  <si>
    <t>68-12-4</t>
  </si>
  <si>
    <t>Разборка покрытий и оснований асфальтобетонных с помощью молотков отбойных (Асфальтобетон h=100мм)</t>
  </si>
  <si>
    <t>ФЕРр-2001, 68-12-4, приказ Минстроя России №1039/пр от 30.12.2016г.</t>
  </si>
  <si>
    <t>11,1</t>
  </si>
  <si>
    <t>12</t>
  </si>
  <si>
    <t>68-12-2</t>
  </si>
  <si>
    <t>Разборка покрытий и оснований щебеночных (h=300мм)</t>
  </si>
  <si>
    <t>ФЕРр-2001, 68-12-2, приказ Минстроя России №1039/пр от 30.12.2016г.</t>
  </si>
  <si>
    <t>12,1</t>
  </si>
  <si>
    <t>13</t>
  </si>
  <si>
    <t>01-01-014-06</t>
  </si>
  <si>
    <t>Разработка грунта с погрузкой на автомобили-самосвалы экскаваторами с ковшом вместимостью 0,25 м3, группа грунтов 3</t>
  </si>
  <si>
    <t>1000 м3</t>
  </si>
  <si>
    <t>ФЕР-2001, 01-01-014-06, приказ Минстроя России №1039/пр от 30.12.2016г.</t>
  </si>
  <si>
    <t>Земляные работы, выполняемые  механизированным способом</t>
  </si>
  <si>
    <t>13,1</t>
  </si>
  <si>
    <t>14</t>
  </si>
  <si>
    <t>68-14-1</t>
  </si>
  <si>
    <t>Разборка бортовых камней на бетонном основании</t>
  </si>
  <si>
    <t>100 м</t>
  </si>
  <si>
    <t>ФЕРр-2001, 68-14-1, приказ Минстроя России №1039/пр от 30.12.2016г.</t>
  </si>
  <si>
    <t>14,1</t>
  </si>
  <si>
    <t>15</t>
  </si>
  <si>
    <t>м08-02-369-02</t>
  </si>
  <si>
    <t>Светильник, устанавливаемый вне зданий с лампами люминесцентными прим. Демонтаж светильника</t>
  </si>
  <si>
    <t>ШТ</t>
  </si>
  <si>
    <t>ФЕРм-2001, м08-02-369-02, приказ Минстроя России №1039/пр от 30.12.2016г.</t>
  </si>
  <si>
    <t>Поправка: МР 81/пр Табл.3, п.3  Наименование: Демонтаж: Оборудование, не пригодное для дальнейшего использования, (предназначено в лом) с разборкой и резкой на части</t>
  </si>
  <si>
    <t>)*0,5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</si>
  <si>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</si>
  <si>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</si>
  <si>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</si>
  <si>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МР 81/пр Табл.3, п.3</t>
  </si>
  <si>
    <t>16</t>
  </si>
  <si>
    <t>17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</si>
  <si>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</si>
  <si>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</si>
  <si>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</si>
  <si>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</si>
  <si>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</si>
  <si>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</si>
  <si>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</si>
  <si>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</si>
  <si>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</si>
  <si>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</si>
  <si>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</si>
  <si>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</si>
  <si>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</si>
  <si>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</si>
  <si>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</si>
  <si>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</si>
  <si>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</si>
  <si>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</si>
  <si>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</si>
  <si>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</si>
  <si>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</si>
  <si>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</si>
  <si>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</si>
  <si>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</si>
  <si>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</si>
  <si>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</si>
  <si>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</si>
  <si>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</si>
  <si>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</si>
  <si>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</si>
  <si>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</si>
  <si>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</si>
  <si>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</si>
  <si>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</si>
  <si>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</si>
  <si>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</si>
  <si>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</si>
  <si>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</si>
  <si>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</si>
  <si>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</si>
  <si>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</si>
  <si>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</si>
  <si>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</si>
  <si>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</si>
  <si>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</si>
  <si>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</si>
  <si>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</si>
  <si>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</si>
  <si>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</si>
  <si>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</si>
  <si>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</si>
  <si>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</si>
  <si>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Ограждение h=2,5м. - 51 секция</t>
  </si>
  <si>
    <t>18</t>
  </si>
  <si>
    <t>47-01-001-03</t>
  </si>
  <si>
    <t>Разбивка участка  Прим. вынос осей заграждений, ворот, согласно проекту. (51шт*2 п.м.* 0,3м(где 0,3м ширина ф-тов))</t>
  </si>
  <si>
    <t>ФЕР-2001, 47-01-001-03, приказ Минстроя России №1039/пр от 30.12.2016г.</t>
  </si>
  <si>
    <t>)*1,25)*1,15</t>
  </si>
  <si>
    <t>)*1,15)*1,15</t>
  </si>
  <si>
    <t>Озеленение. Защитные лесонасаждения</t>
  </si>
  <si>
    <t>ФЕР-47</t>
  </si>
  <si>
    <t>Поправка: МР 81/пр п.8.7.1  Поправка: МР 81/пр Прил.2, Табл.3, п. 3</t>
  </si>
  <si>
    <t>19</t>
  </si>
  <si>
    <t>47-01-001-02</t>
  </si>
  <si>
    <t>Планировка участка вручную</t>
  </si>
  <si>
    <t>ФЕР-2001, 47-01-001-02, приказ Минстроя России №1039/пр от 30.12.2016г.</t>
  </si>
  <si>
    <t>20</t>
  </si>
  <si>
    <t>09-08-001-04</t>
  </si>
  <si>
    <t>Установка металлических столбов высотой более 4 м с погружением в бетонное основание</t>
  </si>
  <si>
    <t>ФЕР-2001, 09-08-001-04, приказ Минстроя России №1039/пр от 30.12.2016г.</t>
  </si>
  <si>
    <t>21</t>
  </si>
  <si>
    <t>м38-01-006-07</t>
  </si>
  <si>
    <t>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(Прим. заглушки стоек 55 шт)</t>
  </si>
  <si>
    <t>ФЕРм-2001, м38-01-006-07, приказ Минстроя России №1039/пр от 30.12.2016г.</t>
  </si>
  <si>
    <t>Изготовление технологических конструкций  ( (НР= 66; СП=40%  )</t>
  </si>
  <si>
    <t>приг_ФЕРм-38</t>
  </si>
  <si>
    <t>22</t>
  </si>
  <si>
    <t>Монтаж лотков, решеток, затворов из полосовой и тонколистовой стали(Прим. (Основная секция - 51 шт)</t>
  </si>
  <si>
    <t>23</t>
  </si>
  <si>
    <t>13-03-002-04</t>
  </si>
  <si>
    <t>Огрунтовка металлических поверхностей за один раз грунтовкой ГФ-021 (Прим. Второй слой)</t>
  </si>
  <si>
    <t>ФЕР-2001, 13-03-002-04, приказ Минстроя России №1039/пр от 30.12.2016г.</t>
  </si>
  <si>
    <t>)*1,1</t>
  </si>
  <si>
    <t>)*1,25)*1,15)*1,1</t>
  </si>
  <si>
    <t>)*1,15)*1,15)*1,1</t>
  </si>
  <si>
    <t>Защита строительных конструкций</t>
  </si>
  <si>
    <t>ФЕР-13</t>
  </si>
  <si>
    <t>Поправка: МР 81/пр п.8.7.1  Поправка: МР 81/пр Прил.2, Табл.3, п. 3  Поправка: Прил.13.2, п.3.13.</t>
  </si>
  <si>
    <t>24</t>
  </si>
  <si>
    <t>13-03-004-26</t>
  </si>
  <si>
    <t>Окраска металлических огрунтованных поверхностей эмалью ПФ-115 (Прим. В два слоя)</t>
  </si>
  <si>
    <t>ФЕР-2001, 13-03-004-26, приказ Минстроя России №1039/пр от 30.12.2016г.</t>
  </si>
  <si>
    <t>)*1,1*2</t>
  </si>
  <si>
    <t>)*1,25)*1,15)*1,1*2</t>
  </si>
  <si>
    <t>)*1,15)*1,15)*1,1*2</t>
  </si>
  <si>
    <t>24,1</t>
  </si>
  <si>
    <t>14.4.04.08-0008</t>
  </si>
  <si>
    <t>Эмаль ПФ-133 цветная</t>
  </si>
  <si>
    <t>ФССЦ-2001, 14.4.04.08-0008, приказ Минстроя России №1039/пр от 30.12.2016г.</t>
  </si>
  <si>
    <t>24,2</t>
  </si>
  <si>
    <t>14.4.04.08-0003</t>
  </si>
  <si>
    <t>Эмаль ПФ-115 серая</t>
  </si>
  <si>
    <t>ФССЦ-2001, 14.4.04.08-0003, приказ Минстроя России №1039/пр от 30.12.2016г.</t>
  </si>
  <si>
    <t>25</t>
  </si>
  <si>
    <t>04.1.02.05-0007</t>
  </si>
  <si>
    <t>Бетон тяжелый, класс В20 (М250) (бетонирование столбов )</t>
  </si>
  <si>
    <t>ФССЦ-2001, 04.1.02.05-0007, приказ Минстроя России №1039/пр от 30.12.2016г.</t>
  </si>
  <si>
    <t>Материалы строительные</t>
  </si>
  <si>
    <t>Материалы и конструкции ( строительные ) по ценникам и каталогом</t>
  </si>
  <si>
    <t>ФССЦст</t>
  </si>
  <si>
    <t>26</t>
  </si>
  <si>
    <t>23.3.03.02-0029</t>
  </si>
  <si>
    <t>Трубы стальные бесшовные, горячедеформированные со снятой фаской из стали марок 15, 20, 25, наружным диаметром 57 мм, толщина стенки 3 мм (Столбы 55шт h-4,2м)</t>
  </si>
  <si>
    <t>м</t>
  </si>
  <si>
    <t>ФССЦ-2001, 23.3.03.02-0029, приказ Минстроя России №1039/пр от 30.12.2016г.</t>
  </si>
  <si>
    <t>27</t>
  </si>
  <si>
    <t>08.3.05.02-0055</t>
  </si>
  <si>
    <t>Сталь листовая горячекатаная марки Ст3 толщиной 3,0 мм   (Прим. заглушки стоек 55 шт)</t>
  </si>
  <si>
    <t>ФССЦ-2001, 08.3.05.02-0055, приказ Минстроя России №1039/пр от 30.12.2016г.</t>
  </si>
  <si>
    <t>28</t>
  </si>
  <si>
    <t>07.2.07.04-0014</t>
  </si>
  <si>
    <t>Прочие индивидуальные сварные конструкции, масса сборочной единицы от 0,1 до 0,5 т (Прим.Основная секция -51шт)</t>
  </si>
  <si>
    <t>ФССЦ-2001, 07.2.07.04-0014, приказ Минстроя России №1039/пр от 30.12.2016г.</t>
  </si>
  <si>
    <t>29</t>
  </si>
  <si>
    <t>Материалы, изделия и конструкции</t>
  </si>
  <si>
    <t>материалы (03)</t>
  </si>
  <si>
    <t>Ограждение h=1,0м. - 25 секций</t>
  </si>
  <si>
    <t>30</t>
  </si>
  <si>
    <t>Разбивка участка  Прим. вынос осей заграждений, ворот, согласно проекту. (25шт*2 п.м.* 0,3м(где 0,3м ширина ф-тов))</t>
  </si>
  <si>
    <t>31</t>
  </si>
  <si>
    <t>32</t>
  </si>
  <si>
    <t>09-08-001-01</t>
  </si>
  <si>
    <t>Установка металлических столбов высотой до 4 м с погружением в бетонное основание</t>
  </si>
  <si>
    <t>ФЕР-2001, 09-08-001-01, приказ Минстроя России №1039/пр от 30.12.2016г.</t>
  </si>
  <si>
    <t>33</t>
  </si>
  <si>
    <t>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(Прим. заглушки стоек 26 шт)</t>
  </si>
  <si>
    <t>34</t>
  </si>
  <si>
    <t>Монтаж лотков, решеток, затворов из полосовой и тонколистовой стали(Прим. (Основная секция - 25 шт)</t>
  </si>
  <si>
    <t>35</t>
  </si>
  <si>
    <t>36</t>
  </si>
  <si>
    <t>36,1</t>
  </si>
  <si>
    <t>36,2</t>
  </si>
  <si>
    <t>37</t>
  </si>
  <si>
    <t>38</t>
  </si>
  <si>
    <t>Трубы стальные бесшовные, горячедеформированные со снятой фаской из стали марок 15, 20, 25, наружным диаметром 57 мм, толщина стенки 3 мм (Столбы 26шт)</t>
  </si>
  <si>
    <t>39</t>
  </si>
  <si>
    <t>40</t>
  </si>
  <si>
    <t>07.2.07.04-0011</t>
  </si>
  <si>
    <t>Прочие индивидуальные сварные конструкции, масса сборочной единицы до 0,1 т  (Прим.Основная секция -25шт)</t>
  </si>
  <si>
    <t>ФССЦ-2001, 07.2.07.04-0011, приказ Минстроя России №1039/пр от 30.12.2016г.</t>
  </si>
  <si>
    <t>Ворота</t>
  </si>
  <si>
    <t>41</t>
  </si>
  <si>
    <t>м11-04-001-02</t>
  </si>
  <si>
    <t>Рама под аппаратуру, площадь основания оборудования до 0,5 м2 (для привода ворот)</t>
  </si>
  <si>
    <t>ФЕРм-2001, м11-04-001-02, приказ Минстроя России №1039/пр от 30.12.2016г.</t>
  </si>
  <si>
    <t>Автоматика : устройство микропроцессороной техники -  (при устройстве средств посадки самолетов  ( отдел 04): НР=95%, СП=55% - {АВИА}=1)</t>
  </si>
  <si>
    <t>мФЕР-11</t>
  </si>
  <si>
    <t>41,1</t>
  </si>
  <si>
    <t>08.3.05.02-0061</t>
  </si>
  <si>
    <t>Сталь листовая горячекатаная марки Ст3 толщиной 10-13 мм</t>
  </si>
  <si>
    <t>ФССЦ-2001, 08.3.05.02-0061, приказ Минстроя России №1039/пр от 30.12.2016г.</t>
  </si>
  <si>
    <t>42</t>
  </si>
  <si>
    <t>м11-05-001-02</t>
  </si>
  <si>
    <t>Механизм исполнительный, масса до 50 кг (электропривод ворот)</t>
  </si>
  <si>
    <t>ФЕРм-2001, м11-05-001-02, приказ Минстроя России №1039/пр от 30.12.2016г.</t>
  </si>
  <si>
    <t>Автоматика  ( кроме микропроцессорной техники )   (при устройстве средств посадки самолетов : НР=95%, СП=55% - {АВИА}=1)</t>
  </si>
  <si>
    <t>42,1</t>
  </si>
  <si>
    <t>Цена поставки</t>
  </si>
  <si>
    <t>DOORHAN ПРИВОДЫ ДЛЯ ОТКАТНЫХ ВОРОТ https://penza.yamart.ru/product/epvmuatea/</t>
  </si>
  <si>
    <t>занесена вручную</t>
  </si>
  <si>
    <t>|16533/8,62/1,2*1,012*1,02|||||||||</t>
  </si>
  <si>
    <t>43</t>
  </si>
  <si>
    <t>07-01-055-01</t>
  </si>
  <si>
    <t>Устройство ворот распашных с установкой столбов металлических  (Ворота распашные (с калиткой) 4,0х2,5м)</t>
  </si>
  <si>
    <t>ФЕР-2001, 07-01-055-01, приказ Минстроя России №1039/пр от 30.12.2016г.</t>
  </si>
  <si>
    <t>Сборные бетонные конструкции в промышленном строительстве  ( Произоводственные здания и сооружения )</t>
  </si>
  <si>
    <t>44</t>
  </si>
  <si>
    <t>07-01-055-12</t>
  </si>
  <si>
    <t>Устройство откатных ворот с ручным управлением  (6,0х2,5м)</t>
  </si>
  <si>
    <t>100 шт.</t>
  </si>
  <si>
    <t>ФЕР-2001, 07-01-055-12, приказ Минстроя России №886/пр от 15.06.2017</t>
  </si>
  <si>
    <t>45</t>
  </si>
  <si>
    <t>07-01-055-09</t>
  </si>
  <si>
    <t>Устройство калиток без установки столбов при металлических оградах и оградах из панелей   (Калитки в воротах)</t>
  </si>
  <si>
    <t>ФЕР-2001, 07-01-055-09, приказ Минстроя России №1039/пр от 30.12.2016г.</t>
  </si>
  <si>
    <t>46</t>
  </si>
  <si>
    <t>Огрунтовка металлических поверхностей за один раз грунтовкой ГФ-021 (Прим. Второй слой )</t>
  </si>
  <si>
    <t>)*1,1)*1,25)*1,15</t>
  </si>
  <si>
    <t>)*1,1)*1,15)*1,15</t>
  </si>
  <si>
    <t>Поправка: Прил.13.2, п.3.13.</t>
  </si>
  <si>
    <t>47</t>
  </si>
  <si>
    <t>)*1,1*2)*1,25)*1,15</t>
  </si>
  <si>
    <t>)*1,1*2)*1,15)*1,15</t>
  </si>
  <si>
    <t>47,1</t>
  </si>
  <si>
    <t>Поправка: Прил.13.2, п.3.13.  Наименование: Окраска и огрунтовка решетчатых поверхностей</t>
  </si>
  <si>
    <t>47,2</t>
  </si>
  <si>
    <t>48</t>
  </si>
  <si>
    <t>01.7.04.09-0012</t>
  </si>
  <si>
    <t>Петля накладная</t>
  </si>
  <si>
    <t>шт.</t>
  </si>
  <si>
    <t>ФССЦ-2001, 01.7.04.09-0012, приказ Минстроя России №1039/пр от 30.12.2016г.</t>
  </si>
  <si>
    <t>49</t>
  </si>
  <si>
    <t>Прочие индивидуальные сварные конструкции, масса сборочной единицы от 0,1 до 0,5 т   (Ворота раздвижные (с калиткой) 6,0х2,5м.)</t>
  </si>
  <si>
    <t>50</t>
  </si>
  <si>
    <t>Прочие индивидуальные сварные конструкции, масса сборочной единицы от 0,1 до 0,5 т   (Ворота распашные (с калиткой) 4,0х2,5м.)</t>
  </si>
  <si>
    <t>Площадка для отдыха с навесом</t>
  </si>
  <si>
    <t>51</t>
  </si>
  <si>
    <t>06-01-001-01</t>
  </si>
  <si>
    <t>Устройство бетонной подготовки</t>
  </si>
  <si>
    <t>ФЕР-2001, 06-01-001-01, приказ Минстроя России №1039/пр от 30.12.2016г.</t>
  </si>
  <si>
    <t>)*1,15)*1,25</t>
  </si>
  <si>
    <t>Монолитные бетонные и железобетонные конструкции в промышленном строительстве</t>
  </si>
  <si>
    <t>ФЕР-06</t>
  </si>
  <si>
    <t>Поправка: МР 81/пр Прил.2, Табл.3, п. 3  Поправка: МР 81/пр п.8.7.1</t>
  </si>
  <si>
    <t>51,1</t>
  </si>
  <si>
    <t>04.1.02.05-0006</t>
  </si>
  <si>
    <t>Бетон тяжелый, класс В15 (М200)</t>
  </si>
  <si>
    <t>ФССЦ-2001, 04.1.02.05-0006, приказ Минстроя России №1039/пр от 30.12.2016г.</t>
  </si>
  <si>
    <t>52</t>
  </si>
  <si>
    <t>11-01-050-01</t>
  </si>
  <si>
    <t>Устройство пароизоляции из полиэтиленовой пленки в один слой насухо</t>
  </si>
  <si>
    <t>ФЕР-2001, 11-01-050-01, приказ Минстроя России №1039/пр от 30.12.2016г.</t>
  </si>
  <si>
    <t>Полы</t>
  </si>
  <si>
    <t>ФЕР-11</t>
  </si>
  <si>
    <t>53</t>
  </si>
  <si>
    <t>06-01-001-16</t>
  </si>
  <si>
    <t>Устройство фундаментных плит железобетонных плоских</t>
  </si>
  <si>
    <t>ФЕР-2001, 06-01-001-16, приказ Минстроя России №1039/пр от 30.12.2016г.</t>
  </si>
  <si>
    <t>53,1</t>
  </si>
  <si>
    <t>Бетон тяжелый, класс В20 (М250)</t>
  </si>
  <si>
    <t>53,2</t>
  </si>
  <si>
    <t>08.4.03.04-0001</t>
  </si>
  <si>
    <t>Горячекатаная арматурная сталь класса: А-I, А-II, А-III d-12мм</t>
  </si>
  <si>
    <t>ФССЦ-2001, 08.4.03.04-0001, приказ Минстроя России №1039/пр от 30.12.2016г.</t>
  </si>
  <si>
    <t>53,3</t>
  </si>
  <si>
    <t>Горячекатаная арматурная сталь класса: А-I, А-II, А-III d-16мм</t>
  </si>
  <si>
    <t>54</t>
  </si>
  <si>
    <t>09-07-030-04</t>
  </si>
  <si>
    <t>Установка закладных деталей до 4 кг</t>
  </si>
  <si>
    <t>ФЕР-2001, 09-07-030-04, приказ Минстроя России №1039/пр от 30.12.2016г.</t>
  </si>
  <si>
    <t>54,1</t>
  </si>
  <si>
    <t>08.4.01.02-3002</t>
  </si>
  <si>
    <t>Детали закладные, масса от 1 до 5 кг (300х300х5мм - 4 шт)</t>
  </si>
  <si>
    <t>КТЦ Стройинформресурс к ФЕР-2017, 08.4.01.02-3002</t>
  </si>
  <si>
    <t>55</t>
  </si>
  <si>
    <t>09-03-039-05</t>
  </si>
  <si>
    <t>Монтаж опорных конструкций этажерочного типа Прим. стальной каркас навеса.</t>
  </si>
  <si>
    <t>ФЕР-2001, 09-03-039-05, приказ Минстроя России №1039/пр от 30.12.2016г.</t>
  </si>
  <si>
    <t>55,1</t>
  </si>
  <si>
    <t>Прочие индивидуальные сварные конструкции, масса сборочной единицы до 0,1 т</t>
  </si>
  <si>
    <t>56</t>
  </si>
  <si>
    <t>09-04-002-01</t>
  </si>
  <si>
    <t>Монтаж кровельного покрытия из профилированного листа при высоте здания до 25 м</t>
  </si>
  <si>
    <t>ФЕР-2001, 09-04-002-01, приказ Минстроя России №1039/пр от 30.12.2016г.</t>
  </si>
  <si>
    <t>56,1</t>
  </si>
  <si>
    <t>01.7.15.14-0076</t>
  </si>
  <si>
    <t>Шурупы-саморезы кровельные окрашенные 5,5х25 мм</t>
  </si>
  <si>
    <t>ФССЦ-2001, 01.7.15.14-0076, приказ Минстроя России №1039/пр от 30.12.2016г.</t>
  </si>
  <si>
    <t>56,2</t>
  </si>
  <si>
    <t>08.3.09.02-0041</t>
  </si>
  <si>
    <t>Профилированный настил оцинкованный с лакокрасочным покрытием С-9/С15-B/V RAL, толщиной 0,5 мм</t>
  </si>
  <si>
    <t>м2</t>
  </si>
  <si>
    <t>ФССЦ-2001, 08.3.09.02-0041, приказ Минстроя России №1039/пр от 30.12.2016г.</t>
  </si>
  <si>
    <t>57</t>
  </si>
  <si>
    <t>09-03-050-01</t>
  </si>
  <si>
    <t>Монтаж стальных плинтусов из гнутого профиля</t>
  </si>
  <si>
    <t>ФЕР-2001, 09-03-050-01, приказ Минстроя России №1039/пр от 30.12.2016г.</t>
  </si>
  <si>
    <t>57,1</t>
  </si>
  <si>
    <t>01.7.15.14-0191</t>
  </si>
  <si>
    <t>Шурупы с шестигранной головкой 6х20 мм</t>
  </si>
  <si>
    <t>ФССЦ-2001, 01.7.15.14-0191, приказ Минстроя России №1039/пр от 30.12.2016г.</t>
  </si>
  <si>
    <t>57,2</t>
  </si>
  <si>
    <t>07.2.07.13-0151</t>
  </si>
  <si>
    <t>Планка из стального листа толщиной 1 мм Прим. J-профиль</t>
  </si>
  <si>
    <t>ФССЦ-2001, 07.2.07.13-0151, приказ Минстроя России №1039/пр от 30.12.2016г.</t>
  </si>
  <si>
    <t>58</t>
  </si>
  <si>
    <t>11-01-027-01</t>
  </si>
  <si>
    <t>Устройство покрытий на цементном растворе из плиток бетонных, цементных или мозаичных</t>
  </si>
  <si>
    <t>ФЕР-2001, 11-01-027-01, приказ Минстроя России №1039/пр от 30.12.2016г.</t>
  </si>
  <si>
    <t>58,1</t>
  </si>
  <si>
    <t>04.3.01.09-0017</t>
  </si>
  <si>
    <t>Раствор готовый кладочный цементный марки 250</t>
  </si>
  <si>
    <t>ФССЦ-2001, 04.3.01.09-0017, приказ Минстроя России №1039/пр от 30.12.2016г.</t>
  </si>
  <si>
    <t>58,2</t>
  </si>
  <si>
    <t>05.2.02.21-0061</t>
  </si>
  <si>
    <t>Плитки площадью до 0,1 м2 прямоугольные для покрытия тротуаров и площадок с ровной гладкой поверхностью на цветном цементе, при толщине 30 мм</t>
  </si>
  <si>
    <t>ФССЦ-2001, 05.2.02.21-0061, приказ Минстроя России №1039/пр от 30.12.2016г.</t>
  </si>
  <si>
    <t>59</t>
  </si>
  <si>
    <t>27-02-010-02</t>
  </si>
  <si>
    <t>Установка бортовых камней бетонных при других видах покрытий</t>
  </si>
  <si>
    <t>ФЕР-2001, 27-02-010-02, приказ Минстроя России №1039/пр от 30.12.2016г.</t>
  </si>
  <si>
    <t>Автомобильные дороги</t>
  </si>
  <si>
    <t>ФЕР-27</t>
  </si>
  <si>
    <t>59,1</t>
  </si>
  <si>
    <t>13.2.03.02</t>
  </si>
  <si>
    <t>Камни бортовые</t>
  </si>
  <si>
    <t>59,2</t>
  </si>
  <si>
    <t>05.2.03.04-0006</t>
  </si>
  <si>
    <t>Камни бортовые вибропрессованные "FARBSTEIN" тротуарные, размер 1000х200х80 мм, серые</t>
  </si>
  <si>
    <t>ФССЦ-2001, 05.2.03.04-0006, приказ Минстроя России №1039/пр от 30.12.2016г.</t>
  </si>
  <si>
    <t>60</t>
  </si>
  <si>
    <t>61</t>
  </si>
  <si>
    <t>61,1</t>
  </si>
  <si>
    <t>61,2</t>
  </si>
  <si>
    <t>62</t>
  </si>
  <si>
    <t>12-01-035-03</t>
  </si>
  <si>
    <t>Устройство металлической водосточной системы прямых звеньев труб</t>
  </si>
  <si>
    <t>ФЕР-2001, 12-01-035-03, приказ Минстроя России №886/пр от 15.06.2017</t>
  </si>
  <si>
    <t>Кровли</t>
  </si>
  <si>
    <t>ФЕР-12</t>
  </si>
  <si>
    <t>62,1</t>
  </si>
  <si>
    <t>23.1.02.06-0039</t>
  </si>
  <si>
    <t>Хомут металлический с шурупом и резиновым профилем для крепления трубопроводов диаметром 74-80 мм</t>
  </si>
  <si>
    <t>10 шт.</t>
  </si>
  <si>
    <t>ФССЦ-2001, 23.1.02.06-0039, приказ Минстроя России №1039/пр от 30.12.2016г.</t>
  </si>
  <si>
    <t>62,2</t>
  </si>
  <si>
    <t>08.1.02.07-0112</t>
  </si>
  <si>
    <t>Труба водосточная МП с коленом, размер 76х102х3000 мм</t>
  </si>
  <si>
    <t>ФССЦ-2001, 08.1.02.07-0112, приказ Минстроя России №1039/пр от 30.12.2016г.</t>
  </si>
  <si>
    <t>62,3</t>
  </si>
  <si>
    <t>08.1.02.07-0045</t>
  </si>
  <si>
    <t>Желоб водосточный МП, размер 120х86х3000 мм</t>
  </si>
  <si>
    <t>ФССЦ-2001, 08.1.02.07-0045, приказ Минстроя России №1039/пр от 30.12.2016г.</t>
  </si>
  <si>
    <t>63</t>
  </si>
  <si>
    <t>Навес (вход №1)</t>
  </si>
  <si>
    <t>64</t>
  </si>
  <si>
    <t>64,1</t>
  </si>
  <si>
    <t>65</t>
  </si>
  <si>
    <t>66</t>
  </si>
  <si>
    <t>66,1</t>
  </si>
  <si>
    <t>66,2</t>
  </si>
  <si>
    <t>66,3</t>
  </si>
  <si>
    <t>67</t>
  </si>
  <si>
    <t>67,1</t>
  </si>
  <si>
    <t>68</t>
  </si>
  <si>
    <t>68,1</t>
  </si>
  <si>
    <t>69</t>
  </si>
  <si>
    <t>69,1</t>
  </si>
  <si>
    <t>69,2</t>
  </si>
  <si>
    <t>Профилированный настил оцинкованный с лакокрасочным покрытием С-9/С15-B/V RAL, толщиной 0,5 мм прим. профиль С21 и С8</t>
  </si>
  <si>
    <t>70</t>
  </si>
  <si>
    <t>70,1</t>
  </si>
  <si>
    <t>70,2</t>
  </si>
  <si>
    <t>71</t>
  </si>
  <si>
    <t>12-01-010-01</t>
  </si>
  <si>
    <t>Устройство мелких покрытий (брандмауэры, парапеты, свесы и т.п.) из листовой оцинкованной стали прим. Фасонные элементы листы из оцинкованой стали  0,4мм с порошковой покраской (отливы, откосы)</t>
  </si>
  <si>
    <t>ФЕР-2001, 12-01-010-01, приказ Минстроя России №1039/пр от 30.12.2016г.</t>
  </si>
  <si>
    <t>71,1</t>
  </si>
  <si>
    <t>01.7.15.07-0083</t>
  </si>
  <si>
    <t>Дюбель-гвоздь 8х100 мм</t>
  </si>
  <si>
    <t>ФССЦ-2001, 01.7.15.07-0083, приказ Минстроя России №1039/пр от 30.12.2016г.</t>
  </si>
  <si>
    <t>71,2</t>
  </si>
  <si>
    <t>01.7.15.06-0146</t>
  </si>
  <si>
    <t>Гвозди толевые круглые 3,0х40 мм</t>
  </si>
  <si>
    <t>ФССЦ-2001, 01.7.15.06-0146, приказ Минстроя России №1039/пр от 30.12.2016г.</t>
  </si>
  <si>
    <t>72</t>
  </si>
  <si>
    <t>72,1</t>
  </si>
  <si>
    <t>72,2</t>
  </si>
  <si>
    <t>73</t>
  </si>
  <si>
    <t>73,1</t>
  </si>
  <si>
    <t>73,2</t>
  </si>
  <si>
    <t>74</t>
  </si>
  <si>
    <t>75</t>
  </si>
  <si>
    <t>75,1</t>
  </si>
  <si>
    <t>75,2</t>
  </si>
  <si>
    <t>76</t>
  </si>
  <si>
    <t>76,1</t>
  </si>
  <si>
    <t>76,2</t>
  </si>
  <si>
    <t>76,3</t>
  </si>
  <si>
    <t>77</t>
  </si>
  <si>
    <t>Навес (вход №2)</t>
  </si>
  <si>
    <t>78</t>
  </si>
  <si>
    <t>78,1</t>
  </si>
  <si>
    <t>79</t>
  </si>
  <si>
    <t>80</t>
  </si>
  <si>
    <t>80,1</t>
  </si>
  <si>
    <t>80,2</t>
  </si>
  <si>
    <t>80,3</t>
  </si>
  <si>
    <t>81</t>
  </si>
  <si>
    <t>81,1</t>
  </si>
  <si>
    <t>82</t>
  </si>
  <si>
    <t>82,1</t>
  </si>
  <si>
    <t>83</t>
  </si>
  <si>
    <t>83,1</t>
  </si>
  <si>
    <t>83,2</t>
  </si>
  <si>
    <t>84</t>
  </si>
  <si>
    <t>84,1</t>
  </si>
  <si>
    <t>84,2</t>
  </si>
  <si>
    <t>85</t>
  </si>
  <si>
    <t>85,1</t>
  </si>
  <si>
    <t>85,2</t>
  </si>
  <si>
    <t>86</t>
  </si>
  <si>
    <t>86,1</t>
  </si>
  <si>
    <t>86,2</t>
  </si>
  <si>
    <t>87</t>
  </si>
  <si>
    <t>87,1</t>
  </si>
  <si>
    <t>88</t>
  </si>
  <si>
    <t>89</t>
  </si>
  <si>
    <t>89,1</t>
  </si>
  <si>
    <t>89,2</t>
  </si>
  <si>
    <t>90</t>
  </si>
  <si>
    <t>90,1</t>
  </si>
  <si>
    <t>90,2</t>
  </si>
  <si>
    <t>90,3</t>
  </si>
  <si>
    <t>Навес (вход №3)</t>
  </si>
  <si>
    <t>91</t>
  </si>
  <si>
    <t>91,1</t>
  </si>
  <si>
    <t>92</t>
  </si>
  <si>
    <t>93</t>
  </si>
  <si>
    <t>93,1</t>
  </si>
  <si>
    <t>93,2</t>
  </si>
  <si>
    <t>93,3</t>
  </si>
  <si>
    <t>94</t>
  </si>
  <si>
    <t>94,1</t>
  </si>
  <si>
    <t>95</t>
  </si>
  <si>
    <t>95,1</t>
  </si>
  <si>
    <t>96</t>
  </si>
  <si>
    <t>96,1</t>
  </si>
  <si>
    <t>96,2</t>
  </si>
  <si>
    <t>97</t>
  </si>
  <si>
    <t>97,1</t>
  </si>
  <si>
    <t>97,2</t>
  </si>
  <si>
    <t>98</t>
  </si>
  <si>
    <t>98,1</t>
  </si>
  <si>
    <t>98,2</t>
  </si>
  <si>
    <t>99</t>
  </si>
  <si>
    <t>99,1</t>
  </si>
  <si>
    <t>99,2</t>
  </si>
  <si>
    <t>100</t>
  </si>
  <si>
    <t>100,1</t>
  </si>
  <si>
    <t>101</t>
  </si>
  <si>
    <t>102</t>
  </si>
  <si>
    <t>102,1</t>
  </si>
  <si>
    <t>102,2</t>
  </si>
  <si>
    <t>103</t>
  </si>
  <si>
    <t>103,1</t>
  </si>
  <si>
    <t>103,2</t>
  </si>
  <si>
    <t>103,3</t>
  </si>
  <si>
    <t>Железобетонная тротуарная лестница</t>
  </si>
  <si>
    <t>104</t>
  </si>
  <si>
    <t>06-01-119-01</t>
  </si>
  <si>
    <t>Установка монолитных лестничных площадок в мелкощитовой опалубке (типа "Модостр")</t>
  </si>
  <si>
    <t>ФЕР-2001, 06-01-119-01, приказ Минстроя России №1039/пр от 30.12.2016г.</t>
  </si>
  <si>
    <t>Монолитные бетонные и железобетонные конструкции в гражданском  строительстве</t>
  </si>
  <si>
    <t>104,1</t>
  </si>
  <si>
    <t>01.7.08.02-0011</t>
  </si>
  <si>
    <t>Добавки поверхностно-активные ПАВ "ТЖК"</t>
  </si>
  <si>
    <t>кг</t>
  </si>
  <si>
    <t>ФССЦ-2001, 01.7.08.02-0011, приказ Минстроя России №1039/пр от 30.12.2016г.</t>
  </si>
  <si>
    <t>104,2</t>
  </si>
  <si>
    <t>01.7.16.04-0011</t>
  </si>
  <si>
    <t>Опалубка для перекрытий (амортизация) разборно-переставная из стальных балок, с палубой из ламинированной фанеры толщиной 18 мм</t>
  </si>
  <si>
    <t>ФССЦ-2001, 01.7.16.04-0011, приказ Минстроя России №1039/пр от 30.12.2016г.</t>
  </si>
  <si>
    <t>104,3</t>
  </si>
  <si>
    <t>04.1.02.05-0027</t>
  </si>
  <si>
    <t>Бетон тяжелый, крупность заполнителя 10 мм, класс В20 (М250)</t>
  </si>
  <si>
    <t>ФССЦ-2001, 04.1.02.05-0027, приказ Минстроя России №1039/пр от 30.12.2016г.</t>
  </si>
  <si>
    <t>104,4</t>
  </si>
  <si>
    <t>105</t>
  </si>
  <si>
    <t>106</t>
  </si>
  <si>
    <t>106,1</t>
  </si>
  <si>
    <t>106,2</t>
  </si>
  <si>
    <t>107</t>
  </si>
  <si>
    <t>47-01-046-03</t>
  </si>
  <si>
    <t>Подготовка почвы для устройства партерного и обыкновенного газона с внесением растительной земли слоем 15 см механизированным способом</t>
  </si>
  <si>
    <t>ФЕР-2001, 47-01-046-03, приказ Минстроя России №1039/пр от 30.12.2016г.</t>
  </si>
  <si>
    <t>108</t>
  </si>
  <si>
    <t>47-01-046-06</t>
  </si>
  <si>
    <t>Посев газонов партерных, мавританских и обыкновенных вручную</t>
  </si>
  <si>
    <t>ФЕР-2001, 47-01-046-06, приказ Минстроя России №1039/пр от 30.12.2016г.</t>
  </si>
  <si>
    <t>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</si>
  <si>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)*1,25</t>
  </si>
  <si>
    <t>Поправка: МР 81/пр п.8.7.1</t>
  </si>
  <si>
    <t>108,1</t>
  </si>
  <si>
    <t>16.2.02.07-0161</t>
  </si>
  <si>
    <t>Семена газонных трав (смесь)</t>
  </si>
  <si>
    <t>ФССЦ-2001, 16.2.02.07-0161, приказ Минстроя России №1039/пр от 30.12.2016г.</t>
  </si>
  <si>
    <t>109</t>
  </si>
  <si>
    <t>47-01-070-03</t>
  </si>
  <si>
    <t>Уход за газонами обыкновенными</t>
  </si>
  <si>
    <t>ФЕР-2001, 47-01-070-03, приказ Минстроя России №1039/пр от 30.12.2016г.</t>
  </si>
  <si>
    <t>Дорожные одежды</t>
  </si>
  <si>
    <t>110</t>
  </si>
  <si>
    <t>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</si>
  <si>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 Второй слой.</t>
  </si>
  <si>
    <t>1000 м2</t>
  </si>
  <si>
    <t>ФЕР-2001, 27-06-020-01, приказ Минстроя России №1039/пр от 30.12.2016г.</t>
  </si>
  <si>
    <t>Поправка: МР 81/пр Прил.2, Табл.3, п. 3  Поправка: МДС 81-35.2004, п.4.7</t>
  </si>
  <si>
    <t>110,1</t>
  </si>
  <si>
    <t>01.2.01.02-0001</t>
  </si>
  <si>
    <t>Битум горячий</t>
  </si>
  <si>
    <t>ФССЦ-2001, 01.2.01.02-0001, приказ Минстроя России №1039/пр от 30.12.2016г.</t>
  </si>
  <si>
    <t>110,2</t>
  </si>
  <si>
    <t>04.2.01.04-0001</t>
  </si>
  <si>
    <t>Смеси асфальтобетонные дорожные мелкозернистые щебеночные типа Б марки 1</t>
  </si>
  <si>
    <t>ФССЦ-2001, 04.2.01.04-0001, приказ Минстроя России №1039/пр от 30.12.2016г.</t>
  </si>
  <si>
    <t>111</t>
  </si>
  <si>
    <t>27-06-020-03</t>
  </si>
  <si>
    <t>Устройство покрытия толщиной 4 см из горячих асфальтобетонных смесей плотных крупнозернинистых типа АБ, плотность каменных материалов 2,5-2,9 т/м3 Первый слой.</t>
  </si>
  <si>
    <t>ФЕР-2001, 27-06-020-03, приказ Минстроя России №1039/пр от 30.12.2016г.</t>
  </si>
  <si>
    <t>111,1</t>
  </si>
  <si>
    <t>111,2</t>
  </si>
  <si>
    <t>04.2.03.01-0003</t>
  </si>
  <si>
    <t>Асфальтобетон щебеночно-мастичный, вид ЩМА-20</t>
  </si>
  <si>
    <t>ФССЦ-2001, 04.2.03.01-0003, приказ Минстроя России №1039/пр от 30.12.2016г.</t>
  </si>
  <si>
    <t>112</t>
  </si>
  <si>
    <t>27-06-021-03</t>
  </si>
  <si>
    <t>На каждые 0,5 см изменения толщины покрытия добавлять или исключать к расценке 27-06-020-03 До 6см</t>
  </si>
  <si>
    <t>ФЕР-2001, 27-06-021-03, приказ Минстроя России №1039/пр от 30.12.2016г.</t>
  </si>
  <si>
    <t>*4</t>
  </si>
  <si>
    <t>112,1</t>
  </si>
  <si>
    <t>112,2</t>
  </si>
  <si>
    <t>113</t>
  </si>
  <si>
    <t>27-04-001-04</t>
  </si>
  <si>
    <t>Устройство подстилающих и выравнивающих слоев оснований из щебня (30см)</t>
  </si>
  <si>
    <t>ФЕР-2001, 27-04-001-04, приказ Минстроя России №1039/пр от 30.12.2016г.</t>
  </si>
  <si>
    <t>113,1</t>
  </si>
  <si>
    <t>02.2.05.04-0046</t>
  </si>
  <si>
    <t>Щебень из гравия для строительных работ марка 600, фракция 10-20 мм</t>
  </si>
  <si>
    <t>ФССЦ-2001, 02.2.05.04-0046, приказ Минстроя России №1039/пр от 30.12.2016г.</t>
  </si>
  <si>
    <t>114</t>
  </si>
  <si>
    <t>27-04-001-01</t>
  </si>
  <si>
    <t>Устройство подстилающих и выравнивающих слоев оснований из песка (20см)</t>
  </si>
  <si>
    <t>ФЕР-2001, 27-04-001-01, приказ Минстроя России №1039/пр от 30.12.2016г.</t>
  </si>
  <si>
    <t>114,1</t>
  </si>
  <si>
    <t>02.3.01.02-0015</t>
  </si>
  <si>
    <t>Песок природный для строительных работ средний</t>
  </si>
  <si>
    <t>ФССЦ-2001, 02.3.01.02-0015, приказ Минстроя России №1039/пр от 30.12.2016г.</t>
  </si>
  <si>
    <t>115</t>
  </si>
  <si>
    <t>01-02-005-02</t>
  </si>
  <si>
    <t>Уплотнение грунта пневматическими трамбовками, группа грунтов 3-4 (прин. толщина уплотнения 20см 2470м2)</t>
  </si>
  <si>
    <t>ФЕР-2001, 01-02-005-02, приказ Минстроя России №1039/пр от 30.12.2016г.</t>
  </si>
  <si>
    <t>116</t>
  </si>
  <si>
    <t>116,1</t>
  </si>
  <si>
    <t>05.2.03.03-0021</t>
  </si>
  <si>
    <t>Камни бортовые БВ 100.30.15 /бетон В30 (М400), объем 0,042 м3/ (ГОСТ 6665-91)</t>
  </si>
  <si>
    <t>ФССЦ-2001, 05.2.03.03-0021, приказ Минстроя России №1039/пр от 30.12.2016г.</t>
  </si>
  <si>
    <t>117</t>
  </si>
  <si>
    <t>117,1</t>
  </si>
  <si>
    <t>04.1.02.03-0006</t>
  </si>
  <si>
    <t>Бетон тяжелый для дорожных и аэродромных покрытий и оснований, класс В15 (М200)</t>
  </si>
  <si>
    <t>ФССЦ-2001, 04.1.02.03-0006, приказ Минстроя России №1039/пр от 30.12.2016г.</t>
  </si>
  <si>
    <t>118</t>
  </si>
  <si>
    <t>Светильник, устанавливаемый вне зданий с лампами люминесцентными.</t>
  </si>
  <si>
    <t>118,1</t>
  </si>
  <si>
    <t>20.3.03.06-0018</t>
  </si>
  <si>
    <t>Светильник под ртутную лампу ДРЛ для наружного освещения консольный "Селена" РКУ 28-125- 001, с алюминиевым отражателем и защитным стеклом из полиметилметакрилата</t>
  </si>
  <si>
    <t>ФССЦ-2001, 20.3.03.06-0018, приказ Минстроя России №1039/пр от 30.12.2016г.</t>
  </si>
  <si>
    <t>118,2</t>
  </si>
  <si>
    <t>20.3.02.05-0003</t>
  </si>
  <si>
    <t>Лампы люминесцентные дуговые ртутные высокого давления типа ДРЛ 125-ХЛ1</t>
  </si>
  <si>
    <t>ФССЦ-2001, 20.3.02.05-0003, приказ Минстроя России №1039/пр от 30.12.2016г.</t>
  </si>
  <si>
    <t>и1</t>
  </si>
  <si>
    <t>Итого</t>
  </si>
  <si>
    <t>и2</t>
  </si>
  <si>
    <t>НДС 20%</t>
  </si>
  <si>
    <t>и3</t>
  </si>
  <si>
    <t>Переменная</t>
  </si>
  <si>
    <t>Новая переменная</t>
  </si>
  <si>
    <t>Переменная_1</t>
  </si>
  <si>
    <t>Переменная_2</t>
  </si>
  <si>
    <t>Переменная_3</t>
  </si>
  <si>
    <t>Переменная_4</t>
  </si>
  <si>
    <t>Переменная_5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</si>
  <si>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</si>
  <si>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</si>
  <si>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</si>
  <si>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</si>
  <si>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</si>
  <si>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</si>
  <si>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</si>
  <si>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</si>
  <si>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</si>
  <si>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</si>
  <si>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</si>
  <si>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</si>
  <si>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</si>
  <si>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</si>
  <si>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</si>
  <si>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ТЕК_М/Т/Я</t>
  </si>
  <si>
    <t>При работе в тек. уровне цен с 27.04.2018 г. (письмо № 01/57049-ЮЛ от 27.04.2018 Минюст РФ), коэффициенты к НР =0,85 и к СП-0,8 не назначаются. До 27.04.2018 г. только для мостов, тоннелей, метро, АЭС, объектов с ядерным топливом (см. прим.)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</si>
  <si>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</si>
  <si>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</si>
  <si>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</si>
  <si>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</si>
  <si>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</si>
  <si>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</si>
  <si>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</si>
  <si>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</si>
  <si>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</si>
  <si>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</si>
  <si>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</si>
  <si>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</si>
  <si>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</si>
  <si>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</si>
  <si>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</si>
  <si>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</si>
  <si>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</si>
  <si>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</si>
  <si>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</si>
  <si>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</si>
  <si>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</si>
  <si>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</si>
  <si>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</si>
  <si>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</si>
  <si>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</si>
  <si>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</si>
  <si>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</si>
  <si>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</si>
  <si>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</si>
  <si>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до 27.04.18 если (ТЕК_М/Т/Я) = {выкл.}</t>
  </si>
  <si>
    <t>К_СП_12</t>
  </si>
  <si>
    <t>Корректировка СП с 03.12.12 до 27.04.18 в текущем уровне цен по письму  2536-ИП/12/ГС от 27.11.12  ( если (ТЕК_М/Т/Я)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</si>
  <si>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</si>
  <si>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</si>
  <si>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</si>
  <si>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</si>
  <si>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</si>
  <si>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</si>
  <si>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</si>
  <si>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(мосты, метро, путепроводы)  и  кап. ремонте АЭС,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</si>
  <si>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</si>
  <si>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</si>
  <si>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</si>
  <si>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</si>
  <si>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 уровень цен</t>
  </si>
  <si>
    <t>Вид цен</t>
  </si>
  <si>
    <t>Новый 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</si>
  <si>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</si>
  <si>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</si>
  <si>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</si>
  <si>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</si>
  <si>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</si>
  <si>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</si>
  <si>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</si>
  <si>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</si>
  <si>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</si>
  <si>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</si>
  <si>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маш.-ч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</si>
  <si>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</si>
  <si>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</si>
  <si>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</si>
  <si>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</si>
  <si>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</si>
  <si>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</si>
  <si>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</si>
  <si>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</si>
  <si>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</si>
  <si>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</si>
  <si>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</si>
  <si>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</si>
  <si>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</si>
  <si>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</si>
  <si>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</si>
  <si>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</si>
  <si>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</si>
  <si>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</si>
  <si>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</si>
  <si>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</si>
  <si>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</si>
  <si>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</si>
  <si>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</si>
  <si>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</si>
  <si>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</si>
  <si>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</si>
  <si>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</si>
  <si>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</si>
  <si>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</si>
  <si>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</si>
  <si>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</si>
  <si>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</si>
  <si>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</si>
  <si>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</si>
  <si>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</si>
  <si>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</si>
  <si>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</si>
  <si>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</si>
  <si>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</si>
  <si>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</si>
  <si>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</si>
  <si>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</si>
  <si>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</si>
  <si>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</si>
  <si>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</si>
  <si>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</si>
  <si>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1-100-35</t>
  </si>
  <si>
    <t>Рабочий среднего разряда 3.5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</si>
  <si>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</si>
  <si>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</si>
  <si>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</si>
  <si>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</si>
  <si>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</si>
  <si>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</si>
  <si>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01.7.11.07-0054</t>
  </si>
  <si>
    <t>ФССЦ-2001, 01.7.11.07-0054, приказ Минстроя России №1039/пр от 30.12.2016г.</t>
  </si>
  <si>
    <t>Электроды диаметром 6 мм Э42</t>
  </si>
  <si>
    <t>04.3.01.09-0014</t>
  </si>
  <si>
    <t>ФССЦ-2001, 04.3.01.09-0014, приказ Минстроя России №1039/пр от 30.12.2016г.</t>
  </si>
  <si>
    <t>Раствор готовый кладочный цементный марки 100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</si>
  <si>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</si>
  <si>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</si>
  <si>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</si>
  <si>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</si>
  <si>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</si>
  <si>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</si>
  <si>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</si>
  <si>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</si>
  <si>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</si>
  <si>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1-100-20</t>
  </si>
  <si>
    <t>Рабочий среднего разряда 2</t>
  </si>
  <si>
    <t>1-100-15</t>
  </si>
  <si>
    <t>Рабочий среднего разряда 1.5</t>
  </si>
  <si>
    <t>1-100-25</t>
  </si>
  <si>
    <t>Рабочий среднего разряда 2.5</t>
  </si>
  <si>
    <t>91.12.02-004</t>
  </si>
  <si>
    <t>ФСЭМ-2001, 91.12.02-004, приказ Минстроя России №1039/пр от 30.12.2016г.</t>
  </si>
  <si>
    <t>Корчеватели-собиратели с трактором, мощность 118 кВт (160 л.с.)</t>
  </si>
  <si>
    <t>1-100-27</t>
  </si>
  <si>
    <t>Рабочий среднего разряда 2.7</t>
  </si>
  <si>
    <t>91.01.02-004</t>
  </si>
  <si>
    <t>ФСЭМ-2001, 91.01.02-004, приказ Минстроя России №1039/пр от 30.12.2016г.</t>
  </si>
  <si>
    <t>Автогрейдеры среднего типа, мощность 99 кВт (135 л.с.)</t>
  </si>
  <si>
    <t>91.12.06-012</t>
  </si>
  <si>
    <t>ФСЭМ-2001, 91.12.06-012, приказ Минстроя России №1039/пр от 30.12.2016г.</t>
  </si>
  <si>
    <t>Рыхлители прицепные (без трактора)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</si>
  <si>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</si>
  <si>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</si>
  <si>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</si>
  <si>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1-100-21</t>
  </si>
  <si>
    <t>Рабочий среднего разряда 2.1</t>
  </si>
  <si>
    <t>91.13.01-051</t>
  </si>
  <si>
    <t>ФСЭМ-2001, 91.13.01-051, приказ Минстроя России №1039/пр от 30.12.2016г.</t>
  </si>
  <si>
    <t>Трактор с щетками дорожными навесными</t>
  </si>
  <si>
    <t>91.01.01-034</t>
  </si>
  <si>
    <t>ФСЭМ-2001, 91.01.01-034, приказ Минстроя России №1039/пр от 30.12.2016г.</t>
  </si>
  <si>
    <t>Бульдозеры, мощность 59 кВт (80 л.с.)</t>
  </si>
  <si>
    <t>91.01.05-106</t>
  </si>
  <si>
    <t>ФСЭМ-2001, 91.01.05-106, приказ Минстроя России №1039/пр от 30.12.2016г.</t>
  </si>
  <si>
    <t>Экскаваторы одноковшовые дизельные на пневмоколесном ходу, емкость ковша 0,25 м3</t>
  </si>
  <si>
    <t>02.2.05.04-0093</t>
  </si>
  <si>
    <t>ФССЦ-2001, 02.2.05.04-0093, приказ Минстроя России №1039/пр от 30.12.2016г.</t>
  </si>
  <si>
    <t>Щебень из природного камня для строительных работ марка 800, фракция 20-40 мм</t>
  </si>
  <si>
    <t>1-100-31</t>
  </si>
  <si>
    <t>Рабочий среднего разряда 3.1</t>
  </si>
  <si>
    <t>1-100-46</t>
  </si>
  <si>
    <t>Рабочий среднего разряда 4.6</t>
  </si>
  <si>
    <t>91.06.09-001</t>
  </si>
  <si>
    <t>ФСЭМ-2001, 91.06.09-001, приказ Минстроя России №1039/пр от 30.12.2016г.</t>
  </si>
  <si>
    <t>Вышка телескопическая 25 м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</si>
  <si>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</si>
  <si>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</si>
  <si>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</si>
  <si>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01.7.06.12-0008</t>
  </si>
  <si>
    <t>ФССЦ-2001, 01.7.06.12-0008, приказ Минстроя России №1039/пр от 30.12.2016г.</t>
  </si>
  <si>
    <t>Лента ПХВ-304</t>
  </si>
  <si>
    <t>21.2.01.02-0141</t>
  </si>
  <si>
    <t>ФССЦ-2001, 21.2.01.02-0141, приказ Минстроя России №1039/пр от 30.12.2016г.</t>
  </si>
  <si>
    <t>Провода неизолированные для воздушных линий электропередачи медные марки М, сечением 4 мм2</t>
  </si>
  <si>
    <t>24.3.01.01-0002</t>
  </si>
  <si>
    <t>ФССЦ-2001, 24.3.01.01-0002, приказ Минстроя России №1039/пр от 30.12.2016г.</t>
  </si>
  <si>
    <t>Трубка полихлорвиниловая</t>
  </si>
  <si>
    <t>999-9950</t>
  </si>
  <si>
    <t>Вспомогательные ненормируемые материалы (2% от ОЗП)</t>
  </si>
  <si>
    <t>РУБ</t>
  </si>
  <si>
    <t>1-100-33</t>
  </si>
  <si>
    <t>Рабочий среднего разряда 3.3</t>
  </si>
  <si>
    <t>01.7.20.07-0001</t>
  </si>
  <si>
    <t>ФССЦ-2001, 01.7.20.07-0001, приказ Минстроя России №1039/пр от 30.12.2016г.</t>
  </si>
  <si>
    <t>Шпагат из пенькового волокна</t>
  </si>
  <si>
    <t>11.1.03.05-0090</t>
  </si>
  <si>
    <t>ФССЦ-2001, 11.1.03.05-0090, приказ Минстроя России №1039/пр от 30.12.2016г.</t>
  </si>
  <si>
    <t>Доски необрезные хвойных пород длиной 4-6,5 м, шириной 75-150 мм, толщиной 16 мм, IV сорта</t>
  </si>
  <si>
    <t>91.04.01-031</t>
  </si>
  <si>
    <t>ФСЭМ-2001, 91.04.01-031, приказ Минстроя России №1039/пр от 30.12.2016г.</t>
  </si>
  <si>
    <t>Машины бурильно-крановые на автомобиле, глубина бурения 3,5 м</t>
  </si>
  <si>
    <t>91.14.01-002</t>
  </si>
  <si>
    <t>ФСЭМ-2001, 91.14.01-002, приказ Минстроя России №1039/пр от 30.12.2016г.</t>
  </si>
  <si>
    <t>Автобетоносмесители 5 м3</t>
  </si>
  <si>
    <t>11.1.03.01-0001</t>
  </si>
  <si>
    <t>ФССЦ-2001, 11.1.03.01-0001, приказ Минстроя России №1039/пр от 30.12.2016г.</t>
  </si>
  <si>
    <t>Бруски деревянные 50*50 мм</t>
  </si>
  <si>
    <t>1-100-38</t>
  </si>
  <si>
    <t>Рабочий среднего разряда 3.8</t>
  </si>
  <si>
    <t>91.14.02-002</t>
  </si>
  <si>
    <t>ФСЭМ-2001, 91.14.02-002, приказ Минстроя России №1039/пр от 30.12.2016г.</t>
  </si>
  <si>
    <t>Автомобили бортовые, грузоподъемность до 8 т</t>
  </si>
  <si>
    <t>91.17.04-011</t>
  </si>
  <si>
    <t>ФСЭМ-2001, 91.17.04-011, приказ Минстроя России №1039/пр от 30.12.2016г.</t>
  </si>
  <si>
    <t>Автоматы сварочные номинальным сварочным током 450-1250 А</t>
  </si>
  <si>
    <t>91.21.12-002</t>
  </si>
  <si>
    <t>ФСЭМ-2001, 91.21.12-002, приказ Минстроя России №1039/пр от 30.12.2016г.</t>
  </si>
  <si>
    <t>Ножницы листовые кривошипные гильотинные</t>
  </si>
  <si>
    <t>91.21.16-014</t>
  </si>
  <si>
    <t>ФСЭМ-2001, 91.21.16-014, приказ Минстроя России №1039/пр от 30.12.2016г.</t>
  </si>
  <si>
    <t>Пресс листогибочный кривошипный 1000 кН (100 тс)</t>
  </si>
  <si>
    <t>91.21.22-194</t>
  </si>
  <si>
    <t>ФСЭМ-2001, 91.21.22-194, приказ Минстроя России №1039/пр от 30.12.2016г.</t>
  </si>
  <si>
    <t>Машины листогибочные специальные (вальцы)</t>
  </si>
  <si>
    <t>01.7.11.07-0044</t>
  </si>
  <si>
    <t>ФССЦ-2001, 01.7.11.07-0044, приказ Минстроя России №1039/пр от 30.12.2016г.</t>
  </si>
  <si>
    <t>Электроды диаметром 5 мм Э42</t>
  </si>
  <si>
    <t>1-100-47</t>
  </si>
  <si>
    <t>Рабочий среднего разряда 4.7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</si>
  <si>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</si>
  <si>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</si>
  <si>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</si>
  <si>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</si>
  <si>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</si>
  <si>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</si>
  <si>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</si>
  <si>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</si>
  <si>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</si>
  <si>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14.5.09.02-0002</t>
  </si>
  <si>
    <t>ФССЦ-2001, 14.5.09.02-0002, приказ Минстроя России №1039/пр от 30.12.2016г.</t>
  </si>
  <si>
    <t>Ксилол нефтяной марки А</t>
  </si>
  <si>
    <t>14.5.09.11-0101</t>
  </si>
  <si>
    <t>ФССЦ-2001, 14.5.09.11-0101, приказ Минстроя России №1039/пр от 30.12.2016г.</t>
  </si>
  <si>
    <t>Уайт-спирит</t>
  </si>
  <si>
    <t>1-100-40</t>
  </si>
  <si>
    <t>Рабочий среднего разряда 4</t>
  </si>
  <si>
    <t>01.7.15.03-0034</t>
  </si>
  <si>
    <t>ФССЦ-2001, 01.7.15.03-0034, приказ Минстроя России №1039/пр от 30.12.2016г.</t>
  </si>
  <si>
    <t>Болты с гайками и шайбами оцинкованные, диаметр 12 мм</t>
  </si>
  <si>
    <t>03.2.02.01-0003</t>
  </si>
  <si>
    <t>ФССЦ-2001, 03.2.02.01-0003, приказ Минстроя России №1039/пр от 30.12.2016г.</t>
  </si>
  <si>
    <t>Портландцемент общестроительного назначения быстротвердеющий марки 500</t>
  </si>
  <si>
    <t>14.4.04.09-0017</t>
  </si>
  <si>
    <t>ФССЦ-2001, 14.4.04.09-0017, приказ Минстроя России №1039/пр от 30.12.2016г.</t>
  </si>
  <si>
    <t>Эмаль ХВ-124 защитная, зеленая</t>
  </si>
  <si>
    <t>1-100-41</t>
  </si>
  <si>
    <t>Рабочий среднего разряда 4.1</t>
  </si>
  <si>
    <t>91.07.04-001</t>
  </si>
  <si>
    <t>ФСЭМ-2001, 91.07.04-001, приказ Минстроя России №1039/пр от 30.12.2016г.</t>
  </si>
  <si>
    <t>Вибратор глубинный</t>
  </si>
  <si>
    <t>04.3.01.09-0011</t>
  </si>
  <si>
    <t>ФССЦ-2001, 04.3.01.09-0011, приказ Минстроя России №1039/пр от 30.12.2016г.</t>
  </si>
  <si>
    <t>Раствор готовый кладочный цементный марки 25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</si>
  <si>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</si>
  <si>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</si>
  <si>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</si>
  <si>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</si>
  <si>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</si>
  <si>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</si>
  <si>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</si>
  <si>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</si>
  <si>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</si>
  <si>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01.7.07.12-0024</t>
  </si>
  <si>
    <t>ФССЦ-2001, 01.7.07.12-0024, приказ Минстроя России №1039/пр от 30.12.2016г.</t>
  </si>
  <si>
    <t>Пленка полиэтиленовая толщиной 0,15 мм</t>
  </si>
  <si>
    <t>01.7.07.12-0022</t>
  </si>
  <si>
    <t>ФССЦ-2001, 01.7.07.12-0022, приказ Минстроя России №1039/пр от 30.12.2016г.</t>
  </si>
  <si>
    <t>Пленка полиэтиленовая толщиной 0,2-0,5 мм</t>
  </si>
  <si>
    <t>01.7.11.07-0032</t>
  </si>
  <si>
    <t>ФССЦ-2001, 01.7.11.07-0032, приказ Минстроя России №1039/пр от 30.12.2016г.</t>
  </si>
  <si>
    <t>Электроды диаметром 4 мм Э42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</si>
  <si>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</si>
  <si>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</si>
  <si>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</si>
  <si>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11.1.03.06-0095</t>
  </si>
  <si>
    <t>ФССЦ-2001, 11.1.03.06-0095, приказ Минстроя России №1039/пр от 30.12.2016г.</t>
  </si>
  <si>
    <t>Доски обрезные хвойных пород длиной 4-6,5 м, шириной 75-150 мм, толщиной 44 мм и более, III сорта</t>
  </si>
  <si>
    <t>11.2.13.04-0012</t>
  </si>
  <si>
    <t>ФССЦ-2001, 11.2.13.04-0012, приказ Минстроя России №1039/пр от 30.12.2016г.</t>
  </si>
  <si>
    <t>Щиты из досок толщиной 40 мм</t>
  </si>
  <si>
    <t>91.05.01-001</t>
  </si>
  <si>
    <t>ФСЭМ-2001, 91.05.01-001, приказ Минстроя России №1039/пр от 30.12.2016г.</t>
  </si>
  <si>
    <t>Кран башенный импортного производства, грузоподъемность 10-12 т</t>
  </si>
  <si>
    <t>91.05.02-005</t>
  </si>
  <si>
    <t>ФСЭМ-2001, 91.05.02-005, приказ Минстроя России №1039/пр от 30.12.2016г.</t>
  </si>
  <si>
    <t>Краны козловые, грузоподъемность 32 т</t>
  </si>
  <si>
    <t>91.05.06-007</t>
  </si>
  <si>
    <t>ФСЭМ-2001, 91.05.06-007, приказ Минстроя России №1039/пр от 30.12.2016г.</t>
  </si>
  <si>
    <t>Краны на гусеничном ходу, грузоподъемность 25 т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</si>
  <si>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</si>
  <si>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</si>
  <si>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</si>
  <si>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</si>
  <si>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</si>
  <si>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</si>
  <si>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1-100-32</t>
  </si>
  <si>
    <t>Рабочий среднего разряда 3.2</t>
  </si>
  <si>
    <t>91.05.06-008</t>
  </si>
  <si>
    <t>ФСЭМ-2001, 91.05.06-008, приказ Минстроя России №1039/пр от 30.12.2016г.</t>
  </si>
  <si>
    <t>Краны на гусеничном ходу, грузоподъемность 40 т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</si>
  <si>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</si>
  <si>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</si>
  <si>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</si>
  <si>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1-100-37</t>
  </si>
  <si>
    <t>Рабочий среднего разряда 3.7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</si>
  <si>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</si>
  <si>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</si>
  <si>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</si>
  <si>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01.7.07.29-0091</t>
  </si>
  <si>
    <t>ФССЦ-2001, 01.7.07.29-0091, приказ Минстроя России №1039/пр от 30.12.2016г.</t>
  </si>
  <si>
    <t>Опилки древесные</t>
  </si>
  <si>
    <t>1-100-29</t>
  </si>
  <si>
    <t>Рабочий среднего разряда 2.9</t>
  </si>
  <si>
    <t>11.1.03.03-0012</t>
  </si>
  <si>
    <t>ФССЦ-2001, 11.1.03.03-0012, приказ Минстроя России №1039/пр от 30.12.2016г.</t>
  </si>
  <si>
    <t>Брусья необрезные хвойных пород длиной 4-6,5 м, все ширины, толщиной 100, 125 мм, IV сорта</t>
  </si>
  <si>
    <t>01.7.15.07-0010</t>
  </si>
  <si>
    <t>ФССЦ-2001, 01.7.15.07-0010, приказ Минстроя России №1039/пр от 30.12.2016г.</t>
  </si>
  <si>
    <t>Дюбели пластмассовые с шурупами 10х50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</si>
  <si>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</si>
  <si>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</si>
  <si>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</si>
  <si>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</si>
  <si>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</si>
  <si>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</si>
  <si>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91.05.01-018</t>
  </si>
  <si>
    <t>ФСЭМ-2001, 91.05.01-018, приказ Минстроя России №1039/пр от 30.12.2016г.</t>
  </si>
  <si>
    <t>Краны башенные, грузоподъемность 10 т</t>
  </si>
  <si>
    <t>01.3.01.06-0050</t>
  </si>
  <si>
    <t>ФССЦ-2001, 01.3.01.06-0050, приказ Минстроя России №1039/пр от 30.12.2016г.</t>
  </si>
  <si>
    <t>Смазка универсальная тугоплавкая УТ (консталин жировой)</t>
  </si>
  <si>
    <t>01.7.14.05-0001</t>
  </si>
  <si>
    <t>ФССЦ-2001, 01.7.14.05-0001, приказ Минстроя России №1039/пр от 30.12.2016г.</t>
  </si>
  <si>
    <t>Полиэтилен листовой</t>
  </si>
  <si>
    <t>08.4.03.01-0011</t>
  </si>
  <si>
    <t>ФССЦ-2001, 08.4.03.01-0011, приказ Минстроя России №1039/пр от 30.12.2016г.</t>
  </si>
  <si>
    <t>Проволока арматурная из низкоуглеродистой стали Вр-I, диаметром 4 мм</t>
  </si>
  <si>
    <t>11.1.03.01-0075</t>
  </si>
  <si>
    <t>ФССЦ-2001, 11.1.03.01-0075, приказ Минстроя России №1039/пр от 30.12.2016г.</t>
  </si>
  <si>
    <t>Бруски обрезные хвойных пород длиной 2-6,5 м, толщиной 40-60 мм, II сорта</t>
  </si>
  <si>
    <t>24.3.01.06-0043</t>
  </si>
  <si>
    <t>ФССЦ-2001, 24.3.01.06-0043, приказ Минстроя России №1039/пр от 30.12.2016г.</t>
  </si>
  <si>
    <t>Трубы поливинилхлоридные (ПВХ) диаметром 25 мм</t>
  </si>
  <si>
    <t>1-100-22</t>
  </si>
  <si>
    <t>Рабочий среднего разряда 2.2</t>
  </si>
  <si>
    <t>91.12.08-051</t>
  </si>
  <si>
    <t>ФСЭМ-2001, 91.12.08-051, приказ Минстроя России №1039/пр от 30.12.2016г.</t>
  </si>
  <si>
    <t>Катки прицепные кольчатые 1 т</t>
  </si>
  <si>
    <t>91.15.03-014</t>
  </si>
  <si>
    <t>ФСЭМ-2001, 91.15.03-014, приказ Минстроя России №1039/пр от 30.12.2016г.</t>
  </si>
  <si>
    <t>Тракторы на пневмоколесном ходу, мощность 59 кВт (80 л.с.)</t>
  </si>
  <si>
    <t>16.2.01.02-0002</t>
  </si>
  <si>
    <t>ФССЦ-2001, 16.2.01.02-0002, приказ Минстроя России №1039/пр от 30.12.2016г.</t>
  </si>
  <si>
    <t>Земля растительная механизированной заготовки</t>
  </si>
  <si>
    <t>91.13.01-038</t>
  </si>
  <si>
    <t>ФСЭМ-2001, 91.13.01-038, приказ Минстроя России №1039/пр от 30.12.2016г.</t>
  </si>
  <si>
    <t>Машины поливомоечные 6000 л</t>
  </si>
  <si>
    <t>91.08.01-021</t>
  </si>
  <si>
    <t>ФСЭМ-2001, 91.08.01-021, приказ Минстроя России №1039/пр от 30.12.2016г.</t>
  </si>
  <si>
    <t>Укладчики асфальтобетона</t>
  </si>
  <si>
    <t>91.08.02-011</t>
  </si>
  <si>
    <t>ФСЭМ-2001, 91.08.02-011, приказ Минстроя России №1039/пр от 30.12.2016г.</t>
  </si>
  <si>
    <t>Гудронаторы ручные</t>
  </si>
  <si>
    <t>91.08.03-016</t>
  </si>
  <si>
    <t>ФСЭМ-2001, 91.08.03-016, приказ Минстроя России №1039/пр от 30.12.2016г.</t>
  </si>
  <si>
    <t>Катки дорожные самоходные гладкие, масса 8 т</t>
  </si>
  <si>
    <t>91.08.03-018</t>
  </si>
  <si>
    <t>ФСЭМ-2001, 91.08.03-018, приказ Минстроя России №1039/пр от 30.12.2016г.</t>
  </si>
  <si>
    <t>Катки дорожные самоходные гладкие, масса 13 т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</si>
  <si>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</si>
  <si>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</si>
  <si>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</si>
  <si>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</si>
  <si>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</si>
  <si>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</si>
  <si>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1-100-24</t>
  </si>
  <si>
    <t>Рабочий среднего разряда 2.4</t>
  </si>
  <si>
    <t>91.01.01-035</t>
  </si>
  <si>
    <t>ФСЭМ-2001, 91.01.01-035, приказ Минстроя России №1039/пр от 30.12.2016г.</t>
  </si>
  <si>
    <t>Бульдозеры, мощность 79 кВт (108 л.с.)</t>
  </si>
  <si>
    <t>91.08.03-030</t>
  </si>
  <si>
    <t>ФСЭМ-2001, 91.08.03-030, приказ Минстроя России №1039/пр от 30.12.2016г.</t>
  </si>
  <si>
    <t>Катки на пневмоколесном ходу, масса 30 т</t>
  </si>
  <si>
    <t>1-100-23</t>
  </si>
  <si>
    <t>Рабочий среднего разряда 2.3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</si>
  <si>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</si>
  <si>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</si>
  <si>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</si>
  <si>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07.2.07.13</t>
  </si>
  <si>
    <t>Конструкции стальные</t>
  </si>
  <si>
    <t>05.1.08.14</t>
  </si>
  <si>
    <t>Конструкции сборные железобетонные</t>
  </si>
  <si>
    <t>04.1.02.06</t>
  </si>
  <si>
    <t>Бетон</t>
  </si>
  <si>
    <t>07.2.07.11</t>
  </si>
  <si>
    <t>Стойки металлические опорные</t>
  </si>
  <si>
    <t>999-0005</t>
  </si>
  <si>
    <t>Масса оборудования</t>
  </si>
  <si>
    <t>06.1.01.05</t>
  </si>
  <si>
    <t>Кирпич глиняный обыкновенный марки 100</t>
  </si>
  <si>
    <t>1000 шт.</t>
  </si>
  <si>
    <t>08.1.06.04</t>
  </si>
  <si>
    <t>Полотна ворот</t>
  </si>
  <si>
    <t>04.1.02.05</t>
  </si>
  <si>
    <t>Бетонные смеси готовые к употреблению</t>
  </si>
  <si>
    <t>08.4.01.02</t>
  </si>
  <si>
    <t>Детали закладные</t>
  </si>
  <si>
    <t>08.1.06.05</t>
  </si>
  <si>
    <t>Полотна калиток</t>
  </si>
  <si>
    <t>08.4.03.04</t>
  </si>
  <si>
    <t>Арматура</t>
  </si>
  <si>
    <t>Детали закладные и накладные</t>
  </si>
  <si>
    <t>08.1.02.25</t>
  </si>
  <si>
    <t>Крепежные детали для крепления профилированного настила к несущим конструкциям</t>
  </si>
  <si>
    <t>08.3.09.05</t>
  </si>
  <si>
    <t>Стальной гнутый профиль (профилированный настил)</t>
  </si>
  <si>
    <t>01.7.15.14</t>
  </si>
  <si>
    <t>Шурупы строительные</t>
  </si>
  <si>
    <t>Планка из стального листа</t>
  </si>
  <si>
    <t>04.3.01.09</t>
  </si>
  <si>
    <t>Раствор готовый кладочный тяжелый цементный</t>
  </si>
  <si>
    <t>05.2.02.21</t>
  </si>
  <si>
    <t>Плитки бетонные, цементные или мозаичные</t>
  </si>
  <si>
    <t>08.1.02.22</t>
  </si>
  <si>
    <t>Изделия для водосточных труб</t>
  </si>
  <si>
    <t>23.3.10.02</t>
  </si>
  <si>
    <t>Трубы</t>
  </si>
  <si>
    <t>01.7.08.02</t>
  </si>
  <si>
    <t>Добавка поверхностно-активная</t>
  </si>
  <si>
    <t>01.7.16.04</t>
  </si>
  <si>
    <t>Опалубка переставная (амортизация)</t>
  </si>
  <si>
    <t>компл.</t>
  </si>
  <si>
    <t>Бетон тяжелый</t>
  </si>
  <si>
    <t>08.4.03.02</t>
  </si>
  <si>
    <t>Горячекатаная арматурная сталь класса А-I</t>
  </si>
  <si>
    <t>Горячекатаная арматурная сталь класса А-III</t>
  </si>
  <si>
    <t>16.2.02.07</t>
  </si>
  <si>
    <t>Семена газонных трав</t>
  </si>
  <si>
    <t>16.3.02.01</t>
  </si>
  <si>
    <t>Удобрения минеральные</t>
  </si>
  <si>
    <t>01.2.01.02</t>
  </si>
  <si>
    <t>Битум</t>
  </si>
  <si>
    <t>04.2.01.04</t>
  </si>
  <si>
    <t>Смесь асфальтобетонная</t>
  </si>
  <si>
    <t>02.2.05.04</t>
  </si>
  <si>
    <t>Щебень</t>
  </si>
  <si>
    <t>02.3.01.02</t>
  </si>
  <si>
    <t>Песок для строительных работ природный</t>
  </si>
  <si>
    <t>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оборудования</t>
  </si>
  <si>
    <t>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  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оборудования</t>
  </si>
  <si>
    <t>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  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оборудования  Поправка: Прил.13.2, п.3.13.  Наименование: Окраска и огрунтовка решетчатых поверхностей</t>
  </si>
  <si>
    <t>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  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</t>
  </si>
  <si>
    <t>Поправка: Прил.13.2, п.3.13.  Наименование: Окраска и огрунтовка решетчатых поверхностей  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  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</t>
  </si>
  <si>
    <t>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оборудования  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</si>
  <si>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оборудования  Поправка: МР 81/пр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</t>
  </si>
  <si>
    <t>Поправка: МР 81/пр Прил.2, Табл.3, п. 3  Наименование: 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перечисленных ниже факторов:  разветвленной сети транспортных и инженерных коммуникаций; стесненных условий для складирования материалов; действующего технологического оборудования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</si>
  <si>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стройки)</t>
  </si>
  <si>
    <t xml:space="preserve">Номер заказа   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</si>
  <si>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</si>
  <si>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</si>
  <si>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</si>
  <si>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</si>
  <si>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</si>
  <si>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</si>
  <si>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</si>
  <si>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</si>
  <si>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</si>
  <si>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</si>
  <si>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</si>
  <si>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</si>
  <si>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</si>
  <si>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</si>
  <si>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</si>
  <si>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</si>
  <si>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</si>
  <si>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</si>
  <si>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</si>
  <si>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</si>
  <si>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</si>
  <si>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</si>
  <si>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</si>
  <si>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</si>
  <si>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январь 2000 года</t>
  </si>
  <si>
    <r>
      <t>09-06-001-02</t>
    </r>
    <r>
      <rPr>
        <i/>
        <sz val="10"/>
        <rFont val="Arial"/>
        <family val="2"/>
        <charset val="204"/>
      </rPr>
      <t xml:space="preserve">
Поправка: МР 81/пр Табл.2, п.4</t>
    </r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</si>
  <si>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</si>
  <si>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</si>
  <si>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</si>
  <si>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</si>
  <si>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</si>
  <si>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</si>
  <si>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</si>
  <si>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r>
      <t>07-05-030-06</t>
    </r>
    <r>
      <rPr>
        <i/>
        <sz val="10"/>
        <rFont val="Arial"/>
        <family val="2"/>
        <charset val="204"/>
      </rPr>
      <t xml:space="preserve">
Поправка: МР 81/пр Табл.2, п.1</t>
    </r>
  </si>
  <si>
    <r>
      <t>69-19-26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</si>
  <si>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t>Материальные ресурсы</t>
  </si>
  <si>
    <r>
      <t>69-19-19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</si>
  <si>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01-02-057-03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</si>
  <si>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01-02-060-03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</si>
  <si>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68-26-2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</si>
  <si>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01-02-114-05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</si>
  <si>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68-12-4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</si>
  <si>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68-12-2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</si>
  <si>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01-01-014-06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</si>
  <si>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68-14-1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</si>
  <si>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r>
      <t>м08-02-369-02</t>
    </r>
    <r>
      <rPr>
        <i/>
        <sz val="10"/>
        <rFont val="Arial"/>
        <family val="2"/>
        <charset val="204"/>
      </rPr>
      <t xml:space="preserve">
Поправка: МР 81/пр Табл.3, п.3</t>
    </r>
  </si>
  <si>
    <r>
      <t>47-01-001-03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</si>
  <si>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47-01-001-02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</si>
  <si>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09-08-001-04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</si>
  <si>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м38-01-006-07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</si>
  <si>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09-06-001-02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</si>
  <si>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13-03-002-04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  Поправка: Прил.13.2, п.3.13.</t>
    </r>
  </si>
  <si>
    <r>
      <t>13-03-004-26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  Поправка: Прил.13.2, п.3.13.</t>
    </r>
  </si>
  <si>
    <r>
      <t>14.4.04.08-0008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  Поправка: Прил.13.2, п.3.13.</t>
    </r>
  </si>
  <si>
    <t>к нр )*1,1*2</t>
  </si>
  <si>
    <r>
      <t>14.4.04.08-0003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  Поправка: Прил.13.2, п.3.13.</t>
    </r>
  </si>
  <si>
    <r>
      <t>09-08-001-01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</si>
  <si>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07-01-055-01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</si>
  <si>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07-01-055-12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</si>
  <si>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07-01-055-09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</si>
  <si>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13-03-002-04</t>
    </r>
    <r>
      <rPr>
        <i/>
        <sz val="10"/>
        <rFont val="Arial"/>
        <family val="2"/>
        <charset val="204"/>
      </rPr>
      <t xml:space="preserve">
Поправка: Прил.13.2, п.3.13.</t>
    </r>
  </si>
  <si>
    <r>
      <t>13-03-004-26</t>
    </r>
    <r>
      <rPr>
        <i/>
        <sz val="10"/>
        <rFont val="Arial"/>
        <family val="2"/>
        <charset val="204"/>
      </rPr>
      <t xml:space="preserve">
Поправка: Прил.13.2, п.3.13.</t>
    </r>
  </si>
  <si>
    <r>
      <t>14.4.04.08-0008</t>
    </r>
    <r>
      <rPr>
        <i/>
        <sz val="10"/>
        <rFont val="Arial"/>
        <family val="2"/>
        <charset val="204"/>
      </rPr>
      <t xml:space="preserve">
Поправка: Прил.13.2, п.3.13.</t>
    </r>
  </si>
  <si>
    <r>
      <t>14.4.04.08-0003</t>
    </r>
    <r>
      <rPr>
        <i/>
        <sz val="10"/>
        <rFont val="Arial"/>
        <family val="2"/>
        <charset val="204"/>
      </rPr>
      <t xml:space="preserve">
Поправка: Прил.13.2, п.3.13.</t>
    </r>
  </si>
  <si>
    <r>
      <t>06-01-001-01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</si>
  <si>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11-01-050-01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</si>
  <si>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06-01-001-16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</si>
  <si>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09-07-030-04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</si>
  <si>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09-03-039-05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</si>
  <si>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09-04-002-01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</si>
  <si>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09-03-050-01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</si>
  <si>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11-01-027-01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</si>
  <si>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27-02-010-02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</si>
  <si>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12-01-035-03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</si>
  <si>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06-01-119-01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МР 81/пр п.8.7.1</t>
    </r>
  </si>
  <si>
    <r>
      <t>47-01-046-03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</si>
  <si>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47-01-046-06</t>
    </r>
    <r>
      <rPr>
        <i/>
        <sz val="10"/>
        <rFont val="Arial"/>
        <family val="2"/>
        <charset val="204"/>
      </rPr>
      <t xml:space="preserve">
Поправка: МР 81/пр п.8.7.1</t>
    </r>
  </si>
  <si>
    <r>
      <t>47-01-070-03</t>
    </r>
    <r>
      <rPr>
        <i/>
        <sz val="10"/>
        <rFont val="Arial"/>
        <family val="2"/>
        <charset val="204"/>
      </rPr>
      <t xml:space="preserve">
Поправка: МР 81/пр п.8.7.1</t>
    </r>
  </si>
  <si>
    <r>
      <t>27-06-020-01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МДС 81-35.2004, п.4.7</t>
    </r>
  </si>
  <si>
    <r>
      <t>27-06-020-03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МДС 81-35.2004, п.4.7</t>
    </r>
  </si>
  <si>
    <t>к нр *4</t>
  </si>
  <si>
    <r>
      <t>27-04-001-04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МДС 81-35.2004, п.4.7</t>
    </r>
  </si>
  <si>
    <r>
      <t>27-04-001-01</t>
    </r>
    <r>
      <rPr>
        <i/>
        <sz val="10"/>
        <rFont val="Arial"/>
        <family val="2"/>
        <charset val="204"/>
      </rPr>
      <t xml:space="preserve">
Поправка: МР 81/пр Прил.2, Табл.3, п. 3  Поправка: МДС 81-35.2004, п.4.7</t>
    </r>
  </si>
  <si>
    <r>
      <t>01-02-005-02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</si>
  <si>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27-02-010-02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</si>
  <si>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06-01-001-01</t>
    </r>
    <r>
      <rPr>
        <i/>
        <sz val="10"/>
        <rFont val="Arial"/>
        <family val="2"/>
        <charset val="204"/>
      </rPr>
      <t xml:space="preserve">
Поправка: МР 81/пр п.8.7.1  Поправка: МР 81/пр Прил.2, Табл.3, п. 3</t>
    </r>
  </si>
  <si>
    <r>
      <t>м08-02-369-02</t>
    </r>
    <r>
      <rPr>
        <i/>
        <sz val="10"/>
        <rFont val="Arial"/>
        <family val="2"/>
        <charset val="204"/>
      </rPr>
      <t xml:space="preserve">
Поправка: МР 81/пр Прил.2, Табл.3, п. 3</t>
    </r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</si>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</sst>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13"/>
      <name val="Arial"/>
      <family val="2"/>
      <charset val="204"/>
    </font>
    <font>
      <b/>
      <u/>
      <sz val="11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wrapText="1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0" fillId="0" borderId="0" xfId="0" applyNumberFormat="1"/>
    <xf numFmtId="0" fontId="3" fillId="0" borderId="2" xfId="0" applyFont="1" applyBorder="1"/>
    <xf numFmtId="0" fontId="1" fillId="0" borderId="0" xfId="0" applyFont="1" applyAlignment="1">
      <alignment wrapText="1"/>
    </xf>
    <xf numFmtId="0" fontId="0" fillId="0" borderId="2" xfId="0" applyBorder="1"/>
    <xf numFmtId="0" fontId="1" fillId="0" borderId="2" xfId="0" applyFont="1" applyBorder="1" applyAlignment="1">
      <alignment wrapText="1"/>
    </xf>
    <xf numFmtId="0" fontId="3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right" wrapText="1"/>
    </xf>
    <xf numFmtId="165" fontId="3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7" fillId="0" borderId="0" xfId="0" applyNumberFormat="1" applyFont="1" applyAlignment="1">
      <alignment horizontal="right"/>
    </xf>
    <xf numFmtId="0" fontId="1" fillId="0" borderId="0" xfId="0" applyFont="1" applyAlignment="1">
      <alignment horizontal="right" wrapText="1"/>
    </xf>
    <xf numFmtId="164" fontId="2" fillId="0" borderId="0" xfId="0" applyNumberFormat="1" applyFont="1" applyAlignment="1">
      <alignment horizontal="right"/>
    </xf>
    <xf numFmtId="0" fontId="7" fillId="0" borderId="2" xfId="0" applyFont="1" applyBorder="1" applyAlignment="1">
      <alignment horizontal="right" wrapText="1"/>
    </xf>
    <xf numFmtId="0" fontId="3" fillId="0" borderId="2" xfId="0" applyFont="1" applyBorder="1" applyAlignment="1">
      <alignment horizontal="right"/>
    </xf>
    <xf numFmtId="165" fontId="3" fillId="0" borderId="2" xfId="0" applyNumberFormat="1" applyFont="1" applyBorder="1" applyAlignment="1">
      <alignment horizontal="right"/>
    </xf>
    <xf numFmtId="0" fontId="3" fillId="0" borderId="2" xfId="0" quotePrefix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/>
    </xf>
    <xf numFmtId="0" fontId="3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/>
    </xf>
    <xf numFmtId="164" fontId="11" fillId="0" borderId="0" xfId="0" applyNumberFormat="1" applyFont="1" applyAlignment="1">
      <alignment horizontal="right"/>
    </xf>
    <xf numFmtId="164" fontId="2" fillId="0" borderId="2" xfId="0" applyNumberFormat="1" applyFont="1" applyBorder="1" applyAlignment="1">
      <alignment horizontal="right"/>
    </xf>
    <xf numFmtId="0" fontId="3" fillId="0" borderId="0" xfId="0" quotePrefix="1" applyFont="1" applyAlignment="1">
      <alignment horizontal="right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65" fontId="1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82"/>
  <sheetViews>
    <sheetView tabSelected="1" zoomScaleNormal="100" workbookViewId="0">
      <selection activeCell="B11" sqref="B11:K11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" t="str">
        <f>Source!B1</f>
        <v>Smeta.RU  (495) 974-1589</v>
      </c>
    </row>
    <row r="2" spans="1:30" ht="15.75" x14ac:dyDescent="0.25">
      <c r="A2" s="2"/>
      <c r="B2" s="46"/>
      <c r="C2" s="46"/>
      <c r="D2" s="46"/>
      <c r="E2" s="46"/>
      <c r="F2" s="46"/>
      <c r="G2" s="46"/>
      <c r="H2" s="46"/>
      <c r="I2" s="46"/>
      <c r="J2" s="46"/>
      <c r="K2" s="46"/>
      <c r="L2" s="2"/>
    </row>
    <row r="3" spans="1:30" ht="14.25" x14ac:dyDescent="0.2">
      <c r="A3" s="4"/>
      <c r="B3" s="47" t="s">
        <v>1178</v>
      </c>
      <c r="C3" s="47"/>
      <c r="D3" s="47"/>
      <c r="E3" s="47"/>
      <c r="F3" s="47"/>
      <c r="G3" s="47"/>
      <c r="H3" s="47"/>
      <c r="I3" s="47"/>
      <c r="J3" s="47"/>
      <c r="K3" s="47"/>
      <c r="L3" s="2"/>
    </row>
    <row r="4" spans="1:30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30" ht="14.25" x14ac:dyDescent="0.2">
      <c r="A5" s="5"/>
      <c r="B5" s="5"/>
      <c r="C5" s="5"/>
      <c r="D5" s="5"/>
      <c r="E5" s="5"/>
      <c r="F5" s="48" t="s">
        <v>1179</v>
      </c>
      <c r="G5" s="48"/>
      <c r="H5" s="49">
        <f>IF(Source!F12&lt;&gt;"Новый объект", Source!F12, "")</f>
        <v>0</v>
      </c>
      <c r="I5" s="49"/>
      <c r="J5" s="49"/>
      <c r="K5" s="49"/>
      <c r="L5" s="8"/>
    </row>
    <row r="6" spans="1:30" ht="14.25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30" ht="15.75" x14ac:dyDescent="0.25">
      <c r="A7" s="9"/>
      <c r="B7" s="46" t="str">
        <f>CONCATENATE( "ЛОКАЛЬНАЯ СМЕТА № ",IF(Source!F12&lt;&gt;"Новый объект", Source!F12, ""))</f>
        <v xml:space="preserve">ЛОКАЛЬНАЯ СМЕТА № </v>
      </c>
      <c r="C7" s="46"/>
      <c r="D7" s="46"/>
      <c r="E7" s="46"/>
      <c r="F7" s="46"/>
      <c r="G7" s="46"/>
      <c r="H7" s="46"/>
      <c r="I7" s="46"/>
      <c r="J7" s="46"/>
      <c r="K7" s="46"/>
      <c r="L7" s="9"/>
      <c r="AD7" s="3" t="str">
        <f>CONCATENATE( "ЛОКАЛЬНАЯ СМЕТА № ",IF(Source!F12&lt;&gt;"Новый объект", Source!F12, ""))</f>
        <v xml:space="preserve">ЛОКАЛЬНАЯ СМЕТА № </v>
      </c>
    </row>
    <row r="8" spans="1:30" ht="15.75" x14ac:dyDescent="0.25">
      <c r="A8" s="9"/>
      <c r="B8" s="3"/>
      <c r="C8" s="3"/>
      <c r="D8" s="3"/>
      <c r="E8" s="3"/>
      <c r="F8" s="3"/>
      <c r="G8" s="3"/>
      <c r="H8" s="3"/>
      <c r="I8" s="3"/>
      <c r="J8" s="3"/>
      <c r="K8" s="3"/>
      <c r="L8" s="9"/>
    </row>
    <row r="9" spans="1:30" ht="18" hidden="1" x14ac:dyDescent="0.25">
      <c r="A9" s="9"/>
      <c r="B9" s="50"/>
      <c r="C9" s="50"/>
      <c r="D9" s="50"/>
      <c r="E9" s="50"/>
      <c r="F9" s="50"/>
      <c r="G9" s="50"/>
      <c r="H9" s="50"/>
      <c r="I9" s="50"/>
      <c r="J9" s="50"/>
      <c r="K9" s="50"/>
      <c r="L9" s="9"/>
    </row>
    <row r="10" spans="1:30" ht="14.25" hidden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30" ht="18" x14ac:dyDescent="0.25">
      <c r="A11" s="5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10"/>
    </row>
    <row r="12" spans="1:30" ht="14.25" x14ac:dyDescent="0.2">
      <c r="A12" s="5"/>
      <c r="B12" s="52" t="s">
        <v>1180</v>
      </c>
      <c r="C12" s="52"/>
      <c r="D12" s="52"/>
      <c r="E12" s="52"/>
      <c r="F12" s="52"/>
      <c r="G12" s="52"/>
      <c r="H12" s="52"/>
      <c r="I12" s="52"/>
      <c r="J12" s="52"/>
      <c r="K12" s="52"/>
      <c r="L12" s="2"/>
    </row>
    <row r="13" spans="1:30" ht="14.25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30" ht="14.25" x14ac:dyDescent="0.2">
      <c r="A14" s="49" t="str">
        <f>CONCATENATE("Основание: ", Source!J12)</f>
        <v xml:space="preserve">Основание: 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30" ht="14.25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30" ht="14.25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ht="14.25" x14ac:dyDescent="0.2">
      <c r="A17" s="5"/>
      <c r="B17" s="5"/>
      <c r="C17" s="5"/>
      <c r="D17" s="5"/>
      <c r="E17" s="11"/>
      <c r="F17" s="11"/>
      <c r="G17" s="53" t="s">
        <v>1181</v>
      </c>
      <c r="H17" s="53"/>
      <c r="I17" s="53" t="s">
        <v>1182</v>
      </c>
      <c r="J17" s="53"/>
      <c r="K17" s="5"/>
      <c r="L17" s="5"/>
    </row>
    <row r="18" spans="1:12" ht="15" x14ac:dyDescent="0.25">
      <c r="A18" s="5"/>
      <c r="B18" s="5"/>
      <c r="C18" s="54" t="s">
        <v>1183</v>
      </c>
      <c r="D18" s="54"/>
      <c r="E18" s="54"/>
      <c r="F18" s="54"/>
      <c r="G18" s="55">
        <f>SUM(O1:O1167)/1000</f>
        <v>5685.8158999999951</v>
      </c>
      <c r="H18" s="55"/>
      <c r="I18" s="55">
        <f>(Source!P929/1000)</f>
        <v>5686.1094999999996</v>
      </c>
      <c r="J18" s="55"/>
      <c r="K18" s="56" t="s">
        <v>1184</v>
      </c>
      <c r="L18" s="56"/>
    </row>
    <row r="19" spans="1:12" ht="14.25" x14ac:dyDescent="0.2">
      <c r="A19" s="5"/>
      <c r="B19" s="5"/>
      <c r="C19" s="57" t="s">
        <v>1185</v>
      </c>
      <c r="D19" s="57"/>
      <c r="E19" s="57"/>
      <c r="F19" s="57"/>
      <c r="G19" s="55">
        <f>SUM(W1:W1167)/1000</f>
        <v>5681.9197300000042</v>
      </c>
      <c r="H19" s="55"/>
      <c r="I19" s="55">
        <f>(Source!P919)/1000</f>
        <v>5682.2133300000005</v>
      </c>
      <c r="J19" s="55"/>
      <c r="K19" s="56" t="s">
        <v>1184</v>
      </c>
      <c r="L19" s="56"/>
    </row>
    <row r="20" spans="1:12" ht="14.25" x14ac:dyDescent="0.2">
      <c r="A20" s="5"/>
      <c r="B20" s="5"/>
      <c r="C20" s="57" t="s">
        <v>1186</v>
      </c>
      <c r="D20" s="57"/>
      <c r="E20" s="57"/>
      <c r="F20" s="57"/>
      <c r="G20" s="55">
        <f>SUM(X1:X1167)/1000</f>
        <v>3.8961699999999997</v>
      </c>
      <c r="H20" s="55"/>
      <c r="I20" s="55">
        <f>(Source!P920)/1000</f>
        <v>3.8961700000000001</v>
      </c>
      <c r="J20" s="55"/>
      <c r="K20" s="56" t="s">
        <v>1184</v>
      </c>
      <c r="L20" s="56"/>
    </row>
    <row r="21" spans="1:12" ht="14.25" x14ac:dyDescent="0.2">
      <c r="A21" s="5"/>
      <c r="B21" s="5"/>
      <c r="C21" s="57" t="s">
        <v>1187</v>
      </c>
      <c r="D21" s="57"/>
      <c r="E21" s="57"/>
      <c r="F21" s="57"/>
      <c r="G21" s="55">
        <f>SUM(Y1:Y1167)/1000</f>
        <v>0</v>
      </c>
      <c r="H21" s="55"/>
      <c r="I21" s="55">
        <f>(Source!P911)/1000</f>
        <v>0</v>
      </c>
      <c r="J21" s="55"/>
      <c r="K21" s="56" t="s">
        <v>1184</v>
      </c>
      <c r="L21" s="56"/>
    </row>
    <row r="22" spans="1:12" ht="14.25" x14ac:dyDescent="0.2">
      <c r="A22" s="5"/>
      <c r="B22" s="5"/>
      <c r="C22" s="57" t="s">
        <v>1188</v>
      </c>
      <c r="D22" s="57"/>
      <c r="E22" s="57"/>
      <c r="F22" s="57"/>
      <c r="G22" s="55">
        <f>SUM(Z1:Z1167)/1000</f>
        <v>0</v>
      </c>
      <c r="H22" s="55"/>
      <c r="I22" s="55">
        <f>(Source!P921+Source!P922)/1000</f>
        <v>0</v>
      </c>
      <c r="J22" s="55"/>
      <c r="K22" s="56" t="s">
        <v>1184</v>
      </c>
      <c r="L22" s="56"/>
    </row>
    <row r="23" spans="1:12" ht="15" x14ac:dyDescent="0.25">
      <c r="A23" s="5"/>
      <c r="B23" s="5"/>
      <c r="C23" s="54" t="s">
        <v>1189</v>
      </c>
      <c r="D23" s="54"/>
      <c r="E23" s="54"/>
      <c r="F23" s="54"/>
      <c r="G23" s="55">
        <f>I23</f>
        <v>8134.2925320181239</v>
      </c>
      <c r="H23" s="55"/>
      <c r="I23" s="55">
        <f>(Source!P924+Source!P925)</f>
        <v>8134.2925320181239</v>
      </c>
      <c r="J23" s="55"/>
      <c r="K23" s="56" t="s">
        <v>1190</v>
      </c>
      <c r="L23" s="56"/>
    </row>
    <row r="24" spans="1:12" ht="15" x14ac:dyDescent="0.25">
      <c r="A24" s="5"/>
      <c r="B24" s="5"/>
      <c r="C24" s="54" t="s">
        <v>1191</v>
      </c>
      <c r="D24" s="54"/>
      <c r="E24" s="54"/>
      <c r="F24" s="54"/>
      <c r="G24" s="55">
        <f>SUM(R1:R1167)/1000</f>
        <v>72.203450000000004</v>
      </c>
      <c r="H24" s="55"/>
      <c r="I24" s="55">
        <f>((Source!P917 + Source!P916)/1000)</f>
        <v>72.203450000000004</v>
      </c>
      <c r="J24" s="55"/>
      <c r="K24" s="56" t="s">
        <v>1184</v>
      </c>
      <c r="L24" s="56"/>
    </row>
    <row r="25" spans="1:12" ht="14.25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ht="14.25" x14ac:dyDescent="0.2">
      <c r="A26" s="58" t="s">
        <v>1204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ht="57" x14ac:dyDescent="0.2">
      <c r="A27" s="14" t="s">
        <v>1192</v>
      </c>
      <c r="B27" s="14" t="s">
        <v>1193</v>
      </c>
      <c r="C27" s="14" t="s">
        <v>1194</v>
      </c>
      <c r="D27" s="14" t="s">
        <v>1195</v>
      </c>
      <c r="E27" s="14" t="s">
        <v>1196</v>
      </c>
      <c r="F27" s="14" t="s">
        <v>1197</v>
      </c>
      <c r="G27" s="14" t="s">
        <v>1198</v>
      </c>
      <c r="H27" s="14" t="s">
        <v>1199</v>
      </c>
      <c r="I27" s="14" t="s">
        <v>1200</v>
      </c>
      <c r="J27" s="14" t="s">
        <v>1201</v>
      </c>
      <c r="K27" s="14" t="s">
        <v>1202</v>
      </c>
      <c r="L27" s="14" t="s">
        <v>1203</v>
      </c>
    </row>
    <row r="28" spans="1:12" ht="14.25" x14ac:dyDescent="0.2">
      <c r="A28" s="15">
        <v>1</v>
      </c>
      <c r="B28" s="15">
        <v>2</v>
      </c>
      <c r="C28" s="15">
        <v>3</v>
      </c>
      <c r="D28" s="15">
        <v>4</v>
      </c>
      <c r="E28" s="15">
        <v>5</v>
      </c>
      <c r="F28" s="15">
        <v>6</v>
      </c>
      <c r="G28" s="15">
        <v>7</v>
      </c>
      <c r="H28" s="15">
        <v>8</v>
      </c>
      <c r="I28" s="15">
        <v>9</v>
      </c>
      <c r="J28" s="15">
        <v>10</v>
      </c>
      <c r="K28" s="15">
        <v>11</v>
      </c>
      <c r="L28" s="16">
        <v>12</v>
      </c>
    </row>
    <row r="30" spans="1:12" ht="16.5" x14ac:dyDescent="0.25">
      <c r="A30" s="63" t="str">
        <f>CONCATENATE("Локальная смета: ",IF(Source!G20&lt;&gt;"Новая локальная смета", Source!G20, ""))</f>
        <v>Локальная смета: Локальная смета №1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</row>
    <row r="32" spans="1:12" ht="16.5" x14ac:dyDescent="0.25">
      <c r="A32" s="63" t="str">
        <f>CONCATENATE("Раздел: ",IF(Source!G24&lt;&gt;"Новый раздел", Source!G24, ""))</f>
        <v>Раздел: Демонтаж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</row>
    <row r="34" spans="1:26" ht="15" x14ac:dyDescent="0.25">
      <c r="B34" s="62" t="str">
        <f>Source!G28</f>
        <v>Конструкции и элементы</v>
      </c>
      <c r="C34" s="62"/>
      <c r="D34" s="62"/>
      <c r="E34" s="62"/>
      <c r="F34" s="62"/>
      <c r="G34" s="62"/>
      <c r="H34" s="62"/>
      <c r="I34" s="62"/>
      <c r="J34" s="62"/>
      <c r="K34" s="62"/>
    </row>
    <row r="35" spans="1:26" ht="66.75" x14ac:dyDescent="0.2">
      <c r="A35" s="41" t="str">
        <f>Source!E30</f>
        <v>1</v>
      </c>
      <c r="B35" s="42" t="s">
        <v>1205</v>
      </c>
      <c r="C35" s="42" t="str">
        <f>Source!G30</f>
        <v>Монтаж лотков, решеток, затворов из полосовой и тонколистовой стали Прим. Деомнтаж ограждений, ворот распашных</v>
      </c>
      <c r="D35" s="25" t="str">
        <f>Source!H30</f>
        <v>т</v>
      </c>
      <c r="E35" s="13">
        <f>Source!I30</f>
        <v>1.5</v>
      </c>
      <c r="F35" s="26">
        <f>Source!AL30+Source!AM30+Source!AO30</f>
        <v>641</v>
      </c>
      <c r="G35" s="6"/>
      <c r="H35" s="12"/>
      <c r="I35" s="6" t="str">
        <f>Source!BO30</f>
        <v/>
      </c>
      <c r="J35" s="6"/>
      <c r="K35" s="12"/>
      <c r="L35" s="27"/>
      <c r="S35">
        <f>ROUND((Source!FX30/100)*((ROUND(Source!AF30*Source!I30, 2)+ROUND(Source!AE30*Source!I30, 2))), 2)</f>
        <v>371.72</v>
      </c>
      <c r="T35">
        <f>Source!X30</f>
        <v>371.72</v>
      </c>
      <c r="U35">
        <f>ROUND((Source!FY30/100)*((ROUND(Source!AF30*Source!I30, 2)+ROUND(Source!AE30*Source!I30, 2))), 2)</f>
        <v>331.56</v>
      </c>
      <c r="V35">
        <f>Source!Y30</f>
        <v>330.42</v>
      </c>
    </row>
    <row r="36" spans="1:26" ht="14.25" x14ac:dyDescent="0.2">
      <c r="A36" s="41"/>
      <c r="B36" s="42"/>
      <c r="C36" s="42" t="s">
        <v>1206</v>
      </c>
      <c r="D36" s="25"/>
      <c r="E36" s="13"/>
      <c r="F36" s="26">
        <f>Source!AO30</f>
        <v>433.24</v>
      </c>
      <c r="G36" s="6" t="str">
        <f>Source!DG30</f>
        <v>)*0,7</v>
      </c>
      <c r="H36" s="12">
        <f>ROUND(Source!AF30*Source!I30, 2)</f>
        <v>454.9</v>
      </c>
      <c r="I36" s="6"/>
      <c r="J36" s="6">
        <f>IF(Source!BA30&lt;&gt; 0, Source!BA30, 1)</f>
        <v>1</v>
      </c>
      <c r="K36" s="12">
        <f>Source!S30</f>
        <v>454.9</v>
      </c>
      <c r="L36" s="27"/>
      <c r="R36">
        <f>H36</f>
        <v>454.9</v>
      </c>
    </row>
    <row r="37" spans="1:26" ht="14.25" x14ac:dyDescent="0.2">
      <c r="A37" s="41"/>
      <c r="B37" s="42"/>
      <c r="C37" s="42" t="s">
        <v>159</v>
      </c>
      <c r="D37" s="25"/>
      <c r="E37" s="13"/>
      <c r="F37" s="26">
        <f>Source!AM30</f>
        <v>125.8</v>
      </c>
      <c r="G37" s="6" t="str">
        <f>Source!DE30</f>
        <v>)*0,7</v>
      </c>
      <c r="H37" s="12">
        <f>ROUND(Source!AD30*Source!I30, 2)</f>
        <v>132.09</v>
      </c>
      <c r="I37" s="6"/>
      <c r="J37" s="6">
        <f>IF(Source!BB30&lt;&gt; 0, Source!BB30, 1)</f>
        <v>1</v>
      </c>
      <c r="K37" s="12">
        <f>Source!Q30</f>
        <v>132.09</v>
      </c>
      <c r="L37" s="27"/>
    </row>
    <row r="38" spans="1:26" ht="14.25" x14ac:dyDescent="0.2">
      <c r="A38" s="41"/>
      <c r="B38" s="42"/>
      <c r="C38" s="42" t="s">
        <v>1207</v>
      </c>
      <c r="D38" s="25"/>
      <c r="E38" s="13"/>
      <c r="F38" s="26">
        <f>Source!AN30</f>
        <v>3.82</v>
      </c>
      <c r="G38" s="6" t="str">
        <f>Source!DF30</f>
        <v>)*0,7</v>
      </c>
      <c r="H38" s="28">
        <f>ROUND(Source!AE30*Source!I30, 2)</f>
        <v>4.01</v>
      </c>
      <c r="I38" s="6"/>
      <c r="J38" s="6">
        <f>IF(Source!BS30&lt;&gt; 0, Source!BS30, 1)</f>
        <v>1</v>
      </c>
      <c r="K38" s="28">
        <f>Source!R30</f>
        <v>4.01</v>
      </c>
      <c r="L38" s="27"/>
      <c r="R38">
        <f>H38</f>
        <v>4.01</v>
      </c>
    </row>
    <row r="39" spans="1:26" ht="14.25" x14ac:dyDescent="0.2">
      <c r="A39" s="41"/>
      <c r="B39" s="42"/>
      <c r="C39" s="42" t="s">
        <v>1208</v>
      </c>
      <c r="D39" s="25" t="s">
        <v>1209</v>
      </c>
      <c r="E39" s="13">
        <f>Source!BZ30</f>
        <v>90</v>
      </c>
      <c r="F39" s="59" t="str">
        <f>CONCATENATE(" )", Source!DL30, Source!FT30, "=", Source!FX30)</f>
        <v xml:space="preserve"> )*0,9=81</v>
      </c>
      <c r="G39" s="48"/>
      <c r="H39" s="12">
        <f>SUM(S35:S42)</f>
        <v>371.72</v>
      </c>
      <c r="I39" s="29"/>
      <c r="J39" s="7">
        <f>Source!AT30</f>
        <v>81</v>
      </c>
      <c r="K39" s="12">
        <f>SUM(T35:T42)</f>
        <v>371.72</v>
      </c>
      <c r="L39" s="27"/>
    </row>
    <row r="40" spans="1:26" ht="14.25" x14ac:dyDescent="0.2">
      <c r="A40" s="41"/>
      <c r="B40" s="42"/>
      <c r="C40" s="42" t="s">
        <v>1210</v>
      </c>
      <c r="D40" s="25" t="s">
        <v>1209</v>
      </c>
      <c r="E40" s="13">
        <f>Source!CA30</f>
        <v>85</v>
      </c>
      <c r="F40" s="59" t="str">
        <f>CONCATENATE(" )", Source!DM30, Source!FU30, "=", Source!FY30)</f>
        <v xml:space="preserve"> )*0,85=72,25</v>
      </c>
      <c r="G40" s="48"/>
      <c r="H40" s="12">
        <f>SUM(U35:U42)</f>
        <v>331.56</v>
      </c>
      <c r="I40" s="29"/>
      <c r="J40" s="7">
        <f>Source!AU30</f>
        <v>72</v>
      </c>
      <c r="K40" s="12">
        <f>SUM(V35:V42)</f>
        <v>330.42</v>
      </c>
      <c r="L40" s="27"/>
    </row>
    <row r="41" spans="1:26" ht="14.25" x14ac:dyDescent="0.2">
      <c r="A41" s="41"/>
      <c r="B41" s="42"/>
      <c r="C41" s="42" t="s">
        <v>1211</v>
      </c>
      <c r="D41" s="25" t="s">
        <v>1212</v>
      </c>
      <c r="E41" s="13">
        <f>Source!AQ30</f>
        <v>50.79</v>
      </c>
      <c r="F41" s="26"/>
      <c r="G41" s="6" t="str">
        <f>Source!DI30</f>
        <v>)*0,7</v>
      </c>
      <c r="H41" s="12"/>
      <c r="I41" s="6"/>
      <c r="J41" s="6"/>
      <c r="K41" s="12"/>
      <c r="L41" s="30">
        <f>Source!U30</f>
        <v>53.329499999999996</v>
      </c>
    </row>
    <row r="42" spans="1:26" ht="14.25" x14ac:dyDescent="0.2">
      <c r="A42" s="43" t="str">
        <f>Source!E32</f>
        <v>1,1</v>
      </c>
      <c r="B42" s="44" t="str">
        <f>Source!F32</f>
        <v>01.7.07.07</v>
      </c>
      <c r="C42" s="44" t="str">
        <f>Source!G32</f>
        <v>Строительный мусор</v>
      </c>
      <c r="D42" s="31" t="str">
        <f>Source!H32</f>
        <v>т</v>
      </c>
      <c r="E42" s="32">
        <f>Source!I32</f>
        <v>1.5</v>
      </c>
      <c r="F42" s="33">
        <f>Source!AL32+Source!AM32+Source!AO32</f>
        <v>0</v>
      </c>
      <c r="G42" s="34" t="s">
        <v>3</v>
      </c>
      <c r="H42" s="35">
        <f>ROUND(Source!AC32*Source!I32, 2)+ROUND(Source!AD32*Source!I32, 2)+ROUND(Source!AF32*Source!I32, 2)</f>
        <v>0</v>
      </c>
      <c r="I42" s="36"/>
      <c r="J42" s="36">
        <f>IF(Source!BC32&lt;&gt; 0, Source!BC32, 1)</f>
        <v>1</v>
      </c>
      <c r="K42" s="35">
        <f>Source!O32</f>
        <v>0</v>
      </c>
      <c r="L42" s="37"/>
      <c r="S42">
        <f>ROUND((Source!FX32/100)*((ROUND(Source!AF32*Source!I32, 2)+ROUND(Source!AE32*Source!I32, 2))), 2)</f>
        <v>0</v>
      </c>
      <c r="T42">
        <f>Source!X32</f>
        <v>0</v>
      </c>
      <c r="U42">
        <f>ROUND((Source!FY32/100)*((ROUND(Source!AF32*Source!I32, 2)+ROUND(Source!AE32*Source!I32, 2))), 2)</f>
        <v>0</v>
      </c>
      <c r="V42">
        <f>Source!Y32</f>
        <v>0</v>
      </c>
      <c r="W42">
        <f>IF(Source!BI32&lt;=1,H42, 0)</f>
        <v>0</v>
      </c>
      <c r="X42">
        <f>IF(Source!BI32=2,H42, 0)</f>
        <v>0</v>
      </c>
      <c r="Y42">
        <f>IF(Source!BI32=3,H42, 0)</f>
        <v>0</v>
      </c>
      <c r="Z42">
        <f>IF(Source!BI32=4,H42, 0)</f>
        <v>0</v>
      </c>
    </row>
    <row r="43" spans="1:26" ht="15" x14ac:dyDescent="0.25">
      <c r="G43" s="60">
        <f>H36+H37+H39+H40+SUM(H42:H42)</f>
        <v>1290.27</v>
      </c>
      <c r="H43" s="60"/>
      <c r="J43" s="60">
        <f>K36+K37+K39+K40+SUM(K42:K42)</f>
        <v>1289.1300000000001</v>
      </c>
      <c r="K43" s="60"/>
      <c r="L43" s="38">
        <f>Source!U30</f>
        <v>53.329499999999996</v>
      </c>
      <c r="O43" s="17">
        <f>G43</f>
        <v>1290.27</v>
      </c>
      <c r="P43" s="17">
        <f>J43</f>
        <v>1289.1300000000001</v>
      </c>
      <c r="Q43" s="17">
        <f>L43</f>
        <v>53.329499999999996</v>
      </c>
      <c r="W43">
        <f>IF(Source!BI30&lt;=1,H36+H37+H39+H40, 0)</f>
        <v>1290.27</v>
      </c>
      <c r="X43">
        <f>IF(Source!BI30=2,H36+H37+H39+H40, 0)</f>
        <v>0</v>
      </c>
      <c r="Y43">
        <f>IF(Source!BI30=3,H36+H37+H39+H40, 0)</f>
        <v>0</v>
      </c>
      <c r="Z43">
        <f>IF(Source!BI30=4,H36+H37+H39+H40, 0)</f>
        <v>0</v>
      </c>
    </row>
    <row r="44" spans="1:26" ht="66.75" x14ac:dyDescent="0.2">
      <c r="A44" s="41" t="str">
        <f>Source!E34</f>
        <v>2</v>
      </c>
      <c r="B44" s="42" t="s">
        <v>1213</v>
      </c>
      <c r="C44" s="42" t="str">
        <f>Source!G34</f>
        <v>Установка плит балконов и козырьков площадью до 5 м2 в зданиях кирпичных и блочных Прим. Деомнтаж плит над входом</v>
      </c>
      <c r="D44" s="25" t="str">
        <f>Source!H34</f>
        <v>100 ШТ</v>
      </c>
      <c r="E44" s="13">
        <f>Source!I34</f>
        <v>0.03</v>
      </c>
      <c r="F44" s="26">
        <f>Source!AL34+Source!AM34+Source!AO34</f>
        <v>18567.810000000001</v>
      </c>
      <c r="G44" s="6"/>
      <c r="H44" s="12"/>
      <c r="I44" s="6" t="str">
        <f>Source!BO34</f>
        <v/>
      </c>
      <c r="J44" s="6"/>
      <c r="K44" s="12"/>
      <c r="L44" s="27"/>
      <c r="S44">
        <f>ROUND((Source!FX34/100)*((ROUND(Source!AF34*Source!I34, 2)+ROUND(Source!AE34*Source!I34, 2))), 2)</f>
        <v>236.44</v>
      </c>
      <c r="T44">
        <f>Source!X34</f>
        <v>237.29</v>
      </c>
      <c r="U44">
        <f>ROUND((Source!FY34/100)*((ROUND(Source!AF34*Source!I34, 2)+ROUND(Source!AE34*Source!I34, 2))), 2)</f>
        <v>144.07</v>
      </c>
      <c r="V44">
        <f>Source!Y34</f>
        <v>144.07</v>
      </c>
    </row>
    <row r="45" spans="1:26" x14ac:dyDescent="0.2">
      <c r="C45" s="19" t="str">
        <f>"Объем: "&amp;Source!I34&amp;"=3/"&amp;"100"</f>
        <v>Объем: 0,03=3/100</v>
      </c>
    </row>
    <row r="46" spans="1:26" ht="14.25" x14ac:dyDescent="0.2">
      <c r="A46" s="41"/>
      <c r="B46" s="42"/>
      <c r="C46" s="42" t="s">
        <v>1206</v>
      </c>
      <c r="D46" s="25"/>
      <c r="E46" s="13"/>
      <c r="F46" s="26">
        <f>Source!AO34</f>
        <v>5213.16</v>
      </c>
      <c r="G46" s="6" t="str">
        <f>Source!DG34</f>
        <v>)*0,8</v>
      </c>
      <c r="H46" s="12">
        <f>ROUND(Source!AF34*Source!I34, 2)</f>
        <v>125.12</v>
      </c>
      <c r="I46" s="6"/>
      <c r="J46" s="6">
        <f>IF(Source!BA34&lt;&gt; 0, Source!BA34, 1)</f>
        <v>1</v>
      </c>
      <c r="K46" s="12">
        <f>Source!S34</f>
        <v>125.12</v>
      </c>
      <c r="L46" s="27"/>
      <c r="R46">
        <f>H46</f>
        <v>125.12</v>
      </c>
    </row>
    <row r="47" spans="1:26" ht="14.25" x14ac:dyDescent="0.2">
      <c r="A47" s="41"/>
      <c r="B47" s="42"/>
      <c r="C47" s="42" t="s">
        <v>159</v>
      </c>
      <c r="D47" s="25"/>
      <c r="E47" s="13"/>
      <c r="F47" s="26">
        <f>Source!AM34</f>
        <v>12022.61</v>
      </c>
      <c r="G47" s="6" t="str">
        <f>Source!DE34</f>
        <v>)*0,8</v>
      </c>
      <c r="H47" s="12">
        <f>ROUND(Source!AD34*Source!I34, 2)</f>
        <v>288.54000000000002</v>
      </c>
      <c r="I47" s="6"/>
      <c r="J47" s="6">
        <f>IF(Source!BB34&lt;&gt; 0, Source!BB34, 1)</f>
        <v>1</v>
      </c>
      <c r="K47" s="12">
        <f>Source!Q34</f>
        <v>288.54000000000002</v>
      </c>
      <c r="L47" s="27"/>
    </row>
    <row r="48" spans="1:26" ht="14.25" x14ac:dyDescent="0.2">
      <c r="A48" s="41"/>
      <c r="B48" s="42"/>
      <c r="C48" s="42" t="s">
        <v>1207</v>
      </c>
      <c r="D48" s="25"/>
      <c r="E48" s="13"/>
      <c r="F48" s="26">
        <f>Source!AN34</f>
        <v>1848.64</v>
      </c>
      <c r="G48" s="6" t="str">
        <f>Source!DF34</f>
        <v>)*0,8</v>
      </c>
      <c r="H48" s="28">
        <f>ROUND(Source!AE34*Source!I34, 2)</f>
        <v>44.37</v>
      </c>
      <c r="I48" s="6"/>
      <c r="J48" s="6">
        <f>IF(Source!BS34&lt;&gt; 0, Source!BS34, 1)</f>
        <v>1</v>
      </c>
      <c r="K48" s="28">
        <f>Source!R34</f>
        <v>44.37</v>
      </c>
      <c r="L48" s="27"/>
      <c r="R48">
        <f>H48</f>
        <v>44.37</v>
      </c>
    </row>
    <row r="49" spans="1:26" ht="14.25" x14ac:dyDescent="0.2">
      <c r="A49" s="41"/>
      <c r="B49" s="42"/>
      <c r="C49" s="42" t="s">
        <v>1208</v>
      </c>
      <c r="D49" s="25" t="s">
        <v>1209</v>
      </c>
      <c r="E49" s="13">
        <f>Source!BZ34</f>
        <v>155</v>
      </c>
      <c r="F49" s="59" t="str">
        <f>CONCATENATE(" )", Source!DL34, Source!FT34, "=", Source!FX34)</f>
        <v xml:space="preserve"> )*0,9=139,5</v>
      </c>
      <c r="G49" s="48"/>
      <c r="H49" s="12">
        <f>SUM(S44:S52)</f>
        <v>236.44</v>
      </c>
      <c r="I49" s="29"/>
      <c r="J49" s="7">
        <f>Source!AT34</f>
        <v>140</v>
      </c>
      <c r="K49" s="12">
        <f>SUM(T44:T52)</f>
        <v>237.29</v>
      </c>
      <c r="L49" s="27"/>
    </row>
    <row r="50" spans="1:26" ht="14.25" x14ac:dyDescent="0.2">
      <c r="A50" s="41"/>
      <c r="B50" s="42"/>
      <c r="C50" s="42" t="s">
        <v>1210</v>
      </c>
      <c r="D50" s="25" t="s">
        <v>1209</v>
      </c>
      <c r="E50" s="13">
        <f>Source!CA34</f>
        <v>100</v>
      </c>
      <c r="F50" s="59" t="str">
        <f>CONCATENATE(" )", Source!DM34, Source!FU34, "=", Source!FY34)</f>
        <v xml:space="preserve"> )*0,85=85</v>
      </c>
      <c r="G50" s="48"/>
      <c r="H50" s="12">
        <f>SUM(U44:U52)</f>
        <v>144.07</v>
      </c>
      <c r="I50" s="29"/>
      <c r="J50" s="7">
        <f>Source!AU34</f>
        <v>85</v>
      </c>
      <c r="K50" s="12">
        <f>SUM(V44:V52)</f>
        <v>144.07</v>
      </c>
      <c r="L50" s="27"/>
    </row>
    <row r="51" spans="1:26" ht="14.25" x14ac:dyDescent="0.2">
      <c r="A51" s="41"/>
      <c r="B51" s="42"/>
      <c r="C51" s="42" t="s">
        <v>1211</v>
      </c>
      <c r="D51" s="25" t="s">
        <v>1212</v>
      </c>
      <c r="E51" s="13">
        <f>Source!AQ34</f>
        <v>574.77</v>
      </c>
      <c r="F51" s="26"/>
      <c r="G51" s="6" t="str">
        <f>Source!DI34</f>
        <v>)*0,8</v>
      </c>
      <c r="H51" s="12"/>
      <c r="I51" s="6"/>
      <c r="J51" s="6"/>
      <c r="K51" s="12"/>
      <c r="L51" s="30">
        <f>Source!U34</f>
        <v>13.79448</v>
      </c>
    </row>
    <row r="52" spans="1:26" ht="14.25" x14ac:dyDescent="0.2">
      <c r="A52" s="43" t="str">
        <f>Source!E36</f>
        <v>2,1</v>
      </c>
      <c r="B52" s="44" t="str">
        <f>Source!F36</f>
        <v>01.7.07.07</v>
      </c>
      <c r="C52" s="44" t="str">
        <f>Source!G36</f>
        <v>Строительный мусор</v>
      </c>
      <c r="D52" s="31" t="str">
        <f>Source!H36</f>
        <v>т</v>
      </c>
      <c r="E52" s="32">
        <f>Source!I36</f>
        <v>2.25</v>
      </c>
      <c r="F52" s="33">
        <f>Source!AL36+Source!AM36+Source!AO36</f>
        <v>0</v>
      </c>
      <c r="G52" s="34" t="s">
        <v>3</v>
      </c>
      <c r="H52" s="35">
        <f>ROUND(Source!AC36*Source!I36, 2)+ROUND(Source!AD36*Source!I36, 2)+ROUND(Source!AF36*Source!I36, 2)</f>
        <v>0</v>
      </c>
      <c r="I52" s="36"/>
      <c r="J52" s="36">
        <f>IF(Source!BC36&lt;&gt; 0, Source!BC36, 1)</f>
        <v>1</v>
      </c>
      <c r="K52" s="35">
        <f>Source!O36</f>
        <v>0</v>
      </c>
      <c r="L52" s="37"/>
      <c r="S52">
        <f>ROUND((Source!FX36/100)*((ROUND(Source!AF36*Source!I36, 2)+ROUND(Source!AE36*Source!I36, 2))), 2)</f>
        <v>0</v>
      </c>
      <c r="T52">
        <f>Source!X36</f>
        <v>0</v>
      </c>
      <c r="U52">
        <f>ROUND((Source!FY36/100)*((ROUND(Source!AF36*Source!I36, 2)+ROUND(Source!AE36*Source!I36, 2))), 2)</f>
        <v>0</v>
      </c>
      <c r="V52">
        <f>Source!Y36</f>
        <v>0</v>
      </c>
      <c r="W52">
        <f>IF(Source!BI36&lt;=1,H52, 0)</f>
        <v>0</v>
      </c>
      <c r="X52">
        <f>IF(Source!BI36=2,H52, 0)</f>
        <v>0</v>
      </c>
      <c r="Y52">
        <f>IF(Source!BI36=3,H52, 0)</f>
        <v>0</v>
      </c>
      <c r="Z52">
        <f>IF(Source!BI36=4,H52, 0)</f>
        <v>0</v>
      </c>
    </row>
    <row r="53" spans="1:26" ht="15" x14ac:dyDescent="0.25">
      <c r="G53" s="60">
        <f>H46+H47+H49+H50+SUM(H52:H52)</f>
        <v>794.17000000000007</v>
      </c>
      <c r="H53" s="60"/>
      <c r="J53" s="60">
        <f>K46+K47+K49+K50+SUM(K52:K52)</f>
        <v>795.02</v>
      </c>
      <c r="K53" s="60"/>
      <c r="L53" s="38">
        <f>Source!U34</f>
        <v>13.79448</v>
      </c>
      <c r="O53" s="17">
        <f>G53</f>
        <v>794.17000000000007</v>
      </c>
      <c r="P53" s="17">
        <f>J53</f>
        <v>795.02</v>
      </c>
      <c r="Q53" s="17">
        <f>L53</f>
        <v>13.79448</v>
      </c>
      <c r="W53">
        <f>IF(Source!BI34&lt;=1,H46+H47+H49+H50, 0)</f>
        <v>794.17000000000007</v>
      </c>
      <c r="X53">
        <f>IF(Source!BI34=2,H46+H47+H49+H50, 0)</f>
        <v>0</v>
      </c>
      <c r="Y53">
        <f>IF(Source!BI34=3,H46+H47+H49+H50, 0)</f>
        <v>0</v>
      </c>
      <c r="Z53">
        <f>IF(Source!BI34=4,H46+H47+H49+H50, 0)</f>
        <v>0</v>
      </c>
    </row>
    <row r="54" spans="1:26" ht="71.25" x14ac:dyDescent="0.2">
      <c r="A54" s="41" t="str">
        <f>Source!E38</f>
        <v>3</v>
      </c>
      <c r="B54" s="42" t="s">
        <v>1214</v>
      </c>
      <c r="C54" s="42" t="str">
        <f>Source!G38</f>
        <v>Разборка вертикальных поверхностей железобетонных конструкций при помощи отбойных молотков, бетон марки 300 прим. Железобетонная тротуарная лестница</v>
      </c>
      <c r="D54" s="25" t="str">
        <f>Source!H38</f>
        <v>м3</v>
      </c>
      <c r="E54" s="13">
        <f>Source!I38</f>
        <v>5.2</v>
      </c>
      <c r="F54" s="26">
        <f>Source!AL38+Source!AM38+Source!AO38</f>
        <v>1314.8600000000001</v>
      </c>
      <c r="G54" s="6"/>
      <c r="H54" s="12"/>
      <c r="I54" s="6" t="str">
        <f>Source!BO38</f>
        <v/>
      </c>
      <c r="J54" s="6"/>
      <c r="K54" s="12"/>
      <c r="L54" s="27"/>
      <c r="S54">
        <f>ROUND((Source!FX38/100)*((ROUND(Source!AF38*Source!I38, 2)+ROUND(Source!AE38*Source!I38, 2))), 2)</f>
        <v>2074.12</v>
      </c>
      <c r="T54">
        <f>Source!X38</f>
        <v>2074.12</v>
      </c>
      <c r="U54">
        <f>ROUND((Source!FY38/100)*((ROUND(Source!AF38*Source!I38, 2)+ROUND(Source!AE38*Source!I38, 2))), 2)</f>
        <v>1329.57</v>
      </c>
      <c r="V54">
        <f>Source!Y38</f>
        <v>1329.57</v>
      </c>
    </row>
    <row r="55" spans="1:26" ht="14.25" x14ac:dyDescent="0.2">
      <c r="A55" s="41"/>
      <c r="B55" s="42"/>
      <c r="C55" s="42" t="s">
        <v>1206</v>
      </c>
      <c r="D55" s="25"/>
      <c r="E55" s="13"/>
      <c r="F55" s="26">
        <f>Source!AO38</f>
        <v>444.67</v>
      </c>
      <c r="G55" s="6" t="str">
        <f>Source!DG38</f>
        <v>)*1,15</v>
      </c>
      <c r="H55" s="12">
        <f>ROUND(Source!AF38*Source!I38, 2)</f>
        <v>2659.13</v>
      </c>
      <c r="I55" s="6"/>
      <c r="J55" s="6">
        <f>IF(Source!BA38&lt;&gt; 0, Source!BA38, 1)</f>
        <v>1</v>
      </c>
      <c r="K55" s="12">
        <f>Source!S38</f>
        <v>2659.13</v>
      </c>
      <c r="L55" s="27"/>
      <c r="R55">
        <f>H55</f>
        <v>2659.13</v>
      </c>
    </row>
    <row r="56" spans="1:26" ht="14.25" x14ac:dyDescent="0.2">
      <c r="A56" s="41"/>
      <c r="B56" s="42"/>
      <c r="C56" s="42" t="s">
        <v>159</v>
      </c>
      <c r="D56" s="25"/>
      <c r="E56" s="13"/>
      <c r="F56" s="26">
        <f>Source!AM38</f>
        <v>847.74</v>
      </c>
      <c r="G56" s="6" t="str">
        <f>Source!DE38</f>
        <v>)*1,15</v>
      </c>
      <c r="H56" s="12">
        <f>ROUND(Source!AD38*Source!I38, 2)</f>
        <v>5069.49</v>
      </c>
      <c r="I56" s="6"/>
      <c r="J56" s="6">
        <f>IF(Source!BB38&lt;&gt; 0, Source!BB38, 1)</f>
        <v>1</v>
      </c>
      <c r="K56" s="12">
        <f>Source!Q38</f>
        <v>5069.49</v>
      </c>
      <c r="L56" s="27"/>
    </row>
    <row r="57" spans="1:26" ht="14.25" x14ac:dyDescent="0.2">
      <c r="A57" s="41"/>
      <c r="B57" s="42"/>
      <c r="C57" s="42" t="s">
        <v>1215</v>
      </c>
      <c r="D57" s="25"/>
      <c r="E57" s="13"/>
      <c r="F57" s="26">
        <f>Source!AL38</f>
        <v>22.45</v>
      </c>
      <c r="G57" s="6" t="str">
        <f>Source!DD38</f>
        <v/>
      </c>
      <c r="H57" s="12">
        <f>ROUND(Source!AC38*Source!I38, 2)</f>
        <v>116.74</v>
      </c>
      <c r="I57" s="6"/>
      <c r="J57" s="6">
        <f>IF(Source!BC38&lt;&gt; 0, Source!BC38, 1)</f>
        <v>1</v>
      </c>
      <c r="K57" s="12">
        <f>Source!P38</f>
        <v>116.74</v>
      </c>
      <c r="L57" s="27"/>
    </row>
    <row r="58" spans="1:26" ht="14.25" x14ac:dyDescent="0.2">
      <c r="A58" s="41"/>
      <c r="B58" s="42"/>
      <c r="C58" s="42" t="s">
        <v>1208</v>
      </c>
      <c r="D58" s="25" t="s">
        <v>1209</v>
      </c>
      <c r="E58" s="13">
        <f>Source!BZ38</f>
        <v>78</v>
      </c>
      <c r="F58" s="45"/>
      <c r="G58" s="6"/>
      <c r="H58" s="12">
        <f>SUM(S54:S61)</f>
        <v>2074.12</v>
      </c>
      <c r="I58" s="29"/>
      <c r="J58" s="7">
        <f>Source!AT38</f>
        <v>78</v>
      </c>
      <c r="K58" s="12">
        <f>SUM(T54:T61)</f>
        <v>2074.12</v>
      </c>
      <c r="L58" s="27"/>
    </row>
    <row r="59" spans="1:26" ht="14.25" x14ac:dyDescent="0.2">
      <c r="A59" s="41"/>
      <c r="B59" s="42"/>
      <c r="C59" s="42" t="s">
        <v>1210</v>
      </c>
      <c r="D59" s="25" t="s">
        <v>1209</v>
      </c>
      <c r="E59" s="13">
        <f>Source!CA38</f>
        <v>50</v>
      </c>
      <c r="F59" s="45"/>
      <c r="G59" s="6"/>
      <c r="H59" s="12">
        <f>SUM(U54:U61)</f>
        <v>1329.57</v>
      </c>
      <c r="I59" s="29"/>
      <c r="J59" s="7">
        <f>Source!AU38</f>
        <v>50</v>
      </c>
      <c r="K59" s="12">
        <f>SUM(V54:V61)</f>
        <v>1329.57</v>
      </c>
      <c r="L59" s="27"/>
    </row>
    <row r="60" spans="1:26" ht="14.25" x14ac:dyDescent="0.2">
      <c r="A60" s="41"/>
      <c r="B60" s="42"/>
      <c r="C60" s="42" t="s">
        <v>1211</v>
      </c>
      <c r="D60" s="25" t="s">
        <v>1212</v>
      </c>
      <c r="E60" s="13">
        <f>Source!AQ38</f>
        <v>52.13</v>
      </c>
      <c r="F60" s="26"/>
      <c r="G60" s="6" t="str">
        <f>Source!DI38</f>
        <v>)*1,15</v>
      </c>
      <c r="H60" s="12"/>
      <c r="I60" s="6"/>
      <c r="J60" s="6"/>
      <c r="K60" s="12"/>
      <c r="L60" s="30">
        <f>Source!U38</f>
        <v>311.73740000000004</v>
      </c>
    </row>
    <row r="61" spans="1:26" ht="14.25" x14ac:dyDescent="0.2">
      <c r="A61" s="43" t="str">
        <f>Source!E40</f>
        <v>3,1</v>
      </c>
      <c r="B61" s="44" t="str">
        <f>Source!F40</f>
        <v>01.7.07.07</v>
      </c>
      <c r="C61" s="44" t="str">
        <f>Source!G40</f>
        <v>Строительный мусор</v>
      </c>
      <c r="D61" s="31" t="str">
        <f>Source!H40</f>
        <v>т</v>
      </c>
      <c r="E61" s="32">
        <f>Source!I40</f>
        <v>5.2</v>
      </c>
      <c r="F61" s="33">
        <f>Source!AL40+Source!AM40+Source!AO40</f>
        <v>0</v>
      </c>
      <c r="G61" s="34" t="s">
        <v>3</v>
      </c>
      <c r="H61" s="35">
        <f>ROUND(Source!AC40*Source!I40, 2)+ROUND(Source!AD40*Source!I40, 2)+ROUND(Source!AF40*Source!I40, 2)</f>
        <v>0</v>
      </c>
      <c r="I61" s="36"/>
      <c r="J61" s="36">
        <f>IF(Source!BC40&lt;&gt; 0, Source!BC40, 1)</f>
        <v>1</v>
      </c>
      <c r="K61" s="35">
        <f>Source!O40</f>
        <v>0</v>
      </c>
      <c r="L61" s="37"/>
      <c r="S61">
        <f>ROUND((Source!FX40/100)*((ROUND(Source!AF40*Source!I40, 2)+ROUND(Source!AE40*Source!I40, 2))), 2)</f>
        <v>0</v>
      </c>
      <c r="T61">
        <f>Source!X40</f>
        <v>0</v>
      </c>
      <c r="U61">
        <f>ROUND((Source!FY40/100)*((ROUND(Source!AF40*Source!I40, 2)+ROUND(Source!AE40*Source!I40, 2))), 2)</f>
        <v>0</v>
      </c>
      <c r="V61">
        <f>Source!Y40</f>
        <v>0</v>
      </c>
      <c r="W61">
        <f>IF(Source!BI40&lt;=1,H61, 0)</f>
        <v>0</v>
      </c>
      <c r="X61">
        <f>IF(Source!BI40=2,H61, 0)</f>
        <v>0</v>
      </c>
      <c r="Y61">
        <f>IF(Source!BI40=3,H61, 0)</f>
        <v>0</v>
      </c>
      <c r="Z61">
        <f>IF(Source!BI40=4,H61, 0)</f>
        <v>0</v>
      </c>
    </row>
    <row r="62" spans="1:26" ht="15" x14ac:dyDescent="0.25">
      <c r="G62" s="60">
        <f>H55+H56+H57+H58+H59+SUM(H61:H61)</f>
        <v>11249.05</v>
      </c>
      <c r="H62" s="60"/>
      <c r="J62" s="60">
        <f>K55+K56+K57+K58+K59+SUM(K61:K61)</f>
        <v>11249.05</v>
      </c>
      <c r="K62" s="60"/>
      <c r="L62" s="38">
        <f>Source!U38</f>
        <v>311.73740000000004</v>
      </c>
      <c r="O62" s="17">
        <f>G62</f>
        <v>11249.05</v>
      </c>
      <c r="P62" s="17">
        <f>J62</f>
        <v>11249.05</v>
      </c>
      <c r="Q62" s="17">
        <f>L62</f>
        <v>311.73740000000004</v>
      </c>
      <c r="W62">
        <f>IF(Source!BI38&lt;=1,H55+H56+H57+H58+H59, 0)</f>
        <v>11249.05</v>
      </c>
      <c r="X62">
        <f>IF(Source!BI38=2,H55+H56+H57+H58+H59, 0)</f>
        <v>0</v>
      </c>
      <c r="Y62">
        <f>IF(Source!BI38=3,H55+H56+H57+H58+H59, 0)</f>
        <v>0</v>
      </c>
      <c r="Z62">
        <f>IF(Source!BI38=4,H55+H56+H57+H58+H59, 0)</f>
        <v>0</v>
      </c>
    </row>
    <row r="63" spans="1:26" ht="71.25" x14ac:dyDescent="0.2">
      <c r="A63" s="41" t="str">
        <f>Source!E42</f>
        <v>4</v>
      </c>
      <c r="B63" s="42" t="s">
        <v>1216</v>
      </c>
      <c r="C63" s="42" t="str">
        <f>Source!G42</f>
        <v>Разборка горизонтальных поверхностей железобетонных конструкций при помощи отбойных молотков, бетон марки 300 прим. Железобетонные плиты</v>
      </c>
      <c r="D63" s="25" t="str">
        <f>Source!H42</f>
        <v>м3</v>
      </c>
      <c r="E63" s="13">
        <f>Source!I42</f>
        <v>5.2</v>
      </c>
      <c r="F63" s="26">
        <f>Source!AL42+Source!AM42+Source!AO42</f>
        <v>1140.1500000000001</v>
      </c>
      <c r="G63" s="6"/>
      <c r="H63" s="12"/>
      <c r="I63" s="6" t="str">
        <f>Source!BO42</f>
        <v/>
      </c>
      <c r="J63" s="6"/>
      <c r="K63" s="12"/>
      <c r="L63" s="27"/>
      <c r="S63">
        <f>ROUND((Source!FX42/100)*((ROUND(Source!AF42*Source!I42, 2)+ROUND(Source!AE42*Source!I42, 2))), 2)</f>
        <v>1801.58</v>
      </c>
      <c r="T63">
        <f>Source!X42</f>
        <v>1801.58</v>
      </c>
      <c r="U63">
        <f>ROUND((Source!FY42/100)*((ROUND(Source!AF42*Source!I42, 2)+ROUND(Source!AE42*Source!I42, 2))), 2)</f>
        <v>1154.8599999999999</v>
      </c>
      <c r="V63">
        <f>Source!Y42</f>
        <v>1154.8599999999999</v>
      </c>
    </row>
    <row r="64" spans="1:26" ht="14.25" x14ac:dyDescent="0.2">
      <c r="A64" s="41"/>
      <c r="B64" s="42"/>
      <c r="C64" s="42" t="s">
        <v>1206</v>
      </c>
      <c r="D64" s="25"/>
      <c r="E64" s="13"/>
      <c r="F64" s="26">
        <f>Source!AO42</f>
        <v>386.24</v>
      </c>
      <c r="G64" s="6" t="str">
        <f>Source!DG42</f>
        <v>)*1,15</v>
      </c>
      <c r="H64" s="12">
        <f>ROUND(Source!AF42*Source!I42, 2)</f>
        <v>2309.7199999999998</v>
      </c>
      <c r="I64" s="6"/>
      <c r="J64" s="6">
        <f>IF(Source!BA42&lt;&gt; 0, Source!BA42, 1)</f>
        <v>1</v>
      </c>
      <c r="K64" s="12">
        <f>Source!S42</f>
        <v>2309.7199999999998</v>
      </c>
      <c r="L64" s="27"/>
      <c r="R64">
        <f>H64</f>
        <v>2309.7199999999998</v>
      </c>
    </row>
    <row r="65" spans="1:26" ht="14.25" x14ac:dyDescent="0.2">
      <c r="A65" s="41"/>
      <c r="B65" s="42"/>
      <c r="C65" s="42" t="s">
        <v>159</v>
      </c>
      <c r="D65" s="25"/>
      <c r="E65" s="13"/>
      <c r="F65" s="26">
        <f>Source!AM42</f>
        <v>731.46</v>
      </c>
      <c r="G65" s="6" t="str">
        <f>Source!DE42</f>
        <v>)*1,15</v>
      </c>
      <c r="H65" s="12">
        <f>ROUND(Source!AD42*Source!I42, 2)</f>
        <v>4374.13</v>
      </c>
      <c r="I65" s="6"/>
      <c r="J65" s="6">
        <f>IF(Source!BB42&lt;&gt; 0, Source!BB42, 1)</f>
        <v>1</v>
      </c>
      <c r="K65" s="12">
        <f>Source!Q42</f>
        <v>4374.13</v>
      </c>
      <c r="L65" s="27"/>
    </row>
    <row r="66" spans="1:26" ht="14.25" x14ac:dyDescent="0.2">
      <c r="A66" s="41"/>
      <c r="B66" s="42"/>
      <c r="C66" s="42" t="s">
        <v>1215</v>
      </c>
      <c r="D66" s="25"/>
      <c r="E66" s="13"/>
      <c r="F66" s="26">
        <f>Source!AL42</f>
        <v>22.45</v>
      </c>
      <c r="G66" s="6" t="str">
        <f>Source!DD42</f>
        <v/>
      </c>
      <c r="H66" s="12">
        <f>ROUND(Source!AC42*Source!I42, 2)</f>
        <v>116.74</v>
      </c>
      <c r="I66" s="6"/>
      <c r="J66" s="6">
        <f>IF(Source!BC42&lt;&gt; 0, Source!BC42, 1)</f>
        <v>1</v>
      </c>
      <c r="K66" s="12">
        <f>Source!P42</f>
        <v>116.74</v>
      </c>
      <c r="L66" s="27"/>
    </row>
    <row r="67" spans="1:26" ht="14.25" x14ac:dyDescent="0.2">
      <c r="A67" s="41"/>
      <c r="B67" s="42"/>
      <c r="C67" s="42" t="s">
        <v>1208</v>
      </c>
      <c r="D67" s="25" t="s">
        <v>1209</v>
      </c>
      <c r="E67" s="13">
        <f>Source!BZ42</f>
        <v>78</v>
      </c>
      <c r="F67" s="45"/>
      <c r="G67" s="6"/>
      <c r="H67" s="12">
        <f>SUM(S63:S70)</f>
        <v>1801.58</v>
      </c>
      <c r="I67" s="29"/>
      <c r="J67" s="7">
        <f>Source!AT42</f>
        <v>78</v>
      </c>
      <c r="K67" s="12">
        <f>SUM(T63:T70)</f>
        <v>1801.58</v>
      </c>
      <c r="L67" s="27"/>
    </row>
    <row r="68" spans="1:26" ht="14.25" x14ac:dyDescent="0.2">
      <c r="A68" s="41"/>
      <c r="B68" s="42"/>
      <c r="C68" s="42" t="s">
        <v>1210</v>
      </c>
      <c r="D68" s="25" t="s">
        <v>1209</v>
      </c>
      <c r="E68" s="13">
        <f>Source!CA42</f>
        <v>50</v>
      </c>
      <c r="F68" s="45"/>
      <c r="G68" s="6"/>
      <c r="H68" s="12">
        <f>SUM(U63:U70)</f>
        <v>1154.8599999999999</v>
      </c>
      <c r="I68" s="29"/>
      <c r="J68" s="7">
        <f>Source!AU42</f>
        <v>50</v>
      </c>
      <c r="K68" s="12">
        <f>SUM(V63:V70)</f>
        <v>1154.8599999999999</v>
      </c>
      <c r="L68" s="27"/>
    </row>
    <row r="69" spans="1:26" ht="14.25" x14ac:dyDescent="0.2">
      <c r="A69" s="41"/>
      <c r="B69" s="42"/>
      <c r="C69" s="42" t="s">
        <v>1211</v>
      </c>
      <c r="D69" s="25" t="s">
        <v>1212</v>
      </c>
      <c r="E69" s="13">
        <f>Source!AQ42</f>
        <v>45.28</v>
      </c>
      <c r="F69" s="26"/>
      <c r="G69" s="6" t="str">
        <f>Source!DI42</f>
        <v>)*1,15</v>
      </c>
      <c r="H69" s="12"/>
      <c r="I69" s="6"/>
      <c r="J69" s="6"/>
      <c r="K69" s="12"/>
      <c r="L69" s="30">
        <f>Source!U42</f>
        <v>270.77440000000001</v>
      </c>
    </row>
    <row r="70" spans="1:26" ht="14.25" x14ac:dyDescent="0.2">
      <c r="A70" s="43" t="str">
        <f>Source!E44</f>
        <v>4,1</v>
      </c>
      <c r="B70" s="44" t="str">
        <f>Source!F44</f>
        <v>01.7.07.07</v>
      </c>
      <c r="C70" s="44" t="str">
        <f>Source!G44</f>
        <v>Строительный мусор</v>
      </c>
      <c r="D70" s="31" t="str">
        <f>Source!H44</f>
        <v>т</v>
      </c>
      <c r="E70" s="32">
        <f>Source!I44</f>
        <v>5.2</v>
      </c>
      <c r="F70" s="33">
        <f>Source!AL44+Source!AM44+Source!AO44</f>
        <v>0</v>
      </c>
      <c r="G70" s="34" t="s">
        <v>3</v>
      </c>
      <c r="H70" s="35">
        <f>ROUND(Source!AC44*Source!I44, 2)+ROUND(Source!AD44*Source!I44, 2)+ROUND(Source!AF44*Source!I44, 2)</f>
        <v>0</v>
      </c>
      <c r="I70" s="36"/>
      <c r="J70" s="36">
        <f>IF(Source!BC44&lt;&gt; 0, Source!BC44, 1)</f>
        <v>1</v>
      </c>
      <c r="K70" s="35">
        <f>Source!O44</f>
        <v>0</v>
      </c>
      <c r="L70" s="37"/>
      <c r="S70">
        <f>ROUND((Source!FX44/100)*((ROUND(Source!AF44*Source!I44, 2)+ROUND(Source!AE44*Source!I44, 2))), 2)</f>
        <v>0</v>
      </c>
      <c r="T70">
        <f>Source!X44</f>
        <v>0</v>
      </c>
      <c r="U70">
        <f>ROUND((Source!FY44/100)*((ROUND(Source!AF44*Source!I44, 2)+ROUND(Source!AE44*Source!I44, 2))), 2)</f>
        <v>0</v>
      </c>
      <c r="V70">
        <f>Source!Y44</f>
        <v>0</v>
      </c>
      <c r="W70">
        <f>IF(Source!BI44&lt;=1,H70, 0)</f>
        <v>0</v>
      </c>
      <c r="X70">
        <f>IF(Source!BI44=2,H70, 0)</f>
        <v>0</v>
      </c>
      <c r="Y70">
        <f>IF(Source!BI44=3,H70, 0)</f>
        <v>0</v>
      </c>
      <c r="Z70">
        <f>IF(Source!BI44=4,H70, 0)</f>
        <v>0</v>
      </c>
    </row>
    <row r="71" spans="1:26" ht="15" x14ac:dyDescent="0.25">
      <c r="G71" s="60">
        <f>H64+H65+H66+H67+H68+SUM(H70:H70)</f>
        <v>9757.0300000000007</v>
      </c>
      <c r="H71" s="60"/>
      <c r="J71" s="60">
        <f>K64+K65+K66+K67+K68+SUM(K70:K70)</f>
        <v>9757.0300000000007</v>
      </c>
      <c r="K71" s="60"/>
      <c r="L71" s="38">
        <f>Source!U42</f>
        <v>270.77440000000001</v>
      </c>
      <c r="O71" s="17">
        <f>G71</f>
        <v>9757.0300000000007</v>
      </c>
      <c r="P71" s="17">
        <f>J71</f>
        <v>9757.0300000000007</v>
      </c>
      <c r="Q71" s="17">
        <f>L71</f>
        <v>270.77440000000001</v>
      </c>
      <c r="W71">
        <f>IF(Source!BI42&lt;=1,H64+H65+H66+H67+H68, 0)</f>
        <v>9757.0300000000007</v>
      </c>
      <c r="X71">
        <f>IF(Source!BI42=2,H64+H65+H66+H67+H68, 0)</f>
        <v>0</v>
      </c>
      <c r="Y71">
        <f>IF(Source!BI42=3,H64+H65+H66+H67+H68, 0)</f>
        <v>0</v>
      </c>
      <c r="Z71">
        <f>IF(Source!BI42=4,H64+H65+H66+H67+H68, 0)</f>
        <v>0</v>
      </c>
    </row>
    <row r="72" spans="1:26" ht="79.5" x14ac:dyDescent="0.2">
      <c r="A72" s="41" t="str">
        <f>Source!E46</f>
        <v>5</v>
      </c>
      <c r="B72" s="42" t="s">
        <v>1217</v>
      </c>
      <c r="C72" s="42" t="str">
        <f>Source!G46</f>
        <v>Разработка грунта вручную в траншеях глубиной до 2 м без креплений с откосами, группа грунтов 3</v>
      </c>
      <c r="D72" s="25" t="str">
        <f>Source!H46</f>
        <v>100 м3</v>
      </c>
      <c r="E72" s="13">
        <f>Source!I46</f>
        <v>0.251</v>
      </c>
      <c r="F72" s="26">
        <f>Source!AL46+Source!AM46+Source!AO46</f>
        <v>1934.4</v>
      </c>
      <c r="G72" s="6"/>
      <c r="H72" s="12"/>
      <c r="I72" s="6" t="str">
        <f>Source!BO46</f>
        <v/>
      </c>
      <c r="J72" s="6"/>
      <c r="K72" s="12"/>
      <c r="L72" s="27"/>
      <c r="S72">
        <f>ROUND((Source!FX46/100)*((ROUND(Source!AF46*Source!I46, 2)+ROUND(Source!AE46*Source!I46, 2))), 2)</f>
        <v>402.02</v>
      </c>
      <c r="T72">
        <f>Source!X46</f>
        <v>402.02</v>
      </c>
      <c r="U72">
        <f>ROUND((Source!FY46/100)*((ROUND(Source!AF46*Source!I46, 2)+ROUND(Source!AE46*Source!I46, 2))), 2)</f>
        <v>213.57</v>
      </c>
      <c r="V72">
        <f>Source!Y46</f>
        <v>212.18</v>
      </c>
    </row>
    <row r="73" spans="1:26" x14ac:dyDescent="0.2">
      <c r="C73" s="19" t="str">
        <f>"Объем: "&amp;Source!I46&amp;"=25,1/"&amp;"100"</f>
        <v>Объем: 0,251=25,1/100</v>
      </c>
    </row>
    <row r="74" spans="1:26" ht="14.25" x14ac:dyDescent="0.2">
      <c r="A74" s="41"/>
      <c r="B74" s="42"/>
      <c r="C74" s="42" t="s">
        <v>1206</v>
      </c>
      <c r="D74" s="25"/>
      <c r="E74" s="13"/>
      <c r="F74" s="26">
        <f>Source!AO46</f>
        <v>1934.4</v>
      </c>
      <c r="G74" s="6" t="str">
        <f>Source!DG46</f>
        <v>)*1,15</v>
      </c>
      <c r="H74" s="12">
        <f>ROUND(Source!AF46*Source!I46, 2)</f>
        <v>558.36</v>
      </c>
      <c r="I74" s="6"/>
      <c r="J74" s="6">
        <f>IF(Source!BA46&lt;&gt; 0, Source!BA46, 1)</f>
        <v>1</v>
      </c>
      <c r="K74" s="12">
        <f>Source!S46</f>
        <v>558.36</v>
      </c>
      <c r="L74" s="27"/>
      <c r="R74">
        <f>H74</f>
        <v>558.36</v>
      </c>
    </row>
    <row r="75" spans="1:26" ht="14.25" x14ac:dyDescent="0.2">
      <c r="A75" s="41"/>
      <c r="B75" s="42"/>
      <c r="C75" s="42" t="s">
        <v>1208</v>
      </c>
      <c r="D75" s="25" t="s">
        <v>1209</v>
      </c>
      <c r="E75" s="13">
        <f>Source!BZ46</f>
        <v>80</v>
      </c>
      <c r="F75" s="59" t="str">
        <f>CONCATENATE(" )", Source!DL46, Source!FT46, "=", Source!FX46)</f>
        <v xml:space="preserve"> )*0,9=72</v>
      </c>
      <c r="G75" s="48"/>
      <c r="H75" s="12">
        <f>SUM(S72:S77)</f>
        <v>402.02</v>
      </c>
      <c r="I75" s="29"/>
      <c r="J75" s="7">
        <f>Source!AT46</f>
        <v>72</v>
      </c>
      <c r="K75" s="12">
        <f>SUM(T72:T77)</f>
        <v>402.02</v>
      </c>
      <c r="L75" s="27"/>
    </row>
    <row r="76" spans="1:26" ht="14.25" x14ac:dyDescent="0.2">
      <c r="A76" s="41"/>
      <c r="B76" s="42"/>
      <c r="C76" s="42" t="s">
        <v>1210</v>
      </c>
      <c r="D76" s="25" t="s">
        <v>1209</v>
      </c>
      <c r="E76" s="13">
        <f>Source!CA46</f>
        <v>45</v>
      </c>
      <c r="F76" s="59" t="str">
        <f>CONCATENATE(" )", Source!DM46, Source!FU46, "=", Source!FY46)</f>
        <v xml:space="preserve"> )*0,85=38,25</v>
      </c>
      <c r="G76" s="48"/>
      <c r="H76" s="12">
        <f>SUM(U72:U77)</f>
        <v>213.57</v>
      </c>
      <c r="I76" s="29"/>
      <c r="J76" s="7">
        <f>Source!AU46</f>
        <v>38</v>
      </c>
      <c r="K76" s="12">
        <f>SUM(V72:V77)</f>
        <v>212.18</v>
      </c>
      <c r="L76" s="27"/>
    </row>
    <row r="77" spans="1:26" ht="14.25" x14ac:dyDescent="0.2">
      <c r="A77" s="43"/>
      <c r="B77" s="44"/>
      <c r="C77" s="44" t="s">
        <v>1211</v>
      </c>
      <c r="D77" s="31" t="s">
        <v>1212</v>
      </c>
      <c r="E77" s="32">
        <f>Source!AQ46</f>
        <v>248</v>
      </c>
      <c r="F77" s="33"/>
      <c r="G77" s="36" t="str">
        <f>Source!DI46</f>
        <v>)*1,15</v>
      </c>
      <c r="H77" s="35"/>
      <c r="I77" s="36"/>
      <c r="J77" s="36"/>
      <c r="K77" s="35"/>
      <c r="L77" s="39">
        <f>Source!U46</f>
        <v>71.5852</v>
      </c>
    </row>
    <row r="78" spans="1:26" ht="15" x14ac:dyDescent="0.25">
      <c r="G78" s="60">
        <f>H74+H75+H76</f>
        <v>1173.95</v>
      </c>
      <c r="H78" s="60"/>
      <c r="J78" s="60">
        <f>K74+K75+K76</f>
        <v>1172.56</v>
      </c>
      <c r="K78" s="60"/>
      <c r="L78" s="38">
        <f>Source!U46</f>
        <v>71.5852</v>
      </c>
      <c r="O78" s="17">
        <f>G78</f>
        <v>1173.95</v>
      </c>
      <c r="P78" s="17">
        <f>J78</f>
        <v>1172.56</v>
      </c>
      <c r="Q78" s="17">
        <f>L78</f>
        <v>71.5852</v>
      </c>
      <c r="W78">
        <f>IF(Source!BI46&lt;=1,H74+H75+H76, 0)</f>
        <v>1173.95</v>
      </c>
      <c r="X78">
        <f>IF(Source!BI46=2,H74+H75+H76, 0)</f>
        <v>0</v>
      </c>
      <c r="Y78">
        <f>IF(Source!BI46=3,H74+H75+H76, 0)</f>
        <v>0</v>
      </c>
      <c r="Z78">
        <f>IF(Source!BI46=4,H74+H75+H76, 0)</f>
        <v>0</v>
      </c>
    </row>
    <row r="79" spans="1:26" ht="79.5" x14ac:dyDescent="0.2">
      <c r="A79" s="41" t="str">
        <f>Source!E48</f>
        <v>6</v>
      </c>
      <c r="B79" s="42" t="s">
        <v>1218</v>
      </c>
      <c r="C79" s="42" t="str">
        <f>Source!G48</f>
        <v>Погрузка вручную неуплотненного грунта из штабелей и отвалов в транспортные средства, группа грунтов 3</v>
      </c>
      <c r="D79" s="25" t="str">
        <f>Source!H48</f>
        <v>100 м3</v>
      </c>
      <c r="E79" s="13">
        <f>Source!I48</f>
        <v>0.251</v>
      </c>
      <c r="F79" s="26">
        <f>Source!AL48+Source!AM48+Source!AO48</f>
        <v>625.73</v>
      </c>
      <c r="G79" s="6"/>
      <c r="H79" s="12"/>
      <c r="I79" s="6" t="str">
        <f>Source!BO48</f>
        <v/>
      </c>
      <c r="J79" s="6"/>
      <c r="K79" s="12"/>
      <c r="L79" s="27"/>
      <c r="S79">
        <f>ROUND((Source!FX48/100)*((ROUND(Source!AF48*Source!I48, 2)+ROUND(Source!AE48*Source!I48, 2))), 2)</f>
        <v>130.05000000000001</v>
      </c>
      <c r="T79">
        <f>Source!X48</f>
        <v>130.05000000000001</v>
      </c>
      <c r="U79">
        <f>ROUND((Source!FY48/100)*((ROUND(Source!AF48*Source!I48, 2)+ROUND(Source!AE48*Source!I48, 2))), 2)</f>
        <v>69.09</v>
      </c>
      <c r="V79">
        <f>Source!Y48</f>
        <v>68.64</v>
      </c>
    </row>
    <row r="80" spans="1:26" x14ac:dyDescent="0.2">
      <c r="C80" s="19" t="str">
        <f>"Объем: "&amp;Source!I48&amp;"=25,1/"&amp;"100"</f>
        <v>Объем: 0,251=25,1/100</v>
      </c>
    </row>
    <row r="81" spans="1:26" ht="14.25" x14ac:dyDescent="0.2">
      <c r="A81" s="41"/>
      <c r="B81" s="42"/>
      <c r="C81" s="42" t="s">
        <v>1206</v>
      </c>
      <c r="D81" s="25"/>
      <c r="E81" s="13"/>
      <c r="F81" s="26">
        <f>Source!AO48</f>
        <v>625.73</v>
      </c>
      <c r="G81" s="6" t="str">
        <f>Source!DG48</f>
        <v>)*1,15</v>
      </c>
      <c r="H81" s="12">
        <f>ROUND(Source!AF48*Source!I48, 2)</f>
        <v>180.62</v>
      </c>
      <c r="I81" s="6"/>
      <c r="J81" s="6">
        <f>IF(Source!BA48&lt;&gt; 0, Source!BA48, 1)</f>
        <v>1</v>
      </c>
      <c r="K81" s="12">
        <f>Source!S48</f>
        <v>180.62</v>
      </c>
      <c r="L81" s="27"/>
      <c r="R81">
        <f>H81</f>
        <v>180.62</v>
      </c>
    </row>
    <row r="82" spans="1:26" ht="14.25" x14ac:dyDescent="0.2">
      <c r="A82" s="41"/>
      <c r="B82" s="42"/>
      <c r="C82" s="42" t="s">
        <v>1208</v>
      </c>
      <c r="D82" s="25" t="s">
        <v>1209</v>
      </c>
      <c r="E82" s="13">
        <f>Source!BZ48</f>
        <v>80</v>
      </c>
      <c r="F82" s="59" t="str">
        <f>CONCATENATE(" )", Source!DL48, Source!FT48, "=", Source!FX48)</f>
        <v xml:space="preserve"> )*0,9=72</v>
      </c>
      <c r="G82" s="48"/>
      <c r="H82" s="12">
        <f>SUM(S79:S84)</f>
        <v>130.05000000000001</v>
      </c>
      <c r="I82" s="29"/>
      <c r="J82" s="7">
        <f>Source!AT48</f>
        <v>72</v>
      </c>
      <c r="K82" s="12">
        <f>SUM(T79:T84)</f>
        <v>130.05000000000001</v>
      </c>
      <c r="L82" s="27"/>
    </row>
    <row r="83" spans="1:26" ht="14.25" x14ac:dyDescent="0.2">
      <c r="A83" s="41"/>
      <c r="B83" s="42"/>
      <c r="C83" s="42" t="s">
        <v>1210</v>
      </c>
      <c r="D83" s="25" t="s">
        <v>1209</v>
      </c>
      <c r="E83" s="13">
        <f>Source!CA48</f>
        <v>45</v>
      </c>
      <c r="F83" s="59" t="str">
        <f>CONCATENATE(" )", Source!DM48, Source!FU48, "=", Source!FY48)</f>
        <v xml:space="preserve"> )*0,85=38,25</v>
      </c>
      <c r="G83" s="48"/>
      <c r="H83" s="12">
        <f>SUM(U79:U84)</f>
        <v>69.09</v>
      </c>
      <c r="I83" s="29"/>
      <c r="J83" s="7">
        <f>Source!AU48</f>
        <v>38</v>
      </c>
      <c r="K83" s="12">
        <f>SUM(V79:V84)</f>
        <v>68.64</v>
      </c>
      <c r="L83" s="27"/>
    </row>
    <row r="84" spans="1:26" ht="14.25" x14ac:dyDescent="0.2">
      <c r="A84" s="43"/>
      <c r="B84" s="44"/>
      <c r="C84" s="44" t="s">
        <v>1211</v>
      </c>
      <c r="D84" s="31" t="s">
        <v>1212</v>
      </c>
      <c r="E84" s="32">
        <f>Source!AQ48</f>
        <v>83.43</v>
      </c>
      <c r="F84" s="33"/>
      <c r="G84" s="36" t="str">
        <f>Source!DI48</f>
        <v>)*1,15</v>
      </c>
      <c r="H84" s="35"/>
      <c r="I84" s="36"/>
      <c r="J84" s="36"/>
      <c r="K84" s="35"/>
      <c r="L84" s="39">
        <f>Source!U48</f>
        <v>24.082069500000003</v>
      </c>
    </row>
    <row r="85" spans="1:26" ht="15" x14ac:dyDescent="0.25">
      <c r="G85" s="60">
        <f>H81+H82+H83</f>
        <v>379.76</v>
      </c>
      <c r="H85" s="60"/>
      <c r="J85" s="60">
        <f>K81+K82+K83</f>
        <v>379.31</v>
      </c>
      <c r="K85" s="60"/>
      <c r="L85" s="38">
        <f>Source!U48</f>
        <v>24.082069500000003</v>
      </c>
      <c r="O85" s="17">
        <f>G85</f>
        <v>379.76</v>
      </c>
      <c r="P85" s="17">
        <f>J85</f>
        <v>379.31</v>
      </c>
      <c r="Q85" s="17">
        <f>L85</f>
        <v>24.082069500000003</v>
      </c>
      <c r="W85">
        <f>IF(Source!BI48&lt;=1,H81+H82+H83, 0)</f>
        <v>379.76</v>
      </c>
      <c r="X85">
        <f>IF(Source!BI48=2,H81+H82+H83, 0)</f>
        <v>0</v>
      </c>
      <c r="Y85">
        <f>IF(Source!BI48=3,H81+H82+H83, 0)</f>
        <v>0</v>
      </c>
      <c r="Z85">
        <f>IF(Source!BI48=4,H81+H82+H83, 0)</f>
        <v>0</v>
      </c>
    </row>
    <row r="86" spans="1:26" ht="65.25" x14ac:dyDescent="0.2">
      <c r="A86" s="41" t="str">
        <f>Source!E50</f>
        <v>7</v>
      </c>
      <c r="B86" s="42" t="s">
        <v>1219</v>
      </c>
      <c r="C86" s="42" t="str">
        <f>Source!G50</f>
        <v>Разборка деревянных заборов штакетных Прим. Ограждение лестницы h=0,9м</v>
      </c>
      <c r="D86" s="25" t="str">
        <f>Source!H50</f>
        <v>100 м2</v>
      </c>
      <c r="E86" s="13">
        <f>Source!I50</f>
        <v>0.19800000000000001</v>
      </c>
      <c r="F86" s="26">
        <f>Source!AL50+Source!AM50+Source!AO50</f>
        <v>435.95</v>
      </c>
      <c r="G86" s="6"/>
      <c r="H86" s="12"/>
      <c r="I86" s="6" t="str">
        <f>Source!BO50</f>
        <v/>
      </c>
      <c r="J86" s="6"/>
      <c r="K86" s="12"/>
      <c r="L86" s="27"/>
      <c r="S86">
        <f>ROUND((Source!FX50/100)*((ROUND(Source!AF50*Source!I50, 2)+ROUND(Source!AE50*Source!I50, 2))), 2)</f>
        <v>103.24</v>
      </c>
      <c r="T86">
        <f>Source!X50</f>
        <v>103.24</v>
      </c>
      <c r="U86">
        <f>ROUND((Source!FY50/100)*((ROUND(Source!AF50*Source!I50, 2)+ROUND(Source!AE50*Source!I50, 2))), 2)</f>
        <v>59.56</v>
      </c>
      <c r="V86">
        <f>Source!Y50</f>
        <v>59.56</v>
      </c>
    </row>
    <row r="87" spans="1:26" x14ac:dyDescent="0.2">
      <c r="C87" s="19" t="str">
        <f>"Объем: "&amp;Source!I50&amp;"=(22*"&amp;"0,9)/"&amp;"100"</f>
        <v>Объем: 0,198=(22*0,9)/100</v>
      </c>
    </row>
    <row r="88" spans="1:26" ht="14.25" x14ac:dyDescent="0.2">
      <c r="A88" s="41"/>
      <c r="B88" s="42"/>
      <c r="C88" s="42" t="s">
        <v>1206</v>
      </c>
      <c r="D88" s="25"/>
      <c r="E88" s="13"/>
      <c r="F88" s="26">
        <f>Source!AO50</f>
        <v>435.95</v>
      </c>
      <c r="G88" s="6" t="str">
        <f>Source!DG50</f>
        <v>)*1,15</v>
      </c>
      <c r="H88" s="12">
        <f>ROUND(Source!AF50*Source!I50, 2)</f>
        <v>99.27</v>
      </c>
      <c r="I88" s="6"/>
      <c r="J88" s="6">
        <f>IF(Source!BA50&lt;&gt; 0, Source!BA50, 1)</f>
        <v>1</v>
      </c>
      <c r="K88" s="12">
        <f>Source!S50</f>
        <v>99.27</v>
      </c>
      <c r="L88" s="27"/>
      <c r="R88">
        <f>H88</f>
        <v>99.27</v>
      </c>
    </row>
    <row r="89" spans="1:26" ht="14.25" x14ac:dyDescent="0.2">
      <c r="A89" s="41"/>
      <c r="B89" s="42"/>
      <c r="C89" s="42" t="s">
        <v>1208</v>
      </c>
      <c r="D89" s="25" t="s">
        <v>1209</v>
      </c>
      <c r="E89" s="13">
        <f>Source!BZ50</f>
        <v>104</v>
      </c>
      <c r="F89" s="45"/>
      <c r="G89" s="6"/>
      <c r="H89" s="12">
        <f>SUM(S86:S92)</f>
        <v>103.24</v>
      </c>
      <c r="I89" s="29"/>
      <c r="J89" s="7">
        <f>Source!AT50</f>
        <v>104</v>
      </c>
      <c r="K89" s="12">
        <f>SUM(T86:T92)</f>
        <v>103.24</v>
      </c>
      <c r="L89" s="27"/>
    </row>
    <row r="90" spans="1:26" ht="14.25" x14ac:dyDescent="0.2">
      <c r="A90" s="41"/>
      <c r="B90" s="42"/>
      <c r="C90" s="42" t="s">
        <v>1210</v>
      </c>
      <c r="D90" s="25" t="s">
        <v>1209</v>
      </c>
      <c r="E90" s="13">
        <f>Source!CA50</f>
        <v>60</v>
      </c>
      <c r="F90" s="45"/>
      <c r="G90" s="6"/>
      <c r="H90" s="12">
        <f>SUM(U86:U92)</f>
        <v>59.56</v>
      </c>
      <c r="I90" s="29"/>
      <c r="J90" s="7">
        <f>Source!AU50</f>
        <v>60</v>
      </c>
      <c r="K90" s="12">
        <f>SUM(V86:V92)</f>
        <v>59.56</v>
      </c>
      <c r="L90" s="27"/>
    </row>
    <row r="91" spans="1:26" ht="14.25" x14ac:dyDescent="0.2">
      <c r="A91" s="41"/>
      <c r="B91" s="42"/>
      <c r="C91" s="42" t="s">
        <v>1211</v>
      </c>
      <c r="D91" s="25" t="s">
        <v>1212</v>
      </c>
      <c r="E91" s="13">
        <f>Source!AQ50</f>
        <v>53.36</v>
      </c>
      <c r="F91" s="26"/>
      <c r="G91" s="6" t="str">
        <f>Source!DI50</f>
        <v>)*1,15</v>
      </c>
      <c r="H91" s="12"/>
      <c r="I91" s="6"/>
      <c r="J91" s="6"/>
      <c r="K91" s="12"/>
      <c r="L91" s="30">
        <f>Source!U50</f>
        <v>12.150072</v>
      </c>
    </row>
    <row r="92" spans="1:26" ht="14.25" x14ac:dyDescent="0.2">
      <c r="A92" s="43" t="str">
        <f>Source!E52</f>
        <v>7,1</v>
      </c>
      <c r="B92" s="44" t="str">
        <f>Source!F52</f>
        <v>01.7.07.07</v>
      </c>
      <c r="C92" s="44" t="str">
        <f>Source!G52</f>
        <v>Строительный мусор</v>
      </c>
      <c r="D92" s="31" t="str">
        <f>Source!H52</f>
        <v>т</v>
      </c>
      <c r="E92" s="32">
        <f>Source!I52</f>
        <v>9.3060000000000004E-2</v>
      </c>
      <c r="F92" s="33">
        <f>Source!AL52+Source!AM52+Source!AO52</f>
        <v>0</v>
      </c>
      <c r="G92" s="34" t="s">
        <v>3</v>
      </c>
      <c r="H92" s="35">
        <f>ROUND(Source!AC52*Source!I52, 2)+ROUND(Source!AD52*Source!I52, 2)+ROUND(Source!AF52*Source!I52, 2)</f>
        <v>0</v>
      </c>
      <c r="I92" s="36"/>
      <c r="J92" s="36">
        <f>IF(Source!BC52&lt;&gt; 0, Source!BC52, 1)</f>
        <v>1</v>
      </c>
      <c r="K92" s="35">
        <f>Source!O52</f>
        <v>0</v>
      </c>
      <c r="L92" s="37"/>
      <c r="S92">
        <f>ROUND((Source!FX52/100)*((ROUND(Source!AF52*Source!I52, 2)+ROUND(Source!AE52*Source!I52, 2))), 2)</f>
        <v>0</v>
      </c>
      <c r="T92">
        <f>Source!X52</f>
        <v>0</v>
      </c>
      <c r="U92">
        <f>ROUND((Source!FY52/100)*((ROUND(Source!AF52*Source!I52, 2)+ROUND(Source!AE52*Source!I52, 2))), 2)</f>
        <v>0</v>
      </c>
      <c r="V92">
        <f>Source!Y52</f>
        <v>0</v>
      </c>
      <c r="W92">
        <f>IF(Source!BI52&lt;=1,H92, 0)</f>
        <v>0</v>
      </c>
      <c r="X92">
        <f>IF(Source!BI52=2,H92, 0)</f>
        <v>0</v>
      </c>
      <c r="Y92">
        <f>IF(Source!BI52=3,H92, 0)</f>
        <v>0</v>
      </c>
      <c r="Z92">
        <f>IF(Source!BI52=4,H92, 0)</f>
        <v>0</v>
      </c>
    </row>
    <row r="93" spans="1:26" ht="15" x14ac:dyDescent="0.25">
      <c r="G93" s="60">
        <f>H88+H89+H90+SUM(H92:H92)</f>
        <v>262.07</v>
      </c>
      <c r="H93" s="60"/>
      <c r="J93" s="60">
        <f>K88+K89+K90+SUM(K92:K92)</f>
        <v>262.07</v>
      </c>
      <c r="K93" s="60"/>
      <c r="L93" s="38">
        <f>Source!U50</f>
        <v>12.150072</v>
      </c>
      <c r="O93" s="17">
        <f>G93</f>
        <v>262.07</v>
      </c>
      <c r="P93" s="17">
        <f>J93</f>
        <v>262.07</v>
      </c>
      <c r="Q93" s="17">
        <f>L93</f>
        <v>12.150072</v>
      </c>
      <c r="W93">
        <f>IF(Source!BI50&lt;=1,H88+H89+H90, 0)</f>
        <v>262.07</v>
      </c>
      <c r="X93">
        <f>IF(Source!BI50=2,H88+H89+H90, 0)</f>
        <v>0</v>
      </c>
      <c r="Y93">
        <f>IF(Source!BI50=3,H88+H89+H90, 0)</f>
        <v>0</v>
      </c>
      <c r="Z93">
        <f>IF(Source!BI50=4,H88+H89+H90, 0)</f>
        <v>0</v>
      </c>
    </row>
    <row r="94" spans="1:26" ht="79.5" x14ac:dyDescent="0.2">
      <c r="A94" s="41" t="str">
        <f>Source!E54</f>
        <v>8</v>
      </c>
      <c r="B94" s="42" t="s">
        <v>1220</v>
      </c>
      <c r="C94" s="42" t="str">
        <f>Source!G54</f>
        <v>Корчевка кустарника и мелколесья в грунтах естественного залегания корчевателями-собирателями на тракторе мощностью 118 кВт (160 л.с.), кустарник и мелколесье средние</v>
      </c>
      <c r="D94" s="25" t="str">
        <f>Source!H54</f>
        <v>га</v>
      </c>
      <c r="E94" s="13">
        <f>Source!I54</f>
        <v>0.45</v>
      </c>
      <c r="F94" s="26">
        <f>Source!AL54+Source!AM54+Source!AO54</f>
        <v>994.85</v>
      </c>
      <c r="G94" s="6"/>
      <c r="H94" s="12"/>
      <c r="I94" s="6" t="str">
        <f>Source!BO54</f>
        <v/>
      </c>
      <c r="J94" s="6"/>
      <c r="K94" s="12"/>
      <c r="L94" s="27"/>
      <c r="S94">
        <f>ROUND((Source!FX54/100)*((ROUND(Source!AF54*Source!I54, 2)+ROUND(Source!AE54*Source!I54, 2))), 2)</f>
        <v>36.909999999999997</v>
      </c>
      <c r="T94">
        <f>Source!X54</f>
        <v>36.909999999999997</v>
      </c>
      <c r="U94">
        <f>ROUND((Source!FY54/100)*((ROUND(Source!AF54*Source!I54, 2)+ROUND(Source!AE54*Source!I54, 2))), 2)</f>
        <v>19.61</v>
      </c>
      <c r="V94">
        <f>Source!Y54</f>
        <v>19.48</v>
      </c>
    </row>
    <row r="95" spans="1:26" ht="14.25" x14ac:dyDescent="0.2">
      <c r="A95" s="41"/>
      <c r="B95" s="42"/>
      <c r="C95" s="42" t="s">
        <v>159</v>
      </c>
      <c r="D95" s="25"/>
      <c r="E95" s="13"/>
      <c r="F95" s="26">
        <f>Source!AM54</f>
        <v>994.85</v>
      </c>
      <c r="G95" s="6" t="str">
        <f>Source!DE54</f>
        <v>)*1,15</v>
      </c>
      <c r="H95" s="12">
        <f>ROUND(Source!AD54*Source!I54, 2)</f>
        <v>514.83000000000004</v>
      </c>
      <c r="I95" s="6"/>
      <c r="J95" s="6">
        <f>IF(Source!BB54&lt;&gt; 0, Source!BB54, 1)</f>
        <v>1</v>
      </c>
      <c r="K95" s="12">
        <f>Source!Q54</f>
        <v>514.83000000000004</v>
      </c>
      <c r="L95" s="27"/>
    </row>
    <row r="96" spans="1:26" ht="14.25" x14ac:dyDescent="0.2">
      <c r="A96" s="41"/>
      <c r="B96" s="42"/>
      <c r="C96" s="42" t="s">
        <v>1207</v>
      </c>
      <c r="D96" s="25"/>
      <c r="E96" s="13"/>
      <c r="F96" s="26">
        <f>Source!AN54</f>
        <v>99.07</v>
      </c>
      <c r="G96" s="6" t="str">
        <f>Source!DF54</f>
        <v>)*1,15</v>
      </c>
      <c r="H96" s="28">
        <f>ROUND(Source!AE54*Source!I54, 2)</f>
        <v>51.27</v>
      </c>
      <c r="I96" s="6"/>
      <c r="J96" s="6">
        <f>IF(Source!BS54&lt;&gt; 0, Source!BS54, 1)</f>
        <v>1</v>
      </c>
      <c r="K96" s="28">
        <f>Source!R54</f>
        <v>51.27</v>
      </c>
      <c r="L96" s="27"/>
      <c r="R96">
        <f>H96</f>
        <v>51.27</v>
      </c>
    </row>
    <row r="97" spans="1:26" ht="14.25" x14ac:dyDescent="0.2">
      <c r="A97" s="41"/>
      <c r="B97" s="42"/>
      <c r="C97" s="42" t="s">
        <v>1208</v>
      </c>
      <c r="D97" s="25" t="s">
        <v>1209</v>
      </c>
      <c r="E97" s="13">
        <f>Source!BZ54</f>
        <v>80</v>
      </c>
      <c r="F97" s="59" t="str">
        <f>CONCATENATE(" )", Source!DL54, Source!FT54, "=", Source!FX54)</f>
        <v xml:space="preserve"> )*0,9=72</v>
      </c>
      <c r="G97" s="48"/>
      <c r="H97" s="12">
        <f>SUM(S94:S99)</f>
        <v>36.909999999999997</v>
      </c>
      <c r="I97" s="29"/>
      <c r="J97" s="7">
        <f>Source!AT54</f>
        <v>72</v>
      </c>
      <c r="K97" s="12">
        <f>SUM(T94:T99)</f>
        <v>36.909999999999997</v>
      </c>
      <c r="L97" s="27"/>
    </row>
    <row r="98" spans="1:26" ht="14.25" x14ac:dyDescent="0.2">
      <c r="A98" s="41"/>
      <c r="B98" s="42"/>
      <c r="C98" s="42" t="s">
        <v>1210</v>
      </c>
      <c r="D98" s="25" t="s">
        <v>1209</v>
      </c>
      <c r="E98" s="13">
        <f>Source!CA54</f>
        <v>45</v>
      </c>
      <c r="F98" s="59" t="str">
        <f>CONCATENATE(" )", Source!DM54, Source!FU54, "=", Source!FY54)</f>
        <v xml:space="preserve"> )*0,85=38,25</v>
      </c>
      <c r="G98" s="48"/>
      <c r="H98" s="12">
        <f>SUM(U94:U99)</f>
        <v>19.61</v>
      </c>
      <c r="I98" s="29"/>
      <c r="J98" s="7">
        <f>Source!AU54</f>
        <v>38</v>
      </c>
      <c r="K98" s="12">
        <f>SUM(V94:V99)</f>
        <v>19.48</v>
      </c>
      <c r="L98" s="27"/>
    </row>
    <row r="99" spans="1:26" ht="14.25" x14ac:dyDescent="0.2">
      <c r="A99" s="43" t="str">
        <f>Source!E56</f>
        <v>8,1</v>
      </c>
      <c r="B99" s="44" t="str">
        <f>Source!F56</f>
        <v>01.7.07.07</v>
      </c>
      <c r="C99" s="44" t="str">
        <f>Source!G56</f>
        <v>Строительный мусор</v>
      </c>
      <c r="D99" s="31" t="str">
        <f>Source!H56</f>
        <v>т</v>
      </c>
      <c r="E99" s="32">
        <f>Source!I56</f>
        <v>4.5</v>
      </c>
      <c r="F99" s="33">
        <f>Source!AL56+Source!AM56+Source!AO56</f>
        <v>0</v>
      </c>
      <c r="G99" s="34" t="s">
        <v>3</v>
      </c>
      <c r="H99" s="35">
        <f>ROUND(Source!AC56*Source!I56, 2)+ROUND(Source!AD56*Source!I56, 2)+ROUND(Source!AF56*Source!I56, 2)</f>
        <v>0</v>
      </c>
      <c r="I99" s="36"/>
      <c r="J99" s="36">
        <f>IF(Source!BC56&lt;&gt; 0, Source!BC56, 1)</f>
        <v>1</v>
      </c>
      <c r="K99" s="35">
        <f>Source!O56</f>
        <v>0</v>
      </c>
      <c r="L99" s="37"/>
      <c r="S99">
        <f>ROUND((Source!FX56/100)*((ROUND(Source!AF56*Source!I56, 2)+ROUND(Source!AE56*Source!I56, 2))), 2)</f>
        <v>0</v>
      </c>
      <c r="T99">
        <f>Source!X56</f>
        <v>0</v>
      </c>
      <c r="U99">
        <f>ROUND((Source!FY56/100)*((ROUND(Source!AF56*Source!I56, 2)+ROUND(Source!AE56*Source!I56, 2))), 2)</f>
        <v>0</v>
      </c>
      <c r="V99">
        <f>Source!Y56</f>
        <v>0</v>
      </c>
      <c r="W99">
        <f>IF(Source!BI56&lt;=1,H99, 0)</f>
        <v>0</v>
      </c>
      <c r="X99">
        <f>IF(Source!BI56=2,H99, 0)</f>
        <v>0</v>
      </c>
      <c r="Y99">
        <f>IF(Source!BI56=3,H99, 0)</f>
        <v>0</v>
      </c>
      <c r="Z99">
        <f>IF(Source!BI56=4,H99, 0)</f>
        <v>0</v>
      </c>
    </row>
    <row r="100" spans="1:26" ht="15" x14ac:dyDescent="0.25">
      <c r="G100" s="60">
        <f>H95+H97+H98+SUM(H99:H99)</f>
        <v>571.35</v>
      </c>
      <c r="H100" s="60"/>
      <c r="J100" s="60">
        <f>K95+K97+K98+SUM(K99:K99)</f>
        <v>571.22</v>
      </c>
      <c r="K100" s="60"/>
      <c r="L100" s="38">
        <f>Source!U54</f>
        <v>0</v>
      </c>
      <c r="O100" s="17">
        <f>G100</f>
        <v>571.35</v>
      </c>
      <c r="P100" s="17">
        <f>J100</f>
        <v>571.22</v>
      </c>
      <c r="Q100" s="17">
        <f>L100</f>
        <v>0</v>
      </c>
      <c r="W100">
        <f>IF(Source!BI54&lt;=1,H95+H97+H98, 0)</f>
        <v>571.35</v>
      </c>
      <c r="X100">
        <f>IF(Source!BI54=2,H95+H97+H98, 0)</f>
        <v>0</v>
      </c>
      <c r="Y100">
        <f>IF(Source!BI54=3,H95+H97+H98, 0)</f>
        <v>0</v>
      </c>
      <c r="Z100">
        <f>IF(Source!BI54=4,H95+H97+H98, 0)</f>
        <v>0</v>
      </c>
    </row>
    <row r="101" spans="1:26" ht="57" x14ac:dyDescent="0.2">
      <c r="A101" s="41" t="str">
        <f>Source!E58</f>
        <v>9</v>
      </c>
      <c r="B101" s="42" t="str">
        <f>Source!F58</f>
        <v>т01-01-01-042</v>
      </c>
      <c r="C101" s="42" t="str">
        <f>Source!G58</f>
        <v>Погрузочные работы при автомобильных перевозках мусора строительного с погрузкой транспортерами</v>
      </c>
      <c r="D101" s="25" t="str">
        <f>Source!H58</f>
        <v>1 Т ГРУЗА</v>
      </c>
      <c r="E101" s="13">
        <f>Source!I58</f>
        <v>18.742999999999999</v>
      </c>
      <c r="F101" s="26">
        <f>Source!AK58</f>
        <v>7.96</v>
      </c>
      <c r="G101" s="6" t="str">
        <f>Source!DC58</f>
        <v/>
      </c>
      <c r="H101" s="12">
        <f>ROUND(Source!AB58*Source!I58, 2)</f>
        <v>149.19</v>
      </c>
      <c r="I101" s="6" t="str">
        <f>Source!BO58</f>
        <v/>
      </c>
      <c r="J101" s="6">
        <f>Source!AZ58</f>
        <v>1</v>
      </c>
      <c r="K101" s="12">
        <f>Source!GM58</f>
        <v>149.19</v>
      </c>
      <c r="L101" s="27"/>
      <c r="S101">
        <f>ROUND((Source!FX58/100)*((ROUND(0*Source!I58, 2)+ROUND(0*Source!I58, 2))), 2)</f>
        <v>0</v>
      </c>
      <c r="T101">
        <f>Source!X58</f>
        <v>0</v>
      </c>
      <c r="U101">
        <f>ROUND((Source!FY58/100)*((ROUND(0*Source!I58, 2)+ROUND(0*Source!I58, 2))), 2)</f>
        <v>0</v>
      </c>
      <c r="V101">
        <f>Source!Y58</f>
        <v>0</v>
      </c>
    </row>
    <row r="102" spans="1:26" x14ac:dyDescent="0.2">
      <c r="A102" s="20"/>
      <c r="B102" s="20"/>
      <c r="C102" s="21" t="str">
        <f>"Объем: "&amp;Source!I58&amp;"=1,5+"&amp;"2,25+"&amp;"5,2+"&amp;"5,2+"&amp;"0,093+"&amp;"4,5"</f>
        <v>Объем: 18,743=1,5+2,25+5,2+5,2+0,093+4,5</v>
      </c>
      <c r="D102" s="20"/>
      <c r="E102" s="20"/>
      <c r="F102" s="20"/>
      <c r="G102" s="20"/>
      <c r="H102" s="20"/>
      <c r="I102" s="20"/>
      <c r="J102" s="20"/>
      <c r="K102" s="20"/>
      <c r="L102" s="20"/>
    </row>
    <row r="103" spans="1:26" ht="15" x14ac:dyDescent="0.25">
      <c r="G103" s="60">
        <f>H101</f>
        <v>149.19</v>
      </c>
      <c r="H103" s="60"/>
      <c r="J103" s="60">
        <f>K101</f>
        <v>149.19</v>
      </c>
      <c r="K103" s="60"/>
      <c r="L103" s="38">
        <f>Source!U58</f>
        <v>0</v>
      </c>
      <c r="O103" s="17">
        <f>G103</f>
        <v>149.19</v>
      </c>
      <c r="P103" s="17">
        <f>J103</f>
        <v>149.19</v>
      </c>
      <c r="Q103" s="17">
        <f>L103</f>
        <v>0</v>
      </c>
      <c r="W103">
        <f>IF(Source!BI58&lt;=1,H101, 0)</f>
        <v>149.19</v>
      </c>
      <c r="X103">
        <f>IF(Source!BI58=2,H101, 0)</f>
        <v>0</v>
      </c>
      <c r="Y103">
        <f>IF(Source!BI58=3,H101, 0)</f>
        <v>0</v>
      </c>
      <c r="Z103">
        <f>IF(Source!BI58=4,H101, 0)</f>
        <v>0</v>
      </c>
    </row>
    <row r="104" spans="1:26" ht="57" x14ac:dyDescent="0.2">
      <c r="A104" s="41" t="str">
        <f>Source!E60</f>
        <v>10</v>
      </c>
      <c r="B104" s="42" t="str">
        <f>Source!F60</f>
        <v>т03-21-01-025</v>
      </c>
      <c r="C104" s="42" t="str">
        <f>Source!G60</f>
        <v>Перевозка грузов I класса автомобилями-самосвалами грузоподъемностью 10 т работающих вне карьера на расстояние до 25 км</v>
      </c>
      <c r="D104" s="25" t="str">
        <f>Source!H60</f>
        <v>1 Т ГРУЗА</v>
      </c>
      <c r="E104" s="13">
        <f>Source!I60</f>
        <v>56.393000000000001</v>
      </c>
      <c r="F104" s="26">
        <f>Source!AK60</f>
        <v>17.32</v>
      </c>
      <c r="G104" s="6" t="str">
        <f>Source!DC60</f>
        <v/>
      </c>
      <c r="H104" s="12">
        <f>ROUND(Source!AB60*Source!I60, 2)</f>
        <v>976.73</v>
      </c>
      <c r="I104" s="6" t="str">
        <f>Source!BO60</f>
        <v/>
      </c>
      <c r="J104" s="6">
        <f>Source!AZ60</f>
        <v>1</v>
      </c>
      <c r="K104" s="12">
        <f>Source!GM60</f>
        <v>976.73</v>
      </c>
      <c r="L104" s="27"/>
      <c r="S104">
        <f>ROUND((Source!FX60/100)*((ROUND(0*Source!I60, 2)+ROUND(0*Source!I60, 2))), 2)</f>
        <v>0</v>
      </c>
      <c r="T104">
        <f>Source!X60</f>
        <v>0</v>
      </c>
      <c r="U104">
        <f>ROUND((Source!FY60/100)*((ROUND(0*Source!I60, 2)+ROUND(0*Source!I60, 2))), 2)</f>
        <v>0</v>
      </c>
      <c r="V104">
        <f>Source!Y60</f>
        <v>0</v>
      </c>
    </row>
    <row r="105" spans="1:26" x14ac:dyDescent="0.2">
      <c r="A105" s="20"/>
      <c r="B105" s="20"/>
      <c r="C105" s="21" t="str">
        <f>"Объем: "&amp;Source!I60&amp;"=25,1*"&amp;"1,5+"&amp;""&amp;Source!I58&amp;""</f>
        <v>Объем: 56,393=25,1*1,5+18,743</v>
      </c>
      <c r="D105" s="20"/>
      <c r="E105" s="20"/>
      <c r="F105" s="20"/>
      <c r="G105" s="20"/>
      <c r="H105" s="20"/>
      <c r="I105" s="20"/>
      <c r="J105" s="20"/>
      <c r="K105" s="20"/>
      <c r="L105" s="20"/>
    </row>
    <row r="106" spans="1:26" ht="15" x14ac:dyDescent="0.25">
      <c r="G106" s="60">
        <f>H104</f>
        <v>976.73</v>
      </c>
      <c r="H106" s="60"/>
      <c r="J106" s="60">
        <f>K104</f>
        <v>976.73</v>
      </c>
      <c r="K106" s="60"/>
      <c r="L106" s="38">
        <f>Source!U60</f>
        <v>0</v>
      </c>
      <c r="O106" s="17">
        <f>G106</f>
        <v>976.73</v>
      </c>
      <c r="P106" s="17">
        <f>J106</f>
        <v>976.73</v>
      </c>
      <c r="Q106" s="17">
        <f>L106</f>
        <v>0</v>
      </c>
      <c r="W106">
        <f>IF(Source!BI60&lt;=1,H104, 0)</f>
        <v>976.73</v>
      </c>
      <c r="X106">
        <f>IF(Source!BI60=2,H104, 0)</f>
        <v>0</v>
      </c>
      <c r="Y106">
        <f>IF(Source!BI60=3,H104, 0)</f>
        <v>0</v>
      </c>
      <c r="Z106">
        <f>IF(Source!BI60=4,H104, 0)</f>
        <v>0</v>
      </c>
    </row>
    <row r="108" spans="1:26" ht="15" x14ac:dyDescent="0.25">
      <c r="B108" s="62" t="str">
        <f>Source!G61</f>
        <v>Дорожное покрытие</v>
      </c>
      <c r="C108" s="62"/>
      <c r="D108" s="62"/>
      <c r="E108" s="62"/>
      <c r="F108" s="62"/>
      <c r="G108" s="62"/>
      <c r="H108" s="62"/>
      <c r="I108" s="62"/>
      <c r="J108" s="62"/>
      <c r="K108" s="62"/>
    </row>
    <row r="109" spans="1:26" ht="65.25" x14ac:dyDescent="0.2">
      <c r="A109" s="41" t="str">
        <f>Source!E63</f>
        <v>11</v>
      </c>
      <c r="B109" s="42" t="s">
        <v>1221</v>
      </c>
      <c r="C109" s="42" t="str">
        <f>Source!G63</f>
        <v>Разборка покрытий и оснований асфальтобетонных с помощью молотков отбойных (Асфальтобетон h=100мм)</v>
      </c>
      <c r="D109" s="25" t="str">
        <f>Source!H63</f>
        <v>100 м3</v>
      </c>
      <c r="E109" s="13">
        <f>Source!I63</f>
        <v>2.4700000000000002</v>
      </c>
      <c r="F109" s="26">
        <f>Source!AL63+Source!AM63+Source!AO63</f>
        <v>6008.44</v>
      </c>
      <c r="G109" s="6"/>
      <c r="H109" s="12"/>
      <c r="I109" s="6" t="str">
        <f>Source!BO63</f>
        <v/>
      </c>
      <c r="J109" s="6"/>
      <c r="K109" s="12"/>
      <c r="L109" s="27"/>
      <c r="S109">
        <f>ROUND((Source!FX63/100)*((ROUND(Source!AF63*Source!I63, 2)+ROUND(Source!AE63*Source!I63, 2))), 2)</f>
        <v>7225.74</v>
      </c>
      <c r="T109">
        <f>Source!X63</f>
        <v>7225.74</v>
      </c>
      <c r="U109">
        <f>ROUND((Source!FY63/100)*((ROUND(Source!AF63*Source!I63, 2)+ROUND(Source!AE63*Source!I63, 2))), 2)</f>
        <v>4168.7</v>
      </c>
      <c r="V109">
        <f>Source!Y63</f>
        <v>4168.7</v>
      </c>
    </row>
    <row r="110" spans="1:26" x14ac:dyDescent="0.2">
      <c r="C110" s="19" t="str">
        <f>"Объем: "&amp;Source!I63&amp;"=247/"&amp;"100"</f>
        <v>Объем: 2,47=247/100</v>
      </c>
    </row>
    <row r="111" spans="1:26" ht="14.25" x14ac:dyDescent="0.2">
      <c r="A111" s="41"/>
      <c r="B111" s="42"/>
      <c r="C111" s="42" t="s">
        <v>1206</v>
      </c>
      <c r="D111" s="25"/>
      <c r="E111" s="13"/>
      <c r="F111" s="26">
        <f>Source!AO63</f>
        <v>2022.24</v>
      </c>
      <c r="G111" s="6" t="str">
        <f>Source!DG63</f>
        <v>)*1,15</v>
      </c>
      <c r="H111" s="12">
        <f>ROUND(Source!AF63*Source!I63, 2)</f>
        <v>5744.17</v>
      </c>
      <c r="I111" s="6"/>
      <c r="J111" s="6">
        <f>IF(Source!BA63&lt;&gt; 0, Source!BA63, 1)</f>
        <v>1</v>
      </c>
      <c r="K111" s="12">
        <f>Source!S63</f>
        <v>5744.17</v>
      </c>
      <c r="L111" s="27"/>
      <c r="R111">
        <f>H111</f>
        <v>5744.17</v>
      </c>
    </row>
    <row r="112" spans="1:26" ht="14.25" x14ac:dyDescent="0.2">
      <c r="A112" s="41"/>
      <c r="B112" s="42"/>
      <c r="C112" s="42" t="s">
        <v>159</v>
      </c>
      <c r="D112" s="25"/>
      <c r="E112" s="13"/>
      <c r="F112" s="26">
        <f>Source!AM63</f>
        <v>3986.2</v>
      </c>
      <c r="G112" s="6" t="str">
        <f>Source!DE63</f>
        <v>)*1,15</v>
      </c>
      <c r="H112" s="12">
        <f>ROUND(Source!AD63*Source!I63, 2)</f>
        <v>11322.8</v>
      </c>
      <c r="I112" s="6"/>
      <c r="J112" s="6">
        <f>IF(Source!BB63&lt;&gt; 0, Source!BB63, 1)</f>
        <v>1</v>
      </c>
      <c r="K112" s="12">
        <f>Source!Q63</f>
        <v>11322.8</v>
      </c>
      <c r="L112" s="27"/>
    </row>
    <row r="113" spans="1:26" ht="14.25" x14ac:dyDescent="0.2">
      <c r="A113" s="41"/>
      <c r="B113" s="42"/>
      <c r="C113" s="42" t="s">
        <v>1207</v>
      </c>
      <c r="D113" s="25"/>
      <c r="E113" s="13"/>
      <c r="F113" s="26">
        <f>Source!AN63</f>
        <v>423.75</v>
      </c>
      <c r="G113" s="6" t="str">
        <f>Source!DF63</f>
        <v>)*1,15</v>
      </c>
      <c r="H113" s="28">
        <f>ROUND(Source!AE63*Source!I63, 2)</f>
        <v>1203.6600000000001</v>
      </c>
      <c r="I113" s="6"/>
      <c r="J113" s="6">
        <f>IF(Source!BS63&lt;&gt; 0, Source!BS63, 1)</f>
        <v>1</v>
      </c>
      <c r="K113" s="28">
        <f>Source!R63</f>
        <v>1203.6600000000001</v>
      </c>
      <c r="L113" s="27"/>
      <c r="R113">
        <f>H113</f>
        <v>1203.6600000000001</v>
      </c>
    </row>
    <row r="114" spans="1:26" ht="14.25" x14ac:dyDescent="0.2">
      <c r="A114" s="41"/>
      <c r="B114" s="42"/>
      <c r="C114" s="42" t="s">
        <v>1208</v>
      </c>
      <c r="D114" s="25" t="s">
        <v>1209</v>
      </c>
      <c r="E114" s="13">
        <f>Source!BZ63</f>
        <v>104</v>
      </c>
      <c r="F114" s="45"/>
      <c r="G114" s="6"/>
      <c r="H114" s="12">
        <f>SUM(S109:S117)</f>
        <v>7225.74</v>
      </c>
      <c r="I114" s="29"/>
      <c r="J114" s="7">
        <f>Source!AT63</f>
        <v>104</v>
      </c>
      <c r="K114" s="12">
        <f>SUM(T109:T117)</f>
        <v>7225.74</v>
      </c>
      <c r="L114" s="27"/>
    </row>
    <row r="115" spans="1:26" ht="14.25" x14ac:dyDescent="0.2">
      <c r="A115" s="41"/>
      <c r="B115" s="42"/>
      <c r="C115" s="42" t="s">
        <v>1210</v>
      </c>
      <c r="D115" s="25" t="s">
        <v>1209</v>
      </c>
      <c r="E115" s="13">
        <f>Source!CA63</f>
        <v>60</v>
      </c>
      <c r="F115" s="45"/>
      <c r="G115" s="6"/>
      <c r="H115" s="12">
        <f>SUM(U109:U117)</f>
        <v>4168.7</v>
      </c>
      <c r="I115" s="29"/>
      <c r="J115" s="7">
        <f>Source!AU63</f>
        <v>60</v>
      </c>
      <c r="K115" s="12">
        <f>SUM(V109:V117)</f>
        <v>4168.7</v>
      </c>
      <c r="L115" s="27"/>
    </row>
    <row r="116" spans="1:26" ht="14.25" x14ac:dyDescent="0.2">
      <c r="A116" s="41"/>
      <c r="B116" s="42"/>
      <c r="C116" s="42" t="s">
        <v>1211</v>
      </c>
      <c r="D116" s="25" t="s">
        <v>1212</v>
      </c>
      <c r="E116" s="13">
        <f>Source!AQ63</f>
        <v>243.35</v>
      </c>
      <c r="F116" s="26"/>
      <c r="G116" s="6" t="str">
        <f>Source!DI63</f>
        <v>)*1,15</v>
      </c>
      <c r="H116" s="12"/>
      <c r="I116" s="6"/>
      <c r="J116" s="6"/>
      <c r="K116" s="12"/>
      <c r="L116" s="30">
        <f>Source!U63</f>
        <v>691.23567500000001</v>
      </c>
    </row>
    <row r="117" spans="1:26" ht="14.25" x14ac:dyDescent="0.2">
      <c r="A117" s="43" t="str">
        <f>Source!E65</f>
        <v>11,1</v>
      </c>
      <c r="B117" s="44" t="str">
        <f>Source!F65</f>
        <v>01.7.07.07</v>
      </c>
      <c r="C117" s="44" t="str">
        <f>Source!G65</f>
        <v>Строительный мусор</v>
      </c>
      <c r="D117" s="31" t="str">
        <f>Source!H65</f>
        <v>т</v>
      </c>
      <c r="E117" s="32">
        <f>Source!I65</f>
        <v>493.99999999999994</v>
      </c>
      <c r="F117" s="33">
        <f>Source!AL65+Source!AM65+Source!AO65</f>
        <v>0</v>
      </c>
      <c r="G117" s="34" t="s">
        <v>3</v>
      </c>
      <c r="H117" s="35">
        <f>ROUND(Source!AC65*Source!I65, 2)+ROUND(Source!AD65*Source!I65, 2)+ROUND(Source!AF65*Source!I65, 2)</f>
        <v>0</v>
      </c>
      <c r="I117" s="36"/>
      <c r="J117" s="36">
        <f>IF(Source!BC65&lt;&gt; 0, Source!BC65, 1)</f>
        <v>1</v>
      </c>
      <c r="K117" s="35">
        <f>Source!O65</f>
        <v>0</v>
      </c>
      <c r="L117" s="37"/>
      <c r="S117">
        <f>ROUND((Source!FX65/100)*((ROUND(Source!AF65*Source!I65, 2)+ROUND(Source!AE65*Source!I65, 2))), 2)</f>
        <v>0</v>
      </c>
      <c r="T117">
        <f>Source!X65</f>
        <v>0</v>
      </c>
      <c r="U117">
        <f>ROUND((Source!FY65/100)*((ROUND(Source!AF65*Source!I65, 2)+ROUND(Source!AE65*Source!I65, 2))), 2)</f>
        <v>0</v>
      </c>
      <c r="V117">
        <f>Source!Y65</f>
        <v>0</v>
      </c>
      <c r="W117">
        <f>IF(Source!BI65&lt;=1,H117, 0)</f>
        <v>0</v>
      </c>
      <c r="X117">
        <f>IF(Source!BI65=2,H117, 0)</f>
        <v>0</v>
      </c>
      <c r="Y117">
        <f>IF(Source!BI65=3,H117, 0)</f>
        <v>0</v>
      </c>
      <c r="Z117">
        <f>IF(Source!BI65=4,H117, 0)</f>
        <v>0</v>
      </c>
    </row>
    <row r="118" spans="1:26" ht="15" x14ac:dyDescent="0.25">
      <c r="G118" s="60">
        <f>H111+H112+H114+H115+SUM(H117:H117)</f>
        <v>28461.41</v>
      </c>
      <c r="H118" s="60"/>
      <c r="J118" s="60">
        <f>K111+K112+K114+K115+SUM(K117:K117)</f>
        <v>28461.41</v>
      </c>
      <c r="K118" s="60"/>
      <c r="L118" s="38">
        <f>Source!U63</f>
        <v>691.23567500000001</v>
      </c>
      <c r="O118" s="17">
        <f>G118</f>
        <v>28461.41</v>
      </c>
      <c r="P118" s="17">
        <f>J118</f>
        <v>28461.41</v>
      </c>
      <c r="Q118" s="17">
        <f>L118</f>
        <v>691.23567500000001</v>
      </c>
      <c r="W118">
        <f>IF(Source!BI63&lt;=1,H111+H112+H114+H115, 0)</f>
        <v>28461.41</v>
      </c>
      <c r="X118">
        <f>IF(Source!BI63=2,H111+H112+H114+H115, 0)</f>
        <v>0</v>
      </c>
      <c r="Y118">
        <f>IF(Source!BI63=3,H111+H112+H114+H115, 0)</f>
        <v>0</v>
      </c>
      <c r="Z118">
        <f>IF(Source!BI63=4,H111+H112+H114+H115, 0)</f>
        <v>0</v>
      </c>
    </row>
    <row r="119" spans="1:26" ht="65.25" x14ac:dyDescent="0.2">
      <c r="A119" s="41" t="str">
        <f>Source!E67</f>
        <v>12</v>
      </c>
      <c r="B119" s="42" t="s">
        <v>1222</v>
      </c>
      <c r="C119" s="42" t="str">
        <f>Source!G67</f>
        <v>Разборка покрытий и оснований щебеночных (h=300мм)</v>
      </c>
      <c r="D119" s="25" t="str">
        <f>Source!H67</f>
        <v>100 м3</v>
      </c>
      <c r="E119" s="13">
        <f>Source!I67</f>
        <v>7.41</v>
      </c>
      <c r="F119" s="26">
        <f>Source!AL67+Source!AM67+Source!AO67</f>
        <v>596.32999999999993</v>
      </c>
      <c r="G119" s="6"/>
      <c r="H119" s="12"/>
      <c r="I119" s="6" t="str">
        <f>Source!BO67</f>
        <v/>
      </c>
      <c r="J119" s="6"/>
      <c r="K119" s="12"/>
      <c r="L119" s="27"/>
      <c r="S119">
        <f>ROUND((Source!FX67/100)*((ROUND(Source!AF67*Source!I67, 2)+ROUND(Source!AE67*Source!I67, 2))), 2)</f>
        <v>1804.29</v>
      </c>
      <c r="T119">
        <f>Source!X67</f>
        <v>1804.29</v>
      </c>
      <c r="U119">
        <f>ROUND((Source!FY67/100)*((ROUND(Source!AF67*Source!I67, 2)+ROUND(Source!AE67*Source!I67, 2))), 2)</f>
        <v>1040.93</v>
      </c>
      <c r="V119">
        <f>Source!Y67</f>
        <v>1040.93</v>
      </c>
    </row>
    <row r="120" spans="1:26" x14ac:dyDescent="0.2">
      <c r="C120" s="19" t="str">
        <f>"Объем: "&amp;Source!I67&amp;"=741/"&amp;"100"</f>
        <v>Объем: 7,41=741/100</v>
      </c>
    </row>
    <row r="121" spans="1:26" ht="14.25" x14ac:dyDescent="0.2">
      <c r="A121" s="41"/>
      <c r="B121" s="42"/>
      <c r="C121" s="42" t="s">
        <v>1206</v>
      </c>
      <c r="D121" s="25"/>
      <c r="E121" s="13"/>
      <c r="F121" s="26">
        <f>Source!AO67</f>
        <v>144.57</v>
      </c>
      <c r="G121" s="6" t="str">
        <f>Source!DG67</f>
        <v>)*1,15</v>
      </c>
      <c r="H121" s="12">
        <f>ROUND(Source!AF67*Source!I67, 2)</f>
        <v>1231.95</v>
      </c>
      <c r="I121" s="6"/>
      <c r="J121" s="6">
        <f>IF(Source!BA67&lt;&gt; 0, Source!BA67, 1)</f>
        <v>1</v>
      </c>
      <c r="K121" s="12">
        <f>Source!S67</f>
        <v>1231.95</v>
      </c>
      <c r="L121" s="27"/>
      <c r="R121">
        <f>H121</f>
        <v>1231.95</v>
      </c>
    </row>
    <row r="122" spans="1:26" ht="14.25" x14ac:dyDescent="0.2">
      <c r="A122" s="41"/>
      <c r="B122" s="42"/>
      <c r="C122" s="42" t="s">
        <v>159</v>
      </c>
      <c r="D122" s="25"/>
      <c r="E122" s="13"/>
      <c r="F122" s="26">
        <f>Source!AM67</f>
        <v>451.76</v>
      </c>
      <c r="G122" s="6" t="str">
        <f>Source!DE67</f>
        <v>)*1,15</v>
      </c>
      <c r="H122" s="12">
        <f>ROUND(Source!AD67*Source!I67, 2)</f>
        <v>3849.67</v>
      </c>
      <c r="I122" s="6"/>
      <c r="J122" s="6">
        <f>IF(Source!BB67&lt;&gt; 0, Source!BB67, 1)</f>
        <v>1</v>
      </c>
      <c r="K122" s="12">
        <f>Source!Q67</f>
        <v>3849.67</v>
      </c>
      <c r="L122" s="27"/>
    </row>
    <row r="123" spans="1:26" ht="14.25" x14ac:dyDescent="0.2">
      <c r="A123" s="41"/>
      <c r="B123" s="42"/>
      <c r="C123" s="42" t="s">
        <v>1207</v>
      </c>
      <c r="D123" s="25"/>
      <c r="E123" s="13"/>
      <c r="F123" s="26">
        <f>Source!AN67</f>
        <v>59.02</v>
      </c>
      <c r="G123" s="6" t="str">
        <f>Source!DF67</f>
        <v>)*1,15</v>
      </c>
      <c r="H123" s="28">
        <f>ROUND(Source!AE67*Source!I67, 2)</f>
        <v>502.94</v>
      </c>
      <c r="I123" s="6"/>
      <c r="J123" s="6">
        <f>IF(Source!BS67&lt;&gt; 0, Source!BS67, 1)</f>
        <v>1</v>
      </c>
      <c r="K123" s="28">
        <f>Source!R67</f>
        <v>502.94</v>
      </c>
      <c r="L123" s="27"/>
      <c r="R123">
        <f>H123</f>
        <v>502.94</v>
      </c>
    </row>
    <row r="124" spans="1:26" ht="14.25" x14ac:dyDescent="0.2">
      <c r="A124" s="41"/>
      <c r="B124" s="42"/>
      <c r="C124" s="42" t="s">
        <v>1208</v>
      </c>
      <c r="D124" s="25" t="s">
        <v>1209</v>
      </c>
      <c r="E124" s="13">
        <f>Source!BZ67</f>
        <v>104</v>
      </c>
      <c r="F124" s="45"/>
      <c r="G124" s="6"/>
      <c r="H124" s="12">
        <f>SUM(S119:S127)</f>
        <v>1804.29</v>
      </c>
      <c r="I124" s="29"/>
      <c r="J124" s="7">
        <f>Source!AT67</f>
        <v>104</v>
      </c>
      <c r="K124" s="12">
        <f>SUM(T119:T127)</f>
        <v>1804.29</v>
      </c>
      <c r="L124" s="27"/>
    </row>
    <row r="125" spans="1:26" ht="14.25" x14ac:dyDescent="0.2">
      <c r="A125" s="41"/>
      <c r="B125" s="42"/>
      <c r="C125" s="42" t="s">
        <v>1210</v>
      </c>
      <c r="D125" s="25" t="s">
        <v>1209</v>
      </c>
      <c r="E125" s="13">
        <f>Source!CA67</f>
        <v>60</v>
      </c>
      <c r="F125" s="45"/>
      <c r="G125" s="6"/>
      <c r="H125" s="12">
        <f>SUM(U119:U127)</f>
        <v>1040.93</v>
      </c>
      <c r="I125" s="29"/>
      <c r="J125" s="7">
        <f>Source!AU67</f>
        <v>60</v>
      </c>
      <c r="K125" s="12">
        <f>SUM(V119:V127)</f>
        <v>1040.93</v>
      </c>
      <c r="L125" s="27"/>
    </row>
    <row r="126" spans="1:26" ht="14.25" x14ac:dyDescent="0.2">
      <c r="A126" s="41"/>
      <c r="B126" s="42"/>
      <c r="C126" s="42" t="s">
        <v>1211</v>
      </c>
      <c r="D126" s="25" t="s">
        <v>1212</v>
      </c>
      <c r="E126" s="13">
        <f>Source!AQ67</f>
        <v>18.37</v>
      </c>
      <c r="F126" s="26"/>
      <c r="G126" s="6" t="str">
        <f>Source!DI67</f>
        <v>)*1,15</v>
      </c>
      <c r="H126" s="12"/>
      <c r="I126" s="6"/>
      <c r="J126" s="6"/>
      <c r="K126" s="12"/>
      <c r="L126" s="30">
        <f>Source!U67</f>
        <v>156.53995499999999</v>
      </c>
    </row>
    <row r="127" spans="1:26" ht="14.25" x14ac:dyDescent="0.2">
      <c r="A127" s="43" t="str">
        <f>Source!E69</f>
        <v>12,1</v>
      </c>
      <c r="B127" s="44" t="str">
        <f>Source!F69</f>
        <v>01.7.07.07</v>
      </c>
      <c r="C127" s="44" t="str">
        <f>Source!G69</f>
        <v>Строительный мусор</v>
      </c>
      <c r="D127" s="31" t="str">
        <f>Source!H69</f>
        <v>т</v>
      </c>
      <c r="E127" s="32">
        <f>Source!I69</f>
        <v>926.25</v>
      </c>
      <c r="F127" s="33">
        <f>Source!AL69+Source!AM69+Source!AO69</f>
        <v>0</v>
      </c>
      <c r="G127" s="34" t="s">
        <v>3</v>
      </c>
      <c r="H127" s="35">
        <f>ROUND(Source!AC69*Source!I69, 2)+ROUND(Source!AD69*Source!I69, 2)+ROUND(Source!AF69*Source!I69, 2)</f>
        <v>0</v>
      </c>
      <c r="I127" s="36"/>
      <c r="J127" s="36">
        <f>IF(Source!BC69&lt;&gt; 0, Source!BC69, 1)</f>
        <v>1</v>
      </c>
      <c r="K127" s="35">
        <f>Source!O69</f>
        <v>0</v>
      </c>
      <c r="L127" s="37"/>
      <c r="S127">
        <f>ROUND((Source!FX69/100)*((ROUND(Source!AF69*Source!I69, 2)+ROUND(Source!AE69*Source!I69, 2))), 2)</f>
        <v>0</v>
      </c>
      <c r="T127">
        <f>Source!X69</f>
        <v>0</v>
      </c>
      <c r="U127">
        <f>ROUND((Source!FY69/100)*((ROUND(Source!AF69*Source!I69, 2)+ROUND(Source!AE69*Source!I69, 2))), 2)</f>
        <v>0</v>
      </c>
      <c r="V127">
        <f>Source!Y69</f>
        <v>0</v>
      </c>
      <c r="W127">
        <f>IF(Source!BI69&lt;=1,H127, 0)</f>
        <v>0</v>
      </c>
      <c r="X127">
        <f>IF(Source!BI69=2,H127, 0)</f>
        <v>0</v>
      </c>
      <c r="Y127">
        <f>IF(Source!BI69=3,H127, 0)</f>
        <v>0</v>
      </c>
      <c r="Z127">
        <f>IF(Source!BI69=4,H127, 0)</f>
        <v>0</v>
      </c>
    </row>
    <row r="128" spans="1:26" ht="15" x14ac:dyDescent="0.25">
      <c r="G128" s="60">
        <f>H121+H122+H124+H125+SUM(H127:H127)</f>
        <v>7926.84</v>
      </c>
      <c r="H128" s="60"/>
      <c r="J128" s="60">
        <f>K121+K122+K124+K125+SUM(K127:K127)</f>
        <v>7926.84</v>
      </c>
      <c r="K128" s="60"/>
      <c r="L128" s="38">
        <f>Source!U67</f>
        <v>156.53995499999999</v>
      </c>
      <c r="O128" s="17">
        <f>G128</f>
        <v>7926.84</v>
      </c>
      <c r="P128" s="17">
        <f>J128</f>
        <v>7926.84</v>
      </c>
      <c r="Q128" s="17">
        <f>L128</f>
        <v>156.53995499999999</v>
      </c>
      <c r="W128">
        <f>IF(Source!BI67&lt;=1,H121+H122+H124+H125, 0)</f>
        <v>7926.84</v>
      </c>
      <c r="X128">
        <f>IF(Source!BI67=2,H121+H122+H124+H125, 0)</f>
        <v>0</v>
      </c>
      <c r="Y128">
        <f>IF(Source!BI67=3,H121+H122+H124+H125, 0)</f>
        <v>0</v>
      </c>
      <c r="Z128">
        <f>IF(Source!BI67=4,H121+H122+H124+H125, 0)</f>
        <v>0</v>
      </c>
    </row>
    <row r="129" spans="1:26" ht="79.5" x14ac:dyDescent="0.2">
      <c r="A129" s="41" t="str">
        <f>Source!E71</f>
        <v>13</v>
      </c>
      <c r="B129" s="42" t="s">
        <v>1223</v>
      </c>
      <c r="C129" s="42" t="str">
        <f>Source!G71</f>
        <v>Разработка грунта с погрузкой на автомобили-самосвалы экскаваторами с ковшом вместимостью 0,25 м3, группа грунтов 3</v>
      </c>
      <c r="D129" s="25" t="str">
        <f>Source!H71</f>
        <v>1000 м3</v>
      </c>
      <c r="E129" s="13">
        <f>Source!I71</f>
        <v>0.49399999999999999</v>
      </c>
      <c r="F129" s="26">
        <f>Source!AL71+Source!AM71+Source!AO71</f>
        <v>8880.09</v>
      </c>
      <c r="G129" s="6"/>
      <c r="H129" s="12"/>
      <c r="I129" s="6" t="str">
        <f>Source!BO71</f>
        <v/>
      </c>
      <c r="J129" s="6"/>
      <c r="K129" s="12"/>
      <c r="L129" s="27"/>
      <c r="S129">
        <f>ROUND((Source!FX71/100)*((ROUND(Source!AF71*Source!I71, 2)+ROUND(Source!AE71*Source!I71, 2))), 2)</f>
        <v>872.27</v>
      </c>
      <c r="T129">
        <f>Source!X71</f>
        <v>877.37</v>
      </c>
      <c r="U129">
        <f>ROUND((Source!FY71/100)*((ROUND(Source!AF71*Source!I71, 2)+ROUND(Source!AE71*Source!I71, 2))), 2)</f>
        <v>433.59</v>
      </c>
      <c r="V129">
        <f>Source!Y71</f>
        <v>438.69</v>
      </c>
    </row>
    <row r="130" spans="1:26" x14ac:dyDescent="0.2">
      <c r="C130" s="19" t="str">
        <f>"Объем: "&amp;Source!I71&amp;"=494/"&amp;"1000"</f>
        <v>Объем: 0,494=494/1000</v>
      </c>
    </row>
    <row r="131" spans="1:26" ht="14.25" x14ac:dyDescent="0.2">
      <c r="A131" s="41"/>
      <c r="B131" s="42"/>
      <c r="C131" s="42" t="s">
        <v>1206</v>
      </c>
      <c r="D131" s="25"/>
      <c r="E131" s="13"/>
      <c r="F131" s="26">
        <f>Source!AO71</f>
        <v>340.24</v>
      </c>
      <c r="G131" s="6" t="str">
        <f>Source!DG71</f>
        <v>)*1,15</v>
      </c>
      <c r="H131" s="12">
        <f>ROUND(Source!AF71*Source!I71, 2)</f>
        <v>193.29</v>
      </c>
      <c r="I131" s="6"/>
      <c r="J131" s="6">
        <f>IF(Source!BA71&lt;&gt; 0, Source!BA71, 1)</f>
        <v>1</v>
      </c>
      <c r="K131" s="12">
        <f>Source!S71</f>
        <v>193.29</v>
      </c>
      <c r="L131" s="27"/>
      <c r="R131">
        <f>H131</f>
        <v>193.29</v>
      </c>
    </row>
    <row r="132" spans="1:26" ht="14.25" x14ac:dyDescent="0.2">
      <c r="A132" s="41"/>
      <c r="B132" s="42"/>
      <c r="C132" s="42" t="s">
        <v>159</v>
      </c>
      <c r="D132" s="25"/>
      <c r="E132" s="13"/>
      <c r="F132" s="26">
        <f>Source!AM71</f>
        <v>8534.43</v>
      </c>
      <c r="G132" s="6" t="str">
        <f>Source!DE71</f>
        <v>)*1,15</v>
      </c>
      <c r="H132" s="12">
        <f>ROUND(Source!AD71*Source!I71, 2)</f>
        <v>4848.41</v>
      </c>
      <c r="I132" s="6"/>
      <c r="J132" s="6">
        <f>IF(Source!BB71&lt;&gt; 0, Source!BB71, 1)</f>
        <v>1</v>
      </c>
      <c r="K132" s="12">
        <f>Source!Q71</f>
        <v>4848.41</v>
      </c>
      <c r="L132" s="27"/>
    </row>
    <row r="133" spans="1:26" ht="14.25" x14ac:dyDescent="0.2">
      <c r="A133" s="41"/>
      <c r="B133" s="42"/>
      <c r="C133" s="42" t="s">
        <v>1207</v>
      </c>
      <c r="D133" s="25"/>
      <c r="E133" s="13"/>
      <c r="F133" s="26">
        <f>Source!AN71</f>
        <v>1455.57</v>
      </c>
      <c r="G133" s="6" t="str">
        <f>Source!DF71</f>
        <v>)*1,15</v>
      </c>
      <c r="H133" s="28">
        <f>ROUND(Source!AE71*Source!I71, 2)</f>
        <v>826.91</v>
      </c>
      <c r="I133" s="6"/>
      <c r="J133" s="6">
        <f>IF(Source!BS71&lt;&gt; 0, Source!BS71, 1)</f>
        <v>1</v>
      </c>
      <c r="K133" s="28">
        <f>Source!R71</f>
        <v>826.91</v>
      </c>
      <c r="L133" s="27"/>
      <c r="R133">
        <f>H133</f>
        <v>826.91</v>
      </c>
    </row>
    <row r="134" spans="1:26" ht="14.25" x14ac:dyDescent="0.2">
      <c r="A134" s="41"/>
      <c r="B134" s="42"/>
      <c r="C134" s="42" t="s">
        <v>1215</v>
      </c>
      <c r="D134" s="25"/>
      <c r="E134" s="13"/>
      <c r="F134" s="26">
        <f>Source!AL71</f>
        <v>5.42</v>
      </c>
      <c r="G134" s="6" t="str">
        <f>Source!DD71</f>
        <v/>
      </c>
      <c r="H134" s="12">
        <f>ROUND(Source!AC71*Source!I71, 2)</f>
        <v>2.68</v>
      </c>
      <c r="I134" s="6"/>
      <c r="J134" s="6">
        <f>IF(Source!BC71&lt;&gt; 0, Source!BC71, 1)</f>
        <v>1</v>
      </c>
      <c r="K134" s="12">
        <f>Source!P71</f>
        <v>2.68</v>
      </c>
      <c r="L134" s="27"/>
    </row>
    <row r="135" spans="1:26" ht="14.25" x14ac:dyDescent="0.2">
      <c r="A135" s="41"/>
      <c r="B135" s="42"/>
      <c r="C135" s="42" t="s">
        <v>1208</v>
      </c>
      <c r="D135" s="25" t="s">
        <v>1209</v>
      </c>
      <c r="E135" s="13">
        <f>Source!BZ71</f>
        <v>95</v>
      </c>
      <c r="F135" s="59" t="str">
        <f>CONCATENATE(" )", Source!DL71, Source!FT71, "=", Source!FX71)</f>
        <v xml:space="preserve"> )*0,9=85,5</v>
      </c>
      <c r="G135" s="48"/>
      <c r="H135" s="12">
        <f>SUM(S129:S138)</f>
        <v>872.27</v>
      </c>
      <c r="I135" s="29"/>
      <c r="J135" s="7">
        <f>Source!AT71</f>
        <v>86</v>
      </c>
      <c r="K135" s="12">
        <f>SUM(T129:T138)</f>
        <v>877.37</v>
      </c>
      <c r="L135" s="27"/>
    </row>
    <row r="136" spans="1:26" ht="14.25" x14ac:dyDescent="0.2">
      <c r="A136" s="41"/>
      <c r="B136" s="42"/>
      <c r="C136" s="42" t="s">
        <v>1210</v>
      </c>
      <c r="D136" s="25" t="s">
        <v>1209</v>
      </c>
      <c r="E136" s="13">
        <f>Source!CA71</f>
        <v>50</v>
      </c>
      <c r="F136" s="59" t="str">
        <f>CONCATENATE(" )", Source!DM71, Source!FU71, "=", Source!FY71)</f>
        <v xml:space="preserve"> )*0,85=42,5</v>
      </c>
      <c r="G136" s="48"/>
      <c r="H136" s="12">
        <f>SUM(U129:U138)</f>
        <v>433.59</v>
      </c>
      <c r="I136" s="29"/>
      <c r="J136" s="7">
        <f>Source!AU71</f>
        <v>43</v>
      </c>
      <c r="K136" s="12">
        <f>SUM(V129:V138)</f>
        <v>438.69</v>
      </c>
      <c r="L136" s="27"/>
    </row>
    <row r="137" spans="1:26" ht="14.25" x14ac:dyDescent="0.2">
      <c r="A137" s="41"/>
      <c r="B137" s="42"/>
      <c r="C137" s="42" t="s">
        <v>1211</v>
      </c>
      <c r="D137" s="25" t="s">
        <v>1212</v>
      </c>
      <c r="E137" s="13">
        <f>Source!AQ71</f>
        <v>43.62</v>
      </c>
      <c r="F137" s="26"/>
      <c r="G137" s="6" t="str">
        <f>Source!DI71</f>
        <v>)*1,15</v>
      </c>
      <c r="H137" s="12"/>
      <c r="I137" s="6"/>
      <c r="J137" s="6"/>
      <c r="K137" s="12"/>
      <c r="L137" s="30">
        <f>Source!U71</f>
        <v>24.780521999999998</v>
      </c>
    </row>
    <row r="138" spans="1:26" ht="14.25" x14ac:dyDescent="0.2">
      <c r="A138" s="43" t="str">
        <f>Source!E73</f>
        <v>13,1</v>
      </c>
      <c r="B138" s="44" t="str">
        <f>Source!F73</f>
        <v>01.7.07.07</v>
      </c>
      <c r="C138" s="44" t="str">
        <f>Source!G73</f>
        <v>Строительный мусор</v>
      </c>
      <c r="D138" s="31" t="str">
        <f>Source!H73</f>
        <v>т</v>
      </c>
      <c r="E138" s="32">
        <f>Source!I73</f>
        <v>741</v>
      </c>
      <c r="F138" s="33">
        <f>Source!AL73+Source!AM73+Source!AO73</f>
        <v>0</v>
      </c>
      <c r="G138" s="34" t="s">
        <v>3</v>
      </c>
      <c r="H138" s="35">
        <f>ROUND(Source!AC73*Source!I73, 2)+ROUND(Source!AD73*Source!I73, 2)+ROUND(Source!AF73*Source!I73, 2)</f>
        <v>0</v>
      </c>
      <c r="I138" s="36"/>
      <c r="J138" s="36">
        <f>IF(Source!BC73&lt;&gt; 0, Source!BC73, 1)</f>
        <v>1</v>
      </c>
      <c r="K138" s="35">
        <f>Source!O73</f>
        <v>0</v>
      </c>
      <c r="L138" s="37"/>
      <c r="S138">
        <f>ROUND((Source!FX73/100)*((ROUND(Source!AF73*Source!I73, 2)+ROUND(Source!AE73*Source!I73, 2))), 2)</f>
        <v>0</v>
      </c>
      <c r="T138">
        <f>Source!X73</f>
        <v>0</v>
      </c>
      <c r="U138">
        <f>ROUND((Source!FY73/100)*((ROUND(Source!AF73*Source!I73, 2)+ROUND(Source!AE73*Source!I73, 2))), 2)</f>
        <v>0</v>
      </c>
      <c r="V138">
        <f>Source!Y73</f>
        <v>0</v>
      </c>
      <c r="W138">
        <f>IF(Source!BI73&lt;=1,H138, 0)</f>
        <v>0</v>
      </c>
      <c r="X138">
        <f>IF(Source!BI73=2,H138, 0)</f>
        <v>0</v>
      </c>
      <c r="Y138">
        <f>IF(Source!BI73=3,H138, 0)</f>
        <v>0</v>
      </c>
      <c r="Z138">
        <f>IF(Source!BI73=4,H138, 0)</f>
        <v>0</v>
      </c>
    </row>
    <row r="139" spans="1:26" ht="15" x14ac:dyDescent="0.25">
      <c r="G139" s="60">
        <f>H131+H132+H134+H135+H136+SUM(H138:H138)</f>
        <v>6350.24</v>
      </c>
      <c r="H139" s="60"/>
      <c r="J139" s="60">
        <f>K131+K132+K134+K135+K136+SUM(K138:K138)</f>
        <v>6360.44</v>
      </c>
      <c r="K139" s="60"/>
      <c r="L139" s="38">
        <f>Source!U71</f>
        <v>24.780521999999998</v>
      </c>
      <c r="O139" s="17">
        <f>G139</f>
        <v>6350.24</v>
      </c>
      <c r="P139" s="17">
        <f>J139</f>
        <v>6360.44</v>
      </c>
      <c r="Q139" s="17">
        <f>L139</f>
        <v>24.780521999999998</v>
      </c>
      <c r="W139">
        <f>IF(Source!BI71&lt;=1,H131+H132+H134+H135+H136, 0)</f>
        <v>6350.24</v>
      </c>
      <c r="X139">
        <f>IF(Source!BI71=2,H131+H132+H134+H135+H136, 0)</f>
        <v>0</v>
      </c>
      <c r="Y139">
        <f>IF(Source!BI71=3,H131+H132+H134+H135+H136, 0)</f>
        <v>0</v>
      </c>
      <c r="Z139">
        <f>IF(Source!BI71=4,H131+H132+H134+H135+H136, 0)</f>
        <v>0</v>
      </c>
    </row>
    <row r="140" spans="1:26" ht="65.25" x14ac:dyDescent="0.2">
      <c r="A140" s="41" t="str">
        <f>Source!E75</f>
        <v>14</v>
      </c>
      <c r="B140" s="42" t="s">
        <v>1224</v>
      </c>
      <c r="C140" s="42" t="str">
        <f>Source!G75</f>
        <v>Разборка бортовых камней на бетонном основании</v>
      </c>
      <c r="D140" s="25" t="str">
        <f>Source!H75</f>
        <v>100 м</v>
      </c>
      <c r="E140" s="13">
        <f>Source!I75</f>
        <v>4.0999999999999996</v>
      </c>
      <c r="F140" s="26">
        <f>Source!AL75+Source!AM75+Source!AO75</f>
        <v>1478.92</v>
      </c>
      <c r="G140" s="6"/>
      <c r="H140" s="12"/>
      <c r="I140" s="6" t="str">
        <f>Source!BO75</f>
        <v/>
      </c>
      <c r="J140" s="6"/>
      <c r="K140" s="12"/>
      <c r="L140" s="27"/>
      <c r="S140">
        <f>ROUND((Source!FX75/100)*((ROUND(Source!AF75*Source!I75, 2)+ROUND(Source!AE75*Source!I75, 2))), 2)</f>
        <v>3355.68</v>
      </c>
      <c r="T140">
        <f>Source!X75</f>
        <v>3355.68</v>
      </c>
      <c r="U140">
        <f>ROUND((Source!FY75/100)*((ROUND(Source!AF75*Source!I75, 2)+ROUND(Source!AE75*Source!I75, 2))), 2)</f>
        <v>1935.97</v>
      </c>
      <c r="V140">
        <f>Source!Y75</f>
        <v>1935.97</v>
      </c>
    </row>
    <row r="141" spans="1:26" x14ac:dyDescent="0.2">
      <c r="C141" s="19" t="str">
        <f>"Объем: "&amp;Source!I75&amp;"=410/"&amp;"100"</f>
        <v>Объем: 4,1=410/100</v>
      </c>
    </row>
    <row r="142" spans="1:26" ht="14.25" x14ac:dyDescent="0.2">
      <c r="A142" s="41"/>
      <c r="B142" s="42"/>
      <c r="C142" s="42" t="s">
        <v>1206</v>
      </c>
      <c r="D142" s="25"/>
      <c r="E142" s="13"/>
      <c r="F142" s="26">
        <f>Source!AO75</f>
        <v>589.77</v>
      </c>
      <c r="G142" s="6" t="str">
        <f>Source!DG75</f>
        <v>)*1,15</v>
      </c>
      <c r="H142" s="12">
        <f>ROUND(Source!AF75*Source!I75, 2)</f>
        <v>2780.77</v>
      </c>
      <c r="I142" s="6"/>
      <c r="J142" s="6">
        <f>IF(Source!BA75&lt;&gt; 0, Source!BA75, 1)</f>
        <v>1</v>
      </c>
      <c r="K142" s="12">
        <f>Source!S75</f>
        <v>2780.77</v>
      </c>
      <c r="L142" s="27"/>
      <c r="R142">
        <f>H142</f>
        <v>2780.77</v>
      </c>
    </row>
    <row r="143" spans="1:26" ht="14.25" x14ac:dyDescent="0.2">
      <c r="A143" s="41"/>
      <c r="B143" s="42"/>
      <c r="C143" s="42" t="s">
        <v>159</v>
      </c>
      <c r="D143" s="25"/>
      <c r="E143" s="13"/>
      <c r="F143" s="26">
        <f>Source!AM75</f>
        <v>889.15</v>
      </c>
      <c r="G143" s="6" t="str">
        <f>Source!DE75</f>
        <v>)*1,15</v>
      </c>
      <c r="H143" s="12">
        <f>ROUND(Source!AD75*Source!I75, 2)</f>
        <v>4192.34</v>
      </c>
      <c r="I143" s="6"/>
      <c r="J143" s="6">
        <f>IF(Source!BB75&lt;&gt; 0, Source!BB75, 1)</f>
        <v>1</v>
      </c>
      <c r="K143" s="12">
        <f>Source!Q75</f>
        <v>4192.34</v>
      </c>
      <c r="L143" s="27"/>
    </row>
    <row r="144" spans="1:26" ht="14.25" x14ac:dyDescent="0.2">
      <c r="A144" s="41"/>
      <c r="B144" s="42"/>
      <c r="C144" s="42" t="s">
        <v>1207</v>
      </c>
      <c r="D144" s="25"/>
      <c r="E144" s="13"/>
      <c r="F144" s="26">
        <f>Source!AN75</f>
        <v>94.56</v>
      </c>
      <c r="G144" s="6" t="str">
        <f>Source!DF75</f>
        <v>)*1,15</v>
      </c>
      <c r="H144" s="28">
        <f>ROUND(Source!AE75*Source!I75, 2)</f>
        <v>445.85</v>
      </c>
      <c r="I144" s="6"/>
      <c r="J144" s="6">
        <f>IF(Source!BS75&lt;&gt; 0, Source!BS75, 1)</f>
        <v>1</v>
      </c>
      <c r="K144" s="28">
        <f>Source!R75</f>
        <v>445.85</v>
      </c>
      <c r="L144" s="27"/>
      <c r="R144">
        <f>H144</f>
        <v>445.85</v>
      </c>
    </row>
    <row r="145" spans="1:26" ht="14.25" x14ac:dyDescent="0.2">
      <c r="A145" s="41"/>
      <c r="B145" s="42"/>
      <c r="C145" s="42" t="s">
        <v>1208</v>
      </c>
      <c r="D145" s="25" t="s">
        <v>1209</v>
      </c>
      <c r="E145" s="13">
        <f>Source!BZ75</f>
        <v>104</v>
      </c>
      <c r="F145" s="45"/>
      <c r="G145" s="6"/>
      <c r="H145" s="12">
        <f>SUM(S140:S148)</f>
        <v>3355.68</v>
      </c>
      <c r="I145" s="29"/>
      <c r="J145" s="7">
        <f>Source!AT75</f>
        <v>104</v>
      </c>
      <c r="K145" s="12">
        <f>SUM(T140:T148)</f>
        <v>3355.68</v>
      </c>
      <c r="L145" s="27"/>
    </row>
    <row r="146" spans="1:26" ht="14.25" x14ac:dyDescent="0.2">
      <c r="A146" s="41"/>
      <c r="B146" s="42"/>
      <c r="C146" s="42" t="s">
        <v>1210</v>
      </c>
      <c r="D146" s="25" t="s">
        <v>1209</v>
      </c>
      <c r="E146" s="13">
        <f>Source!CA75</f>
        <v>60</v>
      </c>
      <c r="F146" s="45"/>
      <c r="G146" s="6"/>
      <c r="H146" s="12">
        <f>SUM(U140:U148)</f>
        <v>1935.97</v>
      </c>
      <c r="I146" s="29"/>
      <c r="J146" s="7">
        <f>Source!AU75</f>
        <v>60</v>
      </c>
      <c r="K146" s="12">
        <f>SUM(V140:V148)</f>
        <v>1935.97</v>
      </c>
      <c r="L146" s="27"/>
    </row>
    <row r="147" spans="1:26" ht="14.25" x14ac:dyDescent="0.2">
      <c r="A147" s="41"/>
      <c r="B147" s="42"/>
      <c r="C147" s="42" t="s">
        <v>1211</v>
      </c>
      <c r="D147" s="25" t="s">
        <v>1212</v>
      </c>
      <c r="E147" s="13">
        <f>Source!AQ75</f>
        <v>68.260000000000005</v>
      </c>
      <c r="F147" s="26"/>
      <c r="G147" s="6" t="str">
        <f>Source!DI75</f>
        <v>)*1,15</v>
      </c>
      <c r="H147" s="12"/>
      <c r="I147" s="6"/>
      <c r="J147" s="6"/>
      <c r="K147" s="12"/>
      <c r="L147" s="30">
        <f>Source!U75</f>
        <v>321.84589999999997</v>
      </c>
    </row>
    <row r="148" spans="1:26" ht="14.25" x14ac:dyDescent="0.2">
      <c r="A148" s="43" t="str">
        <f>Source!E77</f>
        <v>14,1</v>
      </c>
      <c r="B148" s="44" t="str">
        <f>Source!F77</f>
        <v>01.7.07.07</v>
      </c>
      <c r="C148" s="44" t="str">
        <f>Source!G77</f>
        <v>Строительный мусор</v>
      </c>
      <c r="D148" s="31" t="str">
        <f>Source!H77</f>
        <v>т</v>
      </c>
      <c r="E148" s="32">
        <f>Source!I77</f>
        <v>49.2</v>
      </c>
      <c r="F148" s="33">
        <f>Source!AL77+Source!AM77+Source!AO77</f>
        <v>0</v>
      </c>
      <c r="G148" s="34" t="s">
        <v>3</v>
      </c>
      <c r="H148" s="35">
        <f>ROUND(Source!AC77*Source!I77, 2)+ROUND(Source!AD77*Source!I77, 2)+ROUND(Source!AF77*Source!I77, 2)</f>
        <v>0</v>
      </c>
      <c r="I148" s="36"/>
      <c r="J148" s="36">
        <f>IF(Source!BC77&lt;&gt; 0, Source!BC77, 1)</f>
        <v>1</v>
      </c>
      <c r="K148" s="35">
        <f>Source!O77</f>
        <v>0</v>
      </c>
      <c r="L148" s="37"/>
      <c r="S148">
        <f>ROUND((Source!FX77/100)*((ROUND(Source!AF77*Source!I77, 2)+ROUND(Source!AE77*Source!I77, 2))), 2)</f>
        <v>0</v>
      </c>
      <c r="T148">
        <f>Source!X77</f>
        <v>0</v>
      </c>
      <c r="U148">
        <f>ROUND((Source!FY77/100)*((ROUND(Source!AF77*Source!I77, 2)+ROUND(Source!AE77*Source!I77, 2))), 2)</f>
        <v>0</v>
      </c>
      <c r="V148">
        <f>Source!Y77</f>
        <v>0</v>
      </c>
      <c r="W148">
        <f>IF(Source!BI77&lt;=1,H148, 0)</f>
        <v>0</v>
      </c>
      <c r="X148">
        <f>IF(Source!BI77=2,H148, 0)</f>
        <v>0</v>
      </c>
      <c r="Y148">
        <f>IF(Source!BI77=3,H148, 0)</f>
        <v>0</v>
      </c>
      <c r="Z148">
        <f>IF(Source!BI77=4,H148, 0)</f>
        <v>0</v>
      </c>
    </row>
    <row r="149" spans="1:26" ht="15" x14ac:dyDescent="0.25">
      <c r="G149" s="60">
        <f>H142+H143+H145+H146+SUM(H148:H148)</f>
        <v>12264.76</v>
      </c>
      <c r="H149" s="60"/>
      <c r="J149" s="60">
        <f>K142+K143+K145+K146+SUM(K148:K148)</f>
        <v>12264.76</v>
      </c>
      <c r="K149" s="60"/>
      <c r="L149" s="38">
        <f>Source!U75</f>
        <v>321.84589999999997</v>
      </c>
      <c r="O149" s="17">
        <f>G149</f>
        <v>12264.76</v>
      </c>
      <c r="P149" s="17">
        <f>J149</f>
        <v>12264.76</v>
      </c>
      <c r="Q149" s="17">
        <f>L149</f>
        <v>321.84589999999997</v>
      </c>
      <c r="W149">
        <f>IF(Source!BI75&lt;=1,H142+H143+H145+H146, 0)</f>
        <v>12264.76</v>
      </c>
      <c r="X149">
        <f>IF(Source!BI75=2,H142+H143+H145+H146, 0)</f>
        <v>0</v>
      </c>
      <c r="Y149">
        <f>IF(Source!BI75=3,H142+H143+H145+H146, 0)</f>
        <v>0</v>
      </c>
      <c r="Z149">
        <f>IF(Source!BI75=4,H142+H143+H145+H146, 0)</f>
        <v>0</v>
      </c>
    </row>
    <row r="150" spans="1:26" ht="66.75" x14ac:dyDescent="0.2">
      <c r="A150" s="41" t="str">
        <f>Source!E79</f>
        <v>15</v>
      </c>
      <c r="B150" s="42" t="s">
        <v>1225</v>
      </c>
      <c r="C150" s="42" t="str">
        <f>Source!G79</f>
        <v>Светильник, устанавливаемый вне зданий с лампами люминесцентными прим. Демонтаж светильника</v>
      </c>
      <c r="D150" s="25" t="str">
        <f>Source!H79</f>
        <v>ШТ</v>
      </c>
      <c r="E150" s="13">
        <f>Source!I79</f>
        <v>1</v>
      </c>
      <c r="F150" s="26">
        <f>Source!AL79+Source!AM79+Source!AO79</f>
        <v>168.36</v>
      </c>
      <c r="G150" s="6"/>
      <c r="H150" s="12"/>
      <c r="I150" s="6" t="str">
        <f>Source!BO79</f>
        <v/>
      </c>
      <c r="J150" s="6"/>
      <c r="K150" s="12"/>
      <c r="L150" s="27"/>
      <c r="S150">
        <f>ROUND((Source!FX79/100)*((ROUND(Source!AF79*Source!I79, 2)+ROUND(Source!AE79*Source!I79, 2))), 2)</f>
        <v>13.87</v>
      </c>
      <c r="T150">
        <f>Source!X79</f>
        <v>13.87</v>
      </c>
      <c r="U150">
        <f>ROUND((Source!FY79/100)*((ROUND(Source!AF79*Source!I79, 2)+ROUND(Source!AE79*Source!I79, 2))), 2)</f>
        <v>9.49</v>
      </c>
      <c r="V150">
        <f>Source!Y79</f>
        <v>9.49</v>
      </c>
    </row>
    <row r="151" spans="1:26" ht="14.25" x14ac:dyDescent="0.2">
      <c r="A151" s="41"/>
      <c r="B151" s="42"/>
      <c r="C151" s="42" t="s">
        <v>1206</v>
      </c>
      <c r="D151" s="25"/>
      <c r="E151" s="13"/>
      <c r="F151" s="26">
        <f>Source!AO79</f>
        <v>19.64</v>
      </c>
      <c r="G151" s="6" t="str">
        <f>Source!DG79</f>
        <v>)*0,5</v>
      </c>
      <c r="H151" s="12">
        <f>ROUND(Source!AF79*Source!I79, 2)</f>
        <v>9.82</v>
      </c>
      <c r="I151" s="6"/>
      <c r="J151" s="6">
        <f>IF(Source!BA79&lt;&gt; 0, Source!BA79, 1)</f>
        <v>1</v>
      </c>
      <c r="K151" s="12">
        <f>Source!S79</f>
        <v>9.82</v>
      </c>
      <c r="L151" s="27"/>
      <c r="R151">
        <f>H151</f>
        <v>9.82</v>
      </c>
    </row>
    <row r="152" spans="1:26" ht="14.25" x14ac:dyDescent="0.2">
      <c r="A152" s="41"/>
      <c r="B152" s="42"/>
      <c r="C152" s="42" t="s">
        <v>159</v>
      </c>
      <c r="D152" s="25"/>
      <c r="E152" s="13"/>
      <c r="F152" s="26">
        <f>Source!AM79</f>
        <v>99.16</v>
      </c>
      <c r="G152" s="6" t="str">
        <f>Source!DE79</f>
        <v>)*0,5</v>
      </c>
      <c r="H152" s="12">
        <f>ROUND(Source!AD79*Source!I79, 2)</f>
        <v>49.58</v>
      </c>
      <c r="I152" s="6"/>
      <c r="J152" s="6">
        <f>IF(Source!BB79&lt;&gt; 0, Source!BB79, 1)</f>
        <v>1</v>
      </c>
      <c r="K152" s="12">
        <f>Source!Q79</f>
        <v>49.58</v>
      </c>
      <c r="L152" s="27"/>
    </row>
    <row r="153" spans="1:26" ht="14.25" x14ac:dyDescent="0.2">
      <c r="A153" s="41"/>
      <c r="B153" s="42"/>
      <c r="C153" s="42" t="s">
        <v>1207</v>
      </c>
      <c r="D153" s="25"/>
      <c r="E153" s="13"/>
      <c r="F153" s="26">
        <f>Source!AN79</f>
        <v>9.5500000000000007</v>
      </c>
      <c r="G153" s="6" t="str">
        <f>Source!DF79</f>
        <v>)*0,5</v>
      </c>
      <c r="H153" s="28">
        <f>ROUND(Source!AE79*Source!I79, 2)</f>
        <v>4.78</v>
      </c>
      <c r="I153" s="6"/>
      <c r="J153" s="6">
        <f>IF(Source!BS79&lt;&gt; 0, Source!BS79, 1)</f>
        <v>1</v>
      </c>
      <c r="K153" s="28">
        <f>Source!R79</f>
        <v>4.78</v>
      </c>
      <c r="L153" s="27"/>
      <c r="R153">
        <f>H153</f>
        <v>4.78</v>
      </c>
    </row>
    <row r="154" spans="1:26" ht="14.25" x14ac:dyDescent="0.2">
      <c r="A154" s="41"/>
      <c r="B154" s="42"/>
      <c r="C154" s="42" t="s">
        <v>1208</v>
      </c>
      <c r="D154" s="25" t="s">
        <v>1209</v>
      </c>
      <c r="E154" s="13">
        <f>Source!BZ79</f>
        <v>95</v>
      </c>
      <c r="F154" s="45"/>
      <c r="G154" s="6"/>
      <c r="H154" s="12">
        <f>SUM(S150:S156)</f>
        <v>13.87</v>
      </c>
      <c r="I154" s="29"/>
      <c r="J154" s="7">
        <f>Source!AT79</f>
        <v>95</v>
      </c>
      <c r="K154" s="12">
        <f>SUM(T150:T156)</f>
        <v>13.87</v>
      </c>
      <c r="L154" s="27"/>
    </row>
    <row r="155" spans="1:26" ht="14.25" x14ac:dyDescent="0.2">
      <c r="A155" s="41"/>
      <c r="B155" s="42"/>
      <c r="C155" s="42" t="s">
        <v>1210</v>
      </c>
      <c r="D155" s="25" t="s">
        <v>1209</v>
      </c>
      <c r="E155" s="13">
        <f>Source!CA79</f>
        <v>65</v>
      </c>
      <c r="F155" s="45"/>
      <c r="G155" s="6"/>
      <c r="H155" s="12">
        <f>SUM(U150:U156)</f>
        <v>9.49</v>
      </c>
      <c r="I155" s="29"/>
      <c r="J155" s="7">
        <f>Source!AU79</f>
        <v>65</v>
      </c>
      <c r="K155" s="12">
        <f>SUM(V150:V156)</f>
        <v>9.49</v>
      </c>
      <c r="L155" s="27"/>
    </row>
    <row r="156" spans="1:26" ht="14.25" x14ac:dyDescent="0.2">
      <c r="A156" s="43"/>
      <c r="B156" s="44"/>
      <c r="C156" s="44" t="s">
        <v>1211</v>
      </c>
      <c r="D156" s="31" t="s">
        <v>1212</v>
      </c>
      <c r="E156" s="32">
        <f>Source!AQ79</f>
        <v>1.87</v>
      </c>
      <c r="F156" s="33"/>
      <c r="G156" s="36" t="str">
        <f>Source!DI79</f>
        <v>)*0,5</v>
      </c>
      <c r="H156" s="35"/>
      <c r="I156" s="36"/>
      <c r="J156" s="36"/>
      <c r="K156" s="35"/>
      <c r="L156" s="39">
        <f>Source!U79</f>
        <v>0.93500000000000005</v>
      </c>
    </row>
    <row r="157" spans="1:26" ht="15" x14ac:dyDescent="0.25">
      <c r="G157" s="60">
        <f>H151+H152+H154+H155</f>
        <v>82.759999999999991</v>
      </c>
      <c r="H157" s="60"/>
      <c r="J157" s="60">
        <f>K151+K152+K154+K155</f>
        <v>82.759999999999991</v>
      </c>
      <c r="K157" s="60"/>
      <c r="L157" s="38">
        <f>Source!U79</f>
        <v>0.93500000000000005</v>
      </c>
      <c r="O157" s="17">
        <f>G157</f>
        <v>82.759999999999991</v>
      </c>
      <c r="P157" s="17">
        <f>J157</f>
        <v>82.759999999999991</v>
      </c>
      <c r="Q157" s="17">
        <f>L157</f>
        <v>0.93500000000000005</v>
      </c>
      <c r="W157">
        <f>IF(Source!BI79&lt;=1,H151+H152+H154+H155, 0)</f>
        <v>0</v>
      </c>
      <c r="X157">
        <f>IF(Source!BI79=2,H151+H152+H154+H155, 0)</f>
        <v>82.759999999999991</v>
      </c>
      <c r="Y157">
        <f>IF(Source!BI79=3,H151+H152+H154+H155, 0)</f>
        <v>0</v>
      </c>
      <c r="Z157">
        <f>IF(Source!BI79=4,H151+H152+H154+H155, 0)</f>
        <v>0</v>
      </c>
    </row>
    <row r="158" spans="1:26" ht="57" x14ac:dyDescent="0.2">
      <c r="A158" s="41" t="str">
        <f>Source!E81</f>
        <v>16</v>
      </c>
      <c r="B158" s="42" t="str">
        <f>Source!F81</f>
        <v>т01-01-01-042</v>
      </c>
      <c r="C158" s="42" t="str">
        <f>Source!G81</f>
        <v>Погрузочные работы при автомобильных перевозках мусора строительного с погрузкой транспортерами</v>
      </c>
      <c r="D158" s="25" t="str">
        <f>Source!H81</f>
        <v>1 Т ГРУЗА</v>
      </c>
      <c r="E158" s="13">
        <f>Source!I81</f>
        <v>2210.4499999999998</v>
      </c>
      <c r="F158" s="26">
        <f>Source!AK81</f>
        <v>7.96</v>
      </c>
      <c r="G158" s="6" t="str">
        <f>Source!DC81</f>
        <v/>
      </c>
      <c r="H158" s="12">
        <f>ROUND(Source!AB81*Source!I81, 2)</f>
        <v>17595.18</v>
      </c>
      <c r="I158" s="6" t="str">
        <f>Source!BO81</f>
        <v/>
      </c>
      <c r="J158" s="6">
        <f>Source!AZ81</f>
        <v>1</v>
      </c>
      <c r="K158" s="12">
        <f>Source!GM81</f>
        <v>17595.18</v>
      </c>
      <c r="L158" s="27"/>
      <c r="S158">
        <f>ROUND((Source!FX81/100)*((ROUND(0*Source!I81, 2)+ROUND(0*Source!I81, 2))), 2)</f>
        <v>0</v>
      </c>
      <c r="T158">
        <f>Source!X81</f>
        <v>0</v>
      </c>
      <c r="U158">
        <f>ROUND((Source!FY81/100)*((ROUND(0*Source!I81, 2)+ROUND(0*Source!I81, 2))), 2)</f>
        <v>0</v>
      </c>
      <c r="V158">
        <f>Source!Y81</f>
        <v>0</v>
      </c>
    </row>
    <row r="159" spans="1:26" x14ac:dyDescent="0.2">
      <c r="A159" s="20"/>
      <c r="B159" s="20"/>
      <c r="C159" s="21" t="str">
        <f>"Объем: "&amp;Source!I81&amp;"=494+"&amp;"926,25+"&amp;"741+"&amp;"49,2"</f>
        <v>Объем: 2210,45=494+926,25+741+49,2</v>
      </c>
      <c r="D159" s="20"/>
      <c r="E159" s="20"/>
      <c r="F159" s="20"/>
      <c r="G159" s="20"/>
      <c r="H159" s="20"/>
      <c r="I159" s="20"/>
      <c r="J159" s="20"/>
      <c r="K159" s="20"/>
      <c r="L159" s="20"/>
    </row>
    <row r="160" spans="1:26" ht="15" x14ac:dyDescent="0.25">
      <c r="G160" s="60">
        <f>H158</f>
        <v>17595.18</v>
      </c>
      <c r="H160" s="60"/>
      <c r="J160" s="60">
        <f>K158</f>
        <v>17595.18</v>
      </c>
      <c r="K160" s="60"/>
      <c r="L160" s="38">
        <f>Source!U81</f>
        <v>0</v>
      </c>
      <c r="O160" s="17">
        <f>G160</f>
        <v>17595.18</v>
      </c>
      <c r="P160" s="17">
        <f>J160</f>
        <v>17595.18</v>
      </c>
      <c r="Q160" s="17">
        <f>L160</f>
        <v>0</v>
      </c>
      <c r="W160">
        <f>IF(Source!BI81&lt;=1,H158, 0)</f>
        <v>17595.18</v>
      </c>
      <c r="X160">
        <f>IF(Source!BI81=2,H158, 0)</f>
        <v>0</v>
      </c>
      <c r="Y160">
        <f>IF(Source!BI81=3,H158, 0)</f>
        <v>0</v>
      </c>
      <c r="Z160">
        <f>IF(Source!BI81=4,H158, 0)</f>
        <v>0</v>
      </c>
    </row>
    <row r="161" spans="1:26" ht="57" x14ac:dyDescent="0.2">
      <c r="A161" s="43" t="str">
        <f>Source!E83</f>
        <v>17</v>
      </c>
      <c r="B161" s="44" t="str">
        <f>Source!F83</f>
        <v>т03-21-01-025</v>
      </c>
      <c r="C161" s="44" t="str">
        <f>Source!G83</f>
        <v>Перевозка грузов I класса автомобилями-самосвалами грузоподъемностью 10 т работающих вне карьера на расстояние до 25 км</v>
      </c>
      <c r="D161" s="31" t="str">
        <f>Source!H83</f>
        <v>1 Т ГРУЗА</v>
      </c>
      <c r="E161" s="32">
        <f>Source!I83</f>
        <v>2210.4499999999998</v>
      </c>
      <c r="F161" s="33">
        <f>Source!AK83</f>
        <v>17.32</v>
      </c>
      <c r="G161" s="36" t="str">
        <f>Source!DC83</f>
        <v/>
      </c>
      <c r="H161" s="35">
        <f>ROUND(Source!AB83*Source!I83, 2)</f>
        <v>38284.99</v>
      </c>
      <c r="I161" s="36" t="str">
        <f>Source!BO83</f>
        <v/>
      </c>
      <c r="J161" s="36">
        <f>Source!AZ83</f>
        <v>1</v>
      </c>
      <c r="K161" s="35">
        <f>Source!GM83</f>
        <v>38284.99</v>
      </c>
      <c r="L161" s="37"/>
      <c r="S161">
        <f>ROUND((Source!FX83/100)*((ROUND(0*Source!I83, 2)+ROUND(0*Source!I83, 2))), 2)</f>
        <v>0</v>
      </c>
      <c r="T161">
        <f>Source!X83</f>
        <v>0</v>
      </c>
      <c r="U161">
        <f>ROUND((Source!FY83/100)*((ROUND(0*Source!I83, 2)+ROUND(0*Source!I83, 2))), 2)</f>
        <v>0</v>
      </c>
      <c r="V161">
        <f>Source!Y83</f>
        <v>0</v>
      </c>
    </row>
    <row r="162" spans="1:26" ht="15" x14ac:dyDescent="0.25">
      <c r="G162" s="60">
        <f>H161</f>
        <v>38284.99</v>
      </c>
      <c r="H162" s="60"/>
      <c r="J162" s="60">
        <f>K161</f>
        <v>38284.99</v>
      </c>
      <c r="K162" s="60"/>
      <c r="L162" s="38">
        <f>Source!U83</f>
        <v>0</v>
      </c>
      <c r="O162" s="17">
        <f>G162</f>
        <v>38284.99</v>
      </c>
      <c r="P162" s="17">
        <f>J162</f>
        <v>38284.99</v>
      </c>
      <c r="Q162" s="17">
        <f>L162</f>
        <v>0</v>
      </c>
      <c r="W162">
        <f>IF(Source!BI83&lt;=1,H161, 0)</f>
        <v>38284.99</v>
      </c>
      <c r="X162">
        <f>IF(Source!BI83=2,H161, 0)</f>
        <v>0</v>
      </c>
      <c r="Y162">
        <f>IF(Source!BI83=3,H161, 0)</f>
        <v>0</v>
      </c>
      <c r="Z162">
        <f>IF(Source!BI83=4,H161, 0)</f>
        <v>0</v>
      </c>
    </row>
    <row r="164" spans="1:26" ht="15" x14ac:dyDescent="0.25">
      <c r="A164" s="65" t="str">
        <f>CONCATENATE("Итого по разделу: ",IF(Source!G85&lt;&gt;"Новый раздел", Source!G85, ""))</f>
        <v>Итого по разделу: Демонтаж</v>
      </c>
      <c r="B164" s="65"/>
      <c r="C164" s="65"/>
      <c r="D164" s="65"/>
      <c r="E164" s="65"/>
      <c r="F164" s="65"/>
      <c r="G164" s="64">
        <f>SUM(O32:O163)</f>
        <v>137569.74999999997</v>
      </c>
      <c r="H164" s="64"/>
      <c r="I164" s="23"/>
      <c r="J164" s="64">
        <f>SUM(P32:P163)</f>
        <v>137577.68999999997</v>
      </c>
      <c r="K164" s="64"/>
      <c r="L164" s="38">
        <f>SUM(Q32:Q163)</f>
        <v>1952.7901735</v>
      </c>
    </row>
    <row r="168" spans="1:26" ht="16.5" x14ac:dyDescent="0.25">
      <c r="A168" s="63" t="str">
        <f>CONCATENATE("Раздел: ",IF(Source!G114&lt;&gt;"Новый раздел", Source!G114, ""))</f>
        <v>Раздел: Ограждение h=2,5м. - 51 секция</v>
      </c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</row>
    <row r="169" spans="1:26" ht="117.75" x14ac:dyDescent="0.2">
      <c r="A169" s="41" t="str">
        <f>Source!E119</f>
        <v>18</v>
      </c>
      <c r="B169" s="42" t="s">
        <v>1226</v>
      </c>
      <c r="C169" s="42" t="str">
        <f>Source!G119</f>
        <v>Разбивка участка  Прим. вынос осей заграждений, ворот, согласно проекту. (51шт*2 п.м.* 0,3м(где 0,3м ширина ф-тов))</v>
      </c>
      <c r="D169" s="25" t="str">
        <f>Source!H119</f>
        <v>100 м2</v>
      </c>
      <c r="E169" s="13">
        <f>Source!I119</f>
        <v>0.30599999999999999</v>
      </c>
      <c r="F169" s="26">
        <f>Source!AL119+Source!AM119+Source!AO119</f>
        <v>75.830000000000013</v>
      </c>
      <c r="G169" s="6"/>
      <c r="H169" s="12"/>
      <c r="I169" s="6" t="str">
        <f>Source!BO119</f>
        <v/>
      </c>
      <c r="J169" s="6"/>
      <c r="K169" s="12"/>
      <c r="L169" s="27"/>
      <c r="S169">
        <f>ROUND((Source!FX119/100)*((ROUND(Source!AF119*Source!I119, 2)+ROUND(Source!AE119*Source!I119, 2))), 2)</f>
        <v>28.28</v>
      </c>
      <c r="T169">
        <f>Source!X119</f>
        <v>28.41</v>
      </c>
      <c r="U169">
        <f>ROUND((Source!FY119/100)*((ROUND(Source!AF119*Source!I119, 2)+ROUND(Source!AE119*Source!I119, 2))), 2)</f>
        <v>20.9</v>
      </c>
      <c r="V169">
        <f>Source!Y119</f>
        <v>21.04</v>
      </c>
    </row>
    <row r="170" spans="1:26" x14ac:dyDescent="0.2">
      <c r="C170" s="19" t="str">
        <f>"Объем: "&amp;Source!I119&amp;"=(102*"&amp;"0,3)/"&amp;"100"</f>
        <v>Объем: 0,306=(102*0,3)/100</v>
      </c>
    </row>
    <row r="171" spans="1:26" ht="14.25" x14ac:dyDescent="0.2">
      <c r="A171" s="41"/>
      <c r="B171" s="42"/>
      <c r="C171" s="42" t="s">
        <v>1206</v>
      </c>
      <c r="D171" s="25"/>
      <c r="E171" s="13"/>
      <c r="F171" s="26">
        <f>Source!AO119</f>
        <v>67.510000000000005</v>
      </c>
      <c r="G171" s="6" t="str">
        <f>Source!DG119</f>
        <v>)*1,15)*1,15</v>
      </c>
      <c r="H171" s="12">
        <f>ROUND(Source!AF119*Source!I119, 2)</f>
        <v>27.32</v>
      </c>
      <c r="I171" s="6"/>
      <c r="J171" s="6">
        <f>IF(Source!BA119&lt;&gt; 0, Source!BA119, 1)</f>
        <v>1</v>
      </c>
      <c r="K171" s="12">
        <f>Source!S119</f>
        <v>27.32</v>
      </c>
      <c r="L171" s="27"/>
      <c r="R171">
        <f>H171</f>
        <v>27.32</v>
      </c>
    </row>
    <row r="172" spans="1:26" ht="14.25" x14ac:dyDescent="0.2">
      <c r="A172" s="41"/>
      <c r="B172" s="42"/>
      <c r="C172" s="42" t="s">
        <v>1215</v>
      </c>
      <c r="D172" s="25"/>
      <c r="E172" s="13"/>
      <c r="F172" s="26">
        <f>Source!AL119</f>
        <v>8.32</v>
      </c>
      <c r="G172" s="6" t="str">
        <f>Source!DD119</f>
        <v/>
      </c>
      <c r="H172" s="12">
        <f>ROUND(Source!AC119*Source!I119, 2)</f>
        <v>2.5499999999999998</v>
      </c>
      <c r="I172" s="6"/>
      <c r="J172" s="6">
        <f>IF(Source!BC119&lt;&gt; 0, Source!BC119, 1)</f>
        <v>1</v>
      </c>
      <c r="K172" s="12">
        <f>Source!P119</f>
        <v>2.5499999999999998</v>
      </c>
      <c r="L172" s="27"/>
    </row>
    <row r="173" spans="1:26" ht="14.25" x14ac:dyDescent="0.2">
      <c r="A173" s="41"/>
      <c r="B173" s="42"/>
      <c r="C173" s="42" t="s">
        <v>1208</v>
      </c>
      <c r="D173" s="25" t="s">
        <v>1209</v>
      </c>
      <c r="E173" s="13">
        <f>Source!BZ119</f>
        <v>115</v>
      </c>
      <c r="F173" s="59" t="str">
        <f>CONCATENATE(" )", Source!DL119, Source!FT119, "=", Source!FX119)</f>
        <v xml:space="preserve"> )*0,9=103,5</v>
      </c>
      <c r="G173" s="48"/>
      <c r="H173" s="12">
        <f>SUM(S169:S175)</f>
        <v>28.28</v>
      </c>
      <c r="I173" s="29"/>
      <c r="J173" s="7">
        <f>Source!AT119</f>
        <v>104</v>
      </c>
      <c r="K173" s="12">
        <f>SUM(T169:T175)</f>
        <v>28.41</v>
      </c>
      <c r="L173" s="27"/>
    </row>
    <row r="174" spans="1:26" ht="14.25" x14ac:dyDescent="0.2">
      <c r="A174" s="41"/>
      <c r="B174" s="42"/>
      <c r="C174" s="42" t="s">
        <v>1210</v>
      </c>
      <c r="D174" s="25" t="s">
        <v>1209</v>
      </c>
      <c r="E174" s="13">
        <f>Source!CA119</f>
        <v>90</v>
      </c>
      <c r="F174" s="59" t="str">
        <f>CONCATENATE(" )", Source!DM119, Source!FU119, "=", Source!FY119)</f>
        <v xml:space="preserve"> )*0,85=76,5</v>
      </c>
      <c r="G174" s="48"/>
      <c r="H174" s="12">
        <f>SUM(U169:U175)</f>
        <v>20.9</v>
      </c>
      <c r="I174" s="29"/>
      <c r="J174" s="7">
        <f>Source!AU119</f>
        <v>77</v>
      </c>
      <c r="K174" s="12">
        <f>SUM(V169:V175)</f>
        <v>21.04</v>
      </c>
      <c r="L174" s="27"/>
    </row>
    <row r="175" spans="1:26" ht="14.25" x14ac:dyDescent="0.2">
      <c r="A175" s="43"/>
      <c r="B175" s="44"/>
      <c r="C175" s="44" t="s">
        <v>1211</v>
      </c>
      <c r="D175" s="31" t="s">
        <v>1212</v>
      </c>
      <c r="E175" s="32">
        <f>Source!AQ119</f>
        <v>7.62</v>
      </c>
      <c r="F175" s="33"/>
      <c r="G175" s="36" t="str">
        <f>Source!DI119</f>
        <v>)*1,15)*1,15</v>
      </c>
      <c r="H175" s="35"/>
      <c r="I175" s="36"/>
      <c r="J175" s="36"/>
      <c r="K175" s="35"/>
      <c r="L175" s="39">
        <f>Source!U119</f>
        <v>3.0836996999999995</v>
      </c>
    </row>
    <row r="176" spans="1:26" ht="15" x14ac:dyDescent="0.25">
      <c r="G176" s="60">
        <f>H171+H172+H173+H174</f>
        <v>79.050000000000011</v>
      </c>
      <c r="H176" s="60"/>
      <c r="J176" s="60">
        <f>K171+K172+K173+K174</f>
        <v>79.319999999999993</v>
      </c>
      <c r="K176" s="60"/>
      <c r="L176" s="38">
        <f>Source!U119</f>
        <v>3.0836996999999995</v>
      </c>
      <c r="O176" s="17">
        <f>G176</f>
        <v>79.050000000000011</v>
      </c>
      <c r="P176" s="17">
        <f>J176</f>
        <v>79.319999999999993</v>
      </c>
      <c r="Q176" s="17">
        <f>L176</f>
        <v>3.0836996999999995</v>
      </c>
      <c r="W176">
        <f>IF(Source!BI119&lt;=1,H171+H172+H173+H174, 0)</f>
        <v>79.050000000000011</v>
      </c>
      <c r="X176">
        <f>IF(Source!BI119=2,H171+H172+H173+H174, 0)</f>
        <v>0</v>
      </c>
      <c r="Y176">
        <f>IF(Source!BI119=3,H171+H172+H173+H174, 0)</f>
        <v>0</v>
      </c>
      <c r="Z176">
        <f>IF(Source!BI119=4,H171+H172+H173+H174, 0)</f>
        <v>0</v>
      </c>
    </row>
    <row r="177" spans="1:26" ht="117.75" x14ac:dyDescent="0.2">
      <c r="A177" s="41" t="str">
        <f>Source!E121</f>
        <v>19</v>
      </c>
      <c r="B177" s="42" t="s">
        <v>1227</v>
      </c>
      <c r="C177" s="42" t="str">
        <f>Source!G121</f>
        <v>Планировка участка вручную</v>
      </c>
      <c r="D177" s="25" t="str">
        <f>Source!H121</f>
        <v>100 м2</v>
      </c>
      <c r="E177" s="13">
        <f>Source!I121</f>
        <v>0.30599999999999999</v>
      </c>
      <c r="F177" s="26">
        <f>Source!AL121+Source!AM121+Source!AO121</f>
        <v>79.56</v>
      </c>
      <c r="G177" s="6"/>
      <c r="H177" s="12"/>
      <c r="I177" s="6" t="str">
        <f>Source!BO121</f>
        <v/>
      </c>
      <c r="J177" s="6"/>
      <c r="K177" s="12"/>
      <c r="L177" s="27"/>
      <c r="S177">
        <f>ROUND((Source!FX121/100)*((ROUND(Source!AF121*Source!I121, 2)+ROUND(Source!AE121*Source!I121, 2))), 2)</f>
        <v>33.33</v>
      </c>
      <c r="T177">
        <f>Source!X121</f>
        <v>33.49</v>
      </c>
      <c r="U177">
        <f>ROUND((Source!FY121/100)*((ROUND(Source!AF121*Source!I121, 2)+ROUND(Source!AE121*Source!I121, 2))), 2)</f>
        <v>24.63</v>
      </c>
      <c r="V177">
        <f>Source!Y121</f>
        <v>24.79</v>
      </c>
    </row>
    <row r="178" spans="1:26" ht="14.25" x14ac:dyDescent="0.2">
      <c r="A178" s="41"/>
      <c r="B178" s="42"/>
      <c r="C178" s="42" t="s">
        <v>1206</v>
      </c>
      <c r="D178" s="25"/>
      <c r="E178" s="13"/>
      <c r="F178" s="26">
        <f>Source!AO121</f>
        <v>79.56</v>
      </c>
      <c r="G178" s="6" t="str">
        <f>Source!DG121</f>
        <v>)*1,15)*1,15</v>
      </c>
      <c r="H178" s="12">
        <f>ROUND(Source!AF121*Source!I121, 2)</f>
        <v>32.200000000000003</v>
      </c>
      <c r="I178" s="6"/>
      <c r="J178" s="6">
        <f>IF(Source!BA121&lt;&gt; 0, Source!BA121, 1)</f>
        <v>1</v>
      </c>
      <c r="K178" s="12">
        <f>Source!S121</f>
        <v>32.200000000000003</v>
      </c>
      <c r="L178" s="27"/>
      <c r="R178">
        <f>H178</f>
        <v>32.200000000000003</v>
      </c>
    </row>
    <row r="179" spans="1:26" ht="14.25" x14ac:dyDescent="0.2">
      <c r="A179" s="41"/>
      <c r="B179" s="42"/>
      <c r="C179" s="42" t="s">
        <v>1208</v>
      </c>
      <c r="D179" s="25" t="s">
        <v>1209</v>
      </c>
      <c r="E179" s="13">
        <f>Source!BZ121</f>
        <v>115</v>
      </c>
      <c r="F179" s="59" t="str">
        <f>CONCATENATE(" )", Source!DL121, Source!FT121, "=", Source!FX121)</f>
        <v xml:space="preserve"> )*0,9=103,5</v>
      </c>
      <c r="G179" s="48"/>
      <c r="H179" s="12">
        <f>SUM(S177:S181)</f>
        <v>33.33</v>
      </c>
      <c r="I179" s="29"/>
      <c r="J179" s="7">
        <f>Source!AT121</f>
        <v>104</v>
      </c>
      <c r="K179" s="12">
        <f>SUM(T177:T181)</f>
        <v>33.49</v>
      </c>
      <c r="L179" s="27"/>
    </row>
    <row r="180" spans="1:26" ht="14.25" x14ac:dyDescent="0.2">
      <c r="A180" s="41"/>
      <c r="B180" s="42"/>
      <c r="C180" s="42" t="s">
        <v>1210</v>
      </c>
      <c r="D180" s="25" t="s">
        <v>1209</v>
      </c>
      <c r="E180" s="13">
        <f>Source!CA121</f>
        <v>90</v>
      </c>
      <c r="F180" s="59" t="str">
        <f>CONCATENATE(" )", Source!DM121, Source!FU121, "=", Source!FY121)</f>
        <v xml:space="preserve"> )*0,85=76,5</v>
      </c>
      <c r="G180" s="48"/>
      <c r="H180" s="12">
        <f>SUM(U177:U181)</f>
        <v>24.63</v>
      </c>
      <c r="I180" s="29"/>
      <c r="J180" s="7">
        <f>Source!AU121</f>
        <v>77</v>
      </c>
      <c r="K180" s="12">
        <f>SUM(V177:V181)</f>
        <v>24.79</v>
      </c>
      <c r="L180" s="27"/>
    </row>
    <row r="181" spans="1:26" ht="14.25" x14ac:dyDescent="0.2">
      <c r="A181" s="43"/>
      <c r="B181" s="44"/>
      <c r="C181" s="44" t="s">
        <v>1211</v>
      </c>
      <c r="D181" s="31" t="s">
        <v>1212</v>
      </c>
      <c r="E181" s="32">
        <f>Source!AQ121</f>
        <v>10.199999999999999</v>
      </c>
      <c r="F181" s="33"/>
      <c r="G181" s="36" t="str">
        <f>Source!DI121</f>
        <v>)*1,15)*1,15</v>
      </c>
      <c r="H181" s="35"/>
      <c r="I181" s="36"/>
      <c r="J181" s="36"/>
      <c r="K181" s="35"/>
      <c r="L181" s="39">
        <f>Source!U121</f>
        <v>4.1277869999999997</v>
      </c>
    </row>
    <row r="182" spans="1:26" ht="15" x14ac:dyDescent="0.25">
      <c r="G182" s="60">
        <f>H178+H179+H180</f>
        <v>90.16</v>
      </c>
      <c r="H182" s="60"/>
      <c r="J182" s="60">
        <f>K178+K179+K180</f>
        <v>90.47999999999999</v>
      </c>
      <c r="K182" s="60"/>
      <c r="L182" s="38">
        <f>Source!U121</f>
        <v>4.1277869999999997</v>
      </c>
      <c r="O182" s="17">
        <f>G182</f>
        <v>90.16</v>
      </c>
      <c r="P182" s="17">
        <f>J182</f>
        <v>90.47999999999999</v>
      </c>
      <c r="Q182" s="17">
        <f>L182</f>
        <v>4.1277869999999997</v>
      </c>
      <c r="W182">
        <f>IF(Source!BI121&lt;=1,H178+H179+H180, 0)</f>
        <v>90.16</v>
      </c>
      <c r="X182">
        <f>IF(Source!BI121=2,H178+H179+H180, 0)</f>
        <v>0</v>
      </c>
      <c r="Y182">
        <f>IF(Source!BI121=3,H178+H179+H180, 0)</f>
        <v>0</v>
      </c>
      <c r="Z182">
        <f>IF(Source!BI121=4,H178+H179+H180, 0)</f>
        <v>0</v>
      </c>
    </row>
    <row r="183" spans="1:26" ht="117.75" x14ac:dyDescent="0.2">
      <c r="A183" s="41" t="str">
        <f>Source!E123</f>
        <v>20</v>
      </c>
      <c r="B183" s="42" t="s">
        <v>1228</v>
      </c>
      <c r="C183" s="42" t="str">
        <f>Source!G123</f>
        <v>Установка металлических столбов высотой более 4 м с погружением в бетонное основание</v>
      </c>
      <c r="D183" s="25" t="str">
        <f>Source!H123</f>
        <v>100 ШТ</v>
      </c>
      <c r="E183" s="13">
        <f>Source!I123</f>
        <v>0.55000000000000004</v>
      </c>
      <c r="F183" s="26">
        <f>Source!AL123+Source!AM123+Source!AO123</f>
        <v>4352.17</v>
      </c>
      <c r="G183" s="6"/>
      <c r="H183" s="12"/>
      <c r="I183" s="6" t="str">
        <f>Source!BO123</f>
        <v/>
      </c>
      <c r="J183" s="6"/>
      <c r="K183" s="12"/>
      <c r="L183" s="27"/>
      <c r="S183">
        <f>ROUND((Source!FX123/100)*((ROUND(Source!AF123*Source!I123, 2)+ROUND(Source!AE123*Source!I123, 2))), 2)</f>
        <v>394.38</v>
      </c>
      <c r="T183">
        <f>Source!X123</f>
        <v>394.38</v>
      </c>
      <c r="U183">
        <f>ROUND((Source!FY123/100)*((ROUND(Source!AF123*Source!I123, 2)+ROUND(Source!AE123*Source!I123, 2))), 2)</f>
        <v>351.78</v>
      </c>
      <c r="V183">
        <f>Source!Y123</f>
        <v>350.56</v>
      </c>
    </row>
    <row r="184" spans="1:26" x14ac:dyDescent="0.2">
      <c r="C184" s="19" t="str">
        <f>"Объем: "&amp;Source!I123&amp;"=55/"&amp;"100"</f>
        <v>Объем: 0,55=55/100</v>
      </c>
    </row>
    <row r="185" spans="1:26" ht="14.25" x14ac:dyDescent="0.2">
      <c r="A185" s="41"/>
      <c r="B185" s="42"/>
      <c r="C185" s="42" t="s">
        <v>1206</v>
      </c>
      <c r="D185" s="25"/>
      <c r="E185" s="13"/>
      <c r="F185" s="26">
        <f>Source!AO123</f>
        <v>330.71</v>
      </c>
      <c r="G185" s="6" t="str">
        <f>Source!DG123</f>
        <v>)*1,15)*1,15</v>
      </c>
      <c r="H185" s="12">
        <f>ROUND(Source!AF123*Source!I123, 2)</f>
        <v>240.55</v>
      </c>
      <c r="I185" s="6"/>
      <c r="J185" s="6">
        <f>IF(Source!BA123&lt;&gt; 0, Source!BA123, 1)</f>
        <v>1</v>
      </c>
      <c r="K185" s="12">
        <f>Source!S123</f>
        <v>240.55</v>
      </c>
      <c r="L185" s="27"/>
      <c r="R185">
        <f>H185</f>
        <v>240.55</v>
      </c>
    </row>
    <row r="186" spans="1:26" ht="14.25" x14ac:dyDescent="0.2">
      <c r="A186" s="41"/>
      <c r="B186" s="42"/>
      <c r="C186" s="42" t="s">
        <v>159</v>
      </c>
      <c r="D186" s="25"/>
      <c r="E186" s="13"/>
      <c r="F186" s="26">
        <f>Source!AM123</f>
        <v>3788.36</v>
      </c>
      <c r="G186" s="6" t="str">
        <f>Source!DE123</f>
        <v>)*1,25)*1,15</v>
      </c>
      <c r="H186" s="12">
        <f>ROUND(Source!AD123*Source!I123, 2)</f>
        <v>2995.17</v>
      </c>
      <c r="I186" s="6"/>
      <c r="J186" s="6">
        <f>IF(Source!BB123&lt;&gt; 0, Source!BB123, 1)</f>
        <v>1</v>
      </c>
      <c r="K186" s="12">
        <f>Source!Q123</f>
        <v>2995.17</v>
      </c>
      <c r="L186" s="27"/>
    </row>
    <row r="187" spans="1:26" ht="14.25" x14ac:dyDescent="0.2">
      <c r="A187" s="41"/>
      <c r="B187" s="42"/>
      <c r="C187" s="42" t="s">
        <v>1207</v>
      </c>
      <c r="D187" s="25"/>
      <c r="E187" s="13"/>
      <c r="F187" s="26">
        <f>Source!AN123</f>
        <v>311.58</v>
      </c>
      <c r="G187" s="6" t="str">
        <f>Source!DF123</f>
        <v>)*1,25)*1,15</v>
      </c>
      <c r="H187" s="28">
        <f>ROUND(Source!AE123*Source!I123, 2)</f>
        <v>246.34</v>
      </c>
      <c r="I187" s="6"/>
      <c r="J187" s="6">
        <f>IF(Source!BS123&lt;&gt; 0, Source!BS123, 1)</f>
        <v>1</v>
      </c>
      <c r="K187" s="28">
        <f>Source!R123</f>
        <v>246.34</v>
      </c>
      <c r="L187" s="27"/>
      <c r="R187">
        <f>H187</f>
        <v>246.34</v>
      </c>
    </row>
    <row r="188" spans="1:26" ht="14.25" x14ac:dyDescent="0.2">
      <c r="A188" s="41"/>
      <c r="B188" s="42"/>
      <c r="C188" s="42" t="s">
        <v>1215</v>
      </c>
      <c r="D188" s="25"/>
      <c r="E188" s="13"/>
      <c r="F188" s="26">
        <f>Source!AL123</f>
        <v>233.1</v>
      </c>
      <c r="G188" s="6" t="str">
        <f>Source!DD123</f>
        <v/>
      </c>
      <c r="H188" s="12">
        <f>ROUND(Source!AC123*Source!I123, 2)</f>
        <v>128.21</v>
      </c>
      <c r="I188" s="6"/>
      <c r="J188" s="6">
        <f>IF(Source!BC123&lt;&gt; 0, Source!BC123, 1)</f>
        <v>1</v>
      </c>
      <c r="K188" s="12">
        <f>Source!P123</f>
        <v>128.21</v>
      </c>
      <c r="L188" s="27"/>
    </row>
    <row r="189" spans="1:26" ht="14.25" x14ac:dyDescent="0.2">
      <c r="A189" s="41"/>
      <c r="B189" s="42"/>
      <c r="C189" s="42" t="s">
        <v>1208</v>
      </c>
      <c r="D189" s="25" t="s">
        <v>1209</v>
      </c>
      <c r="E189" s="13">
        <f>Source!BZ123</f>
        <v>90</v>
      </c>
      <c r="F189" s="59" t="str">
        <f>CONCATENATE(" )", Source!DL123, Source!FT123, "=", Source!FX123)</f>
        <v xml:space="preserve"> )*0,9=81</v>
      </c>
      <c r="G189" s="48"/>
      <c r="H189" s="12">
        <f>SUM(S183:S191)</f>
        <v>394.38</v>
      </c>
      <c r="I189" s="29"/>
      <c r="J189" s="7">
        <f>Source!AT123</f>
        <v>81</v>
      </c>
      <c r="K189" s="12">
        <f>SUM(T183:T191)</f>
        <v>394.38</v>
      </c>
      <c r="L189" s="27"/>
    </row>
    <row r="190" spans="1:26" ht="14.25" x14ac:dyDescent="0.2">
      <c r="A190" s="41"/>
      <c r="B190" s="42"/>
      <c r="C190" s="42" t="s">
        <v>1210</v>
      </c>
      <c r="D190" s="25" t="s">
        <v>1209</v>
      </c>
      <c r="E190" s="13">
        <f>Source!CA123</f>
        <v>85</v>
      </c>
      <c r="F190" s="59" t="str">
        <f>CONCATENATE(" )", Source!DM123, Source!FU123, "=", Source!FY123)</f>
        <v xml:space="preserve"> )*0,85=72,25</v>
      </c>
      <c r="G190" s="48"/>
      <c r="H190" s="12">
        <f>SUM(U183:U191)</f>
        <v>351.78</v>
      </c>
      <c r="I190" s="29"/>
      <c r="J190" s="7">
        <f>Source!AU123</f>
        <v>72</v>
      </c>
      <c r="K190" s="12">
        <f>SUM(V183:V191)</f>
        <v>350.56</v>
      </c>
      <c r="L190" s="27"/>
    </row>
    <row r="191" spans="1:26" ht="14.25" x14ac:dyDescent="0.2">
      <c r="A191" s="43"/>
      <c r="B191" s="44"/>
      <c r="C191" s="44" t="s">
        <v>1211</v>
      </c>
      <c r="D191" s="31" t="s">
        <v>1212</v>
      </c>
      <c r="E191" s="32">
        <f>Source!AQ123</f>
        <v>38.770000000000003</v>
      </c>
      <c r="F191" s="33"/>
      <c r="G191" s="36" t="str">
        <f>Source!DI123</f>
        <v>)*1,15)*1,15</v>
      </c>
      <c r="H191" s="35"/>
      <c r="I191" s="36"/>
      <c r="J191" s="36"/>
      <c r="K191" s="35"/>
      <c r="L191" s="39">
        <f>Source!U123</f>
        <v>28.200328750000001</v>
      </c>
    </row>
    <row r="192" spans="1:26" ht="15" x14ac:dyDescent="0.25">
      <c r="G192" s="60">
        <f>H185+H186+H188+H189+H190</f>
        <v>4110.09</v>
      </c>
      <c r="H192" s="60"/>
      <c r="J192" s="60">
        <f>K185+K186+K188+K189+K190</f>
        <v>4108.8700000000008</v>
      </c>
      <c r="K192" s="60"/>
      <c r="L192" s="38">
        <f>Source!U123</f>
        <v>28.200328750000001</v>
      </c>
      <c r="O192" s="17">
        <f>G192</f>
        <v>4110.09</v>
      </c>
      <c r="P192" s="17">
        <f>J192</f>
        <v>4108.8700000000008</v>
      </c>
      <c r="Q192" s="17">
        <f>L192</f>
        <v>28.200328750000001</v>
      </c>
      <c r="W192">
        <f>IF(Source!BI123&lt;=1,H185+H186+H188+H189+H190, 0)</f>
        <v>4110.09</v>
      </c>
      <c r="X192">
        <f>IF(Source!BI123=2,H185+H186+H188+H189+H190, 0)</f>
        <v>0</v>
      </c>
      <c r="Y192">
        <f>IF(Source!BI123=3,H185+H186+H188+H189+H190, 0)</f>
        <v>0</v>
      </c>
      <c r="Z192">
        <f>IF(Source!BI123=4,H185+H186+H188+H189+H190, 0)</f>
        <v>0</v>
      </c>
    </row>
    <row r="193" spans="1:26" ht="117.75" x14ac:dyDescent="0.2">
      <c r="A193" s="41" t="str">
        <f>Source!E125</f>
        <v>21</v>
      </c>
      <c r="B193" s="42" t="s">
        <v>1229</v>
      </c>
      <c r="C193" s="42" t="str">
        <f>Source!G125</f>
        <v>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(Прим. заглушки стоек 55 шт)</v>
      </c>
      <c r="D193" s="25" t="str">
        <f>Source!H125</f>
        <v>т</v>
      </c>
      <c r="E193" s="13">
        <f>Source!I125</f>
        <v>4.9500000000000002E-2</v>
      </c>
      <c r="F193" s="26">
        <f>Source!AL125+Source!AM125+Source!AO125</f>
        <v>5398.12</v>
      </c>
      <c r="G193" s="6"/>
      <c r="H193" s="12"/>
      <c r="I193" s="6" t="str">
        <f>Source!BO125</f>
        <v/>
      </c>
      <c r="J193" s="6"/>
      <c r="K193" s="12"/>
      <c r="L193" s="27"/>
      <c r="S193">
        <f>ROUND((Source!FX125/100)*((ROUND(Source!AF125*Source!I125, 2)+ROUND(Source!AE125*Source!I125, 2))), 2)</f>
        <v>80.8</v>
      </c>
      <c r="T193">
        <f>Source!X125</f>
        <v>80.8</v>
      </c>
      <c r="U193">
        <f>ROUND((Source!FY125/100)*((ROUND(Source!AF125*Source!I125, 2)+ROUND(Source!AE125*Source!I125, 2))), 2)</f>
        <v>48.97</v>
      </c>
      <c r="V193">
        <f>Source!Y125</f>
        <v>48.97</v>
      </c>
    </row>
    <row r="194" spans="1:26" ht="14.25" x14ac:dyDescent="0.2">
      <c r="A194" s="41"/>
      <c r="B194" s="42"/>
      <c r="C194" s="42" t="s">
        <v>1206</v>
      </c>
      <c r="D194" s="25"/>
      <c r="E194" s="13"/>
      <c r="F194" s="26">
        <f>Source!AO125</f>
        <v>1823.6</v>
      </c>
      <c r="G194" s="6" t="str">
        <f>Source!DG125</f>
        <v>)*1,15)*1,15</v>
      </c>
      <c r="H194" s="12">
        <f>ROUND(Source!AF125*Source!I125, 2)</f>
        <v>119.38</v>
      </c>
      <c r="I194" s="6"/>
      <c r="J194" s="6">
        <f>IF(Source!BA125&lt;&gt; 0, Source!BA125, 1)</f>
        <v>1</v>
      </c>
      <c r="K194" s="12">
        <f>Source!S125</f>
        <v>119.38</v>
      </c>
      <c r="L194" s="27"/>
      <c r="R194">
        <f>H194</f>
        <v>119.38</v>
      </c>
    </row>
    <row r="195" spans="1:26" ht="14.25" x14ac:dyDescent="0.2">
      <c r="A195" s="41"/>
      <c r="B195" s="42"/>
      <c r="C195" s="42" t="s">
        <v>159</v>
      </c>
      <c r="D195" s="25"/>
      <c r="E195" s="13"/>
      <c r="F195" s="26">
        <f>Source!AM125</f>
        <v>3064.57</v>
      </c>
      <c r="G195" s="6" t="str">
        <f>Source!DE125</f>
        <v>)*1,25)*1,15</v>
      </c>
      <c r="H195" s="12">
        <f>ROUND(Source!AD125*Source!I125, 2)</f>
        <v>218.06</v>
      </c>
      <c r="I195" s="6"/>
      <c r="J195" s="6">
        <f>IF(Source!BB125&lt;&gt; 0, Source!BB125, 1)</f>
        <v>1</v>
      </c>
      <c r="K195" s="12">
        <f>Source!Q125</f>
        <v>218.06</v>
      </c>
      <c r="L195" s="27"/>
    </row>
    <row r="196" spans="1:26" ht="14.25" x14ac:dyDescent="0.2">
      <c r="A196" s="41"/>
      <c r="B196" s="42"/>
      <c r="C196" s="42" t="s">
        <v>1207</v>
      </c>
      <c r="D196" s="25"/>
      <c r="E196" s="13"/>
      <c r="F196" s="26">
        <f>Source!AN125</f>
        <v>42.73</v>
      </c>
      <c r="G196" s="6" t="str">
        <f>Source!DF125</f>
        <v>)*1,25)*1,15</v>
      </c>
      <c r="H196" s="28">
        <f>ROUND(Source!AE125*Source!I125, 2)</f>
        <v>3.04</v>
      </c>
      <c r="I196" s="6"/>
      <c r="J196" s="6">
        <f>IF(Source!BS125&lt;&gt; 0, Source!BS125, 1)</f>
        <v>1</v>
      </c>
      <c r="K196" s="28">
        <f>Source!R125</f>
        <v>3.04</v>
      </c>
      <c r="L196" s="27"/>
      <c r="R196">
        <f>H196</f>
        <v>3.04</v>
      </c>
    </row>
    <row r="197" spans="1:26" ht="14.25" x14ac:dyDescent="0.2">
      <c r="A197" s="41"/>
      <c r="B197" s="42"/>
      <c r="C197" s="42" t="s">
        <v>1215</v>
      </c>
      <c r="D197" s="25"/>
      <c r="E197" s="13"/>
      <c r="F197" s="26">
        <f>Source!AL125</f>
        <v>509.95</v>
      </c>
      <c r="G197" s="6" t="str">
        <f>Source!DD125</f>
        <v/>
      </c>
      <c r="H197" s="12">
        <f>ROUND(Source!AC125*Source!I125, 2)</f>
        <v>25.24</v>
      </c>
      <c r="I197" s="6"/>
      <c r="J197" s="6">
        <f>IF(Source!BC125&lt;&gt; 0, Source!BC125, 1)</f>
        <v>1</v>
      </c>
      <c r="K197" s="12">
        <f>Source!P125</f>
        <v>25.24</v>
      </c>
      <c r="L197" s="27"/>
    </row>
    <row r="198" spans="1:26" ht="14.25" x14ac:dyDescent="0.2">
      <c r="A198" s="41"/>
      <c r="B198" s="42"/>
      <c r="C198" s="42" t="s">
        <v>1208</v>
      </c>
      <c r="D198" s="25" t="s">
        <v>1209</v>
      </c>
      <c r="E198" s="13">
        <f>Source!BZ125</f>
        <v>66</v>
      </c>
      <c r="F198" s="45"/>
      <c r="G198" s="6"/>
      <c r="H198" s="12">
        <f>SUM(S193:S200)</f>
        <v>80.8</v>
      </c>
      <c r="I198" s="29"/>
      <c r="J198" s="7">
        <f>Source!AT125</f>
        <v>66</v>
      </c>
      <c r="K198" s="12">
        <f>SUM(T193:T200)</f>
        <v>80.8</v>
      </c>
      <c r="L198" s="27"/>
    </row>
    <row r="199" spans="1:26" ht="14.25" x14ac:dyDescent="0.2">
      <c r="A199" s="41"/>
      <c r="B199" s="42"/>
      <c r="C199" s="42" t="s">
        <v>1210</v>
      </c>
      <c r="D199" s="25" t="s">
        <v>1209</v>
      </c>
      <c r="E199" s="13">
        <f>Source!CA125</f>
        <v>40</v>
      </c>
      <c r="F199" s="45"/>
      <c r="G199" s="6"/>
      <c r="H199" s="12">
        <f>SUM(U193:U200)</f>
        <v>48.97</v>
      </c>
      <c r="I199" s="29"/>
      <c r="J199" s="7">
        <f>Source!AU125</f>
        <v>40</v>
      </c>
      <c r="K199" s="12">
        <f>SUM(V193:V200)</f>
        <v>48.97</v>
      </c>
      <c r="L199" s="27"/>
    </row>
    <row r="200" spans="1:26" ht="14.25" x14ac:dyDescent="0.2">
      <c r="A200" s="43"/>
      <c r="B200" s="44"/>
      <c r="C200" s="44" t="s">
        <v>1211</v>
      </c>
      <c r="D200" s="31" t="s">
        <v>1212</v>
      </c>
      <c r="E200" s="32">
        <f>Source!AQ125</f>
        <v>194</v>
      </c>
      <c r="F200" s="33"/>
      <c r="G200" s="36" t="str">
        <f>Source!DI125</f>
        <v>)*1,15)*1,15</v>
      </c>
      <c r="H200" s="35"/>
      <c r="I200" s="36"/>
      <c r="J200" s="36"/>
      <c r="K200" s="35"/>
      <c r="L200" s="39">
        <f>Source!U125</f>
        <v>12.6999675</v>
      </c>
    </row>
    <row r="201" spans="1:26" ht="15" x14ac:dyDescent="0.25">
      <c r="G201" s="60">
        <f>H194+H195+H197+H198+H199</f>
        <v>492.45000000000005</v>
      </c>
      <c r="H201" s="60"/>
      <c r="J201" s="60">
        <f>K194+K195+K197+K198+K199</f>
        <v>492.45000000000005</v>
      </c>
      <c r="K201" s="60"/>
      <c r="L201" s="38">
        <f>Source!U125</f>
        <v>12.6999675</v>
      </c>
      <c r="O201" s="17">
        <f>G201</f>
        <v>492.45000000000005</v>
      </c>
      <c r="P201" s="17">
        <f>J201</f>
        <v>492.45000000000005</v>
      </c>
      <c r="Q201" s="17">
        <f>L201</f>
        <v>12.6999675</v>
      </c>
      <c r="W201">
        <f>IF(Source!BI125&lt;=1,H194+H195+H197+H198+H199, 0)</f>
        <v>0</v>
      </c>
      <c r="X201">
        <f>IF(Source!BI125=2,H194+H195+H197+H198+H199, 0)</f>
        <v>492.45000000000005</v>
      </c>
      <c r="Y201">
        <f>IF(Source!BI125=3,H194+H195+H197+H198+H199, 0)</f>
        <v>0</v>
      </c>
      <c r="Z201">
        <f>IF(Source!BI125=4,H194+H195+H197+H198+H199, 0)</f>
        <v>0</v>
      </c>
    </row>
    <row r="202" spans="1:26" ht="117.75" x14ac:dyDescent="0.2">
      <c r="A202" s="41" t="str">
        <f>Source!E127</f>
        <v>22</v>
      </c>
      <c r="B202" s="42" t="s">
        <v>1230</v>
      </c>
      <c r="C202" s="42" t="str">
        <f>Source!G127</f>
        <v>Монтаж лотков, решеток, затворов из полосовой и тонколистовой стали(Прим. (Основная секция - 51 шт)</v>
      </c>
      <c r="D202" s="25" t="str">
        <f>Source!H127</f>
        <v>т</v>
      </c>
      <c r="E202" s="13">
        <f>Source!I127</f>
        <v>4.09877</v>
      </c>
      <c r="F202" s="26">
        <f>Source!AL127+Source!AM127+Source!AO127</f>
        <v>641</v>
      </c>
      <c r="G202" s="6"/>
      <c r="H202" s="12"/>
      <c r="I202" s="6" t="str">
        <f>Source!BO127</f>
        <v/>
      </c>
      <c r="J202" s="6"/>
      <c r="K202" s="12"/>
      <c r="L202" s="27"/>
      <c r="S202">
        <f>ROUND((Source!FX127/100)*((ROUND(Source!AF127*Source!I127, 2)+ROUND(Source!AE127*Source!I127, 2))), 2)</f>
        <v>1920.46</v>
      </c>
      <c r="T202">
        <f>Source!X127</f>
        <v>1920.46</v>
      </c>
      <c r="U202">
        <f>ROUND((Source!FY127/100)*((ROUND(Source!AF127*Source!I127, 2)+ROUND(Source!AE127*Source!I127, 2))), 2)</f>
        <v>1713</v>
      </c>
      <c r="V202">
        <f>Source!Y127</f>
        <v>1707.08</v>
      </c>
    </row>
    <row r="203" spans="1:26" x14ac:dyDescent="0.2">
      <c r="C203" s="19" t="str">
        <f>"Объем: "&amp;Source!I127&amp;"=(459*"&amp;"2,53+"&amp;"2350*"&amp;"1,25)/"&amp;"1000"</f>
        <v>Объем: 4,09877=(459*2,53+2350*1,25)/1000</v>
      </c>
    </row>
    <row r="204" spans="1:26" ht="14.25" x14ac:dyDescent="0.2">
      <c r="A204" s="41"/>
      <c r="B204" s="42"/>
      <c r="C204" s="42" t="s">
        <v>1206</v>
      </c>
      <c r="D204" s="25"/>
      <c r="E204" s="13"/>
      <c r="F204" s="26">
        <f>Source!AO127</f>
        <v>433.24</v>
      </c>
      <c r="G204" s="6" t="str">
        <f>Source!DG127</f>
        <v>)*1,15)*1,15</v>
      </c>
      <c r="H204" s="12">
        <f>ROUND(Source!AF127*Source!I127, 2)</f>
        <v>2348.4299999999998</v>
      </c>
      <c r="I204" s="6"/>
      <c r="J204" s="6">
        <f>IF(Source!BA127&lt;&gt; 0, Source!BA127, 1)</f>
        <v>1</v>
      </c>
      <c r="K204" s="12">
        <f>Source!S127</f>
        <v>2348.4299999999998</v>
      </c>
      <c r="L204" s="27"/>
      <c r="R204">
        <f>H204</f>
        <v>2348.4299999999998</v>
      </c>
    </row>
    <row r="205" spans="1:26" ht="14.25" x14ac:dyDescent="0.2">
      <c r="A205" s="41"/>
      <c r="B205" s="42"/>
      <c r="C205" s="42" t="s">
        <v>159</v>
      </c>
      <c r="D205" s="25"/>
      <c r="E205" s="13"/>
      <c r="F205" s="26">
        <f>Source!AM127</f>
        <v>125.8</v>
      </c>
      <c r="G205" s="6" t="str">
        <f>Source!DE127</f>
        <v>)*1,25)*1,15</v>
      </c>
      <c r="H205" s="12">
        <f>ROUND(Source!AD127*Source!I127, 2)</f>
        <v>741.21</v>
      </c>
      <c r="I205" s="6"/>
      <c r="J205" s="6">
        <f>IF(Source!BB127&lt;&gt; 0, Source!BB127, 1)</f>
        <v>1</v>
      </c>
      <c r="K205" s="12">
        <f>Source!Q127</f>
        <v>741.21</v>
      </c>
      <c r="L205" s="27"/>
    </row>
    <row r="206" spans="1:26" ht="14.25" x14ac:dyDescent="0.2">
      <c r="A206" s="41"/>
      <c r="B206" s="42"/>
      <c r="C206" s="42" t="s">
        <v>1207</v>
      </c>
      <c r="D206" s="25"/>
      <c r="E206" s="13"/>
      <c r="F206" s="26">
        <f>Source!AN127</f>
        <v>3.82</v>
      </c>
      <c r="G206" s="6" t="str">
        <f>Source!DF127</f>
        <v>)*1,25)*1,15</v>
      </c>
      <c r="H206" s="28">
        <f>ROUND(Source!AE127*Source!I127, 2)</f>
        <v>22.51</v>
      </c>
      <c r="I206" s="6"/>
      <c r="J206" s="6">
        <f>IF(Source!BS127&lt;&gt; 0, Source!BS127, 1)</f>
        <v>1</v>
      </c>
      <c r="K206" s="28">
        <f>Source!R127</f>
        <v>22.51</v>
      </c>
      <c r="L206" s="27"/>
      <c r="R206">
        <f>H206</f>
        <v>22.51</v>
      </c>
    </row>
    <row r="207" spans="1:26" ht="14.25" x14ac:dyDescent="0.2">
      <c r="A207" s="41"/>
      <c r="B207" s="42"/>
      <c r="C207" s="42" t="s">
        <v>1215</v>
      </c>
      <c r="D207" s="25"/>
      <c r="E207" s="13"/>
      <c r="F207" s="26">
        <f>Source!AL127</f>
        <v>81.96</v>
      </c>
      <c r="G207" s="6" t="str">
        <f>Source!DD127</f>
        <v/>
      </c>
      <c r="H207" s="12">
        <f>ROUND(Source!AC127*Source!I127, 2)</f>
        <v>335.94</v>
      </c>
      <c r="I207" s="6"/>
      <c r="J207" s="6">
        <f>IF(Source!BC127&lt;&gt; 0, Source!BC127, 1)</f>
        <v>1</v>
      </c>
      <c r="K207" s="12">
        <f>Source!P127</f>
        <v>335.94</v>
      </c>
      <c r="L207" s="27"/>
    </row>
    <row r="208" spans="1:26" ht="14.25" x14ac:dyDescent="0.2">
      <c r="A208" s="41"/>
      <c r="B208" s="42"/>
      <c r="C208" s="42" t="s">
        <v>1208</v>
      </c>
      <c r="D208" s="25" t="s">
        <v>1209</v>
      </c>
      <c r="E208" s="13">
        <f>Source!BZ127</f>
        <v>90</v>
      </c>
      <c r="F208" s="59" t="str">
        <f>CONCATENATE(" )", Source!DL127, Source!FT127, "=", Source!FX127)</f>
        <v xml:space="preserve"> )*0,9=81</v>
      </c>
      <c r="G208" s="48"/>
      <c r="H208" s="12">
        <f>SUM(S202:S210)</f>
        <v>1920.46</v>
      </c>
      <c r="I208" s="29"/>
      <c r="J208" s="7">
        <f>Source!AT127</f>
        <v>81</v>
      </c>
      <c r="K208" s="12">
        <f>SUM(T202:T210)</f>
        <v>1920.46</v>
      </c>
      <c r="L208" s="27"/>
    </row>
    <row r="209" spans="1:26" ht="14.25" x14ac:dyDescent="0.2">
      <c r="A209" s="41"/>
      <c r="B209" s="42"/>
      <c r="C209" s="42" t="s">
        <v>1210</v>
      </c>
      <c r="D209" s="25" t="s">
        <v>1209</v>
      </c>
      <c r="E209" s="13">
        <f>Source!CA127</f>
        <v>85</v>
      </c>
      <c r="F209" s="59" t="str">
        <f>CONCATENATE(" )", Source!DM127, Source!FU127, "=", Source!FY127)</f>
        <v xml:space="preserve"> )*0,85=72,25</v>
      </c>
      <c r="G209" s="48"/>
      <c r="H209" s="12">
        <f>SUM(U202:U210)</f>
        <v>1713</v>
      </c>
      <c r="I209" s="29"/>
      <c r="J209" s="7">
        <f>Source!AU127</f>
        <v>72</v>
      </c>
      <c r="K209" s="12">
        <f>SUM(V202:V210)</f>
        <v>1707.08</v>
      </c>
      <c r="L209" s="27"/>
    </row>
    <row r="210" spans="1:26" ht="14.25" x14ac:dyDescent="0.2">
      <c r="A210" s="43"/>
      <c r="B210" s="44"/>
      <c r="C210" s="44" t="s">
        <v>1211</v>
      </c>
      <c r="D210" s="31" t="s">
        <v>1212</v>
      </c>
      <c r="E210" s="32">
        <f>Source!AQ127</f>
        <v>50.79</v>
      </c>
      <c r="F210" s="33"/>
      <c r="G210" s="36" t="str">
        <f>Source!DI127</f>
        <v>)*1,15)*1,15</v>
      </c>
      <c r="H210" s="35"/>
      <c r="I210" s="36"/>
      <c r="J210" s="36"/>
      <c r="K210" s="35"/>
      <c r="L210" s="39">
        <f>Source!U127</f>
        <v>275.31345867674997</v>
      </c>
    </row>
    <row r="211" spans="1:26" ht="15" x14ac:dyDescent="0.25">
      <c r="G211" s="60">
        <f>H204+H205+H207+H208+H209</f>
        <v>7059.04</v>
      </c>
      <c r="H211" s="60"/>
      <c r="J211" s="60">
        <f>K204+K205+K207+K208+K209</f>
        <v>7053.12</v>
      </c>
      <c r="K211" s="60"/>
      <c r="L211" s="38">
        <f>Source!U127</f>
        <v>275.31345867674997</v>
      </c>
      <c r="O211" s="17">
        <f>G211</f>
        <v>7059.04</v>
      </c>
      <c r="P211" s="17">
        <f>J211</f>
        <v>7053.12</v>
      </c>
      <c r="Q211" s="17">
        <f>L211</f>
        <v>275.31345867674997</v>
      </c>
      <c r="W211">
        <f>IF(Source!BI127&lt;=1,H204+H205+H207+H208+H209, 0)</f>
        <v>7059.04</v>
      </c>
      <c r="X211">
        <f>IF(Source!BI127=2,H204+H205+H207+H208+H209, 0)</f>
        <v>0</v>
      </c>
      <c r="Y211">
        <f>IF(Source!BI127=3,H204+H205+H207+H208+H209, 0)</f>
        <v>0</v>
      </c>
      <c r="Z211">
        <f>IF(Source!BI127=4,H204+H205+H207+H208+H209, 0)</f>
        <v>0</v>
      </c>
    </row>
    <row r="212" spans="1:26" ht="156" x14ac:dyDescent="0.2">
      <c r="A212" s="41" t="str">
        <f>Source!E129</f>
        <v>23</v>
      </c>
      <c r="B212" s="42" t="s">
        <v>1231</v>
      </c>
      <c r="C212" s="42" t="str">
        <f>Source!G129</f>
        <v>Огрунтовка металлических поверхностей за один раз грунтовкой ГФ-021 (Прим. Второй слой)</v>
      </c>
      <c r="D212" s="25" t="str">
        <f>Source!H129</f>
        <v>100 м2</v>
      </c>
      <c r="E212" s="13">
        <f>Source!I129</f>
        <v>2.5499999999999998</v>
      </c>
      <c r="F212" s="26">
        <f>Source!AL129+Source!AM129+Source!AO129</f>
        <v>268.49</v>
      </c>
      <c r="G212" s="6"/>
      <c r="H212" s="12"/>
      <c r="I212" s="6" t="str">
        <f>Source!BO129</f>
        <v/>
      </c>
      <c r="J212" s="6"/>
      <c r="K212" s="12"/>
      <c r="L212" s="27"/>
      <c r="S212">
        <f>ROUND((Source!FX129/100)*((ROUND(Source!AF129*Source!I129, 2)+ROUND(Source!AE129*Source!I129, 2))), 2)</f>
        <v>170.64</v>
      </c>
      <c r="T212">
        <f>Source!X129</f>
        <v>170.64</v>
      </c>
      <c r="U212">
        <f>ROUND((Source!FY129/100)*((ROUND(Source!AF129*Source!I129, 2)+ROUND(Source!AE129*Source!I129, 2))), 2)</f>
        <v>125.35</v>
      </c>
      <c r="V212">
        <f>Source!Y129</f>
        <v>126.4</v>
      </c>
    </row>
    <row r="213" spans="1:26" x14ac:dyDescent="0.2">
      <c r="C213" s="19" t="str">
        <f>"Объем: "&amp;Source!I129&amp;"=(2,5*"&amp;"2*"&amp;"51)/"&amp;"100"</f>
        <v>Объем: 2,55=(2,5*2*51)/100</v>
      </c>
    </row>
    <row r="214" spans="1:26" ht="28.5" x14ac:dyDescent="0.2">
      <c r="A214" s="41"/>
      <c r="B214" s="42"/>
      <c r="C214" s="42" t="s">
        <v>1206</v>
      </c>
      <c r="D214" s="25"/>
      <c r="E214" s="13"/>
      <c r="F214" s="26">
        <f>Source!AO129</f>
        <v>56.55</v>
      </c>
      <c r="G214" s="6" t="str">
        <f>Source!DG129</f>
        <v>)*1,15)*1,15)*1,1</v>
      </c>
      <c r="H214" s="12">
        <f>ROUND(Source!AF129*Source!I129, 2)</f>
        <v>209.78</v>
      </c>
      <c r="I214" s="6"/>
      <c r="J214" s="6">
        <f>IF(Source!BA129&lt;&gt; 0, Source!BA129, 1)</f>
        <v>1</v>
      </c>
      <c r="K214" s="12">
        <f>Source!S129</f>
        <v>209.78</v>
      </c>
      <c r="L214" s="27"/>
      <c r="R214">
        <f>H214</f>
        <v>209.78</v>
      </c>
    </row>
    <row r="215" spans="1:26" ht="28.5" x14ac:dyDescent="0.2">
      <c r="A215" s="41"/>
      <c r="B215" s="42"/>
      <c r="C215" s="42" t="s">
        <v>159</v>
      </c>
      <c r="D215" s="25"/>
      <c r="E215" s="13"/>
      <c r="F215" s="26">
        <f>Source!AM129</f>
        <v>9.2200000000000006</v>
      </c>
      <c r="G215" s="6" t="str">
        <f>Source!DE129</f>
        <v>)*1,25)*1,15)*1,1</v>
      </c>
      <c r="H215" s="12">
        <f>ROUND(Source!AD129*Source!I129, 2)</f>
        <v>37.18</v>
      </c>
      <c r="I215" s="6"/>
      <c r="J215" s="6">
        <f>IF(Source!BB129&lt;&gt; 0, Source!BB129, 1)</f>
        <v>1</v>
      </c>
      <c r="K215" s="12">
        <f>Source!Q129</f>
        <v>37.18</v>
      </c>
      <c r="L215" s="27"/>
    </row>
    <row r="216" spans="1:26" ht="28.5" x14ac:dyDescent="0.2">
      <c r="A216" s="41"/>
      <c r="B216" s="42"/>
      <c r="C216" s="42" t="s">
        <v>1207</v>
      </c>
      <c r="D216" s="25"/>
      <c r="E216" s="13"/>
      <c r="F216" s="26">
        <f>Source!AN129</f>
        <v>0.22</v>
      </c>
      <c r="G216" s="6" t="str">
        <f>Source!DF129</f>
        <v>)*1,25)*1,15)*1,1</v>
      </c>
      <c r="H216" s="28">
        <f>ROUND(Source!AE129*Source!I129, 2)</f>
        <v>0.89</v>
      </c>
      <c r="I216" s="6"/>
      <c r="J216" s="6">
        <f>IF(Source!BS129&lt;&gt; 0, Source!BS129, 1)</f>
        <v>1</v>
      </c>
      <c r="K216" s="28">
        <f>Source!R129</f>
        <v>0.89</v>
      </c>
      <c r="L216" s="27"/>
      <c r="R216">
        <f>H216</f>
        <v>0.89</v>
      </c>
    </row>
    <row r="217" spans="1:26" ht="14.25" x14ac:dyDescent="0.2">
      <c r="A217" s="41"/>
      <c r="B217" s="42"/>
      <c r="C217" s="42" t="s">
        <v>1215</v>
      </c>
      <c r="D217" s="25"/>
      <c r="E217" s="13"/>
      <c r="F217" s="26">
        <f>Source!AL129</f>
        <v>202.72</v>
      </c>
      <c r="G217" s="6" t="str">
        <f>Source!DD129</f>
        <v>)*1,1</v>
      </c>
      <c r="H217" s="12">
        <f>ROUND(Source!AC129*Source!I129, 2)</f>
        <v>568.63</v>
      </c>
      <c r="I217" s="6"/>
      <c r="J217" s="6">
        <f>IF(Source!BC129&lt;&gt; 0, Source!BC129, 1)</f>
        <v>1</v>
      </c>
      <c r="K217" s="12">
        <f>Source!P129</f>
        <v>568.63</v>
      </c>
      <c r="L217" s="27"/>
    </row>
    <row r="218" spans="1:26" ht="14.25" x14ac:dyDescent="0.2">
      <c r="A218" s="41"/>
      <c r="B218" s="42"/>
      <c r="C218" s="42" t="s">
        <v>1208</v>
      </c>
      <c r="D218" s="25" t="s">
        <v>1209</v>
      </c>
      <c r="E218" s="13">
        <f>Source!BZ129</f>
        <v>90</v>
      </c>
      <c r="F218" s="59" t="str">
        <f>CONCATENATE(" )", Source!DL129, Source!FT129, "=", Source!FX129)</f>
        <v xml:space="preserve"> )*0,9=81</v>
      </c>
      <c r="G218" s="48"/>
      <c r="H218" s="12">
        <f>SUM(S212:S220)</f>
        <v>170.64</v>
      </c>
      <c r="I218" s="29"/>
      <c r="J218" s="7">
        <f>Source!AT129</f>
        <v>81</v>
      </c>
      <c r="K218" s="12">
        <f>SUM(T212:T220)</f>
        <v>170.64</v>
      </c>
      <c r="L218" s="27"/>
    </row>
    <row r="219" spans="1:26" ht="14.25" x14ac:dyDescent="0.2">
      <c r="A219" s="41"/>
      <c r="B219" s="42"/>
      <c r="C219" s="42" t="s">
        <v>1210</v>
      </c>
      <c r="D219" s="25" t="s">
        <v>1209</v>
      </c>
      <c r="E219" s="13">
        <f>Source!CA129</f>
        <v>70</v>
      </c>
      <c r="F219" s="59" t="str">
        <f>CONCATENATE(" )", Source!DM129, Source!FU129, "=", Source!FY129)</f>
        <v xml:space="preserve"> )*0,85=59,5</v>
      </c>
      <c r="G219" s="48"/>
      <c r="H219" s="12">
        <f>SUM(U212:U220)</f>
        <v>125.35</v>
      </c>
      <c r="I219" s="29"/>
      <c r="J219" s="7">
        <f>Source!AU129</f>
        <v>60</v>
      </c>
      <c r="K219" s="12">
        <f>SUM(V212:V220)</f>
        <v>126.4</v>
      </c>
      <c r="L219" s="27"/>
    </row>
    <row r="220" spans="1:26" ht="28.5" x14ac:dyDescent="0.2">
      <c r="A220" s="43"/>
      <c r="B220" s="44"/>
      <c r="C220" s="44" t="s">
        <v>1211</v>
      </c>
      <c r="D220" s="31" t="s">
        <v>1212</v>
      </c>
      <c r="E220" s="32">
        <f>Source!AQ129</f>
        <v>5.31</v>
      </c>
      <c r="F220" s="33"/>
      <c r="G220" s="36" t="str">
        <f>Source!DI129</f>
        <v>)*1,15)*1,15)*1,1</v>
      </c>
      <c r="H220" s="35"/>
      <c r="I220" s="36"/>
      <c r="J220" s="36"/>
      <c r="K220" s="35"/>
      <c r="L220" s="39">
        <f>Source!U129</f>
        <v>19.698042374999996</v>
      </c>
    </row>
    <row r="221" spans="1:26" ht="15" x14ac:dyDescent="0.25">
      <c r="G221" s="60">
        <f>H214+H215+H217+H218+H219</f>
        <v>1111.58</v>
      </c>
      <c r="H221" s="60"/>
      <c r="J221" s="60">
        <f>K214+K215+K217+K218+K219</f>
        <v>1112.6300000000001</v>
      </c>
      <c r="K221" s="60"/>
      <c r="L221" s="38">
        <f>Source!U129</f>
        <v>19.698042374999996</v>
      </c>
      <c r="O221" s="17">
        <f>G221</f>
        <v>1111.58</v>
      </c>
      <c r="P221" s="17">
        <f>J221</f>
        <v>1112.6300000000001</v>
      </c>
      <c r="Q221" s="17">
        <f>L221</f>
        <v>19.698042374999996</v>
      </c>
      <c r="W221">
        <f>IF(Source!BI129&lt;=1,H214+H215+H217+H218+H219, 0)</f>
        <v>1111.58</v>
      </c>
      <c r="X221">
        <f>IF(Source!BI129=2,H214+H215+H217+H218+H219, 0)</f>
        <v>0</v>
      </c>
      <c r="Y221">
        <f>IF(Source!BI129=3,H214+H215+H217+H218+H219, 0)</f>
        <v>0</v>
      </c>
      <c r="Z221">
        <f>IF(Source!BI129=4,H214+H215+H217+H218+H219, 0)</f>
        <v>0</v>
      </c>
    </row>
    <row r="222" spans="1:26" ht="156" x14ac:dyDescent="0.2">
      <c r="A222" s="41" t="str">
        <f>Source!E131</f>
        <v>24</v>
      </c>
      <c r="B222" s="42" t="s">
        <v>1232</v>
      </c>
      <c r="C222" s="42" t="str">
        <f>Source!G131</f>
        <v>Окраска металлических огрунтованных поверхностей эмалью ПФ-115 (Прим. В два слоя)</v>
      </c>
      <c r="D222" s="25" t="str">
        <f>Source!H131</f>
        <v>100 м2</v>
      </c>
      <c r="E222" s="13">
        <f>Source!I131</f>
        <v>2.5499999999999998</v>
      </c>
      <c r="F222" s="26">
        <f>Source!AL131+Source!AM131+Source!AO131</f>
        <v>322.02</v>
      </c>
      <c r="G222" s="6"/>
      <c r="H222" s="12"/>
      <c r="I222" s="6" t="str">
        <f>Source!BO131</f>
        <v/>
      </c>
      <c r="J222" s="6"/>
      <c r="K222" s="12"/>
      <c r="L222" s="27"/>
      <c r="S222">
        <f>ROUND((Source!FX131/100)*((ROUND(Source!AF131*Source!I131, 2)+ROUND(Source!AE131*Source!I131, 2))), 2)</f>
        <v>210.2</v>
      </c>
      <c r="T222">
        <f>Source!X131</f>
        <v>210.2</v>
      </c>
      <c r="U222">
        <f>ROUND((Source!FY131/100)*((ROUND(Source!AF131*Source!I131, 2)+ROUND(Source!AE131*Source!I131, 2))), 2)</f>
        <v>154.41</v>
      </c>
      <c r="V222">
        <f>Source!Y131</f>
        <v>155.71</v>
      </c>
    </row>
    <row r="223" spans="1:26" x14ac:dyDescent="0.2">
      <c r="C223" s="19" t="str">
        <f>"Объем: "&amp;Source!I131&amp;"=(2,5*"&amp;"2*"&amp;"51)/"&amp;"100"</f>
        <v>Объем: 2,55=(2,5*2*51)/100</v>
      </c>
    </row>
    <row r="224" spans="1:26" ht="28.5" x14ac:dyDescent="0.2">
      <c r="A224" s="41"/>
      <c r="B224" s="42"/>
      <c r="C224" s="42" t="s">
        <v>1206</v>
      </c>
      <c r="D224" s="25"/>
      <c r="E224" s="13"/>
      <c r="F224" s="26">
        <f>Source!AO131</f>
        <v>34.74</v>
      </c>
      <c r="G224" s="6" t="str">
        <f>Source!DG131</f>
        <v>)*1,15)*1,15)*1,1*2</v>
      </c>
      <c r="H224" s="12">
        <f>ROUND(Source!AF131*Source!I131, 2)</f>
        <v>257.74</v>
      </c>
      <c r="I224" s="6"/>
      <c r="J224" s="6">
        <f>IF(Source!BA131&lt;&gt; 0, Source!BA131, 1)</f>
        <v>1</v>
      </c>
      <c r="K224" s="12">
        <f>Source!S131</f>
        <v>257.74</v>
      </c>
      <c r="L224" s="27"/>
      <c r="R224">
        <f>H224</f>
        <v>257.74</v>
      </c>
    </row>
    <row r="225" spans="1:26" ht="28.5" x14ac:dyDescent="0.2">
      <c r="A225" s="41"/>
      <c r="B225" s="42"/>
      <c r="C225" s="42" t="s">
        <v>159</v>
      </c>
      <c r="D225" s="25"/>
      <c r="E225" s="13"/>
      <c r="F225" s="26">
        <f>Source!AM131</f>
        <v>6.01</v>
      </c>
      <c r="G225" s="6" t="str">
        <f>Source!DE131</f>
        <v>)*1,25)*1,15)*1,1*2</v>
      </c>
      <c r="H225" s="12">
        <f>ROUND(Source!AD131*Source!I131, 2)</f>
        <v>48.47</v>
      </c>
      <c r="I225" s="6"/>
      <c r="J225" s="6">
        <f>IF(Source!BB131&lt;&gt; 0, Source!BB131, 1)</f>
        <v>1</v>
      </c>
      <c r="K225" s="12">
        <f>Source!Q131</f>
        <v>48.47</v>
      </c>
      <c r="L225" s="27"/>
    </row>
    <row r="226" spans="1:26" ht="28.5" x14ac:dyDescent="0.2">
      <c r="A226" s="41"/>
      <c r="B226" s="42"/>
      <c r="C226" s="42" t="s">
        <v>1207</v>
      </c>
      <c r="D226" s="25"/>
      <c r="E226" s="13"/>
      <c r="F226" s="26">
        <f>Source!AN131</f>
        <v>0.22</v>
      </c>
      <c r="G226" s="6" t="str">
        <f>Source!DF131</f>
        <v>)*1,25)*1,15)*1,1*2</v>
      </c>
      <c r="H226" s="28">
        <f>ROUND(Source!AE131*Source!I131, 2)</f>
        <v>1.77</v>
      </c>
      <c r="I226" s="6"/>
      <c r="J226" s="6">
        <f>IF(Source!BS131&lt;&gt; 0, Source!BS131, 1)</f>
        <v>1</v>
      </c>
      <c r="K226" s="28">
        <f>Source!R131</f>
        <v>1.77</v>
      </c>
      <c r="L226" s="27"/>
      <c r="R226">
        <f>H226</f>
        <v>1.77</v>
      </c>
    </row>
    <row r="227" spans="1:26" ht="14.25" x14ac:dyDescent="0.2">
      <c r="A227" s="41"/>
      <c r="B227" s="42"/>
      <c r="C227" s="42" t="s">
        <v>1215</v>
      </c>
      <c r="D227" s="25"/>
      <c r="E227" s="13"/>
      <c r="F227" s="26">
        <f>Source!AL131</f>
        <v>281.27</v>
      </c>
      <c r="G227" s="6" t="str">
        <f>Source!DD131</f>
        <v>)*1,1*2</v>
      </c>
      <c r="H227" s="12">
        <f>ROUND(Source!AC131*Source!I131, 2)</f>
        <v>1577.92</v>
      </c>
      <c r="I227" s="6"/>
      <c r="J227" s="6">
        <f>IF(Source!BC131&lt;&gt; 0, Source!BC131, 1)</f>
        <v>1</v>
      </c>
      <c r="K227" s="12">
        <f>Source!P131</f>
        <v>1577.92</v>
      </c>
      <c r="L227" s="27"/>
    </row>
    <row r="228" spans="1:26" ht="14.25" x14ac:dyDescent="0.2">
      <c r="A228" s="41"/>
      <c r="B228" s="42"/>
      <c r="C228" s="42" t="s">
        <v>1208</v>
      </c>
      <c r="D228" s="25" t="s">
        <v>1209</v>
      </c>
      <c r="E228" s="13">
        <f>Source!BZ131</f>
        <v>90</v>
      </c>
      <c r="F228" s="59" t="str">
        <f>CONCATENATE(" )", Source!DL131, Source!FT131, "=", Source!FX131)</f>
        <v xml:space="preserve"> )*0,9=81</v>
      </c>
      <c r="G228" s="48"/>
      <c r="H228" s="12">
        <f>SUM(S222:S232)</f>
        <v>210.2</v>
      </c>
      <c r="I228" s="29"/>
      <c r="J228" s="7">
        <f>Source!AT131</f>
        <v>81</v>
      </c>
      <c r="K228" s="12">
        <f>SUM(T222:T232)</f>
        <v>210.2</v>
      </c>
      <c r="L228" s="27"/>
    </row>
    <row r="229" spans="1:26" ht="14.25" x14ac:dyDescent="0.2">
      <c r="A229" s="41"/>
      <c r="B229" s="42"/>
      <c r="C229" s="42" t="s">
        <v>1210</v>
      </c>
      <c r="D229" s="25" t="s">
        <v>1209</v>
      </c>
      <c r="E229" s="13">
        <f>Source!CA131</f>
        <v>70</v>
      </c>
      <c r="F229" s="59" t="str">
        <f>CONCATENATE(" )", Source!DM131, Source!FU131, "=", Source!FY131)</f>
        <v xml:space="preserve"> )*0,85=59,5</v>
      </c>
      <c r="G229" s="48"/>
      <c r="H229" s="12">
        <f>SUM(U222:U232)</f>
        <v>154.41</v>
      </c>
      <c r="I229" s="29"/>
      <c r="J229" s="7">
        <f>Source!AU131</f>
        <v>60</v>
      </c>
      <c r="K229" s="12">
        <f>SUM(V222:V232)</f>
        <v>155.71</v>
      </c>
      <c r="L229" s="27"/>
    </row>
    <row r="230" spans="1:26" ht="28.5" x14ac:dyDescent="0.2">
      <c r="A230" s="41"/>
      <c r="B230" s="42"/>
      <c r="C230" s="42" t="s">
        <v>1211</v>
      </c>
      <c r="D230" s="25" t="s">
        <v>1212</v>
      </c>
      <c r="E230" s="13">
        <f>Source!AQ131</f>
        <v>3.83</v>
      </c>
      <c r="F230" s="26"/>
      <c r="G230" s="6" t="str">
        <f>Source!DI131</f>
        <v>)*1,15)*1,15)*1,1*2</v>
      </c>
      <c r="H230" s="12"/>
      <c r="I230" s="6"/>
      <c r="J230" s="6"/>
      <c r="K230" s="12"/>
      <c r="L230" s="30">
        <f>Source!U131</f>
        <v>28.415631749999996</v>
      </c>
    </row>
    <row r="231" spans="1:26" ht="156" x14ac:dyDescent="0.2">
      <c r="A231" s="41" t="str">
        <f>Source!E133</f>
        <v>24,1</v>
      </c>
      <c r="B231" s="42" t="s">
        <v>1233</v>
      </c>
      <c r="C231" s="42" t="str">
        <f>Source!G133</f>
        <v>Эмаль ПФ-133 цветная</v>
      </c>
      <c r="D231" s="25" t="str">
        <f>Source!H133</f>
        <v>т</v>
      </c>
      <c r="E231" s="13">
        <f>Source!I133</f>
        <v>0.10659</v>
      </c>
      <c r="F231" s="26">
        <f>Source!AL133+Source!AM133+Source!AO133</f>
        <v>16303</v>
      </c>
      <c r="G231" s="40" t="s">
        <v>1234</v>
      </c>
      <c r="H231" s="12">
        <f>ROUND(Source!AC133*Source!I133, 2)+ROUND(Source!AD133*Source!I133, 2)+ROUND(Source!AF133*Source!I133, 2)</f>
        <v>1737.74</v>
      </c>
      <c r="I231" s="6"/>
      <c r="J231" s="6">
        <f>IF(Source!BC133&lt;&gt; 0, Source!BC133, 1)</f>
        <v>1</v>
      </c>
      <c r="K231" s="12">
        <f>Source!O133</f>
        <v>1737.74</v>
      </c>
      <c r="L231" s="27"/>
      <c r="S231">
        <f>ROUND((Source!FX133/100)*((ROUND(Source!AF133*Source!I133, 2)+ROUND(Source!AE133*Source!I133, 2))), 2)</f>
        <v>0</v>
      </c>
      <c r="T231">
        <f>Source!X133</f>
        <v>0</v>
      </c>
      <c r="U231">
        <f>ROUND((Source!FY133/100)*((ROUND(Source!AF133*Source!I133, 2)+ROUND(Source!AE133*Source!I133, 2))), 2)</f>
        <v>0</v>
      </c>
      <c r="V231">
        <f>Source!Y133</f>
        <v>0</v>
      </c>
      <c r="W231">
        <f>IF(Source!BI133&lt;=1,H231, 0)</f>
        <v>1737.74</v>
      </c>
      <c r="X231">
        <f>IF(Source!BI133=2,H231, 0)</f>
        <v>0</v>
      </c>
      <c r="Y231">
        <f>IF(Source!BI133=3,H231, 0)</f>
        <v>0</v>
      </c>
      <c r="Z231">
        <f>IF(Source!BI133=4,H231, 0)</f>
        <v>0</v>
      </c>
    </row>
    <row r="232" spans="1:26" ht="156" x14ac:dyDescent="0.2">
      <c r="A232" s="43" t="str">
        <f>Source!E135</f>
        <v>24,2</v>
      </c>
      <c r="B232" s="44" t="s">
        <v>1235</v>
      </c>
      <c r="C232" s="44" t="str">
        <f>Source!G135</f>
        <v>Эмаль ПФ-115 серая</v>
      </c>
      <c r="D232" s="31" t="str">
        <f>Source!H135</f>
        <v>т</v>
      </c>
      <c r="E232" s="32">
        <f>Source!I135</f>
        <v>-0.10659</v>
      </c>
      <c r="F232" s="33">
        <f>Source!AL135+Source!AM135+Source!AO135</f>
        <v>14312.87</v>
      </c>
      <c r="G232" s="34" t="s">
        <v>1234</v>
      </c>
      <c r="H232" s="35">
        <f>ROUND(Source!AC135*Source!I135, 2)+ROUND(Source!AD135*Source!I135, 2)+ROUND(Source!AF135*Source!I135, 2)</f>
        <v>-1525.61</v>
      </c>
      <c r="I232" s="36"/>
      <c r="J232" s="36">
        <f>IF(Source!BC135&lt;&gt; 0, Source!BC135, 1)</f>
        <v>1</v>
      </c>
      <c r="K232" s="35">
        <f>Source!O135</f>
        <v>-1525.61</v>
      </c>
      <c r="L232" s="37"/>
      <c r="S232">
        <f>ROUND((Source!FX135/100)*((ROUND(Source!AF135*Source!I135, 2)+ROUND(Source!AE135*Source!I135, 2))), 2)</f>
        <v>0</v>
      </c>
      <c r="T232">
        <f>Source!X135</f>
        <v>0</v>
      </c>
      <c r="U232">
        <f>ROUND((Source!FY135/100)*((ROUND(Source!AF135*Source!I135, 2)+ROUND(Source!AE135*Source!I135, 2))), 2)</f>
        <v>0</v>
      </c>
      <c r="V232">
        <f>Source!Y135</f>
        <v>0</v>
      </c>
      <c r="W232">
        <f>IF(Source!BI135&lt;=1,H232, 0)</f>
        <v>-1525.61</v>
      </c>
      <c r="X232">
        <f>IF(Source!BI135=2,H232, 0)</f>
        <v>0</v>
      </c>
      <c r="Y232">
        <f>IF(Source!BI135=3,H232, 0)</f>
        <v>0</v>
      </c>
      <c r="Z232">
        <f>IF(Source!BI135=4,H232, 0)</f>
        <v>0</v>
      </c>
    </row>
    <row r="233" spans="1:26" ht="15" x14ac:dyDescent="0.25">
      <c r="G233" s="60">
        <f>H224+H225+H227+H228+H229+SUM(H231:H232)</f>
        <v>2460.87</v>
      </c>
      <c r="H233" s="60"/>
      <c r="J233" s="60">
        <f>K224+K225+K227+K228+K229+SUM(K231:K232)</f>
        <v>2462.17</v>
      </c>
      <c r="K233" s="60"/>
      <c r="L233" s="38">
        <f>Source!U131</f>
        <v>28.415631749999996</v>
      </c>
      <c r="O233" s="17">
        <f>G233</f>
        <v>2460.87</v>
      </c>
      <c r="P233" s="17">
        <f>J233</f>
        <v>2462.17</v>
      </c>
      <c r="Q233" s="17">
        <f>L233</f>
        <v>28.415631749999996</v>
      </c>
      <c r="W233">
        <f>IF(Source!BI131&lt;=1,H224+H225+H227+H228+H229, 0)</f>
        <v>2248.7399999999998</v>
      </c>
      <c r="X233">
        <f>IF(Source!BI131=2,H224+H225+H227+H228+H229, 0)</f>
        <v>0</v>
      </c>
      <c r="Y233">
        <f>IF(Source!BI131=3,H224+H225+H227+H228+H229, 0)</f>
        <v>0</v>
      </c>
      <c r="Z233">
        <f>IF(Source!BI131=4,H224+H225+H227+H228+H229, 0)</f>
        <v>0</v>
      </c>
    </row>
    <row r="234" spans="1:26" ht="28.5" x14ac:dyDescent="0.2">
      <c r="A234" s="43" t="str">
        <f>Source!E137</f>
        <v>25</v>
      </c>
      <c r="B234" s="44" t="str">
        <f>Source!F137</f>
        <v>04.1.02.05-0007</v>
      </c>
      <c r="C234" s="44" t="str">
        <f>Source!G137</f>
        <v>Бетон тяжелый, класс В20 (М250) (бетонирование столбов )</v>
      </c>
      <c r="D234" s="31" t="str">
        <f>Source!H137</f>
        <v>м3</v>
      </c>
      <c r="E234" s="32">
        <f>Source!I137</f>
        <v>8.3000000000000007</v>
      </c>
      <c r="F234" s="33">
        <f>Source!AL137</f>
        <v>665</v>
      </c>
      <c r="G234" s="36" t="str">
        <f>Source!DD137</f>
        <v/>
      </c>
      <c r="H234" s="35">
        <f>ROUND(Source!AC137*Source!I137, 2)</f>
        <v>5519.5</v>
      </c>
      <c r="I234" s="36" t="str">
        <f>Source!BO137</f>
        <v/>
      </c>
      <c r="J234" s="36">
        <f>IF(Source!BC137&lt;&gt; 0, Source!BC137, 1)</f>
        <v>1</v>
      </c>
      <c r="K234" s="35">
        <f>Source!P137</f>
        <v>5519.5</v>
      </c>
      <c r="L234" s="37"/>
      <c r="S234">
        <f>ROUND((Source!FX137/100)*((ROUND(Source!AF137*Source!I137, 2)+ROUND(Source!AE137*Source!I137, 2))), 2)</f>
        <v>0</v>
      </c>
      <c r="T234">
        <f>Source!X137</f>
        <v>0</v>
      </c>
      <c r="U234">
        <f>ROUND((Source!FY137/100)*((ROUND(Source!AF137*Source!I137, 2)+ROUND(Source!AE137*Source!I137, 2))), 2)</f>
        <v>0</v>
      </c>
      <c r="V234">
        <f>Source!Y137</f>
        <v>0</v>
      </c>
    </row>
    <row r="235" spans="1:26" ht="15" x14ac:dyDescent="0.25">
      <c r="G235" s="60">
        <f>H234</f>
        <v>5519.5</v>
      </c>
      <c r="H235" s="60"/>
      <c r="J235" s="60">
        <f>K234</f>
        <v>5519.5</v>
      </c>
      <c r="K235" s="60"/>
      <c r="L235" s="38">
        <f>Source!U137</f>
        <v>0</v>
      </c>
      <c r="O235" s="17">
        <f>G235</f>
        <v>5519.5</v>
      </c>
      <c r="P235" s="17">
        <f>J235</f>
        <v>5519.5</v>
      </c>
      <c r="Q235" s="17">
        <f>L235</f>
        <v>0</v>
      </c>
      <c r="W235">
        <f>IF(Source!BI137&lt;=1,H234, 0)</f>
        <v>5519.5</v>
      </c>
      <c r="X235">
        <f>IF(Source!BI137=2,H234, 0)</f>
        <v>0</v>
      </c>
      <c r="Y235">
        <f>IF(Source!BI137=3,H234, 0)</f>
        <v>0</v>
      </c>
      <c r="Z235">
        <f>IF(Source!BI137=4,H234, 0)</f>
        <v>0</v>
      </c>
    </row>
    <row r="236" spans="1:26" ht="71.25" x14ac:dyDescent="0.2">
      <c r="A236" s="43" t="str">
        <f>Source!E139</f>
        <v>26</v>
      </c>
      <c r="B236" s="44" t="str">
        <f>Source!F139</f>
        <v>23.3.03.02-0029</v>
      </c>
      <c r="C236" s="44" t="str">
        <f>Source!G139</f>
        <v>Трубы стальные бесшовные, горячедеформированные со снятой фаской из стали марок 15, 20, 25, наружным диаметром 57 мм, толщина стенки 3 мм (Столбы 55шт h-4,2м)</v>
      </c>
      <c r="D236" s="31" t="str">
        <f>Source!H139</f>
        <v>м</v>
      </c>
      <c r="E236" s="32">
        <f>Source!I139</f>
        <v>231</v>
      </c>
      <c r="F236" s="33">
        <f>Source!AL139</f>
        <v>36.590000000000003</v>
      </c>
      <c r="G236" s="36" t="str">
        <f>Source!DD139</f>
        <v/>
      </c>
      <c r="H236" s="35">
        <f>ROUND(Source!AC139*Source!I139, 2)</f>
        <v>8452.2900000000009</v>
      </c>
      <c r="I236" s="36" t="str">
        <f>Source!BO139</f>
        <v/>
      </c>
      <c r="J236" s="36">
        <f>IF(Source!BC139&lt;&gt; 0, Source!BC139, 1)</f>
        <v>1</v>
      </c>
      <c r="K236" s="35">
        <f>Source!P139</f>
        <v>8452.2900000000009</v>
      </c>
      <c r="L236" s="37"/>
      <c r="S236">
        <f>ROUND((Source!FX139/100)*((ROUND(Source!AF139*Source!I139, 2)+ROUND(Source!AE139*Source!I139, 2))), 2)</f>
        <v>0</v>
      </c>
      <c r="T236">
        <f>Source!X139</f>
        <v>0</v>
      </c>
      <c r="U236">
        <f>ROUND((Source!FY139/100)*((ROUND(Source!AF139*Source!I139, 2)+ROUND(Source!AE139*Source!I139, 2))), 2)</f>
        <v>0</v>
      </c>
      <c r="V236">
        <f>Source!Y139</f>
        <v>0</v>
      </c>
    </row>
    <row r="237" spans="1:26" ht="15" x14ac:dyDescent="0.25">
      <c r="G237" s="60">
        <f>H236</f>
        <v>8452.2900000000009</v>
      </c>
      <c r="H237" s="60"/>
      <c r="J237" s="60">
        <f>K236</f>
        <v>8452.2900000000009</v>
      </c>
      <c r="K237" s="60"/>
      <c r="L237" s="38">
        <f>Source!U139</f>
        <v>0</v>
      </c>
      <c r="O237" s="17">
        <f>G237</f>
        <v>8452.2900000000009</v>
      </c>
      <c r="P237" s="17">
        <f>J237</f>
        <v>8452.2900000000009</v>
      </c>
      <c r="Q237" s="17">
        <f>L237</f>
        <v>0</v>
      </c>
      <c r="W237">
        <f>IF(Source!BI139&lt;=1,H236, 0)</f>
        <v>8452.2900000000009</v>
      </c>
      <c r="X237">
        <f>IF(Source!BI139=2,H236, 0)</f>
        <v>0</v>
      </c>
      <c r="Y237">
        <f>IF(Source!BI139=3,H236, 0)</f>
        <v>0</v>
      </c>
      <c r="Z237">
        <f>IF(Source!BI139=4,H236, 0)</f>
        <v>0</v>
      </c>
    </row>
    <row r="238" spans="1:26" ht="42.75" x14ac:dyDescent="0.2">
      <c r="A238" s="43" t="str">
        <f>Source!E141</f>
        <v>27</v>
      </c>
      <c r="B238" s="44" t="str">
        <f>Source!F141</f>
        <v>08.3.05.02-0055</v>
      </c>
      <c r="C238" s="44" t="str">
        <f>Source!G141</f>
        <v>Сталь листовая горячекатаная марки Ст3 толщиной 3,0 мм   (Прим. заглушки стоек 55 шт)</v>
      </c>
      <c r="D238" s="31" t="str">
        <f>Source!H141</f>
        <v>т</v>
      </c>
      <c r="E238" s="32">
        <f>Source!I141</f>
        <v>4.9500000000000002E-2</v>
      </c>
      <c r="F238" s="33">
        <f>Source!AL141</f>
        <v>6782.85</v>
      </c>
      <c r="G238" s="36" t="str">
        <f>Source!DD141</f>
        <v/>
      </c>
      <c r="H238" s="35">
        <f>ROUND(Source!AC141*Source!I141, 2)</f>
        <v>335.75</v>
      </c>
      <c r="I238" s="36" t="str">
        <f>Source!BO141</f>
        <v/>
      </c>
      <c r="J238" s="36">
        <f>IF(Source!BC141&lt;&gt; 0, Source!BC141, 1)</f>
        <v>1</v>
      </c>
      <c r="K238" s="35">
        <f>Source!P141</f>
        <v>335.75</v>
      </c>
      <c r="L238" s="37"/>
      <c r="S238">
        <f>ROUND((Source!FX141/100)*((ROUND(Source!AF141*Source!I141, 2)+ROUND(Source!AE141*Source!I141, 2))), 2)</f>
        <v>0</v>
      </c>
      <c r="T238">
        <f>Source!X141</f>
        <v>0</v>
      </c>
      <c r="U238">
        <f>ROUND((Source!FY141/100)*((ROUND(Source!AF141*Source!I141, 2)+ROUND(Source!AE141*Source!I141, 2))), 2)</f>
        <v>0</v>
      </c>
      <c r="V238">
        <f>Source!Y141</f>
        <v>0</v>
      </c>
    </row>
    <row r="239" spans="1:26" ht="15" x14ac:dyDescent="0.25">
      <c r="G239" s="60">
        <f>H238</f>
        <v>335.75</v>
      </c>
      <c r="H239" s="60"/>
      <c r="J239" s="60">
        <f>K238</f>
        <v>335.75</v>
      </c>
      <c r="K239" s="60"/>
      <c r="L239" s="38">
        <f>Source!U141</f>
        <v>0</v>
      </c>
      <c r="O239" s="17">
        <f>G239</f>
        <v>335.75</v>
      </c>
      <c r="P239" s="17">
        <f>J239</f>
        <v>335.75</v>
      </c>
      <c r="Q239" s="17">
        <f>L239</f>
        <v>0</v>
      </c>
      <c r="W239">
        <f>IF(Source!BI141&lt;=1,H238, 0)</f>
        <v>335.75</v>
      </c>
      <c r="X239">
        <f>IF(Source!BI141=2,H238, 0)</f>
        <v>0</v>
      </c>
      <c r="Y239">
        <f>IF(Source!BI141=3,H238, 0)</f>
        <v>0</v>
      </c>
      <c r="Z239">
        <f>IF(Source!BI141=4,H238, 0)</f>
        <v>0</v>
      </c>
    </row>
    <row r="240" spans="1:26" ht="57" x14ac:dyDescent="0.2">
      <c r="A240" s="43" t="str">
        <f>Source!E143</f>
        <v>28</v>
      </c>
      <c r="B240" s="44" t="str">
        <f>Source!F143</f>
        <v>07.2.07.04-0014</v>
      </c>
      <c r="C240" s="44" t="str">
        <f>Source!G143</f>
        <v>Прочие индивидуальные сварные конструкции, масса сборочной единицы от 0,1 до 0,5 т (Прим.Основная секция -51шт)</v>
      </c>
      <c r="D240" s="31" t="str">
        <f>Source!H143</f>
        <v>т</v>
      </c>
      <c r="E240" s="32">
        <f>Source!I143</f>
        <v>4.09877</v>
      </c>
      <c r="F240" s="33">
        <f>Source!AL143</f>
        <v>10046</v>
      </c>
      <c r="G240" s="36" t="str">
        <f>Source!DD143</f>
        <v/>
      </c>
      <c r="H240" s="35">
        <f>ROUND(Source!AC143*Source!I143, 2)</f>
        <v>41176.239999999998</v>
      </c>
      <c r="I240" s="36" t="str">
        <f>Source!BO143</f>
        <v/>
      </c>
      <c r="J240" s="36">
        <f>IF(Source!BC143&lt;&gt; 0, Source!BC143, 1)</f>
        <v>1</v>
      </c>
      <c r="K240" s="35">
        <f>Source!P143</f>
        <v>41176.239999999998</v>
      </c>
      <c r="L240" s="37"/>
      <c r="S240">
        <f>ROUND((Source!FX143/100)*((ROUND(Source!AF143*Source!I143, 2)+ROUND(Source!AE143*Source!I143, 2))), 2)</f>
        <v>0</v>
      </c>
      <c r="T240">
        <f>Source!X143</f>
        <v>0</v>
      </c>
      <c r="U240">
        <f>ROUND((Source!FY143/100)*((ROUND(Source!AF143*Source!I143, 2)+ROUND(Source!AE143*Source!I143, 2))), 2)</f>
        <v>0</v>
      </c>
      <c r="V240">
        <f>Source!Y143</f>
        <v>0</v>
      </c>
    </row>
    <row r="241" spans="1:32" ht="15" x14ac:dyDescent="0.25">
      <c r="G241" s="60">
        <f>H240</f>
        <v>41176.239999999998</v>
      </c>
      <c r="H241" s="60"/>
      <c r="J241" s="60">
        <f>K240</f>
        <v>41176.239999999998</v>
      </c>
      <c r="K241" s="60"/>
      <c r="L241" s="38">
        <f>Source!U143</f>
        <v>0</v>
      </c>
      <c r="O241" s="17">
        <f>G241</f>
        <v>41176.239999999998</v>
      </c>
      <c r="P241" s="17">
        <f>J241</f>
        <v>41176.239999999998</v>
      </c>
      <c r="Q241" s="17">
        <f>L241</f>
        <v>0</v>
      </c>
      <c r="W241">
        <f>IF(Source!BI143&lt;=1,H240, 0)</f>
        <v>41176.239999999998</v>
      </c>
      <c r="X241">
        <f>IF(Source!BI143=2,H240, 0)</f>
        <v>0</v>
      </c>
      <c r="Y241">
        <f>IF(Source!BI143=3,H240, 0)</f>
        <v>0</v>
      </c>
      <c r="Z241">
        <f>IF(Source!BI143=4,H240, 0)</f>
        <v>0</v>
      </c>
    </row>
    <row r="243" spans="1:32" ht="15" x14ac:dyDescent="0.25">
      <c r="A243" s="65" t="str">
        <f>CONCATENATE("Итого по разделу: ",IF(Source!G147&lt;&gt;"Новый раздел", Source!G147, ""))</f>
        <v>Итого по разделу: Ограждение h=2,5м. - 51 секция</v>
      </c>
      <c r="B243" s="65"/>
      <c r="C243" s="65"/>
      <c r="D243" s="65"/>
      <c r="E243" s="65"/>
      <c r="F243" s="65"/>
      <c r="G243" s="64">
        <f>SUM(O168:O242)</f>
        <v>70887.02</v>
      </c>
      <c r="H243" s="64"/>
      <c r="I243" s="23"/>
      <c r="J243" s="64">
        <f>SUM(P168:P242)</f>
        <v>70882.820000000007</v>
      </c>
      <c r="K243" s="64"/>
      <c r="L243" s="38">
        <f>SUM(Q168:Q242)</f>
        <v>371.53891575174998</v>
      </c>
      <c r="AF243" s="24" t="str">
        <f>CONCATENATE("Итого по разделу: ",IF(Source!G147&lt;&gt;"Новый раздел", Source!G147, ""))</f>
        <v>Итого по разделу: Ограждение h=2,5м. - 51 секция</v>
      </c>
    </row>
    <row r="247" spans="1:32" ht="16.5" x14ac:dyDescent="0.25">
      <c r="A247" s="63" t="str">
        <f>CONCATENATE("Раздел: ",IF(Source!G176&lt;&gt;"Новый раздел", Source!G176, ""))</f>
        <v>Раздел: Ограждение h=1,0м. - 25 секций</v>
      </c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</row>
    <row r="248" spans="1:32" ht="117.75" x14ac:dyDescent="0.2">
      <c r="A248" s="41" t="str">
        <f>Source!E181</f>
        <v>30</v>
      </c>
      <c r="B248" s="42" t="s">
        <v>1226</v>
      </c>
      <c r="C248" s="42" t="str">
        <f>Source!G181</f>
        <v>Разбивка участка  Прим. вынос осей заграждений, ворот, согласно проекту. (25шт*2 п.м.* 0,3м(где 0,3м ширина ф-тов))</v>
      </c>
      <c r="D248" s="25" t="str">
        <f>Source!H181</f>
        <v>100 м2</v>
      </c>
      <c r="E248" s="13">
        <f>Source!I181</f>
        <v>0.15</v>
      </c>
      <c r="F248" s="26">
        <f>Source!AL181+Source!AM181+Source!AO181</f>
        <v>75.830000000000013</v>
      </c>
      <c r="G248" s="6"/>
      <c r="H248" s="12"/>
      <c r="I248" s="6" t="str">
        <f>Source!BO181</f>
        <v/>
      </c>
      <c r="J248" s="6"/>
      <c r="K248" s="12"/>
      <c r="L248" s="27"/>
      <c r="S248">
        <f>ROUND((Source!FX181/100)*((ROUND(Source!AF181*Source!I181, 2)+ROUND(Source!AE181*Source!I181, 2))), 2)</f>
        <v>13.86</v>
      </c>
      <c r="T248">
        <f>Source!X181</f>
        <v>13.93</v>
      </c>
      <c r="U248">
        <f>ROUND((Source!FY181/100)*((ROUND(Source!AF181*Source!I181, 2)+ROUND(Source!AE181*Source!I181, 2))), 2)</f>
        <v>10.24</v>
      </c>
      <c r="V248">
        <f>Source!Y181</f>
        <v>10.31</v>
      </c>
    </row>
    <row r="249" spans="1:32" x14ac:dyDescent="0.2">
      <c r="C249" s="19" t="str">
        <f>"Объем: "&amp;Source!I181&amp;"=(25*"&amp;"2*"&amp;"0,3)/"&amp;"100"</f>
        <v>Объем: 0,15=(25*2*0,3)/100</v>
      </c>
    </row>
    <row r="250" spans="1:32" ht="14.25" x14ac:dyDescent="0.2">
      <c r="A250" s="41"/>
      <c r="B250" s="42"/>
      <c r="C250" s="42" t="s">
        <v>1206</v>
      </c>
      <c r="D250" s="25"/>
      <c r="E250" s="13"/>
      <c r="F250" s="26">
        <f>Source!AO181</f>
        <v>67.510000000000005</v>
      </c>
      <c r="G250" s="6" t="str">
        <f>Source!DG181</f>
        <v>)*1,15)*1,15</v>
      </c>
      <c r="H250" s="12">
        <f>ROUND(Source!AF181*Source!I181, 2)</f>
        <v>13.39</v>
      </c>
      <c r="I250" s="6"/>
      <c r="J250" s="6">
        <f>IF(Source!BA181&lt;&gt; 0, Source!BA181, 1)</f>
        <v>1</v>
      </c>
      <c r="K250" s="12">
        <f>Source!S181</f>
        <v>13.39</v>
      </c>
      <c r="L250" s="27"/>
      <c r="R250">
        <f>H250</f>
        <v>13.39</v>
      </c>
    </row>
    <row r="251" spans="1:32" ht="14.25" x14ac:dyDescent="0.2">
      <c r="A251" s="41"/>
      <c r="B251" s="42"/>
      <c r="C251" s="42" t="s">
        <v>1215</v>
      </c>
      <c r="D251" s="25"/>
      <c r="E251" s="13"/>
      <c r="F251" s="26">
        <f>Source!AL181</f>
        <v>8.32</v>
      </c>
      <c r="G251" s="6" t="str">
        <f>Source!DD181</f>
        <v/>
      </c>
      <c r="H251" s="12">
        <f>ROUND(Source!AC181*Source!I181, 2)</f>
        <v>1.25</v>
      </c>
      <c r="I251" s="6"/>
      <c r="J251" s="6">
        <f>IF(Source!BC181&lt;&gt; 0, Source!BC181, 1)</f>
        <v>1</v>
      </c>
      <c r="K251" s="12">
        <f>Source!P181</f>
        <v>1.25</v>
      </c>
      <c r="L251" s="27"/>
    </row>
    <row r="252" spans="1:32" ht="14.25" x14ac:dyDescent="0.2">
      <c r="A252" s="41"/>
      <c r="B252" s="42"/>
      <c r="C252" s="42" t="s">
        <v>1208</v>
      </c>
      <c r="D252" s="25" t="s">
        <v>1209</v>
      </c>
      <c r="E252" s="13">
        <f>Source!BZ181</f>
        <v>115</v>
      </c>
      <c r="F252" s="59" t="str">
        <f>CONCATENATE(" )", Source!DL181, Source!FT181, "=", Source!FX181)</f>
        <v xml:space="preserve"> )*0,9=103,5</v>
      </c>
      <c r="G252" s="48"/>
      <c r="H252" s="12">
        <f>SUM(S248:S254)</f>
        <v>13.86</v>
      </c>
      <c r="I252" s="29"/>
      <c r="J252" s="7">
        <f>Source!AT181</f>
        <v>104</v>
      </c>
      <c r="K252" s="12">
        <f>SUM(T248:T254)</f>
        <v>13.93</v>
      </c>
      <c r="L252" s="27"/>
    </row>
    <row r="253" spans="1:32" ht="14.25" x14ac:dyDescent="0.2">
      <c r="A253" s="41"/>
      <c r="B253" s="42"/>
      <c r="C253" s="42" t="s">
        <v>1210</v>
      </c>
      <c r="D253" s="25" t="s">
        <v>1209</v>
      </c>
      <c r="E253" s="13">
        <f>Source!CA181</f>
        <v>90</v>
      </c>
      <c r="F253" s="59" t="str">
        <f>CONCATENATE(" )", Source!DM181, Source!FU181, "=", Source!FY181)</f>
        <v xml:space="preserve"> )*0,85=76,5</v>
      </c>
      <c r="G253" s="48"/>
      <c r="H253" s="12">
        <f>SUM(U248:U254)</f>
        <v>10.24</v>
      </c>
      <c r="I253" s="29"/>
      <c r="J253" s="7">
        <f>Source!AU181</f>
        <v>77</v>
      </c>
      <c r="K253" s="12">
        <f>SUM(V248:V254)</f>
        <v>10.31</v>
      </c>
      <c r="L253" s="27"/>
    </row>
    <row r="254" spans="1:32" ht="14.25" x14ac:dyDescent="0.2">
      <c r="A254" s="43"/>
      <c r="B254" s="44"/>
      <c r="C254" s="44" t="s">
        <v>1211</v>
      </c>
      <c r="D254" s="31" t="s">
        <v>1212</v>
      </c>
      <c r="E254" s="32">
        <f>Source!AQ181</f>
        <v>7.62</v>
      </c>
      <c r="F254" s="33"/>
      <c r="G254" s="36" t="str">
        <f>Source!DI181</f>
        <v>)*1,15)*1,15</v>
      </c>
      <c r="H254" s="35"/>
      <c r="I254" s="36"/>
      <c r="J254" s="36"/>
      <c r="K254" s="35"/>
      <c r="L254" s="39">
        <f>Source!U181</f>
        <v>1.5116174999999998</v>
      </c>
    </row>
    <row r="255" spans="1:32" ht="15" x14ac:dyDescent="0.25">
      <c r="G255" s="60">
        <f>H250+H251+H252+H253</f>
        <v>38.74</v>
      </c>
      <c r="H255" s="60"/>
      <c r="J255" s="60">
        <f>K250+K251+K252+K253</f>
        <v>38.880000000000003</v>
      </c>
      <c r="K255" s="60"/>
      <c r="L255" s="38">
        <f>Source!U181</f>
        <v>1.5116174999999998</v>
      </c>
      <c r="O255" s="17">
        <f>G255</f>
        <v>38.74</v>
      </c>
      <c r="P255" s="17">
        <f>J255</f>
        <v>38.880000000000003</v>
      </c>
      <c r="Q255" s="17">
        <f>L255</f>
        <v>1.5116174999999998</v>
      </c>
      <c r="W255">
        <f>IF(Source!BI181&lt;=1,H250+H251+H252+H253, 0)</f>
        <v>38.74</v>
      </c>
      <c r="X255">
        <f>IF(Source!BI181=2,H250+H251+H252+H253, 0)</f>
        <v>0</v>
      </c>
      <c r="Y255">
        <f>IF(Source!BI181=3,H250+H251+H252+H253, 0)</f>
        <v>0</v>
      </c>
      <c r="Z255">
        <f>IF(Source!BI181=4,H250+H251+H252+H253, 0)</f>
        <v>0</v>
      </c>
    </row>
    <row r="256" spans="1:32" ht="117.75" x14ac:dyDescent="0.2">
      <c r="A256" s="41" t="str">
        <f>Source!E183</f>
        <v>31</v>
      </c>
      <c r="B256" s="42" t="s">
        <v>1227</v>
      </c>
      <c r="C256" s="42" t="str">
        <f>Source!G183</f>
        <v>Планировка участка вручную</v>
      </c>
      <c r="D256" s="25" t="str">
        <f>Source!H183</f>
        <v>100 м2</v>
      </c>
      <c r="E256" s="13">
        <f>Source!I183</f>
        <v>0.15</v>
      </c>
      <c r="F256" s="26">
        <f>Source!AL183+Source!AM183+Source!AO183</f>
        <v>79.56</v>
      </c>
      <c r="G256" s="6"/>
      <c r="H256" s="12"/>
      <c r="I256" s="6" t="str">
        <f>Source!BO183</f>
        <v/>
      </c>
      <c r="J256" s="6"/>
      <c r="K256" s="12"/>
      <c r="L256" s="27"/>
      <c r="S256">
        <f>ROUND((Source!FX183/100)*((ROUND(Source!AF183*Source!I183, 2)+ROUND(Source!AE183*Source!I183, 2))), 2)</f>
        <v>16.329999999999998</v>
      </c>
      <c r="T256">
        <f>Source!X183</f>
        <v>16.41</v>
      </c>
      <c r="U256">
        <f>ROUND((Source!FY183/100)*((ROUND(Source!AF183*Source!I183, 2)+ROUND(Source!AE183*Source!I183, 2))), 2)</f>
        <v>12.07</v>
      </c>
      <c r="V256">
        <f>Source!Y183</f>
        <v>12.15</v>
      </c>
    </row>
    <row r="257" spans="1:26" ht="14.25" x14ac:dyDescent="0.2">
      <c r="A257" s="41"/>
      <c r="B257" s="42"/>
      <c r="C257" s="42" t="s">
        <v>1206</v>
      </c>
      <c r="D257" s="25"/>
      <c r="E257" s="13"/>
      <c r="F257" s="26">
        <f>Source!AO183</f>
        <v>79.56</v>
      </c>
      <c r="G257" s="6" t="str">
        <f>Source!DG183</f>
        <v>)*1,15)*1,15</v>
      </c>
      <c r="H257" s="12">
        <f>ROUND(Source!AF183*Source!I183, 2)</f>
        <v>15.78</v>
      </c>
      <c r="I257" s="6"/>
      <c r="J257" s="6">
        <f>IF(Source!BA183&lt;&gt; 0, Source!BA183, 1)</f>
        <v>1</v>
      </c>
      <c r="K257" s="12">
        <f>Source!S183</f>
        <v>15.78</v>
      </c>
      <c r="L257" s="27"/>
      <c r="R257">
        <f>H257</f>
        <v>15.78</v>
      </c>
    </row>
    <row r="258" spans="1:26" ht="14.25" x14ac:dyDescent="0.2">
      <c r="A258" s="41"/>
      <c r="B258" s="42"/>
      <c r="C258" s="42" t="s">
        <v>1208</v>
      </c>
      <c r="D258" s="25" t="s">
        <v>1209</v>
      </c>
      <c r="E258" s="13">
        <f>Source!BZ183</f>
        <v>115</v>
      </c>
      <c r="F258" s="59" t="str">
        <f>CONCATENATE(" )", Source!DL183, Source!FT183, "=", Source!FX183)</f>
        <v xml:space="preserve"> )*0,9=103,5</v>
      </c>
      <c r="G258" s="48"/>
      <c r="H258" s="12">
        <f>SUM(S256:S260)</f>
        <v>16.329999999999998</v>
      </c>
      <c r="I258" s="29"/>
      <c r="J258" s="7">
        <f>Source!AT183</f>
        <v>104</v>
      </c>
      <c r="K258" s="12">
        <f>SUM(T256:T260)</f>
        <v>16.41</v>
      </c>
      <c r="L258" s="27"/>
    </row>
    <row r="259" spans="1:26" ht="14.25" x14ac:dyDescent="0.2">
      <c r="A259" s="41"/>
      <c r="B259" s="42"/>
      <c r="C259" s="42" t="s">
        <v>1210</v>
      </c>
      <c r="D259" s="25" t="s">
        <v>1209</v>
      </c>
      <c r="E259" s="13">
        <f>Source!CA183</f>
        <v>90</v>
      </c>
      <c r="F259" s="59" t="str">
        <f>CONCATENATE(" )", Source!DM183, Source!FU183, "=", Source!FY183)</f>
        <v xml:space="preserve"> )*0,85=76,5</v>
      </c>
      <c r="G259" s="48"/>
      <c r="H259" s="12">
        <f>SUM(U256:U260)</f>
        <v>12.07</v>
      </c>
      <c r="I259" s="29"/>
      <c r="J259" s="7">
        <f>Source!AU183</f>
        <v>77</v>
      </c>
      <c r="K259" s="12">
        <f>SUM(V256:V260)</f>
        <v>12.15</v>
      </c>
      <c r="L259" s="27"/>
    </row>
    <row r="260" spans="1:26" ht="14.25" x14ac:dyDescent="0.2">
      <c r="A260" s="43"/>
      <c r="B260" s="44"/>
      <c r="C260" s="44" t="s">
        <v>1211</v>
      </c>
      <c r="D260" s="31" t="s">
        <v>1212</v>
      </c>
      <c r="E260" s="32">
        <f>Source!AQ183</f>
        <v>10.199999999999999</v>
      </c>
      <c r="F260" s="33"/>
      <c r="G260" s="36" t="str">
        <f>Source!DI183</f>
        <v>)*1,25)*1,15</v>
      </c>
      <c r="H260" s="35"/>
      <c r="I260" s="36"/>
      <c r="J260" s="36"/>
      <c r="K260" s="35"/>
      <c r="L260" s="39">
        <f>Source!U183</f>
        <v>2.1993749999999999</v>
      </c>
    </row>
    <row r="261" spans="1:26" ht="15" x14ac:dyDescent="0.25">
      <c r="G261" s="60">
        <f>H257+H258+H259</f>
        <v>44.18</v>
      </c>
      <c r="H261" s="60"/>
      <c r="J261" s="60">
        <f>K257+K258+K259</f>
        <v>44.339999999999996</v>
      </c>
      <c r="K261" s="60"/>
      <c r="L261" s="38">
        <f>Source!U183</f>
        <v>2.1993749999999999</v>
      </c>
      <c r="O261" s="17">
        <f>G261</f>
        <v>44.18</v>
      </c>
      <c r="P261" s="17">
        <f>J261</f>
        <v>44.339999999999996</v>
      </c>
      <c r="Q261" s="17">
        <f>L261</f>
        <v>2.1993749999999999</v>
      </c>
      <c r="W261">
        <f>IF(Source!BI183&lt;=1,H257+H258+H259, 0)</f>
        <v>44.18</v>
      </c>
      <c r="X261">
        <f>IF(Source!BI183=2,H257+H258+H259, 0)</f>
        <v>0</v>
      </c>
      <c r="Y261">
        <f>IF(Source!BI183=3,H257+H258+H259, 0)</f>
        <v>0</v>
      </c>
      <c r="Z261">
        <f>IF(Source!BI183=4,H257+H258+H259, 0)</f>
        <v>0</v>
      </c>
    </row>
    <row r="262" spans="1:26" ht="117.75" x14ac:dyDescent="0.2">
      <c r="A262" s="41" t="str">
        <f>Source!E185</f>
        <v>32</v>
      </c>
      <c r="B262" s="42" t="s">
        <v>1236</v>
      </c>
      <c r="C262" s="42" t="str">
        <f>Source!G185</f>
        <v>Установка металлических столбов высотой до 4 м с погружением в бетонное основание</v>
      </c>
      <c r="D262" s="25" t="str">
        <f>Source!H185</f>
        <v>100 ШТ</v>
      </c>
      <c r="E262" s="13">
        <f>Source!I185</f>
        <v>0.26</v>
      </c>
      <c r="F262" s="26">
        <f>Source!AL185+Source!AM185+Source!AO185</f>
        <v>3968.08</v>
      </c>
      <c r="G262" s="6"/>
      <c r="H262" s="12"/>
      <c r="I262" s="6" t="str">
        <f>Source!BO185</f>
        <v/>
      </c>
      <c r="J262" s="6"/>
      <c r="K262" s="12"/>
      <c r="L262" s="27"/>
      <c r="S262">
        <f>ROUND((Source!FX185/100)*((ROUND(Source!AF185*Source!I185, 2)+ROUND(Source!AE185*Source!I185, 2))), 2)</f>
        <v>169.79</v>
      </c>
      <c r="T262">
        <f>Source!X185</f>
        <v>169.79</v>
      </c>
      <c r="U262">
        <f>ROUND((Source!FY185/100)*((ROUND(Source!AF185*Source!I185, 2)+ROUND(Source!AE185*Source!I185, 2))), 2)</f>
        <v>151.44999999999999</v>
      </c>
      <c r="V262">
        <f>Source!Y185</f>
        <v>150.93</v>
      </c>
    </row>
    <row r="263" spans="1:26" x14ac:dyDescent="0.2">
      <c r="C263" s="19" t="str">
        <f>"Объем: "&amp;Source!I185&amp;"=26/"&amp;"100"</f>
        <v>Объем: 0,26=26/100</v>
      </c>
    </row>
    <row r="264" spans="1:26" ht="14.25" x14ac:dyDescent="0.2">
      <c r="A264" s="41"/>
      <c r="B264" s="42"/>
      <c r="C264" s="42" t="s">
        <v>1206</v>
      </c>
      <c r="D264" s="25"/>
      <c r="E264" s="13"/>
      <c r="F264" s="26">
        <f>Source!AO185</f>
        <v>304.01</v>
      </c>
      <c r="G264" s="6" t="str">
        <f>Source!DG185</f>
        <v>)*1,15)*1,15</v>
      </c>
      <c r="H264" s="12">
        <f>ROUND(Source!AF185*Source!I185, 2)</f>
        <v>104.53</v>
      </c>
      <c r="I264" s="6"/>
      <c r="J264" s="6">
        <f>IF(Source!BA185&lt;&gt; 0, Source!BA185, 1)</f>
        <v>1</v>
      </c>
      <c r="K264" s="12">
        <f>Source!S185</f>
        <v>104.53</v>
      </c>
      <c r="L264" s="27"/>
      <c r="R264">
        <f>H264</f>
        <v>104.53</v>
      </c>
    </row>
    <row r="265" spans="1:26" ht="14.25" x14ac:dyDescent="0.2">
      <c r="A265" s="41"/>
      <c r="B265" s="42"/>
      <c r="C265" s="42" t="s">
        <v>159</v>
      </c>
      <c r="D265" s="25"/>
      <c r="E265" s="13"/>
      <c r="F265" s="26">
        <f>Source!AM185</f>
        <v>3430.97</v>
      </c>
      <c r="G265" s="6" t="str">
        <f>Source!DE185</f>
        <v>)*1,25)*1,15</v>
      </c>
      <c r="H265" s="12">
        <f>ROUND(Source!AD185*Source!I185, 2)</f>
        <v>1282.33</v>
      </c>
      <c r="I265" s="6"/>
      <c r="J265" s="6">
        <f>IF(Source!BB185&lt;&gt; 0, Source!BB185, 1)</f>
        <v>1</v>
      </c>
      <c r="K265" s="12">
        <f>Source!Q185</f>
        <v>1282.33</v>
      </c>
      <c r="L265" s="27"/>
    </row>
    <row r="266" spans="1:26" ht="14.25" x14ac:dyDescent="0.2">
      <c r="A266" s="41"/>
      <c r="B266" s="42"/>
      <c r="C266" s="42" t="s">
        <v>1207</v>
      </c>
      <c r="D266" s="25"/>
      <c r="E266" s="13"/>
      <c r="F266" s="26">
        <f>Source!AN185</f>
        <v>281.18</v>
      </c>
      <c r="G266" s="6" t="str">
        <f>Source!DF185</f>
        <v>)*1,25)*1,15</v>
      </c>
      <c r="H266" s="28">
        <f>ROUND(Source!AE185*Source!I185, 2)</f>
        <v>105.09</v>
      </c>
      <c r="I266" s="6"/>
      <c r="J266" s="6">
        <f>IF(Source!BS185&lt;&gt; 0, Source!BS185, 1)</f>
        <v>1</v>
      </c>
      <c r="K266" s="28">
        <f>Source!R185</f>
        <v>105.09</v>
      </c>
      <c r="L266" s="27"/>
      <c r="R266">
        <f>H266</f>
        <v>105.09</v>
      </c>
    </row>
    <row r="267" spans="1:26" ht="14.25" x14ac:dyDescent="0.2">
      <c r="A267" s="41"/>
      <c r="B267" s="42"/>
      <c r="C267" s="42" t="s">
        <v>1215</v>
      </c>
      <c r="D267" s="25"/>
      <c r="E267" s="13"/>
      <c r="F267" s="26">
        <f>Source!AL185</f>
        <v>233.1</v>
      </c>
      <c r="G267" s="6" t="str">
        <f>Source!DD185</f>
        <v/>
      </c>
      <c r="H267" s="12">
        <f>ROUND(Source!AC185*Source!I185, 2)</f>
        <v>60.61</v>
      </c>
      <c r="I267" s="6"/>
      <c r="J267" s="6">
        <f>IF(Source!BC185&lt;&gt; 0, Source!BC185, 1)</f>
        <v>1</v>
      </c>
      <c r="K267" s="12">
        <f>Source!P185</f>
        <v>60.61</v>
      </c>
      <c r="L267" s="27"/>
    </row>
    <row r="268" spans="1:26" ht="14.25" x14ac:dyDescent="0.2">
      <c r="A268" s="41"/>
      <c r="B268" s="42"/>
      <c r="C268" s="42" t="s">
        <v>1208</v>
      </c>
      <c r="D268" s="25" t="s">
        <v>1209</v>
      </c>
      <c r="E268" s="13">
        <f>Source!BZ185</f>
        <v>90</v>
      </c>
      <c r="F268" s="59" t="str">
        <f>CONCATENATE(" )", Source!DL185, Source!FT185, "=", Source!FX185)</f>
        <v xml:space="preserve"> )*0,9=81</v>
      </c>
      <c r="G268" s="48"/>
      <c r="H268" s="12">
        <f>SUM(S262:S270)</f>
        <v>169.79</v>
      </c>
      <c r="I268" s="29"/>
      <c r="J268" s="7">
        <f>Source!AT185</f>
        <v>81</v>
      </c>
      <c r="K268" s="12">
        <f>SUM(T262:T270)</f>
        <v>169.79</v>
      </c>
      <c r="L268" s="27"/>
    </row>
    <row r="269" spans="1:26" ht="14.25" x14ac:dyDescent="0.2">
      <c r="A269" s="41"/>
      <c r="B269" s="42"/>
      <c r="C269" s="42" t="s">
        <v>1210</v>
      </c>
      <c r="D269" s="25" t="s">
        <v>1209</v>
      </c>
      <c r="E269" s="13">
        <f>Source!CA185</f>
        <v>85</v>
      </c>
      <c r="F269" s="59" t="str">
        <f>CONCATENATE(" )", Source!DM185, Source!FU185, "=", Source!FY185)</f>
        <v xml:space="preserve"> )*0,85=72,25</v>
      </c>
      <c r="G269" s="48"/>
      <c r="H269" s="12">
        <f>SUM(U262:U270)</f>
        <v>151.44999999999999</v>
      </c>
      <c r="I269" s="29"/>
      <c r="J269" s="7">
        <f>Source!AU185</f>
        <v>72</v>
      </c>
      <c r="K269" s="12">
        <f>SUM(V262:V270)</f>
        <v>150.93</v>
      </c>
      <c r="L269" s="27"/>
    </row>
    <row r="270" spans="1:26" ht="14.25" x14ac:dyDescent="0.2">
      <c r="A270" s="43"/>
      <c r="B270" s="44"/>
      <c r="C270" s="44" t="s">
        <v>1211</v>
      </c>
      <c r="D270" s="31" t="s">
        <v>1212</v>
      </c>
      <c r="E270" s="32">
        <f>Source!AQ185</f>
        <v>35.64</v>
      </c>
      <c r="F270" s="33"/>
      <c r="G270" s="36" t="str">
        <f>Source!DI185</f>
        <v>)*1,15)*1,15</v>
      </c>
      <c r="H270" s="35"/>
      <c r="I270" s="36"/>
      <c r="J270" s="36"/>
      <c r="K270" s="35"/>
      <c r="L270" s="39">
        <f>Source!U185</f>
        <v>12.254813999999998</v>
      </c>
    </row>
    <row r="271" spans="1:26" ht="15" x14ac:dyDescent="0.25">
      <c r="G271" s="60">
        <f>H264+H265+H267+H268+H269</f>
        <v>1768.7099999999998</v>
      </c>
      <c r="H271" s="60"/>
      <c r="J271" s="60">
        <f>K264+K265+K267+K268+K269</f>
        <v>1768.1899999999998</v>
      </c>
      <c r="K271" s="60"/>
      <c r="L271" s="38">
        <f>Source!U185</f>
        <v>12.254813999999998</v>
      </c>
      <c r="O271" s="17">
        <f>G271</f>
        <v>1768.7099999999998</v>
      </c>
      <c r="P271" s="17">
        <f>J271</f>
        <v>1768.1899999999998</v>
      </c>
      <c r="Q271" s="17">
        <f>L271</f>
        <v>12.254813999999998</v>
      </c>
      <c r="W271">
        <f>IF(Source!BI185&lt;=1,H264+H265+H267+H268+H269, 0)</f>
        <v>1768.7099999999998</v>
      </c>
      <c r="X271">
        <f>IF(Source!BI185=2,H264+H265+H267+H268+H269, 0)</f>
        <v>0</v>
      </c>
      <c r="Y271">
        <f>IF(Source!BI185=3,H264+H265+H267+H268+H269, 0)</f>
        <v>0</v>
      </c>
      <c r="Z271">
        <f>IF(Source!BI185=4,H264+H265+H267+H268+H269, 0)</f>
        <v>0</v>
      </c>
    </row>
    <row r="272" spans="1:26" ht="117.75" x14ac:dyDescent="0.2">
      <c r="A272" s="41" t="str">
        <f>Source!E187</f>
        <v>33</v>
      </c>
      <c r="B272" s="42" t="s">
        <v>1229</v>
      </c>
      <c r="C272" s="42" t="str">
        <f>Source!G187</f>
        <v>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(Прим. заглушки стоек 26 шт)</v>
      </c>
      <c r="D272" s="25" t="str">
        <f>Source!H187</f>
        <v>т</v>
      </c>
      <c r="E272" s="13">
        <f>Source!I187</f>
        <v>2.3400000000000001E-2</v>
      </c>
      <c r="F272" s="26">
        <f>Source!AL187+Source!AM187+Source!AO187</f>
        <v>5398.12</v>
      </c>
      <c r="G272" s="6"/>
      <c r="H272" s="12"/>
      <c r="I272" s="6" t="str">
        <f>Source!BO187</f>
        <v/>
      </c>
      <c r="J272" s="6"/>
      <c r="K272" s="12"/>
      <c r="L272" s="27"/>
      <c r="S272">
        <f>ROUND((Source!FX187/100)*((ROUND(Source!AF187*Source!I187, 2)+ROUND(Source!AE187*Source!I187, 2))), 2)</f>
        <v>38.19</v>
      </c>
      <c r="T272">
        <f>Source!X187</f>
        <v>38.19</v>
      </c>
      <c r="U272">
        <f>ROUND((Source!FY187/100)*((ROUND(Source!AF187*Source!I187, 2)+ROUND(Source!AE187*Source!I187, 2))), 2)</f>
        <v>23.15</v>
      </c>
      <c r="V272">
        <f>Source!Y187</f>
        <v>23.15</v>
      </c>
    </row>
    <row r="273" spans="1:26" ht="14.25" x14ac:dyDescent="0.2">
      <c r="A273" s="41"/>
      <c r="B273" s="42"/>
      <c r="C273" s="42" t="s">
        <v>1206</v>
      </c>
      <c r="D273" s="25"/>
      <c r="E273" s="13"/>
      <c r="F273" s="26">
        <f>Source!AO187</f>
        <v>1823.6</v>
      </c>
      <c r="G273" s="6" t="str">
        <f>Source!DG187</f>
        <v>)*1,15)*1,15</v>
      </c>
      <c r="H273" s="12">
        <f>ROUND(Source!AF187*Source!I187, 2)</f>
        <v>56.43</v>
      </c>
      <c r="I273" s="6"/>
      <c r="J273" s="6">
        <f>IF(Source!BA187&lt;&gt; 0, Source!BA187, 1)</f>
        <v>1</v>
      </c>
      <c r="K273" s="12">
        <f>Source!S187</f>
        <v>56.43</v>
      </c>
      <c r="L273" s="27"/>
      <c r="R273">
        <f>H273</f>
        <v>56.43</v>
      </c>
    </row>
    <row r="274" spans="1:26" ht="14.25" x14ac:dyDescent="0.2">
      <c r="A274" s="41"/>
      <c r="B274" s="42"/>
      <c r="C274" s="42" t="s">
        <v>159</v>
      </c>
      <c r="D274" s="25"/>
      <c r="E274" s="13"/>
      <c r="F274" s="26">
        <f>Source!AM187</f>
        <v>3064.57</v>
      </c>
      <c r="G274" s="6" t="str">
        <f>Source!DE187</f>
        <v>)*1,25)*1,15</v>
      </c>
      <c r="H274" s="12">
        <f>ROUND(Source!AD187*Source!I187, 2)</f>
        <v>103.08</v>
      </c>
      <c r="I274" s="6"/>
      <c r="J274" s="6">
        <f>IF(Source!BB187&lt;&gt; 0, Source!BB187, 1)</f>
        <v>1</v>
      </c>
      <c r="K274" s="12">
        <f>Source!Q187</f>
        <v>103.08</v>
      </c>
      <c r="L274" s="27"/>
    </row>
    <row r="275" spans="1:26" ht="14.25" x14ac:dyDescent="0.2">
      <c r="A275" s="41"/>
      <c r="B275" s="42"/>
      <c r="C275" s="42" t="s">
        <v>1207</v>
      </c>
      <c r="D275" s="25"/>
      <c r="E275" s="13"/>
      <c r="F275" s="26">
        <f>Source!AN187</f>
        <v>42.73</v>
      </c>
      <c r="G275" s="6" t="str">
        <f>Source!DF187</f>
        <v>)*1,25)*1,15</v>
      </c>
      <c r="H275" s="28">
        <f>ROUND(Source!AE187*Source!I187, 2)</f>
        <v>1.44</v>
      </c>
      <c r="I275" s="6"/>
      <c r="J275" s="6">
        <f>IF(Source!BS187&lt;&gt; 0, Source!BS187, 1)</f>
        <v>1</v>
      </c>
      <c r="K275" s="28">
        <f>Source!R187</f>
        <v>1.44</v>
      </c>
      <c r="L275" s="27"/>
      <c r="R275">
        <f>H275</f>
        <v>1.44</v>
      </c>
    </row>
    <row r="276" spans="1:26" ht="14.25" x14ac:dyDescent="0.2">
      <c r="A276" s="41"/>
      <c r="B276" s="42"/>
      <c r="C276" s="42" t="s">
        <v>1215</v>
      </c>
      <c r="D276" s="25"/>
      <c r="E276" s="13"/>
      <c r="F276" s="26">
        <f>Source!AL187</f>
        <v>509.95</v>
      </c>
      <c r="G276" s="6" t="str">
        <f>Source!DD187</f>
        <v/>
      </c>
      <c r="H276" s="12">
        <f>ROUND(Source!AC187*Source!I187, 2)</f>
        <v>11.93</v>
      </c>
      <c r="I276" s="6"/>
      <c r="J276" s="6">
        <f>IF(Source!BC187&lt;&gt; 0, Source!BC187, 1)</f>
        <v>1</v>
      </c>
      <c r="K276" s="12">
        <f>Source!P187</f>
        <v>11.93</v>
      </c>
      <c r="L276" s="27"/>
    </row>
    <row r="277" spans="1:26" ht="14.25" x14ac:dyDescent="0.2">
      <c r="A277" s="41"/>
      <c r="B277" s="42"/>
      <c r="C277" s="42" t="s">
        <v>1208</v>
      </c>
      <c r="D277" s="25" t="s">
        <v>1209</v>
      </c>
      <c r="E277" s="13">
        <f>Source!BZ187</f>
        <v>66</v>
      </c>
      <c r="F277" s="45"/>
      <c r="G277" s="6"/>
      <c r="H277" s="12">
        <f>SUM(S272:S279)</f>
        <v>38.19</v>
      </c>
      <c r="I277" s="29"/>
      <c r="J277" s="7">
        <f>Source!AT187</f>
        <v>66</v>
      </c>
      <c r="K277" s="12">
        <f>SUM(T272:T279)</f>
        <v>38.19</v>
      </c>
      <c r="L277" s="27"/>
    </row>
    <row r="278" spans="1:26" ht="14.25" x14ac:dyDescent="0.2">
      <c r="A278" s="41"/>
      <c r="B278" s="42"/>
      <c r="C278" s="42" t="s">
        <v>1210</v>
      </c>
      <c r="D278" s="25" t="s">
        <v>1209</v>
      </c>
      <c r="E278" s="13">
        <f>Source!CA187</f>
        <v>40</v>
      </c>
      <c r="F278" s="45"/>
      <c r="G278" s="6"/>
      <c r="H278" s="12">
        <f>SUM(U272:U279)</f>
        <v>23.15</v>
      </c>
      <c r="I278" s="29"/>
      <c r="J278" s="7">
        <f>Source!AU187</f>
        <v>40</v>
      </c>
      <c r="K278" s="12">
        <f>SUM(V272:V279)</f>
        <v>23.15</v>
      </c>
      <c r="L278" s="27"/>
    </row>
    <row r="279" spans="1:26" ht="14.25" x14ac:dyDescent="0.2">
      <c r="A279" s="43"/>
      <c r="B279" s="44"/>
      <c r="C279" s="44" t="s">
        <v>1211</v>
      </c>
      <c r="D279" s="31" t="s">
        <v>1212</v>
      </c>
      <c r="E279" s="32">
        <f>Source!AQ187</f>
        <v>194</v>
      </c>
      <c r="F279" s="33"/>
      <c r="G279" s="36" t="str">
        <f>Source!DI187</f>
        <v>)*1,15)*1,15</v>
      </c>
      <c r="H279" s="35"/>
      <c r="I279" s="36"/>
      <c r="J279" s="36"/>
      <c r="K279" s="35"/>
      <c r="L279" s="39">
        <f>Source!U187</f>
        <v>6.0036209999999999</v>
      </c>
    </row>
    <row r="280" spans="1:26" ht="15" x14ac:dyDescent="0.25">
      <c r="G280" s="60">
        <f>H273+H274+H276+H277+H278</f>
        <v>232.78</v>
      </c>
      <c r="H280" s="60"/>
      <c r="J280" s="60">
        <f>K273+K274+K276+K277+K278</f>
        <v>232.78</v>
      </c>
      <c r="K280" s="60"/>
      <c r="L280" s="38">
        <f>Source!U187</f>
        <v>6.0036209999999999</v>
      </c>
      <c r="O280" s="17">
        <f>G280</f>
        <v>232.78</v>
      </c>
      <c r="P280" s="17">
        <f>J280</f>
        <v>232.78</v>
      </c>
      <c r="Q280" s="17">
        <f>L280</f>
        <v>6.0036209999999999</v>
      </c>
      <c r="W280">
        <f>IF(Source!BI187&lt;=1,H273+H274+H276+H277+H278, 0)</f>
        <v>0</v>
      </c>
      <c r="X280">
        <f>IF(Source!BI187=2,H273+H274+H276+H277+H278, 0)</f>
        <v>232.78</v>
      </c>
      <c r="Y280">
        <f>IF(Source!BI187=3,H273+H274+H276+H277+H278, 0)</f>
        <v>0</v>
      </c>
      <c r="Z280">
        <f>IF(Source!BI187=4,H273+H274+H276+H277+H278, 0)</f>
        <v>0</v>
      </c>
    </row>
    <row r="281" spans="1:26" ht="117.75" x14ac:dyDescent="0.2">
      <c r="A281" s="41" t="str">
        <f>Source!E189</f>
        <v>34</v>
      </c>
      <c r="B281" s="42" t="s">
        <v>1230</v>
      </c>
      <c r="C281" s="42" t="str">
        <f>Source!G189</f>
        <v>Монтаж лотков, решеток, затворов из полосовой и тонколистовой стали(Прим. (Основная секция - 25 шт)</v>
      </c>
      <c r="D281" s="25" t="str">
        <f>Source!H189</f>
        <v>т</v>
      </c>
      <c r="E281" s="13">
        <f>Source!I189</f>
        <v>1.042</v>
      </c>
      <c r="F281" s="26">
        <f>Source!AL189+Source!AM189+Source!AO189</f>
        <v>641</v>
      </c>
      <c r="G281" s="6"/>
      <c r="H281" s="12"/>
      <c r="I281" s="6" t="str">
        <f>Source!BO189</f>
        <v/>
      </c>
      <c r="J281" s="6"/>
      <c r="K281" s="12"/>
      <c r="L281" s="27"/>
      <c r="S281">
        <f>ROUND((Source!FX189/100)*((ROUND(Source!AF189*Source!I189, 2)+ROUND(Source!AE189*Source!I189, 2))), 2)</f>
        <v>488.22</v>
      </c>
      <c r="T281">
        <f>Source!X189</f>
        <v>488.22</v>
      </c>
      <c r="U281">
        <f>ROUND((Source!FY189/100)*((ROUND(Source!AF189*Source!I189, 2)+ROUND(Source!AE189*Source!I189, 2))), 2)</f>
        <v>435.48</v>
      </c>
      <c r="V281">
        <f>Source!Y189</f>
        <v>433.97</v>
      </c>
    </row>
    <row r="282" spans="1:26" x14ac:dyDescent="0.2">
      <c r="C282" s="19" t="str">
        <f>"Объем: "&amp;Source!I189&amp;"=(150*"&amp;"2,53+"&amp;"530*"&amp;"1,25)/"&amp;"1000"</f>
        <v>Объем: 1,042=(150*2,53+530*1,25)/1000</v>
      </c>
    </row>
    <row r="283" spans="1:26" ht="14.25" x14ac:dyDescent="0.2">
      <c r="A283" s="41"/>
      <c r="B283" s="42"/>
      <c r="C283" s="42" t="s">
        <v>1206</v>
      </c>
      <c r="D283" s="25"/>
      <c r="E283" s="13"/>
      <c r="F283" s="26">
        <f>Source!AO189</f>
        <v>433.24</v>
      </c>
      <c r="G283" s="6" t="str">
        <f>Source!DG189</f>
        <v>)*1,15)*1,15</v>
      </c>
      <c r="H283" s="12">
        <f>ROUND(Source!AF189*Source!I189, 2)</f>
        <v>597.02</v>
      </c>
      <c r="I283" s="6"/>
      <c r="J283" s="6">
        <f>IF(Source!BA189&lt;&gt; 0, Source!BA189, 1)</f>
        <v>1</v>
      </c>
      <c r="K283" s="12">
        <f>Source!S189</f>
        <v>597.02</v>
      </c>
      <c r="L283" s="27"/>
      <c r="R283">
        <f>H283</f>
        <v>597.02</v>
      </c>
    </row>
    <row r="284" spans="1:26" ht="14.25" x14ac:dyDescent="0.2">
      <c r="A284" s="41"/>
      <c r="B284" s="42"/>
      <c r="C284" s="42" t="s">
        <v>159</v>
      </c>
      <c r="D284" s="25"/>
      <c r="E284" s="13"/>
      <c r="F284" s="26">
        <f>Source!AM189</f>
        <v>125.8</v>
      </c>
      <c r="G284" s="6" t="str">
        <f>Source!DE189</f>
        <v>)*1,25)*1,15</v>
      </c>
      <c r="H284" s="12">
        <f>ROUND(Source!AD189*Source!I189, 2)</f>
        <v>188.43</v>
      </c>
      <c r="I284" s="6"/>
      <c r="J284" s="6">
        <f>IF(Source!BB189&lt;&gt; 0, Source!BB189, 1)</f>
        <v>1</v>
      </c>
      <c r="K284" s="12">
        <f>Source!Q189</f>
        <v>188.43</v>
      </c>
      <c r="L284" s="27"/>
    </row>
    <row r="285" spans="1:26" ht="14.25" x14ac:dyDescent="0.2">
      <c r="A285" s="41"/>
      <c r="B285" s="42"/>
      <c r="C285" s="42" t="s">
        <v>1207</v>
      </c>
      <c r="D285" s="25"/>
      <c r="E285" s="13"/>
      <c r="F285" s="26">
        <f>Source!AN189</f>
        <v>3.82</v>
      </c>
      <c r="G285" s="6" t="str">
        <f>Source!DF189</f>
        <v>)*1,25)*1,15</v>
      </c>
      <c r="H285" s="28">
        <f>ROUND(Source!AE189*Source!I189, 2)</f>
        <v>5.72</v>
      </c>
      <c r="I285" s="6"/>
      <c r="J285" s="6">
        <f>IF(Source!BS189&lt;&gt; 0, Source!BS189, 1)</f>
        <v>1</v>
      </c>
      <c r="K285" s="28">
        <f>Source!R189</f>
        <v>5.72</v>
      </c>
      <c r="L285" s="27"/>
      <c r="R285">
        <f>H285</f>
        <v>5.72</v>
      </c>
    </row>
    <row r="286" spans="1:26" ht="14.25" x14ac:dyDescent="0.2">
      <c r="A286" s="41"/>
      <c r="B286" s="42"/>
      <c r="C286" s="42" t="s">
        <v>1215</v>
      </c>
      <c r="D286" s="25"/>
      <c r="E286" s="13"/>
      <c r="F286" s="26">
        <f>Source!AL189</f>
        <v>81.96</v>
      </c>
      <c r="G286" s="6" t="str">
        <f>Source!DD189</f>
        <v/>
      </c>
      <c r="H286" s="12">
        <f>ROUND(Source!AC189*Source!I189, 2)</f>
        <v>85.4</v>
      </c>
      <c r="I286" s="6"/>
      <c r="J286" s="6">
        <f>IF(Source!BC189&lt;&gt; 0, Source!BC189, 1)</f>
        <v>1</v>
      </c>
      <c r="K286" s="12">
        <f>Source!P189</f>
        <v>85.4</v>
      </c>
      <c r="L286" s="27"/>
    </row>
    <row r="287" spans="1:26" ht="14.25" x14ac:dyDescent="0.2">
      <c r="A287" s="41"/>
      <c r="B287" s="42"/>
      <c r="C287" s="42" t="s">
        <v>1208</v>
      </c>
      <c r="D287" s="25" t="s">
        <v>1209</v>
      </c>
      <c r="E287" s="13">
        <f>Source!BZ189</f>
        <v>90</v>
      </c>
      <c r="F287" s="59" t="str">
        <f>CONCATENATE(" )", Source!DL189, Source!FT189, "=", Source!FX189)</f>
        <v xml:space="preserve"> )*0,9=81</v>
      </c>
      <c r="G287" s="48"/>
      <c r="H287" s="12">
        <f>SUM(S281:S289)</f>
        <v>488.22</v>
      </c>
      <c r="I287" s="29"/>
      <c r="J287" s="7">
        <f>Source!AT189</f>
        <v>81</v>
      </c>
      <c r="K287" s="12">
        <f>SUM(T281:T289)</f>
        <v>488.22</v>
      </c>
      <c r="L287" s="27"/>
    </row>
    <row r="288" spans="1:26" ht="14.25" x14ac:dyDescent="0.2">
      <c r="A288" s="41"/>
      <c r="B288" s="42"/>
      <c r="C288" s="42" t="s">
        <v>1210</v>
      </c>
      <c r="D288" s="25" t="s">
        <v>1209</v>
      </c>
      <c r="E288" s="13">
        <f>Source!CA189</f>
        <v>85</v>
      </c>
      <c r="F288" s="59" t="str">
        <f>CONCATENATE(" )", Source!DM189, Source!FU189, "=", Source!FY189)</f>
        <v xml:space="preserve"> )*0,85=72,25</v>
      </c>
      <c r="G288" s="48"/>
      <c r="H288" s="12">
        <f>SUM(U281:U289)</f>
        <v>435.48</v>
      </c>
      <c r="I288" s="29"/>
      <c r="J288" s="7">
        <f>Source!AU189</f>
        <v>72</v>
      </c>
      <c r="K288" s="12">
        <f>SUM(V281:V289)</f>
        <v>433.97</v>
      </c>
      <c r="L288" s="27"/>
    </row>
    <row r="289" spans="1:26" ht="14.25" x14ac:dyDescent="0.2">
      <c r="A289" s="43"/>
      <c r="B289" s="44"/>
      <c r="C289" s="44" t="s">
        <v>1211</v>
      </c>
      <c r="D289" s="31" t="s">
        <v>1212</v>
      </c>
      <c r="E289" s="32">
        <f>Source!AQ189</f>
        <v>50.79</v>
      </c>
      <c r="F289" s="33"/>
      <c r="G289" s="36" t="str">
        <f>Source!DI189</f>
        <v>)*1,15)*1,15</v>
      </c>
      <c r="H289" s="35"/>
      <c r="I289" s="36"/>
      <c r="J289" s="36"/>
      <c r="K289" s="35"/>
      <c r="L289" s="39">
        <f>Source!U189</f>
        <v>69.990905549999994</v>
      </c>
    </row>
    <row r="290" spans="1:26" ht="15" x14ac:dyDescent="0.25">
      <c r="G290" s="60">
        <f>H283+H284+H286+H287+H288</f>
        <v>1794.5500000000002</v>
      </c>
      <c r="H290" s="60"/>
      <c r="J290" s="60">
        <f>K283+K284+K286+K287+K288</f>
        <v>1793.0400000000002</v>
      </c>
      <c r="K290" s="60"/>
      <c r="L290" s="38">
        <f>Source!U189</f>
        <v>69.990905549999994</v>
      </c>
      <c r="O290" s="17">
        <f>G290</f>
        <v>1794.5500000000002</v>
      </c>
      <c r="P290" s="17">
        <f>J290</f>
        <v>1793.0400000000002</v>
      </c>
      <c r="Q290" s="17">
        <f>L290</f>
        <v>69.990905549999994</v>
      </c>
      <c r="W290">
        <f>IF(Source!BI189&lt;=1,H283+H284+H286+H287+H288, 0)</f>
        <v>1794.5500000000002</v>
      </c>
      <c r="X290">
        <f>IF(Source!BI189=2,H283+H284+H286+H287+H288, 0)</f>
        <v>0</v>
      </c>
      <c r="Y290">
        <f>IF(Source!BI189=3,H283+H284+H286+H287+H288, 0)</f>
        <v>0</v>
      </c>
      <c r="Z290">
        <f>IF(Source!BI189=4,H283+H284+H286+H287+H288, 0)</f>
        <v>0</v>
      </c>
    </row>
    <row r="291" spans="1:26" ht="156" x14ac:dyDescent="0.2">
      <c r="A291" s="41" t="str">
        <f>Source!E191</f>
        <v>35</v>
      </c>
      <c r="B291" s="42" t="s">
        <v>1231</v>
      </c>
      <c r="C291" s="42" t="str">
        <f>Source!G191</f>
        <v>Огрунтовка металлических поверхностей за один раз грунтовкой ГФ-021 (Прим. Второй слой)</v>
      </c>
      <c r="D291" s="25" t="str">
        <f>Source!H191</f>
        <v>100 м2</v>
      </c>
      <c r="E291" s="13">
        <f>Source!I191</f>
        <v>0.5</v>
      </c>
      <c r="F291" s="26">
        <f>Source!AL191+Source!AM191+Source!AO191</f>
        <v>268.49</v>
      </c>
      <c r="G291" s="6"/>
      <c r="H291" s="12"/>
      <c r="I291" s="6" t="str">
        <f>Source!BO191</f>
        <v/>
      </c>
      <c r="J291" s="6"/>
      <c r="K291" s="12"/>
      <c r="L291" s="27"/>
      <c r="S291">
        <f>ROUND((Source!FX191/100)*((ROUND(Source!AF191*Source!I191, 2)+ROUND(Source!AE191*Source!I191, 2))), 2)</f>
        <v>33.450000000000003</v>
      </c>
      <c r="T291">
        <f>Source!X191</f>
        <v>33.450000000000003</v>
      </c>
      <c r="U291">
        <f>ROUND((Source!FY191/100)*((ROUND(Source!AF191*Source!I191, 2)+ROUND(Source!AE191*Source!I191, 2))), 2)</f>
        <v>24.57</v>
      </c>
      <c r="V291">
        <f>Source!Y191</f>
        <v>24.78</v>
      </c>
    </row>
    <row r="292" spans="1:26" x14ac:dyDescent="0.2">
      <c r="C292" s="19" t="str">
        <f>"Объем: "&amp;Source!I191&amp;"=(1*"&amp;"2*"&amp;"25)/"&amp;"100"</f>
        <v>Объем: 0,5=(1*2*25)/100</v>
      </c>
    </row>
    <row r="293" spans="1:26" ht="28.5" x14ac:dyDescent="0.2">
      <c r="A293" s="41"/>
      <c r="B293" s="42"/>
      <c r="C293" s="42" t="s">
        <v>1206</v>
      </c>
      <c r="D293" s="25"/>
      <c r="E293" s="13"/>
      <c r="F293" s="26">
        <f>Source!AO191</f>
        <v>56.55</v>
      </c>
      <c r="G293" s="6" t="str">
        <f>Source!DG191</f>
        <v>)*1,15)*1,15)*1,1</v>
      </c>
      <c r="H293" s="12">
        <f>ROUND(Source!AF191*Source!I191, 2)</f>
        <v>41.13</v>
      </c>
      <c r="I293" s="6"/>
      <c r="J293" s="6">
        <f>IF(Source!BA191&lt;&gt; 0, Source!BA191, 1)</f>
        <v>1</v>
      </c>
      <c r="K293" s="12">
        <f>Source!S191</f>
        <v>41.13</v>
      </c>
      <c r="L293" s="27"/>
      <c r="R293">
        <f>H293</f>
        <v>41.13</v>
      </c>
    </row>
    <row r="294" spans="1:26" ht="28.5" x14ac:dyDescent="0.2">
      <c r="A294" s="41"/>
      <c r="B294" s="42"/>
      <c r="C294" s="42" t="s">
        <v>159</v>
      </c>
      <c r="D294" s="25"/>
      <c r="E294" s="13"/>
      <c r="F294" s="26">
        <f>Source!AM191</f>
        <v>9.2200000000000006</v>
      </c>
      <c r="G294" s="6" t="str">
        <f>Source!DE191</f>
        <v>)*1,25)*1,15)*1,1</v>
      </c>
      <c r="H294" s="12">
        <f>ROUND(Source!AD191*Source!I191, 2)</f>
        <v>7.29</v>
      </c>
      <c r="I294" s="6"/>
      <c r="J294" s="6">
        <f>IF(Source!BB191&lt;&gt; 0, Source!BB191, 1)</f>
        <v>1</v>
      </c>
      <c r="K294" s="12">
        <f>Source!Q191</f>
        <v>7.29</v>
      </c>
      <c r="L294" s="27"/>
    </row>
    <row r="295" spans="1:26" ht="28.5" x14ac:dyDescent="0.2">
      <c r="A295" s="41"/>
      <c r="B295" s="42"/>
      <c r="C295" s="42" t="s">
        <v>1207</v>
      </c>
      <c r="D295" s="25"/>
      <c r="E295" s="13"/>
      <c r="F295" s="26">
        <f>Source!AN191</f>
        <v>0.22</v>
      </c>
      <c r="G295" s="6" t="str">
        <f>Source!DF191</f>
        <v>)*1,25)*1,15)*1,1</v>
      </c>
      <c r="H295" s="28">
        <f>ROUND(Source!AE191*Source!I191, 2)</f>
        <v>0.17</v>
      </c>
      <c r="I295" s="6"/>
      <c r="J295" s="6">
        <f>IF(Source!BS191&lt;&gt; 0, Source!BS191, 1)</f>
        <v>1</v>
      </c>
      <c r="K295" s="28">
        <f>Source!R191</f>
        <v>0.17</v>
      </c>
      <c r="L295" s="27"/>
      <c r="R295">
        <f>H295</f>
        <v>0.17</v>
      </c>
    </row>
    <row r="296" spans="1:26" ht="14.25" x14ac:dyDescent="0.2">
      <c r="A296" s="41"/>
      <c r="B296" s="42"/>
      <c r="C296" s="42" t="s">
        <v>1215</v>
      </c>
      <c r="D296" s="25"/>
      <c r="E296" s="13"/>
      <c r="F296" s="26">
        <f>Source!AL191</f>
        <v>202.72</v>
      </c>
      <c r="G296" s="6" t="str">
        <f>Source!DD191</f>
        <v>)*1,1</v>
      </c>
      <c r="H296" s="12">
        <f>ROUND(Source!AC191*Source!I191, 2)</f>
        <v>111.5</v>
      </c>
      <c r="I296" s="6"/>
      <c r="J296" s="6">
        <f>IF(Source!BC191&lt;&gt; 0, Source!BC191, 1)</f>
        <v>1</v>
      </c>
      <c r="K296" s="12">
        <f>Source!P191</f>
        <v>111.5</v>
      </c>
      <c r="L296" s="27"/>
    </row>
    <row r="297" spans="1:26" ht="14.25" x14ac:dyDescent="0.2">
      <c r="A297" s="41"/>
      <c r="B297" s="42"/>
      <c r="C297" s="42" t="s">
        <v>1208</v>
      </c>
      <c r="D297" s="25" t="s">
        <v>1209</v>
      </c>
      <c r="E297" s="13">
        <f>Source!BZ191</f>
        <v>90</v>
      </c>
      <c r="F297" s="59" t="str">
        <f>CONCATENATE(" )", Source!DL191, Source!FT191, "=", Source!FX191)</f>
        <v xml:space="preserve"> )*0,9=81</v>
      </c>
      <c r="G297" s="48"/>
      <c r="H297" s="12">
        <f>SUM(S291:S299)</f>
        <v>33.450000000000003</v>
      </c>
      <c r="I297" s="29"/>
      <c r="J297" s="7">
        <f>Source!AT191</f>
        <v>81</v>
      </c>
      <c r="K297" s="12">
        <f>SUM(T291:T299)</f>
        <v>33.450000000000003</v>
      </c>
      <c r="L297" s="27"/>
    </row>
    <row r="298" spans="1:26" ht="14.25" x14ac:dyDescent="0.2">
      <c r="A298" s="41"/>
      <c r="B298" s="42"/>
      <c r="C298" s="42" t="s">
        <v>1210</v>
      </c>
      <c r="D298" s="25" t="s">
        <v>1209</v>
      </c>
      <c r="E298" s="13">
        <f>Source!CA191</f>
        <v>70</v>
      </c>
      <c r="F298" s="59" t="str">
        <f>CONCATENATE(" )", Source!DM191, Source!FU191, "=", Source!FY191)</f>
        <v xml:space="preserve"> )*0,85=59,5</v>
      </c>
      <c r="G298" s="48"/>
      <c r="H298" s="12">
        <f>SUM(U291:U299)</f>
        <v>24.57</v>
      </c>
      <c r="I298" s="29"/>
      <c r="J298" s="7">
        <f>Source!AU191</f>
        <v>60</v>
      </c>
      <c r="K298" s="12">
        <f>SUM(V291:V299)</f>
        <v>24.78</v>
      </c>
      <c r="L298" s="27"/>
    </row>
    <row r="299" spans="1:26" ht="28.5" x14ac:dyDescent="0.2">
      <c r="A299" s="43"/>
      <c r="B299" s="44"/>
      <c r="C299" s="44" t="s">
        <v>1211</v>
      </c>
      <c r="D299" s="31" t="s">
        <v>1212</v>
      </c>
      <c r="E299" s="32">
        <f>Source!AQ191</f>
        <v>5.31</v>
      </c>
      <c r="F299" s="33"/>
      <c r="G299" s="36" t="str">
        <f>Source!DI191</f>
        <v>)*1,15)*1,15)*1,1</v>
      </c>
      <c r="H299" s="35"/>
      <c r="I299" s="36"/>
      <c r="J299" s="36"/>
      <c r="K299" s="35"/>
      <c r="L299" s="39">
        <f>Source!U191</f>
        <v>3.8623612499999993</v>
      </c>
    </row>
    <row r="300" spans="1:26" ht="15" x14ac:dyDescent="0.25">
      <c r="G300" s="60">
        <f>H293+H294+H296+H297+H298</f>
        <v>217.94</v>
      </c>
      <c r="H300" s="60"/>
      <c r="J300" s="60">
        <f>K293+K294+K296+K297+K298</f>
        <v>218.15</v>
      </c>
      <c r="K300" s="60"/>
      <c r="L300" s="38">
        <f>Source!U191</f>
        <v>3.8623612499999993</v>
      </c>
      <c r="O300" s="17">
        <f>G300</f>
        <v>217.94</v>
      </c>
      <c r="P300" s="17">
        <f>J300</f>
        <v>218.15</v>
      </c>
      <c r="Q300" s="17">
        <f>L300</f>
        <v>3.8623612499999993</v>
      </c>
      <c r="W300">
        <f>IF(Source!BI191&lt;=1,H293+H294+H296+H297+H298, 0)</f>
        <v>217.94</v>
      </c>
      <c r="X300">
        <f>IF(Source!BI191=2,H293+H294+H296+H297+H298, 0)</f>
        <v>0</v>
      </c>
      <c r="Y300">
        <f>IF(Source!BI191=3,H293+H294+H296+H297+H298, 0)</f>
        <v>0</v>
      </c>
      <c r="Z300">
        <f>IF(Source!BI191=4,H293+H294+H296+H297+H298, 0)</f>
        <v>0</v>
      </c>
    </row>
    <row r="301" spans="1:26" ht="156" x14ac:dyDescent="0.2">
      <c r="A301" s="41" t="str">
        <f>Source!E193</f>
        <v>36</v>
      </c>
      <c r="B301" s="42" t="s">
        <v>1232</v>
      </c>
      <c r="C301" s="42" t="str">
        <f>Source!G193</f>
        <v>Окраска металлических огрунтованных поверхностей эмалью ПФ-115 (Прим. В два слоя)</v>
      </c>
      <c r="D301" s="25" t="str">
        <f>Source!H193</f>
        <v>100 м2</v>
      </c>
      <c r="E301" s="13">
        <f>Source!I193</f>
        <v>0.5</v>
      </c>
      <c r="F301" s="26">
        <f>Source!AL193+Source!AM193+Source!AO193</f>
        <v>322.02</v>
      </c>
      <c r="G301" s="6"/>
      <c r="H301" s="12"/>
      <c r="I301" s="6" t="str">
        <f>Source!BO193</f>
        <v/>
      </c>
      <c r="J301" s="6"/>
      <c r="K301" s="12"/>
      <c r="L301" s="27"/>
      <c r="S301">
        <f>ROUND((Source!FX193/100)*((ROUND(Source!AF193*Source!I193, 2)+ROUND(Source!AE193*Source!I193, 2))), 2)</f>
        <v>41.22</v>
      </c>
      <c r="T301">
        <f>Source!X193</f>
        <v>41.22</v>
      </c>
      <c r="U301">
        <f>ROUND((Source!FY193/100)*((ROUND(Source!AF193*Source!I193, 2)+ROUND(Source!AE193*Source!I193, 2))), 2)</f>
        <v>30.28</v>
      </c>
      <c r="V301">
        <f>Source!Y193</f>
        <v>30.53</v>
      </c>
    </row>
    <row r="302" spans="1:26" x14ac:dyDescent="0.2">
      <c r="C302" s="19" t="str">
        <f>"Объем: "&amp;Source!I193&amp;"=(1*"&amp;"2*"&amp;"25)/"&amp;"100"</f>
        <v>Объем: 0,5=(1*2*25)/100</v>
      </c>
    </row>
    <row r="303" spans="1:26" ht="28.5" x14ac:dyDescent="0.2">
      <c r="A303" s="41"/>
      <c r="B303" s="42"/>
      <c r="C303" s="42" t="s">
        <v>1206</v>
      </c>
      <c r="D303" s="25"/>
      <c r="E303" s="13"/>
      <c r="F303" s="26">
        <f>Source!AO193</f>
        <v>34.74</v>
      </c>
      <c r="G303" s="6" t="str">
        <f>Source!DG193</f>
        <v>)*1,15)*1,15)*1,1*2</v>
      </c>
      <c r="H303" s="12">
        <f>ROUND(Source!AF193*Source!I193, 2)</f>
        <v>50.54</v>
      </c>
      <c r="I303" s="6"/>
      <c r="J303" s="6">
        <f>IF(Source!BA193&lt;&gt; 0, Source!BA193, 1)</f>
        <v>1</v>
      </c>
      <c r="K303" s="12">
        <f>Source!S193</f>
        <v>50.54</v>
      </c>
      <c r="L303" s="27"/>
      <c r="R303">
        <f>H303</f>
        <v>50.54</v>
      </c>
    </row>
    <row r="304" spans="1:26" ht="28.5" x14ac:dyDescent="0.2">
      <c r="A304" s="41"/>
      <c r="B304" s="42"/>
      <c r="C304" s="42" t="s">
        <v>159</v>
      </c>
      <c r="D304" s="25"/>
      <c r="E304" s="13"/>
      <c r="F304" s="26">
        <f>Source!AM193</f>
        <v>6.01</v>
      </c>
      <c r="G304" s="6" t="str">
        <f>Source!DE193</f>
        <v>)*1,25)*1,15)*1,1*2</v>
      </c>
      <c r="H304" s="12">
        <f>ROUND(Source!AD193*Source!I193, 2)</f>
        <v>9.5</v>
      </c>
      <c r="I304" s="6"/>
      <c r="J304" s="6">
        <f>IF(Source!BB193&lt;&gt; 0, Source!BB193, 1)</f>
        <v>1</v>
      </c>
      <c r="K304" s="12">
        <f>Source!Q193</f>
        <v>9.5</v>
      </c>
      <c r="L304" s="27"/>
    </row>
    <row r="305" spans="1:26" ht="28.5" x14ac:dyDescent="0.2">
      <c r="A305" s="41"/>
      <c r="B305" s="42"/>
      <c r="C305" s="42" t="s">
        <v>1207</v>
      </c>
      <c r="D305" s="25"/>
      <c r="E305" s="13"/>
      <c r="F305" s="26">
        <f>Source!AN193</f>
        <v>0.22</v>
      </c>
      <c r="G305" s="6" t="str">
        <f>Source!DF193</f>
        <v>)*1,25)*1,15)*1,1*2</v>
      </c>
      <c r="H305" s="28">
        <f>ROUND(Source!AE193*Source!I193, 2)</f>
        <v>0.35</v>
      </c>
      <c r="I305" s="6"/>
      <c r="J305" s="6">
        <f>IF(Source!BS193&lt;&gt; 0, Source!BS193, 1)</f>
        <v>1</v>
      </c>
      <c r="K305" s="28">
        <f>Source!R193</f>
        <v>0.35</v>
      </c>
      <c r="L305" s="27"/>
      <c r="R305">
        <f>H305</f>
        <v>0.35</v>
      </c>
    </row>
    <row r="306" spans="1:26" ht="14.25" x14ac:dyDescent="0.2">
      <c r="A306" s="41"/>
      <c r="B306" s="42"/>
      <c r="C306" s="42" t="s">
        <v>1215</v>
      </c>
      <c r="D306" s="25"/>
      <c r="E306" s="13"/>
      <c r="F306" s="26">
        <f>Source!AL193</f>
        <v>281.27</v>
      </c>
      <c r="G306" s="6" t="str">
        <f>Source!DD193</f>
        <v>)*1,1*2</v>
      </c>
      <c r="H306" s="12">
        <f>ROUND(Source!AC193*Source!I193, 2)</f>
        <v>309.39999999999998</v>
      </c>
      <c r="I306" s="6"/>
      <c r="J306" s="6">
        <f>IF(Source!BC193&lt;&gt; 0, Source!BC193, 1)</f>
        <v>1</v>
      </c>
      <c r="K306" s="12">
        <f>Source!P193</f>
        <v>309.39999999999998</v>
      </c>
      <c r="L306" s="27"/>
    </row>
    <row r="307" spans="1:26" ht="14.25" x14ac:dyDescent="0.2">
      <c r="A307" s="41"/>
      <c r="B307" s="42"/>
      <c r="C307" s="42" t="s">
        <v>1208</v>
      </c>
      <c r="D307" s="25" t="s">
        <v>1209</v>
      </c>
      <c r="E307" s="13">
        <f>Source!BZ193</f>
        <v>90</v>
      </c>
      <c r="F307" s="59" t="str">
        <f>CONCATENATE(" )", Source!DL193, Source!FT193, "=", Source!FX193)</f>
        <v xml:space="preserve"> )*0,9=81</v>
      </c>
      <c r="G307" s="48"/>
      <c r="H307" s="12">
        <f>SUM(S301:S311)</f>
        <v>41.22</v>
      </c>
      <c r="I307" s="29"/>
      <c r="J307" s="7">
        <f>Source!AT193</f>
        <v>81</v>
      </c>
      <c r="K307" s="12">
        <f>SUM(T301:T311)</f>
        <v>41.22</v>
      </c>
      <c r="L307" s="27"/>
    </row>
    <row r="308" spans="1:26" ht="14.25" x14ac:dyDescent="0.2">
      <c r="A308" s="41"/>
      <c r="B308" s="42"/>
      <c r="C308" s="42" t="s">
        <v>1210</v>
      </c>
      <c r="D308" s="25" t="s">
        <v>1209</v>
      </c>
      <c r="E308" s="13">
        <f>Source!CA193</f>
        <v>70</v>
      </c>
      <c r="F308" s="59" t="str">
        <f>CONCATENATE(" )", Source!DM193, Source!FU193, "=", Source!FY193)</f>
        <v xml:space="preserve"> )*0,85=59,5</v>
      </c>
      <c r="G308" s="48"/>
      <c r="H308" s="12">
        <f>SUM(U301:U311)</f>
        <v>30.28</v>
      </c>
      <c r="I308" s="29"/>
      <c r="J308" s="7">
        <f>Source!AU193</f>
        <v>60</v>
      </c>
      <c r="K308" s="12">
        <f>SUM(V301:V311)</f>
        <v>30.53</v>
      </c>
      <c r="L308" s="27"/>
    </row>
    <row r="309" spans="1:26" ht="28.5" x14ac:dyDescent="0.2">
      <c r="A309" s="41"/>
      <c r="B309" s="42"/>
      <c r="C309" s="42" t="s">
        <v>1211</v>
      </c>
      <c r="D309" s="25" t="s">
        <v>1212</v>
      </c>
      <c r="E309" s="13">
        <f>Source!AQ193</f>
        <v>3.83</v>
      </c>
      <c r="F309" s="26"/>
      <c r="G309" s="6" t="str">
        <f>Source!DI193</f>
        <v>)*1,15)*1,15)*1,1*2</v>
      </c>
      <c r="H309" s="12"/>
      <c r="I309" s="6"/>
      <c r="J309" s="6"/>
      <c r="K309" s="12"/>
      <c r="L309" s="30">
        <f>Source!U193</f>
        <v>5.5716924999999993</v>
      </c>
    </row>
    <row r="310" spans="1:26" ht="156" x14ac:dyDescent="0.2">
      <c r="A310" s="41" t="str">
        <f>Source!E195</f>
        <v>36,1</v>
      </c>
      <c r="B310" s="42" t="s">
        <v>1233</v>
      </c>
      <c r="C310" s="42" t="str">
        <f>Source!G195</f>
        <v>Эмаль ПФ-133 цветная</v>
      </c>
      <c r="D310" s="25" t="str">
        <f>Source!H195</f>
        <v>т</v>
      </c>
      <c r="E310" s="13">
        <f>Source!I195</f>
        <v>2.0899999999999998E-2</v>
      </c>
      <c r="F310" s="26">
        <f>Source!AL195+Source!AM195+Source!AO195</f>
        <v>16303</v>
      </c>
      <c r="G310" s="40" t="s">
        <v>1234</v>
      </c>
      <c r="H310" s="12">
        <f>ROUND(Source!AC195*Source!I195, 2)+ROUND(Source!AD195*Source!I195, 2)+ROUND(Source!AF195*Source!I195, 2)</f>
        <v>340.73</v>
      </c>
      <c r="I310" s="6"/>
      <c r="J310" s="6">
        <f>IF(Source!BC195&lt;&gt; 0, Source!BC195, 1)</f>
        <v>1</v>
      </c>
      <c r="K310" s="12">
        <f>Source!O195</f>
        <v>340.73</v>
      </c>
      <c r="L310" s="27"/>
      <c r="S310">
        <f>ROUND((Source!FX195/100)*((ROUND(Source!AF195*Source!I195, 2)+ROUND(Source!AE195*Source!I195, 2))), 2)</f>
        <v>0</v>
      </c>
      <c r="T310">
        <f>Source!X195</f>
        <v>0</v>
      </c>
      <c r="U310">
        <f>ROUND((Source!FY195/100)*((ROUND(Source!AF195*Source!I195, 2)+ROUND(Source!AE195*Source!I195, 2))), 2)</f>
        <v>0</v>
      </c>
      <c r="V310">
        <f>Source!Y195</f>
        <v>0</v>
      </c>
      <c r="W310">
        <f>IF(Source!BI195&lt;=1,H310, 0)</f>
        <v>340.73</v>
      </c>
      <c r="X310">
        <f>IF(Source!BI195=2,H310, 0)</f>
        <v>0</v>
      </c>
      <c r="Y310">
        <f>IF(Source!BI195=3,H310, 0)</f>
        <v>0</v>
      </c>
      <c r="Z310">
        <f>IF(Source!BI195=4,H310, 0)</f>
        <v>0</v>
      </c>
    </row>
    <row r="311" spans="1:26" ht="156" x14ac:dyDescent="0.2">
      <c r="A311" s="43" t="str">
        <f>Source!E197</f>
        <v>36,2</v>
      </c>
      <c r="B311" s="44" t="s">
        <v>1235</v>
      </c>
      <c r="C311" s="44" t="str">
        <f>Source!G197</f>
        <v>Эмаль ПФ-115 серая</v>
      </c>
      <c r="D311" s="31" t="str">
        <f>Source!H197</f>
        <v>т</v>
      </c>
      <c r="E311" s="32">
        <f>Source!I197</f>
        <v>-2.0899999999999998E-2</v>
      </c>
      <c r="F311" s="33">
        <f>Source!AL197+Source!AM197+Source!AO197</f>
        <v>14312.87</v>
      </c>
      <c r="G311" s="34" t="s">
        <v>1234</v>
      </c>
      <c r="H311" s="35">
        <f>ROUND(Source!AC197*Source!I197, 2)+ROUND(Source!AD197*Source!I197, 2)+ROUND(Source!AF197*Source!I197, 2)</f>
        <v>-299.14</v>
      </c>
      <c r="I311" s="36"/>
      <c r="J311" s="36">
        <f>IF(Source!BC197&lt;&gt; 0, Source!BC197, 1)</f>
        <v>1</v>
      </c>
      <c r="K311" s="35">
        <f>Source!O197</f>
        <v>-299.14</v>
      </c>
      <c r="L311" s="37"/>
      <c r="S311">
        <f>ROUND((Source!FX197/100)*((ROUND(Source!AF197*Source!I197, 2)+ROUND(Source!AE197*Source!I197, 2))), 2)</f>
        <v>0</v>
      </c>
      <c r="T311">
        <f>Source!X197</f>
        <v>0</v>
      </c>
      <c r="U311">
        <f>ROUND((Source!FY197/100)*((ROUND(Source!AF197*Source!I197, 2)+ROUND(Source!AE197*Source!I197, 2))), 2)</f>
        <v>0</v>
      </c>
      <c r="V311">
        <f>Source!Y197</f>
        <v>0</v>
      </c>
      <c r="W311">
        <f>IF(Source!BI197&lt;=1,H311, 0)</f>
        <v>-299.14</v>
      </c>
      <c r="X311">
        <f>IF(Source!BI197=2,H311, 0)</f>
        <v>0</v>
      </c>
      <c r="Y311">
        <f>IF(Source!BI197=3,H311, 0)</f>
        <v>0</v>
      </c>
      <c r="Z311">
        <f>IF(Source!BI197=4,H311, 0)</f>
        <v>0</v>
      </c>
    </row>
    <row r="312" spans="1:26" ht="15" x14ac:dyDescent="0.25">
      <c r="G312" s="60">
        <f>H303+H304+H306+H307+H308+SUM(H310:H311)</f>
        <v>482.53</v>
      </c>
      <c r="H312" s="60"/>
      <c r="J312" s="60">
        <f>K303+K304+K306+K307+K308+SUM(K310:K311)</f>
        <v>482.78</v>
      </c>
      <c r="K312" s="60"/>
      <c r="L312" s="38">
        <f>Source!U193</f>
        <v>5.5716924999999993</v>
      </c>
      <c r="O312" s="17">
        <f>G312</f>
        <v>482.53</v>
      </c>
      <c r="P312" s="17">
        <f>J312</f>
        <v>482.78</v>
      </c>
      <c r="Q312" s="17">
        <f>L312</f>
        <v>5.5716924999999993</v>
      </c>
      <c r="W312">
        <f>IF(Source!BI193&lt;=1,H303+H304+H306+H307+H308, 0)</f>
        <v>440.93999999999994</v>
      </c>
      <c r="X312">
        <f>IF(Source!BI193=2,H303+H304+H306+H307+H308, 0)</f>
        <v>0</v>
      </c>
      <c r="Y312">
        <f>IF(Source!BI193=3,H303+H304+H306+H307+H308, 0)</f>
        <v>0</v>
      </c>
      <c r="Z312">
        <f>IF(Source!BI193=4,H303+H304+H306+H307+H308, 0)</f>
        <v>0</v>
      </c>
    </row>
    <row r="313" spans="1:26" ht="28.5" x14ac:dyDescent="0.2">
      <c r="A313" s="43" t="str">
        <f>Source!E199</f>
        <v>37</v>
      </c>
      <c r="B313" s="44" t="str">
        <f>Source!F199</f>
        <v>04.1.02.05-0007</v>
      </c>
      <c r="C313" s="44" t="str">
        <f>Source!G199</f>
        <v>Бетон тяжелый, класс В20 (М250) (бетонирование столбов )</v>
      </c>
      <c r="D313" s="31" t="str">
        <f>Source!H199</f>
        <v>м3</v>
      </c>
      <c r="E313" s="32">
        <f>Source!I199</f>
        <v>3</v>
      </c>
      <c r="F313" s="33">
        <f>Source!AL199</f>
        <v>665</v>
      </c>
      <c r="G313" s="36" t="str">
        <f>Source!DD199</f>
        <v/>
      </c>
      <c r="H313" s="35">
        <f>ROUND(Source!AC199*Source!I199, 2)</f>
        <v>1995</v>
      </c>
      <c r="I313" s="36" t="str">
        <f>Source!BO199</f>
        <v/>
      </c>
      <c r="J313" s="36">
        <f>IF(Source!BC199&lt;&gt; 0, Source!BC199, 1)</f>
        <v>1</v>
      </c>
      <c r="K313" s="35">
        <f>Source!P199</f>
        <v>1995</v>
      </c>
      <c r="L313" s="37"/>
      <c r="S313">
        <f>ROUND((Source!FX199/100)*((ROUND(Source!AF199*Source!I199, 2)+ROUND(Source!AE199*Source!I199, 2))), 2)</f>
        <v>0</v>
      </c>
      <c r="T313">
        <f>Source!X199</f>
        <v>0</v>
      </c>
      <c r="U313">
        <f>ROUND((Source!FY199/100)*((ROUND(Source!AF199*Source!I199, 2)+ROUND(Source!AE199*Source!I199, 2))), 2)</f>
        <v>0</v>
      </c>
      <c r="V313">
        <f>Source!Y199</f>
        <v>0</v>
      </c>
    </row>
    <row r="314" spans="1:26" ht="15" x14ac:dyDescent="0.25">
      <c r="G314" s="60">
        <f>H313</f>
        <v>1995</v>
      </c>
      <c r="H314" s="60"/>
      <c r="J314" s="60">
        <f>K313</f>
        <v>1995</v>
      </c>
      <c r="K314" s="60"/>
      <c r="L314" s="38">
        <f>Source!U199</f>
        <v>0</v>
      </c>
      <c r="O314" s="17">
        <f>G314</f>
        <v>1995</v>
      </c>
      <c r="P314" s="17">
        <f>J314</f>
        <v>1995</v>
      </c>
      <c r="Q314" s="17">
        <f>L314</f>
        <v>0</v>
      </c>
      <c r="W314">
        <f>IF(Source!BI199&lt;=1,H313, 0)</f>
        <v>1995</v>
      </c>
      <c r="X314">
        <f>IF(Source!BI199=2,H313, 0)</f>
        <v>0</v>
      </c>
      <c r="Y314">
        <f>IF(Source!BI199=3,H313, 0)</f>
        <v>0</v>
      </c>
      <c r="Z314">
        <f>IF(Source!BI199=4,H313, 0)</f>
        <v>0</v>
      </c>
    </row>
    <row r="315" spans="1:26" ht="71.25" x14ac:dyDescent="0.2">
      <c r="A315" s="43" t="str">
        <f>Source!E201</f>
        <v>38</v>
      </c>
      <c r="B315" s="44" t="str">
        <f>Source!F201</f>
        <v>23.3.03.02-0029</v>
      </c>
      <c r="C315" s="44" t="str">
        <f>Source!G201</f>
        <v>Трубы стальные бесшовные, горячедеформированные со снятой фаской из стали марок 15, 20, 25, наружным диаметром 57 мм, толщина стенки 3 мм (Столбы 26шт)</v>
      </c>
      <c r="D315" s="31" t="str">
        <f>Source!H201</f>
        <v>м</v>
      </c>
      <c r="E315" s="32">
        <f>Source!I201</f>
        <v>57.5</v>
      </c>
      <c r="F315" s="33">
        <f>Source!AL201</f>
        <v>36.590000000000003</v>
      </c>
      <c r="G315" s="36" t="str">
        <f>Source!DD201</f>
        <v/>
      </c>
      <c r="H315" s="35">
        <f>ROUND(Source!AC201*Source!I201, 2)</f>
        <v>2103.9299999999998</v>
      </c>
      <c r="I315" s="36" t="str">
        <f>Source!BO201</f>
        <v/>
      </c>
      <c r="J315" s="36">
        <f>IF(Source!BC201&lt;&gt; 0, Source!BC201, 1)</f>
        <v>1</v>
      </c>
      <c r="K315" s="35">
        <f>Source!P201</f>
        <v>2103.9299999999998</v>
      </c>
      <c r="L315" s="37"/>
      <c r="S315">
        <f>ROUND((Source!FX201/100)*((ROUND(Source!AF201*Source!I201, 2)+ROUND(Source!AE201*Source!I201, 2))), 2)</f>
        <v>0</v>
      </c>
      <c r="T315">
        <f>Source!X201</f>
        <v>0</v>
      </c>
      <c r="U315">
        <f>ROUND((Source!FY201/100)*((ROUND(Source!AF201*Source!I201, 2)+ROUND(Source!AE201*Source!I201, 2))), 2)</f>
        <v>0</v>
      </c>
      <c r="V315">
        <f>Source!Y201</f>
        <v>0</v>
      </c>
    </row>
    <row r="316" spans="1:26" ht="15" x14ac:dyDescent="0.25">
      <c r="G316" s="60">
        <f>H315</f>
        <v>2103.9299999999998</v>
      </c>
      <c r="H316" s="60"/>
      <c r="J316" s="60">
        <f>K315</f>
        <v>2103.9299999999998</v>
      </c>
      <c r="K316" s="60"/>
      <c r="L316" s="38">
        <f>Source!U201</f>
        <v>0</v>
      </c>
      <c r="O316" s="17">
        <f>G316</f>
        <v>2103.9299999999998</v>
      </c>
      <c r="P316" s="17">
        <f>J316</f>
        <v>2103.9299999999998</v>
      </c>
      <c r="Q316" s="17">
        <f>L316</f>
        <v>0</v>
      </c>
      <c r="W316">
        <f>IF(Source!BI201&lt;=1,H315, 0)</f>
        <v>2103.9299999999998</v>
      </c>
      <c r="X316">
        <f>IF(Source!BI201=2,H315, 0)</f>
        <v>0</v>
      </c>
      <c r="Y316">
        <f>IF(Source!BI201=3,H315, 0)</f>
        <v>0</v>
      </c>
      <c r="Z316">
        <f>IF(Source!BI201=4,H315, 0)</f>
        <v>0</v>
      </c>
    </row>
    <row r="317" spans="1:26" ht="42.75" x14ac:dyDescent="0.2">
      <c r="A317" s="43" t="str">
        <f>Source!E203</f>
        <v>39</v>
      </c>
      <c r="B317" s="44" t="str">
        <f>Source!F203</f>
        <v>08.3.05.02-0055</v>
      </c>
      <c r="C317" s="44" t="str">
        <f>Source!G203</f>
        <v>Сталь листовая горячекатаная марки Ст3 толщиной 3,0 мм   (Прим. заглушки стоек 55 шт)</v>
      </c>
      <c r="D317" s="31" t="str">
        <f>Source!H203</f>
        <v>т</v>
      </c>
      <c r="E317" s="32">
        <f>Source!I203</f>
        <v>2.3400000000000001E-2</v>
      </c>
      <c r="F317" s="33">
        <f>Source!AL203</f>
        <v>6782.85</v>
      </c>
      <c r="G317" s="36" t="str">
        <f>Source!DD203</f>
        <v/>
      </c>
      <c r="H317" s="35">
        <f>ROUND(Source!AC203*Source!I203, 2)</f>
        <v>158.72</v>
      </c>
      <c r="I317" s="36" t="str">
        <f>Source!BO203</f>
        <v/>
      </c>
      <c r="J317" s="36">
        <f>IF(Source!BC203&lt;&gt; 0, Source!BC203, 1)</f>
        <v>1</v>
      </c>
      <c r="K317" s="35">
        <f>Source!P203</f>
        <v>158.72</v>
      </c>
      <c r="L317" s="37"/>
      <c r="S317">
        <f>ROUND((Source!FX203/100)*((ROUND(Source!AF203*Source!I203, 2)+ROUND(Source!AE203*Source!I203, 2))), 2)</f>
        <v>0</v>
      </c>
      <c r="T317">
        <f>Source!X203</f>
        <v>0</v>
      </c>
      <c r="U317">
        <f>ROUND((Source!FY203/100)*((ROUND(Source!AF203*Source!I203, 2)+ROUND(Source!AE203*Source!I203, 2))), 2)</f>
        <v>0</v>
      </c>
      <c r="V317">
        <f>Source!Y203</f>
        <v>0</v>
      </c>
    </row>
    <row r="318" spans="1:26" ht="15" x14ac:dyDescent="0.25">
      <c r="G318" s="60">
        <f>H317</f>
        <v>158.72</v>
      </c>
      <c r="H318" s="60"/>
      <c r="J318" s="60">
        <f>K317</f>
        <v>158.72</v>
      </c>
      <c r="K318" s="60"/>
      <c r="L318" s="38">
        <f>Source!U203</f>
        <v>0</v>
      </c>
      <c r="O318" s="17">
        <f>G318</f>
        <v>158.72</v>
      </c>
      <c r="P318" s="17">
        <f>J318</f>
        <v>158.72</v>
      </c>
      <c r="Q318" s="17">
        <f>L318</f>
        <v>0</v>
      </c>
      <c r="W318">
        <f>IF(Source!BI203&lt;=1,H317, 0)</f>
        <v>158.72</v>
      </c>
      <c r="X318">
        <f>IF(Source!BI203=2,H317, 0)</f>
        <v>0</v>
      </c>
      <c r="Y318">
        <f>IF(Source!BI203=3,H317, 0)</f>
        <v>0</v>
      </c>
      <c r="Z318">
        <f>IF(Source!BI203=4,H317, 0)</f>
        <v>0</v>
      </c>
    </row>
    <row r="319" spans="1:26" ht="57" x14ac:dyDescent="0.2">
      <c r="A319" s="43" t="str">
        <f>Source!E205</f>
        <v>40</v>
      </c>
      <c r="B319" s="44" t="str">
        <f>Source!F205</f>
        <v>07.2.07.04-0011</v>
      </c>
      <c r="C319" s="44" t="str">
        <f>Source!G205</f>
        <v>Прочие индивидуальные сварные конструкции, масса сборочной единицы до 0,1 т  (Прим.Основная секция -25шт)</v>
      </c>
      <c r="D319" s="31" t="str">
        <f>Source!H205</f>
        <v>т</v>
      </c>
      <c r="E319" s="32">
        <f>Source!I205</f>
        <v>1.042</v>
      </c>
      <c r="F319" s="33">
        <f>Source!AL205</f>
        <v>10508</v>
      </c>
      <c r="G319" s="36" t="str">
        <f>Source!DD205</f>
        <v/>
      </c>
      <c r="H319" s="35">
        <f>ROUND(Source!AC205*Source!I205, 2)</f>
        <v>10949.34</v>
      </c>
      <c r="I319" s="36" t="str">
        <f>Source!BO205</f>
        <v/>
      </c>
      <c r="J319" s="36">
        <f>IF(Source!BC205&lt;&gt; 0, Source!BC205, 1)</f>
        <v>1</v>
      </c>
      <c r="K319" s="35">
        <f>Source!P205</f>
        <v>10949.34</v>
      </c>
      <c r="L319" s="37"/>
      <c r="S319">
        <f>ROUND((Source!FX205/100)*((ROUND(Source!AF205*Source!I205, 2)+ROUND(Source!AE205*Source!I205, 2))), 2)</f>
        <v>0</v>
      </c>
      <c r="T319">
        <f>Source!X205</f>
        <v>0</v>
      </c>
      <c r="U319">
        <f>ROUND((Source!FY205/100)*((ROUND(Source!AF205*Source!I205, 2)+ROUND(Source!AE205*Source!I205, 2))), 2)</f>
        <v>0</v>
      </c>
      <c r="V319">
        <f>Source!Y205</f>
        <v>0</v>
      </c>
    </row>
    <row r="320" spans="1:26" ht="15" x14ac:dyDescent="0.25">
      <c r="G320" s="60">
        <f>H319</f>
        <v>10949.34</v>
      </c>
      <c r="H320" s="60"/>
      <c r="J320" s="60">
        <f>K319</f>
        <v>10949.34</v>
      </c>
      <c r="K320" s="60"/>
      <c r="L320" s="38">
        <f>Source!U205</f>
        <v>0</v>
      </c>
      <c r="O320" s="17">
        <f>G320</f>
        <v>10949.34</v>
      </c>
      <c r="P320" s="17">
        <f>J320</f>
        <v>10949.34</v>
      </c>
      <c r="Q320" s="17">
        <f>L320</f>
        <v>0</v>
      </c>
      <c r="W320">
        <f>IF(Source!BI205&lt;=1,H319, 0)</f>
        <v>10949.34</v>
      </c>
      <c r="X320">
        <f>IF(Source!BI205=2,H319, 0)</f>
        <v>0</v>
      </c>
      <c r="Y320">
        <f>IF(Source!BI205=3,H319, 0)</f>
        <v>0</v>
      </c>
      <c r="Z320">
        <f>IF(Source!BI205=4,H319, 0)</f>
        <v>0</v>
      </c>
    </row>
    <row r="322" spans="1:32" ht="15" x14ac:dyDescent="0.25">
      <c r="A322" s="65" t="str">
        <f>CONCATENATE("Итого по разделу: ",IF(Source!G207&lt;&gt;"Новый раздел", Source!G207, ""))</f>
        <v>Итого по разделу: Ограждение h=1,0м. - 25 секций</v>
      </c>
      <c r="B322" s="65"/>
      <c r="C322" s="65"/>
      <c r="D322" s="65"/>
      <c r="E322" s="65"/>
      <c r="F322" s="65"/>
      <c r="G322" s="64">
        <f>SUM(O247:O321)</f>
        <v>19786.419999999998</v>
      </c>
      <c r="H322" s="64"/>
      <c r="I322" s="23"/>
      <c r="J322" s="64">
        <f>SUM(P247:P321)</f>
        <v>19785.150000000001</v>
      </c>
      <c r="K322" s="64"/>
      <c r="L322" s="38">
        <f>SUM(Q247:Q321)</f>
        <v>101.39438679999999</v>
      </c>
      <c r="AF322" s="24" t="str">
        <f>CONCATENATE("Итого по разделу: ",IF(Source!G207&lt;&gt;"Новый раздел", Source!G207, ""))</f>
        <v>Итого по разделу: Ограждение h=1,0м. - 25 секций</v>
      </c>
    </row>
    <row r="326" spans="1:32" ht="16.5" x14ac:dyDescent="0.25">
      <c r="A326" s="63" t="str">
        <f>CONCATENATE("Раздел: ",IF(Source!G236&lt;&gt;"Новый раздел", Source!G236, ""))</f>
        <v>Раздел: Ворота</v>
      </c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</row>
    <row r="327" spans="1:32" ht="42.75" x14ac:dyDescent="0.2">
      <c r="A327" s="41" t="str">
        <f>Source!E241</f>
        <v>41</v>
      </c>
      <c r="B327" s="42" t="str">
        <f>Source!F241</f>
        <v>м11-04-001-02</v>
      </c>
      <c r="C327" s="42" t="str">
        <f>Source!G241</f>
        <v>Рама под аппаратуру, площадь основания оборудования до 0,5 м2 (для привода ворот)</v>
      </c>
      <c r="D327" s="25" t="str">
        <f>Source!H241</f>
        <v>ШТ</v>
      </c>
      <c r="E327" s="13">
        <f>Source!I241</f>
        <v>1</v>
      </c>
      <c r="F327" s="26">
        <f>Source!AL241+Source!AM241+Source!AO241</f>
        <v>46.35</v>
      </c>
      <c r="G327" s="6"/>
      <c r="H327" s="12"/>
      <c r="I327" s="6" t="str">
        <f>Source!BO241</f>
        <v/>
      </c>
      <c r="J327" s="6"/>
      <c r="K327" s="12"/>
      <c r="L327" s="27"/>
      <c r="S327">
        <f>ROUND((Source!FX241/100)*((ROUND(Source!AF241*Source!I241, 2)+ROUND(Source!AE241*Source!I241, 2))), 2)</f>
        <v>27.67</v>
      </c>
      <c r="T327">
        <f>Source!X241</f>
        <v>27.67</v>
      </c>
      <c r="U327">
        <f>ROUND((Source!FY241/100)*((ROUND(Source!AF241*Source!I241, 2)+ROUND(Source!AE241*Source!I241, 2))), 2)</f>
        <v>19.55</v>
      </c>
      <c r="V327">
        <f>Source!Y241</f>
        <v>19.55</v>
      </c>
    </row>
    <row r="328" spans="1:32" ht="14.25" x14ac:dyDescent="0.2">
      <c r="A328" s="41"/>
      <c r="B328" s="42"/>
      <c r="C328" s="42" t="s">
        <v>1206</v>
      </c>
      <c r="D328" s="25"/>
      <c r="E328" s="13"/>
      <c r="F328" s="26">
        <f>Source!AO241</f>
        <v>29.73</v>
      </c>
      <c r="G328" s="6" t="str">
        <f>Source!DG241</f>
        <v/>
      </c>
      <c r="H328" s="12">
        <f>ROUND(Source!AF241*Source!I241, 2)</f>
        <v>29.73</v>
      </c>
      <c r="I328" s="6"/>
      <c r="J328" s="6">
        <f>IF(Source!BA241&lt;&gt; 0, Source!BA241, 1)</f>
        <v>1</v>
      </c>
      <c r="K328" s="12">
        <f>Source!S241</f>
        <v>29.73</v>
      </c>
      <c r="L328" s="27"/>
      <c r="R328">
        <f>H328</f>
        <v>29.73</v>
      </c>
    </row>
    <row r="329" spans="1:32" ht="14.25" x14ac:dyDescent="0.2">
      <c r="A329" s="41"/>
      <c r="B329" s="42"/>
      <c r="C329" s="42" t="s">
        <v>159</v>
      </c>
      <c r="D329" s="25"/>
      <c r="E329" s="13"/>
      <c r="F329" s="26">
        <f>Source!AM241</f>
        <v>1.97</v>
      </c>
      <c r="G329" s="6" t="str">
        <f>Source!DE241</f>
        <v/>
      </c>
      <c r="H329" s="12">
        <f>ROUND(Source!AD241*Source!I241, 2)</f>
        <v>1.97</v>
      </c>
      <c r="I329" s="6"/>
      <c r="J329" s="6">
        <f>IF(Source!BB241&lt;&gt; 0, Source!BB241, 1)</f>
        <v>1</v>
      </c>
      <c r="K329" s="12">
        <f>Source!Q241</f>
        <v>1.97</v>
      </c>
      <c r="L329" s="27"/>
    </row>
    <row r="330" spans="1:32" ht="14.25" x14ac:dyDescent="0.2">
      <c r="A330" s="41"/>
      <c r="B330" s="42"/>
      <c r="C330" s="42" t="s">
        <v>1207</v>
      </c>
      <c r="D330" s="25"/>
      <c r="E330" s="13"/>
      <c r="F330" s="26">
        <f>Source!AN241</f>
        <v>0.35</v>
      </c>
      <c r="G330" s="6" t="str">
        <f>Source!DF241</f>
        <v/>
      </c>
      <c r="H330" s="28">
        <f>ROUND(Source!AE241*Source!I241, 2)</f>
        <v>0.35</v>
      </c>
      <c r="I330" s="6"/>
      <c r="J330" s="6">
        <f>IF(Source!BS241&lt;&gt; 0, Source!BS241, 1)</f>
        <v>1</v>
      </c>
      <c r="K330" s="28">
        <f>Source!R241</f>
        <v>0.35</v>
      </c>
      <c r="L330" s="27"/>
      <c r="R330">
        <f>H330</f>
        <v>0.35</v>
      </c>
    </row>
    <row r="331" spans="1:32" ht="14.25" x14ac:dyDescent="0.2">
      <c r="A331" s="41"/>
      <c r="B331" s="42"/>
      <c r="C331" s="42" t="s">
        <v>1215</v>
      </c>
      <c r="D331" s="25"/>
      <c r="E331" s="13"/>
      <c r="F331" s="26">
        <f>Source!AL241</f>
        <v>14.65</v>
      </c>
      <c r="G331" s="6" t="str">
        <f>Source!DD241</f>
        <v/>
      </c>
      <c r="H331" s="12">
        <f>ROUND(Source!AC241*Source!I241, 2)</f>
        <v>14.65</v>
      </c>
      <c r="I331" s="6"/>
      <c r="J331" s="6">
        <f>IF(Source!BC241&lt;&gt; 0, Source!BC241, 1)</f>
        <v>1</v>
      </c>
      <c r="K331" s="12">
        <f>Source!P241</f>
        <v>14.65</v>
      </c>
      <c r="L331" s="27"/>
    </row>
    <row r="332" spans="1:32" ht="14.25" x14ac:dyDescent="0.2">
      <c r="A332" s="41"/>
      <c r="B332" s="42"/>
      <c r="C332" s="42" t="s">
        <v>1208</v>
      </c>
      <c r="D332" s="25" t="s">
        <v>1209</v>
      </c>
      <c r="E332" s="13">
        <f>Source!BZ241</f>
        <v>92</v>
      </c>
      <c r="F332" s="45"/>
      <c r="G332" s="6"/>
      <c r="H332" s="12">
        <f>SUM(S327:S335)</f>
        <v>27.67</v>
      </c>
      <c r="I332" s="29"/>
      <c r="J332" s="7">
        <f>Source!AT241</f>
        <v>92</v>
      </c>
      <c r="K332" s="12">
        <f>SUM(T327:T335)</f>
        <v>27.67</v>
      </c>
      <c r="L332" s="27"/>
    </row>
    <row r="333" spans="1:32" ht="14.25" x14ac:dyDescent="0.2">
      <c r="A333" s="41"/>
      <c r="B333" s="42"/>
      <c r="C333" s="42" t="s">
        <v>1210</v>
      </c>
      <c r="D333" s="25" t="s">
        <v>1209</v>
      </c>
      <c r="E333" s="13">
        <f>Source!CA241</f>
        <v>65</v>
      </c>
      <c r="F333" s="45"/>
      <c r="G333" s="6"/>
      <c r="H333" s="12">
        <f>SUM(U327:U335)</f>
        <v>19.55</v>
      </c>
      <c r="I333" s="29"/>
      <c r="J333" s="7">
        <f>Source!AU241</f>
        <v>65</v>
      </c>
      <c r="K333" s="12">
        <f>SUM(V327:V335)</f>
        <v>19.55</v>
      </c>
      <c r="L333" s="27"/>
    </row>
    <row r="334" spans="1:32" ht="14.25" x14ac:dyDescent="0.2">
      <c r="A334" s="41"/>
      <c r="B334" s="42"/>
      <c r="C334" s="42" t="s">
        <v>1211</v>
      </c>
      <c r="D334" s="25" t="s">
        <v>1212</v>
      </c>
      <c r="E334" s="13">
        <f>Source!AQ241</f>
        <v>3.09</v>
      </c>
      <c r="F334" s="26"/>
      <c r="G334" s="6" t="str">
        <f>Source!DI241</f>
        <v/>
      </c>
      <c r="H334" s="12"/>
      <c r="I334" s="6"/>
      <c r="J334" s="6"/>
      <c r="K334" s="12"/>
      <c r="L334" s="30">
        <f>Source!U241</f>
        <v>3.09</v>
      </c>
    </row>
    <row r="335" spans="1:32" ht="28.5" x14ac:dyDescent="0.2">
      <c r="A335" s="43" t="str">
        <f>Source!E243</f>
        <v>41,1</v>
      </c>
      <c r="B335" s="44" t="str">
        <f>Source!F243</f>
        <v>08.3.05.02-0061</v>
      </c>
      <c r="C335" s="44" t="str">
        <f>Source!G243</f>
        <v>Сталь листовая горячекатаная марки Ст3 толщиной 10-13 мм</v>
      </c>
      <c r="D335" s="31" t="str">
        <f>Source!H243</f>
        <v>т</v>
      </c>
      <c r="E335" s="32">
        <f>Source!I243</f>
        <v>2.1000000000000001E-2</v>
      </c>
      <c r="F335" s="33">
        <f>Source!AL243+Source!AM243+Source!AO243</f>
        <v>6671.97</v>
      </c>
      <c r="G335" s="34" t="s">
        <v>3</v>
      </c>
      <c r="H335" s="35">
        <f>ROUND(Source!AC243*Source!I243, 2)+ROUND(Source!AD243*Source!I243, 2)+ROUND(Source!AF243*Source!I243, 2)</f>
        <v>140.11000000000001</v>
      </c>
      <c r="I335" s="36"/>
      <c r="J335" s="36">
        <f>IF(Source!BC243&lt;&gt; 0, Source!BC243, 1)</f>
        <v>1</v>
      </c>
      <c r="K335" s="35">
        <f>Source!O243</f>
        <v>140.11000000000001</v>
      </c>
      <c r="L335" s="37"/>
      <c r="S335">
        <f>ROUND((Source!FX243/100)*((ROUND(Source!AF243*Source!I243, 2)+ROUND(Source!AE243*Source!I243, 2))), 2)</f>
        <v>0</v>
      </c>
      <c r="T335">
        <f>Source!X243</f>
        <v>0</v>
      </c>
      <c r="U335">
        <f>ROUND((Source!FY243/100)*((ROUND(Source!AF243*Source!I243, 2)+ROUND(Source!AE243*Source!I243, 2))), 2)</f>
        <v>0</v>
      </c>
      <c r="V335">
        <f>Source!Y243</f>
        <v>0</v>
      </c>
      <c r="W335">
        <f>IF(Source!BI243&lt;=1,H335, 0)</f>
        <v>0</v>
      </c>
      <c r="X335">
        <f>IF(Source!BI243=2,H335, 0)</f>
        <v>140.11000000000001</v>
      </c>
      <c r="Y335">
        <f>IF(Source!BI243=3,H335, 0)</f>
        <v>0</v>
      </c>
      <c r="Z335">
        <f>IF(Source!BI243=4,H335, 0)</f>
        <v>0</v>
      </c>
    </row>
    <row r="336" spans="1:32" ht="15" x14ac:dyDescent="0.25">
      <c r="G336" s="60">
        <f>H328+H329+H331+H332+H333+SUM(H335:H335)</f>
        <v>233.68</v>
      </c>
      <c r="H336" s="60"/>
      <c r="J336" s="60">
        <f>K328+K329+K331+K332+K333+SUM(K335:K335)</f>
        <v>233.68</v>
      </c>
      <c r="K336" s="60"/>
      <c r="L336" s="38">
        <f>Source!U241</f>
        <v>3.09</v>
      </c>
      <c r="O336" s="17">
        <f>G336</f>
        <v>233.68</v>
      </c>
      <c r="P336" s="17">
        <f>J336</f>
        <v>233.68</v>
      </c>
      <c r="Q336" s="17">
        <f>L336</f>
        <v>3.09</v>
      </c>
      <c r="W336">
        <f>IF(Source!BI241&lt;=1,H328+H329+H331+H332+H333, 0)</f>
        <v>0</v>
      </c>
      <c r="X336">
        <f>IF(Source!BI241=2,H328+H329+H331+H332+H333, 0)</f>
        <v>93.570000000000007</v>
      </c>
      <c r="Y336">
        <f>IF(Source!BI241=3,H328+H329+H331+H332+H333, 0)</f>
        <v>0</v>
      </c>
      <c r="Z336">
        <f>IF(Source!BI241=4,H328+H329+H331+H332+H333, 0)</f>
        <v>0</v>
      </c>
    </row>
    <row r="337" spans="1:26" ht="28.5" x14ac:dyDescent="0.2">
      <c r="A337" s="41" t="str">
        <f>Source!E245</f>
        <v>42</v>
      </c>
      <c r="B337" s="42" t="str">
        <f>Source!F245</f>
        <v>м11-05-001-02</v>
      </c>
      <c r="C337" s="42" t="str">
        <f>Source!G245</f>
        <v>Механизм исполнительный, масса до 50 кг (электропривод ворот)</v>
      </c>
      <c r="D337" s="25" t="str">
        <f>Source!H245</f>
        <v>ШТ</v>
      </c>
      <c r="E337" s="13">
        <f>Source!I245</f>
        <v>1</v>
      </c>
      <c r="F337" s="26">
        <f>Source!AL245+Source!AM245+Source!AO245</f>
        <v>67.23</v>
      </c>
      <c r="G337" s="6"/>
      <c r="H337" s="12"/>
      <c r="I337" s="6" t="str">
        <f>Source!BO245</f>
        <v/>
      </c>
      <c r="J337" s="6"/>
      <c r="K337" s="12"/>
      <c r="L337" s="27"/>
      <c r="S337">
        <f>ROUND((Source!FX245/100)*((ROUND(Source!AF245*Source!I245, 2)+ROUND(Source!AE245*Source!I245, 2))), 2)</f>
        <v>12.28</v>
      </c>
      <c r="T337">
        <f>Source!X245</f>
        <v>12.28</v>
      </c>
      <c r="U337">
        <f>ROUND((Source!FY245/100)*((ROUND(Source!AF245*Source!I245, 2)+ROUND(Source!AE245*Source!I245, 2))), 2)</f>
        <v>9.2100000000000009</v>
      </c>
      <c r="V337">
        <f>Source!Y245</f>
        <v>9.2100000000000009</v>
      </c>
    </row>
    <row r="338" spans="1:26" ht="14.25" x14ac:dyDescent="0.2">
      <c r="A338" s="41"/>
      <c r="B338" s="42"/>
      <c r="C338" s="42" t="s">
        <v>1206</v>
      </c>
      <c r="D338" s="25"/>
      <c r="E338" s="13"/>
      <c r="F338" s="26">
        <f>Source!AO245</f>
        <v>9.98</v>
      </c>
      <c r="G338" s="6" t="str">
        <f>Source!DG245</f>
        <v/>
      </c>
      <c r="H338" s="12">
        <f>ROUND(Source!AF245*Source!I245, 2)</f>
        <v>9.98</v>
      </c>
      <c r="I338" s="6"/>
      <c r="J338" s="6">
        <f>IF(Source!BA245&lt;&gt; 0, Source!BA245, 1)</f>
        <v>1</v>
      </c>
      <c r="K338" s="12">
        <f>Source!S245</f>
        <v>9.98</v>
      </c>
      <c r="L338" s="27"/>
      <c r="R338">
        <f>H338</f>
        <v>9.98</v>
      </c>
    </row>
    <row r="339" spans="1:26" ht="14.25" x14ac:dyDescent="0.2">
      <c r="A339" s="41"/>
      <c r="B339" s="42"/>
      <c r="C339" s="42" t="s">
        <v>159</v>
      </c>
      <c r="D339" s="25"/>
      <c r="E339" s="13"/>
      <c r="F339" s="26">
        <f>Source!AM245</f>
        <v>48.81</v>
      </c>
      <c r="G339" s="6" t="str">
        <f>Source!DE245</f>
        <v/>
      </c>
      <c r="H339" s="12">
        <f>ROUND(Source!AD245*Source!I245, 2)</f>
        <v>48.81</v>
      </c>
      <c r="I339" s="6"/>
      <c r="J339" s="6">
        <f>IF(Source!BB245&lt;&gt; 0, Source!BB245, 1)</f>
        <v>1</v>
      </c>
      <c r="K339" s="12">
        <f>Source!Q245</f>
        <v>48.81</v>
      </c>
      <c r="L339" s="27"/>
    </row>
    <row r="340" spans="1:26" ht="14.25" x14ac:dyDescent="0.2">
      <c r="A340" s="41"/>
      <c r="B340" s="42"/>
      <c r="C340" s="42" t="s">
        <v>1207</v>
      </c>
      <c r="D340" s="25"/>
      <c r="E340" s="13"/>
      <c r="F340" s="26">
        <f>Source!AN245</f>
        <v>5.37</v>
      </c>
      <c r="G340" s="6" t="str">
        <f>Source!DF245</f>
        <v/>
      </c>
      <c r="H340" s="28">
        <f>ROUND(Source!AE245*Source!I245, 2)</f>
        <v>5.37</v>
      </c>
      <c r="I340" s="6"/>
      <c r="J340" s="6">
        <f>IF(Source!BS245&lt;&gt; 0, Source!BS245, 1)</f>
        <v>1</v>
      </c>
      <c r="K340" s="28">
        <f>Source!R245</f>
        <v>5.37</v>
      </c>
      <c r="L340" s="27"/>
      <c r="R340">
        <f>H340</f>
        <v>5.37</v>
      </c>
    </row>
    <row r="341" spans="1:26" ht="14.25" x14ac:dyDescent="0.2">
      <c r="A341" s="41"/>
      <c r="B341" s="42"/>
      <c r="C341" s="42" t="s">
        <v>1215</v>
      </c>
      <c r="D341" s="25"/>
      <c r="E341" s="13"/>
      <c r="F341" s="26">
        <f>Source!AL245</f>
        <v>8.44</v>
      </c>
      <c r="G341" s="6" t="str">
        <f>Source!DD245</f>
        <v/>
      </c>
      <c r="H341" s="12">
        <f>ROUND(Source!AC245*Source!I245, 2)</f>
        <v>8.44</v>
      </c>
      <c r="I341" s="6"/>
      <c r="J341" s="6">
        <f>IF(Source!BC245&lt;&gt; 0, Source!BC245, 1)</f>
        <v>1</v>
      </c>
      <c r="K341" s="12">
        <f>Source!P245</f>
        <v>8.44</v>
      </c>
      <c r="L341" s="27"/>
    </row>
    <row r="342" spans="1:26" ht="14.25" x14ac:dyDescent="0.2">
      <c r="A342" s="41"/>
      <c r="B342" s="42"/>
      <c r="C342" s="42" t="s">
        <v>1208</v>
      </c>
      <c r="D342" s="25" t="s">
        <v>1209</v>
      </c>
      <c r="E342" s="13">
        <f>Source!BZ245</f>
        <v>80</v>
      </c>
      <c r="F342" s="45"/>
      <c r="G342" s="6"/>
      <c r="H342" s="12">
        <f>SUM(S337:S345)</f>
        <v>12.28</v>
      </c>
      <c r="I342" s="29"/>
      <c r="J342" s="7">
        <f>Source!AT245</f>
        <v>80</v>
      </c>
      <c r="K342" s="12">
        <f>SUM(T337:T345)</f>
        <v>12.28</v>
      </c>
      <c r="L342" s="27"/>
    </row>
    <row r="343" spans="1:26" ht="14.25" x14ac:dyDescent="0.2">
      <c r="A343" s="41"/>
      <c r="B343" s="42"/>
      <c r="C343" s="42" t="s">
        <v>1210</v>
      </c>
      <c r="D343" s="25" t="s">
        <v>1209</v>
      </c>
      <c r="E343" s="13">
        <f>Source!CA245</f>
        <v>60</v>
      </c>
      <c r="F343" s="45"/>
      <c r="G343" s="6"/>
      <c r="H343" s="12">
        <f>SUM(U337:U345)</f>
        <v>9.2100000000000009</v>
      </c>
      <c r="I343" s="29"/>
      <c r="J343" s="7">
        <f>Source!AU245</f>
        <v>60</v>
      </c>
      <c r="K343" s="12">
        <f>SUM(V337:V345)</f>
        <v>9.2100000000000009</v>
      </c>
      <c r="L343" s="27"/>
    </row>
    <row r="344" spans="1:26" ht="14.25" x14ac:dyDescent="0.2">
      <c r="A344" s="41"/>
      <c r="B344" s="42"/>
      <c r="C344" s="42" t="s">
        <v>1211</v>
      </c>
      <c r="D344" s="25" t="s">
        <v>1212</v>
      </c>
      <c r="E344" s="13">
        <f>Source!AQ245</f>
        <v>1.17</v>
      </c>
      <c r="F344" s="26"/>
      <c r="G344" s="6" t="str">
        <f>Source!DI245</f>
        <v/>
      </c>
      <c r="H344" s="12"/>
      <c r="I344" s="6"/>
      <c r="J344" s="6"/>
      <c r="K344" s="12"/>
      <c r="L344" s="30">
        <f>Source!U245</f>
        <v>1.17</v>
      </c>
    </row>
    <row r="345" spans="1:26" ht="57" x14ac:dyDescent="0.2">
      <c r="A345" s="43" t="str">
        <f>Source!E247</f>
        <v>42,1</v>
      </c>
      <c r="B345" s="44" t="str">
        <f>Source!F247</f>
        <v>Цена поставки</v>
      </c>
      <c r="C345" s="44" t="str">
        <f>Source!G247</f>
        <v>DOORHAN ПРИВОДЫ ДЛЯ ОТКАТНЫХ ВОРОТ https://penza.yamart.ru/product/epvmuatea/</v>
      </c>
      <c r="D345" s="31" t="str">
        <f>Source!H247</f>
        <v>ШТ</v>
      </c>
      <c r="E345" s="32">
        <f>Source!I247</f>
        <v>1</v>
      </c>
      <c r="F345" s="33">
        <f>Source!AL247+Source!AM247+Source!AO247</f>
        <v>1649.8476334106729</v>
      </c>
      <c r="G345" s="34" t="s">
        <v>3</v>
      </c>
      <c r="H345" s="35">
        <f>ROUND(Source!AC247*Source!I247, 2)+ROUND(Source!AD247*Source!I247, 2)+ROUND(Source!AF247*Source!I247, 2)</f>
        <v>1649.85</v>
      </c>
      <c r="I345" s="36"/>
      <c r="J345" s="36">
        <f>IF(Source!BC247&lt;&gt; 0, Source!BC247, 1)</f>
        <v>1</v>
      </c>
      <c r="K345" s="35">
        <f>Source!O247</f>
        <v>1649.85</v>
      </c>
      <c r="L345" s="37"/>
      <c r="S345">
        <f>ROUND((Source!FX247/100)*((ROUND(Source!AF247*Source!I247, 2)+ROUND(Source!AE247*Source!I247, 2))), 2)</f>
        <v>0</v>
      </c>
      <c r="T345">
        <f>Source!X247</f>
        <v>0</v>
      </c>
      <c r="U345">
        <f>ROUND((Source!FY247/100)*((ROUND(Source!AF247*Source!I247, 2)+ROUND(Source!AE247*Source!I247, 2))), 2)</f>
        <v>0</v>
      </c>
      <c r="V345">
        <f>Source!Y247</f>
        <v>0</v>
      </c>
      <c r="W345">
        <f>IF(Source!BI247&lt;=1,H345, 0)</f>
        <v>0</v>
      </c>
      <c r="X345">
        <f>IF(Source!BI247=2,H345, 0)</f>
        <v>1649.85</v>
      </c>
      <c r="Y345">
        <f>IF(Source!BI247=3,H345, 0)</f>
        <v>0</v>
      </c>
      <c r="Z345">
        <f>IF(Source!BI247=4,H345, 0)</f>
        <v>0</v>
      </c>
    </row>
    <row r="346" spans="1:26" ht="15" x14ac:dyDescent="0.25">
      <c r="G346" s="60">
        <f>H338+H339+H341+H342+H343+SUM(H345:H345)</f>
        <v>1738.57</v>
      </c>
      <c r="H346" s="60"/>
      <c r="J346" s="60">
        <f>K338+K339+K341+K342+K343+SUM(K345:K345)</f>
        <v>1738.57</v>
      </c>
      <c r="K346" s="60"/>
      <c r="L346" s="38">
        <f>Source!U245</f>
        <v>1.17</v>
      </c>
      <c r="O346" s="17">
        <f>G346</f>
        <v>1738.57</v>
      </c>
      <c r="P346" s="17">
        <f>J346</f>
        <v>1738.57</v>
      </c>
      <c r="Q346" s="17">
        <f>L346</f>
        <v>1.17</v>
      </c>
      <c r="W346">
        <f>IF(Source!BI245&lt;=1,H338+H339+H341+H342+H343, 0)</f>
        <v>0</v>
      </c>
      <c r="X346">
        <f>IF(Source!BI245=2,H338+H339+H341+H342+H343, 0)</f>
        <v>88.72</v>
      </c>
      <c r="Y346">
        <f>IF(Source!BI245=3,H338+H339+H341+H342+H343, 0)</f>
        <v>0</v>
      </c>
      <c r="Z346">
        <f>IF(Source!BI245=4,H338+H339+H341+H342+H343, 0)</f>
        <v>0</v>
      </c>
    </row>
    <row r="347" spans="1:26" ht="117.75" x14ac:dyDescent="0.2">
      <c r="A347" s="41" t="str">
        <f>Source!E249</f>
        <v>43</v>
      </c>
      <c r="B347" s="42" t="s">
        <v>1237</v>
      </c>
      <c r="C347" s="42" t="str">
        <f>Source!G249</f>
        <v>Устройство ворот распашных с установкой столбов металлических  (Ворота распашные (с калиткой) 4,0х2,5м)</v>
      </c>
      <c r="D347" s="25" t="str">
        <f>Source!H249</f>
        <v>100 ШТ</v>
      </c>
      <c r="E347" s="13">
        <f>Source!I249</f>
        <v>0.01</v>
      </c>
      <c r="F347" s="26">
        <f>Source!AL249+Source!AM249+Source!AO249</f>
        <v>33557.78</v>
      </c>
      <c r="G347" s="6"/>
      <c r="H347" s="12"/>
      <c r="I347" s="6" t="str">
        <f>Source!BO249</f>
        <v/>
      </c>
      <c r="J347" s="6"/>
      <c r="K347" s="12"/>
      <c r="L347" s="27"/>
      <c r="S347">
        <f>ROUND((Source!FX249/100)*((ROUND(Source!AF249*Source!I249, 2)+ROUND(Source!AE249*Source!I249, 2))), 2)</f>
        <v>319.27</v>
      </c>
      <c r="T347">
        <f>Source!X249</f>
        <v>319.27</v>
      </c>
      <c r="U347">
        <f>ROUND((Source!FY249/100)*((ROUND(Source!AF249*Source!I249, 2)+ROUND(Source!AE249*Source!I249, 2))), 2)</f>
        <v>197.16</v>
      </c>
      <c r="V347">
        <f>Source!Y249</f>
        <v>196.47</v>
      </c>
    </row>
    <row r="348" spans="1:26" x14ac:dyDescent="0.2">
      <c r="C348" s="19" t="str">
        <f>"Объем: "&amp;Source!I249&amp;"=1/"&amp;"100"</f>
        <v>Объем: 0,01=1/100</v>
      </c>
    </row>
    <row r="349" spans="1:26" ht="14.25" x14ac:dyDescent="0.2">
      <c r="A349" s="41"/>
      <c r="B349" s="42"/>
      <c r="C349" s="42" t="s">
        <v>1206</v>
      </c>
      <c r="D349" s="25"/>
      <c r="E349" s="13"/>
      <c r="F349" s="26">
        <f>Source!AO249</f>
        <v>18936.349999999999</v>
      </c>
      <c r="G349" s="6" t="str">
        <f>Source!DG249</f>
        <v>)*1,15)*1,15</v>
      </c>
      <c r="H349" s="12">
        <f>ROUND(Source!AF249*Source!I249, 2)</f>
        <v>250.43</v>
      </c>
      <c r="I349" s="6"/>
      <c r="J349" s="6">
        <f>IF(Source!BA249&lt;&gt; 0, Source!BA249, 1)</f>
        <v>1</v>
      </c>
      <c r="K349" s="12">
        <f>Source!S249</f>
        <v>250.43</v>
      </c>
      <c r="L349" s="27"/>
      <c r="R349">
        <f>H349</f>
        <v>250.43</v>
      </c>
    </row>
    <row r="350" spans="1:26" ht="14.25" x14ac:dyDescent="0.2">
      <c r="A350" s="41"/>
      <c r="B350" s="42"/>
      <c r="C350" s="42" t="s">
        <v>159</v>
      </c>
      <c r="D350" s="25"/>
      <c r="E350" s="13"/>
      <c r="F350" s="26">
        <f>Source!AM249</f>
        <v>12877.95</v>
      </c>
      <c r="G350" s="6" t="str">
        <f>Source!DE249</f>
        <v>)*1,25)*1,15</v>
      </c>
      <c r="H350" s="12">
        <f>ROUND(Source!AD249*Source!I249, 2)</f>
        <v>185.12</v>
      </c>
      <c r="I350" s="6"/>
      <c r="J350" s="6">
        <f>IF(Source!BB249&lt;&gt; 0, Source!BB249, 1)</f>
        <v>1</v>
      </c>
      <c r="K350" s="12">
        <f>Source!Q249</f>
        <v>185.12</v>
      </c>
      <c r="L350" s="27"/>
    </row>
    <row r="351" spans="1:26" ht="14.25" x14ac:dyDescent="0.2">
      <c r="A351" s="41"/>
      <c r="B351" s="42"/>
      <c r="C351" s="42" t="s">
        <v>1207</v>
      </c>
      <c r="D351" s="25"/>
      <c r="E351" s="13"/>
      <c r="F351" s="26">
        <f>Source!AN249</f>
        <v>1561.67</v>
      </c>
      <c r="G351" s="6" t="str">
        <f>Source!DF249</f>
        <v>)*1,25)*1,15</v>
      </c>
      <c r="H351" s="28">
        <f>ROUND(Source!AE249*Source!I249, 2)</f>
        <v>22.45</v>
      </c>
      <c r="I351" s="6"/>
      <c r="J351" s="6">
        <f>IF(Source!BS249&lt;&gt; 0, Source!BS249, 1)</f>
        <v>1</v>
      </c>
      <c r="K351" s="28">
        <f>Source!R249</f>
        <v>22.45</v>
      </c>
      <c r="L351" s="27"/>
      <c r="R351">
        <f>H351</f>
        <v>22.45</v>
      </c>
    </row>
    <row r="352" spans="1:26" ht="14.25" x14ac:dyDescent="0.2">
      <c r="A352" s="41"/>
      <c r="B352" s="42"/>
      <c r="C352" s="42" t="s">
        <v>1215</v>
      </c>
      <c r="D352" s="25"/>
      <c r="E352" s="13"/>
      <c r="F352" s="26">
        <f>Source!AL249</f>
        <v>1743.48</v>
      </c>
      <c r="G352" s="6" t="str">
        <f>Source!DD249</f>
        <v/>
      </c>
      <c r="H352" s="12">
        <f>ROUND(Source!AC249*Source!I249, 2)</f>
        <v>17.43</v>
      </c>
      <c r="I352" s="6"/>
      <c r="J352" s="6">
        <f>IF(Source!BC249&lt;&gt; 0, Source!BC249, 1)</f>
        <v>1</v>
      </c>
      <c r="K352" s="12">
        <f>Source!P249</f>
        <v>17.43</v>
      </c>
      <c r="L352" s="27"/>
    </row>
    <row r="353" spans="1:26" ht="14.25" x14ac:dyDescent="0.2">
      <c r="A353" s="41"/>
      <c r="B353" s="42"/>
      <c r="C353" s="42" t="s">
        <v>1208</v>
      </c>
      <c r="D353" s="25" t="s">
        <v>1209</v>
      </c>
      <c r="E353" s="13">
        <f>Source!BZ249</f>
        <v>130</v>
      </c>
      <c r="F353" s="59" t="str">
        <f>CONCATENATE(" )", Source!DL249, Source!FT249, "=", Source!FX249)</f>
        <v xml:space="preserve"> )*0,9=117</v>
      </c>
      <c r="G353" s="48"/>
      <c r="H353" s="12">
        <f>SUM(S347:S355)</f>
        <v>319.27</v>
      </c>
      <c r="I353" s="29"/>
      <c r="J353" s="7">
        <f>Source!AT249</f>
        <v>117</v>
      </c>
      <c r="K353" s="12">
        <f>SUM(T347:T355)</f>
        <v>319.27</v>
      </c>
      <c r="L353" s="27"/>
    </row>
    <row r="354" spans="1:26" ht="14.25" x14ac:dyDescent="0.2">
      <c r="A354" s="41"/>
      <c r="B354" s="42"/>
      <c r="C354" s="42" t="s">
        <v>1210</v>
      </c>
      <c r="D354" s="25" t="s">
        <v>1209</v>
      </c>
      <c r="E354" s="13">
        <f>Source!CA249</f>
        <v>85</v>
      </c>
      <c r="F354" s="59" t="str">
        <f>CONCATENATE(" )", Source!DM249, Source!FU249, "=", Source!FY249)</f>
        <v xml:space="preserve"> )*0,85=72,25</v>
      </c>
      <c r="G354" s="48"/>
      <c r="H354" s="12">
        <f>SUM(U347:U355)</f>
        <v>197.16</v>
      </c>
      <c r="I354" s="29"/>
      <c r="J354" s="7">
        <f>Source!AU249</f>
        <v>72</v>
      </c>
      <c r="K354" s="12">
        <f>SUM(V347:V355)</f>
        <v>196.47</v>
      </c>
      <c r="L354" s="27"/>
    </row>
    <row r="355" spans="1:26" ht="14.25" x14ac:dyDescent="0.2">
      <c r="A355" s="43"/>
      <c r="B355" s="44"/>
      <c r="C355" s="44" t="s">
        <v>1211</v>
      </c>
      <c r="D355" s="31" t="s">
        <v>1212</v>
      </c>
      <c r="E355" s="32">
        <f>Source!AQ249</f>
        <v>1940.2</v>
      </c>
      <c r="F355" s="33"/>
      <c r="G355" s="36" t="str">
        <f>Source!DI249</f>
        <v>)*1,15)*1,15</v>
      </c>
      <c r="H355" s="35"/>
      <c r="I355" s="36"/>
      <c r="J355" s="36"/>
      <c r="K355" s="35"/>
      <c r="L355" s="39">
        <f>Source!U249</f>
        <v>25.659144999999999</v>
      </c>
    </row>
    <row r="356" spans="1:26" ht="15" x14ac:dyDescent="0.25">
      <c r="G356" s="60">
        <f>H349+H350+H352+H353+H354</f>
        <v>969.41</v>
      </c>
      <c r="H356" s="60"/>
      <c r="J356" s="60">
        <f>K349+K350+K352+K353+K354</f>
        <v>968.72</v>
      </c>
      <c r="K356" s="60"/>
      <c r="L356" s="38">
        <f>Source!U249</f>
        <v>25.659144999999999</v>
      </c>
      <c r="O356" s="17">
        <f>G356</f>
        <v>969.41</v>
      </c>
      <c r="P356" s="17">
        <f>J356</f>
        <v>968.72</v>
      </c>
      <c r="Q356" s="17">
        <f>L356</f>
        <v>25.659144999999999</v>
      </c>
      <c r="W356">
        <f>IF(Source!BI249&lt;=1,H349+H350+H352+H353+H354, 0)</f>
        <v>969.41</v>
      </c>
      <c r="X356">
        <f>IF(Source!BI249=2,H349+H350+H352+H353+H354, 0)</f>
        <v>0</v>
      </c>
      <c r="Y356">
        <f>IF(Source!BI249=3,H349+H350+H352+H353+H354, 0)</f>
        <v>0</v>
      </c>
      <c r="Z356">
        <f>IF(Source!BI249=4,H349+H350+H352+H353+H354, 0)</f>
        <v>0</v>
      </c>
    </row>
    <row r="357" spans="1:26" ht="117.75" x14ac:dyDescent="0.2">
      <c r="A357" s="41" t="str">
        <f>Source!E251</f>
        <v>44</v>
      </c>
      <c r="B357" s="42" t="s">
        <v>1238</v>
      </c>
      <c r="C357" s="42" t="str">
        <f>Source!G251</f>
        <v>Устройство откатных ворот с ручным управлением  (6,0х2,5м)</v>
      </c>
      <c r="D357" s="25" t="str">
        <f>Source!H251</f>
        <v>100 шт.</v>
      </c>
      <c r="E357" s="13">
        <f>Source!I251</f>
        <v>0.01</v>
      </c>
      <c r="F357" s="26">
        <f>Source!AL251+Source!AM251+Source!AO251</f>
        <v>11002.76</v>
      </c>
      <c r="G357" s="6"/>
      <c r="H357" s="12"/>
      <c r="I357" s="6" t="str">
        <f>Source!BO251</f>
        <v/>
      </c>
      <c r="J357" s="6"/>
      <c r="K357" s="12"/>
      <c r="L357" s="27"/>
      <c r="S357">
        <f>ROUND((Source!FX251/100)*((ROUND(Source!AF251*Source!I251, 2)+ROUND(Source!AE251*Source!I251, 2))), 2)</f>
        <v>146.93</v>
      </c>
      <c r="T357">
        <f>Source!X251</f>
        <v>146.93</v>
      </c>
      <c r="U357">
        <f>ROUND((Source!FY251/100)*((ROUND(Source!AF251*Source!I251, 2)+ROUND(Source!AE251*Source!I251, 2))), 2)</f>
        <v>90.73</v>
      </c>
      <c r="V357">
        <f>Source!Y251</f>
        <v>90.42</v>
      </c>
    </row>
    <row r="358" spans="1:26" x14ac:dyDescent="0.2">
      <c r="C358" s="19" t="str">
        <f>"Объем: "&amp;Source!I251&amp;"=1/"&amp;"100"</f>
        <v>Объем: 0,01=1/100</v>
      </c>
    </row>
    <row r="359" spans="1:26" ht="14.25" x14ac:dyDescent="0.2">
      <c r="A359" s="41"/>
      <c r="B359" s="42"/>
      <c r="C359" s="42" t="s">
        <v>1206</v>
      </c>
      <c r="D359" s="25"/>
      <c r="E359" s="13"/>
      <c r="F359" s="26">
        <f>Source!AO251</f>
        <v>9363.6</v>
      </c>
      <c r="G359" s="6" t="str">
        <f>Source!DG251</f>
        <v>)*1,15)*1,15</v>
      </c>
      <c r="H359" s="12">
        <f>ROUND(Source!AF251*Source!I251, 2)</f>
        <v>123.83</v>
      </c>
      <c r="I359" s="6"/>
      <c r="J359" s="6">
        <f>IF(Source!BA251&lt;&gt; 0, Source!BA251, 1)</f>
        <v>1</v>
      </c>
      <c r="K359" s="12">
        <f>Source!S251</f>
        <v>123.83</v>
      </c>
      <c r="L359" s="27"/>
      <c r="R359">
        <f>H359</f>
        <v>123.83</v>
      </c>
    </row>
    <row r="360" spans="1:26" ht="14.25" x14ac:dyDescent="0.2">
      <c r="A360" s="41"/>
      <c r="B360" s="42"/>
      <c r="C360" s="42" t="s">
        <v>159</v>
      </c>
      <c r="D360" s="25"/>
      <c r="E360" s="13"/>
      <c r="F360" s="26">
        <f>Source!AM251</f>
        <v>1356.44</v>
      </c>
      <c r="G360" s="6" t="str">
        <f>Source!DE251</f>
        <v>)*1,25)*1,15</v>
      </c>
      <c r="H360" s="12">
        <f>ROUND(Source!AD251*Source!I251, 2)</f>
        <v>19.5</v>
      </c>
      <c r="I360" s="6"/>
      <c r="J360" s="6">
        <f>IF(Source!BB251&lt;&gt; 0, Source!BB251, 1)</f>
        <v>1</v>
      </c>
      <c r="K360" s="12">
        <f>Source!Q251</f>
        <v>19.5</v>
      </c>
      <c r="L360" s="27"/>
    </row>
    <row r="361" spans="1:26" ht="14.25" x14ac:dyDescent="0.2">
      <c r="A361" s="41"/>
      <c r="B361" s="42"/>
      <c r="C361" s="42" t="s">
        <v>1207</v>
      </c>
      <c r="D361" s="25"/>
      <c r="E361" s="13"/>
      <c r="F361" s="26">
        <f>Source!AN251</f>
        <v>121.69</v>
      </c>
      <c r="G361" s="6" t="str">
        <f>Source!DF251</f>
        <v>)*1,25)*1,15</v>
      </c>
      <c r="H361" s="28">
        <f>ROUND(Source!AE251*Source!I251, 2)</f>
        <v>1.75</v>
      </c>
      <c r="I361" s="6"/>
      <c r="J361" s="6">
        <f>IF(Source!BS251&lt;&gt; 0, Source!BS251, 1)</f>
        <v>1</v>
      </c>
      <c r="K361" s="28">
        <f>Source!R251</f>
        <v>1.75</v>
      </c>
      <c r="L361" s="27"/>
      <c r="R361">
        <f>H361</f>
        <v>1.75</v>
      </c>
    </row>
    <row r="362" spans="1:26" ht="14.25" x14ac:dyDescent="0.2">
      <c r="A362" s="41"/>
      <c r="B362" s="42"/>
      <c r="C362" s="42" t="s">
        <v>1215</v>
      </c>
      <c r="D362" s="25"/>
      <c r="E362" s="13"/>
      <c r="F362" s="26">
        <f>Source!AL251</f>
        <v>282.72000000000003</v>
      </c>
      <c r="G362" s="6" t="str">
        <f>Source!DD251</f>
        <v/>
      </c>
      <c r="H362" s="12">
        <f>ROUND(Source!AC251*Source!I251, 2)</f>
        <v>2.83</v>
      </c>
      <c r="I362" s="6"/>
      <c r="J362" s="6">
        <f>IF(Source!BC251&lt;&gt; 0, Source!BC251, 1)</f>
        <v>1</v>
      </c>
      <c r="K362" s="12">
        <f>Source!P251</f>
        <v>2.83</v>
      </c>
      <c r="L362" s="27"/>
    </row>
    <row r="363" spans="1:26" ht="14.25" x14ac:dyDescent="0.2">
      <c r="A363" s="41"/>
      <c r="B363" s="42"/>
      <c r="C363" s="42" t="s">
        <v>1208</v>
      </c>
      <c r="D363" s="25" t="s">
        <v>1209</v>
      </c>
      <c r="E363" s="13">
        <f>Source!BZ251</f>
        <v>130</v>
      </c>
      <c r="F363" s="59" t="str">
        <f>CONCATENATE(" )", Source!DL251, Source!FT251, "=", Source!FX251)</f>
        <v xml:space="preserve"> )*0,9=117</v>
      </c>
      <c r="G363" s="48"/>
      <c r="H363" s="12">
        <f>SUM(S357:S365)</f>
        <v>146.93</v>
      </c>
      <c r="I363" s="29"/>
      <c r="J363" s="7">
        <f>Source!AT251</f>
        <v>117</v>
      </c>
      <c r="K363" s="12">
        <f>SUM(T357:T365)</f>
        <v>146.93</v>
      </c>
      <c r="L363" s="27"/>
    </row>
    <row r="364" spans="1:26" ht="14.25" x14ac:dyDescent="0.2">
      <c r="A364" s="41"/>
      <c r="B364" s="42"/>
      <c r="C364" s="42" t="s">
        <v>1210</v>
      </c>
      <c r="D364" s="25" t="s">
        <v>1209</v>
      </c>
      <c r="E364" s="13">
        <f>Source!CA251</f>
        <v>85</v>
      </c>
      <c r="F364" s="59" t="str">
        <f>CONCATENATE(" )", Source!DM251, Source!FU251, "=", Source!FY251)</f>
        <v xml:space="preserve"> )*0,85=72,25</v>
      </c>
      <c r="G364" s="48"/>
      <c r="H364" s="12">
        <f>SUM(U357:U365)</f>
        <v>90.73</v>
      </c>
      <c r="I364" s="29"/>
      <c r="J364" s="7">
        <f>Source!AU251</f>
        <v>72</v>
      </c>
      <c r="K364" s="12">
        <f>SUM(V357:V365)</f>
        <v>90.42</v>
      </c>
      <c r="L364" s="27"/>
    </row>
    <row r="365" spans="1:26" ht="14.25" x14ac:dyDescent="0.2">
      <c r="A365" s="43"/>
      <c r="B365" s="44"/>
      <c r="C365" s="44" t="s">
        <v>1211</v>
      </c>
      <c r="D365" s="31" t="s">
        <v>1212</v>
      </c>
      <c r="E365" s="32">
        <f>Source!AQ251</f>
        <v>1056.8399999999999</v>
      </c>
      <c r="F365" s="33"/>
      <c r="G365" s="36" t="str">
        <f>Source!DI251</f>
        <v>)*1,15)*1,15</v>
      </c>
      <c r="H365" s="35"/>
      <c r="I365" s="36"/>
      <c r="J365" s="36"/>
      <c r="K365" s="35"/>
      <c r="L365" s="39">
        <f>Source!U251</f>
        <v>13.976708999999996</v>
      </c>
    </row>
    <row r="366" spans="1:26" ht="15" x14ac:dyDescent="0.25">
      <c r="G366" s="60">
        <f>H359+H360+H362+H363+H364</f>
        <v>383.82000000000005</v>
      </c>
      <c r="H366" s="60"/>
      <c r="J366" s="60">
        <f>K359+K360+K362+K363+K364</f>
        <v>383.51000000000005</v>
      </c>
      <c r="K366" s="60"/>
      <c r="L366" s="38">
        <f>Source!U251</f>
        <v>13.976708999999996</v>
      </c>
      <c r="O366" s="17">
        <f>G366</f>
        <v>383.82000000000005</v>
      </c>
      <c r="P366" s="17">
        <f>J366</f>
        <v>383.51000000000005</v>
      </c>
      <c r="Q366" s="17">
        <f>L366</f>
        <v>13.976708999999996</v>
      </c>
      <c r="W366">
        <f>IF(Source!BI251&lt;=1,H359+H360+H362+H363+H364, 0)</f>
        <v>383.82000000000005</v>
      </c>
      <c r="X366">
        <f>IF(Source!BI251=2,H359+H360+H362+H363+H364, 0)</f>
        <v>0</v>
      </c>
      <c r="Y366">
        <f>IF(Source!BI251=3,H359+H360+H362+H363+H364, 0)</f>
        <v>0</v>
      </c>
      <c r="Z366">
        <f>IF(Source!BI251=4,H359+H360+H362+H363+H364, 0)</f>
        <v>0</v>
      </c>
    </row>
    <row r="367" spans="1:26" ht="117.75" x14ac:dyDescent="0.2">
      <c r="A367" s="41" t="str">
        <f>Source!E253</f>
        <v>45</v>
      </c>
      <c r="B367" s="42" t="s">
        <v>1239</v>
      </c>
      <c r="C367" s="42" t="str">
        <f>Source!G253</f>
        <v>Устройство калиток без установки столбов при металлических оградах и оградах из панелей   (Калитки в воротах)</v>
      </c>
      <c r="D367" s="25" t="str">
        <f>Source!H253</f>
        <v>100 ШТ</v>
      </c>
      <c r="E367" s="13">
        <f>Source!I253</f>
        <v>0.02</v>
      </c>
      <c r="F367" s="26">
        <f>Source!AL253+Source!AM253+Source!AO253</f>
        <v>964.92</v>
      </c>
      <c r="G367" s="6"/>
      <c r="H367" s="12"/>
      <c r="I367" s="6" t="str">
        <f>Source!BO253</f>
        <v/>
      </c>
      <c r="J367" s="6"/>
      <c r="K367" s="12"/>
      <c r="L367" s="27"/>
      <c r="S367">
        <f>ROUND((Source!FX253/100)*((ROUND(Source!AF253*Source!I253, 2)+ROUND(Source!AE253*Source!I253, 2))), 2)</f>
        <v>20.56</v>
      </c>
      <c r="T367">
        <f>Source!X253</f>
        <v>20.56</v>
      </c>
      <c r="U367">
        <f>ROUND((Source!FY253/100)*((ROUND(Source!AF253*Source!I253, 2)+ROUND(Source!AE253*Source!I253, 2))), 2)</f>
        <v>12.69</v>
      </c>
      <c r="V367">
        <f>Source!Y253</f>
        <v>12.65</v>
      </c>
    </row>
    <row r="368" spans="1:26" x14ac:dyDescent="0.2">
      <c r="C368" s="19" t="str">
        <f>"Объем: "&amp;Source!I253&amp;"=2/"&amp;"100"</f>
        <v>Объем: 0,02=2/100</v>
      </c>
    </row>
    <row r="369" spans="1:26" ht="14.25" x14ac:dyDescent="0.2">
      <c r="A369" s="41"/>
      <c r="B369" s="42"/>
      <c r="C369" s="42" t="s">
        <v>1206</v>
      </c>
      <c r="D369" s="25"/>
      <c r="E369" s="13"/>
      <c r="F369" s="26">
        <f>Source!AO253</f>
        <v>660.14</v>
      </c>
      <c r="G369" s="6" t="str">
        <f>Source!DG253</f>
        <v>)*1,15)*1,15</v>
      </c>
      <c r="H369" s="12">
        <f>ROUND(Source!AF253*Source!I253, 2)</f>
        <v>17.46</v>
      </c>
      <c r="I369" s="6"/>
      <c r="J369" s="6">
        <f>IF(Source!BA253&lt;&gt; 0, Source!BA253, 1)</f>
        <v>1</v>
      </c>
      <c r="K369" s="12">
        <f>Source!S253</f>
        <v>17.46</v>
      </c>
      <c r="L369" s="27"/>
      <c r="R369">
        <f>H369</f>
        <v>17.46</v>
      </c>
    </row>
    <row r="370" spans="1:26" ht="14.25" x14ac:dyDescent="0.2">
      <c r="A370" s="41"/>
      <c r="B370" s="42"/>
      <c r="C370" s="42" t="s">
        <v>159</v>
      </c>
      <c r="D370" s="25"/>
      <c r="E370" s="13"/>
      <c r="F370" s="26">
        <f>Source!AM253</f>
        <v>116.3</v>
      </c>
      <c r="G370" s="6" t="str">
        <f>Source!DE253</f>
        <v>)*1,25)*1,15</v>
      </c>
      <c r="H370" s="12">
        <f>ROUND(Source!AD253*Source!I253, 2)</f>
        <v>3.34</v>
      </c>
      <c r="I370" s="6"/>
      <c r="J370" s="6">
        <f>IF(Source!BB253&lt;&gt; 0, Source!BB253, 1)</f>
        <v>1</v>
      </c>
      <c r="K370" s="12">
        <f>Source!Q253</f>
        <v>3.34</v>
      </c>
      <c r="L370" s="27"/>
    </row>
    <row r="371" spans="1:26" ht="14.25" x14ac:dyDescent="0.2">
      <c r="A371" s="41"/>
      <c r="B371" s="42"/>
      <c r="C371" s="42" t="s">
        <v>1207</v>
      </c>
      <c r="D371" s="25"/>
      <c r="E371" s="13"/>
      <c r="F371" s="26">
        <f>Source!AN253</f>
        <v>3.94</v>
      </c>
      <c r="G371" s="6" t="str">
        <f>Source!DF253</f>
        <v>)*1,25)*1,15</v>
      </c>
      <c r="H371" s="28">
        <f>ROUND(Source!AE253*Source!I253, 2)</f>
        <v>0.11</v>
      </c>
      <c r="I371" s="6"/>
      <c r="J371" s="6">
        <f>IF(Source!BS253&lt;&gt; 0, Source!BS253, 1)</f>
        <v>1</v>
      </c>
      <c r="K371" s="28">
        <f>Source!R253</f>
        <v>0.11</v>
      </c>
      <c r="L371" s="27"/>
      <c r="R371">
        <f>H371</f>
        <v>0.11</v>
      </c>
    </row>
    <row r="372" spans="1:26" ht="14.25" x14ac:dyDescent="0.2">
      <c r="A372" s="41"/>
      <c r="B372" s="42"/>
      <c r="C372" s="42" t="s">
        <v>1215</v>
      </c>
      <c r="D372" s="25"/>
      <c r="E372" s="13"/>
      <c r="F372" s="26">
        <f>Source!AL253</f>
        <v>188.48</v>
      </c>
      <c r="G372" s="6" t="str">
        <f>Source!DD253</f>
        <v/>
      </c>
      <c r="H372" s="12">
        <f>ROUND(Source!AC253*Source!I253, 2)</f>
        <v>3.77</v>
      </c>
      <c r="I372" s="6"/>
      <c r="J372" s="6">
        <f>IF(Source!BC253&lt;&gt; 0, Source!BC253, 1)</f>
        <v>1</v>
      </c>
      <c r="K372" s="12">
        <f>Source!P253</f>
        <v>3.77</v>
      </c>
      <c r="L372" s="27"/>
    </row>
    <row r="373" spans="1:26" ht="14.25" x14ac:dyDescent="0.2">
      <c r="A373" s="41"/>
      <c r="B373" s="42"/>
      <c r="C373" s="42" t="s">
        <v>1208</v>
      </c>
      <c r="D373" s="25" t="s">
        <v>1209</v>
      </c>
      <c r="E373" s="13">
        <f>Source!BZ253</f>
        <v>130</v>
      </c>
      <c r="F373" s="59" t="str">
        <f>CONCATENATE(" )", Source!DL253, Source!FT253, "=", Source!FX253)</f>
        <v xml:space="preserve"> )*0,9=117</v>
      </c>
      <c r="G373" s="48"/>
      <c r="H373" s="12">
        <f>SUM(S367:S375)</f>
        <v>20.56</v>
      </c>
      <c r="I373" s="29"/>
      <c r="J373" s="7">
        <f>Source!AT253</f>
        <v>117</v>
      </c>
      <c r="K373" s="12">
        <f>SUM(T367:T375)</f>
        <v>20.56</v>
      </c>
      <c r="L373" s="27"/>
    </row>
    <row r="374" spans="1:26" ht="14.25" x14ac:dyDescent="0.2">
      <c r="A374" s="41"/>
      <c r="B374" s="42"/>
      <c r="C374" s="42" t="s">
        <v>1210</v>
      </c>
      <c r="D374" s="25" t="s">
        <v>1209</v>
      </c>
      <c r="E374" s="13">
        <f>Source!CA253</f>
        <v>85</v>
      </c>
      <c r="F374" s="59" t="str">
        <f>CONCATENATE(" )", Source!DM253, Source!FU253, "=", Source!FY253)</f>
        <v xml:space="preserve"> )*0,85=72,25</v>
      </c>
      <c r="G374" s="48"/>
      <c r="H374" s="12">
        <f>SUM(U367:U375)</f>
        <v>12.69</v>
      </c>
      <c r="I374" s="29"/>
      <c r="J374" s="7">
        <f>Source!AU253</f>
        <v>72</v>
      </c>
      <c r="K374" s="12">
        <f>SUM(V367:V375)</f>
        <v>12.65</v>
      </c>
      <c r="L374" s="27"/>
    </row>
    <row r="375" spans="1:26" ht="14.25" x14ac:dyDescent="0.2">
      <c r="A375" s="43"/>
      <c r="B375" s="44"/>
      <c r="C375" s="44" t="s">
        <v>1211</v>
      </c>
      <c r="D375" s="31" t="s">
        <v>1212</v>
      </c>
      <c r="E375" s="32">
        <f>Source!AQ253</f>
        <v>77.39</v>
      </c>
      <c r="F375" s="33"/>
      <c r="G375" s="36" t="str">
        <f>Source!DI253</f>
        <v>)*1,15)*1,15</v>
      </c>
      <c r="H375" s="35"/>
      <c r="I375" s="36"/>
      <c r="J375" s="36"/>
      <c r="K375" s="35"/>
      <c r="L375" s="39">
        <f>Source!U253</f>
        <v>2.0469654999999998</v>
      </c>
    </row>
    <row r="376" spans="1:26" ht="15" x14ac:dyDescent="0.25">
      <c r="G376" s="60">
        <f>H369+H370+H372+H373+H374</f>
        <v>57.819999999999993</v>
      </c>
      <c r="H376" s="60"/>
      <c r="J376" s="60">
        <f>K369+K370+K372+K373+K374</f>
        <v>57.779999999999994</v>
      </c>
      <c r="K376" s="60"/>
      <c r="L376" s="38">
        <f>Source!U253</f>
        <v>2.0469654999999998</v>
      </c>
      <c r="O376" s="17">
        <f>G376</f>
        <v>57.819999999999993</v>
      </c>
      <c r="P376" s="17">
        <f>J376</f>
        <v>57.779999999999994</v>
      </c>
      <c r="Q376" s="17">
        <f>L376</f>
        <v>2.0469654999999998</v>
      </c>
      <c r="W376">
        <f>IF(Source!BI253&lt;=1,H369+H370+H372+H373+H374, 0)</f>
        <v>57.819999999999993</v>
      </c>
      <c r="X376">
        <f>IF(Source!BI253=2,H369+H370+H372+H373+H374, 0)</f>
        <v>0</v>
      </c>
      <c r="Y376">
        <f>IF(Source!BI253=3,H369+H370+H372+H373+H374, 0)</f>
        <v>0</v>
      </c>
      <c r="Z376">
        <f>IF(Source!BI253=4,H369+H370+H372+H373+H374, 0)</f>
        <v>0</v>
      </c>
    </row>
    <row r="377" spans="1:26" ht="66.75" x14ac:dyDescent="0.2">
      <c r="A377" s="41" t="str">
        <f>Source!E255</f>
        <v>46</v>
      </c>
      <c r="B377" s="42" t="s">
        <v>1240</v>
      </c>
      <c r="C377" s="42" t="str">
        <f>Source!G255</f>
        <v>Огрунтовка металлических поверхностей за один раз грунтовкой ГФ-021 (Прим. Второй слой )</v>
      </c>
      <c r="D377" s="25" t="str">
        <f>Source!H255</f>
        <v>100 м2</v>
      </c>
      <c r="E377" s="13">
        <f>Source!I255</f>
        <v>7.3979999999999997</v>
      </c>
      <c r="F377" s="26">
        <f>Source!AL255+Source!AM255+Source!AO255</f>
        <v>268.49</v>
      </c>
      <c r="G377" s="6"/>
      <c r="H377" s="12"/>
      <c r="I377" s="6" t="str">
        <f>Source!BO255</f>
        <v/>
      </c>
      <c r="J377" s="6"/>
      <c r="K377" s="12"/>
      <c r="L377" s="27"/>
      <c r="S377">
        <f>ROUND((Source!FX255/100)*((ROUND(Source!AF255*Source!I255, 2)+ROUND(Source!AE255*Source!I255, 2))), 2)</f>
        <v>495.05</v>
      </c>
      <c r="T377">
        <f>Source!X255</f>
        <v>495.05</v>
      </c>
      <c r="U377">
        <f>ROUND((Source!FY255/100)*((ROUND(Source!AF255*Source!I255, 2)+ROUND(Source!AE255*Source!I255, 2))), 2)</f>
        <v>363.65</v>
      </c>
      <c r="V377">
        <f>Source!Y255</f>
        <v>366.7</v>
      </c>
    </row>
    <row r="378" spans="1:26" x14ac:dyDescent="0.2">
      <c r="C378" s="19" t="str">
        <f>"Объем: "&amp;Source!I255&amp;"=(2,7*"&amp;"274)/"&amp;"100"</f>
        <v>Объем: 7,398=(2,7*274)/100</v>
      </c>
    </row>
    <row r="379" spans="1:26" ht="28.5" x14ac:dyDescent="0.2">
      <c r="A379" s="41"/>
      <c r="B379" s="42"/>
      <c r="C379" s="42" t="s">
        <v>1206</v>
      </c>
      <c r="D379" s="25"/>
      <c r="E379" s="13"/>
      <c r="F379" s="26">
        <f>Source!AO255</f>
        <v>56.55</v>
      </c>
      <c r="G379" s="6" t="str">
        <f>Source!DG255</f>
        <v>)*1,1)*1,15)*1,15</v>
      </c>
      <c r="H379" s="12">
        <f>ROUND(Source!AF255*Source!I255, 2)</f>
        <v>608.6</v>
      </c>
      <c r="I379" s="6"/>
      <c r="J379" s="6">
        <f>IF(Source!BA255&lt;&gt; 0, Source!BA255, 1)</f>
        <v>1</v>
      </c>
      <c r="K379" s="12">
        <f>Source!S255</f>
        <v>608.6</v>
      </c>
      <c r="L379" s="27"/>
      <c r="R379">
        <f>H379</f>
        <v>608.6</v>
      </c>
    </row>
    <row r="380" spans="1:26" ht="28.5" x14ac:dyDescent="0.2">
      <c r="A380" s="41"/>
      <c r="B380" s="42"/>
      <c r="C380" s="42" t="s">
        <v>159</v>
      </c>
      <c r="D380" s="25"/>
      <c r="E380" s="13"/>
      <c r="F380" s="26">
        <f>Source!AM255</f>
        <v>9.2200000000000006</v>
      </c>
      <c r="G380" s="6" t="str">
        <f>Source!DE255</f>
        <v>)*1,1)*1,25)*1,15</v>
      </c>
      <c r="H380" s="12">
        <f>ROUND(Source!AD255*Source!I255, 2)</f>
        <v>107.86</v>
      </c>
      <c r="I380" s="6"/>
      <c r="J380" s="6">
        <f>IF(Source!BB255&lt;&gt; 0, Source!BB255, 1)</f>
        <v>1</v>
      </c>
      <c r="K380" s="12">
        <f>Source!Q255</f>
        <v>107.86</v>
      </c>
      <c r="L380" s="27"/>
    </row>
    <row r="381" spans="1:26" ht="28.5" x14ac:dyDescent="0.2">
      <c r="A381" s="41"/>
      <c r="B381" s="42"/>
      <c r="C381" s="42" t="s">
        <v>1207</v>
      </c>
      <c r="D381" s="25"/>
      <c r="E381" s="13"/>
      <c r="F381" s="26">
        <f>Source!AN255</f>
        <v>0.22</v>
      </c>
      <c r="G381" s="6" t="str">
        <f>Source!DF255</f>
        <v>)*1,1)*1,25)*1,15</v>
      </c>
      <c r="H381" s="28">
        <f>ROUND(Source!AE255*Source!I255, 2)</f>
        <v>2.57</v>
      </c>
      <c r="I381" s="6"/>
      <c r="J381" s="6">
        <f>IF(Source!BS255&lt;&gt; 0, Source!BS255, 1)</f>
        <v>1</v>
      </c>
      <c r="K381" s="28">
        <f>Source!R255</f>
        <v>2.57</v>
      </c>
      <c r="L381" s="27"/>
      <c r="R381">
        <f>H381</f>
        <v>2.57</v>
      </c>
    </row>
    <row r="382" spans="1:26" ht="14.25" x14ac:dyDescent="0.2">
      <c r="A382" s="41"/>
      <c r="B382" s="42"/>
      <c r="C382" s="42" t="s">
        <v>1215</v>
      </c>
      <c r="D382" s="25"/>
      <c r="E382" s="13"/>
      <c r="F382" s="26">
        <f>Source!AL255</f>
        <v>202.72</v>
      </c>
      <c r="G382" s="6" t="str">
        <f>Source!DD255</f>
        <v>)*1,1</v>
      </c>
      <c r="H382" s="12">
        <f>ROUND(Source!AC255*Source!I255, 2)</f>
        <v>1649.69</v>
      </c>
      <c r="I382" s="6"/>
      <c r="J382" s="6">
        <f>IF(Source!BC255&lt;&gt; 0, Source!BC255, 1)</f>
        <v>1</v>
      </c>
      <c r="K382" s="12">
        <f>Source!P255</f>
        <v>1649.69</v>
      </c>
      <c r="L382" s="27"/>
    </row>
    <row r="383" spans="1:26" ht="14.25" x14ac:dyDescent="0.2">
      <c r="A383" s="41"/>
      <c r="B383" s="42"/>
      <c r="C383" s="42" t="s">
        <v>1208</v>
      </c>
      <c r="D383" s="25" t="s">
        <v>1209</v>
      </c>
      <c r="E383" s="13">
        <f>Source!BZ255</f>
        <v>90</v>
      </c>
      <c r="F383" s="59" t="str">
        <f>CONCATENATE(" )", Source!DL255, Source!FT255, "=", Source!FX255)</f>
        <v xml:space="preserve"> )*0,9=81</v>
      </c>
      <c r="G383" s="48"/>
      <c r="H383" s="12">
        <f>SUM(S377:S385)</f>
        <v>495.05</v>
      </c>
      <c r="I383" s="29"/>
      <c r="J383" s="7">
        <f>Source!AT255</f>
        <v>81</v>
      </c>
      <c r="K383" s="12">
        <f>SUM(T377:T385)</f>
        <v>495.05</v>
      </c>
      <c r="L383" s="27"/>
    </row>
    <row r="384" spans="1:26" ht="14.25" x14ac:dyDescent="0.2">
      <c r="A384" s="41"/>
      <c r="B384" s="42"/>
      <c r="C384" s="42" t="s">
        <v>1210</v>
      </c>
      <c r="D384" s="25" t="s">
        <v>1209</v>
      </c>
      <c r="E384" s="13">
        <f>Source!CA255</f>
        <v>70</v>
      </c>
      <c r="F384" s="59" t="str">
        <f>CONCATENATE(" )", Source!DM255, Source!FU255, "=", Source!FY255)</f>
        <v xml:space="preserve"> )*0,85=59,5</v>
      </c>
      <c r="G384" s="48"/>
      <c r="H384" s="12">
        <f>SUM(U377:U385)</f>
        <v>363.65</v>
      </c>
      <c r="I384" s="29"/>
      <c r="J384" s="7">
        <f>Source!AU255</f>
        <v>60</v>
      </c>
      <c r="K384" s="12">
        <f>SUM(V377:V385)</f>
        <v>366.7</v>
      </c>
      <c r="L384" s="27"/>
    </row>
    <row r="385" spans="1:26" ht="28.5" x14ac:dyDescent="0.2">
      <c r="A385" s="43"/>
      <c r="B385" s="44"/>
      <c r="C385" s="44" t="s">
        <v>1211</v>
      </c>
      <c r="D385" s="31" t="s">
        <v>1212</v>
      </c>
      <c r="E385" s="32">
        <f>Source!AQ255</f>
        <v>5.31</v>
      </c>
      <c r="F385" s="33"/>
      <c r="G385" s="36" t="str">
        <f>Source!DI255</f>
        <v>)*1,1)*1,15)*1,15</v>
      </c>
      <c r="H385" s="35"/>
      <c r="I385" s="36"/>
      <c r="J385" s="36"/>
      <c r="K385" s="35"/>
      <c r="L385" s="39">
        <f>Source!U255</f>
        <v>57.147497054999988</v>
      </c>
    </row>
    <row r="386" spans="1:26" ht="15" x14ac:dyDescent="0.25">
      <c r="G386" s="60">
        <f>H379+H380+H382+H383+H384</f>
        <v>3224.8500000000004</v>
      </c>
      <c r="H386" s="60"/>
      <c r="J386" s="60">
        <f>K379+K380+K382+K383+K384</f>
        <v>3227.9</v>
      </c>
      <c r="K386" s="60"/>
      <c r="L386" s="38">
        <f>Source!U255</f>
        <v>57.147497054999988</v>
      </c>
      <c r="O386" s="17">
        <f>G386</f>
        <v>3224.8500000000004</v>
      </c>
      <c r="P386" s="17">
        <f>J386</f>
        <v>3227.9</v>
      </c>
      <c r="Q386" s="17">
        <f>L386</f>
        <v>57.147497054999988</v>
      </c>
      <c r="W386">
        <f>IF(Source!BI255&lt;=1,H379+H380+H382+H383+H384, 0)</f>
        <v>3224.8500000000004</v>
      </c>
      <c r="X386">
        <f>IF(Source!BI255=2,H379+H380+H382+H383+H384, 0)</f>
        <v>0</v>
      </c>
      <c r="Y386">
        <f>IF(Source!BI255=3,H379+H380+H382+H383+H384, 0)</f>
        <v>0</v>
      </c>
      <c r="Z386">
        <f>IF(Source!BI255=4,H379+H380+H382+H383+H384, 0)</f>
        <v>0</v>
      </c>
    </row>
    <row r="387" spans="1:26" ht="66.75" x14ac:dyDescent="0.2">
      <c r="A387" s="41" t="str">
        <f>Source!E257</f>
        <v>47</v>
      </c>
      <c r="B387" s="42" t="s">
        <v>1241</v>
      </c>
      <c r="C387" s="42" t="str">
        <f>Source!G257</f>
        <v>Окраска металлических огрунтованных поверхностей эмалью ПФ-115 (Прим. В два слоя)</v>
      </c>
      <c r="D387" s="25" t="str">
        <f>Source!H257</f>
        <v>100 м2</v>
      </c>
      <c r="E387" s="13">
        <f>Source!I257</f>
        <v>7.3979999999999997</v>
      </c>
      <c r="F387" s="26">
        <f>Source!AL257+Source!AM257+Source!AO257</f>
        <v>322.02</v>
      </c>
      <c r="G387" s="6"/>
      <c r="H387" s="12"/>
      <c r="I387" s="6" t="str">
        <f>Source!BO257</f>
        <v/>
      </c>
      <c r="J387" s="6"/>
      <c r="K387" s="12"/>
      <c r="L387" s="27"/>
      <c r="S387">
        <f>ROUND((Source!FX257/100)*((ROUND(Source!AF257*Source!I257, 2)+ROUND(Source!AE257*Source!I257, 2))), 2)</f>
        <v>462.15</v>
      </c>
      <c r="T387">
        <f>Source!X257</f>
        <v>462.15</v>
      </c>
      <c r="U387">
        <f>ROUND((Source!FY257/100)*((ROUND(Source!AF257*Source!I257, 2)+ROUND(Source!AE257*Source!I257, 2))), 2)</f>
        <v>339.48</v>
      </c>
      <c r="V387">
        <f>Source!Y257</f>
        <v>342.34</v>
      </c>
    </row>
    <row r="388" spans="1:26" ht="14.25" x14ac:dyDescent="0.2">
      <c r="A388" s="41"/>
      <c r="B388" s="42"/>
      <c r="C388" s="42" t="s">
        <v>1206</v>
      </c>
      <c r="D388" s="25"/>
      <c r="E388" s="13"/>
      <c r="F388" s="26">
        <f>Source!AO257</f>
        <v>34.74</v>
      </c>
      <c r="G388" s="6" t="str">
        <f>Source!DG257</f>
        <v>)*1,1*2</v>
      </c>
      <c r="H388" s="12">
        <f>ROUND(Source!AF257*Source!I257, 2)</f>
        <v>565.41</v>
      </c>
      <c r="I388" s="6"/>
      <c r="J388" s="6">
        <f>IF(Source!BA257&lt;&gt; 0, Source!BA257, 1)</f>
        <v>1</v>
      </c>
      <c r="K388" s="12">
        <f>Source!S257</f>
        <v>565.41</v>
      </c>
      <c r="L388" s="27"/>
      <c r="R388">
        <f>H388</f>
        <v>565.41</v>
      </c>
    </row>
    <row r="389" spans="1:26" ht="28.5" x14ac:dyDescent="0.2">
      <c r="A389" s="41"/>
      <c r="B389" s="42"/>
      <c r="C389" s="42" t="s">
        <v>159</v>
      </c>
      <c r="D389" s="25"/>
      <c r="E389" s="13"/>
      <c r="F389" s="26">
        <f>Source!AM257</f>
        <v>6.01</v>
      </c>
      <c r="G389" s="6" t="str">
        <f>Source!DE257</f>
        <v>)*1,1*2)*1,25)*1,15</v>
      </c>
      <c r="H389" s="12">
        <f>ROUND(Source!AD257*Source!I257, 2)</f>
        <v>140.61000000000001</v>
      </c>
      <c r="I389" s="6"/>
      <c r="J389" s="6">
        <f>IF(Source!BB257&lt;&gt; 0, Source!BB257, 1)</f>
        <v>1</v>
      </c>
      <c r="K389" s="12">
        <f>Source!Q257</f>
        <v>140.61000000000001</v>
      </c>
      <c r="L389" s="27"/>
    </row>
    <row r="390" spans="1:26" ht="28.5" x14ac:dyDescent="0.2">
      <c r="A390" s="41"/>
      <c r="B390" s="42"/>
      <c r="C390" s="42" t="s">
        <v>1207</v>
      </c>
      <c r="D390" s="25"/>
      <c r="E390" s="13"/>
      <c r="F390" s="26">
        <f>Source!AN257</f>
        <v>0.22</v>
      </c>
      <c r="G390" s="6" t="str">
        <f>Source!DF257</f>
        <v>)*1,1*2)*1,25)*1,15</v>
      </c>
      <c r="H390" s="28">
        <f>ROUND(Source!AE257*Source!I257, 2)</f>
        <v>5.15</v>
      </c>
      <c r="I390" s="6"/>
      <c r="J390" s="6">
        <f>IF(Source!BS257&lt;&gt; 0, Source!BS257, 1)</f>
        <v>1</v>
      </c>
      <c r="K390" s="28">
        <f>Source!R257</f>
        <v>5.15</v>
      </c>
      <c r="L390" s="27"/>
      <c r="R390">
        <f>H390</f>
        <v>5.15</v>
      </c>
    </row>
    <row r="391" spans="1:26" ht="14.25" x14ac:dyDescent="0.2">
      <c r="A391" s="41"/>
      <c r="B391" s="42"/>
      <c r="C391" s="42" t="s">
        <v>1215</v>
      </c>
      <c r="D391" s="25"/>
      <c r="E391" s="13"/>
      <c r="F391" s="26">
        <f>Source!AL257</f>
        <v>281.27</v>
      </c>
      <c r="G391" s="6" t="str">
        <f>Source!DD257</f>
        <v>)*1,1*2</v>
      </c>
      <c r="H391" s="12">
        <f>ROUND(Source!AC257*Source!I257, 2)</f>
        <v>4577.84</v>
      </c>
      <c r="I391" s="6"/>
      <c r="J391" s="6">
        <f>IF(Source!BC257&lt;&gt; 0, Source!BC257, 1)</f>
        <v>1</v>
      </c>
      <c r="K391" s="12">
        <f>Source!P257</f>
        <v>4577.84</v>
      </c>
      <c r="L391" s="27"/>
    </row>
    <row r="392" spans="1:26" ht="14.25" x14ac:dyDescent="0.2">
      <c r="A392" s="41"/>
      <c r="B392" s="42"/>
      <c r="C392" s="42" t="s">
        <v>1208</v>
      </c>
      <c r="D392" s="25" t="s">
        <v>1209</v>
      </c>
      <c r="E392" s="13">
        <f>Source!BZ257</f>
        <v>90</v>
      </c>
      <c r="F392" s="59" t="str">
        <f>CONCATENATE(" )", Source!DL257, Source!FT257, "=", Source!FX257)</f>
        <v xml:space="preserve"> )*0,9=81</v>
      </c>
      <c r="G392" s="48"/>
      <c r="H392" s="12">
        <f>SUM(S387:S396)</f>
        <v>462.15</v>
      </c>
      <c r="I392" s="29"/>
      <c r="J392" s="7">
        <f>Source!AT257</f>
        <v>81</v>
      </c>
      <c r="K392" s="12">
        <f>SUM(T387:T396)</f>
        <v>462.15</v>
      </c>
      <c r="L392" s="27"/>
    </row>
    <row r="393" spans="1:26" ht="14.25" x14ac:dyDescent="0.2">
      <c r="A393" s="41"/>
      <c r="B393" s="42"/>
      <c r="C393" s="42" t="s">
        <v>1210</v>
      </c>
      <c r="D393" s="25" t="s">
        <v>1209</v>
      </c>
      <c r="E393" s="13">
        <f>Source!CA257</f>
        <v>70</v>
      </c>
      <c r="F393" s="59" t="str">
        <f>CONCATENATE(" )", Source!DM257, Source!FU257, "=", Source!FY257)</f>
        <v xml:space="preserve"> )*0,85=59,5</v>
      </c>
      <c r="G393" s="48"/>
      <c r="H393" s="12">
        <f>SUM(U387:U396)</f>
        <v>339.48</v>
      </c>
      <c r="I393" s="29"/>
      <c r="J393" s="7">
        <f>Source!AU257</f>
        <v>60</v>
      </c>
      <c r="K393" s="12">
        <f>SUM(V387:V396)</f>
        <v>342.34</v>
      </c>
      <c r="L393" s="27"/>
    </row>
    <row r="394" spans="1:26" ht="28.5" x14ac:dyDescent="0.2">
      <c r="A394" s="41"/>
      <c r="B394" s="42"/>
      <c r="C394" s="42" t="s">
        <v>1211</v>
      </c>
      <c r="D394" s="25" t="s">
        <v>1212</v>
      </c>
      <c r="E394" s="13">
        <f>Source!AQ257</f>
        <v>3.83</v>
      </c>
      <c r="F394" s="26"/>
      <c r="G394" s="6" t="str">
        <f>Source!DI257</f>
        <v>)*1,1*2)*1,15)*1,15</v>
      </c>
      <c r="H394" s="12"/>
      <c r="I394" s="6"/>
      <c r="J394" s="6"/>
      <c r="K394" s="12"/>
      <c r="L394" s="30">
        <f>Source!U257</f>
        <v>82.43876222999998</v>
      </c>
    </row>
    <row r="395" spans="1:26" ht="66.75" x14ac:dyDescent="0.2">
      <c r="A395" s="41" t="str">
        <f>Source!E259</f>
        <v>47,1</v>
      </c>
      <c r="B395" s="42" t="s">
        <v>1242</v>
      </c>
      <c r="C395" s="42" t="str">
        <f>Source!G259</f>
        <v>Эмаль ПФ-133 цветная</v>
      </c>
      <c r="D395" s="25" t="str">
        <f>Source!H259</f>
        <v>т</v>
      </c>
      <c r="E395" s="13">
        <f>Source!I259</f>
        <v>0.30923600000000001</v>
      </c>
      <c r="F395" s="26">
        <f>Source!AL259+Source!AM259+Source!AO259</f>
        <v>16303</v>
      </c>
      <c r="G395" s="40" t="s">
        <v>1234</v>
      </c>
      <c r="H395" s="12">
        <f>ROUND(Source!AC259*Source!I259, 2)+ROUND(Source!AD259*Source!I259, 2)+ROUND(Source!AF259*Source!I259, 2)</f>
        <v>5041.47</v>
      </c>
      <c r="I395" s="6"/>
      <c r="J395" s="6">
        <f>IF(Source!BC259&lt;&gt; 0, Source!BC259, 1)</f>
        <v>1</v>
      </c>
      <c r="K395" s="12">
        <f>Source!O259</f>
        <v>5041.47</v>
      </c>
      <c r="L395" s="27"/>
      <c r="S395">
        <f>ROUND((Source!FX259/100)*((ROUND(Source!AF259*Source!I259, 2)+ROUND(Source!AE259*Source!I259, 2))), 2)</f>
        <v>0</v>
      </c>
      <c r="T395">
        <f>Source!X259</f>
        <v>0</v>
      </c>
      <c r="U395">
        <f>ROUND((Source!FY259/100)*((ROUND(Source!AF259*Source!I259, 2)+ROUND(Source!AE259*Source!I259, 2))), 2)</f>
        <v>0</v>
      </c>
      <c r="V395">
        <f>Source!Y259</f>
        <v>0</v>
      </c>
      <c r="W395">
        <f>IF(Source!BI259&lt;=1,H395, 0)</f>
        <v>5041.47</v>
      </c>
      <c r="X395">
        <f>IF(Source!BI259=2,H395, 0)</f>
        <v>0</v>
      </c>
      <c r="Y395">
        <f>IF(Source!BI259=3,H395, 0)</f>
        <v>0</v>
      </c>
      <c r="Z395">
        <f>IF(Source!BI259=4,H395, 0)</f>
        <v>0</v>
      </c>
    </row>
    <row r="396" spans="1:26" ht="66.75" x14ac:dyDescent="0.2">
      <c r="A396" s="43" t="str">
        <f>Source!E261</f>
        <v>47,2</v>
      </c>
      <c r="B396" s="44" t="s">
        <v>1243</v>
      </c>
      <c r="C396" s="44" t="str">
        <f>Source!G261</f>
        <v>Эмаль ПФ-115 серая</v>
      </c>
      <c r="D396" s="31" t="str">
        <f>Source!H261</f>
        <v>т</v>
      </c>
      <c r="E396" s="32">
        <f>Source!I261</f>
        <v>-0.30923600000000001</v>
      </c>
      <c r="F396" s="33">
        <f>Source!AL261+Source!AM261+Source!AO261</f>
        <v>14312.87</v>
      </c>
      <c r="G396" s="34" t="s">
        <v>1234</v>
      </c>
      <c r="H396" s="35">
        <f>ROUND(Source!AC261*Source!I261, 2)+ROUND(Source!AD261*Source!I261, 2)+ROUND(Source!AF261*Source!I261, 2)</f>
        <v>-4426.05</v>
      </c>
      <c r="I396" s="36"/>
      <c r="J396" s="36">
        <f>IF(Source!BC261&lt;&gt; 0, Source!BC261, 1)</f>
        <v>1</v>
      </c>
      <c r="K396" s="35">
        <f>Source!O261</f>
        <v>-4426.05</v>
      </c>
      <c r="L396" s="37"/>
      <c r="S396">
        <f>ROUND((Source!FX261/100)*((ROUND(Source!AF261*Source!I261, 2)+ROUND(Source!AE261*Source!I261, 2))), 2)</f>
        <v>0</v>
      </c>
      <c r="T396">
        <f>Source!X261</f>
        <v>0</v>
      </c>
      <c r="U396">
        <f>ROUND((Source!FY261/100)*((ROUND(Source!AF261*Source!I261, 2)+ROUND(Source!AE261*Source!I261, 2))), 2)</f>
        <v>0</v>
      </c>
      <c r="V396">
        <f>Source!Y261</f>
        <v>0</v>
      </c>
      <c r="W396">
        <f>IF(Source!BI261&lt;=1,H396, 0)</f>
        <v>-4426.05</v>
      </c>
      <c r="X396">
        <f>IF(Source!BI261=2,H396, 0)</f>
        <v>0</v>
      </c>
      <c r="Y396">
        <f>IF(Source!BI261=3,H396, 0)</f>
        <v>0</v>
      </c>
      <c r="Z396">
        <f>IF(Source!BI261=4,H396, 0)</f>
        <v>0</v>
      </c>
    </row>
    <row r="397" spans="1:26" ht="15" x14ac:dyDescent="0.25">
      <c r="G397" s="60">
        <f>H388+H389+H391+H392+H393+SUM(H395:H396)</f>
        <v>6700.91</v>
      </c>
      <c r="H397" s="60"/>
      <c r="J397" s="60">
        <f>K388+K389+K391+K392+K393+SUM(K395:K396)</f>
        <v>6703.77</v>
      </c>
      <c r="K397" s="60"/>
      <c r="L397" s="38">
        <f>Source!U257</f>
        <v>82.43876222999998</v>
      </c>
      <c r="O397" s="17">
        <f>G397</f>
        <v>6700.91</v>
      </c>
      <c r="P397" s="17">
        <f>J397</f>
        <v>6703.77</v>
      </c>
      <c r="Q397" s="17">
        <f>L397</f>
        <v>82.43876222999998</v>
      </c>
      <c r="W397">
        <f>IF(Source!BI257&lt;=1,H388+H389+H391+H392+H393, 0)</f>
        <v>6085.49</v>
      </c>
      <c r="X397">
        <f>IF(Source!BI257=2,H388+H389+H391+H392+H393, 0)</f>
        <v>0</v>
      </c>
      <c r="Y397">
        <f>IF(Source!BI257=3,H388+H389+H391+H392+H393, 0)</f>
        <v>0</v>
      </c>
      <c r="Z397">
        <f>IF(Source!BI257=4,H388+H389+H391+H392+H393, 0)</f>
        <v>0</v>
      </c>
    </row>
    <row r="398" spans="1:26" ht="28.5" x14ac:dyDescent="0.2">
      <c r="A398" s="43" t="str">
        <f>Source!E263</f>
        <v>48</v>
      </c>
      <c r="B398" s="44" t="str">
        <f>Source!F263</f>
        <v>01.7.04.09-0012</v>
      </c>
      <c r="C398" s="44" t="str">
        <f>Source!G263</f>
        <v>Петля накладная</v>
      </c>
      <c r="D398" s="31" t="str">
        <f>Source!H263</f>
        <v>шт.</v>
      </c>
      <c r="E398" s="32">
        <f>Source!I263</f>
        <v>10</v>
      </c>
      <c r="F398" s="33">
        <f>Source!AL263</f>
        <v>12</v>
      </c>
      <c r="G398" s="36" t="str">
        <f>Source!DD263</f>
        <v/>
      </c>
      <c r="H398" s="35">
        <f>ROUND(Source!AC263*Source!I263, 2)</f>
        <v>120</v>
      </c>
      <c r="I398" s="36" t="str">
        <f>Source!BO263</f>
        <v/>
      </c>
      <c r="J398" s="36">
        <f>IF(Source!BC263&lt;&gt; 0, Source!BC263, 1)</f>
        <v>1</v>
      </c>
      <c r="K398" s="35">
        <f>Source!P263</f>
        <v>120</v>
      </c>
      <c r="L398" s="37"/>
      <c r="S398">
        <f>ROUND((Source!FX263/100)*((ROUND(Source!AF263*Source!I263, 2)+ROUND(Source!AE263*Source!I263, 2))), 2)</f>
        <v>0</v>
      </c>
      <c r="T398">
        <f>Source!X263</f>
        <v>0</v>
      </c>
      <c r="U398">
        <f>ROUND((Source!FY263/100)*((ROUND(Source!AF263*Source!I263, 2)+ROUND(Source!AE263*Source!I263, 2))), 2)</f>
        <v>0</v>
      </c>
      <c r="V398">
        <f>Source!Y263</f>
        <v>0</v>
      </c>
    </row>
    <row r="399" spans="1:26" ht="15" x14ac:dyDescent="0.25">
      <c r="G399" s="60">
        <f>H398</f>
        <v>120</v>
      </c>
      <c r="H399" s="60"/>
      <c r="J399" s="60">
        <f>K398</f>
        <v>120</v>
      </c>
      <c r="K399" s="60"/>
      <c r="L399" s="38">
        <f>Source!U263</f>
        <v>0</v>
      </c>
      <c r="O399" s="17">
        <f>G399</f>
        <v>120</v>
      </c>
      <c r="P399" s="17">
        <f>J399</f>
        <v>120</v>
      </c>
      <c r="Q399" s="17">
        <f>L399</f>
        <v>0</v>
      </c>
      <c r="W399">
        <f>IF(Source!BI263&lt;=1,H398, 0)</f>
        <v>120</v>
      </c>
      <c r="X399">
        <f>IF(Source!BI263=2,H398, 0)</f>
        <v>0</v>
      </c>
      <c r="Y399">
        <f>IF(Source!BI263=3,H398, 0)</f>
        <v>0</v>
      </c>
      <c r="Z399">
        <f>IF(Source!BI263=4,H398, 0)</f>
        <v>0</v>
      </c>
    </row>
    <row r="400" spans="1:26" ht="57" x14ac:dyDescent="0.2">
      <c r="A400" s="43" t="str">
        <f>Source!E265</f>
        <v>49</v>
      </c>
      <c r="B400" s="44" t="str">
        <f>Source!F265</f>
        <v>07.2.07.04-0014</v>
      </c>
      <c r="C400" s="44" t="str">
        <f>Source!G265</f>
        <v>Прочие индивидуальные сварные конструкции, масса сборочной единицы от 0,1 до 0,5 т   (Ворота раздвижные (с калиткой) 6,0х2,5м.)</v>
      </c>
      <c r="D400" s="31" t="str">
        <f>Source!H265</f>
        <v>т</v>
      </c>
      <c r="E400" s="32">
        <f>Source!I265</f>
        <v>0.44800000000000001</v>
      </c>
      <c r="F400" s="33">
        <f>Source!AL265</f>
        <v>10046</v>
      </c>
      <c r="G400" s="36" t="str">
        <f>Source!DD265</f>
        <v/>
      </c>
      <c r="H400" s="35">
        <f>ROUND(Source!AC265*Source!I265, 2)</f>
        <v>4500.6099999999997</v>
      </c>
      <c r="I400" s="36" t="str">
        <f>Source!BO265</f>
        <v/>
      </c>
      <c r="J400" s="36">
        <f>IF(Source!BC265&lt;&gt; 0, Source!BC265, 1)</f>
        <v>1</v>
      </c>
      <c r="K400" s="35">
        <f>Source!P265</f>
        <v>4500.6099999999997</v>
      </c>
      <c r="L400" s="37"/>
      <c r="S400">
        <f>ROUND((Source!FX265/100)*((ROUND(Source!AF265*Source!I265, 2)+ROUND(Source!AE265*Source!I265, 2))), 2)</f>
        <v>0</v>
      </c>
      <c r="T400">
        <f>Source!X265</f>
        <v>0</v>
      </c>
      <c r="U400">
        <f>ROUND((Source!FY265/100)*((ROUND(Source!AF265*Source!I265, 2)+ROUND(Source!AE265*Source!I265, 2))), 2)</f>
        <v>0</v>
      </c>
      <c r="V400">
        <f>Source!Y265</f>
        <v>0</v>
      </c>
    </row>
    <row r="401" spans="1:26" ht="15" x14ac:dyDescent="0.25">
      <c r="G401" s="60">
        <f>H400</f>
        <v>4500.6099999999997</v>
      </c>
      <c r="H401" s="60"/>
      <c r="J401" s="60">
        <f>K400</f>
        <v>4500.6099999999997</v>
      </c>
      <c r="K401" s="60"/>
      <c r="L401" s="38">
        <f>Source!U265</f>
        <v>0</v>
      </c>
      <c r="O401" s="17">
        <f>G401</f>
        <v>4500.6099999999997</v>
      </c>
      <c r="P401" s="17">
        <f>J401</f>
        <v>4500.6099999999997</v>
      </c>
      <c r="Q401" s="17">
        <f>L401</f>
        <v>0</v>
      </c>
      <c r="W401">
        <f>IF(Source!BI265&lt;=1,H400, 0)</f>
        <v>4500.6099999999997</v>
      </c>
      <c r="X401">
        <f>IF(Source!BI265=2,H400, 0)</f>
        <v>0</v>
      </c>
      <c r="Y401">
        <f>IF(Source!BI265=3,H400, 0)</f>
        <v>0</v>
      </c>
      <c r="Z401">
        <f>IF(Source!BI265=4,H400, 0)</f>
        <v>0</v>
      </c>
    </row>
    <row r="402" spans="1:26" ht="57" x14ac:dyDescent="0.2">
      <c r="A402" s="43" t="str">
        <f>Source!E267</f>
        <v>50</v>
      </c>
      <c r="B402" s="44" t="str">
        <f>Source!F267</f>
        <v>07.2.07.04-0014</v>
      </c>
      <c r="C402" s="44" t="str">
        <f>Source!G267</f>
        <v>Прочие индивидуальные сварные конструкции, масса сборочной единицы от 0,1 до 0,5 т   (Ворота распашные (с калиткой) 4,0х2,5м.)</v>
      </c>
      <c r="D402" s="31" t="str">
        <f>Source!H267</f>
        <v>т</v>
      </c>
      <c r="E402" s="32">
        <f>Source!I267</f>
        <v>461</v>
      </c>
      <c r="F402" s="33">
        <f>Source!AL267</f>
        <v>10046</v>
      </c>
      <c r="G402" s="36" t="str">
        <f>Source!DD267</f>
        <v/>
      </c>
      <c r="H402" s="35">
        <f>ROUND(Source!AC267*Source!I267, 2)</f>
        <v>4631206</v>
      </c>
      <c r="I402" s="36" t="str">
        <f>Source!BO267</f>
        <v/>
      </c>
      <c r="J402" s="36">
        <f>IF(Source!BC267&lt;&gt; 0, Source!BC267, 1)</f>
        <v>1</v>
      </c>
      <c r="K402" s="35">
        <f>Source!P267</f>
        <v>4631206</v>
      </c>
      <c r="L402" s="37"/>
      <c r="S402">
        <f>ROUND((Source!FX267/100)*((ROUND(Source!AF267*Source!I267, 2)+ROUND(Source!AE267*Source!I267, 2))), 2)</f>
        <v>0</v>
      </c>
      <c r="T402">
        <f>Source!X267</f>
        <v>0</v>
      </c>
      <c r="U402">
        <f>ROUND((Source!FY267/100)*((ROUND(Source!AF267*Source!I267, 2)+ROUND(Source!AE267*Source!I267, 2))), 2)</f>
        <v>0</v>
      </c>
      <c r="V402">
        <f>Source!Y267</f>
        <v>0</v>
      </c>
    </row>
    <row r="403" spans="1:26" ht="15" x14ac:dyDescent="0.25">
      <c r="G403" s="60">
        <f>H402</f>
        <v>4631206</v>
      </c>
      <c r="H403" s="60"/>
      <c r="J403" s="60">
        <f>K402</f>
        <v>4631206</v>
      </c>
      <c r="K403" s="60"/>
      <c r="L403" s="38">
        <f>Source!U267</f>
        <v>0</v>
      </c>
      <c r="O403" s="17">
        <f>G403</f>
        <v>4631206</v>
      </c>
      <c r="P403" s="17">
        <f>J403</f>
        <v>4631206</v>
      </c>
      <c r="Q403" s="17">
        <f>L403</f>
        <v>0</v>
      </c>
      <c r="W403">
        <f>IF(Source!BI267&lt;=1,H402, 0)</f>
        <v>4631206</v>
      </c>
      <c r="X403">
        <f>IF(Source!BI267=2,H402, 0)</f>
        <v>0</v>
      </c>
      <c r="Y403">
        <f>IF(Source!BI267=3,H402, 0)</f>
        <v>0</v>
      </c>
      <c r="Z403">
        <f>IF(Source!BI267=4,H402, 0)</f>
        <v>0</v>
      </c>
    </row>
    <row r="405" spans="1:26" ht="15" x14ac:dyDescent="0.25">
      <c r="A405" s="65" t="str">
        <f>CONCATENATE("Итого по разделу: ",IF(Source!G269&lt;&gt;"Новый раздел", Source!G269, ""))</f>
        <v>Итого по разделу: Ворота</v>
      </c>
      <c r="B405" s="65"/>
      <c r="C405" s="65"/>
      <c r="D405" s="65"/>
      <c r="E405" s="65"/>
      <c r="F405" s="65"/>
      <c r="G405" s="64">
        <f>SUM(O326:O404)</f>
        <v>4649135.67</v>
      </c>
      <c r="H405" s="64"/>
      <c r="I405" s="23"/>
      <c r="J405" s="64">
        <f>SUM(P326:P404)</f>
        <v>4649140.54</v>
      </c>
      <c r="K405" s="64"/>
      <c r="L405" s="38">
        <f>SUM(Q326:Q404)</f>
        <v>185.52907878499997</v>
      </c>
    </row>
    <row r="409" spans="1:26" ht="16.5" x14ac:dyDescent="0.25">
      <c r="A409" s="63" t="str">
        <f>CONCATENATE("Раздел: ",IF(Source!G298&lt;&gt;"Новый раздел", Source!G298, ""))</f>
        <v>Раздел: Площадка для отдыха с навесом</v>
      </c>
      <c r="B409" s="63"/>
      <c r="C409" s="63"/>
      <c r="D409" s="63"/>
      <c r="E409" s="63"/>
      <c r="F409" s="63"/>
      <c r="G409" s="63"/>
      <c r="H409" s="63"/>
      <c r="I409" s="63"/>
      <c r="J409" s="63"/>
      <c r="K409" s="63"/>
      <c r="L409" s="63"/>
    </row>
    <row r="410" spans="1:26" ht="117.75" x14ac:dyDescent="0.2">
      <c r="A410" s="41" t="str">
        <f>Source!E303</f>
        <v>51</v>
      </c>
      <c r="B410" s="42" t="s">
        <v>1244</v>
      </c>
      <c r="C410" s="42" t="str">
        <f>Source!G303</f>
        <v>Устройство бетонной подготовки</v>
      </c>
      <c r="D410" s="25" t="str">
        <f>Source!H303</f>
        <v>100 м3</v>
      </c>
      <c r="E410" s="13">
        <f>Source!I303</f>
        <v>1.4760000000000001E-2</v>
      </c>
      <c r="F410" s="26">
        <f>Source!AL303+Source!AM303+Source!AO303</f>
        <v>3897.23</v>
      </c>
      <c r="G410" s="6"/>
      <c r="H410" s="12"/>
      <c r="I410" s="6" t="str">
        <f>Source!BO303</f>
        <v/>
      </c>
      <c r="J410" s="6"/>
      <c r="K410" s="12"/>
      <c r="L410" s="27"/>
      <c r="S410">
        <f>ROUND((Source!FX303/100)*((ROUND(Source!AF303*Source!I303, 2)+ROUND(Source!AE303*Source!I303, 2))), 2)</f>
        <v>30.81</v>
      </c>
      <c r="T410">
        <f>Source!X303</f>
        <v>30.97</v>
      </c>
      <c r="U410">
        <f>ROUND((Source!FY303/100)*((ROUND(Source!AF303*Source!I303, 2)+ROUND(Source!AE303*Source!I303, 2))), 2)</f>
        <v>18.010000000000002</v>
      </c>
      <c r="V410">
        <f>Source!Y303</f>
        <v>17.93</v>
      </c>
    </row>
    <row r="411" spans="1:26" x14ac:dyDescent="0.2">
      <c r="C411" s="19" t="str">
        <f>"Объем: "&amp;Source!I303&amp;"=1,476/"&amp;"100"</f>
        <v>Объем: 0,01476=1,476/100</v>
      </c>
    </row>
    <row r="412" spans="1:26" ht="14.25" x14ac:dyDescent="0.2">
      <c r="A412" s="41"/>
      <c r="B412" s="42"/>
      <c r="C412" s="42" t="s">
        <v>1206</v>
      </c>
      <c r="D412" s="25"/>
      <c r="E412" s="13"/>
      <c r="F412" s="26">
        <f>Source!AO303</f>
        <v>1404</v>
      </c>
      <c r="G412" s="6" t="str">
        <f>Source!DG303</f>
        <v>)*1,15)*1,15</v>
      </c>
      <c r="H412" s="12">
        <f>ROUND(Source!AF303*Source!I303, 2)</f>
        <v>27.41</v>
      </c>
      <c r="I412" s="6"/>
      <c r="J412" s="6">
        <f>IF(Source!BA303&lt;&gt; 0, Source!BA303, 1)</f>
        <v>1</v>
      </c>
      <c r="K412" s="12">
        <f>Source!S303</f>
        <v>27.41</v>
      </c>
      <c r="L412" s="27"/>
      <c r="R412">
        <f>H412</f>
        <v>27.41</v>
      </c>
    </row>
    <row r="413" spans="1:26" ht="14.25" x14ac:dyDescent="0.2">
      <c r="A413" s="41"/>
      <c r="B413" s="42"/>
      <c r="C413" s="42" t="s">
        <v>159</v>
      </c>
      <c r="D413" s="25"/>
      <c r="E413" s="13"/>
      <c r="F413" s="26">
        <f>Source!AM303</f>
        <v>1587.74</v>
      </c>
      <c r="G413" s="6" t="str">
        <f>Source!DE303</f>
        <v>)*1,15)*1,25</v>
      </c>
      <c r="H413" s="12">
        <f>ROUND(Source!AD303*Source!I303, 2)</f>
        <v>33.69</v>
      </c>
      <c r="I413" s="6"/>
      <c r="J413" s="6">
        <f>IF(Source!BB303&lt;&gt; 0, Source!BB303, 1)</f>
        <v>1</v>
      </c>
      <c r="K413" s="12">
        <f>Source!Q303</f>
        <v>33.69</v>
      </c>
      <c r="L413" s="27"/>
    </row>
    <row r="414" spans="1:26" ht="14.25" x14ac:dyDescent="0.2">
      <c r="A414" s="41"/>
      <c r="B414" s="42"/>
      <c r="C414" s="42" t="s">
        <v>1207</v>
      </c>
      <c r="D414" s="25"/>
      <c r="E414" s="13"/>
      <c r="F414" s="26">
        <f>Source!AN303</f>
        <v>244.51</v>
      </c>
      <c r="G414" s="6" t="str">
        <f>Source!DF303</f>
        <v>)*1,15)*1,25</v>
      </c>
      <c r="H414" s="28">
        <f>ROUND(Source!AE303*Source!I303, 2)</f>
        <v>5.19</v>
      </c>
      <c r="I414" s="6"/>
      <c r="J414" s="6">
        <f>IF(Source!BS303&lt;&gt; 0, Source!BS303, 1)</f>
        <v>1</v>
      </c>
      <c r="K414" s="28">
        <f>Source!R303</f>
        <v>5.19</v>
      </c>
      <c r="L414" s="27"/>
      <c r="R414">
        <f>H414</f>
        <v>5.19</v>
      </c>
    </row>
    <row r="415" spans="1:26" ht="14.25" x14ac:dyDescent="0.2">
      <c r="A415" s="41"/>
      <c r="B415" s="42"/>
      <c r="C415" s="42" t="s">
        <v>1215</v>
      </c>
      <c r="D415" s="25"/>
      <c r="E415" s="13"/>
      <c r="F415" s="26">
        <f>Source!AL303</f>
        <v>905.49</v>
      </c>
      <c r="G415" s="6" t="str">
        <f>Source!DD303</f>
        <v/>
      </c>
      <c r="H415" s="12">
        <f>ROUND(Source!AC303*Source!I303, 2)</f>
        <v>13.37</v>
      </c>
      <c r="I415" s="6"/>
      <c r="J415" s="6">
        <f>IF(Source!BC303&lt;&gt; 0, Source!BC303, 1)</f>
        <v>1</v>
      </c>
      <c r="K415" s="12">
        <f>Source!P303</f>
        <v>13.37</v>
      </c>
      <c r="L415" s="27"/>
    </row>
    <row r="416" spans="1:26" ht="14.25" x14ac:dyDescent="0.2">
      <c r="A416" s="41"/>
      <c r="B416" s="42"/>
      <c r="C416" s="42" t="s">
        <v>1208</v>
      </c>
      <c r="D416" s="25" t="s">
        <v>1209</v>
      </c>
      <c r="E416" s="13">
        <f>Source!BZ303</f>
        <v>105</v>
      </c>
      <c r="F416" s="59" t="str">
        <f>CONCATENATE(" )", Source!DL303, Source!FT303, "=", Source!FX303)</f>
        <v xml:space="preserve"> )*0,9=94,5</v>
      </c>
      <c r="G416" s="48"/>
      <c r="H416" s="12">
        <f>SUM(S410:S419)</f>
        <v>30.81</v>
      </c>
      <c r="I416" s="29"/>
      <c r="J416" s="7">
        <f>Source!AT303</f>
        <v>95</v>
      </c>
      <c r="K416" s="12">
        <f>SUM(T410:T419)</f>
        <v>30.97</v>
      </c>
      <c r="L416" s="27"/>
    </row>
    <row r="417" spans="1:26" ht="14.25" x14ac:dyDescent="0.2">
      <c r="A417" s="41"/>
      <c r="B417" s="42"/>
      <c r="C417" s="42" t="s">
        <v>1210</v>
      </c>
      <c r="D417" s="25" t="s">
        <v>1209</v>
      </c>
      <c r="E417" s="13">
        <f>Source!CA303</f>
        <v>65</v>
      </c>
      <c r="F417" s="59" t="str">
        <f>CONCATENATE(" )", Source!DM303, Source!FU303, "=", Source!FY303)</f>
        <v xml:space="preserve"> )*0,85=55,25</v>
      </c>
      <c r="G417" s="48"/>
      <c r="H417" s="12">
        <f>SUM(U410:U419)</f>
        <v>18.010000000000002</v>
      </c>
      <c r="I417" s="29"/>
      <c r="J417" s="7">
        <f>Source!AU303</f>
        <v>55</v>
      </c>
      <c r="K417" s="12">
        <f>SUM(V410:V419)</f>
        <v>17.93</v>
      </c>
      <c r="L417" s="27"/>
    </row>
    <row r="418" spans="1:26" ht="14.25" x14ac:dyDescent="0.2">
      <c r="A418" s="41"/>
      <c r="B418" s="42"/>
      <c r="C418" s="42" t="s">
        <v>1211</v>
      </c>
      <c r="D418" s="25" t="s">
        <v>1212</v>
      </c>
      <c r="E418" s="13">
        <f>Source!AQ303</f>
        <v>180</v>
      </c>
      <c r="F418" s="26"/>
      <c r="G418" s="6" t="str">
        <f>Source!DI303</f>
        <v>)*1,15)*1,15</v>
      </c>
      <c r="H418" s="12"/>
      <c r="I418" s="6"/>
      <c r="J418" s="6"/>
      <c r="K418" s="12"/>
      <c r="L418" s="30">
        <f>Source!U303</f>
        <v>3.5136179999999992</v>
      </c>
    </row>
    <row r="419" spans="1:26" ht="28.5" x14ac:dyDescent="0.2">
      <c r="A419" s="43" t="str">
        <f>Source!E305</f>
        <v>51,1</v>
      </c>
      <c r="B419" s="44" t="str">
        <f>Source!F305</f>
        <v>04.1.02.05-0006</v>
      </c>
      <c r="C419" s="44" t="str">
        <f>Source!G305</f>
        <v>Бетон тяжелый, класс В15 (М200)</v>
      </c>
      <c r="D419" s="31" t="str">
        <f>Source!H305</f>
        <v>м3</v>
      </c>
      <c r="E419" s="32">
        <f>Source!I305</f>
        <v>1.50552</v>
      </c>
      <c r="F419" s="33">
        <f>Source!AL305+Source!AM305+Source!AO305</f>
        <v>592.76</v>
      </c>
      <c r="G419" s="34" t="s">
        <v>3</v>
      </c>
      <c r="H419" s="35">
        <f>ROUND(Source!AC305*Source!I305, 2)+ROUND(Source!AD305*Source!I305, 2)+ROUND(Source!AF305*Source!I305, 2)</f>
        <v>892.41</v>
      </c>
      <c r="I419" s="36"/>
      <c r="J419" s="36">
        <f>IF(Source!BC305&lt;&gt; 0, Source!BC305, 1)</f>
        <v>1</v>
      </c>
      <c r="K419" s="35">
        <f>Source!O305</f>
        <v>892.41</v>
      </c>
      <c r="L419" s="37"/>
      <c r="S419">
        <f>ROUND((Source!FX305/100)*((ROUND(Source!AF305*Source!I305, 2)+ROUND(Source!AE305*Source!I305, 2))), 2)</f>
        <v>0</v>
      </c>
      <c r="T419">
        <f>Source!X305</f>
        <v>0</v>
      </c>
      <c r="U419">
        <f>ROUND((Source!FY305/100)*((ROUND(Source!AF305*Source!I305, 2)+ROUND(Source!AE305*Source!I305, 2))), 2)</f>
        <v>0</v>
      </c>
      <c r="V419">
        <f>Source!Y305</f>
        <v>0</v>
      </c>
      <c r="W419">
        <f>IF(Source!BI305&lt;=1,H419, 0)</f>
        <v>892.41</v>
      </c>
      <c r="X419">
        <f>IF(Source!BI305=2,H419, 0)</f>
        <v>0</v>
      </c>
      <c r="Y419">
        <f>IF(Source!BI305=3,H419, 0)</f>
        <v>0</v>
      </c>
      <c r="Z419">
        <f>IF(Source!BI305=4,H419, 0)</f>
        <v>0</v>
      </c>
    </row>
    <row r="420" spans="1:26" ht="15" x14ac:dyDescent="0.25">
      <c r="G420" s="60">
        <f>H412+H413+H415+H416+H417+SUM(H419:H419)</f>
        <v>1015.6999999999999</v>
      </c>
      <c r="H420" s="60"/>
      <c r="J420" s="60">
        <f>K412+K413+K415+K416+K417+SUM(K419:K419)</f>
        <v>1015.78</v>
      </c>
      <c r="K420" s="60"/>
      <c r="L420" s="38">
        <f>Source!U303</f>
        <v>3.5136179999999992</v>
      </c>
      <c r="O420" s="17">
        <f>G420</f>
        <v>1015.6999999999999</v>
      </c>
      <c r="P420" s="17">
        <f>J420</f>
        <v>1015.78</v>
      </c>
      <c r="Q420" s="17">
        <f>L420</f>
        <v>3.5136179999999992</v>
      </c>
      <c r="W420">
        <f>IF(Source!BI303&lt;=1,H412+H413+H415+H416+H417, 0)</f>
        <v>123.29</v>
      </c>
      <c r="X420">
        <f>IF(Source!BI303=2,H412+H413+H415+H416+H417, 0)</f>
        <v>0</v>
      </c>
      <c r="Y420">
        <f>IF(Source!BI303=3,H412+H413+H415+H416+H417, 0)</f>
        <v>0</v>
      </c>
      <c r="Z420">
        <f>IF(Source!BI303=4,H412+H413+H415+H416+H417, 0)</f>
        <v>0</v>
      </c>
    </row>
    <row r="421" spans="1:26" ht="117.75" x14ac:dyDescent="0.2">
      <c r="A421" s="41" t="str">
        <f>Source!E307</f>
        <v>52</v>
      </c>
      <c r="B421" s="42" t="s">
        <v>1245</v>
      </c>
      <c r="C421" s="42" t="str">
        <f>Source!G307</f>
        <v>Устройство пароизоляции из полиэтиленовой пленки в один слой насухо</v>
      </c>
      <c r="D421" s="25" t="str">
        <f>Source!H307</f>
        <v>100 м2</v>
      </c>
      <c r="E421" s="13">
        <f>Source!I307</f>
        <v>0.15</v>
      </c>
      <c r="F421" s="26">
        <f>Source!AL307+Source!AM307+Source!AO307</f>
        <v>1522.8</v>
      </c>
      <c r="G421" s="6"/>
      <c r="H421" s="12"/>
      <c r="I421" s="6" t="str">
        <f>Source!BO307</f>
        <v/>
      </c>
      <c r="J421" s="6"/>
      <c r="K421" s="12"/>
      <c r="L421" s="27"/>
      <c r="S421">
        <f>ROUND((Source!FX307/100)*((ROUND(Source!AF307*Source!I307, 2)+ROUND(Source!AE307*Source!I307, 2))), 2)</f>
        <v>6.52</v>
      </c>
      <c r="T421">
        <f>Source!X307</f>
        <v>6.54</v>
      </c>
      <c r="U421">
        <f>ROUND((Source!FY307/100)*((ROUND(Source!AF307*Source!I307, 2)+ROUND(Source!AE307*Source!I307, 2))), 2)</f>
        <v>3.75</v>
      </c>
      <c r="V421">
        <f>Source!Y307</f>
        <v>3.77</v>
      </c>
    </row>
    <row r="422" spans="1:26" x14ac:dyDescent="0.2">
      <c r="C422" s="19" t="str">
        <f>"Объем: "&amp;Source!I307&amp;"=15/"&amp;"100"</f>
        <v>Объем: 0,15=15/100</v>
      </c>
    </row>
    <row r="423" spans="1:26" ht="14.25" x14ac:dyDescent="0.2">
      <c r="A423" s="41"/>
      <c r="B423" s="42"/>
      <c r="C423" s="42" t="s">
        <v>1206</v>
      </c>
      <c r="D423" s="25"/>
      <c r="E423" s="13"/>
      <c r="F423" s="26">
        <f>Source!AO307</f>
        <v>29.43</v>
      </c>
      <c r="G423" s="6" t="str">
        <f>Source!DG307</f>
        <v>)*1,15)*1,15</v>
      </c>
      <c r="H423" s="12">
        <f>ROUND(Source!AF307*Source!I307, 2)</f>
        <v>5.84</v>
      </c>
      <c r="I423" s="6"/>
      <c r="J423" s="6">
        <f>IF(Source!BA307&lt;&gt; 0, Source!BA307, 1)</f>
        <v>1</v>
      </c>
      <c r="K423" s="12">
        <f>Source!S307</f>
        <v>5.84</v>
      </c>
      <c r="L423" s="27"/>
      <c r="R423">
        <f>H423</f>
        <v>5.84</v>
      </c>
    </row>
    <row r="424" spans="1:26" ht="14.25" x14ac:dyDescent="0.2">
      <c r="A424" s="41"/>
      <c r="B424" s="42"/>
      <c r="C424" s="42" t="s">
        <v>159</v>
      </c>
      <c r="D424" s="25"/>
      <c r="E424" s="13"/>
      <c r="F424" s="26">
        <f>Source!AM307</f>
        <v>1.31</v>
      </c>
      <c r="G424" s="6" t="str">
        <f>Source!DE307</f>
        <v>)*1,15)*1,25</v>
      </c>
      <c r="H424" s="12">
        <f>ROUND(Source!AD307*Source!I307, 2)</f>
        <v>0.28000000000000003</v>
      </c>
      <c r="I424" s="6"/>
      <c r="J424" s="6">
        <f>IF(Source!BB307&lt;&gt; 0, Source!BB307, 1)</f>
        <v>1</v>
      </c>
      <c r="K424" s="12">
        <f>Source!Q307</f>
        <v>0.28000000000000003</v>
      </c>
      <c r="L424" s="27"/>
    </row>
    <row r="425" spans="1:26" ht="14.25" x14ac:dyDescent="0.2">
      <c r="A425" s="41"/>
      <c r="B425" s="42"/>
      <c r="C425" s="42" t="s">
        <v>1207</v>
      </c>
      <c r="D425" s="25"/>
      <c r="E425" s="13"/>
      <c r="F425" s="26">
        <f>Source!AN307</f>
        <v>0.23</v>
      </c>
      <c r="G425" s="6" t="str">
        <f>Source!DF307</f>
        <v>)*1,15)*1,25</v>
      </c>
      <c r="H425" s="28">
        <f>ROUND(Source!AE307*Source!I307, 2)</f>
        <v>0.05</v>
      </c>
      <c r="I425" s="6"/>
      <c r="J425" s="6">
        <f>IF(Source!BS307&lt;&gt; 0, Source!BS307, 1)</f>
        <v>1</v>
      </c>
      <c r="K425" s="28">
        <f>Source!R307</f>
        <v>0.05</v>
      </c>
      <c r="L425" s="27"/>
      <c r="R425">
        <f>H425</f>
        <v>0.05</v>
      </c>
    </row>
    <row r="426" spans="1:26" ht="14.25" x14ac:dyDescent="0.2">
      <c r="A426" s="41"/>
      <c r="B426" s="42"/>
      <c r="C426" s="42" t="s">
        <v>1215</v>
      </c>
      <c r="D426" s="25"/>
      <c r="E426" s="13"/>
      <c r="F426" s="26">
        <f>Source!AL307</f>
        <v>1492.06</v>
      </c>
      <c r="G426" s="6" t="str">
        <f>Source!DD307</f>
        <v/>
      </c>
      <c r="H426" s="12">
        <f>ROUND(Source!AC307*Source!I307, 2)</f>
        <v>223.81</v>
      </c>
      <c r="I426" s="6"/>
      <c r="J426" s="6">
        <f>IF(Source!BC307&lt;&gt; 0, Source!BC307, 1)</f>
        <v>1</v>
      </c>
      <c r="K426" s="12">
        <f>Source!P307</f>
        <v>223.81</v>
      </c>
      <c r="L426" s="27"/>
    </row>
    <row r="427" spans="1:26" ht="14.25" x14ac:dyDescent="0.2">
      <c r="A427" s="41"/>
      <c r="B427" s="42"/>
      <c r="C427" s="42" t="s">
        <v>1208</v>
      </c>
      <c r="D427" s="25" t="s">
        <v>1209</v>
      </c>
      <c r="E427" s="13">
        <f>Source!BZ307</f>
        <v>123</v>
      </c>
      <c r="F427" s="59" t="str">
        <f>CONCATENATE(" )", Source!DL307, Source!FT307, "=", Source!FX307)</f>
        <v xml:space="preserve"> )*0,9=110,7</v>
      </c>
      <c r="G427" s="48"/>
      <c r="H427" s="12">
        <f>SUM(S421:S429)</f>
        <v>6.52</v>
      </c>
      <c r="I427" s="29"/>
      <c r="J427" s="7">
        <f>Source!AT307</f>
        <v>111</v>
      </c>
      <c r="K427" s="12">
        <f>SUM(T421:T429)</f>
        <v>6.54</v>
      </c>
      <c r="L427" s="27"/>
    </row>
    <row r="428" spans="1:26" ht="14.25" x14ac:dyDescent="0.2">
      <c r="A428" s="41"/>
      <c r="B428" s="42"/>
      <c r="C428" s="42" t="s">
        <v>1210</v>
      </c>
      <c r="D428" s="25" t="s">
        <v>1209</v>
      </c>
      <c r="E428" s="13">
        <f>Source!CA307</f>
        <v>75</v>
      </c>
      <c r="F428" s="59" t="str">
        <f>CONCATENATE(" )", Source!DM307, Source!FU307, "=", Source!FY307)</f>
        <v xml:space="preserve"> )*0,85=63,75</v>
      </c>
      <c r="G428" s="48"/>
      <c r="H428" s="12">
        <f>SUM(U421:U429)</f>
        <v>3.75</v>
      </c>
      <c r="I428" s="29"/>
      <c r="J428" s="7">
        <f>Source!AU307</f>
        <v>64</v>
      </c>
      <c r="K428" s="12">
        <f>SUM(V421:V429)</f>
        <v>3.77</v>
      </c>
      <c r="L428" s="27"/>
    </row>
    <row r="429" spans="1:26" ht="14.25" x14ac:dyDescent="0.2">
      <c r="A429" s="43"/>
      <c r="B429" s="44"/>
      <c r="C429" s="44" t="s">
        <v>1211</v>
      </c>
      <c r="D429" s="31" t="s">
        <v>1212</v>
      </c>
      <c r="E429" s="32">
        <f>Source!AQ307</f>
        <v>3.45</v>
      </c>
      <c r="F429" s="33"/>
      <c r="G429" s="36" t="str">
        <f>Source!DI307</f>
        <v>)*1,15)*1,15</v>
      </c>
      <c r="H429" s="35"/>
      <c r="I429" s="36"/>
      <c r="J429" s="36"/>
      <c r="K429" s="35"/>
      <c r="L429" s="39">
        <f>Source!U307</f>
        <v>0.68439374999999991</v>
      </c>
    </row>
    <row r="430" spans="1:26" ht="15" x14ac:dyDescent="0.25">
      <c r="G430" s="60">
        <f>H423+H424+H426+H427+H428</f>
        <v>240.20000000000002</v>
      </c>
      <c r="H430" s="60"/>
      <c r="J430" s="60">
        <f>K423+K424+K426+K427+K428</f>
        <v>240.24</v>
      </c>
      <c r="K430" s="60"/>
      <c r="L430" s="38">
        <f>Source!U307</f>
        <v>0.68439374999999991</v>
      </c>
      <c r="O430" s="17">
        <f>G430</f>
        <v>240.20000000000002</v>
      </c>
      <c r="P430" s="17">
        <f>J430</f>
        <v>240.24</v>
      </c>
      <c r="Q430" s="17">
        <f>L430</f>
        <v>0.68439374999999991</v>
      </c>
      <c r="W430">
        <f>IF(Source!BI307&lt;=1,H423+H424+H426+H427+H428, 0)</f>
        <v>240.20000000000002</v>
      </c>
      <c r="X430">
        <f>IF(Source!BI307=2,H423+H424+H426+H427+H428, 0)</f>
        <v>0</v>
      </c>
      <c r="Y430">
        <f>IF(Source!BI307=3,H423+H424+H426+H427+H428, 0)</f>
        <v>0</v>
      </c>
      <c r="Z430">
        <f>IF(Source!BI307=4,H423+H424+H426+H427+H428, 0)</f>
        <v>0</v>
      </c>
    </row>
    <row r="431" spans="1:26" ht="117.75" x14ac:dyDescent="0.2">
      <c r="A431" s="41" t="str">
        <f>Source!E309</f>
        <v>53</v>
      </c>
      <c r="B431" s="42" t="s">
        <v>1246</v>
      </c>
      <c r="C431" s="42" t="str">
        <f>Source!G309</f>
        <v>Устройство фундаментных плит железобетонных плоских</v>
      </c>
      <c r="D431" s="25" t="str">
        <f>Source!H309</f>
        <v>100 м3</v>
      </c>
      <c r="E431" s="13">
        <f>Source!I309</f>
        <v>2.5000000000000001E-2</v>
      </c>
      <c r="F431" s="26">
        <f>Source!AL309+Source!AM309+Source!AO309</f>
        <v>4908.05</v>
      </c>
      <c r="G431" s="6"/>
      <c r="H431" s="12"/>
      <c r="I431" s="6" t="str">
        <f>Source!BO309</f>
        <v/>
      </c>
      <c r="J431" s="6"/>
      <c r="K431" s="12"/>
      <c r="L431" s="27"/>
      <c r="S431">
        <f>ROUND((Source!FX309/100)*((ROUND(Source!AF309*Source!I309, 2)+ROUND(Source!AE309*Source!I309, 2))), 2)</f>
        <v>71.88</v>
      </c>
      <c r="T431">
        <f>Source!X309</f>
        <v>72.260000000000005</v>
      </c>
      <c r="U431">
        <f>ROUND((Source!FY309/100)*((ROUND(Source!AF309*Source!I309, 2)+ROUND(Source!AE309*Source!I309, 2))), 2)</f>
        <v>42.02</v>
      </c>
      <c r="V431">
        <f>Source!Y309</f>
        <v>41.83</v>
      </c>
    </row>
    <row r="432" spans="1:26" x14ac:dyDescent="0.2">
      <c r="C432" s="19" t="str">
        <f>"Объем: "&amp;Source!I309&amp;"=2,5/"&amp;"100"</f>
        <v>Объем: 0,025=2,5/100</v>
      </c>
    </row>
    <row r="433" spans="1:26" ht="14.25" x14ac:dyDescent="0.2">
      <c r="A433" s="41"/>
      <c r="B433" s="42"/>
      <c r="C433" s="42" t="s">
        <v>1206</v>
      </c>
      <c r="D433" s="25"/>
      <c r="E433" s="13"/>
      <c r="F433" s="26">
        <f>Source!AO309</f>
        <v>1882.23</v>
      </c>
      <c r="G433" s="6" t="str">
        <f>Source!DG309</f>
        <v>)*1,15)*1,15</v>
      </c>
      <c r="H433" s="12">
        <f>ROUND(Source!AF309*Source!I309, 2)</f>
        <v>62.23</v>
      </c>
      <c r="I433" s="6"/>
      <c r="J433" s="6">
        <f>IF(Source!BA309&lt;&gt; 0, Source!BA309, 1)</f>
        <v>1</v>
      </c>
      <c r="K433" s="12">
        <f>Source!S309</f>
        <v>62.23</v>
      </c>
      <c r="L433" s="27"/>
      <c r="R433">
        <f>H433</f>
        <v>62.23</v>
      </c>
    </row>
    <row r="434" spans="1:26" ht="14.25" x14ac:dyDescent="0.2">
      <c r="A434" s="41"/>
      <c r="B434" s="42"/>
      <c r="C434" s="42" t="s">
        <v>159</v>
      </c>
      <c r="D434" s="25"/>
      <c r="E434" s="13"/>
      <c r="F434" s="26">
        <f>Source!AM309</f>
        <v>2537.4</v>
      </c>
      <c r="G434" s="6" t="str">
        <f>Source!DE309</f>
        <v>)*1,15)*1,25</v>
      </c>
      <c r="H434" s="12">
        <f>ROUND(Source!AD309*Source!I309, 2)</f>
        <v>91.19</v>
      </c>
      <c r="I434" s="6"/>
      <c r="J434" s="6">
        <f>IF(Source!BB309&lt;&gt; 0, Source!BB309, 1)</f>
        <v>1</v>
      </c>
      <c r="K434" s="12">
        <f>Source!Q309</f>
        <v>91.19</v>
      </c>
      <c r="L434" s="27"/>
    </row>
    <row r="435" spans="1:26" ht="14.25" x14ac:dyDescent="0.2">
      <c r="A435" s="41"/>
      <c r="B435" s="42"/>
      <c r="C435" s="42" t="s">
        <v>1207</v>
      </c>
      <c r="D435" s="25"/>
      <c r="E435" s="13"/>
      <c r="F435" s="26">
        <f>Source!AN309</f>
        <v>384.81</v>
      </c>
      <c r="G435" s="6" t="str">
        <f>Source!DF309</f>
        <v>)*1,15)*1,25</v>
      </c>
      <c r="H435" s="28">
        <f>ROUND(Source!AE309*Source!I309, 2)</f>
        <v>13.83</v>
      </c>
      <c r="I435" s="6"/>
      <c r="J435" s="6">
        <f>IF(Source!BS309&lt;&gt; 0, Source!BS309, 1)</f>
        <v>1</v>
      </c>
      <c r="K435" s="28">
        <f>Source!R309</f>
        <v>13.83</v>
      </c>
      <c r="L435" s="27"/>
      <c r="R435">
        <f>H435</f>
        <v>13.83</v>
      </c>
    </row>
    <row r="436" spans="1:26" ht="14.25" x14ac:dyDescent="0.2">
      <c r="A436" s="41"/>
      <c r="B436" s="42"/>
      <c r="C436" s="42" t="s">
        <v>1215</v>
      </c>
      <c r="D436" s="25"/>
      <c r="E436" s="13"/>
      <c r="F436" s="26">
        <f>Source!AL309</f>
        <v>488.42</v>
      </c>
      <c r="G436" s="6" t="str">
        <f>Source!DD309</f>
        <v/>
      </c>
      <c r="H436" s="12">
        <f>ROUND(Source!AC309*Source!I309, 2)</f>
        <v>12.21</v>
      </c>
      <c r="I436" s="6"/>
      <c r="J436" s="6">
        <f>IF(Source!BC309&lt;&gt; 0, Source!BC309, 1)</f>
        <v>1</v>
      </c>
      <c r="K436" s="12">
        <f>Source!P309</f>
        <v>12.21</v>
      </c>
      <c r="L436" s="27"/>
    </row>
    <row r="437" spans="1:26" ht="14.25" x14ac:dyDescent="0.2">
      <c r="A437" s="41"/>
      <c r="B437" s="42"/>
      <c r="C437" s="42" t="s">
        <v>1208</v>
      </c>
      <c r="D437" s="25" t="s">
        <v>1209</v>
      </c>
      <c r="E437" s="13">
        <f>Source!BZ309</f>
        <v>105</v>
      </c>
      <c r="F437" s="59" t="str">
        <f>CONCATENATE(" )", Source!DL309, Source!FT309, "=", Source!FX309)</f>
        <v xml:space="preserve"> )*0,9=94,5</v>
      </c>
      <c r="G437" s="48"/>
      <c r="H437" s="12">
        <f>SUM(S431:S442)</f>
        <v>71.88</v>
      </c>
      <c r="I437" s="29"/>
      <c r="J437" s="7">
        <f>Source!AT309</f>
        <v>95</v>
      </c>
      <c r="K437" s="12">
        <f>SUM(T431:T442)</f>
        <v>72.260000000000005</v>
      </c>
      <c r="L437" s="27"/>
    </row>
    <row r="438" spans="1:26" ht="14.25" x14ac:dyDescent="0.2">
      <c r="A438" s="41"/>
      <c r="B438" s="42"/>
      <c r="C438" s="42" t="s">
        <v>1210</v>
      </c>
      <c r="D438" s="25" t="s">
        <v>1209</v>
      </c>
      <c r="E438" s="13">
        <f>Source!CA309</f>
        <v>65</v>
      </c>
      <c r="F438" s="59" t="str">
        <f>CONCATENATE(" )", Source!DM309, Source!FU309, "=", Source!FY309)</f>
        <v xml:space="preserve"> )*0,85=55,25</v>
      </c>
      <c r="G438" s="48"/>
      <c r="H438" s="12">
        <f>SUM(U431:U442)</f>
        <v>42.02</v>
      </c>
      <c r="I438" s="29"/>
      <c r="J438" s="7">
        <f>Source!AU309</f>
        <v>55</v>
      </c>
      <c r="K438" s="12">
        <f>SUM(V431:V442)</f>
        <v>41.83</v>
      </c>
      <c r="L438" s="27"/>
    </row>
    <row r="439" spans="1:26" ht="14.25" x14ac:dyDescent="0.2">
      <c r="A439" s="41"/>
      <c r="B439" s="42"/>
      <c r="C439" s="42" t="s">
        <v>1211</v>
      </c>
      <c r="D439" s="25" t="s">
        <v>1212</v>
      </c>
      <c r="E439" s="13">
        <f>Source!AQ309</f>
        <v>220.66</v>
      </c>
      <c r="F439" s="26"/>
      <c r="G439" s="6" t="str">
        <f>Source!DI309</f>
        <v>)*1,15)*1,15</v>
      </c>
      <c r="H439" s="12"/>
      <c r="I439" s="6"/>
      <c r="J439" s="6"/>
      <c r="K439" s="12"/>
      <c r="L439" s="30">
        <f>Source!U309</f>
        <v>7.2955712499999992</v>
      </c>
    </row>
    <row r="440" spans="1:26" ht="28.5" x14ac:dyDescent="0.2">
      <c r="A440" s="41" t="str">
        <f>Source!E311</f>
        <v>53,1</v>
      </c>
      <c r="B440" s="42" t="str">
        <f>Source!F311</f>
        <v>04.1.02.05-0007</v>
      </c>
      <c r="C440" s="42" t="str">
        <f>Source!G311</f>
        <v>Бетон тяжелый, класс В20 (М250)</v>
      </c>
      <c r="D440" s="25" t="str">
        <f>Source!H311</f>
        <v>м3</v>
      </c>
      <c r="E440" s="13">
        <f>Source!I311</f>
        <v>2.5375000000000001</v>
      </c>
      <c r="F440" s="26">
        <f>Source!AL311+Source!AM311+Source!AO311</f>
        <v>665</v>
      </c>
      <c r="G440" s="40" t="s">
        <v>3</v>
      </c>
      <c r="H440" s="12">
        <f>ROUND(Source!AC311*Source!I311, 2)+ROUND(Source!AD311*Source!I311, 2)+ROUND(Source!AF311*Source!I311, 2)</f>
        <v>1687.44</v>
      </c>
      <c r="I440" s="6"/>
      <c r="J440" s="6">
        <f>IF(Source!BC311&lt;&gt; 0, Source!BC311, 1)</f>
        <v>1</v>
      </c>
      <c r="K440" s="12">
        <f>Source!O311</f>
        <v>1687.44</v>
      </c>
      <c r="L440" s="27"/>
      <c r="S440">
        <f>ROUND((Source!FX311/100)*((ROUND(Source!AF311*Source!I311, 2)+ROUND(Source!AE311*Source!I311, 2))), 2)</f>
        <v>0</v>
      </c>
      <c r="T440">
        <f>Source!X311</f>
        <v>0</v>
      </c>
      <c r="U440">
        <f>ROUND((Source!FY311/100)*((ROUND(Source!AF311*Source!I311, 2)+ROUND(Source!AE311*Source!I311, 2))), 2)</f>
        <v>0</v>
      </c>
      <c r="V440">
        <f>Source!Y311</f>
        <v>0</v>
      </c>
      <c r="W440">
        <f>IF(Source!BI311&lt;=1,H440, 0)</f>
        <v>1687.44</v>
      </c>
      <c r="X440">
        <f>IF(Source!BI311=2,H440, 0)</f>
        <v>0</v>
      </c>
      <c r="Y440">
        <f>IF(Source!BI311=3,H440, 0)</f>
        <v>0</v>
      </c>
      <c r="Z440">
        <f>IF(Source!BI311=4,H440, 0)</f>
        <v>0</v>
      </c>
    </row>
    <row r="441" spans="1:26" ht="28.5" x14ac:dyDescent="0.2">
      <c r="A441" s="41" t="str">
        <f>Source!E313</f>
        <v>53,2</v>
      </c>
      <c r="B441" s="42" t="str">
        <f>Source!F313</f>
        <v>08.4.03.04-0001</v>
      </c>
      <c r="C441" s="42" t="str">
        <f>Source!G313</f>
        <v>Горячекатаная арматурная сталь класса: А-I, А-II, А-III d-12мм</v>
      </c>
      <c r="D441" s="25" t="str">
        <f>Source!H313</f>
        <v>т</v>
      </c>
      <c r="E441" s="13">
        <f>Source!I313</f>
        <v>0.18095</v>
      </c>
      <c r="F441" s="26">
        <f>Source!AL313+Source!AM313+Source!AO313</f>
        <v>5650</v>
      </c>
      <c r="G441" s="40" t="s">
        <v>3</v>
      </c>
      <c r="H441" s="12">
        <f>ROUND(Source!AC313*Source!I313, 2)+ROUND(Source!AD313*Source!I313, 2)+ROUND(Source!AF313*Source!I313, 2)</f>
        <v>1022.37</v>
      </c>
      <c r="I441" s="6"/>
      <c r="J441" s="6">
        <f>IF(Source!BC313&lt;&gt; 0, Source!BC313, 1)</f>
        <v>1</v>
      </c>
      <c r="K441" s="12">
        <f>Source!O313</f>
        <v>1022.37</v>
      </c>
      <c r="L441" s="27"/>
      <c r="S441">
        <f>ROUND((Source!FX313/100)*((ROUND(Source!AF313*Source!I313, 2)+ROUND(Source!AE313*Source!I313, 2))), 2)</f>
        <v>0</v>
      </c>
      <c r="T441">
        <f>Source!X313</f>
        <v>0</v>
      </c>
      <c r="U441">
        <f>ROUND((Source!FY313/100)*((ROUND(Source!AF313*Source!I313, 2)+ROUND(Source!AE313*Source!I313, 2))), 2)</f>
        <v>0</v>
      </c>
      <c r="V441">
        <f>Source!Y313</f>
        <v>0</v>
      </c>
      <c r="W441">
        <f>IF(Source!BI313&lt;=1,H441, 0)</f>
        <v>1022.37</v>
      </c>
      <c r="X441">
        <f>IF(Source!BI313=2,H441, 0)</f>
        <v>0</v>
      </c>
      <c r="Y441">
        <f>IF(Source!BI313=3,H441, 0)</f>
        <v>0</v>
      </c>
      <c r="Z441">
        <f>IF(Source!BI313=4,H441, 0)</f>
        <v>0</v>
      </c>
    </row>
    <row r="442" spans="1:26" ht="28.5" x14ac:dyDescent="0.2">
      <c r="A442" s="43" t="str">
        <f>Source!E315</f>
        <v>53,3</v>
      </c>
      <c r="B442" s="44" t="str">
        <f>Source!F315</f>
        <v>08.4.03.04-0001</v>
      </c>
      <c r="C442" s="44" t="str">
        <f>Source!G315</f>
        <v>Горячекатаная арматурная сталь класса: А-I, А-II, А-III d-16мм</v>
      </c>
      <c r="D442" s="31" t="str">
        <f>Source!H315</f>
        <v>т</v>
      </c>
      <c r="E442" s="32">
        <f>Source!I315</f>
        <v>5.7000000000000002E-3</v>
      </c>
      <c r="F442" s="33">
        <f>Source!AL315+Source!AM315+Source!AO315</f>
        <v>5650</v>
      </c>
      <c r="G442" s="34" t="s">
        <v>3</v>
      </c>
      <c r="H442" s="35">
        <f>ROUND(Source!AC315*Source!I315, 2)+ROUND(Source!AD315*Source!I315, 2)+ROUND(Source!AF315*Source!I315, 2)</f>
        <v>32.21</v>
      </c>
      <c r="I442" s="36"/>
      <c r="J442" s="36">
        <f>IF(Source!BC315&lt;&gt; 0, Source!BC315, 1)</f>
        <v>1</v>
      </c>
      <c r="K442" s="35">
        <f>Source!O315</f>
        <v>32.21</v>
      </c>
      <c r="L442" s="37"/>
      <c r="S442">
        <f>ROUND((Source!FX315/100)*((ROUND(Source!AF315*Source!I315, 2)+ROUND(Source!AE315*Source!I315, 2))), 2)</f>
        <v>0</v>
      </c>
      <c r="T442">
        <f>Source!X315</f>
        <v>0</v>
      </c>
      <c r="U442">
        <f>ROUND((Source!FY315/100)*((ROUND(Source!AF315*Source!I315, 2)+ROUND(Source!AE315*Source!I315, 2))), 2)</f>
        <v>0</v>
      </c>
      <c r="V442">
        <f>Source!Y315</f>
        <v>0</v>
      </c>
      <c r="W442">
        <f>IF(Source!BI315&lt;=1,H442, 0)</f>
        <v>32.21</v>
      </c>
      <c r="X442">
        <f>IF(Source!BI315=2,H442, 0)</f>
        <v>0</v>
      </c>
      <c r="Y442">
        <f>IF(Source!BI315=3,H442, 0)</f>
        <v>0</v>
      </c>
      <c r="Z442">
        <f>IF(Source!BI315=4,H442, 0)</f>
        <v>0</v>
      </c>
    </row>
    <row r="443" spans="1:26" ht="15" x14ac:dyDescent="0.25">
      <c r="G443" s="60">
        <f>H433+H434+H436+H437+H438+SUM(H440:H442)</f>
        <v>3021.55</v>
      </c>
      <c r="H443" s="60"/>
      <c r="J443" s="60">
        <f>K433+K434+K436+K437+K438+SUM(K440:K442)</f>
        <v>3021.74</v>
      </c>
      <c r="K443" s="60"/>
      <c r="L443" s="38">
        <f>Source!U309</f>
        <v>7.2955712499999992</v>
      </c>
      <c r="O443" s="17">
        <f>G443</f>
        <v>3021.55</v>
      </c>
      <c r="P443" s="17">
        <f>J443</f>
        <v>3021.74</v>
      </c>
      <c r="Q443" s="17">
        <f>L443</f>
        <v>7.2955712499999992</v>
      </c>
      <c r="W443">
        <f>IF(Source!BI309&lt;=1,H433+H434+H436+H437+H438, 0)</f>
        <v>279.52999999999997</v>
      </c>
      <c r="X443">
        <f>IF(Source!BI309=2,H433+H434+H436+H437+H438, 0)</f>
        <v>0</v>
      </c>
      <c r="Y443">
        <f>IF(Source!BI309=3,H433+H434+H436+H437+H438, 0)</f>
        <v>0</v>
      </c>
      <c r="Z443">
        <f>IF(Source!BI309=4,H433+H434+H436+H437+H438, 0)</f>
        <v>0</v>
      </c>
    </row>
    <row r="444" spans="1:26" ht="117.75" x14ac:dyDescent="0.2">
      <c r="A444" s="41" t="str">
        <f>Source!E317</f>
        <v>54</v>
      </c>
      <c r="B444" s="42" t="s">
        <v>1247</v>
      </c>
      <c r="C444" s="42" t="str">
        <f>Source!G317</f>
        <v>Установка закладных деталей до 4 кг</v>
      </c>
      <c r="D444" s="25" t="str">
        <f>Source!H317</f>
        <v>т</v>
      </c>
      <c r="E444" s="13">
        <f>Source!I317</f>
        <v>1.422E-2</v>
      </c>
      <c r="F444" s="26">
        <f>Source!AL317+Source!AM317+Source!AO317</f>
        <v>2540.23</v>
      </c>
      <c r="G444" s="6"/>
      <c r="H444" s="12"/>
      <c r="I444" s="6" t="str">
        <f>Source!BO317</f>
        <v/>
      </c>
      <c r="J444" s="6"/>
      <c r="K444" s="12"/>
      <c r="L444" s="27"/>
      <c r="S444">
        <f>ROUND((Source!FX317/100)*((ROUND(Source!AF317*Source!I317, 2)+ROUND(Source!AE317*Source!I317, 2))), 2)</f>
        <v>36.43</v>
      </c>
      <c r="T444">
        <f>Source!X317</f>
        <v>36.43</v>
      </c>
      <c r="U444">
        <f>ROUND((Source!FY317/100)*((ROUND(Source!AF317*Source!I317, 2)+ROUND(Source!AE317*Source!I317, 2))), 2)</f>
        <v>32.49</v>
      </c>
      <c r="V444">
        <f>Source!Y317</f>
        <v>32.380000000000003</v>
      </c>
    </row>
    <row r="445" spans="1:26" ht="14.25" x14ac:dyDescent="0.2">
      <c r="A445" s="41"/>
      <c r="B445" s="42"/>
      <c r="C445" s="42" t="s">
        <v>1206</v>
      </c>
      <c r="D445" s="25"/>
      <c r="E445" s="13"/>
      <c r="F445" s="26">
        <f>Source!AO317</f>
        <v>2385.41</v>
      </c>
      <c r="G445" s="6" t="str">
        <f>Source!DG317</f>
        <v>)*1,15)*1,15</v>
      </c>
      <c r="H445" s="12">
        <f>ROUND(Source!AF317*Source!I317, 2)</f>
        <v>44.86</v>
      </c>
      <c r="I445" s="6"/>
      <c r="J445" s="6">
        <f>IF(Source!BA317&lt;&gt; 0, Source!BA317, 1)</f>
        <v>1</v>
      </c>
      <c r="K445" s="12">
        <f>Source!S317</f>
        <v>44.86</v>
      </c>
      <c r="L445" s="27"/>
      <c r="R445">
        <f>H445</f>
        <v>44.86</v>
      </c>
    </row>
    <row r="446" spans="1:26" ht="14.25" x14ac:dyDescent="0.2">
      <c r="A446" s="41"/>
      <c r="B446" s="42"/>
      <c r="C446" s="42" t="s">
        <v>159</v>
      </c>
      <c r="D446" s="25"/>
      <c r="E446" s="13"/>
      <c r="F446" s="26">
        <f>Source!AM317</f>
        <v>154.82</v>
      </c>
      <c r="G446" s="6" t="str">
        <f>Source!DE317</f>
        <v>)*1,15)*1,25</v>
      </c>
      <c r="H446" s="12">
        <f>ROUND(Source!AD317*Source!I317, 2)</f>
        <v>3.16</v>
      </c>
      <c r="I446" s="6"/>
      <c r="J446" s="6">
        <f>IF(Source!BB317&lt;&gt; 0, Source!BB317, 1)</f>
        <v>1</v>
      </c>
      <c r="K446" s="12">
        <f>Source!Q317</f>
        <v>3.16</v>
      </c>
      <c r="L446" s="27"/>
    </row>
    <row r="447" spans="1:26" ht="14.25" x14ac:dyDescent="0.2">
      <c r="A447" s="41"/>
      <c r="B447" s="42"/>
      <c r="C447" s="42" t="s">
        <v>1207</v>
      </c>
      <c r="D447" s="25"/>
      <c r="E447" s="13"/>
      <c r="F447" s="26">
        <f>Source!AN317</f>
        <v>5.45</v>
      </c>
      <c r="G447" s="6" t="str">
        <f>Source!DF317</f>
        <v>)*1,15)*1,25</v>
      </c>
      <c r="H447" s="28">
        <f>ROUND(Source!AE317*Source!I317, 2)</f>
        <v>0.11</v>
      </c>
      <c r="I447" s="6"/>
      <c r="J447" s="6">
        <f>IF(Source!BS317&lt;&gt; 0, Source!BS317, 1)</f>
        <v>1</v>
      </c>
      <c r="K447" s="28">
        <f>Source!R317</f>
        <v>0.11</v>
      </c>
      <c r="L447" s="27"/>
      <c r="R447">
        <f>H447</f>
        <v>0.11</v>
      </c>
    </row>
    <row r="448" spans="1:26" ht="14.25" x14ac:dyDescent="0.2">
      <c r="A448" s="41"/>
      <c r="B448" s="42"/>
      <c r="C448" s="42" t="s">
        <v>1208</v>
      </c>
      <c r="D448" s="25" t="s">
        <v>1209</v>
      </c>
      <c r="E448" s="13">
        <f>Source!BZ317</f>
        <v>90</v>
      </c>
      <c r="F448" s="59" t="str">
        <f>CONCATENATE(" )", Source!DL317, Source!FT317, "=", Source!FX317)</f>
        <v xml:space="preserve"> )*0,9=81</v>
      </c>
      <c r="G448" s="48"/>
      <c r="H448" s="12">
        <f>SUM(S444:S451)</f>
        <v>36.43</v>
      </c>
      <c r="I448" s="29"/>
      <c r="J448" s="7">
        <f>Source!AT317</f>
        <v>81</v>
      </c>
      <c r="K448" s="12">
        <f>SUM(T444:T451)</f>
        <v>36.43</v>
      </c>
      <c r="L448" s="27"/>
    </row>
    <row r="449" spans="1:26" ht="14.25" x14ac:dyDescent="0.2">
      <c r="A449" s="41"/>
      <c r="B449" s="42"/>
      <c r="C449" s="42" t="s">
        <v>1210</v>
      </c>
      <c r="D449" s="25" t="s">
        <v>1209</v>
      </c>
      <c r="E449" s="13">
        <f>Source!CA317</f>
        <v>85</v>
      </c>
      <c r="F449" s="59" t="str">
        <f>CONCATENATE(" )", Source!DM317, Source!FU317, "=", Source!FY317)</f>
        <v xml:space="preserve"> )*0,85=72,25</v>
      </c>
      <c r="G449" s="48"/>
      <c r="H449" s="12">
        <f>SUM(U444:U451)</f>
        <v>32.49</v>
      </c>
      <c r="I449" s="29"/>
      <c r="J449" s="7">
        <f>Source!AU317</f>
        <v>72</v>
      </c>
      <c r="K449" s="12">
        <f>SUM(V444:V451)</f>
        <v>32.380000000000003</v>
      </c>
      <c r="L449" s="27"/>
    </row>
    <row r="450" spans="1:26" ht="14.25" x14ac:dyDescent="0.2">
      <c r="A450" s="41"/>
      <c r="B450" s="42"/>
      <c r="C450" s="42" t="s">
        <v>1211</v>
      </c>
      <c r="D450" s="25" t="s">
        <v>1212</v>
      </c>
      <c r="E450" s="13">
        <f>Source!AQ317</f>
        <v>263</v>
      </c>
      <c r="F450" s="26"/>
      <c r="G450" s="6" t="str">
        <f>Source!DI317</f>
        <v>)*1,15)*1,15</v>
      </c>
      <c r="H450" s="12"/>
      <c r="I450" s="6"/>
      <c r="J450" s="6"/>
      <c r="K450" s="12"/>
      <c r="L450" s="30">
        <f>Source!U317</f>
        <v>4.9459648499999993</v>
      </c>
    </row>
    <row r="451" spans="1:26" ht="28.5" x14ac:dyDescent="0.2">
      <c r="A451" s="43" t="str">
        <f>Source!E319</f>
        <v>54,1</v>
      </c>
      <c r="B451" s="44" t="str">
        <f>Source!F319</f>
        <v>08.4.01.02-3002</v>
      </c>
      <c r="C451" s="44" t="str">
        <f>Source!G319</f>
        <v>Детали закладные, масса от 1 до 5 кг (300х300х5мм - 4 шт)</v>
      </c>
      <c r="D451" s="31" t="str">
        <f>Source!H319</f>
        <v>т</v>
      </c>
      <c r="E451" s="32">
        <f>Source!I319</f>
        <v>1.422E-2</v>
      </c>
      <c r="F451" s="33">
        <f>Source!AL319+Source!AM319+Source!AO319</f>
        <v>13568.69</v>
      </c>
      <c r="G451" s="34" t="s">
        <v>3</v>
      </c>
      <c r="H451" s="35">
        <f>ROUND(Source!AC319*Source!I319, 2)+ROUND(Source!AD319*Source!I319, 2)+ROUND(Source!AF319*Source!I319, 2)</f>
        <v>192.95</v>
      </c>
      <c r="I451" s="36"/>
      <c r="J451" s="36">
        <f>IF(Source!BC319&lt;&gt; 0, Source!BC319, 1)</f>
        <v>1</v>
      </c>
      <c r="K451" s="35">
        <f>Source!O319</f>
        <v>192.95</v>
      </c>
      <c r="L451" s="37"/>
      <c r="S451">
        <f>ROUND((Source!FX319/100)*((ROUND(Source!AF319*Source!I319, 2)+ROUND(Source!AE319*Source!I319, 2))), 2)</f>
        <v>0</v>
      </c>
      <c r="T451">
        <f>Source!X319</f>
        <v>0</v>
      </c>
      <c r="U451">
        <f>ROUND((Source!FY319/100)*((ROUND(Source!AF319*Source!I319, 2)+ROUND(Source!AE319*Source!I319, 2))), 2)</f>
        <v>0</v>
      </c>
      <c r="V451">
        <f>Source!Y319</f>
        <v>0</v>
      </c>
      <c r="W451">
        <f>IF(Source!BI319&lt;=1,H451, 0)</f>
        <v>192.95</v>
      </c>
      <c r="X451">
        <f>IF(Source!BI319=2,H451, 0)</f>
        <v>0</v>
      </c>
      <c r="Y451">
        <f>IF(Source!BI319=3,H451, 0)</f>
        <v>0</v>
      </c>
      <c r="Z451">
        <f>IF(Source!BI319=4,H451, 0)</f>
        <v>0</v>
      </c>
    </row>
    <row r="452" spans="1:26" ht="15" x14ac:dyDescent="0.25">
      <c r="G452" s="60">
        <f>H445+H446+H448+H449+SUM(H451:H451)</f>
        <v>309.89</v>
      </c>
      <c r="H452" s="60"/>
      <c r="J452" s="60">
        <f>K445+K446+K448+K449+SUM(K451:K451)</f>
        <v>309.77999999999997</v>
      </c>
      <c r="K452" s="60"/>
      <c r="L452" s="38">
        <f>Source!U317</f>
        <v>4.9459648499999993</v>
      </c>
      <c r="O452" s="17">
        <f>G452</f>
        <v>309.89</v>
      </c>
      <c r="P452" s="17">
        <f>J452</f>
        <v>309.77999999999997</v>
      </c>
      <c r="Q452" s="17">
        <f>L452</f>
        <v>4.9459648499999993</v>
      </c>
      <c r="W452">
        <f>IF(Source!BI317&lt;=1,H445+H446+H448+H449, 0)</f>
        <v>116.94</v>
      </c>
      <c r="X452">
        <f>IF(Source!BI317=2,H445+H446+H448+H449, 0)</f>
        <v>0</v>
      </c>
      <c r="Y452">
        <f>IF(Source!BI317=3,H445+H446+H448+H449, 0)</f>
        <v>0</v>
      </c>
      <c r="Z452">
        <f>IF(Source!BI317=4,H445+H446+H448+H449, 0)</f>
        <v>0</v>
      </c>
    </row>
    <row r="453" spans="1:26" ht="117.75" x14ac:dyDescent="0.2">
      <c r="A453" s="41" t="str">
        <f>Source!E321</f>
        <v>55</v>
      </c>
      <c r="B453" s="42" t="s">
        <v>1248</v>
      </c>
      <c r="C453" s="42" t="str">
        <f>Source!G321</f>
        <v>Монтаж опорных конструкций этажерочного типа Прим. стальной каркас навеса.</v>
      </c>
      <c r="D453" s="25" t="str">
        <f>Source!H321</f>
        <v>т</v>
      </c>
      <c r="E453" s="13">
        <f>Source!I321</f>
        <v>0.5948</v>
      </c>
      <c r="F453" s="26">
        <f>Source!AL321+Source!AM321+Source!AO321</f>
        <v>868.38</v>
      </c>
      <c r="G453" s="6"/>
      <c r="H453" s="12"/>
      <c r="I453" s="6" t="str">
        <f>Source!BO321</f>
        <v/>
      </c>
      <c r="J453" s="6"/>
      <c r="K453" s="12"/>
      <c r="L453" s="27"/>
      <c r="S453">
        <f>ROUND((Source!FX321/100)*((ROUND(Source!AF321*Source!I321, 2)+ROUND(Source!AE321*Source!I321, 2))), 2)</f>
        <v>129.69999999999999</v>
      </c>
      <c r="T453">
        <f>Source!X321</f>
        <v>129.69999999999999</v>
      </c>
      <c r="U453">
        <f>ROUND((Source!FY321/100)*((ROUND(Source!AF321*Source!I321, 2)+ROUND(Source!AE321*Source!I321, 2))), 2)</f>
        <v>115.69</v>
      </c>
      <c r="V453">
        <f>Source!Y321</f>
        <v>115.29</v>
      </c>
    </row>
    <row r="454" spans="1:26" ht="25.5" x14ac:dyDescent="0.2">
      <c r="C454" s="19" t="str">
        <f>"Объем: "&amp;Source!I321&amp;"=(14,58*"&amp;"10+"&amp;"13*"&amp;"20+"&amp;"5,25*"&amp;"36)/"&amp;"1000"</f>
        <v>Объем: 0,5948=(14,58*10+13*20+5,25*36)/1000</v>
      </c>
    </row>
    <row r="455" spans="1:26" ht="14.25" x14ac:dyDescent="0.2">
      <c r="A455" s="41"/>
      <c r="B455" s="42"/>
      <c r="C455" s="42" t="s">
        <v>1206</v>
      </c>
      <c r="D455" s="25"/>
      <c r="E455" s="13"/>
      <c r="F455" s="26">
        <f>Source!AO321</f>
        <v>182.17</v>
      </c>
      <c r="G455" s="6" t="str">
        <f>Source!DG321</f>
        <v>)*1,15)*1,15</v>
      </c>
      <c r="H455" s="12">
        <f>ROUND(Source!AF321*Source!I321, 2)</f>
        <v>143.30000000000001</v>
      </c>
      <c r="I455" s="6"/>
      <c r="J455" s="6">
        <f>IF(Source!BA321&lt;&gt; 0, Source!BA321, 1)</f>
        <v>1</v>
      </c>
      <c r="K455" s="12">
        <f>Source!S321</f>
        <v>143.30000000000001</v>
      </c>
      <c r="L455" s="27"/>
      <c r="R455">
        <f>H455</f>
        <v>143.30000000000001</v>
      </c>
    </row>
    <row r="456" spans="1:26" ht="14.25" x14ac:dyDescent="0.2">
      <c r="A456" s="41"/>
      <c r="B456" s="42"/>
      <c r="C456" s="42" t="s">
        <v>159</v>
      </c>
      <c r="D456" s="25"/>
      <c r="E456" s="13"/>
      <c r="F456" s="26">
        <f>Source!AM321</f>
        <v>235.79</v>
      </c>
      <c r="G456" s="6" t="str">
        <f>Source!DE321</f>
        <v>)*1,15)*1,25</v>
      </c>
      <c r="H456" s="12">
        <f>ROUND(Source!AD321*Source!I321, 2)</f>
        <v>201.61</v>
      </c>
      <c r="I456" s="6"/>
      <c r="J456" s="6">
        <f>IF(Source!BB321&lt;&gt; 0, Source!BB321, 1)</f>
        <v>1</v>
      </c>
      <c r="K456" s="12">
        <f>Source!Q321</f>
        <v>201.61</v>
      </c>
      <c r="L456" s="27"/>
    </row>
    <row r="457" spans="1:26" ht="14.25" x14ac:dyDescent="0.2">
      <c r="A457" s="41"/>
      <c r="B457" s="42"/>
      <c r="C457" s="42" t="s">
        <v>1207</v>
      </c>
      <c r="D457" s="25"/>
      <c r="E457" s="13"/>
      <c r="F457" s="26">
        <f>Source!AN321</f>
        <v>19.670000000000002</v>
      </c>
      <c r="G457" s="6" t="str">
        <f>Source!DF321</f>
        <v>)*1,15)*1,25</v>
      </c>
      <c r="H457" s="28">
        <f>ROUND(Source!AE321*Source!I321, 2)</f>
        <v>16.82</v>
      </c>
      <c r="I457" s="6"/>
      <c r="J457" s="6">
        <f>IF(Source!BS321&lt;&gt; 0, Source!BS321, 1)</f>
        <v>1</v>
      </c>
      <c r="K457" s="28">
        <f>Source!R321</f>
        <v>16.82</v>
      </c>
      <c r="L457" s="27"/>
      <c r="R457">
        <f>H457</f>
        <v>16.82</v>
      </c>
    </row>
    <row r="458" spans="1:26" ht="14.25" x14ac:dyDescent="0.2">
      <c r="A458" s="41"/>
      <c r="B458" s="42"/>
      <c r="C458" s="42" t="s">
        <v>1215</v>
      </c>
      <c r="D458" s="25"/>
      <c r="E458" s="13"/>
      <c r="F458" s="26">
        <f>Source!AL321</f>
        <v>450.42</v>
      </c>
      <c r="G458" s="6" t="str">
        <f>Source!DD321</f>
        <v/>
      </c>
      <c r="H458" s="12">
        <f>ROUND(Source!AC321*Source!I321, 2)</f>
        <v>267.91000000000003</v>
      </c>
      <c r="I458" s="6"/>
      <c r="J458" s="6">
        <f>IF(Source!BC321&lt;&gt; 0, Source!BC321, 1)</f>
        <v>1</v>
      </c>
      <c r="K458" s="12">
        <f>Source!P321</f>
        <v>267.91000000000003</v>
      </c>
      <c r="L458" s="27"/>
    </row>
    <row r="459" spans="1:26" ht="14.25" x14ac:dyDescent="0.2">
      <c r="A459" s="41"/>
      <c r="B459" s="42"/>
      <c r="C459" s="42" t="s">
        <v>1208</v>
      </c>
      <c r="D459" s="25" t="s">
        <v>1209</v>
      </c>
      <c r="E459" s="13">
        <f>Source!BZ321</f>
        <v>90</v>
      </c>
      <c r="F459" s="59" t="str">
        <f>CONCATENATE(" )", Source!DL321, Source!FT321, "=", Source!FX321)</f>
        <v xml:space="preserve"> )*0,9=81</v>
      </c>
      <c r="G459" s="48"/>
      <c r="H459" s="12">
        <f>SUM(S453:S462)</f>
        <v>129.69999999999999</v>
      </c>
      <c r="I459" s="29"/>
      <c r="J459" s="7">
        <f>Source!AT321</f>
        <v>81</v>
      </c>
      <c r="K459" s="12">
        <f>SUM(T453:T462)</f>
        <v>129.69999999999999</v>
      </c>
      <c r="L459" s="27"/>
    </row>
    <row r="460" spans="1:26" ht="14.25" x14ac:dyDescent="0.2">
      <c r="A460" s="41"/>
      <c r="B460" s="42"/>
      <c r="C460" s="42" t="s">
        <v>1210</v>
      </c>
      <c r="D460" s="25" t="s">
        <v>1209</v>
      </c>
      <c r="E460" s="13">
        <f>Source!CA321</f>
        <v>85</v>
      </c>
      <c r="F460" s="59" t="str">
        <f>CONCATENATE(" )", Source!DM321, Source!FU321, "=", Source!FY321)</f>
        <v xml:space="preserve"> )*0,85=72,25</v>
      </c>
      <c r="G460" s="48"/>
      <c r="H460" s="12">
        <f>SUM(U453:U462)</f>
        <v>115.69</v>
      </c>
      <c r="I460" s="29"/>
      <c r="J460" s="7">
        <f>Source!AU321</f>
        <v>72</v>
      </c>
      <c r="K460" s="12">
        <f>SUM(V453:V462)</f>
        <v>115.29</v>
      </c>
      <c r="L460" s="27"/>
    </row>
    <row r="461" spans="1:26" ht="14.25" x14ac:dyDescent="0.2">
      <c r="A461" s="41"/>
      <c r="B461" s="42"/>
      <c r="C461" s="42" t="s">
        <v>1211</v>
      </c>
      <c r="D461" s="25" t="s">
        <v>1212</v>
      </c>
      <c r="E461" s="13">
        <f>Source!AQ321</f>
        <v>19.38</v>
      </c>
      <c r="F461" s="26"/>
      <c r="G461" s="6" t="str">
        <f>Source!DI321</f>
        <v>)*1,15)*1,15</v>
      </c>
      <c r="H461" s="12"/>
      <c r="I461" s="6"/>
      <c r="J461" s="6"/>
      <c r="K461" s="12"/>
      <c r="L461" s="30">
        <f>Source!U321</f>
        <v>15.244753739999997</v>
      </c>
    </row>
    <row r="462" spans="1:26" ht="42.75" x14ac:dyDescent="0.2">
      <c r="A462" s="43" t="str">
        <f>Source!E323</f>
        <v>55,1</v>
      </c>
      <c r="B462" s="44" t="str">
        <f>Source!F323</f>
        <v>07.2.07.04-0011</v>
      </c>
      <c r="C462" s="44" t="str">
        <f>Source!G323</f>
        <v>Прочие индивидуальные сварные конструкции, масса сборочной единицы до 0,1 т</v>
      </c>
      <c r="D462" s="31" t="str">
        <f>Source!H323</f>
        <v>т</v>
      </c>
      <c r="E462" s="32">
        <f>Source!I323</f>
        <v>0.5948</v>
      </c>
      <c r="F462" s="33">
        <f>Source!AL323+Source!AM323+Source!AO323</f>
        <v>10508</v>
      </c>
      <c r="G462" s="34" t="s">
        <v>3</v>
      </c>
      <c r="H462" s="35">
        <f>ROUND(Source!AC323*Source!I323, 2)+ROUND(Source!AD323*Source!I323, 2)+ROUND(Source!AF323*Source!I323, 2)</f>
        <v>6250.16</v>
      </c>
      <c r="I462" s="36"/>
      <c r="J462" s="36">
        <f>IF(Source!BC323&lt;&gt; 0, Source!BC323, 1)</f>
        <v>1</v>
      </c>
      <c r="K462" s="35">
        <f>Source!O323</f>
        <v>6250.16</v>
      </c>
      <c r="L462" s="37"/>
      <c r="S462">
        <f>ROUND((Source!FX323/100)*((ROUND(Source!AF323*Source!I323, 2)+ROUND(Source!AE323*Source!I323, 2))), 2)</f>
        <v>0</v>
      </c>
      <c r="T462">
        <f>Source!X323</f>
        <v>0</v>
      </c>
      <c r="U462">
        <f>ROUND((Source!FY323/100)*((ROUND(Source!AF323*Source!I323, 2)+ROUND(Source!AE323*Source!I323, 2))), 2)</f>
        <v>0</v>
      </c>
      <c r="V462">
        <f>Source!Y323</f>
        <v>0</v>
      </c>
      <c r="W462">
        <f>IF(Source!BI323&lt;=1,H462, 0)</f>
        <v>6250.16</v>
      </c>
      <c r="X462">
        <f>IF(Source!BI323=2,H462, 0)</f>
        <v>0</v>
      </c>
      <c r="Y462">
        <f>IF(Source!BI323=3,H462, 0)</f>
        <v>0</v>
      </c>
      <c r="Z462">
        <f>IF(Source!BI323=4,H462, 0)</f>
        <v>0</v>
      </c>
    </row>
    <row r="463" spans="1:26" ht="15" x14ac:dyDescent="0.25">
      <c r="G463" s="60">
        <f>H455+H456+H458+H459+H460+SUM(H462:H462)</f>
        <v>7108.37</v>
      </c>
      <c r="H463" s="60"/>
      <c r="J463" s="60">
        <f>K455+K456+K458+K459+K460+SUM(K462:K462)</f>
        <v>7107.9699999999993</v>
      </c>
      <c r="K463" s="60"/>
      <c r="L463" s="38">
        <f>Source!U321</f>
        <v>15.244753739999997</v>
      </c>
      <c r="O463" s="17">
        <f>G463</f>
        <v>7108.37</v>
      </c>
      <c r="P463" s="17">
        <f>J463</f>
        <v>7107.9699999999993</v>
      </c>
      <c r="Q463" s="17">
        <f>L463</f>
        <v>15.244753739999997</v>
      </c>
      <c r="W463">
        <f>IF(Source!BI321&lt;=1,H455+H456+H458+H459+H460, 0)</f>
        <v>858.21</v>
      </c>
      <c r="X463">
        <f>IF(Source!BI321=2,H455+H456+H458+H459+H460, 0)</f>
        <v>0</v>
      </c>
      <c r="Y463">
        <f>IF(Source!BI321=3,H455+H456+H458+H459+H460, 0)</f>
        <v>0</v>
      </c>
      <c r="Z463">
        <f>IF(Source!BI321=4,H455+H456+H458+H459+H460, 0)</f>
        <v>0</v>
      </c>
    </row>
    <row r="464" spans="1:26" ht="117.75" x14ac:dyDescent="0.2">
      <c r="A464" s="41" t="str">
        <f>Source!E325</f>
        <v>56</v>
      </c>
      <c r="B464" s="42" t="s">
        <v>1249</v>
      </c>
      <c r="C464" s="42" t="str">
        <f>Source!G325</f>
        <v>Монтаж кровельного покрытия из профилированного листа при высоте здания до 25 м</v>
      </c>
      <c r="D464" s="25" t="str">
        <f>Source!H325</f>
        <v>100 м2</v>
      </c>
      <c r="E464" s="13">
        <f>Source!I325</f>
        <v>0.245089</v>
      </c>
      <c r="F464" s="26">
        <f>Source!AL325+Source!AM325+Source!AO325</f>
        <v>933.04</v>
      </c>
      <c r="G464" s="6"/>
      <c r="H464" s="12"/>
      <c r="I464" s="6" t="str">
        <f>Source!BO325</f>
        <v/>
      </c>
      <c r="J464" s="6"/>
      <c r="K464" s="12"/>
      <c r="L464" s="27"/>
      <c r="S464">
        <f>ROUND((Source!FX325/100)*((ROUND(Source!AF325*Source!I325, 2)+ROUND(Source!AE325*Source!I325, 2))), 2)</f>
        <v>93.21</v>
      </c>
      <c r="T464">
        <f>Source!X325</f>
        <v>93.21</v>
      </c>
      <c r="U464">
        <f>ROUND((Source!FY325/100)*((ROUND(Source!AF325*Source!I325, 2)+ROUND(Source!AE325*Source!I325, 2))), 2)</f>
        <v>83.14</v>
      </c>
      <c r="V464">
        <f>Source!Y325</f>
        <v>82.85</v>
      </c>
    </row>
    <row r="465" spans="1:26" x14ac:dyDescent="0.2">
      <c r="C465" s="19" t="str">
        <f>"Объем: "&amp;Source!I325&amp;"=(5,545*"&amp;"4,42)/"&amp;"100"</f>
        <v>Объем: 0,245089=(5,545*4,42)/100</v>
      </c>
    </row>
    <row r="466" spans="1:26" ht="14.25" x14ac:dyDescent="0.2">
      <c r="A466" s="41"/>
      <c r="B466" s="42"/>
      <c r="C466" s="42" t="s">
        <v>1206</v>
      </c>
      <c r="D466" s="25"/>
      <c r="E466" s="13"/>
      <c r="F466" s="26">
        <f>Source!AO325</f>
        <v>310.27</v>
      </c>
      <c r="G466" s="6" t="str">
        <f>Source!DG325</f>
        <v>)*1,15)*1,15</v>
      </c>
      <c r="H466" s="12">
        <f>ROUND(Source!AF325*Source!I325, 2)</f>
        <v>100.57</v>
      </c>
      <c r="I466" s="6"/>
      <c r="J466" s="6">
        <f>IF(Source!BA325&lt;&gt; 0, Source!BA325, 1)</f>
        <v>1</v>
      </c>
      <c r="K466" s="12">
        <f>Source!S325</f>
        <v>100.57</v>
      </c>
      <c r="L466" s="27"/>
      <c r="R466">
        <f>H466</f>
        <v>100.57</v>
      </c>
    </row>
    <row r="467" spans="1:26" ht="14.25" x14ac:dyDescent="0.2">
      <c r="A467" s="41"/>
      <c r="B467" s="42"/>
      <c r="C467" s="42" t="s">
        <v>159</v>
      </c>
      <c r="D467" s="25"/>
      <c r="E467" s="13"/>
      <c r="F467" s="26">
        <f>Source!AM325</f>
        <v>468.81</v>
      </c>
      <c r="G467" s="6" t="str">
        <f>Source!DE325</f>
        <v>)*1,15)*1,25</v>
      </c>
      <c r="H467" s="12">
        <f>ROUND(Source!AD325*Source!I325, 2)</f>
        <v>165.17</v>
      </c>
      <c r="I467" s="6"/>
      <c r="J467" s="6">
        <f>IF(Source!BB325&lt;&gt; 0, Source!BB325, 1)</f>
        <v>1</v>
      </c>
      <c r="K467" s="12">
        <f>Source!Q325</f>
        <v>165.17</v>
      </c>
      <c r="L467" s="27"/>
    </row>
    <row r="468" spans="1:26" ht="14.25" x14ac:dyDescent="0.2">
      <c r="A468" s="41"/>
      <c r="B468" s="42"/>
      <c r="C468" s="42" t="s">
        <v>1207</v>
      </c>
      <c r="D468" s="25"/>
      <c r="E468" s="13"/>
      <c r="F468" s="26">
        <f>Source!AN325</f>
        <v>41.15</v>
      </c>
      <c r="G468" s="6" t="str">
        <f>Source!DF325</f>
        <v>)*1,15)*1,25</v>
      </c>
      <c r="H468" s="28">
        <f>ROUND(Source!AE325*Source!I325, 2)</f>
        <v>14.5</v>
      </c>
      <c r="I468" s="6"/>
      <c r="J468" s="6">
        <f>IF(Source!BS325&lt;&gt; 0, Source!BS325, 1)</f>
        <v>1</v>
      </c>
      <c r="K468" s="28">
        <f>Source!R325</f>
        <v>14.5</v>
      </c>
      <c r="L468" s="27"/>
      <c r="R468">
        <f>H468</f>
        <v>14.5</v>
      </c>
    </row>
    <row r="469" spans="1:26" ht="14.25" x14ac:dyDescent="0.2">
      <c r="A469" s="41"/>
      <c r="B469" s="42"/>
      <c r="C469" s="42" t="s">
        <v>1215</v>
      </c>
      <c r="D469" s="25"/>
      <c r="E469" s="13"/>
      <c r="F469" s="26">
        <f>Source!AL325</f>
        <v>153.96</v>
      </c>
      <c r="G469" s="6" t="str">
        <f>Source!DD325</f>
        <v/>
      </c>
      <c r="H469" s="12">
        <f>ROUND(Source!AC325*Source!I325, 2)</f>
        <v>37.729999999999997</v>
      </c>
      <c r="I469" s="6"/>
      <c r="J469" s="6">
        <f>IF(Source!BC325&lt;&gt; 0, Source!BC325, 1)</f>
        <v>1</v>
      </c>
      <c r="K469" s="12">
        <f>Source!P325</f>
        <v>37.729999999999997</v>
      </c>
      <c r="L469" s="27"/>
    </row>
    <row r="470" spans="1:26" ht="14.25" x14ac:dyDescent="0.2">
      <c r="A470" s="41"/>
      <c r="B470" s="42"/>
      <c r="C470" s="42" t="s">
        <v>1208</v>
      </c>
      <c r="D470" s="25" t="s">
        <v>1209</v>
      </c>
      <c r="E470" s="13">
        <f>Source!BZ325</f>
        <v>90</v>
      </c>
      <c r="F470" s="59" t="str">
        <f>CONCATENATE(" )", Source!DL325, Source!FT325, "=", Source!FX325)</f>
        <v xml:space="preserve"> )*0,9=81</v>
      </c>
      <c r="G470" s="48"/>
      <c r="H470" s="12">
        <f>SUM(S464:S474)</f>
        <v>93.21</v>
      </c>
      <c r="I470" s="29"/>
      <c r="J470" s="7">
        <f>Source!AT325</f>
        <v>81</v>
      </c>
      <c r="K470" s="12">
        <f>SUM(T464:T474)</f>
        <v>93.21</v>
      </c>
      <c r="L470" s="27"/>
    </row>
    <row r="471" spans="1:26" ht="14.25" x14ac:dyDescent="0.2">
      <c r="A471" s="41"/>
      <c r="B471" s="42"/>
      <c r="C471" s="42" t="s">
        <v>1210</v>
      </c>
      <c r="D471" s="25" t="s">
        <v>1209</v>
      </c>
      <c r="E471" s="13">
        <f>Source!CA325</f>
        <v>85</v>
      </c>
      <c r="F471" s="59" t="str">
        <f>CONCATENATE(" )", Source!DM325, Source!FU325, "=", Source!FY325)</f>
        <v xml:space="preserve"> )*0,85=72,25</v>
      </c>
      <c r="G471" s="48"/>
      <c r="H471" s="12">
        <f>SUM(U464:U474)</f>
        <v>83.14</v>
      </c>
      <c r="I471" s="29"/>
      <c r="J471" s="7">
        <f>Source!AU325</f>
        <v>72</v>
      </c>
      <c r="K471" s="12">
        <f>SUM(V464:V474)</f>
        <v>82.85</v>
      </c>
      <c r="L471" s="27"/>
    </row>
    <row r="472" spans="1:26" ht="14.25" x14ac:dyDescent="0.2">
      <c r="A472" s="41"/>
      <c r="B472" s="42"/>
      <c r="C472" s="42" t="s">
        <v>1211</v>
      </c>
      <c r="D472" s="25" t="s">
        <v>1212</v>
      </c>
      <c r="E472" s="13">
        <f>Source!AQ325</f>
        <v>35.5</v>
      </c>
      <c r="F472" s="26"/>
      <c r="G472" s="6" t="str">
        <f>Source!DI325</f>
        <v>)*1,15)*1,15</v>
      </c>
      <c r="H472" s="12"/>
      <c r="I472" s="6"/>
      <c r="J472" s="6"/>
      <c r="K472" s="12"/>
      <c r="L472" s="30">
        <f>Source!U325</f>
        <v>11.506622188749997</v>
      </c>
    </row>
    <row r="473" spans="1:26" ht="28.5" x14ac:dyDescent="0.2">
      <c r="A473" s="41" t="str">
        <f>Source!E327</f>
        <v>56,1</v>
      </c>
      <c r="B473" s="42" t="str">
        <f>Source!F327</f>
        <v>01.7.15.14-0076</v>
      </c>
      <c r="C473" s="42" t="str">
        <f>Source!G327</f>
        <v>Шурупы-саморезы кровельные окрашенные 5,5х25 мм</v>
      </c>
      <c r="D473" s="25" t="str">
        <f>Source!H327</f>
        <v>100 шт.</v>
      </c>
      <c r="E473" s="13">
        <f>Source!I327</f>
        <v>2</v>
      </c>
      <c r="F473" s="26">
        <f>Source!AL327+Source!AM327+Source!AO327</f>
        <v>51.4</v>
      </c>
      <c r="G473" s="40" t="s">
        <v>3</v>
      </c>
      <c r="H473" s="12">
        <f>ROUND(Source!AC327*Source!I327, 2)+ROUND(Source!AD327*Source!I327, 2)+ROUND(Source!AF327*Source!I327, 2)</f>
        <v>102.8</v>
      </c>
      <c r="I473" s="6"/>
      <c r="J473" s="6">
        <f>IF(Source!BC327&lt;&gt; 0, Source!BC327, 1)</f>
        <v>1</v>
      </c>
      <c r="K473" s="12">
        <f>Source!O327</f>
        <v>102.8</v>
      </c>
      <c r="L473" s="27"/>
      <c r="S473">
        <f>ROUND((Source!FX327/100)*((ROUND(Source!AF327*Source!I327, 2)+ROUND(Source!AE327*Source!I327, 2))), 2)</f>
        <v>0</v>
      </c>
      <c r="T473">
        <f>Source!X327</f>
        <v>0</v>
      </c>
      <c r="U473">
        <f>ROUND((Source!FY327/100)*((ROUND(Source!AF327*Source!I327, 2)+ROUND(Source!AE327*Source!I327, 2))), 2)</f>
        <v>0</v>
      </c>
      <c r="V473">
        <f>Source!Y327</f>
        <v>0</v>
      </c>
      <c r="W473">
        <f>IF(Source!BI327&lt;=1,H473, 0)</f>
        <v>102.8</v>
      </c>
      <c r="X473">
        <f>IF(Source!BI327=2,H473, 0)</f>
        <v>0</v>
      </c>
      <c r="Y473">
        <f>IF(Source!BI327=3,H473, 0)</f>
        <v>0</v>
      </c>
      <c r="Z473">
        <f>IF(Source!BI327=4,H473, 0)</f>
        <v>0</v>
      </c>
    </row>
    <row r="474" spans="1:26" ht="57" x14ac:dyDescent="0.2">
      <c r="A474" s="43" t="str">
        <f>Source!E329</f>
        <v>56,2</v>
      </c>
      <c r="B474" s="44" t="str">
        <f>Source!F329</f>
        <v>08.3.09.02-0041</v>
      </c>
      <c r="C474" s="44" t="str">
        <f>Source!G329</f>
        <v>Профилированный настил оцинкованный с лакокрасочным покрытием С-9/С15-B/V RAL, толщиной 0,5 мм</v>
      </c>
      <c r="D474" s="31" t="str">
        <f>Source!H329</f>
        <v>м2</v>
      </c>
      <c r="E474" s="32">
        <f>Source!I329</f>
        <v>24.999078000000001</v>
      </c>
      <c r="F474" s="33">
        <f>Source!AL329+Source!AM329+Source!AO329</f>
        <v>44.59</v>
      </c>
      <c r="G474" s="34" t="s">
        <v>3</v>
      </c>
      <c r="H474" s="35">
        <f>ROUND(Source!AC329*Source!I329, 2)+ROUND(Source!AD329*Source!I329, 2)+ROUND(Source!AF329*Source!I329, 2)</f>
        <v>1114.71</v>
      </c>
      <c r="I474" s="36"/>
      <c r="J474" s="36">
        <f>IF(Source!BC329&lt;&gt; 0, Source!BC329, 1)</f>
        <v>1</v>
      </c>
      <c r="K474" s="35">
        <f>Source!O329</f>
        <v>1114.71</v>
      </c>
      <c r="L474" s="37"/>
      <c r="S474">
        <f>ROUND((Source!FX329/100)*((ROUND(Source!AF329*Source!I329, 2)+ROUND(Source!AE329*Source!I329, 2))), 2)</f>
        <v>0</v>
      </c>
      <c r="T474">
        <f>Source!X329</f>
        <v>0</v>
      </c>
      <c r="U474">
        <f>ROUND((Source!FY329/100)*((ROUND(Source!AF329*Source!I329, 2)+ROUND(Source!AE329*Source!I329, 2))), 2)</f>
        <v>0</v>
      </c>
      <c r="V474">
        <f>Source!Y329</f>
        <v>0</v>
      </c>
      <c r="W474">
        <f>IF(Source!BI329&lt;=1,H474, 0)</f>
        <v>1114.71</v>
      </c>
      <c r="X474">
        <f>IF(Source!BI329=2,H474, 0)</f>
        <v>0</v>
      </c>
      <c r="Y474">
        <f>IF(Source!BI329=3,H474, 0)</f>
        <v>0</v>
      </c>
      <c r="Z474">
        <f>IF(Source!BI329=4,H474, 0)</f>
        <v>0</v>
      </c>
    </row>
    <row r="475" spans="1:26" ht="15" x14ac:dyDescent="0.25">
      <c r="G475" s="60">
        <f>H466+H467+H469+H470+H471+SUM(H473:H474)</f>
        <v>1697.33</v>
      </c>
      <c r="H475" s="60"/>
      <c r="J475" s="60">
        <f>K466+K467+K469+K470+K471+SUM(K473:K474)</f>
        <v>1697.04</v>
      </c>
      <c r="K475" s="60"/>
      <c r="L475" s="38">
        <f>Source!U325</f>
        <v>11.506622188749997</v>
      </c>
      <c r="O475" s="17">
        <f>G475</f>
        <v>1697.33</v>
      </c>
      <c r="P475" s="17">
        <f>J475</f>
        <v>1697.04</v>
      </c>
      <c r="Q475" s="17">
        <f>L475</f>
        <v>11.506622188749997</v>
      </c>
      <c r="W475">
        <f>IF(Source!BI325&lt;=1,H466+H467+H469+H470+H471, 0)</f>
        <v>479.82</v>
      </c>
      <c r="X475">
        <f>IF(Source!BI325=2,H466+H467+H469+H470+H471, 0)</f>
        <v>0</v>
      </c>
      <c r="Y475">
        <f>IF(Source!BI325=3,H466+H467+H469+H470+H471, 0)</f>
        <v>0</v>
      </c>
      <c r="Z475">
        <f>IF(Source!BI325=4,H466+H467+H469+H470+H471, 0)</f>
        <v>0</v>
      </c>
    </row>
    <row r="476" spans="1:26" ht="117.75" x14ac:dyDescent="0.2">
      <c r="A476" s="41" t="str">
        <f>Source!E331</f>
        <v>57</v>
      </c>
      <c r="B476" s="42" t="s">
        <v>1250</v>
      </c>
      <c r="C476" s="42" t="str">
        <f>Source!G331</f>
        <v>Монтаж стальных плинтусов из гнутого профиля</v>
      </c>
      <c r="D476" s="25" t="str">
        <f>Source!H331</f>
        <v>100 м</v>
      </c>
      <c r="E476" s="13">
        <f>Source!I331</f>
        <v>0.2</v>
      </c>
      <c r="F476" s="26">
        <f>Source!AL331+Source!AM331+Source!AO331</f>
        <v>122.2</v>
      </c>
      <c r="G476" s="6"/>
      <c r="H476" s="12"/>
      <c r="I476" s="6" t="str">
        <f>Source!BO331</f>
        <v/>
      </c>
      <c r="J476" s="6"/>
      <c r="K476" s="12"/>
      <c r="L476" s="27"/>
      <c r="S476">
        <f>ROUND((Source!FX331/100)*((ROUND(Source!AF331*Source!I331, 2)+ROUND(Source!AE331*Source!I331, 2))), 2)</f>
        <v>25.61</v>
      </c>
      <c r="T476">
        <f>Source!X331</f>
        <v>25.61</v>
      </c>
      <c r="U476">
        <f>ROUND((Source!FY331/100)*((ROUND(Source!AF331*Source!I331, 2)+ROUND(Source!AE331*Source!I331, 2))), 2)</f>
        <v>22.85</v>
      </c>
      <c r="V476">
        <f>Source!Y331</f>
        <v>22.77</v>
      </c>
    </row>
    <row r="477" spans="1:26" x14ac:dyDescent="0.2">
      <c r="C477" s="19" t="str">
        <f>"Объем: "&amp;Source!I331&amp;"=20/"&amp;"100"</f>
        <v>Объем: 0,2=20/100</v>
      </c>
    </row>
    <row r="478" spans="1:26" ht="14.25" x14ac:dyDescent="0.2">
      <c r="A478" s="41"/>
      <c r="B478" s="42"/>
      <c r="C478" s="42" t="s">
        <v>1206</v>
      </c>
      <c r="D478" s="25"/>
      <c r="E478" s="13"/>
      <c r="F478" s="26">
        <f>Source!AO331</f>
        <v>118.91</v>
      </c>
      <c r="G478" s="6" t="str">
        <f>Source!DG331</f>
        <v>)*1,15)*1,15</v>
      </c>
      <c r="H478" s="12">
        <f>ROUND(Source!AF331*Source!I331, 2)</f>
        <v>31.45</v>
      </c>
      <c r="I478" s="6"/>
      <c r="J478" s="6">
        <f>IF(Source!BA331&lt;&gt; 0, Source!BA331, 1)</f>
        <v>1</v>
      </c>
      <c r="K478" s="12">
        <f>Source!S331</f>
        <v>31.45</v>
      </c>
      <c r="L478" s="27"/>
      <c r="R478">
        <f>H478</f>
        <v>31.45</v>
      </c>
    </row>
    <row r="479" spans="1:26" ht="14.25" x14ac:dyDescent="0.2">
      <c r="A479" s="41"/>
      <c r="B479" s="42"/>
      <c r="C479" s="42" t="s">
        <v>159</v>
      </c>
      <c r="D479" s="25"/>
      <c r="E479" s="13"/>
      <c r="F479" s="26">
        <f>Source!AM331</f>
        <v>3.29</v>
      </c>
      <c r="G479" s="6" t="str">
        <f>Source!DE331</f>
        <v>)*1,15)*1,25</v>
      </c>
      <c r="H479" s="12">
        <f>ROUND(Source!AD331*Source!I331, 2)</f>
        <v>0.95</v>
      </c>
      <c r="I479" s="6"/>
      <c r="J479" s="6">
        <f>IF(Source!BB331&lt;&gt; 0, Source!BB331, 1)</f>
        <v>1</v>
      </c>
      <c r="K479" s="12">
        <f>Source!Q331</f>
        <v>0.95</v>
      </c>
      <c r="L479" s="27"/>
    </row>
    <row r="480" spans="1:26" ht="14.25" x14ac:dyDescent="0.2">
      <c r="A480" s="41"/>
      <c r="B480" s="42"/>
      <c r="C480" s="42" t="s">
        <v>1207</v>
      </c>
      <c r="D480" s="25"/>
      <c r="E480" s="13"/>
      <c r="F480" s="26">
        <f>Source!AN331</f>
        <v>0.57999999999999996</v>
      </c>
      <c r="G480" s="6" t="str">
        <f>Source!DF331</f>
        <v>)*1,15)*1,25</v>
      </c>
      <c r="H480" s="28">
        <f>ROUND(Source!AE331*Source!I331, 2)</f>
        <v>0.17</v>
      </c>
      <c r="I480" s="6"/>
      <c r="J480" s="6">
        <f>IF(Source!BS331&lt;&gt; 0, Source!BS331, 1)</f>
        <v>1</v>
      </c>
      <c r="K480" s="28">
        <f>Source!R331</f>
        <v>0.17</v>
      </c>
      <c r="L480" s="27"/>
      <c r="R480">
        <f>H480</f>
        <v>0.17</v>
      </c>
    </row>
    <row r="481" spans="1:26" ht="14.25" x14ac:dyDescent="0.2">
      <c r="A481" s="41"/>
      <c r="B481" s="42"/>
      <c r="C481" s="42" t="s">
        <v>1208</v>
      </c>
      <c r="D481" s="25" t="s">
        <v>1209</v>
      </c>
      <c r="E481" s="13">
        <f>Source!BZ331</f>
        <v>90</v>
      </c>
      <c r="F481" s="59" t="str">
        <f>CONCATENATE(" )", Source!DL331, Source!FT331, "=", Source!FX331)</f>
        <v xml:space="preserve"> )*0,9=81</v>
      </c>
      <c r="G481" s="48"/>
      <c r="H481" s="12">
        <f>SUM(S476:S485)</f>
        <v>25.61</v>
      </c>
      <c r="I481" s="29"/>
      <c r="J481" s="7">
        <f>Source!AT331</f>
        <v>81</v>
      </c>
      <c r="K481" s="12">
        <f>SUM(T476:T485)</f>
        <v>25.61</v>
      </c>
      <c r="L481" s="27"/>
    </row>
    <row r="482" spans="1:26" ht="14.25" x14ac:dyDescent="0.2">
      <c r="A482" s="41"/>
      <c r="B482" s="42"/>
      <c r="C482" s="42" t="s">
        <v>1210</v>
      </c>
      <c r="D482" s="25" t="s">
        <v>1209</v>
      </c>
      <c r="E482" s="13">
        <f>Source!CA331</f>
        <v>85</v>
      </c>
      <c r="F482" s="59" t="str">
        <f>CONCATENATE(" )", Source!DM331, Source!FU331, "=", Source!FY331)</f>
        <v xml:space="preserve"> )*0,85=72,25</v>
      </c>
      <c r="G482" s="48"/>
      <c r="H482" s="12">
        <f>SUM(U476:U485)</f>
        <v>22.85</v>
      </c>
      <c r="I482" s="29"/>
      <c r="J482" s="7">
        <f>Source!AU331</f>
        <v>72</v>
      </c>
      <c r="K482" s="12">
        <f>SUM(V476:V485)</f>
        <v>22.77</v>
      </c>
      <c r="L482" s="27"/>
    </row>
    <row r="483" spans="1:26" ht="14.25" x14ac:dyDescent="0.2">
      <c r="A483" s="41"/>
      <c r="B483" s="42"/>
      <c r="C483" s="42" t="s">
        <v>1211</v>
      </c>
      <c r="D483" s="25" t="s">
        <v>1212</v>
      </c>
      <c r="E483" s="13">
        <f>Source!AQ331</f>
        <v>12.8</v>
      </c>
      <c r="F483" s="26"/>
      <c r="G483" s="6" t="str">
        <f>Source!DI331</f>
        <v>)*1,15)*1,15</v>
      </c>
      <c r="H483" s="12"/>
      <c r="I483" s="6"/>
      <c r="J483" s="6"/>
      <c r="K483" s="12"/>
      <c r="L483" s="30">
        <f>Source!U331</f>
        <v>3.3855999999999997</v>
      </c>
    </row>
    <row r="484" spans="1:26" ht="28.5" x14ac:dyDescent="0.2">
      <c r="A484" s="41" t="str">
        <f>Source!E333</f>
        <v>57,1</v>
      </c>
      <c r="B484" s="42" t="str">
        <f>Source!F333</f>
        <v>01.7.15.14-0191</v>
      </c>
      <c r="C484" s="42" t="str">
        <f>Source!G333</f>
        <v>Шурупы с шестигранной головкой 6х20 мм</v>
      </c>
      <c r="D484" s="25" t="str">
        <f>Source!H333</f>
        <v>т</v>
      </c>
      <c r="E484" s="13">
        <f>Source!I333</f>
        <v>1.4999999999999999E-4</v>
      </c>
      <c r="F484" s="26">
        <f>Source!AL333+Source!AM333+Source!AO333</f>
        <v>16709.810000000001</v>
      </c>
      <c r="G484" s="40" t="s">
        <v>3</v>
      </c>
      <c r="H484" s="12">
        <f>ROUND(Source!AC333*Source!I333, 2)+ROUND(Source!AD333*Source!I333, 2)+ROUND(Source!AF333*Source!I333, 2)</f>
        <v>2.5099999999999998</v>
      </c>
      <c r="I484" s="6"/>
      <c r="J484" s="6">
        <f>IF(Source!BC333&lt;&gt; 0, Source!BC333, 1)</f>
        <v>1</v>
      </c>
      <c r="K484" s="12">
        <f>Source!O333</f>
        <v>2.5099999999999998</v>
      </c>
      <c r="L484" s="27"/>
      <c r="S484">
        <f>ROUND((Source!FX333/100)*((ROUND(Source!AF333*Source!I333, 2)+ROUND(Source!AE333*Source!I333, 2))), 2)</f>
        <v>0</v>
      </c>
      <c r="T484">
        <f>Source!X333</f>
        <v>0</v>
      </c>
      <c r="U484">
        <f>ROUND((Source!FY333/100)*((ROUND(Source!AF333*Source!I333, 2)+ROUND(Source!AE333*Source!I333, 2))), 2)</f>
        <v>0</v>
      </c>
      <c r="V484">
        <f>Source!Y333</f>
        <v>0</v>
      </c>
      <c r="W484">
        <f>IF(Source!BI333&lt;=1,H484, 0)</f>
        <v>2.5099999999999998</v>
      </c>
      <c r="X484">
        <f>IF(Source!BI333=2,H484, 0)</f>
        <v>0</v>
      </c>
      <c r="Y484">
        <f>IF(Source!BI333=3,H484, 0)</f>
        <v>0</v>
      </c>
      <c r="Z484">
        <f>IF(Source!BI333=4,H484, 0)</f>
        <v>0</v>
      </c>
    </row>
    <row r="485" spans="1:26" ht="28.5" x14ac:dyDescent="0.2">
      <c r="A485" s="43" t="str">
        <f>Source!E335</f>
        <v>57,2</v>
      </c>
      <c r="B485" s="44" t="str">
        <f>Source!F335</f>
        <v>07.2.07.13-0151</v>
      </c>
      <c r="C485" s="44" t="str">
        <f>Source!G335</f>
        <v>Планка из стального листа толщиной 1 мм Прим. J-профиль</v>
      </c>
      <c r="D485" s="31" t="str">
        <f>Source!H335</f>
        <v>т</v>
      </c>
      <c r="E485" s="32">
        <f>Source!I335</f>
        <v>8.0000000000000002E-3</v>
      </c>
      <c r="F485" s="33">
        <f>Source!AL335+Source!AM335+Source!AO335</f>
        <v>6820</v>
      </c>
      <c r="G485" s="34" t="s">
        <v>3</v>
      </c>
      <c r="H485" s="35">
        <f>ROUND(Source!AC335*Source!I335, 2)+ROUND(Source!AD335*Source!I335, 2)+ROUND(Source!AF335*Source!I335, 2)</f>
        <v>54.56</v>
      </c>
      <c r="I485" s="36"/>
      <c r="J485" s="36">
        <f>IF(Source!BC335&lt;&gt; 0, Source!BC335, 1)</f>
        <v>1</v>
      </c>
      <c r="K485" s="35">
        <f>Source!O335</f>
        <v>54.56</v>
      </c>
      <c r="L485" s="37"/>
      <c r="S485">
        <f>ROUND((Source!FX335/100)*((ROUND(Source!AF335*Source!I335, 2)+ROUND(Source!AE335*Source!I335, 2))), 2)</f>
        <v>0</v>
      </c>
      <c r="T485">
        <f>Source!X335</f>
        <v>0</v>
      </c>
      <c r="U485">
        <f>ROUND((Source!FY335/100)*((ROUND(Source!AF335*Source!I335, 2)+ROUND(Source!AE335*Source!I335, 2))), 2)</f>
        <v>0</v>
      </c>
      <c r="V485">
        <f>Source!Y335</f>
        <v>0</v>
      </c>
      <c r="W485">
        <f>IF(Source!BI335&lt;=1,H485, 0)</f>
        <v>54.56</v>
      </c>
      <c r="X485">
        <f>IF(Source!BI335=2,H485, 0)</f>
        <v>0</v>
      </c>
      <c r="Y485">
        <f>IF(Source!BI335=3,H485, 0)</f>
        <v>0</v>
      </c>
      <c r="Z485">
        <f>IF(Source!BI335=4,H485, 0)</f>
        <v>0</v>
      </c>
    </row>
    <row r="486" spans="1:26" ht="15" x14ac:dyDescent="0.25">
      <c r="G486" s="60">
        <f>H478+H479+H481+H482+SUM(H484:H485)</f>
        <v>137.93</v>
      </c>
      <c r="H486" s="60"/>
      <c r="J486" s="60">
        <f>K478+K479+K481+K482+SUM(K484:K485)</f>
        <v>137.85</v>
      </c>
      <c r="K486" s="60"/>
      <c r="L486" s="38">
        <f>Source!U331</f>
        <v>3.3855999999999997</v>
      </c>
      <c r="O486" s="17">
        <f>G486</f>
        <v>137.93</v>
      </c>
      <c r="P486" s="17">
        <f>J486</f>
        <v>137.85</v>
      </c>
      <c r="Q486" s="17">
        <f>L486</f>
        <v>3.3855999999999997</v>
      </c>
      <c r="W486">
        <f>IF(Source!BI331&lt;=1,H478+H479+H481+H482, 0)</f>
        <v>80.86</v>
      </c>
      <c r="X486">
        <f>IF(Source!BI331=2,H478+H479+H481+H482, 0)</f>
        <v>0</v>
      </c>
      <c r="Y486">
        <f>IF(Source!BI331=3,H478+H479+H481+H482, 0)</f>
        <v>0</v>
      </c>
      <c r="Z486">
        <f>IF(Source!BI331=4,H478+H479+H481+H482, 0)</f>
        <v>0</v>
      </c>
    </row>
    <row r="487" spans="1:26" ht="117.75" x14ac:dyDescent="0.2">
      <c r="A487" s="41" t="str">
        <f>Source!E337</f>
        <v>58</v>
      </c>
      <c r="B487" s="42" t="s">
        <v>1251</v>
      </c>
      <c r="C487" s="42" t="str">
        <f>Source!G337</f>
        <v>Устройство покрытий на цементном растворе из плиток бетонных, цементных или мозаичных</v>
      </c>
      <c r="D487" s="25" t="str">
        <f>Source!H337</f>
        <v>100 м2</v>
      </c>
      <c r="E487" s="13">
        <f>Source!I337</f>
        <v>0.15</v>
      </c>
      <c r="F487" s="26">
        <f>Source!AL337+Source!AM337+Source!AO337</f>
        <v>959.88000000000011</v>
      </c>
      <c r="G487" s="6"/>
      <c r="H487" s="12"/>
      <c r="I487" s="6" t="str">
        <f>Source!BO337</f>
        <v/>
      </c>
      <c r="J487" s="6"/>
      <c r="K487" s="12"/>
      <c r="L487" s="27"/>
      <c r="S487">
        <f>ROUND((Source!FX337/100)*((ROUND(Source!AF337*Source!I337, 2)+ROUND(Source!AE337*Source!I337, 2))), 2)</f>
        <v>159.85</v>
      </c>
      <c r="T487">
        <f>Source!X337</f>
        <v>160.28</v>
      </c>
      <c r="U487">
        <f>ROUND((Source!FY337/100)*((ROUND(Source!AF337*Source!I337, 2)+ROUND(Source!AE337*Source!I337, 2))), 2)</f>
        <v>92.06</v>
      </c>
      <c r="V487">
        <f>Source!Y337</f>
        <v>92.42</v>
      </c>
    </row>
    <row r="488" spans="1:26" x14ac:dyDescent="0.2">
      <c r="C488" s="19" t="str">
        <f>"Объем: "&amp;Source!I337&amp;"=15/"&amp;"100"</f>
        <v>Объем: 0,15=15/100</v>
      </c>
    </row>
    <row r="489" spans="1:26" ht="14.25" x14ac:dyDescent="0.2">
      <c r="A489" s="41"/>
      <c r="B489" s="42"/>
      <c r="C489" s="42" t="s">
        <v>1206</v>
      </c>
      <c r="D489" s="25"/>
      <c r="E489" s="13"/>
      <c r="F489" s="26">
        <f>Source!AO337</f>
        <v>675.69</v>
      </c>
      <c r="G489" s="6" t="str">
        <f>Source!DG337</f>
        <v>)*1,15)*1,15</v>
      </c>
      <c r="H489" s="12">
        <f>ROUND(Source!AF337*Source!I337, 2)</f>
        <v>134.04</v>
      </c>
      <c r="I489" s="6"/>
      <c r="J489" s="6">
        <f>IF(Source!BA337&lt;&gt; 0, Source!BA337, 1)</f>
        <v>1</v>
      </c>
      <c r="K489" s="12">
        <f>Source!S337</f>
        <v>134.04</v>
      </c>
      <c r="L489" s="27"/>
      <c r="R489">
        <f>H489</f>
        <v>134.04</v>
      </c>
    </row>
    <row r="490" spans="1:26" ht="14.25" x14ac:dyDescent="0.2">
      <c r="A490" s="41"/>
      <c r="B490" s="42"/>
      <c r="C490" s="42" t="s">
        <v>159</v>
      </c>
      <c r="D490" s="25"/>
      <c r="E490" s="13"/>
      <c r="F490" s="26">
        <f>Source!AM337</f>
        <v>167.94</v>
      </c>
      <c r="G490" s="6" t="str">
        <f>Source!DE337</f>
        <v>)*1,15)*1,25</v>
      </c>
      <c r="H490" s="12">
        <f>ROUND(Source!AD337*Source!I337, 2)</f>
        <v>36.21</v>
      </c>
      <c r="I490" s="6"/>
      <c r="J490" s="6">
        <f>IF(Source!BB337&lt;&gt; 0, Source!BB337, 1)</f>
        <v>1</v>
      </c>
      <c r="K490" s="12">
        <f>Source!Q337</f>
        <v>36.21</v>
      </c>
      <c r="L490" s="27"/>
    </row>
    <row r="491" spans="1:26" ht="14.25" x14ac:dyDescent="0.2">
      <c r="A491" s="41"/>
      <c r="B491" s="42"/>
      <c r="C491" s="42" t="s">
        <v>1207</v>
      </c>
      <c r="D491" s="25"/>
      <c r="E491" s="13"/>
      <c r="F491" s="26">
        <f>Source!AN337</f>
        <v>48.06</v>
      </c>
      <c r="G491" s="6" t="str">
        <f>Source!DF337</f>
        <v>)*1,15)*1,25</v>
      </c>
      <c r="H491" s="28">
        <f>ROUND(Source!AE337*Source!I337, 2)</f>
        <v>10.36</v>
      </c>
      <c r="I491" s="6"/>
      <c r="J491" s="6">
        <f>IF(Source!BS337&lt;&gt; 0, Source!BS337, 1)</f>
        <v>1</v>
      </c>
      <c r="K491" s="28">
        <f>Source!R337</f>
        <v>10.36</v>
      </c>
      <c r="L491" s="27"/>
      <c r="R491">
        <f>H491</f>
        <v>10.36</v>
      </c>
    </row>
    <row r="492" spans="1:26" ht="14.25" x14ac:dyDescent="0.2">
      <c r="A492" s="41"/>
      <c r="B492" s="42"/>
      <c r="C492" s="42" t="s">
        <v>1215</v>
      </c>
      <c r="D492" s="25"/>
      <c r="E492" s="13"/>
      <c r="F492" s="26">
        <f>Source!AL337</f>
        <v>116.25</v>
      </c>
      <c r="G492" s="6" t="str">
        <f>Source!DD337</f>
        <v/>
      </c>
      <c r="H492" s="12">
        <f>ROUND(Source!AC337*Source!I337, 2)</f>
        <v>17.440000000000001</v>
      </c>
      <c r="I492" s="6"/>
      <c r="J492" s="6">
        <f>IF(Source!BC337&lt;&gt; 0, Source!BC337, 1)</f>
        <v>1</v>
      </c>
      <c r="K492" s="12">
        <f>Source!P337</f>
        <v>17.440000000000001</v>
      </c>
      <c r="L492" s="27"/>
    </row>
    <row r="493" spans="1:26" ht="14.25" x14ac:dyDescent="0.2">
      <c r="A493" s="41"/>
      <c r="B493" s="42"/>
      <c r="C493" s="42" t="s">
        <v>1208</v>
      </c>
      <c r="D493" s="25" t="s">
        <v>1209</v>
      </c>
      <c r="E493" s="13">
        <f>Source!BZ337</f>
        <v>123</v>
      </c>
      <c r="F493" s="59" t="str">
        <f>CONCATENATE(" )", Source!DL337, Source!FT337, "=", Source!FX337)</f>
        <v xml:space="preserve"> )*0,9=110,7</v>
      </c>
      <c r="G493" s="48"/>
      <c r="H493" s="12">
        <f>SUM(S487:S497)</f>
        <v>159.85</v>
      </c>
      <c r="I493" s="29"/>
      <c r="J493" s="7">
        <f>Source!AT337</f>
        <v>111</v>
      </c>
      <c r="K493" s="12">
        <f>SUM(T487:T497)</f>
        <v>160.28</v>
      </c>
      <c r="L493" s="27"/>
    </row>
    <row r="494" spans="1:26" ht="14.25" x14ac:dyDescent="0.2">
      <c r="A494" s="41"/>
      <c r="B494" s="42"/>
      <c r="C494" s="42" t="s">
        <v>1210</v>
      </c>
      <c r="D494" s="25" t="s">
        <v>1209</v>
      </c>
      <c r="E494" s="13">
        <f>Source!CA337</f>
        <v>75</v>
      </c>
      <c r="F494" s="59" t="str">
        <f>CONCATENATE(" )", Source!DM337, Source!FU337, "=", Source!FY337)</f>
        <v xml:space="preserve"> )*0,85=63,75</v>
      </c>
      <c r="G494" s="48"/>
      <c r="H494" s="12">
        <f>SUM(U487:U497)</f>
        <v>92.06</v>
      </c>
      <c r="I494" s="29"/>
      <c r="J494" s="7">
        <f>Source!AU337</f>
        <v>64</v>
      </c>
      <c r="K494" s="12">
        <f>SUM(V487:V497)</f>
        <v>92.42</v>
      </c>
      <c r="L494" s="27"/>
    </row>
    <row r="495" spans="1:26" ht="14.25" x14ac:dyDescent="0.2">
      <c r="A495" s="41"/>
      <c r="B495" s="42"/>
      <c r="C495" s="42" t="s">
        <v>1211</v>
      </c>
      <c r="D495" s="25" t="s">
        <v>1212</v>
      </c>
      <c r="E495" s="13">
        <f>Source!AQ337</f>
        <v>81.31</v>
      </c>
      <c r="F495" s="26"/>
      <c r="G495" s="6" t="str">
        <f>Source!DI337</f>
        <v>)*1,15)*1,15</v>
      </c>
      <c r="H495" s="12"/>
      <c r="I495" s="6"/>
      <c r="J495" s="6"/>
      <c r="K495" s="12"/>
      <c r="L495" s="30">
        <f>Source!U337</f>
        <v>16.129871249999997</v>
      </c>
    </row>
    <row r="496" spans="1:26" ht="28.5" x14ac:dyDescent="0.2">
      <c r="A496" s="41" t="str">
        <f>Source!E339</f>
        <v>58,1</v>
      </c>
      <c r="B496" s="42" t="str">
        <f>Source!F339</f>
        <v>04.3.01.09-0017</v>
      </c>
      <c r="C496" s="42" t="str">
        <f>Source!G339</f>
        <v>Раствор готовый кладочный цементный марки 250</v>
      </c>
      <c r="D496" s="25" t="str">
        <f>Source!H339</f>
        <v>м3</v>
      </c>
      <c r="E496" s="13">
        <f>Source!I339</f>
        <v>0.19500000000000001</v>
      </c>
      <c r="F496" s="26">
        <f>Source!AL339+Source!AM339+Source!AO339</f>
        <v>651.78</v>
      </c>
      <c r="G496" s="40" t="s">
        <v>3</v>
      </c>
      <c r="H496" s="12">
        <f>ROUND(Source!AC339*Source!I339, 2)+ROUND(Source!AD339*Source!I339, 2)+ROUND(Source!AF339*Source!I339, 2)</f>
        <v>127.1</v>
      </c>
      <c r="I496" s="6"/>
      <c r="J496" s="6">
        <f>IF(Source!BC339&lt;&gt; 0, Source!BC339, 1)</f>
        <v>1</v>
      </c>
      <c r="K496" s="12">
        <f>Source!O339</f>
        <v>127.1</v>
      </c>
      <c r="L496" s="27"/>
      <c r="S496">
        <f>ROUND((Source!FX339/100)*((ROUND(Source!AF339*Source!I339, 2)+ROUND(Source!AE339*Source!I339, 2))), 2)</f>
        <v>0</v>
      </c>
      <c r="T496">
        <f>Source!X339</f>
        <v>0</v>
      </c>
      <c r="U496">
        <f>ROUND((Source!FY339/100)*((ROUND(Source!AF339*Source!I339, 2)+ROUND(Source!AE339*Source!I339, 2))), 2)</f>
        <v>0</v>
      </c>
      <c r="V496">
        <f>Source!Y339</f>
        <v>0</v>
      </c>
      <c r="W496">
        <f>IF(Source!BI339&lt;=1,H496, 0)</f>
        <v>127.1</v>
      </c>
      <c r="X496">
        <f>IF(Source!BI339=2,H496, 0)</f>
        <v>0</v>
      </c>
      <c r="Y496">
        <f>IF(Source!BI339=3,H496, 0)</f>
        <v>0</v>
      </c>
      <c r="Z496">
        <f>IF(Source!BI339=4,H496, 0)</f>
        <v>0</v>
      </c>
    </row>
    <row r="497" spans="1:26" ht="71.25" x14ac:dyDescent="0.2">
      <c r="A497" s="43" t="str">
        <f>Source!E341</f>
        <v>58,2</v>
      </c>
      <c r="B497" s="44" t="str">
        <f>Source!F341</f>
        <v>05.2.02.21-0061</v>
      </c>
      <c r="C497" s="44" t="str">
        <f>Source!G341</f>
        <v>Плитки площадью до 0,1 м2 прямоугольные для покрытия тротуаров и площадок с ровной гладкой поверхностью на цветном цементе, при толщине 30 мм</v>
      </c>
      <c r="D497" s="31" t="str">
        <f>Source!H341</f>
        <v>м2</v>
      </c>
      <c r="E497" s="32">
        <f>Source!I341</f>
        <v>15.3</v>
      </c>
      <c r="F497" s="33">
        <f>Source!AL341+Source!AM341+Source!AO341</f>
        <v>65.63</v>
      </c>
      <c r="G497" s="34" t="s">
        <v>3</v>
      </c>
      <c r="H497" s="35">
        <f>ROUND(Source!AC341*Source!I341, 2)+ROUND(Source!AD341*Source!I341, 2)+ROUND(Source!AF341*Source!I341, 2)</f>
        <v>1004.14</v>
      </c>
      <c r="I497" s="36"/>
      <c r="J497" s="36">
        <f>IF(Source!BC341&lt;&gt; 0, Source!BC341, 1)</f>
        <v>1</v>
      </c>
      <c r="K497" s="35">
        <f>Source!O341</f>
        <v>1004.14</v>
      </c>
      <c r="L497" s="37"/>
      <c r="S497">
        <f>ROUND((Source!FX341/100)*((ROUND(Source!AF341*Source!I341, 2)+ROUND(Source!AE341*Source!I341, 2))), 2)</f>
        <v>0</v>
      </c>
      <c r="T497">
        <f>Source!X341</f>
        <v>0</v>
      </c>
      <c r="U497">
        <f>ROUND((Source!FY341/100)*((ROUND(Source!AF341*Source!I341, 2)+ROUND(Source!AE341*Source!I341, 2))), 2)</f>
        <v>0</v>
      </c>
      <c r="V497">
        <f>Source!Y341</f>
        <v>0</v>
      </c>
      <c r="W497">
        <f>IF(Source!BI341&lt;=1,H497, 0)</f>
        <v>1004.14</v>
      </c>
      <c r="X497">
        <f>IF(Source!BI341=2,H497, 0)</f>
        <v>0</v>
      </c>
      <c r="Y497">
        <f>IF(Source!BI341=3,H497, 0)</f>
        <v>0</v>
      </c>
      <c r="Z497">
        <f>IF(Source!BI341=4,H497, 0)</f>
        <v>0</v>
      </c>
    </row>
    <row r="498" spans="1:26" ht="15" x14ac:dyDescent="0.25">
      <c r="G498" s="60">
        <f>H489+H490+H492+H493+H494+SUM(H496:H497)</f>
        <v>1570.84</v>
      </c>
      <c r="H498" s="60"/>
      <c r="J498" s="60">
        <f>K489+K490+K492+K493+K494+SUM(K496:K497)</f>
        <v>1571.63</v>
      </c>
      <c r="K498" s="60"/>
      <c r="L498" s="38">
        <f>Source!U337</f>
        <v>16.129871249999997</v>
      </c>
      <c r="O498" s="17">
        <f>G498</f>
        <v>1570.84</v>
      </c>
      <c r="P498" s="17">
        <f>J498</f>
        <v>1571.63</v>
      </c>
      <c r="Q498" s="17">
        <f>L498</f>
        <v>16.129871249999997</v>
      </c>
      <c r="W498">
        <f>IF(Source!BI337&lt;=1,H489+H490+H492+H493+H494, 0)</f>
        <v>439.59999999999997</v>
      </c>
      <c r="X498">
        <f>IF(Source!BI337=2,H489+H490+H492+H493+H494, 0)</f>
        <v>0</v>
      </c>
      <c r="Y498">
        <f>IF(Source!BI337=3,H489+H490+H492+H493+H494, 0)</f>
        <v>0</v>
      </c>
      <c r="Z498">
        <f>IF(Source!BI337=4,H489+H490+H492+H493+H494, 0)</f>
        <v>0</v>
      </c>
    </row>
    <row r="499" spans="1:26" ht="117.75" x14ac:dyDescent="0.2">
      <c r="A499" s="41" t="str">
        <f>Source!E343</f>
        <v>59</v>
      </c>
      <c r="B499" s="42" t="s">
        <v>1252</v>
      </c>
      <c r="C499" s="42" t="str">
        <f>Source!G343</f>
        <v>Установка бортовых камней бетонных при других видах покрытий</v>
      </c>
      <c r="D499" s="25" t="str">
        <f>Source!H343</f>
        <v>100 м</v>
      </c>
      <c r="E499" s="13">
        <f>Source!I343</f>
        <v>0.2</v>
      </c>
      <c r="F499" s="26">
        <f>Source!AL343+Source!AM343+Source!AO343</f>
        <v>4412.47</v>
      </c>
      <c r="G499" s="6"/>
      <c r="H499" s="12"/>
      <c r="I499" s="6" t="str">
        <f>Source!BO343</f>
        <v/>
      </c>
      <c r="J499" s="6"/>
      <c r="K499" s="12"/>
      <c r="L499" s="27"/>
      <c r="S499">
        <f>ROUND((Source!FX343/100)*((ROUND(Source!AF343*Source!I343, 2)+ROUND(Source!AE343*Source!I343, 2))), 2)</f>
        <v>221.11</v>
      </c>
      <c r="T499">
        <f>Source!X343</f>
        <v>221.45</v>
      </c>
      <c r="U499">
        <f>ROUND((Source!FY343/100)*((ROUND(Source!AF343*Source!I343, 2)+ROUND(Source!AE343*Source!I343, 2))), 2)</f>
        <v>139.71</v>
      </c>
      <c r="V499">
        <f>Source!Y343</f>
        <v>140.13999999999999</v>
      </c>
    </row>
    <row r="500" spans="1:26" x14ac:dyDescent="0.2">
      <c r="C500" s="19" t="str">
        <f>"Объем: "&amp;Source!I343&amp;"=20/"&amp;"100"</f>
        <v>Объем: 0,2=20/100</v>
      </c>
    </row>
    <row r="501" spans="1:26" ht="14.25" x14ac:dyDescent="0.2">
      <c r="A501" s="41"/>
      <c r="B501" s="42"/>
      <c r="C501" s="42" t="s">
        <v>1206</v>
      </c>
      <c r="D501" s="25"/>
      <c r="E501" s="13"/>
      <c r="F501" s="26">
        <f>Source!AO343</f>
        <v>643.64</v>
      </c>
      <c r="G501" s="6" t="str">
        <f>Source!DG343</f>
        <v>)*1,15)*1,15</v>
      </c>
      <c r="H501" s="12">
        <f>ROUND(Source!AF343*Source!I343, 2)</f>
        <v>170.24</v>
      </c>
      <c r="I501" s="6"/>
      <c r="J501" s="6">
        <f>IF(Source!BA343&lt;&gt; 0, Source!BA343, 1)</f>
        <v>1</v>
      </c>
      <c r="K501" s="12">
        <f>Source!S343</f>
        <v>170.24</v>
      </c>
      <c r="L501" s="27"/>
      <c r="R501">
        <f>H501</f>
        <v>170.24</v>
      </c>
    </row>
    <row r="502" spans="1:26" ht="14.25" x14ac:dyDescent="0.2">
      <c r="A502" s="41"/>
      <c r="B502" s="42"/>
      <c r="C502" s="42" t="s">
        <v>159</v>
      </c>
      <c r="D502" s="25"/>
      <c r="E502" s="13"/>
      <c r="F502" s="26">
        <f>Source!AM343</f>
        <v>78.78</v>
      </c>
      <c r="G502" s="6" t="str">
        <f>Source!DE343</f>
        <v>)*1,15)*1,25</v>
      </c>
      <c r="H502" s="12">
        <f>ROUND(Source!AD343*Source!I343, 2)</f>
        <v>22.65</v>
      </c>
      <c r="I502" s="6"/>
      <c r="J502" s="6">
        <f>IF(Source!BB343&lt;&gt; 0, Source!BB343, 1)</f>
        <v>1</v>
      </c>
      <c r="K502" s="12">
        <f>Source!Q343</f>
        <v>22.65</v>
      </c>
      <c r="L502" s="27"/>
    </row>
    <row r="503" spans="1:26" ht="14.25" x14ac:dyDescent="0.2">
      <c r="A503" s="41"/>
      <c r="B503" s="42"/>
      <c r="C503" s="42" t="s">
        <v>1207</v>
      </c>
      <c r="D503" s="25"/>
      <c r="E503" s="13"/>
      <c r="F503" s="26">
        <f>Source!AN343</f>
        <v>9.64</v>
      </c>
      <c r="G503" s="6" t="str">
        <f>Source!DF343</f>
        <v>)*1,15)*1,25</v>
      </c>
      <c r="H503" s="28">
        <f>ROUND(Source!AE343*Source!I343, 2)</f>
        <v>2.77</v>
      </c>
      <c r="I503" s="6"/>
      <c r="J503" s="6">
        <f>IF(Source!BS343&lt;&gt; 0, Source!BS343, 1)</f>
        <v>1</v>
      </c>
      <c r="K503" s="28">
        <f>Source!R343</f>
        <v>2.77</v>
      </c>
      <c r="L503" s="27"/>
      <c r="R503">
        <f>H503</f>
        <v>2.77</v>
      </c>
    </row>
    <row r="504" spans="1:26" ht="14.25" x14ac:dyDescent="0.2">
      <c r="A504" s="41"/>
      <c r="B504" s="42"/>
      <c r="C504" s="42" t="s">
        <v>1215</v>
      </c>
      <c r="D504" s="25"/>
      <c r="E504" s="13"/>
      <c r="F504" s="26">
        <f>Source!AL343</f>
        <v>3690.05</v>
      </c>
      <c r="G504" s="6" t="str">
        <f>Source!DD343</f>
        <v/>
      </c>
      <c r="H504" s="12">
        <f>ROUND(Source!AC343*Source!I343, 2)</f>
        <v>738.01</v>
      </c>
      <c r="I504" s="6"/>
      <c r="J504" s="6">
        <f>IF(Source!BC343&lt;&gt; 0, Source!BC343, 1)</f>
        <v>1</v>
      </c>
      <c r="K504" s="12">
        <f>Source!P343</f>
        <v>738.01</v>
      </c>
      <c r="L504" s="27"/>
    </row>
    <row r="505" spans="1:26" ht="14.25" x14ac:dyDescent="0.2">
      <c r="A505" s="41"/>
      <c r="B505" s="42"/>
      <c r="C505" s="42" t="s">
        <v>1208</v>
      </c>
      <c r="D505" s="25" t="s">
        <v>1209</v>
      </c>
      <c r="E505" s="13">
        <f>Source!BZ343</f>
        <v>142</v>
      </c>
      <c r="F505" s="59" t="str">
        <f>CONCATENATE(" )", Source!DL343, Source!FT343, "=", Source!FX343)</f>
        <v xml:space="preserve"> )*0,9=127,8</v>
      </c>
      <c r="G505" s="48"/>
      <c r="H505" s="12">
        <f>SUM(S499:S509)</f>
        <v>221.11</v>
      </c>
      <c r="I505" s="29"/>
      <c r="J505" s="7">
        <f>Source!AT343</f>
        <v>128</v>
      </c>
      <c r="K505" s="12">
        <f>SUM(T499:T509)</f>
        <v>221.45</v>
      </c>
      <c r="L505" s="27"/>
    </row>
    <row r="506" spans="1:26" ht="14.25" x14ac:dyDescent="0.2">
      <c r="A506" s="41"/>
      <c r="B506" s="42"/>
      <c r="C506" s="42" t="s">
        <v>1210</v>
      </c>
      <c r="D506" s="25" t="s">
        <v>1209</v>
      </c>
      <c r="E506" s="13">
        <f>Source!CA343</f>
        <v>95</v>
      </c>
      <c r="F506" s="59" t="str">
        <f>CONCATENATE(" )", Source!DM343, Source!FU343, "=", Source!FY343)</f>
        <v xml:space="preserve"> )*0,85=80,75</v>
      </c>
      <c r="G506" s="48"/>
      <c r="H506" s="12">
        <f>SUM(U499:U509)</f>
        <v>139.71</v>
      </c>
      <c r="I506" s="29"/>
      <c r="J506" s="7">
        <f>Source!AU343</f>
        <v>81</v>
      </c>
      <c r="K506" s="12">
        <f>SUM(V499:V509)</f>
        <v>140.13999999999999</v>
      </c>
      <c r="L506" s="27"/>
    </row>
    <row r="507" spans="1:26" ht="14.25" x14ac:dyDescent="0.2">
      <c r="A507" s="41"/>
      <c r="B507" s="42"/>
      <c r="C507" s="42" t="s">
        <v>1211</v>
      </c>
      <c r="D507" s="25" t="s">
        <v>1212</v>
      </c>
      <c r="E507" s="13">
        <f>Source!AQ343</f>
        <v>76.08</v>
      </c>
      <c r="F507" s="26"/>
      <c r="G507" s="6" t="str">
        <f>Source!DI343</f>
        <v>)*1,15)*1,15</v>
      </c>
      <c r="H507" s="12"/>
      <c r="I507" s="6"/>
      <c r="J507" s="6"/>
      <c r="K507" s="12"/>
      <c r="L507" s="30">
        <f>Source!U343</f>
        <v>20.123159999999999</v>
      </c>
    </row>
    <row r="508" spans="1:26" ht="14.25" x14ac:dyDescent="0.2">
      <c r="A508" s="41" t="str">
        <f>Source!E345</f>
        <v>59,1</v>
      </c>
      <c r="B508" s="42" t="str">
        <f>Source!F345</f>
        <v>13.2.03.02</v>
      </c>
      <c r="C508" s="42" t="str">
        <f>Source!G345</f>
        <v>Камни бортовые</v>
      </c>
      <c r="D508" s="25" t="str">
        <f>Source!H345</f>
        <v>м</v>
      </c>
      <c r="E508" s="13">
        <f>Source!I345</f>
        <v>20</v>
      </c>
      <c r="F508" s="26">
        <f>Source!AL345+Source!AM345+Source!AO345</f>
        <v>0</v>
      </c>
      <c r="G508" s="40" t="s">
        <v>3</v>
      </c>
      <c r="H508" s="12">
        <f>ROUND(Source!AC345*Source!I345, 2)+ROUND(Source!AD345*Source!I345, 2)+ROUND(Source!AF345*Source!I345, 2)</f>
        <v>0</v>
      </c>
      <c r="I508" s="6"/>
      <c r="J508" s="6">
        <f>IF(Source!BC345&lt;&gt; 0, Source!BC345, 1)</f>
        <v>1</v>
      </c>
      <c r="K508" s="12">
        <f>Source!O345</f>
        <v>0</v>
      </c>
      <c r="L508" s="27"/>
      <c r="S508">
        <f>ROUND((Source!FX345/100)*((ROUND(Source!AF345*Source!I345, 2)+ROUND(Source!AE345*Source!I345, 2))), 2)</f>
        <v>0</v>
      </c>
      <c r="T508">
        <f>Source!X345</f>
        <v>0</v>
      </c>
      <c r="U508">
        <f>ROUND((Source!FY345/100)*((ROUND(Source!AF345*Source!I345, 2)+ROUND(Source!AE345*Source!I345, 2))), 2)</f>
        <v>0</v>
      </c>
      <c r="V508">
        <f>Source!Y345</f>
        <v>0</v>
      </c>
      <c r="W508">
        <f>IF(Source!BI345&lt;=1,H508, 0)</f>
        <v>0</v>
      </c>
      <c r="X508">
        <f>IF(Source!BI345=2,H508, 0)</f>
        <v>0</v>
      </c>
      <c r="Y508">
        <f>IF(Source!BI345=3,H508, 0)</f>
        <v>0</v>
      </c>
      <c r="Z508">
        <f>IF(Source!BI345=4,H508, 0)</f>
        <v>0</v>
      </c>
    </row>
    <row r="509" spans="1:26" ht="42.75" x14ac:dyDescent="0.2">
      <c r="A509" s="43" t="str">
        <f>Source!E347</f>
        <v>59,2</v>
      </c>
      <c r="B509" s="44" t="str">
        <f>Source!F347</f>
        <v>05.2.03.04-0006</v>
      </c>
      <c r="C509" s="44" t="str">
        <f>Source!G347</f>
        <v>Камни бортовые вибропрессованные "FARBSTEIN" тротуарные, размер 1000х200х80 мм, серые</v>
      </c>
      <c r="D509" s="31" t="str">
        <f>Source!H347</f>
        <v>шт.</v>
      </c>
      <c r="E509" s="32">
        <f>Source!I347</f>
        <v>20</v>
      </c>
      <c r="F509" s="33">
        <f>Source!AL347+Source!AM347+Source!AO347</f>
        <v>47.25</v>
      </c>
      <c r="G509" s="34" t="s">
        <v>3</v>
      </c>
      <c r="H509" s="35">
        <f>ROUND(Source!AC347*Source!I347, 2)+ROUND(Source!AD347*Source!I347, 2)+ROUND(Source!AF347*Source!I347, 2)</f>
        <v>945</v>
      </c>
      <c r="I509" s="36"/>
      <c r="J509" s="36">
        <f>IF(Source!BC347&lt;&gt; 0, Source!BC347, 1)</f>
        <v>1</v>
      </c>
      <c r="K509" s="35">
        <f>Source!O347</f>
        <v>945</v>
      </c>
      <c r="L509" s="37"/>
      <c r="S509">
        <f>ROUND((Source!FX347/100)*((ROUND(Source!AF347*Source!I347, 2)+ROUND(Source!AE347*Source!I347, 2))), 2)</f>
        <v>0</v>
      </c>
      <c r="T509">
        <f>Source!X347</f>
        <v>0</v>
      </c>
      <c r="U509">
        <f>ROUND((Source!FY347/100)*((ROUND(Source!AF347*Source!I347, 2)+ROUND(Source!AE347*Source!I347, 2))), 2)</f>
        <v>0</v>
      </c>
      <c r="V509">
        <f>Source!Y347</f>
        <v>0</v>
      </c>
      <c r="W509">
        <f>IF(Source!BI347&lt;=1,H509, 0)</f>
        <v>945</v>
      </c>
      <c r="X509">
        <f>IF(Source!BI347=2,H509, 0)</f>
        <v>0</v>
      </c>
      <c r="Y509">
        <f>IF(Source!BI347=3,H509, 0)</f>
        <v>0</v>
      </c>
      <c r="Z509">
        <f>IF(Source!BI347=4,H509, 0)</f>
        <v>0</v>
      </c>
    </row>
    <row r="510" spans="1:26" ht="15" x14ac:dyDescent="0.25">
      <c r="G510" s="60">
        <f>H501+H502+H504+H505+H506+SUM(H508:H509)</f>
        <v>2236.7200000000003</v>
      </c>
      <c r="H510" s="60"/>
      <c r="J510" s="60">
        <f>K501+K502+K504+K505+K506+SUM(K508:K509)</f>
        <v>2237.4899999999998</v>
      </c>
      <c r="K510" s="60"/>
      <c r="L510" s="38">
        <f>Source!U343</f>
        <v>20.123159999999999</v>
      </c>
      <c r="O510" s="17">
        <f>G510</f>
        <v>2236.7200000000003</v>
      </c>
      <c r="P510" s="17">
        <f>J510</f>
        <v>2237.4899999999998</v>
      </c>
      <c r="Q510" s="17">
        <f>L510</f>
        <v>20.123159999999999</v>
      </c>
      <c r="W510">
        <f>IF(Source!BI343&lt;=1,H501+H502+H504+H505+H506, 0)</f>
        <v>1291.72</v>
      </c>
      <c r="X510">
        <f>IF(Source!BI343=2,H501+H502+H504+H505+H506, 0)</f>
        <v>0</v>
      </c>
      <c r="Y510">
        <f>IF(Source!BI343=3,H501+H502+H504+H505+H506, 0)</f>
        <v>0</v>
      </c>
      <c r="Z510">
        <f>IF(Source!BI343=4,H501+H502+H504+H505+H506, 0)</f>
        <v>0</v>
      </c>
    </row>
    <row r="511" spans="1:26" ht="66.75" x14ac:dyDescent="0.2">
      <c r="A511" s="41" t="str">
        <f>Source!E349</f>
        <v>60</v>
      </c>
      <c r="B511" s="42" t="s">
        <v>1240</v>
      </c>
      <c r="C511" s="42" t="str">
        <f>Source!G349</f>
        <v>Огрунтовка металлических поверхностей за один раз грунтовкой ГФ-021 (Прим. Второй слой )</v>
      </c>
      <c r="D511" s="25" t="str">
        <f>Source!H349</f>
        <v>100 м2</v>
      </c>
      <c r="E511" s="13">
        <f>Source!I349</f>
        <v>0.45</v>
      </c>
      <c r="F511" s="26">
        <f>Source!AL349+Source!AM349+Source!AO349</f>
        <v>268.49</v>
      </c>
      <c r="G511" s="6"/>
      <c r="H511" s="12"/>
      <c r="I511" s="6" t="str">
        <f>Source!BO349</f>
        <v/>
      </c>
      <c r="J511" s="6"/>
      <c r="K511" s="12"/>
      <c r="L511" s="27"/>
      <c r="S511">
        <f>ROUND((Source!FX349/100)*((ROUND(Source!AF349*Source!I349, 2)+ROUND(Source!AE349*Source!I349, 2))), 2)</f>
        <v>30.12</v>
      </c>
      <c r="T511">
        <f>Source!X349</f>
        <v>30.12</v>
      </c>
      <c r="U511">
        <f>ROUND((Source!FY349/100)*((ROUND(Source!AF349*Source!I349, 2)+ROUND(Source!AE349*Source!I349, 2))), 2)</f>
        <v>22.12</v>
      </c>
      <c r="V511">
        <f>Source!Y349</f>
        <v>22.31</v>
      </c>
    </row>
    <row r="512" spans="1:26" x14ac:dyDescent="0.2">
      <c r="C512" s="19" t="str">
        <f>"Объем: "&amp;Source!I349&amp;"=45/"&amp;"100"</f>
        <v>Объем: 0,45=45/100</v>
      </c>
    </row>
    <row r="513" spans="1:26" ht="28.5" x14ac:dyDescent="0.2">
      <c r="A513" s="41"/>
      <c r="B513" s="42"/>
      <c r="C513" s="42" t="s">
        <v>1206</v>
      </c>
      <c r="D513" s="25"/>
      <c r="E513" s="13"/>
      <c r="F513" s="26">
        <f>Source!AO349</f>
        <v>56.55</v>
      </c>
      <c r="G513" s="6" t="str">
        <f>Source!DG349</f>
        <v>)*1,1)*1,15)*1,15</v>
      </c>
      <c r="H513" s="12">
        <f>ROUND(Source!AF349*Source!I349, 2)</f>
        <v>37.020000000000003</v>
      </c>
      <c r="I513" s="6"/>
      <c r="J513" s="6">
        <f>IF(Source!BA349&lt;&gt; 0, Source!BA349, 1)</f>
        <v>1</v>
      </c>
      <c r="K513" s="12">
        <f>Source!S349</f>
        <v>37.020000000000003</v>
      </c>
      <c r="L513" s="27"/>
      <c r="R513">
        <f>H513</f>
        <v>37.020000000000003</v>
      </c>
    </row>
    <row r="514" spans="1:26" ht="28.5" x14ac:dyDescent="0.2">
      <c r="A514" s="41"/>
      <c r="B514" s="42"/>
      <c r="C514" s="42" t="s">
        <v>159</v>
      </c>
      <c r="D514" s="25"/>
      <c r="E514" s="13"/>
      <c r="F514" s="26">
        <f>Source!AM349</f>
        <v>9.2200000000000006</v>
      </c>
      <c r="G514" s="6" t="str">
        <f>Source!DE349</f>
        <v>)*1,1)*1,25)*1,15</v>
      </c>
      <c r="H514" s="12">
        <f>ROUND(Source!AD349*Source!I349, 2)</f>
        <v>6.56</v>
      </c>
      <c r="I514" s="6"/>
      <c r="J514" s="6">
        <f>IF(Source!BB349&lt;&gt; 0, Source!BB349, 1)</f>
        <v>1</v>
      </c>
      <c r="K514" s="12">
        <f>Source!Q349</f>
        <v>6.56</v>
      </c>
      <c r="L514" s="27"/>
    </row>
    <row r="515" spans="1:26" ht="28.5" x14ac:dyDescent="0.2">
      <c r="A515" s="41"/>
      <c r="B515" s="42"/>
      <c r="C515" s="42" t="s">
        <v>1207</v>
      </c>
      <c r="D515" s="25"/>
      <c r="E515" s="13"/>
      <c r="F515" s="26">
        <f>Source!AN349</f>
        <v>0.22</v>
      </c>
      <c r="G515" s="6" t="str">
        <f>Source!DF349</f>
        <v>)*1,1)*1,25)*1,15</v>
      </c>
      <c r="H515" s="28">
        <f>ROUND(Source!AE349*Source!I349, 2)</f>
        <v>0.16</v>
      </c>
      <c r="I515" s="6"/>
      <c r="J515" s="6">
        <f>IF(Source!BS349&lt;&gt; 0, Source!BS349, 1)</f>
        <v>1</v>
      </c>
      <c r="K515" s="28">
        <f>Source!R349</f>
        <v>0.16</v>
      </c>
      <c r="L515" s="27"/>
      <c r="R515">
        <f>H515</f>
        <v>0.16</v>
      </c>
    </row>
    <row r="516" spans="1:26" ht="14.25" x14ac:dyDescent="0.2">
      <c r="A516" s="41"/>
      <c r="B516" s="42"/>
      <c r="C516" s="42" t="s">
        <v>1215</v>
      </c>
      <c r="D516" s="25"/>
      <c r="E516" s="13"/>
      <c r="F516" s="26">
        <f>Source!AL349</f>
        <v>202.72</v>
      </c>
      <c r="G516" s="6" t="str">
        <f>Source!DD349</f>
        <v>)*1,1</v>
      </c>
      <c r="H516" s="12">
        <f>ROUND(Source!AC349*Source!I349, 2)</f>
        <v>100.35</v>
      </c>
      <c r="I516" s="6"/>
      <c r="J516" s="6">
        <f>IF(Source!BC349&lt;&gt; 0, Source!BC349, 1)</f>
        <v>1</v>
      </c>
      <c r="K516" s="12">
        <f>Source!P349</f>
        <v>100.35</v>
      </c>
      <c r="L516" s="27"/>
    </row>
    <row r="517" spans="1:26" ht="14.25" x14ac:dyDescent="0.2">
      <c r="A517" s="41"/>
      <c r="B517" s="42"/>
      <c r="C517" s="42" t="s">
        <v>1208</v>
      </c>
      <c r="D517" s="25" t="s">
        <v>1209</v>
      </c>
      <c r="E517" s="13">
        <f>Source!BZ349</f>
        <v>90</v>
      </c>
      <c r="F517" s="59" t="str">
        <f>CONCATENATE(" )", Source!DL349, Source!FT349, "=", Source!FX349)</f>
        <v xml:space="preserve"> )*0,9=81</v>
      </c>
      <c r="G517" s="48"/>
      <c r="H517" s="12">
        <f>SUM(S511:S519)</f>
        <v>30.12</v>
      </c>
      <c r="I517" s="29"/>
      <c r="J517" s="7">
        <f>Source!AT349</f>
        <v>81</v>
      </c>
      <c r="K517" s="12">
        <f>SUM(T511:T519)</f>
        <v>30.12</v>
      </c>
      <c r="L517" s="27"/>
    </row>
    <row r="518" spans="1:26" ht="14.25" x14ac:dyDescent="0.2">
      <c r="A518" s="41"/>
      <c r="B518" s="42"/>
      <c r="C518" s="42" t="s">
        <v>1210</v>
      </c>
      <c r="D518" s="25" t="s">
        <v>1209</v>
      </c>
      <c r="E518" s="13">
        <f>Source!CA349</f>
        <v>70</v>
      </c>
      <c r="F518" s="59" t="str">
        <f>CONCATENATE(" )", Source!DM349, Source!FU349, "=", Source!FY349)</f>
        <v xml:space="preserve"> )*0,85=59,5</v>
      </c>
      <c r="G518" s="48"/>
      <c r="H518" s="12">
        <f>SUM(U511:U519)</f>
        <v>22.12</v>
      </c>
      <c r="I518" s="29"/>
      <c r="J518" s="7">
        <f>Source!AU349</f>
        <v>60</v>
      </c>
      <c r="K518" s="12">
        <f>SUM(V511:V519)</f>
        <v>22.31</v>
      </c>
      <c r="L518" s="27"/>
    </row>
    <row r="519" spans="1:26" ht="28.5" x14ac:dyDescent="0.2">
      <c r="A519" s="43"/>
      <c r="B519" s="44"/>
      <c r="C519" s="44" t="s">
        <v>1211</v>
      </c>
      <c r="D519" s="31" t="s">
        <v>1212</v>
      </c>
      <c r="E519" s="32">
        <f>Source!AQ349</f>
        <v>5.31</v>
      </c>
      <c r="F519" s="33"/>
      <c r="G519" s="36" t="str">
        <f>Source!DI349</f>
        <v>)*1,1)*1,15)*1,15</v>
      </c>
      <c r="H519" s="35"/>
      <c r="I519" s="36"/>
      <c r="J519" s="36"/>
      <c r="K519" s="35"/>
      <c r="L519" s="39">
        <f>Source!U349</f>
        <v>3.4761251249999994</v>
      </c>
    </row>
    <row r="520" spans="1:26" ht="15" x14ac:dyDescent="0.25">
      <c r="G520" s="60">
        <f>H513+H514+H516+H517+H518</f>
        <v>196.17000000000002</v>
      </c>
      <c r="H520" s="60"/>
      <c r="J520" s="60">
        <f>K513+K514+K516+K517+K518</f>
        <v>196.36</v>
      </c>
      <c r="K520" s="60"/>
      <c r="L520" s="38">
        <f>Source!U349</f>
        <v>3.4761251249999994</v>
      </c>
      <c r="O520" s="17">
        <f>G520</f>
        <v>196.17000000000002</v>
      </c>
      <c r="P520" s="17">
        <f>J520</f>
        <v>196.36</v>
      </c>
      <c r="Q520" s="17">
        <f>L520</f>
        <v>3.4761251249999994</v>
      </c>
      <c r="W520">
        <f>IF(Source!BI349&lt;=1,H513+H514+H516+H517+H518, 0)</f>
        <v>196.17000000000002</v>
      </c>
      <c r="X520">
        <f>IF(Source!BI349=2,H513+H514+H516+H517+H518, 0)</f>
        <v>0</v>
      </c>
      <c r="Y520">
        <f>IF(Source!BI349=3,H513+H514+H516+H517+H518, 0)</f>
        <v>0</v>
      </c>
      <c r="Z520">
        <f>IF(Source!BI349=4,H513+H514+H516+H517+H518, 0)</f>
        <v>0</v>
      </c>
    </row>
    <row r="521" spans="1:26" ht="66.75" x14ac:dyDescent="0.2">
      <c r="A521" s="41" t="str">
        <f>Source!E351</f>
        <v>61</v>
      </c>
      <c r="B521" s="42" t="s">
        <v>1241</v>
      </c>
      <c r="C521" s="42" t="str">
        <f>Source!G351</f>
        <v>Окраска металлических огрунтованных поверхностей эмалью ПФ-115 (Прим. В два слоя)</v>
      </c>
      <c r="D521" s="25" t="str">
        <f>Source!H351</f>
        <v>100 м2</v>
      </c>
      <c r="E521" s="13">
        <f>Source!I351</f>
        <v>0.45</v>
      </c>
      <c r="F521" s="26">
        <f>Source!AL351+Source!AM351+Source!AO351</f>
        <v>322.02</v>
      </c>
      <c r="G521" s="6"/>
      <c r="H521" s="12"/>
      <c r="I521" s="6" t="str">
        <f>Source!BO351</f>
        <v/>
      </c>
      <c r="J521" s="6"/>
      <c r="K521" s="12"/>
      <c r="L521" s="27"/>
      <c r="S521">
        <f>ROUND((Source!FX351/100)*((ROUND(Source!AF351*Source!I351, 2)+ROUND(Source!AE351*Source!I351, 2))), 2)</f>
        <v>28.11</v>
      </c>
      <c r="T521">
        <f>Source!X351</f>
        <v>28.11</v>
      </c>
      <c r="U521">
        <f>ROUND((Source!FY351/100)*((ROUND(Source!AF351*Source!I351, 2)+ROUND(Source!AE351*Source!I351, 2))), 2)</f>
        <v>20.65</v>
      </c>
      <c r="V521">
        <f>Source!Y351</f>
        <v>20.82</v>
      </c>
    </row>
    <row r="522" spans="1:26" x14ac:dyDescent="0.2">
      <c r="C522" s="19" t="str">
        <f>"Объем: "&amp;Source!I351&amp;"=45/"&amp;"100"</f>
        <v>Объем: 0,45=45/100</v>
      </c>
    </row>
    <row r="523" spans="1:26" ht="14.25" x14ac:dyDescent="0.2">
      <c r="A523" s="41"/>
      <c r="B523" s="42"/>
      <c r="C523" s="42" t="s">
        <v>1206</v>
      </c>
      <c r="D523" s="25"/>
      <c r="E523" s="13"/>
      <c r="F523" s="26">
        <f>Source!AO351</f>
        <v>34.74</v>
      </c>
      <c r="G523" s="6" t="str">
        <f>Source!DG351</f>
        <v>)*1,1*2</v>
      </c>
      <c r="H523" s="12">
        <f>ROUND(Source!AF351*Source!I351, 2)</f>
        <v>34.39</v>
      </c>
      <c r="I523" s="6"/>
      <c r="J523" s="6">
        <f>IF(Source!BA351&lt;&gt; 0, Source!BA351, 1)</f>
        <v>1</v>
      </c>
      <c r="K523" s="12">
        <f>Source!S351</f>
        <v>34.39</v>
      </c>
      <c r="L523" s="27"/>
      <c r="R523">
        <f>H523</f>
        <v>34.39</v>
      </c>
    </row>
    <row r="524" spans="1:26" ht="28.5" x14ac:dyDescent="0.2">
      <c r="A524" s="41"/>
      <c r="B524" s="42"/>
      <c r="C524" s="42" t="s">
        <v>159</v>
      </c>
      <c r="D524" s="25"/>
      <c r="E524" s="13"/>
      <c r="F524" s="26">
        <f>Source!AM351</f>
        <v>6.01</v>
      </c>
      <c r="G524" s="6" t="str">
        <f>Source!DE351</f>
        <v>)*1,1*2)*1,25)*1,15</v>
      </c>
      <c r="H524" s="12">
        <f>ROUND(Source!AD351*Source!I351, 2)</f>
        <v>8.5500000000000007</v>
      </c>
      <c r="I524" s="6"/>
      <c r="J524" s="6">
        <f>IF(Source!BB351&lt;&gt; 0, Source!BB351, 1)</f>
        <v>1</v>
      </c>
      <c r="K524" s="12">
        <f>Source!Q351</f>
        <v>8.5500000000000007</v>
      </c>
      <c r="L524" s="27"/>
    </row>
    <row r="525" spans="1:26" ht="28.5" x14ac:dyDescent="0.2">
      <c r="A525" s="41"/>
      <c r="B525" s="42"/>
      <c r="C525" s="42" t="s">
        <v>1207</v>
      </c>
      <c r="D525" s="25"/>
      <c r="E525" s="13"/>
      <c r="F525" s="26">
        <f>Source!AN351</f>
        <v>0.22</v>
      </c>
      <c r="G525" s="6" t="str">
        <f>Source!DF351</f>
        <v>)*1,1*2)*1,25)*1,15</v>
      </c>
      <c r="H525" s="28">
        <f>ROUND(Source!AE351*Source!I351, 2)</f>
        <v>0.31</v>
      </c>
      <c r="I525" s="6"/>
      <c r="J525" s="6">
        <f>IF(Source!BS351&lt;&gt; 0, Source!BS351, 1)</f>
        <v>1</v>
      </c>
      <c r="K525" s="28">
        <f>Source!R351</f>
        <v>0.31</v>
      </c>
      <c r="L525" s="27"/>
      <c r="R525">
        <f>H525</f>
        <v>0.31</v>
      </c>
    </row>
    <row r="526" spans="1:26" ht="14.25" x14ac:dyDescent="0.2">
      <c r="A526" s="41"/>
      <c r="B526" s="42"/>
      <c r="C526" s="42" t="s">
        <v>1215</v>
      </c>
      <c r="D526" s="25"/>
      <c r="E526" s="13"/>
      <c r="F526" s="26">
        <f>Source!AL351</f>
        <v>281.27</v>
      </c>
      <c r="G526" s="6" t="str">
        <f>Source!DD351</f>
        <v>)*1,1*2</v>
      </c>
      <c r="H526" s="12">
        <f>ROUND(Source!AC351*Source!I351, 2)</f>
        <v>278.45999999999998</v>
      </c>
      <c r="I526" s="6"/>
      <c r="J526" s="6">
        <f>IF(Source!BC351&lt;&gt; 0, Source!BC351, 1)</f>
        <v>1</v>
      </c>
      <c r="K526" s="12">
        <f>Source!P351</f>
        <v>278.45999999999998</v>
      </c>
      <c r="L526" s="27"/>
    </row>
    <row r="527" spans="1:26" ht="14.25" x14ac:dyDescent="0.2">
      <c r="A527" s="41"/>
      <c r="B527" s="42"/>
      <c r="C527" s="42" t="s">
        <v>1208</v>
      </c>
      <c r="D527" s="25" t="s">
        <v>1209</v>
      </c>
      <c r="E527" s="13">
        <f>Source!BZ351</f>
        <v>90</v>
      </c>
      <c r="F527" s="59" t="str">
        <f>CONCATENATE(" )", Source!DL351, Source!FT351, "=", Source!FX351)</f>
        <v xml:space="preserve"> )*0,9=81</v>
      </c>
      <c r="G527" s="48"/>
      <c r="H527" s="12">
        <f>SUM(S521:S531)</f>
        <v>28.11</v>
      </c>
      <c r="I527" s="29"/>
      <c r="J527" s="7">
        <f>Source!AT351</f>
        <v>81</v>
      </c>
      <c r="K527" s="12">
        <f>SUM(T521:T531)</f>
        <v>28.11</v>
      </c>
      <c r="L527" s="27"/>
    </row>
    <row r="528" spans="1:26" ht="14.25" x14ac:dyDescent="0.2">
      <c r="A528" s="41"/>
      <c r="B528" s="42"/>
      <c r="C528" s="42" t="s">
        <v>1210</v>
      </c>
      <c r="D528" s="25" t="s">
        <v>1209</v>
      </c>
      <c r="E528" s="13">
        <f>Source!CA351</f>
        <v>70</v>
      </c>
      <c r="F528" s="59" t="str">
        <f>CONCATENATE(" )", Source!DM351, Source!FU351, "=", Source!FY351)</f>
        <v xml:space="preserve"> )*0,85=59,5</v>
      </c>
      <c r="G528" s="48"/>
      <c r="H528" s="12">
        <f>SUM(U521:U531)</f>
        <v>20.65</v>
      </c>
      <c r="I528" s="29"/>
      <c r="J528" s="7">
        <f>Source!AU351</f>
        <v>60</v>
      </c>
      <c r="K528" s="12">
        <f>SUM(V521:V531)</f>
        <v>20.82</v>
      </c>
      <c r="L528" s="27"/>
    </row>
    <row r="529" spans="1:32" ht="28.5" x14ac:dyDescent="0.2">
      <c r="A529" s="41"/>
      <c r="B529" s="42"/>
      <c r="C529" s="42" t="s">
        <v>1211</v>
      </c>
      <c r="D529" s="25" t="s">
        <v>1212</v>
      </c>
      <c r="E529" s="13">
        <f>Source!AQ351</f>
        <v>3.83</v>
      </c>
      <c r="F529" s="26"/>
      <c r="G529" s="6" t="str">
        <f>Source!DI351</f>
        <v>)*1,1*2)*1,15)*1,15</v>
      </c>
      <c r="H529" s="12"/>
      <c r="I529" s="6"/>
      <c r="J529" s="6"/>
      <c r="K529" s="12"/>
      <c r="L529" s="30">
        <f>Source!U351</f>
        <v>5.0145232499999999</v>
      </c>
    </row>
    <row r="530" spans="1:32" ht="66.75" x14ac:dyDescent="0.2">
      <c r="A530" s="41" t="str">
        <f>Source!E353</f>
        <v>61,1</v>
      </c>
      <c r="B530" s="42" t="s">
        <v>1242</v>
      </c>
      <c r="C530" s="42" t="str">
        <f>Source!G353</f>
        <v>Эмаль ПФ-133 цветная</v>
      </c>
      <c r="D530" s="25" t="str">
        <f>Source!H353</f>
        <v>т</v>
      </c>
      <c r="E530" s="13">
        <f>Source!I353</f>
        <v>1.881E-2</v>
      </c>
      <c r="F530" s="26">
        <f>Source!AL353+Source!AM353+Source!AO353</f>
        <v>16303</v>
      </c>
      <c r="G530" s="40" t="s">
        <v>1234</v>
      </c>
      <c r="H530" s="12">
        <f>ROUND(Source!AC353*Source!I353, 2)+ROUND(Source!AD353*Source!I353, 2)+ROUND(Source!AF353*Source!I353, 2)</f>
        <v>306.66000000000003</v>
      </c>
      <c r="I530" s="6"/>
      <c r="J530" s="6">
        <f>IF(Source!BC353&lt;&gt; 0, Source!BC353, 1)</f>
        <v>1</v>
      </c>
      <c r="K530" s="12">
        <f>Source!O353</f>
        <v>306.66000000000003</v>
      </c>
      <c r="L530" s="27"/>
      <c r="S530">
        <f>ROUND((Source!FX353/100)*((ROUND(Source!AF353*Source!I353, 2)+ROUND(Source!AE353*Source!I353, 2))), 2)</f>
        <v>0</v>
      </c>
      <c r="T530">
        <f>Source!X353</f>
        <v>0</v>
      </c>
      <c r="U530">
        <f>ROUND((Source!FY353/100)*((ROUND(Source!AF353*Source!I353, 2)+ROUND(Source!AE353*Source!I353, 2))), 2)</f>
        <v>0</v>
      </c>
      <c r="V530">
        <f>Source!Y353</f>
        <v>0</v>
      </c>
      <c r="W530">
        <f>IF(Source!BI353&lt;=1,H530, 0)</f>
        <v>306.66000000000003</v>
      </c>
      <c r="X530">
        <f>IF(Source!BI353=2,H530, 0)</f>
        <v>0</v>
      </c>
      <c r="Y530">
        <f>IF(Source!BI353=3,H530, 0)</f>
        <v>0</v>
      </c>
      <c r="Z530">
        <f>IF(Source!BI353=4,H530, 0)</f>
        <v>0</v>
      </c>
    </row>
    <row r="531" spans="1:32" ht="66.75" x14ac:dyDescent="0.2">
      <c r="A531" s="43" t="str">
        <f>Source!E355</f>
        <v>61,2</v>
      </c>
      <c r="B531" s="44" t="s">
        <v>1243</v>
      </c>
      <c r="C531" s="44" t="str">
        <f>Source!G355</f>
        <v>Эмаль ПФ-115 серая</v>
      </c>
      <c r="D531" s="31" t="str">
        <f>Source!H355</f>
        <v>т</v>
      </c>
      <c r="E531" s="32">
        <f>Source!I355</f>
        <v>-1.881E-2</v>
      </c>
      <c r="F531" s="33">
        <f>Source!AL355+Source!AM355+Source!AO355</f>
        <v>14312.87</v>
      </c>
      <c r="G531" s="34" t="s">
        <v>1234</v>
      </c>
      <c r="H531" s="35">
        <f>ROUND(Source!AC355*Source!I355, 2)+ROUND(Source!AD355*Source!I355, 2)+ROUND(Source!AF355*Source!I355, 2)</f>
        <v>-269.23</v>
      </c>
      <c r="I531" s="36"/>
      <c r="J531" s="36">
        <f>IF(Source!BC355&lt;&gt; 0, Source!BC355, 1)</f>
        <v>1</v>
      </c>
      <c r="K531" s="35">
        <f>Source!O355</f>
        <v>-269.23</v>
      </c>
      <c r="L531" s="37"/>
      <c r="S531">
        <f>ROUND((Source!FX355/100)*((ROUND(Source!AF355*Source!I355, 2)+ROUND(Source!AE355*Source!I355, 2))), 2)</f>
        <v>0</v>
      </c>
      <c r="T531">
        <f>Source!X355</f>
        <v>0</v>
      </c>
      <c r="U531">
        <f>ROUND((Source!FY355/100)*((ROUND(Source!AF355*Source!I355, 2)+ROUND(Source!AE355*Source!I355, 2))), 2)</f>
        <v>0</v>
      </c>
      <c r="V531">
        <f>Source!Y355</f>
        <v>0</v>
      </c>
      <c r="W531">
        <f>IF(Source!BI355&lt;=1,H531, 0)</f>
        <v>-269.23</v>
      </c>
      <c r="X531">
        <f>IF(Source!BI355=2,H531, 0)</f>
        <v>0</v>
      </c>
      <c r="Y531">
        <f>IF(Source!BI355=3,H531, 0)</f>
        <v>0</v>
      </c>
      <c r="Z531">
        <f>IF(Source!BI355=4,H531, 0)</f>
        <v>0</v>
      </c>
    </row>
    <row r="532" spans="1:32" ht="15" x14ac:dyDescent="0.25">
      <c r="G532" s="60">
        <f>H523+H524+H526+H527+H528+SUM(H530:H531)</f>
        <v>407.59</v>
      </c>
      <c r="H532" s="60"/>
      <c r="J532" s="60">
        <f>K523+K524+K526+K527+K528+SUM(K530:K531)</f>
        <v>407.76</v>
      </c>
      <c r="K532" s="60"/>
      <c r="L532" s="38">
        <f>Source!U351</f>
        <v>5.0145232499999999</v>
      </c>
      <c r="O532" s="17">
        <f>G532</f>
        <v>407.59</v>
      </c>
      <c r="P532" s="17">
        <f>J532</f>
        <v>407.76</v>
      </c>
      <c r="Q532" s="17">
        <f>L532</f>
        <v>5.0145232499999999</v>
      </c>
      <c r="W532">
        <f>IF(Source!BI351&lt;=1,H523+H524+H526+H527+H528, 0)</f>
        <v>370.15999999999997</v>
      </c>
      <c r="X532">
        <f>IF(Source!BI351=2,H523+H524+H526+H527+H528, 0)</f>
        <v>0</v>
      </c>
      <c r="Y532">
        <f>IF(Source!BI351=3,H523+H524+H526+H527+H528, 0)</f>
        <v>0</v>
      </c>
      <c r="Z532">
        <f>IF(Source!BI351=4,H523+H524+H526+H527+H528, 0)</f>
        <v>0</v>
      </c>
    </row>
    <row r="533" spans="1:32" ht="117.75" x14ac:dyDescent="0.2">
      <c r="A533" s="41" t="str">
        <f>Source!E357</f>
        <v>62</v>
      </c>
      <c r="B533" s="42" t="s">
        <v>1253</v>
      </c>
      <c r="C533" s="42" t="str">
        <f>Source!G357</f>
        <v>Устройство металлической водосточной системы прямых звеньев труб</v>
      </c>
      <c r="D533" s="25" t="str">
        <f>Source!H357</f>
        <v>м</v>
      </c>
      <c r="E533" s="13">
        <f>Source!I357</f>
        <v>8</v>
      </c>
      <c r="F533" s="26">
        <f>Source!AL357+Source!AM357+Source!AO357</f>
        <v>8.9499999999999993</v>
      </c>
      <c r="G533" s="6"/>
      <c r="H533" s="12"/>
      <c r="I533" s="6" t="str">
        <f>Source!BO357</f>
        <v/>
      </c>
      <c r="J533" s="6"/>
      <c r="K533" s="12"/>
      <c r="L533" s="27"/>
      <c r="S533">
        <f>ROUND((Source!FX357/100)*((ROUND(Source!AF357*Source!I357, 2)+ROUND(Source!AE357*Source!I357, 2))), 2)</f>
        <v>13.14</v>
      </c>
      <c r="T533">
        <f>Source!X357</f>
        <v>13.14</v>
      </c>
      <c r="U533">
        <f>ROUND((Source!FY357/100)*((ROUND(Source!AF357*Source!I357, 2)+ROUND(Source!AE357*Source!I357, 2))), 2)</f>
        <v>6.72</v>
      </c>
      <c r="V533">
        <f>Source!Y357</f>
        <v>6.69</v>
      </c>
    </row>
    <row r="534" spans="1:32" ht="14.25" x14ac:dyDescent="0.2">
      <c r="A534" s="41"/>
      <c r="B534" s="42"/>
      <c r="C534" s="42" t="s">
        <v>1206</v>
      </c>
      <c r="D534" s="25"/>
      <c r="E534" s="13"/>
      <c r="F534" s="26">
        <f>Source!AO357</f>
        <v>1.1499999999999999</v>
      </c>
      <c r="G534" s="6" t="str">
        <f>Source!DG357</f>
        <v>)*1,15)*1,15</v>
      </c>
      <c r="H534" s="12">
        <f>ROUND(Source!AF357*Source!I357, 2)</f>
        <v>12.17</v>
      </c>
      <c r="I534" s="6"/>
      <c r="J534" s="6">
        <f>IF(Source!BA357&lt;&gt; 0, Source!BA357, 1)</f>
        <v>1</v>
      </c>
      <c r="K534" s="12">
        <f>Source!S357</f>
        <v>12.17</v>
      </c>
      <c r="L534" s="27"/>
      <c r="R534">
        <f>H534</f>
        <v>12.17</v>
      </c>
    </row>
    <row r="535" spans="1:32" ht="14.25" x14ac:dyDescent="0.2">
      <c r="A535" s="41"/>
      <c r="B535" s="42"/>
      <c r="C535" s="42" t="s">
        <v>1215</v>
      </c>
      <c r="D535" s="25"/>
      <c r="E535" s="13"/>
      <c r="F535" s="26">
        <f>Source!AL357</f>
        <v>7.8</v>
      </c>
      <c r="G535" s="6" t="str">
        <f>Source!DD357</f>
        <v/>
      </c>
      <c r="H535" s="12">
        <f>ROUND(Source!AC357*Source!I357, 2)</f>
        <v>62.4</v>
      </c>
      <c r="I535" s="6"/>
      <c r="J535" s="6">
        <f>IF(Source!BC357&lt;&gt; 0, Source!BC357, 1)</f>
        <v>1</v>
      </c>
      <c r="K535" s="12">
        <f>Source!P357</f>
        <v>62.4</v>
      </c>
      <c r="L535" s="27"/>
    </row>
    <row r="536" spans="1:32" ht="14.25" x14ac:dyDescent="0.2">
      <c r="A536" s="41"/>
      <c r="B536" s="42"/>
      <c r="C536" s="42" t="s">
        <v>1208</v>
      </c>
      <c r="D536" s="25" t="s">
        <v>1209</v>
      </c>
      <c r="E536" s="13">
        <f>Source!BZ357</f>
        <v>120</v>
      </c>
      <c r="F536" s="59" t="str">
        <f>CONCATENATE(" )", Source!DL357, Source!FT357, "=", Source!FX357)</f>
        <v xml:space="preserve"> )*0,9=108</v>
      </c>
      <c r="G536" s="48"/>
      <c r="H536" s="12">
        <f>SUM(S533:S541)</f>
        <v>13.14</v>
      </c>
      <c r="I536" s="29"/>
      <c r="J536" s="7">
        <f>Source!AT357</f>
        <v>108</v>
      </c>
      <c r="K536" s="12">
        <f>SUM(T533:T541)</f>
        <v>13.14</v>
      </c>
      <c r="L536" s="27"/>
    </row>
    <row r="537" spans="1:32" ht="14.25" x14ac:dyDescent="0.2">
      <c r="A537" s="41"/>
      <c r="B537" s="42"/>
      <c r="C537" s="42" t="s">
        <v>1210</v>
      </c>
      <c r="D537" s="25" t="s">
        <v>1209</v>
      </c>
      <c r="E537" s="13">
        <f>Source!CA357</f>
        <v>65</v>
      </c>
      <c r="F537" s="59" t="str">
        <f>CONCATENATE(" )", Source!DM357, Source!FU357, "=", Source!FY357)</f>
        <v xml:space="preserve"> )*0,85=55,25</v>
      </c>
      <c r="G537" s="48"/>
      <c r="H537" s="12">
        <f>SUM(U533:U541)</f>
        <v>6.72</v>
      </c>
      <c r="I537" s="29"/>
      <c r="J537" s="7">
        <f>Source!AU357</f>
        <v>55</v>
      </c>
      <c r="K537" s="12">
        <f>SUM(V533:V541)</f>
        <v>6.69</v>
      </c>
      <c r="L537" s="27"/>
    </row>
    <row r="538" spans="1:32" ht="14.25" x14ac:dyDescent="0.2">
      <c r="A538" s="41"/>
      <c r="B538" s="42"/>
      <c r="C538" s="42" t="s">
        <v>1211</v>
      </c>
      <c r="D538" s="25" t="s">
        <v>1212</v>
      </c>
      <c r="E538" s="13">
        <f>Source!AQ357</f>
        <v>0.12</v>
      </c>
      <c r="F538" s="26"/>
      <c r="G538" s="6" t="str">
        <f>Source!DI357</f>
        <v>)*1,15)*1,15</v>
      </c>
      <c r="H538" s="12"/>
      <c r="I538" s="6"/>
      <c r="J538" s="6"/>
      <c r="K538" s="12"/>
      <c r="L538" s="30">
        <f>Source!U357</f>
        <v>1.2695999999999998</v>
      </c>
    </row>
    <row r="539" spans="1:32" ht="42.75" x14ac:dyDescent="0.2">
      <c r="A539" s="41" t="str">
        <f>Source!E359</f>
        <v>62,1</v>
      </c>
      <c r="B539" s="42" t="str">
        <f>Source!F359</f>
        <v>23.1.02.06-0039</v>
      </c>
      <c r="C539" s="42" t="str">
        <f>Source!G359</f>
        <v>Хомут металлический с шурупом и резиновым профилем для крепления трубопроводов диаметром 74-80 мм</v>
      </c>
      <c r="D539" s="25" t="str">
        <f>Source!H359</f>
        <v>10 шт.</v>
      </c>
      <c r="E539" s="13">
        <f>Source!I359</f>
        <v>0.8</v>
      </c>
      <c r="F539" s="26">
        <f>Source!AL359+Source!AM359+Source!AO359</f>
        <v>111</v>
      </c>
      <c r="G539" s="40" t="s">
        <v>3</v>
      </c>
      <c r="H539" s="12">
        <f>ROUND(Source!AC359*Source!I359, 2)+ROUND(Source!AD359*Source!I359, 2)+ROUND(Source!AF359*Source!I359, 2)</f>
        <v>88.8</v>
      </c>
      <c r="I539" s="6"/>
      <c r="J539" s="6">
        <f>IF(Source!BC359&lt;&gt; 0, Source!BC359, 1)</f>
        <v>1</v>
      </c>
      <c r="K539" s="12">
        <f>Source!O359</f>
        <v>88.8</v>
      </c>
      <c r="L539" s="27"/>
      <c r="S539">
        <f>ROUND((Source!FX359/100)*((ROUND(Source!AF359*Source!I359, 2)+ROUND(Source!AE359*Source!I359, 2))), 2)</f>
        <v>0</v>
      </c>
      <c r="T539">
        <f>Source!X359</f>
        <v>0</v>
      </c>
      <c r="U539">
        <f>ROUND((Source!FY359/100)*((ROUND(Source!AF359*Source!I359, 2)+ROUND(Source!AE359*Source!I359, 2))), 2)</f>
        <v>0</v>
      </c>
      <c r="V539">
        <f>Source!Y359</f>
        <v>0</v>
      </c>
      <c r="W539">
        <f>IF(Source!BI359&lt;=1,H539, 0)</f>
        <v>88.8</v>
      </c>
      <c r="X539">
        <f>IF(Source!BI359=2,H539, 0)</f>
        <v>0</v>
      </c>
      <c r="Y539">
        <f>IF(Source!BI359=3,H539, 0)</f>
        <v>0</v>
      </c>
      <c r="Z539">
        <f>IF(Source!BI359=4,H539, 0)</f>
        <v>0</v>
      </c>
    </row>
    <row r="540" spans="1:32" ht="28.5" x14ac:dyDescent="0.2">
      <c r="A540" s="41" t="str">
        <f>Source!E361</f>
        <v>62,2</v>
      </c>
      <c r="B540" s="42" t="str">
        <f>Source!F361</f>
        <v>08.1.02.07-0112</v>
      </c>
      <c r="C540" s="42" t="str">
        <f>Source!G361</f>
        <v>Труба водосточная МП с коленом, размер 76х102х3000 мм</v>
      </c>
      <c r="D540" s="25" t="str">
        <f>Source!H361</f>
        <v>шт.</v>
      </c>
      <c r="E540" s="13">
        <f>Source!I361</f>
        <v>1</v>
      </c>
      <c r="F540" s="26">
        <f>Source!AL361+Source!AM361+Source!AO361</f>
        <v>267.44</v>
      </c>
      <c r="G540" s="40" t="s">
        <v>3</v>
      </c>
      <c r="H540" s="12">
        <f>ROUND(Source!AC361*Source!I361, 2)+ROUND(Source!AD361*Source!I361, 2)+ROUND(Source!AF361*Source!I361, 2)</f>
        <v>267.44</v>
      </c>
      <c r="I540" s="6"/>
      <c r="J540" s="6">
        <f>IF(Source!BC361&lt;&gt; 0, Source!BC361, 1)</f>
        <v>1</v>
      </c>
      <c r="K540" s="12">
        <f>Source!O361</f>
        <v>267.44</v>
      </c>
      <c r="L540" s="27"/>
      <c r="S540">
        <f>ROUND((Source!FX361/100)*((ROUND(Source!AF361*Source!I361, 2)+ROUND(Source!AE361*Source!I361, 2))), 2)</f>
        <v>0</v>
      </c>
      <c r="T540">
        <f>Source!X361</f>
        <v>0</v>
      </c>
      <c r="U540">
        <f>ROUND((Source!FY361/100)*((ROUND(Source!AF361*Source!I361, 2)+ROUND(Source!AE361*Source!I361, 2))), 2)</f>
        <v>0</v>
      </c>
      <c r="V540">
        <f>Source!Y361</f>
        <v>0</v>
      </c>
      <c r="W540">
        <f>IF(Source!BI361&lt;=1,H540, 0)</f>
        <v>267.44</v>
      </c>
      <c r="X540">
        <f>IF(Source!BI361=2,H540, 0)</f>
        <v>0</v>
      </c>
      <c r="Y540">
        <f>IF(Source!BI361=3,H540, 0)</f>
        <v>0</v>
      </c>
      <c r="Z540">
        <f>IF(Source!BI361=4,H540, 0)</f>
        <v>0</v>
      </c>
    </row>
    <row r="541" spans="1:32" ht="28.5" x14ac:dyDescent="0.2">
      <c r="A541" s="43" t="str">
        <f>Source!E363</f>
        <v>62,3</v>
      </c>
      <c r="B541" s="44" t="str">
        <f>Source!F363</f>
        <v>08.1.02.07-0045</v>
      </c>
      <c r="C541" s="44" t="str">
        <f>Source!G363</f>
        <v>Желоб водосточный МП, размер 120х86х3000 мм</v>
      </c>
      <c r="D541" s="31" t="str">
        <f>Source!H363</f>
        <v>шт.</v>
      </c>
      <c r="E541" s="32">
        <f>Source!I363</f>
        <v>2</v>
      </c>
      <c r="F541" s="33">
        <f>Source!AL363+Source!AM363+Source!AO363</f>
        <v>213.23</v>
      </c>
      <c r="G541" s="34" t="s">
        <v>3</v>
      </c>
      <c r="H541" s="35">
        <f>ROUND(Source!AC363*Source!I363, 2)+ROUND(Source!AD363*Source!I363, 2)+ROUND(Source!AF363*Source!I363, 2)</f>
        <v>426.46</v>
      </c>
      <c r="I541" s="36"/>
      <c r="J541" s="36">
        <f>IF(Source!BC363&lt;&gt; 0, Source!BC363, 1)</f>
        <v>1</v>
      </c>
      <c r="K541" s="35">
        <f>Source!O363</f>
        <v>426.46</v>
      </c>
      <c r="L541" s="37"/>
      <c r="S541">
        <f>ROUND((Source!FX363/100)*((ROUND(Source!AF363*Source!I363, 2)+ROUND(Source!AE363*Source!I363, 2))), 2)</f>
        <v>0</v>
      </c>
      <c r="T541">
        <f>Source!X363</f>
        <v>0</v>
      </c>
      <c r="U541">
        <f>ROUND((Source!FY363/100)*((ROUND(Source!AF363*Source!I363, 2)+ROUND(Source!AE363*Source!I363, 2))), 2)</f>
        <v>0</v>
      </c>
      <c r="V541">
        <f>Source!Y363</f>
        <v>0</v>
      </c>
      <c r="W541">
        <f>IF(Source!BI363&lt;=1,H541, 0)</f>
        <v>426.46</v>
      </c>
      <c r="X541">
        <f>IF(Source!BI363=2,H541, 0)</f>
        <v>0</v>
      </c>
      <c r="Y541">
        <f>IF(Source!BI363=3,H541, 0)</f>
        <v>0</v>
      </c>
      <c r="Z541">
        <f>IF(Source!BI363=4,H541, 0)</f>
        <v>0</v>
      </c>
    </row>
    <row r="542" spans="1:32" ht="15" x14ac:dyDescent="0.25">
      <c r="G542" s="60">
        <f>H534+H535+H536+H537+SUM(H539:H541)</f>
        <v>877.13</v>
      </c>
      <c r="H542" s="60"/>
      <c r="J542" s="60">
        <f>K534+K535+K536+K537+SUM(K539:K541)</f>
        <v>877.1</v>
      </c>
      <c r="K542" s="60"/>
      <c r="L542" s="38">
        <f>Source!U357</f>
        <v>1.2695999999999998</v>
      </c>
      <c r="O542" s="17">
        <f>G542</f>
        <v>877.13</v>
      </c>
      <c r="P542" s="17">
        <f>J542</f>
        <v>877.1</v>
      </c>
      <c r="Q542" s="17">
        <f>L542</f>
        <v>1.2695999999999998</v>
      </c>
      <c r="W542">
        <f>IF(Source!BI357&lt;=1,H534+H535+H536+H537, 0)</f>
        <v>94.429999999999993</v>
      </c>
      <c r="X542">
        <f>IF(Source!BI357=2,H534+H535+H536+H537, 0)</f>
        <v>0</v>
      </c>
      <c r="Y542">
        <f>IF(Source!BI357=3,H534+H535+H536+H537, 0)</f>
        <v>0</v>
      </c>
      <c r="Z542">
        <f>IF(Source!BI357=4,H534+H535+H536+H537, 0)</f>
        <v>0</v>
      </c>
    </row>
    <row r="544" spans="1:32" ht="15" x14ac:dyDescent="0.25">
      <c r="A544" s="65" t="str">
        <f>CONCATENATE("Итого по разделу: ",IF(Source!G367&lt;&gt;"Новый раздел", Source!G367, ""))</f>
        <v>Итого по разделу: Площадка для отдыха с навесом</v>
      </c>
      <c r="B544" s="65"/>
      <c r="C544" s="65"/>
      <c r="D544" s="65"/>
      <c r="E544" s="65"/>
      <c r="F544" s="65"/>
      <c r="G544" s="64">
        <f>SUM(O409:O543)</f>
        <v>18819.419999999998</v>
      </c>
      <c r="H544" s="64"/>
      <c r="I544" s="23"/>
      <c r="J544" s="64">
        <f>SUM(P409:P543)</f>
        <v>18820.739999999994</v>
      </c>
      <c r="K544" s="64"/>
      <c r="L544" s="38">
        <f>SUM(Q409:Q543)</f>
        <v>92.589803403749968</v>
      </c>
      <c r="AF544" s="24" t="str">
        <f>CONCATENATE("Итого по разделу: ",IF(Source!G367&lt;&gt;"Новый раздел", Source!G367, ""))</f>
        <v>Итого по разделу: Площадка для отдыха с навесом</v>
      </c>
    </row>
    <row r="548" spans="1:26" ht="16.5" x14ac:dyDescent="0.25">
      <c r="A548" s="63" t="str">
        <f>CONCATENATE("Раздел: ",IF(Source!G396&lt;&gt;"Новый раздел", Source!G396, ""))</f>
        <v>Раздел: Навес (вход №1)</v>
      </c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</row>
    <row r="549" spans="1:26" ht="117.75" x14ac:dyDescent="0.2">
      <c r="A549" s="41" t="str">
        <f>Source!E405</f>
        <v>65</v>
      </c>
      <c r="B549" s="42" t="s">
        <v>1245</v>
      </c>
      <c r="C549" s="42" t="str">
        <f>Source!G405</f>
        <v>Устройство пароизоляции из полиэтиленовой пленки в один слой насухо</v>
      </c>
      <c r="D549" s="25" t="str">
        <f>Source!H405</f>
        <v>100 м2</v>
      </c>
      <c r="E549" s="13">
        <f>Source!I405</f>
        <v>0.08</v>
      </c>
      <c r="F549" s="26">
        <f>Source!AL405+Source!AM405+Source!AO405</f>
        <v>1522.8</v>
      </c>
      <c r="G549" s="6"/>
      <c r="H549" s="12"/>
      <c r="I549" s="6" t="str">
        <f>Source!BO405</f>
        <v/>
      </c>
      <c r="J549" s="6"/>
      <c r="K549" s="12"/>
      <c r="L549" s="27"/>
      <c r="S549">
        <f>ROUND((Source!FX405/100)*((ROUND(Source!AF405*Source!I405, 2)+ROUND(Source!AE405*Source!I405, 2))), 2)</f>
        <v>3.48</v>
      </c>
      <c r="T549">
        <f>Source!X405</f>
        <v>3.49</v>
      </c>
      <c r="U549">
        <f>ROUND((Source!FY405/100)*((ROUND(Source!AF405*Source!I405, 2)+ROUND(Source!AE405*Source!I405, 2))), 2)</f>
        <v>2</v>
      </c>
      <c r="V549">
        <f>Source!Y405</f>
        <v>2.0099999999999998</v>
      </c>
    </row>
    <row r="550" spans="1:26" x14ac:dyDescent="0.2">
      <c r="C550" s="19" t="str">
        <f>"Объем: "&amp;Source!I405&amp;"=8/"&amp;"100"</f>
        <v>Объем: 0,08=8/100</v>
      </c>
    </row>
    <row r="551" spans="1:26" ht="14.25" x14ac:dyDescent="0.2">
      <c r="A551" s="41"/>
      <c r="B551" s="42"/>
      <c r="C551" s="42" t="s">
        <v>1206</v>
      </c>
      <c r="D551" s="25"/>
      <c r="E551" s="13"/>
      <c r="F551" s="26">
        <f>Source!AO405</f>
        <v>29.43</v>
      </c>
      <c r="G551" s="6" t="str">
        <f>Source!DG405</f>
        <v>)*1,15)*1,15</v>
      </c>
      <c r="H551" s="12">
        <f>ROUND(Source!AF405*Source!I405, 2)</f>
        <v>3.11</v>
      </c>
      <c r="I551" s="6"/>
      <c r="J551" s="6">
        <f>IF(Source!BA405&lt;&gt; 0, Source!BA405, 1)</f>
        <v>1</v>
      </c>
      <c r="K551" s="12">
        <f>Source!S405</f>
        <v>3.11</v>
      </c>
      <c r="L551" s="27"/>
      <c r="R551">
        <f>H551</f>
        <v>3.11</v>
      </c>
    </row>
    <row r="552" spans="1:26" ht="14.25" x14ac:dyDescent="0.2">
      <c r="A552" s="41"/>
      <c r="B552" s="42"/>
      <c r="C552" s="42" t="s">
        <v>159</v>
      </c>
      <c r="D552" s="25"/>
      <c r="E552" s="13"/>
      <c r="F552" s="26">
        <f>Source!AM405</f>
        <v>1.31</v>
      </c>
      <c r="G552" s="6" t="str">
        <f>Source!DE405</f>
        <v>)*1,15)*1,25</v>
      </c>
      <c r="H552" s="12">
        <f>ROUND(Source!AD405*Source!I405, 2)</f>
        <v>0.15</v>
      </c>
      <c r="I552" s="6"/>
      <c r="J552" s="6">
        <f>IF(Source!BB405&lt;&gt; 0, Source!BB405, 1)</f>
        <v>1</v>
      </c>
      <c r="K552" s="12">
        <f>Source!Q405</f>
        <v>0.15</v>
      </c>
      <c r="L552" s="27"/>
    </row>
    <row r="553" spans="1:26" ht="14.25" x14ac:dyDescent="0.2">
      <c r="A553" s="41"/>
      <c r="B553" s="42"/>
      <c r="C553" s="42" t="s">
        <v>1207</v>
      </c>
      <c r="D553" s="25"/>
      <c r="E553" s="13"/>
      <c r="F553" s="26">
        <f>Source!AN405</f>
        <v>0.23</v>
      </c>
      <c r="G553" s="6" t="str">
        <f>Source!DF405</f>
        <v>)*1,15)*1,25</v>
      </c>
      <c r="H553" s="28">
        <f>ROUND(Source!AE405*Source!I405, 2)</f>
        <v>0.03</v>
      </c>
      <c r="I553" s="6"/>
      <c r="J553" s="6">
        <f>IF(Source!BS405&lt;&gt; 0, Source!BS405, 1)</f>
        <v>1</v>
      </c>
      <c r="K553" s="28">
        <f>Source!R405</f>
        <v>0.03</v>
      </c>
      <c r="L553" s="27"/>
      <c r="R553">
        <f>H553</f>
        <v>0.03</v>
      </c>
    </row>
    <row r="554" spans="1:26" ht="14.25" x14ac:dyDescent="0.2">
      <c r="A554" s="41"/>
      <c r="B554" s="42"/>
      <c r="C554" s="42" t="s">
        <v>1215</v>
      </c>
      <c r="D554" s="25"/>
      <c r="E554" s="13"/>
      <c r="F554" s="26">
        <f>Source!AL405</f>
        <v>1492.06</v>
      </c>
      <c r="G554" s="6" t="str">
        <f>Source!DD405</f>
        <v/>
      </c>
      <c r="H554" s="12">
        <f>ROUND(Source!AC405*Source!I405, 2)</f>
        <v>119.36</v>
      </c>
      <c r="I554" s="6"/>
      <c r="J554" s="6">
        <f>IF(Source!BC405&lt;&gt; 0, Source!BC405, 1)</f>
        <v>1</v>
      </c>
      <c r="K554" s="12">
        <f>Source!P405</f>
        <v>119.36</v>
      </c>
      <c r="L554" s="27"/>
    </row>
    <row r="555" spans="1:26" ht="14.25" x14ac:dyDescent="0.2">
      <c r="A555" s="41"/>
      <c r="B555" s="42"/>
      <c r="C555" s="42" t="s">
        <v>1208</v>
      </c>
      <c r="D555" s="25" t="s">
        <v>1209</v>
      </c>
      <c r="E555" s="13">
        <f>Source!BZ405</f>
        <v>123</v>
      </c>
      <c r="F555" s="59" t="str">
        <f>CONCATENATE(" )", Source!DL405, Source!FT405, "=", Source!FX405)</f>
        <v xml:space="preserve"> )*0,9=110,7</v>
      </c>
      <c r="G555" s="48"/>
      <c r="H555" s="12">
        <f>SUM(S549:S557)</f>
        <v>3.48</v>
      </c>
      <c r="I555" s="29"/>
      <c r="J555" s="7">
        <f>Source!AT405</f>
        <v>111</v>
      </c>
      <c r="K555" s="12">
        <f>SUM(T549:T557)</f>
        <v>3.49</v>
      </c>
      <c r="L555" s="27"/>
    </row>
    <row r="556" spans="1:26" ht="14.25" x14ac:dyDescent="0.2">
      <c r="A556" s="41"/>
      <c r="B556" s="42"/>
      <c r="C556" s="42" t="s">
        <v>1210</v>
      </c>
      <c r="D556" s="25" t="s">
        <v>1209</v>
      </c>
      <c r="E556" s="13">
        <f>Source!CA405</f>
        <v>75</v>
      </c>
      <c r="F556" s="59" t="str">
        <f>CONCATENATE(" )", Source!DM405, Source!FU405, "=", Source!FY405)</f>
        <v xml:space="preserve"> )*0,85=63,75</v>
      </c>
      <c r="G556" s="48"/>
      <c r="H556" s="12">
        <f>SUM(U549:U557)</f>
        <v>2</v>
      </c>
      <c r="I556" s="29"/>
      <c r="J556" s="7">
        <f>Source!AU405</f>
        <v>64</v>
      </c>
      <c r="K556" s="12">
        <f>SUM(V549:V557)</f>
        <v>2.0099999999999998</v>
      </c>
      <c r="L556" s="27"/>
    </row>
    <row r="557" spans="1:26" ht="14.25" x14ac:dyDescent="0.2">
      <c r="A557" s="43"/>
      <c r="B557" s="44"/>
      <c r="C557" s="44" t="s">
        <v>1211</v>
      </c>
      <c r="D557" s="31" t="s">
        <v>1212</v>
      </c>
      <c r="E557" s="32">
        <f>Source!AQ405</f>
        <v>3.45</v>
      </c>
      <c r="F557" s="33"/>
      <c r="G557" s="36" t="str">
        <f>Source!DI405</f>
        <v>)*1,15)*1,15</v>
      </c>
      <c r="H557" s="35"/>
      <c r="I557" s="36"/>
      <c r="J557" s="36"/>
      <c r="K557" s="35"/>
      <c r="L557" s="39">
        <f>Source!U405</f>
        <v>0.36501</v>
      </c>
    </row>
    <row r="558" spans="1:26" ht="15" x14ac:dyDescent="0.25">
      <c r="G558" s="60">
        <f>H551+H552+H554+H555+H556</f>
        <v>128.10000000000002</v>
      </c>
      <c r="H558" s="60"/>
      <c r="J558" s="60">
        <f>K551+K552+K554+K555+K556</f>
        <v>128.12</v>
      </c>
      <c r="K558" s="60"/>
      <c r="L558" s="38">
        <f>Source!U405</f>
        <v>0.36501</v>
      </c>
      <c r="O558" s="17">
        <f>G558</f>
        <v>128.10000000000002</v>
      </c>
      <c r="P558" s="17">
        <f>J558</f>
        <v>128.12</v>
      </c>
      <c r="Q558" s="17">
        <f>L558</f>
        <v>0.36501</v>
      </c>
      <c r="W558">
        <f>IF(Source!BI405&lt;=1,H551+H552+H554+H555+H556, 0)</f>
        <v>128.10000000000002</v>
      </c>
      <c r="X558">
        <f>IF(Source!BI405=2,H551+H552+H554+H555+H556, 0)</f>
        <v>0</v>
      </c>
      <c r="Y558">
        <f>IF(Source!BI405=3,H551+H552+H554+H555+H556, 0)</f>
        <v>0</v>
      </c>
      <c r="Z558">
        <f>IF(Source!BI405=4,H551+H552+H554+H555+H556, 0)</f>
        <v>0</v>
      </c>
    </row>
    <row r="559" spans="1:26" ht="117.75" x14ac:dyDescent="0.2">
      <c r="A559" s="41" t="str">
        <f>Source!E407</f>
        <v>66</v>
      </c>
      <c r="B559" s="42" t="s">
        <v>1246</v>
      </c>
      <c r="C559" s="42" t="str">
        <f>Source!G407</f>
        <v>Устройство фундаментных плит железобетонных плоских</v>
      </c>
      <c r="D559" s="25" t="str">
        <f>Source!H407</f>
        <v>100 м3</v>
      </c>
      <c r="E559" s="13">
        <f>Source!I407</f>
        <v>1.4999999999999999E-2</v>
      </c>
      <c r="F559" s="26">
        <f>Source!AL407+Source!AM407+Source!AO407</f>
        <v>4908.05</v>
      </c>
      <c r="G559" s="6"/>
      <c r="H559" s="12"/>
      <c r="I559" s="6" t="str">
        <f>Source!BO407</f>
        <v/>
      </c>
      <c r="J559" s="6"/>
      <c r="K559" s="12"/>
      <c r="L559" s="27"/>
      <c r="S559">
        <f>ROUND((Source!FX407/100)*((ROUND(Source!AF407*Source!I407, 2)+ROUND(Source!AE407*Source!I407, 2))), 2)</f>
        <v>43.13</v>
      </c>
      <c r="T559">
        <f>Source!X407</f>
        <v>43.36</v>
      </c>
      <c r="U559">
        <f>ROUND((Source!FY407/100)*((ROUND(Source!AF407*Source!I407, 2)+ROUND(Source!AE407*Source!I407, 2))), 2)</f>
        <v>25.22</v>
      </c>
      <c r="V559">
        <f>Source!Y407</f>
        <v>25.1</v>
      </c>
    </row>
    <row r="560" spans="1:26" x14ac:dyDescent="0.2">
      <c r="C560" s="19" t="str">
        <f>"Объем: "&amp;Source!I407&amp;"=1,5/"&amp;"100"</f>
        <v>Объем: 0,015=1,5/100</v>
      </c>
    </row>
    <row r="561" spans="1:26" ht="14.25" x14ac:dyDescent="0.2">
      <c r="A561" s="41"/>
      <c r="B561" s="42"/>
      <c r="C561" s="42" t="s">
        <v>1206</v>
      </c>
      <c r="D561" s="25"/>
      <c r="E561" s="13"/>
      <c r="F561" s="26">
        <f>Source!AO407</f>
        <v>1882.23</v>
      </c>
      <c r="G561" s="6" t="str">
        <f>Source!DG407</f>
        <v>)*1,15)*1,15</v>
      </c>
      <c r="H561" s="12">
        <f>ROUND(Source!AF407*Source!I407, 2)</f>
        <v>37.340000000000003</v>
      </c>
      <c r="I561" s="6"/>
      <c r="J561" s="6">
        <f>IF(Source!BA407&lt;&gt; 0, Source!BA407, 1)</f>
        <v>1</v>
      </c>
      <c r="K561" s="12">
        <f>Source!S407</f>
        <v>37.340000000000003</v>
      </c>
      <c r="L561" s="27"/>
      <c r="R561">
        <f>H561</f>
        <v>37.340000000000003</v>
      </c>
    </row>
    <row r="562" spans="1:26" ht="14.25" x14ac:dyDescent="0.2">
      <c r="A562" s="41"/>
      <c r="B562" s="42"/>
      <c r="C562" s="42" t="s">
        <v>159</v>
      </c>
      <c r="D562" s="25"/>
      <c r="E562" s="13"/>
      <c r="F562" s="26">
        <f>Source!AM407</f>
        <v>2537.4</v>
      </c>
      <c r="G562" s="6" t="str">
        <f>Source!DE407</f>
        <v>)*1,15)*1,25</v>
      </c>
      <c r="H562" s="12">
        <f>ROUND(Source!AD407*Source!I407, 2)</f>
        <v>54.71</v>
      </c>
      <c r="I562" s="6"/>
      <c r="J562" s="6">
        <f>IF(Source!BB407&lt;&gt; 0, Source!BB407, 1)</f>
        <v>1</v>
      </c>
      <c r="K562" s="12">
        <f>Source!Q407</f>
        <v>54.71</v>
      </c>
      <c r="L562" s="27"/>
    </row>
    <row r="563" spans="1:26" ht="14.25" x14ac:dyDescent="0.2">
      <c r="A563" s="41"/>
      <c r="B563" s="42"/>
      <c r="C563" s="42" t="s">
        <v>1207</v>
      </c>
      <c r="D563" s="25"/>
      <c r="E563" s="13"/>
      <c r="F563" s="26">
        <f>Source!AN407</f>
        <v>384.81</v>
      </c>
      <c r="G563" s="6" t="str">
        <f>Source!DF407</f>
        <v>)*1,15)*1,25</v>
      </c>
      <c r="H563" s="28">
        <f>ROUND(Source!AE407*Source!I407, 2)</f>
        <v>8.3000000000000007</v>
      </c>
      <c r="I563" s="6"/>
      <c r="J563" s="6">
        <f>IF(Source!BS407&lt;&gt; 0, Source!BS407, 1)</f>
        <v>1</v>
      </c>
      <c r="K563" s="28">
        <f>Source!R407</f>
        <v>8.3000000000000007</v>
      </c>
      <c r="L563" s="27"/>
      <c r="R563">
        <f>H563</f>
        <v>8.3000000000000007</v>
      </c>
    </row>
    <row r="564" spans="1:26" ht="14.25" x14ac:dyDescent="0.2">
      <c r="A564" s="41"/>
      <c r="B564" s="42"/>
      <c r="C564" s="42" t="s">
        <v>1215</v>
      </c>
      <c r="D564" s="25"/>
      <c r="E564" s="13"/>
      <c r="F564" s="26">
        <f>Source!AL407</f>
        <v>488.42</v>
      </c>
      <c r="G564" s="6" t="str">
        <f>Source!DD407</f>
        <v/>
      </c>
      <c r="H564" s="12">
        <f>ROUND(Source!AC407*Source!I407, 2)</f>
        <v>7.33</v>
      </c>
      <c r="I564" s="6"/>
      <c r="J564" s="6">
        <f>IF(Source!BC407&lt;&gt; 0, Source!BC407, 1)</f>
        <v>1</v>
      </c>
      <c r="K564" s="12">
        <f>Source!P407</f>
        <v>7.33</v>
      </c>
      <c r="L564" s="27"/>
    </row>
    <row r="565" spans="1:26" ht="14.25" x14ac:dyDescent="0.2">
      <c r="A565" s="41"/>
      <c r="B565" s="42"/>
      <c r="C565" s="42" t="s">
        <v>1208</v>
      </c>
      <c r="D565" s="25" t="s">
        <v>1209</v>
      </c>
      <c r="E565" s="13">
        <f>Source!BZ407</f>
        <v>105</v>
      </c>
      <c r="F565" s="59" t="str">
        <f>CONCATENATE(" )", Source!DL407, Source!FT407, "=", Source!FX407)</f>
        <v xml:space="preserve"> )*0,9=94,5</v>
      </c>
      <c r="G565" s="48"/>
      <c r="H565" s="12">
        <f>SUM(S559:S570)</f>
        <v>43.13</v>
      </c>
      <c r="I565" s="29"/>
      <c r="J565" s="7">
        <f>Source!AT407</f>
        <v>95</v>
      </c>
      <c r="K565" s="12">
        <f>SUM(T559:T570)</f>
        <v>43.36</v>
      </c>
      <c r="L565" s="27"/>
    </row>
    <row r="566" spans="1:26" ht="14.25" x14ac:dyDescent="0.2">
      <c r="A566" s="41"/>
      <c r="B566" s="42"/>
      <c r="C566" s="42" t="s">
        <v>1210</v>
      </c>
      <c r="D566" s="25" t="s">
        <v>1209</v>
      </c>
      <c r="E566" s="13">
        <f>Source!CA407</f>
        <v>65</v>
      </c>
      <c r="F566" s="59" t="str">
        <f>CONCATENATE(" )", Source!DM407, Source!FU407, "=", Source!FY407)</f>
        <v xml:space="preserve"> )*0,85=55,25</v>
      </c>
      <c r="G566" s="48"/>
      <c r="H566" s="12">
        <f>SUM(U559:U570)</f>
        <v>25.22</v>
      </c>
      <c r="I566" s="29"/>
      <c r="J566" s="7">
        <f>Source!AU407</f>
        <v>55</v>
      </c>
      <c r="K566" s="12">
        <f>SUM(V559:V570)</f>
        <v>25.1</v>
      </c>
      <c r="L566" s="27"/>
    </row>
    <row r="567" spans="1:26" ht="14.25" x14ac:dyDescent="0.2">
      <c r="A567" s="41"/>
      <c r="B567" s="42"/>
      <c r="C567" s="42" t="s">
        <v>1211</v>
      </c>
      <c r="D567" s="25" t="s">
        <v>1212</v>
      </c>
      <c r="E567" s="13">
        <f>Source!AQ407</f>
        <v>220.66</v>
      </c>
      <c r="F567" s="26"/>
      <c r="G567" s="6" t="str">
        <f>Source!DI407</f>
        <v>)*1,15)*1,15</v>
      </c>
      <c r="H567" s="12"/>
      <c r="I567" s="6"/>
      <c r="J567" s="6"/>
      <c r="K567" s="12"/>
      <c r="L567" s="30">
        <f>Source!U407</f>
        <v>4.3773427499999995</v>
      </c>
    </row>
    <row r="568" spans="1:26" ht="28.5" x14ac:dyDescent="0.2">
      <c r="A568" s="41" t="str">
        <f>Source!E409</f>
        <v>66,1</v>
      </c>
      <c r="B568" s="42" t="str">
        <f>Source!F409</f>
        <v>04.1.02.05-0007</v>
      </c>
      <c r="C568" s="42" t="str">
        <f>Source!G409</f>
        <v>Бетон тяжелый, класс В20 (М250)</v>
      </c>
      <c r="D568" s="25" t="str">
        <f>Source!H409</f>
        <v>м3</v>
      </c>
      <c r="E568" s="13">
        <f>Source!I409</f>
        <v>1.5225</v>
      </c>
      <c r="F568" s="26">
        <f>Source!AL409+Source!AM409+Source!AO409</f>
        <v>665</v>
      </c>
      <c r="G568" s="40" t="s">
        <v>3</v>
      </c>
      <c r="H568" s="12">
        <f>ROUND(Source!AC409*Source!I409, 2)+ROUND(Source!AD409*Source!I409, 2)+ROUND(Source!AF409*Source!I409, 2)</f>
        <v>1012.46</v>
      </c>
      <c r="I568" s="6"/>
      <c r="J568" s="6">
        <f>IF(Source!BC409&lt;&gt; 0, Source!BC409, 1)</f>
        <v>1</v>
      </c>
      <c r="K568" s="12">
        <f>Source!O409</f>
        <v>1012.46</v>
      </c>
      <c r="L568" s="27"/>
      <c r="S568">
        <f>ROUND((Source!FX409/100)*((ROUND(Source!AF409*Source!I409, 2)+ROUND(Source!AE409*Source!I409, 2))), 2)</f>
        <v>0</v>
      </c>
      <c r="T568">
        <f>Source!X409</f>
        <v>0</v>
      </c>
      <c r="U568">
        <f>ROUND((Source!FY409/100)*((ROUND(Source!AF409*Source!I409, 2)+ROUND(Source!AE409*Source!I409, 2))), 2)</f>
        <v>0</v>
      </c>
      <c r="V568">
        <f>Source!Y409</f>
        <v>0</v>
      </c>
      <c r="W568">
        <f>IF(Source!BI409&lt;=1,H568, 0)</f>
        <v>1012.46</v>
      </c>
      <c r="X568">
        <f>IF(Source!BI409=2,H568, 0)</f>
        <v>0</v>
      </c>
      <c r="Y568">
        <f>IF(Source!BI409=3,H568, 0)</f>
        <v>0</v>
      </c>
      <c r="Z568">
        <f>IF(Source!BI409=4,H568, 0)</f>
        <v>0</v>
      </c>
    </row>
    <row r="569" spans="1:26" ht="28.5" x14ac:dyDescent="0.2">
      <c r="A569" s="41" t="str">
        <f>Source!E411</f>
        <v>66,2</v>
      </c>
      <c r="B569" s="42" t="str">
        <f>Source!F411</f>
        <v>08.4.03.04-0001</v>
      </c>
      <c r="C569" s="42" t="str">
        <f>Source!G411</f>
        <v>Горячекатаная арматурная сталь класса: А-I, А-II, А-III d-12мм</v>
      </c>
      <c r="D569" s="25" t="str">
        <f>Source!H411</f>
        <v>т</v>
      </c>
      <c r="E569" s="13">
        <f>Source!I411</f>
        <v>0.10857</v>
      </c>
      <c r="F569" s="26">
        <f>Source!AL411+Source!AM411+Source!AO411</f>
        <v>5650</v>
      </c>
      <c r="G569" s="40" t="s">
        <v>3</v>
      </c>
      <c r="H569" s="12">
        <f>ROUND(Source!AC411*Source!I411, 2)+ROUND(Source!AD411*Source!I411, 2)+ROUND(Source!AF411*Source!I411, 2)</f>
        <v>613.41999999999996</v>
      </c>
      <c r="I569" s="6"/>
      <c r="J569" s="6">
        <f>IF(Source!BC411&lt;&gt; 0, Source!BC411, 1)</f>
        <v>1</v>
      </c>
      <c r="K569" s="12">
        <f>Source!O411</f>
        <v>613.41999999999996</v>
      </c>
      <c r="L569" s="27"/>
      <c r="S569">
        <f>ROUND((Source!FX411/100)*((ROUND(Source!AF411*Source!I411, 2)+ROUND(Source!AE411*Source!I411, 2))), 2)</f>
        <v>0</v>
      </c>
      <c r="T569">
        <f>Source!X411</f>
        <v>0</v>
      </c>
      <c r="U569">
        <f>ROUND((Source!FY411/100)*((ROUND(Source!AF411*Source!I411, 2)+ROUND(Source!AE411*Source!I411, 2))), 2)</f>
        <v>0</v>
      </c>
      <c r="V569">
        <f>Source!Y411</f>
        <v>0</v>
      </c>
      <c r="W569">
        <f>IF(Source!BI411&lt;=1,H569, 0)</f>
        <v>613.41999999999996</v>
      </c>
      <c r="X569">
        <f>IF(Source!BI411=2,H569, 0)</f>
        <v>0</v>
      </c>
      <c r="Y569">
        <f>IF(Source!BI411=3,H569, 0)</f>
        <v>0</v>
      </c>
      <c r="Z569">
        <f>IF(Source!BI411=4,H569, 0)</f>
        <v>0</v>
      </c>
    </row>
    <row r="570" spans="1:26" ht="28.5" x14ac:dyDescent="0.2">
      <c r="A570" s="43" t="str">
        <f>Source!E413</f>
        <v>66,3</v>
      </c>
      <c r="B570" s="44" t="str">
        <f>Source!F413</f>
        <v>08.4.03.04-0001</v>
      </c>
      <c r="C570" s="44" t="str">
        <f>Source!G413</f>
        <v>Горячекатаная арматурная сталь класса: А-I, А-II, А-III d-16мм</v>
      </c>
      <c r="D570" s="31" t="str">
        <f>Source!H413</f>
        <v>т</v>
      </c>
      <c r="E570" s="32">
        <f>Source!I413</f>
        <v>3.4199999999999999E-3</v>
      </c>
      <c r="F570" s="33">
        <f>Source!AL413+Source!AM413+Source!AO413</f>
        <v>5650</v>
      </c>
      <c r="G570" s="34" t="s">
        <v>3</v>
      </c>
      <c r="H570" s="35">
        <f>ROUND(Source!AC413*Source!I413, 2)+ROUND(Source!AD413*Source!I413, 2)+ROUND(Source!AF413*Source!I413, 2)</f>
        <v>19.32</v>
      </c>
      <c r="I570" s="36"/>
      <c r="J570" s="36">
        <f>IF(Source!BC413&lt;&gt; 0, Source!BC413, 1)</f>
        <v>1</v>
      </c>
      <c r="K570" s="35">
        <f>Source!O413</f>
        <v>19.32</v>
      </c>
      <c r="L570" s="37"/>
      <c r="S570">
        <f>ROUND((Source!FX413/100)*((ROUND(Source!AF413*Source!I413, 2)+ROUND(Source!AE413*Source!I413, 2))), 2)</f>
        <v>0</v>
      </c>
      <c r="T570">
        <f>Source!X413</f>
        <v>0</v>
      </c>
      <c r="U570">
        <f>ROUND((Source!FY413/100)*((ROUND(Source!AF413*Source!I413, 2)+ROUND(Source!AE413*Source!I413, 2))), 2)</f>
        <v>0</v>
      </c>
      <c r="V570">
        <f>Source!Y413</f>
        <v>0</v>
      </c>
      <c r="W570">
        <f>IF(Source!BI413&lt;=1,H570, 0)</f>
        <v>19.32</v>
      </c>
      <c r="X570">
        <f>IF(Source!BI413=2,H570, 0)</f>
        <v>0</v>
      </c>
      <c r="Y570">
        <f>IF(Source!BI413=3,H570, 0)</f>
        <v>0</v>
      </c>
      <c r="Z570">
        <f>IF(Source!BI413=4,H570, 0)</f>
        <v>0</v>
      </c>
    </row>
    <row r="571" spans="1:26" ht="15" x14ac:dyDescent="0.25">
      <c r="G571" s="60">
        <f>H561+H562+H564+H565+H566+SUM(H568:H570)</f>
        <v>1812.93</v>
      </c>
      <c r="H571" s="60"/>
      <c r="J571" s="60">
        <f>K561+K562+K564+K565+K566+SUM(K568:K570)</f>
        <v>1813.04</v>
      </c>
      <c r="K571" s="60"/>
      <c r="L571" s="38">
        <f>Source!U407</f>
        <v>4.3773427499999995</v>
      </c>
      <c r="O571" s="17">
        <f>G571</f>
        <v>1812.93</v>
      </c>
      <c r="P571" s="17">
        <f>J571</f>
        <v>1813.04</v>
      </c>
      <c r="Q571" s="17">
        <f>L571</f>
        <v>4.3773427499999995</v>
      </c>
      <c r="W571">
        <f>IF(Source!BI407&lt;=1,H561+H562+H564+H565+H566, 0)</f>
        <v>167.73000000000002</v>
      </c>
      <c r="X571">
        <f>IF(Source!BI407=2,H561+H562+H564+H565+H566, 0)</f>
        <v>0</v>
      </c>
      <c r="Y571">
        <f>IF(Source!BI407=3,H561+H562+H564+H565+H566, 0)</f>
        <v>0</v>
      </c>
      <c r="Z571">
        <f>IF(Source!BI407=4,H561+H562+H564+H565+H566, 0)</f>
        <v>0</v>
      </c>
    </row>
    <row r="572" spans="1:26" ht="117.75" x14ac:dyDescent="0.2">
      <c r="A572" s="41" t="str">
        <f>Source!E415</f>
        <v>67</v>
      </c>
      <c r="B572" s="42" t="s">
        <v>1247</v>
      </c>
      <c r="C572" s="42" t="str">
        <f>Source!G415</f>
        <v>Установка закладных деталей до 4 кг</v>
      </c>
      <c r="D572" s="25" t="str">
        <f>Source!H415</f>
        <v>т</v>
      </c>
      <c r="E572" s="13">
        <f>Source!I415</f>
        <v>1.422E-2</v>
      </c>
      <c r="F572" s="26">
        <f>Source!AL415+Source!AM415+Source!AO415</f>
        <v>2540.23</v>
      </c>
      <c r="G572" s="6"/>
      <c r="H572" s="12"/>
      <c r="I572" s="6" t="str">
        <f>Source!BO415</f>
        <v/>
      </c>
      <c r="J572" s="6"/>
      <c r="K572" s="12"/>
      <c r="L572" s="27"/>
      <c r="S572">
        <f>ROUND((Source!FX415/100)*((ROUND(Source!AF415*Source!I415, 2)+ROUND(Source!AE415*Source!I415, 2))), 2)</f>
        <v>36.43</v>
      </c>
      <c r="T572">
        <f>Source!X415</f>
        <v>36.43</v>
      </c>
      <c r="U572">
        <f>ROUND((Source!FY415/100)*((ROUND(Source!AF415*Source!I415, 2)+ROUND(Source!AE415*Source!I415, 2))), 2)</f>
        <v>32.49</v>
      </c>
      <c r="V572">
        <f>Source!Y415</f>
        <v>32.380000000000003</v>
      </c>
    </row>
    <row r="573" spans="1:26" ht="14.25" x14ac:dyDescent="0.2">
      <c r="A573" s="41"/>
      <c r="B573" s="42"/>
      <c r="C573" s="42" t="s">
        <v>1206</v>
      </c>
      <c r="D573" s="25"/>
      <c r="E573" s="13"/>
      <c r="F573" s="26">
        <f>Source!AO415</f>
        <v>2385.41</v>
      </c>
      <c r="G573" s="6" t="str">
        <f>Source!DG415</f>
        <v>)*1,15)*1,15</v>
      </c>
      <c r="H573" s="12">
        <f>ROUND(Source!AF415*Source!I415, 2)</f>
        <v>44.86</v>
      </c>
      <c r="I573" s="6"/>
      <c r="J573" s="6">
        <f>IF(Source!BA415&lt;&gt; 0, Source!BA415, 1)</f>
        <v>1</v>
      </c>
      <c r="K573" s="12">
        <f>Source!S415</f>
        <v>44.86</v>
      </c>
      <c r="L573" s="27"/>
      <c r="R573">
        <f>H573</f>
        <v>44.86</v>
      </c>
    </row>
    <row r="574" spans="1:26" ht="14.25" x14ac:dyDescent="0.2">
      <c r="A574" s="41"/>
      <c r="B574" s="42"/>
      <c r="C574" s="42" t="s">
        <v>159</v>
      </c>
      <c r="D574" s="25"/>
      <c r="E574" s="13"/>
      <c r="F574" s="26">
        <f>Source!AM415</f>
        <v>154.82</v>
      </c>
      <c r="G574" s="6" t="str">
        <f>Source!DE415</f>
        <v>)*1,15)*1,25</v>
      </c>
      <c r="H574" s="12">
        <f>ROUND(Source!AD415*Source!I415, 2)</f>
        <v>3.16</v>
      </c>
      <c r="I574" s="6"/>
      <c r="J574" s="6">
        <f>IF(Source!BB415&lt;&gt; 0, Source!BB415, 1)</f>
        <v>1</v>
      </c>
      <c r="K574" s="12">
        <f>Source!Q415</f>
        <v>3.16</v>
      </c>
      <c r="L574" s="27"/>
    </row>
    <row r="575" spans="1:26" ht="14.25" x14ac:dyDescent="0.2">
      <c r="A575" s="41"/>
      <c r="B575" s="42"/>
      <c r="C575" s="42" t="s">
        <v>1207</v>
      </c>
      <c r="D575" s="25"/>
      <c r="E575" s="13"/>
      <c r="F575" s="26">
        <f>Source!AN415</f>
        <v>5.45</v>
      </c>
      <c r="G575" s="6" t="str">
        <f>Source!DF415</f>
        <v>)*1,15)*1,25</v>
      </c>
      <c r="H575" s="28">
        <f>ROUND(Source!AE415*Source!I415, 2)</f>
        <v>0.11</v>
      </c>
      <c r="I575" s="6"/>
      <c r="J575" s="6">
        <f>IF(Source!BS415&lt;&gt; 0, Source!BS415, 1)</f>
        <v>1</v>
      </c>
      <c r="K575" s="28">
        <f>Source!R415</f>
        <v>0.11</v>
      </c>
      <c r="L575" s="27"/>
      <c r="R575">
        <f>H575</f>
        <v>0.11</v>
      </c>
    </row>
    <row r="576" spans="1:26" ht="14.25" x14ac:dyDescent="0.2">
      <c r="A576" s="41"/>
      <c r="B576" s="42"/>
      <c r="C576" s="42" t="s">
        <v>1208</v>
      </c>
      <c r="D576" s="25" t="s">
        <v>1209</v>
      </c>
      <c r="E576" s="13">
        <f>Source!BZ415</f>
        <v>90</v>
      </c>
      <c r="F576" s="59" t="str">
        <f>CONCATENATE(" )", Source!DL415, Source!FT415, "=", Source!FX415)</f>
        <v xml:space="preserve"> )*0,9=81</v>
      </c>
      <c r="G576" s="48"/>
      <c r="H576" s="12">
        <f>SUM(S572:S579)</f>
        <v>36.43</v>
      </c>
      <c r="I576" s="29"/>
      <c r="J576" s="7">
        <f>Source!AT415</f>
        <v>81</v>
      </c>
      <c r="K576" s="12">
        <f>SUM(T572:T579)</f>
        <v>36.43</v>
      </c>
      <c r="L576" s="27"/>
    </row>
    <row r="577" spans="1:26" ht="14.25" x14ac:dyDescent="0.2">
      <c r="A577" s="41"/>
      <c r="B577" s="42"/>
      <c r="C577" s="42" t="s">
        <v>1210</v>
      </c>
      <c r="D577" s="25" t="s">
        <v>1209</v>
      </c>
      <c r="E577" s="13">
        <f>Source!CA415</f>
        <v>85</v>
      </c>
      <c r="F577" s="59" t="str">
        <f>CONCATENATE(" )", Source!DM415, Source!FU415, "=", Source!FY415)</f>
        <v xml:space="preserve"> )*0,85=72,25</v>
      </c>
      <c r="G577" s="48"/>
      <c r="H577" s="12">
        <f>SUM(U572:U579)</f>
        <v>32.49</v>
      </c>
      <c r="I577" s="29"/>
      <c r="J577" s="7">
        <f>Source!AU415</f>
        <v>72</v>
      </c>
      <c r="K577" s="12">
        <f>SUM(V572:V579)</f>
        <v>32.380000000000003</v>
      </c>
      <c r="L577" s="27"/>
    </row>
    <row r="578" spans="1:26" ht="14.25" x14ac:dyDescent="0.2">
      <c r="A578" s="41"/>
      <c r="B578" s="42"/>
      <c r="C578" s="42" t="s">
        <v>1211</v>
      </c>
      <c r="D578" s="25" t="s">
        <v>1212</v>
      </c>
      <c r="E578" s="13">
        <f>Source!AQ415</f>
        <v>263</v>
      </c>
      <c r="F578" s="26"/>
      <c r="G578" s="6" t="str">
        <f>Source!DI415</f>
        <v>)*1,15)*1,15</v>
      </c>
      <c r="H578" s="12"/>
      <c r="I578" s="6"/>
      <c r="J578" s="6"/>
      <c r="K578" s="12"/>
      <c r="L578" s="30">
        <f>Source!U415</f>
        <v>4.9459648499999993</v>
      </c>
    </row>
    <row r="579" spans="1:26" ht="28.5" x14ac:dyDescent="0.2">
      <c r="A579" s="43" t="str">
        <f>Source!E417</f>
        <v>67,1</v>
      </c>
      <c r="B579" s="44" t="str">
        <f>Source!F417</f>
        <v>08.4.01.02-3002</v>
      </c>
      <c r="C579" s="44" t="str">
        <f>Source!G417</f>
        <v>Детали закладные, масса от 1 до 5 кг (300х300х5мм - 4 шт)</v>
      </c>
      <c r="D579" s="31" t="str">
        <f>Source!H417</f>
        <v>т</v>
      </c>
      <c r="E579" s="32">
        <f>Source!I417</f>
        <v>1.422E-2</v>
      </c>
      <c r="F579" s="33">
        <f>Source!AL417+Source!AM417+Source!AO417</f>
        <v>13568.69</v>
      </c>
      <c r="G579" s="34" t="s">
        <v>3</v>
      </c>
      <c r="H579" s="35">
        <f>ROUND(Source!AC417*Source!I417, 2)+ROUND(Source!AD417*Source!I417, 2)+ROUND(Source!AF417*Source!I417, 2)</f>
        <v>192.95</v>
      </c>
      <c r="I579" s="36"/>
      <c r="J579" s="36">
        <f>IF(Source!BC417&lt;&gt; 0, Source!BC417, 1)</f>
        <v>1</v>
      </c>
      <c r="K579" s="35">
        <f>Source!O417</f>
        <v>192.95</v>
      </c>
      <c r="L579" s="37"/>
      <c r="S579">
        <f>ROUND((Source!FX417/100)*((ROUND(Source!AF417*Source!I417, 2)+ROUND(Source!AE417*Source!I417, 2))), 2)</f>
        <v>0</v>
      </c>
      <c r="T579">
        <f>Source!X417</f>
        <v>0</v>
      </c>
      <c r="U579">
        <f>ROUND((Source!FY417/100)*((ROUND(Source!AF417*Source!I417, 2)+ROUND(Source!AE417*Source!I417, 2))), 2)</f>
        <v>0</v>
      </c>
      <c r="V579">
        <f>Source!Y417</f>
        <v>0</v>
      </c>
      <c r="W579">
        <f>IF(Source!BI417&lt;=1,H579, 0)</f>
        <v>192.95</v>
      </c>
      <c r="X579">
        <f>IF(Source!BI417=2,H579, 0)</f>
        <v>0</v>
      </c>
      <c r="Y579">
        <f>IF(Source!BI417=3,H579, 0)</f>
        <v>0</v>
      </c>
      <c r="Z579">
        <f>IF(Source!BI417=4,H579, 0)</f>
        <v>0</v>
      </c>
    </row>
    <row r="580" spans="1:26" ht="15" x14ac:dyDescent="0.25">
      <c r="G580" s="60">
        <f>H573+H574+H576+H577+SUM(H579:H579)</f>
        <v>309.89</v>
      </c>
      <c r="H580" s="60"/>
      <c r="J580" s="60">
        <f>K573+K574+K576+K577+SUM(K579:K579)</f>
        <v>309.77999999999997</v>
      </c>
      <c r="K580" s="60"/>
      <c r="L580" s="38">
        <f>Source!U415</f>
        <v>4.9459648499999993</v>
      </c>
      <c r="O580" s="17">
        <f>G580</f>
        <v>309.89</v>
      </c>
      <c r="P580" s="17">
        <f>J580</f>
        <v>309.77999999999997</v>
      </c>
      <c r="Q580" s="17">
        <f>L580</f>
        <v>4.9459648499999993</v>
      </c>
      <c r="W580">
        <f>IF(Source!BI415&lt;=1,H573+H574+H576+H577, 0)</f>
        <v>116.94</v>
      </c>
      <c r="X580">
        <f>IF(Source!BI415=2,H573+H574+H576+H577, 0)</f>
        <v>0</v>
      </c>
      <c r="Y580">
        <f>IF(Source!BI415=3,H573+H574+H576+H577, 0)</f>
        <v>0</v>
      </c>
      <c r="Z580">
        <f>IF(Source!BI415=4,H573+H574+H576+H577, 0)</f>
        <v>0</v>
      </c>
    </row>
    <row r="581" spans="1:26" ht="117.75" x14ac:dyDescent="0.2">
      <c r="A581" s="41" t="str">
        <f>Source!E419</f>
        <v>68</v>
      </c>
      <c r="B581" s="42" t="s">
        <v>1248</v>
      </c>
      <c r="C581" s="42" t="str">
        <f>Source!G419</f>
        <v>Монтаж опорных конструкций этажерочного типа Прим. стальной каркас навеса.</v>
      </c>
      <c r="D581" s="25" t="str">
        <f>Source!H419</f>
        <v>т</v>
      </c>
      <c r="E581" s="13">
        <f>Source!I419</f>
        <v>0.48696</v>
      </c>
      <c r="F581" s="26">
        <f>Source!AL419+Source!AM419+Source!AO419</f>
        <v>868.38</v>
      </c>
      <c r="G581" s="6"/>
      <c r="H581" s="12"/>
      <c r="I581" s="6" t="str">
        <f>Source!BO419</f>
        <v/>
      </c>
      <c r="J581" s="6"/>
      <c r="K581" s="12"/>
      <c r="L581" s="27"/>
      <c r="S581">
        <f>ROUND((Source!FX419/100)*((ROUND(Source!AF419*Source!I419, 2)+ROUND(Source!AE419*Source!I419, 2))), 2)</f>
        <v>106.18</v>
      </c>
      <c r="T581">
        <f>Source!X419</f>
        <v>106.18</v>
      </c>
      <c r="U581">
        <f>ROUND((Source!FY419/100)*((ROUND(Source!AF419*Source!I419, 2)+ROUND(Source!AE419*Source!I419, 2))), 2)</f>
        <v>94.71</v>
      </c>
      <c r="V581">
        <f>Source!Y419</f>
        <v>94.38</v>
      </c>
    </row>
    <row r="582" spans="1:26" ht="38.25" x14ac:dyDescent="0.2">
      <c r="C582" s="19" t="str">
        <f>"Объем: "&amp;Source!I419&amp;"=(14,58*"&amp;"10,5+"&amp;"13*"&amp;"12+"&amp;"5,25*"&amp;"17+"&amp;"1,7*"&amp;"45+"&amp;"2,02*"&amp;"6)/"&amp;"1000"</f>
        <v>Объем: 0,48696=(14,58*10,5+13*12+5,25*17+1,7*45+2,02*6)/1000</v>
      </c>
    </row>
    <row r="583" spans="1:26" ht="14.25" x14ac:dyDescent="0.2">
      <c r="A583" s="41"/>
      <c r="B583" s="42"/>
      <c r="C583" s="42" t="s">
        <v>1206</v>
      </c>
      <c r="D583" s="25"/>
      <c r="E583" s="13"/>
      <c r="F583" s="26">
        <f>Source!AO419</f>
        <v>182.17</v>
      </c>
      <c r="G583" s="6" t="str">
        <f>Source!DG419</f>
        <v>)*1,15)*1,15</v>
      </c>
      <c r="H583" s="12">
        <f>ROUND(Source!AF419*Source!I419, 2)</f>
        <v>117.32</v>
      </c>
      <c r="I583" s="6"/>
      <c r="J583" s="6">
        <f>IF(Source!BA419&lt;&gt; 0, Source!BA419, 1)</f>
        <v>1</v>
      </c>
      <c r="K583" s="12">
        <f>Source!S419</f>
        <v>117.32</v>
      </c>
      <c r="L583" s="27"/>
      <c r="R583">
        <f>H583</f>
        <v>117.32</v>
      </c>
    </row>
    <row r="584" spans="1:26" ht="14.25" x14ac:dyDescent="0.2">
      <c r="A584" s="41"/>
      <c r="B584" s="42"/>
      <c r="C584" s="42" t="s">
        <v>159</v>
      </c>
      <c r="D584" s="25"/>
      <c r="E584" s="13"/>
      <c r="F584" s="26">
        <f>Source!AM419</f>
        <v>235.79</v>
      </c>
      <c r="G584" s="6" t="str">
        <f>Source!DE419</f>
        <v>)*1,15)*1,25</v>
      </c>
      <c r="H584" s="12">
        <f>ROUND(Source!AD419*Source!I419, 2)</f>
        <v>165.05</v>
      </c>
      <c r="I584" s="6"/>
      <c r="J584" s="6">
        <f>IF(Source!BB419&lt;&gt; 0, Source!BB419, 1)</f>
        <v>1</v>
      </c>
      <c r="K584" s="12">
        <f>Source!Q419</f>
        <v>165.05</v>
      </c>
      <c r="L584" s="27"/>
    </row>
    <row r="585" spans="1:26" ht="14.25" x14ac:dyDescent="0.2">
      <c r="A585" s="41"/>
      <c r="B585" s="42"/>
      <c r="C585" s="42" t="s">
        <v>1207</v>
      </c>
      <c r="D585" s="25"/>
      <c r="E585" s="13"/>
      <c r="F585" s="26">
        <f>Source!AN419</f>
        <v>19.670000000000002</v>
      </c>
      <c r="G585" s="6" t="str">
        <f>Source!DF419</f>
        <v>)*1,15)*1,25</v>
      </c>
      <c r="H585" s="28">
        <f>ROUND(Source!AE419*Source!I419, 2)</f>
        <v>13.77</v>
      </c>
      <c r="I585" s="6"/>
      <c r="J585" s="6">
        <f>IF(Source!BS419&lt;&gt; 0, Source!BS419, 1)</f>
        <v>1</v>
      </c>
      <c r="K585" s="28">
        <f>Source!R419</f>
        <v>13.77</v>
      </c>
      <c r="L585" s="27"/>
      <c r="R585">
        <f>H585</f>
        <v>13.77</v>
      </c>
    </row>
    <row r="586" spans="1:26" ht="14.25" x14ac:dyDescent="0.2">
      <c r="A586" s="41"/>
      <c r="B586" s="42"/>
      <c r="C586" s="42" t="s">
        <v>1215</v>
      </c>
      <c r="D586" s="25"/>
      <c r="E586" s="13"/>
      <c r="F586" s="26">
        <f>Source!AL419</f>
        <v>450.42</v>
      </c>
      <c r="G586" s="6" t="str">
        <f>Source!DD419</f>
        <v/>
      </c>
      <c r="H586" s="12">
        <f>ROUND(Source!AC419*Source!I419, 2)</f>
        <v>219.34</v>
      </c>
      <c r="I586" s="6"/>
      <c r="J586" s="6">
        <f>IF(Source!BC419&lt;&gt; 0, Source!BC419, 1)</f>
        <v>1</v>
      </c>
      <c r="K586" s="12">
        <f>Source!P419</f>
        <v>219.34</v>
      </c>
      <c r="L586" s="27"/>
    </row>
    <row r="587" spans="1:26" ht="14.25" x14ac:dyDescent="0.2">
      <c r="A587" s="41"/>
      <c r="B587" s="42"/>
      <c r="C587" s="42" t="s">
        <v>1208</v>
      </c>
      <c r="D587" s="25" t="s">
        <v>1209</v>
      </c>
      <c r="E587" s="13">
        <f>Source!BZ419</f>
        <v>90</v>
      </c>
      <c r="F587" s="59" t="str">
        <f>CONCATENATE(" )", Source!DL419, Source!FT419, "=", Source!FX419)</f>
        <v xml:space="preserve"> )*0,9=81</v>
      </c>
      <c r="G587" s="48"/>
      <c r="H587" s="12">
        <f>SUM(S581:S590)</f>
        <v>106.18</v>
      </c>
      <c r="I587" s="29"/>
      <c r="J587" s="7">
        <f>Source!AT419</f>
        <v>81</v>
      </c>
      <c r="K587" s="12">
        <f>SUM(T581:T590)</f>
        <v>106.18</v>
      </c>
      <c r="L587" s="27"/>
    </row>
    <row r="588" spans="1:26" ht="14.25" x14ac:dyDescent="0.2">
      <c r="A588" s="41"/>
      <c r="B588" s="42"/>
      <c r="C588" s="42" t="s">
        <v>1210</v>
      </c>
      <c r="D588" s="25" t="s">
        <v>1209</v>
      </c>
      <c r="E588" s="13">
        <f>Source!CA419</f>
        <v>85</v>
      </c>
      <c r="F588" s="59" t="str">
        <f>CONCATENATE(" )", Source!DM419, Source!FU419, "=", Source!FY419)</f>
        <v xml:space="preserve"> )*0,85=72,25</v>
      </c>
      <c r="G588" s="48"/>
      <c r="H588" s="12">
        <f>SUM(U581:U590)</f>
        <v>94.71</v>
      </c>
      <c r="I588" s="29"/>
      <c r="J588" s="7">
        <f>Source!AU419</f>
        <v>72</v>
      </c>
      <c r="K588" s="12">
        <f>SUM(V581:V590)</f>
        <v>94.38</v>
      </c>
      <c r="L588" s="27"/>
    </row>
    <row r="589" spans="1:26" ht="14.25" x14ac:dyDescent="0.2">
      <c r="A589" s="41"/>
      <c r="B589" s="42"/>
      <c r="C589" s="42" t="s">
        <v>1211</v>
      </c>
      <c r="D589" s="25" t="s">
        <v>1212</v>
      </c>
      <c r="E589" s="13">
        <f>Source!AQ419</f>
        <v>19.38</v>
      </c>
      <c r="F589" s="26"/>
      <c r="G589" s="6" t="str">
        <f>Source!DI419</f>
        <v>)*1,15)*1,15</v>
      </c>
      <c r="H589" s="12"/>
      <c r="I589" s="6"/>
      <c r="J589" s="6"/>
      <c r="K589" s="12"/>
      <c r="L589" s="30">
        <f>Source!U419</f>
        <v>12.480809147999997</v>
      </c>
    </row>
    <row r="590" spans="1:26" ht="42.75" x14ac:dyDescent="0.2">
      <c r="A590" s="43" t="str">
        <f>Source!E421</f>
        <v>68,1</v>
      </c>
      <c r="B590" s="44" t="str">
        <f>Source!F421</f>
        <v>07.2.07.04-0011</v>
      </c>
      <c r="C590" s="44" t="str">
        <f>Source!G421</f>
        <v>Прочие индивидуальные сварные конструкции, масса сборочной единицы до 0,1 т</v>
      </c>
      <c r="D590" s="31" t="str">
        <f>Source!H421</f>
        <v>т</v>
      </c>
      <c r="E590" s="32">
        <f>Source!I421</f>
        <v>0.48696</v>
      </c>
      <c r="F590" s="33">
        <f>Source!AL421+Source!AM421+Source!AO421</f>
        <v>10508</v>
      </c>
      <c r="G590" s="34" t="s">
        <v>3</v>
      </c>
      <c r="H590" s="35">
        <f>ROUND(Source!AC421*Source!I421, 2)+ROUND(Source!AD421*Source!I421, 2)+ROUND(Source!AF421*Source!I421, 2)</f>
        <v>5116.9799999999996</v>
      </c>
      <c r="I590" s="36"/>
      <c r="J590" s="36">
        <f>IF(Source!BC421&lt;&gt; 0, Source!BC421, 1)</f>
        <v>1</v>
      </c>
      <c r="K590" s="35">
        <f>Source!O421</f>
        <v>5116.9799999999996</v>
      </c>
      <c r="L590" s="37"/>
      <c r="S590">
        <f>ROUND((Source!FX421/100)*((ROUND(Source!AF421*Source!I421, 2)+ROUND(Source!AE421*Source!I421, 2))), 2)</f>
        <v>0</v>
      </c>
      <c r="T590">
        <f>Source!X421</f>
        <v>0</v>
      </c>
      <c r="U590">
        <f>ROUND((Source!FY421/100)*((ROUND(Source!AF421*Source!I421, 2)+ROUND(Source!AE421*Source!I421, 2))), 2)</f>
        <v>0</v>
      </c>
      <c r="V590">
        <f>Source!Y421</f>
        <v>0</v>
      </c>
      <c r="W590">
        <f>IF(Source!BI421&lt;=1,H590, 0)</f>
        <v>5116.9799999999996</v>
      </c>
      <c r="X590">
        <f>IF(Source!BI421=2,H590, 0)</f>
        <v>0</v>
      </c>
      <c r="Y590">
        <f>IF(Source!BI421=3,H590, 0)</f>
        <v>0</v>
      </c>
      <c r="Z590">
        <f>IF(Source!BI421=4,H590, 0)</f>
        <v>0</v>
      </c>
    </row>
    <row r="591" spans="1:26" ht="15" x14ac:dyDescent="0.25">
      <c r="G591" s="60">
        <f>H583+H584+H586+H587+H588+SUM(H590:H590)</f>
        <v>5819.58</v>
      </c>
      <c r="H591" s="60"/>
      <c r="J591" s="60">
        <f>K583+K584+K586+K587+K588+SUM(K590:K590)</f>
        <v>5819.25</v>
      </c>
      <c r="K591" s="60"/>
      <c r="L591" s="38">
        <f>Source!U419</f>
        <v>12.480809147999997</v>
      </c>
      <c r="O591" s="17">
        <f>G591</f>
        <v>5819.58</v>
      </c>
      <c r="P591" s="17">
        <f>J591</f>
        <v>5819.25</v>
      </c>
      <c r="Q591" s="17">
        <f>L591</f>
        <v>12.480809147999997</v>
      </c>
      <c r="W591">
        <f>IF(Source!BI419&lt;=1,H583+H584+H586+H587+H588, 0)</f>
        <v>702.60000000000014</v>
      </c>
      <c r="X591">
        <f>IF(Source!BI419=2,H583+H584+H586+H587+H588, 0)</f>
        <v>0</v>
      </c>
      <c r="Y591">
        <f>IF(Source!BI419=3,H583+H584+H586+H587+H588, 0)</f>
        <v>0</v>
      </c>
      <c r="Z591">
        <f>IF(Source!BI419=4,H583+H584+H586+H587+H588, 0)</f>
        <v>0</v>
      </c>
    </row>
    <row r="592" spans="1:26" ht="117.75" x14ac:dyDescent="0.2">
      <c r="A592" s="41" t="str">
        <f>Source!E423</f>
        <v>69</v>
      </c>
      <c r="B592" s="42" t="s">
        <v>1249</v>
      </c>
      <c r="C592" s="42" t="str">
        <f>Source!G423</f>
        <v>Монтаж кровельного покрытия из профилированного листа при высоте здания до 25 м</v>
      </c>
      <c r="D592" s="25" t="str">
        <f>Source!H423</f>
        <v>100 м2</v>
      </c>
      <c r="E592" s="13">
        <f>Source!I423</f>
        <v>0.34965000000000002</v>
      </c>
      <c r="F592" s="26">
        <f>Source!AL423+Source!AM423+Source!AO423</f>
        <v>933.04</v>
      </c>
      <c r="G592" s="6"/>
      <c r="H592" s="12"/>
      <c r="I592" s="6" t="str">
        <f>Source!BO423</f>
        <v/>
      </c>
      <c r="J592" s="6"/>
      <c r="K592" s="12"/>
      <c r="L592" s="27"/>
      <c r="S592">
        <f>ROUND((Source!FX423/100)*((ROUND(Source!AF423*Source!I423, 2)+ROUND(Source!AE423*Source!I423, 2))), 2)</f>
        <v>132.96</v>
      </c>
      <c r="T592">
        <f>Source!X423</f>
        <v>132.96</v>
      </c>
      <c r="U592">
        <f>ROUND((Source!FY423/100)*((ROUND(Source!AF423*Source!I423, 2)+ROUND(Source!AE423*Source!I423, 2))), 2)</f>
        <v>118.6</v>
      </c>
      <c r="V592">
        <f>Source!Y423</f>
        <v>118.19</v>
      </c>
    </row>
    <row r="593" spans="1:26" x14ac:dyDescent="0.2">
      <c r="C593" s="19" t="str">
        <f>"Объем: "&amp;Source!I423&amp;"=(3,7*"&amp;"1,05*"&amp;"9)/"&amp;"100"</f>
        <v>Объем: 0,34965=(3,7*1,05*9)/100</v>
      </c>
    </row>
    <row r="594" spans="1:26" ht="14.25" x14ac:dyDescent="0.2">
      <c r="A594" s="41"/>
      <c r="B594" s="42"/>
      <c r="C594" s="42" t="s">
        <v>1206</v>
      </c>
      <c r="D594" s="25"/>
      <c r="E594" s="13"/>
      <c r="F594" s="26">
        <f>Source!AO423</f>
        <v>310.27</v>
      </c>
      <c r="G594" s="6" t="str">
        <f>Source!DG423</f>
        <v>)*1,15)*1,15</v>
      </c>
      <c r="H594" s="12">
        <f>ROUND(Source!AF423*Source!I423, 2)</f>
        <v>143.47</v>
      </c>
      <c r="I594" s="6"/>
      <c r="J594" s="6">
        <f>IF(Source!BA423&lt;&gt; 0, Source!BA423, 1)</f>
        <v>1</v>
      </c>
      <c r="K594" s="12">
        <f>Source!S423</f>
        <v>143.47</v>
      </c>
      <c r="L594" s="27"/>
      <c r="R594">
        <f>H594</f>
        <v>143.47</v>
      </c>
    </row>
    <row r="595" spans="1:26" ht="14.25" x14ac:dyDescent="0.2">
      <c r="A595" s="41"/>
      <c r="B595" s="42"/>
      <c r="C595" s="42" t="s">
        <v>159</v>
      </c>
      <c r="D595" s="25"/>
      <c r="E595" s="13"/>
      <c r="F595" s="26">
        <f>Source!AM423</f>
        <v>468.81</v>
      </c>
      <c r="G595" s="6" t="str">
        <f>Source!DE423</f>
        <v>)*1,15)*1,25</v>
      </c>
      <c r="H595" s="12">
        <f>ROUND(Source!AD423*Source!I423, 2)</f>
        <v>235.63</v>
      </c>
      <c r="I595" s="6"/>
      <c r="J595" s="6">
        <f>IF(Source!BB423&lt;&gt; 0, Source!BB423, 1)</f>
        <v>1</v>
      </c>
      <c r="K595" s="12">
        <f>Source!Q423</f>
        <v>235.63</v>
      </c>
      <c r="L595" s="27"/>
    </row>
    <row r="596" spans="1:26" ht="14.25" x14ac:dyDescent="0.2">
      <c r="A596" s="41"/>
      <c r="B596" s="42"/>
      <c r="C596" s="42" t="s">
        <v>1207</v>
      </c>
      <c r="D596" s="25"/>
      <c r="E596" s="13"/>
      <c r="F596" s="26">
        <f>Source!AN423</f>
        <v>41.15</v>
      </c>
      <c r="G596" s="6" t="str">
        <f>Source!DF423</f>
        <v>)*1,15)*1,25</v>
      </c>
      <c r="H596" s="28">
        <f>ROUND(Source!AE423*Source!I423, 2)</f>
        <v>20.68</v>
      </c>
      <c r="I596" s="6"/>
      <c r="J596" s="6">
        <f>IF(Source!BS423&lt;&gt; 0, Source!BS423, 1)</f>
        <v>1</v>
      </c>
      <c r="K596" s="28">
        <f>Source!R423</f>
        <v>20.68</v>
      </c>
      <c r="L596" s="27"/>
      <c r="R596">
        <f>H596</f>
        <v>20.68</v>
      </c>
    </row>
    <row r="597" spans="1:26" ht="14.25" x14ac:dyDescent="0.2">
      <c r="A597" s="41"/>
      <c r="B597" s="42"/>
      <c r="C597" s="42" t="s">
        <v>1215</v>
      </c>
      <c r="D597" s="25"/>
      <c r="E597" s="13"/>
      <c r="F597" s="26">
        <f>Source!AL423</f>
        <v>153.96</v>
      </c>
      <c r="G597" s="6" t="str">
        <f>Source!DD423</f>
        <v/>
      </c>
      <c r="H597" s="12">
        <f>ROUND(Source!AC423*Source!I423, 2)</f>
        <v>53.83</v>
      </c>
      <c r="I597" s="6"/>
      <c r="J597" s="6">
        <f>IF(Source!BC423&lt;&gt; 0, Source!BC423, 1)</f>
        <v>1</v>
      </c>
      <c r="K597" s="12">
        <f>Source!P423</f>
        <v>53.83</v>
      </c>
      <c r="L597" s="27"/>
    </row>
    <row r="598" spans="1:26" ht="14.25" x14ac:dyDescent="0.2">
      <c r="A598" s="41"/>
      <c r="B598" s="42"/>
      <c r="C598" s="42" t="s">
        <v>1208</v>
      </c>
      <c r="D598" s="25" t="s">
        <v>1209</v>
      </c>
      <c r="E598" s="13">
        <f>Source!BZ423</f>
        <v>90</v>
      </c>
      <c r="F598" s="59" t="str">
        <f>CONCATENATE(" )", Source!DL423, Source!FT423, "=", Source!FX423)</f>
        <v xml:space="preserve"> )*0,9=81</v>
      </c>
      <c r="G598" s="48"/>
      <c r="H598" s="12">
        <f>SUM(S592:S602)</f>
        <v>132.96</v>
      </c>
      <c r="I598" s="29"/>
      <c r="J598" s="7">
        <f>Source!AT423</f>
        <v>81</v>
      </c>
      <c r="K598" s="12">
        <f>SUM(T592:T602)</f>
        <v>132.96</v>
      </c>
      <c r="L598" s="27"/>
    </row>
    <row r="599" spans="1:26" ht="14.25" x14ac:dyDescent="0.2">
      <c r="A599" s="41"/>
      <c r="B599" s="42"/>
      <c r="C599" s="42" t="s">
        <v>1210</v>
      </c>
      <c r="D599" s="25" t="s">
        <v>1209</v>
      </c>
      <c r="E599" s="13">
        <f>Source!CA423</f>
        <v>85</v>
      </c>
      <c r="F599" s="59" t="str">
        <f>CONCATENATE(" )", Source!DM423, Source!FU423, "=", Source!FY423)</f>
        <v xml:space="preserve"> )*0,85=72,25</v>
      </c>
      <c r="G599" s="48"/>
      <c r="H599" s="12">
        <f>SUM(U592:U602)</f>
        <v>118.6</v>
      </c>
      <c r="I599" s="29"/>
      <c r="J599" s="7">
        <f>Source!AU423</f>
        <v>72</v>
      </c>
      <c r="K599" s="12">
        <f>SUM(V592:V602)</f>
        <v>118.19</v>
      </c>
      <c r="L599" s="27"/>
    </row>
    <row r="600" spans="1:26" ht="14.25" x14ac:dyDescent="0.2">
      <c r="A600" s="41"/>
      <c r="B600" s="42"/>
      <c r="C600" s="42" t="s">
        <v>1211</v>
      </c>
      <c r="D600" s="25" t="s">
        <v>1212</v>
      </c>
      <c r="E600" s="13">
        <f>Source!AQ423</f>
        <v>35.5</v>
      </c>
      <c r="F600" s="26"/>
      <c r="G600" s="6" t="str">
        <f>Source!DI423</f>
        <v>)*1,15)*1,15</v>
      </c>
      <c r="H600" s="12"/>
      <c r="I600" s="6"/>
      <c r="J600" s="6"/>
      <c r="K600" s="12"/>
      <c r="L600" s="30">
        <f>Source!U423</f>
        <v>16.415630437499996</v>
      </c>
    </row>
    <row r="601" spans="1:26" ht="28.5" x14ac:dyDescent="0.2">
      <c r="A601" s="41" t="str">
        <f>Source!E425</f>
        <v>69,1</v>
      </c>
      <c r="B601" s="42" t="str">
        <f>Source!F425</f>
        <v>01.7.15.14-0076</v>
      </c>
      <c r="C601" s="42" t="str">
        <f>Source!G425</f>
        <v>Шурупы-саморезы кровельные окрашенные 5,5х25 мм</v>
      </c>
      <c r="D601" s="25" t="str">
        <f>Source!H425</f>
        <v>100 шт.</v>
      </c>
      <c r="E601" s="13">
        <f>Source!I425</f>
        <v>1.55</v>
      </c>
      <c r="F601" s="26">
        <f>Source!AL425+Source!AM425+Source!AO425</f>
        <v>51.4</v>
      </c>
      <c r="G601" s="40" t="s">
        <v>3</v>
      </c>
      <c r="H601" s="12">
        <f>ROUND(Source!AC425*Source!I425, 2)+ROUND(Source!AD425*Source!I425, 2)+ROUND(Source!AF425*Source!I425, 2)</f>
        <v>79.67</v>
      </c>
      <c r="I601" s="6"/>
      <c r="J601" s="6">
        <f>IF(Source!BC425&lt;&gt; 0, Source!BC425, 1)</f>
        <v>1</v>
      </c>
      <c r="K601" s="12">
        <f>Source!O425</f>
        <v>79.67</v>
      </c>
      <c r="L601" s="27"/>
      <c r="S601">
        <f>ROUND((Source!FX425/100)*((ROUND(Source!AF425*Source!I425, 2)+ROUND(Source!AE425*Source!I425, 2))), 2)</f>
        <v>0</v>
      </c>
      <c r="T601">
        <f>Source!X425</f>
        <v>0</v>
      </c>
      <c r="U601">
        <f>ROUND((Source!FY425/100)*((ROUND(Source!AF425*Source!I425, 2)+ROUND(Source!AE425*Source!I425, 2))), 2)</f>
        <v>0</v>
      </c>
      <c r="V601">
        <f>Source!Y425</f>
        <v>0</v>
      </c>
      <c r="W601">
        <f>IF(Source!BI425&lt;=1,H601, 0)</f>
        <v>79.67</v>
      </c>
      <c r="X601">
        <f>IF(Source!BI425=2,H601, 0)</f>
        <v>0</v>
      </c>
      <c r="Y601">
        <f>IF(Source!BI425=3,H601, 0)</f>
        <v>0</v>
      </c>
      <c r="Z601">
        <f>IF(Source!BI425=4,H601, 0)</f>
        <v>0</v>
      </c>
    </row>
    <row r="602" spans="1:26" ht="57" x14ac:dyDescent="0.2">
      <c r="A602" s="43" t="str">
        <f>Source!E427</f>
        <v>69,2</v>
      </c>
      <c r="B602" s="44" t="str">
        <f>Source!F427</f>
        <v>08.3.09.02-0041</v>
      </c>
      <c r="C602" s="44" t="str">
        <f>Source!G427</f>
        <v>Профилированный настил оцинкованный с лакокрасочным покрытием С-9/С15-B/V RAL, толщиной 0,5 мм прим. профиль С21 и С8</v>
      </c>
      <c r="D602" s="31" t="str">
        <f>Source!H427</f>
        <v>м2</v>
      </c>
      <c r="E602" s="32">
        <f>Source!I427</f>
        <v>35.664299999999997</v>
      </c>
      <c r="F602" s="33">
        <f>Source!AL427+Source!AM427+Source!AO427</f>
        <v>44.59</v>
      </c>
      <c r="G602" s="34" t="s">
        <v>3</v>
      </c>
      <c r="H602" s="35">
        <f>ROUND(Source!AC427*Source!I427, 2)+ROUND(Source!AD427*Source!I427, 2)+ROUND(Source!AF427*Source!I427, 2)</f>
        <v>1590.27</v>
      </c>
      <c r="I602" s="36"/>
      <c r="J602" s="36">
        <f>IF(Source!BC427&lt;&gt; 0, Source!BC427, 1)</f>
        <v>1</v>
      </c>
      <c r="K602" s="35">
        <f>Source!O427</f>
        <v>1590.27</v>
      </c>
      <c r="L602" s="37"/>
      <c r="S602">
        <f>ROUND((Source!FX427/100)*((ROUND(Source!AF427*Source!I427, 2)+ROUND(Source!AE427*Source!I427, 2))), 2)</f>
        <v>0</v>
      </c>
      <c r="T602">
        <f>Source!X427</f>
        <v>0</v>
      </c>
      <c r="U602">
        <f>ROUND((Source!FY427/100)*((ROUND(Source!AF427*Source!I427, 2)+ROUND(Source!AE427*Source!I427, 2))), 2)</f>
        <v>0</v>
      </c>
      <c r="V602">
        <f>Source!Y427</f>
        <v>0</v>
      </c>
      <c r="W602">
        <f>IF(Source!BI427&lt;=1,H602, 0)</f>
        <v>1590.27</v>
      </c>
      <c r="X602">
        <f>IF(Source!BI427=2,H602, 0)</f>
        <v>0</v>
      </c>
      <c r="Y602">
        <f>IF(Source!BI427=3,H602, 0)</f>
        <v>0</v>
      </c>
      <c r="Z602">
        <f>IF(Source!BI427=4,H602, 0)</f>
        <v>0</v>
      </c>
    </row>
    <row r="603" spans="1:26" ht="15" x14ac:dyDescent="0.25">
      <c r="G603" s="60">
        <f>H594+H595+H597+H598+H599+SUM(H601:H602)</f>
        <v>2354.4300000000003</v>
      </c>
      <c r="H603" s="60"/>
      <c r="J603" s="60">
        <f>K594+K595+K597+K598+K599+SUM(K601:K602)</f>
        <v>2354.02</v>
      </c>
      <c r="K603" s="60"/>
      <c r="L603" s="38">
        <f>Source!U423</f>
        <v>16.415630437499996</v>
      </c>
      <c r="O603" s="17">
        <f>G603</f>
        <v>2354.4300000000003</v>
      </c>
      <c r="P603" s="17">
        <f>J603</f>
        <v>2354.02</v>
      </c>
      <c r="Q603" s="17">
        <f>L603</f>
        <v>16.415630437499996</v>
      </c>
      <c r="W603">
        <f>IF(Source!BI423&lt;=1,H594+H595+H597+H598+H599, 0)</f>
        <v>684.49</v>
      </c>
      <c r="X603">
        <f>IF(Source!BI423=2,H594+H595+H597+H598+H599, 0)</f>
        <v>0</v>
      </c>
      <c r="Y603">
        <f>IF(Source!BI423=3,H594+H595+H597+H598+H599, 0)</f>
        <v>0</v>
      </c>
      <c r="Z603">
        <f>IF(Source!BI423=4,H594+H595+H597+H598+H599, 0)</f>
        <v>0</v>
      </c>
    </row>
    <row r="604" spans="1:26" ht="117.75" x14ac:dyDescent="0.2">
      <c r="A604" s="41" t="str">
        <f>Source!E429</f>
        <v>70</v>
      </c>
      <c r="B604" s="42" t="s">
        <v>1250</v>
      </c>
      <c r="C604" s="42" t="str">
        <f>Source!G429</f>
        <v>Монтаж стальных плинтусов из гнутого профиля</v>
      </c>
      <c r="D604" s="25" t="str">
        <f>Source!H429</f>
        <v>100 м</v>
      </c>
      <c r="E604" s="13">
        <f>Source!I429</f>
        <v>0.18</v>
      </c>
      <c r="F604" s="26">
        <f>Source!AL429+Source!AM429+Source!AO429</f>
        <v>122.2</v>
      </c>
      <c r="G604" s="6"/>
      <c r="H604" s="12"/>
      <c r="I604" s="6" t="str">
        <f>Source!BO429</f>
        <v/>
      </c>
      <c r="J604" s="6"/>
      <c r="K604" s="12"/>
      <c r="L604" s="27"/>
      <c r="S604">
        <f>ROUND((Source!FX429/100)*((ROUND(Source!AF429*Source!I429, 2)+ROUND(Source!AE429*Source!I429, 2))), 2)</f>
        <v>23.05</v>
      </c>
      <c r="T604">
        <f>Source!X429</f>
        <v>23.05</v>
      </c>
      <c r="U604">
        <f>ROUND((Source!FY429/100)*((ROUND(Source!AF429*Source!I429, 2)+ROUND(Source!AE429*Source!I429, 2))), 2)</f>
        <v>20.56</v>
      </c>
      <c r="V604">
        <f>Source!Y429</f>
        <v>20.49</v>
      </c>
    </row>
    <row r="605" spans="1:26" x14ac:dyDescent="0.2">
      <c r="C605" s="19" t="str">
        <f>"Объем: "&amp;Source!I429&amp;"=18/"&amp;"100"</f>
        <v>Объем: 0,18=18/100</v>
      </c>
    </row>
    <row r="606" spans="1:26" ht="14.25" x14ac:dyDescent="0.2">
      <c r="A606" s="41"/>
      <c r="B606" s="42"/>
      <c r="C606" s="42" t="s">
        <v>1206</v>
      </c>
      <c r="D606" s="25"/>
      <c r="E606" s="13"/>
      <c r="F606" s="26">
        <f>Source!AO429</f>
        <v>118.91</v>
      </c>
      <c r="G606" s="6" t="str">
        <f>Source!DG429</f>
        <v>)*1,15)*1,15</v>
      </c>
      <c r="H606" s="12">
        <f>ROUND(Source!AF429*Source!I429, 2)</f>
        <v>28.31</v>
      </c>
      <c r="I606" s="6"/>
      <c r="J606" s="6">
        <f>IF(Source!BA429&lt;&gt; 0, Source!BA429, 1)</f>
        <v>1</v>
      </c>
      <c r="K606" s="12">
        <f>Source!S429</f>
        <v>28.31</v>
      </c>
      <c r="L606" s="27"/>
      <c r="R606">
        <f>H606</f>
        <v>28.31</v>
      </c>
    </row>
    <row r="607" spans="1:26" ht="14.25" x14ac:dyDescent="0.2">
      <c r="A607" s="41"/>
      <c r="B607" s="42"/>
      <c r="C607" s="42" t="s">
        <v>159</v>
      </c>
      <c r="D607" s="25"/>
      <c r="E607" s="13"/>
      <c r="F607" s="26">
        <f>Source!AM429</f>
        <v>3.29</v>
      </c>
      <c r="G607" s="6" t="str">
        <f>Source!DE429</f>
        <v>)*1,15)*1,25</v>
      </c>
      <c r="H607" s="12">
        <f>ROUND(Source!AD429*Source!I429, 2)</f>
        <v>0.85</v>
      </c>
      <c r="I607" s="6"/>
      <c r="J607" s="6">
        <f>IF(Source!BB429&lt;&gt; 0, Source!BB429, 1)</f>
        <v>1</v>
      </c>
      <c r="K607" s="12">
        <f>Source!Q429</f>
        <v>0.85</v>
      </c>
      <c r="L607" s="27"/>
    </row>
    <row r="608" spans="1:26" ht="14.25" x14ac:dyDescent="0.2">
      <c r="A608" s="41"/>
      <c r="B608" s="42"/>
      <c r="C608" s="42" t="s">
        <v>1207</v>
      </c>
      <c r="D608" s="25"/>
      <c r="E608" s="13"/>
      <c r="F608" s="26">
        <f>Source!AN429</f>
        <v>0.57999999999999996</v>
      </c>
      <c r="G608" s="6" t="str">
        <f>Source!DF429</f>
        <v>)*1,15)*1,25</v>
      </c>
      <c r="H608" s="28">
        <f>ROUND(Source!AE429*Source!I429, 2)</f>
        <v>0.15</v>
      </c>
      <c r="I608" s="6"/>
      <c r="J608" s="6">
        <f>IF(Source!BS429&lt;&gt; 0, Source!BS429, 1)</f>
        <v>1</v>
      </c>
      <c r="K608" s="28">
        <f>Source!R429</f>
        <v>0.15</v>
      </c>
      <c r="L608" s="27"/>
      <c r="R608">
        <f>H608</f>
        <v>0.15</v>
      </c>
    </row>
    <row r="609" spans="1:26" ht="14.25" x14ac:dyDescent="0.2">
      <c r="A609" s="41"/>
      <c r="B609" s="42"/>
      <c r="C609" s="42" t="s">
        <v>1208</v>
      </c>
      <c r="D609" s="25" t="s">
        <v>1209</v>
      </c>
      <c r="E609" s="13">
        <f>Source!BZ429</f>
        <v>90</v>
      </c>
      <c r="F609" s="59" t="str">
        <f>CONCATENATE(" )", Source!DL429, Source!FT429, "=", Source!FX429)</f>
        <v xml:space="preserve"> )*0,9=81</v>
      </c>
      <c r="G609" s="48"/>
      <c r="H609" s="12">
        <f>SUM(S604:S613)</f>
        <v>23.05</v>
      </c>
      <c r="I609" s="29"/>
      <c r="J609" s="7">
        <f>Source!AT429</f>
        <v>81</v>
      </c>
      <c r="K609" s="12">
        <f>SUM(T604:T613)</f>
        <v>23.05</v>
      </c>
      <c r="L609" s="27"/>
    </row>
    <row r="610" spans="1:26" ht="14.25" x14ac:dyDescent="0.2">
      <c r="A610" s="41"/>
      <c r="B610" s="42"/>
      <c r="C610" s="42" t="s">
        <v>1210</v>
      </c>
      <c r="D610" s="25" t="s">
        <v>1209</v>
      </c>
      <c r="E610" s="13">
        <f>Source!CA429</f>
        <v>85</v>
      </c>
      <c r="F610" s="59" t="str">
        <f>CONCATENATE(" )", Source!DM429, Source!FU429, "=", Source!FY429)</f>
        <v xml:space="preserve"> )*0,85=72,25</v>
      </c>
      <c r="G610" s="48"/>
      <c r="H610" s="12">
        <f>SUM(U604:U613)</f>
        <v>20.56</v>
      </c>
      <c r="I610" s="29"/>
      <c r="J610" s="7">
        <f>Source!AU429</f>
        <v>72</v>
      </c>
      <c r="K610" s="12">
        <f>SUM(V604:V613)</f>
        <v>20.49</v>
      </c>
      <c r="L610" s="27"/>
    </row>
    <row r="611" spans="1:26" ht="14.25" x14ac:dyDescent="0.2">
      <c r="A611" s="41"/>
      <c r="B611" s="42"/>
      <c r="C611" s="42" t="s">
        <v>1211</v>
      </c>
      <c r="D611" s="25" t="s">
        <v>1212</v>
      </c>
      <c r="E611" s="13">
        <f>Source!AQ429</f>
        <v>12.8</v>
      </c>
      <c r="F611" s="26"/>
      <c r="G611" s="6" t="str">
        <f>Source!DI429</f>
        <v>)*1,15)*1,15</v>
      </c>
      <c r="H611" s="12"/>
      <c r="I611" s="6"/>
      <c r="J611" s="6"/>
      <c r="K611" s="12"/>
      <c r="L611" s="30">
        <f>Source!U429</f>
        <v>3.0470399999999995</v>
      </c>
    </row>
    <row r="612" spans="1:26" ht="28.5" x14ac:dyDescent="0.2">
      <c r="A612" s="41" t="str">
        <f>Source!E431</f>
        <v>70,1</v>
      </c>
      <c r="B612" s="42" t="str">
        <f>Source!F431</f>
        <v>01.7.15.14-0191</v>
      </c>
      <c r="C612" s="42" t="str">
        <f>Source!G431</f>
        <v>Шурупы с шестигранной головкой 6х20 мм</v>
      </c>
      <c r="D612" s="25" t="str">
        <f>Source!H431</f>
        <v>т</v>
      </c>
      <c r="E612" s="13">
        <f>Source!I431</f>
        <v>1.35E-4</v>
      </c>
      <c r="F612" s="26">
        <f>Source!AL431+Source!AM431+Source!AO431</f>
        <v>16709.810000000001</v>
      </c>
      <c r="G612" s="40" t="s">
        <v>3</v>
      </c>
      <c r="H612" s="12">
        <f>ROUND(Source!AC431*Source!I431, 2)+ROUND(Source!AD431*Source!I431, 2)+ROUND(Source!AF431*Source!I431, 2)</f>
        <v>2.2599999999999998</v>
      </c>
      <c r="I612" s="6"/>
      <c r="J612" s="6">
        <f>IF(Source!BC431&lt;&gt; 0, Source!BC431, 1)</f>
        <v>1</v>
      </c>
      <c r="K612" s="12">
        <f>Source!O431</f>
        <v>2.2599999999999998</v>
      </c>
      <c r="L612" s="27"/>
      <c r="S612">
        <f>ROUND((Source!FX431/100)*((ROUND(Source!AF431*Source!I431, 2)+ROUND(Source!AE431*Source!I431, 2))), 2)</f>
        <v>0</v>
      </c>
      <c r="T612">
        <f>Source!X431</f>
        <v>0</v>
      </c>
      <c r="U612">
        <f>ROUND((Source!FY431/100)*((ROUND(Source!AF431*Source!I431, 2)+ROUND(Source!AE431*Source!I431, 2))), 2)</f>
        <v>0</v>
      </c>
      <c r="V612">
        <f>Source!Y431</f>
        <v>0</v>
      </c>
      <c r="W612">
        <f>IF(Source!BI431&lt;=1,H612, 0)</f>
        <v>2.2599999999999998</v>
      </c>
      <c r="X612">
        <f>IF(Source!BI431=2,H612, 0)</f>
        <v>0</v>
      </c>
      <c r="Y612">
        <f>IF(Source!BI431=3,H612, 0)</f>
        <v>0</v>
      </c>
      <c r="Z612">
        <f>IF(Source!BI431=4,H612, 0)</f>
        <v>0</v>
      </c>
    </row>
    <row r="613" spans="1:26" ht="28.5" x14ac:dyDescent="0.2">
      <c r="A613" s="43" t="str">
        <f>Source!E433</f>
        <v>70,2</v>
      </c>
      <c r="B613" s="44" t="str">
        <f>Source!F433</f>
        <v>07.2.07.13-0151</v>
      </c>
      <c r="C613" s="44" t="str">
        <f>Source!G433</f>
        <v>Планка из стального листа толщиной 1 мм Прим. J-профиль</v>
      </c>
      <c r="D613" s="31" t="str">
        <f>Source!H433</f>
        <v>т</v>
      </c>
      <c r="E613" s="32">
        <f>Source!I433</f>
        <v>7.1999999999999998E-3</v>
      </c>
      <c r="F613" s="33">
        <f>Source!AL433+Source!AM433+Source!AO433</f>
        <v>6820</v>
      </c>
      <c r="G613" s="34" t="s">
        <v>3</v>
      </c>
      <c r="H613" s="35">
        <f>ROUND(Source!AC433*Source!I433, 2)+ROUND(Source!AD433*Source!I433, 2)+ROUND(Source!AF433*Source!I433, 2)</f>
        <v>49.1</v>
      </c>
      <c r="I613" s="36"/>
      <c r="J613" s="36">
        <f>IF(Source!BC433&lt;&gt; 0, Source!BC433, 1)</f>
        <v>1</v>
      </c>
      <c r="K613" s="35">
        <f>Source!O433</f>
        <v>49.1</v>
      </c>
      <c r="L613" s="37"/>
      <c r="S613">
        <f>ROUND((Source!FX433/100)*((ROUND(Source!AF433*Source!I433, 2)+ROUND(Source!AE433*Source!I433, 2))), 2)</f>
        <v>0</v>
      </c>
      <c r="T613">
        <f>Source!X433</f>
        <v>0</v>
      </c>
      <c r="U613">
        <f>ROUND((Source!FY433/100)*((ROUND(Source!AF433*Source!I433, 2)+ROUND(Source!AE433*Source!I433, 2))), 2)</f>
        <v>0</v>
      </c>
      <c r="V613">
        <f>Source!Y433</f>
        <v>0</v>
      </c>
      <c r="W613">
        <f>IF(Source!BI433&lt;=1,H613, 0)</f>
        <v>49.1</v>
      </c>
      <c r="X613">
        <f>IF(Source!BI433=2,H613, 0)</f>
        <v>0</v>
      </c>
      <c r="Y613">
        <f>IF(Source!BI433=3,H613, 0)</f>
        <v>0</v>
      </c>
      <c r="Z613">
        <f>IF(Source!BI433=4,H613, 0)</f>
        <v>0</v>
      </c>
    </row>
    <row r="614" spans="1:26" ht="15" x14ac:dyDescent="0.25">
      <c r="G614" s="60">
        <f>H606+H607+H609+H610+SUM(H612:H613)</f>
        <v>124.13</v>
      </c>
      <c r="H614" s="60"/>
      <c r="J614" s="60">
        <f>K606+K607+K609+K610+SUM(K612:K613)</f>
        <v>124.06</v>
      </c>
      <c r="K614" s="60"/>
      <c r="L614" s="38">
        <f>Source!U429</f>
        <v>3.0470399999999995</v>
      </c>
      <c r="O614" s="17">
        <f>G614</f>
        <v>124.13</v>
      </c>
      <c r="P614" s="17">
        <f>J614</f>
        <v>124.06</v>
      </c>
      <c r="Q614" s="17">
        <f>L614</f>
        <v>3.0470399999999995</v>
      </c>
      <c r="W614">
        <f>IF(Source!BI429&lt;=1,H606+H607+H609+H610, 0)</f>
        <v>72.77</v>
      </c>
      <c r="X614">
        <f>IF(Source!BI429=2,H606+H607+H609+H610, 0)</f>
        <v>0</v>
      </c>
      <c r="Y614">
        <f>IF(Source!BI429=3,H606+H607+H609+H610, 0)</f>
        <v>0</v>
      </c>
      <c r="Z614">
        <f>IF(Source!BI429=4,H606+H607+H609+H610, 0)</f>
        <v>0</v>
      </c>
    </row>
    <row r="615" spans="1:26" ht="99.75" x14ac:dyDescent="0.2">
      <c r="A615" s="41" t="str">
        <f>Source!E435</f>
        <v>71</v>
      </c>
      <c r="B615" s="42" t="str">
        <f>Source!F435</f>
        <v>12-01-010-01</v>
      </c>
      <c r="C615" s="42" t="str">
        <f>Source!G435</f>
        <v>Устройство мелких покрытий (брандмауэры, парапеты, свесы и т.п.) из листовой оцинкованной стали прим. Фасонные элементы листы из оцинкованой стали  0,4мм с порошковой покраской (отливы, откосы)</v>
      </c>
      <c r="D615" s="25" t="str">
        <f>Source!H435</f>
        <v>100 м2</v>
      </c>
      <c r="E615" s="13">
        <f>Source!I435</f>
        <v>0.12</v>
      </c>
      <c r="F615" s="26">
        <f>Source!AL435+Source!AM435+Source!AO435</f>
        <v>9874.2199999999993</v>
      </c>
      <c r="G615" s="6"/>
      <c r="H615" s="12"/>
      <c r="I615" s="6" t="str">
        <f>Source!BO435</f>
        <v/>
      </c>
      <c r="J615" s="6"/>
      <c r="K615" s="12"/>
      <c r="L615" s="27"/>
      <c r="S615">
        <f>ROUND((Source!FX435/100)*((ROUND(Source!AF435*Source!I435, 2)+ROUND(Source!AE435*Source!I435, 2))), 2)</f>
        <v>125.1</v>
      </c>
      <c r="T615">
        <f>Source!X435</f>
        <v>125.1</v>
      </c>
      <c r="U615">
        <f>ROUND((Source!FY435/100)*((ROUND(Source!AF435*Source!I435, 2)+ROUND(Source!AE435*Source!I435, 2))), 2)</f>
        <v>64</v>
      </c>
      <c r="V615">
        <f>Source!Y435</f>
        <v>63.71</v>
      </c>
    </row>
    <row r="616" spans="1:26" x14ac:dyDescent="0.2">
      <c r="C616" s="19" t="str">
        <f>"Объем: "&amp;Source!I435&amp;"=12/"&amp;"100"</f>
        <v>Объем: 0,12=12/100</v>
      </c>
    </row>
    <row r="617" spans="1:26" ht="14.25" x14ac:dyDescent="0.2">
      <c r="A617" s="41"/>
      <c r="B617" s="42"/>
      <c r="C617" s="42" t="s">
        <v>1206</v>
      </c>
      <c r="D617" s="25"/>
      <c r="E617" s="13"/>
      <c r="F617" s="26">
        <f>Source!AO435</f>
        <v>961.76</v>
      </c>
      <c r="G617" s="6" t="str">
        <f>Source!DG435</f>
        <v/>
      </c>
      <c r="H617" s="12">
        <f>ROUND(Source!AF435*Source!I435, 2)</f>
        <v>115.41</v>
      </c>
      <c r="I617" s="6"/>
      <c r="J617" s="6">
        <f>IF(Source!BA435&lt;&gt; 0, Source!BA435, 1)</f>
        <v>1</v>
      </c>
      <c r="K617" s="12">
        <f>Source!S435</f>
        <v>115.41</v>
      </c>
      <c r="L617" s="27"/>
      <c r="R617">
        <f>H617</f>
        <v>115.41</v>
      </c>
    </row>
    <row r="618" spans="1:26" ht="14.25" x14ac:dyDescent="0.2">
      <c r="A618" s="41"/>
      <c r="B618" s="42"/>
      <c r="C618" s="42" t="s">
        <v>159</v>
      </c>
      <c r="D618" s="25"/>
      <c r="E618" s="13"/>
      <c r="F618" s="26">
        <f>Source!AM435</f>
        <v>21.88</v>
      </c>
      <c r="G618" s="6" t="str">
        <f>Source!DE435</f>
        <v/>
      </c>
      <c r="H618" s="12">
        <f>ROUND(Source!AD435*Source!I435, 2)</f>
        <v>2.63</v>
      </c>
      <c r="I618" s="6"/>
      <c r="J618" s="6">
        <f>IF(Source!BB435&lt;&gt; 0, Source!BB435, 1)</f>
        <v>1</v>
      </c>
      <c r="K618" s="12">
        <f>Source!Q435</f>
        <v>2.63</v>
      </c>
      <c r="L618" s="27"/>
    </row>
    <row r="619" spans="1:26" ht="14.25" x14ac:dyDescent="0.2">
      <c r="A619" s="41"/>
      <c r="B619" s="42"/>
      <c r="C619" s="42" t="s">
        <v>1207</v>
      </c>
      <c r="D619" s="25"/>
      <c r="E619" s="13"/>
      <c r="F619" s="26">
        <f>Source!AN435</f>
        <v>3.51</v>
      </c>
      <c r="G619" s="6" t="str">
        <f>Source!DF435</f>
        <v/>
      </c>
      <c r="H619" s="28">
        <f>ROUND(Source!AE435*Source!I435, 2)</f>
        <v>0.42</v>
      </c>
      <c r="I619" s="6"/>
      <c r="J619" s="6">
        <f>IF(Source!BS435&lt;&gt; 0, Source!BS435, 1)</f>
        <v>1</v>
      </c>
      <c r="K619" s="28">
        <f>Source!R435</f>
        <v>0.42</v>
      </c>
      <c r="L619" s="27"/>
      <c r="R619">
        <f>H619</f>
        <v>0.42</v>
      </c>
    </row>
    <row r="620" spans="1:26" ht="14.25" x14ac:dyDescent="0.2">
      <c r="A620" s="41"/>
      <c r="B620" s="42"/>
      <c r="C620" s="42" t="s">
        <v>1215</v>
      </c>
      <c r="D620" s="25"/>
      <c r="E620" s="13"/>
      <c r="F620" s="26">
        <f>Source!AL435</f>
        <v>8890.58</v>
      </c>
      <c r="G620" s="6" t="str">
        <f>Source!DD435</f>
        <v/>
      </c>
      <c r="H620" s="12">
        <f>ROUND(Source!AC435*Source!I435, 2)</f>
        <v>1066.8699999999999</v>
      </c>
      <c r="I620" s="6"/>
      <c r="J620" s="6">
        <f>IF(Source!BC435&lt;&gt; 0, Source!BC435, 1)</f>
        <v>1</v>
      </c>
      <c r="K620" s="12">
        <f>Source!P435</f>
        <v>1066.8699999999999</v>
      </c>
      <c r="L620" s="27"/>
    </row>
    <row r="621" spans="1:26" ht="14.25" x14ac:dyDescent="0.2">
      <c r="A621" s="41"/>
      <c r="B621" s="42"/>
      <c r="C621" s="42" t="s">
        <v>1208</v>
      </c>
      <c r="D621" s="25" t="s">
        <v>1209</v>
      </c>
      <c r="E621" s="13">
        <f>Source!BZ435</f>
        <v>120</v>
      </c>
      <c r="F621" s="59" t="str">
        <f>CONCATENATE(" )", Source!DL435, Source!FT435, "=", Source!FX435)</f>
        <v xml:space="preserve"> )*0,9=108</v>
      </c>
      <c r="G621" s="48"/>
      <c r="H621" s="12">
        <f>SUM(S615:S625)</f>
        <v>125.1</v>
      </c>
      <c r="I621" s="29"/>
      <c r="J621" s="7">
        <f>Source!AT435</f>
        <v>108</v>
      </c>
      <c r="K621" s="12">
        <f>SUM(T615:T625)</f>
        <v>125.1</v>
      </c>
      <c r="L621" s="27"/>
    </row>
    <row r="622" spans="1:26" ht="14.25" x14ac:dyDescent="0.2">
      <c r="A622" s="41"/>
      <c r="B622" s="42"/>
      <c r="C622" s="42" t="s">
        <v>1210</v>
      </c>
      <c r="D622" s="25" t="s">
        <v>1209</v>
      </c>
      <c r="E622" s="13">
        <f>Source!CA435</f>
        <v>65</v>
      </c>
      <c r="F622" s="59" t="str">
        <f>CONCATENATE(" )", Source!DM435, Source!FU435, "=", Source!FY435)</f>
        <v xml:space="preserve"> )*0,85=55,25</v>
      </c>
      <c r="G622" s="48"/>
      <c r="H622" s="12">
        <f>SUM(U615:U625)</f>
        <v>64</v>
      </c>
      <c r="I622" s="29"/>
      <c r="J622" s="7">
        <f>Source!AU435</f>
        <v>55</v>
      </c>
      <c r="K622" s="12">
        <f>SUM(V615:V625)</f>
        <v>63.71</v>
      </c>
      <c r="L622" s="27"/>
    </row>
    <row r="623" spans="1:26" ht="14.25" x14ac:dyDescent="0.2">
      <c r="A623" s="41"/>
      <c r="B623" s="42"/>
      <c r="C623" s="42" t="s">
        <v>1211</v>
      </c>
      <c r="D623" s="25" t="s">
        <v>1212</v>
      </c>
      <c r="E623" s="13">
        <f>Source!AQ435</f>
        <v>112.75</v>
      </c>
      <c r="F623" s="26"/>
      <c r="G623" s="6" t="str">
        <f>Source!DI435</f>
        <v/>
      </c>
      <c r="H623" s="12"/>
      <c r="I623" s="6"/>
      <c r="J623" s="6"/>
      <c r="K623" s="12"/>
      <c r="L623" s="30">
        <f>Source!U435</f>
        <v>13.53</v>
      </c>
    </row>
    <row r="624" spans="1:26" ht="28.5" x14ac:dyDescent="0.2">
      <c r="A624" s="41" t="str">
        <f>Source!E437</f>
        <v>71,1</v>
      </c>
      <c r="B624" s="42" t="str">
        <f>Source!F437</f>
        <v>01.7.15.07-0083</v>
      </c>
      <c r="C624" s="42" t="str">
        <f>Source!G437</f>
        <v>Дюбель-гвоздь 8х100 мм</v>
      </c>
      <c r="D624" s="25" t="str">
        <f>Source!H437</f>
        <v>100 шт.</v>
      </c>
      <c r="E624" s="13">
        <f>Source!I437</f>
        <v>0.5</v>
      </c>
      <c r="F624" s="26">
        <f>Source!AL437+Source!AM437+Source!AO437</f>
        <v>118</v>
      </c>
      <c r="G624" s="40" t="s">
        <v>3</v>
      </c>
      <c r="H624" s="12">
        <f>ROUND(Source!AC437*Source!I437, 2)+ROUND(Source!AD437*Source!I437, 2)+ROUND(Source!AF437*Source!I437, 2)</f>
        <v>59</v>
      </c>
      <c r="I624" s="6"/>
      <c r="J624" s="6">
        <f>IF(Source!BC437&lt;&gt; 0, Source!BC437, 1)</f>
        <v>1</v>
      </c>
      <c r="K624" s="12">
        <f>Source!O437</f>
        <v>59</v>
      </c>
      <c r="L624" s="27"/>
      <c r="S624">
        <f>ROUND((Source!FX437/100)*((ROUND(Source!AF437*Source!I437, 2)+ROUND(Source!AE437*Source!I437, 2))), 2)</f>
        <v>0</v>
      </c>
      <c r="T624">
        <f>Source!X437</f>
        <v>0</v>
      </c>
      <c r="U624">
        <f>ROUND((Source!FY437/100)*((ROUND(Source!AF437*Source!I437, 2)+ROUND(Source!AE437*Source!I437, 2))), 2)</f>
        <v>0</v>
      </c>
      <c r="V624">
        <f>Source!Y437</f>
        <v>0</v>
      </c>
      <c r="W624">
        <f>IF(Source!BI437&lt;=1,H624, 0)</f>
        <v>59</v>
      </c>
      <c r="X624">
        <f>IF(Source!BI437=2,H624, 0)</f>
        <v>0</v>
      </c>
      <c r="Y624">
        <f>IF(Source!BI437=3,H624, 0)</f>
        <v>0</v>
      </c>
      <c r="Z624">
        <f>IF(Source!BI437=4,H624, 0)</f>
        <v>0</v>
      </c>
    </row>
    <row r="625" spans="1:26" ht="28.5" x14ac:dyDescent="0.2">
      <c r="A625" s="43" t="str">
        <f>Source!E439</f>
        <v>71,2</v>
      </c>
      <c r="B625" s="44" t="str">
        <f>Source!F439</f>
        <v>01.7.15.06-0146</v>
      </c>
      <c r="C625" s="44" t="str">
        <f>Source!G439</f>
        <v>Гвозди толевые круглые 3,0х40 мм</v>
      </c>
      <c r="D625" s="31" t="str">
        <f>Source!H439</f>
        <v>т</v>
      </c>
      <c r="E625" s="32">
        <f>Source!I439</f>
        <v>-4.8000000000000001E-4</v>
      </c>
      <c r="F625" s="33">
        <f>Source!AL439+Source!AM439+Source!AO439</f>
        <v>8475</v>
      </c>
      <c r="G625" s="34" t="s">
        <v>3</v>
      </c>
      <c r="H625" s="35">
        <f>ROUND(Source!AC439*Source!I439, 2)+ROUND(Source!AD439*Source!I439, 2)+ROUND(Source!AF439*Source!I439, 2)</f>
        <v>-4.07</v>
      </c>
      <c r="I625" s="36"/>
      <c r="J625" s="36">
        <f>IF(Source!BC439&lt;&gt; 0, Source!BC439, 1)</f>
        <v>1</v>
      </c>
      <c r="K625" s="35">
        <f>Source!O439</f>
        <v>-4.07</v>
      </c>
      <c r="L625" s="37"/>
      <c r="S625">
        <f>ROUND((Source!FX439/100)*((ROUND(Source!AF439*Source!I439, 2)+ROUND(Source!AE439*Source!I439, 2))), 2)</f>
        <v>0</v>
      </c>
      <c r="T625">
        <f>Source!X439</f>
        <v>0</v>
      </c>
      <c r="U625">
        <f>ROUND((Source!FY439/100)*((ROUND(Source!AF439*Source!I439, 2)+ROUND(Source!AE439*Source!I439, 2))), 2)</f>
        <v>0</v>
      </c>
      <c r="V625">
        <f>Source!Y439</f>
        <v>0</v>
      </c>
      <c r="W625">
        <f>IF(Source!BI439&lt;=1,H625, 0)</f>
        <v>-4.07</v>
      </c>
      <c r="X625">
        <f>IF(Source!BI439=2,H625, 0)</f>
        <v>0</v>
      </c>
      <c r="Y625">
        <f>IF(Source!BI439=3,H625, 0)</f>
        <v>0</v>
      </c>
      <c r="Z625">
        <f>IF(Source!BI439=4,H625, 0)</f>
        <v>0</v>
      </c>
    </row>
    <row r="626" spans="1:26" ht="15" x14ac:dyDescent="0.25">
      <c r="G626" s="60">
        <f>H617+H618+H620+H621+H622+SUM(H624:H625)</f>
        <v>1428.9399999999998</v>
      </c>
      <c r="H626" s="60"/>
      <c r="J626" s="60">
        <f>K617+K618+K620+K621+K622+SUM(K624:K625)</f>
        <v>1428.6499999999999</v>
      </c>
      <c r="K626" s="60"/>
      <c r="L626" s="38">
        <f>Source!U435</f>
        <v>13.53</v>
      </c>
      <c r="O626" s="17">
        <f>G626</f>
        <v>1428.9399999999998</v>
      </c>
      <c r="P626" s="17">
        <f>J626</f>
        <v>1428.6499999999999</v>
      </c>
      <c r="Q626" s="17">
        <f>L626</f>
        <v>13.53</v>
      </c>
      <c r="W626">
        <f>IF(Source!BI435&lt;=1,H617+H618+H620+H621+H622, 0)</f>
        <v>1374.0099999999998</v>
      </c>
      <c r="X626">
        <f>IF(Source!BI435=2,H617+H618+H620+H621+H622, 0)</f>
        <v>0</v>
      </c>
      <c r="Y626">
        <f>IF(Source!BI435=3,H617+H618+H620+H621+H622, 0)</f>
        <v>0</v>
      </c>
      <c r="Z626">
        <f>IF(Source!BI435=4,H617+H618+H620+H621+H622, 0)</f>
        <v>0</v>
      </c>
    </row>
    <row r="627" spans="1:26" ht="117.75" x14ac:dyDescent="0.2">
      <c r="A627" s="41" t="str">
        <f>Source!E441</f>
        <v>72</v>
      </c>
      <c r="B627" s="42" t="s">
        <v>1251</v>
      </c>
      <c r="C627" s="42" t="str">
        <f>Source!G441</f>
        <v>Устройство покрытий на цементном растворе из плиток бетонных, цементных или мозаичных</v>
      </c>
      <c r="D627" s="25" t="str">
        <f>Source!H441</f>
        <v>100 м2</v>
      </c>
      <c r="E627" s="13">
        <f>Source!I441</f>
        <v>7.0000000000000007E-2</v>
      </c>
      <c r="F627" s="26">
        <f>Source!AL441+Source!AM441+Source!AO441</f>
        <v>959.88000000000011</v>
      </c>
      <c r="G627" s="6"/>
      <c r="H627" s="12"/>
      <c r="I627" s="6" t="str">
        <f>Source!BO441</f>
        <v/>
      </c>
      <c r="J627" s="6"/>
      <c r="K627" s="12"/>
      <c r="L627" s="27"/>
      <c r="S627">
        <f>ROUND((Source!FX441/100)*((ROUND(Source!AF441*Source!I441, 2)+ROUND(Source!AE441*Source!I441, 2))), 2)</f>
        <v>74.599999999999994</v>
      </c>
      <c r="T627">
        <f>Source!X441</f>
        <v>74.8</v>
      </c>
      <c r="U627">
        <f>ROUND((Source!FY441/100)*((ROUND(Source!AF441*Source!I441, 2)+ROUND(Source!AE441*Source!I441, 2))), 2)</f>
        <v>42.96</v>
      </c>
      <c r="V627">
        <f>Source!Y441</f>
        <v>43.13</v>
      </c>
    </row>
    <row r="628" spans="1:26" x14ac:dyDescent="0.2">
      <c r="C628" s="19" t="str">
        <f>"Объем: "&amp;Source!I441&amp;"=7/"&amp;"100"</f>
        <v>Объем: 0,07=7/100</v>
      </c>
    </row>
    <row r="629" spans="1:26" ht="14.25" x14ac:dyDescent="0.2">
      <c r="A629" s="41"/>
      <c r="B629" s="42"/>
      <c r="C629" s="42" t="s">
        <v>1206</v>
      </c>
      <c r="D629" s="25"/>
      <c r="E629" s="13"/>
      <c r="F629" s="26">
        <f>Source!AO441</f>
        <v>675.69</v>
      </c>
      <c r="G629" s="6" t="str">
        <f>Source!DG441</f>
        <v>)*1,15)*1,15</v>
      </c>
      <c r="H629" s="12">
        <f>ROUND(Source!AF441*Source!I441, 2)</f>
        <v>62.55</v>
      </c>
      <c r="I629" s="6"/>
      <c r="J629" s="6">
        <f>IF(Source!BA441&lt;&gt; 0, Source!BA441, 1)</f>
        <v>1</v>
      </c>
      <c r="K629" s="12">
        <f>Source!S441</f>
        <v>62.55</v>
      </c>
      <c r="L629" s="27"/>
      <c r="R629">
        <f>H629</f>
        <v>62.55</v>
      </c>
    </row>
    <row r="630" spans="1:26" ht="14.25" x14ac:dyDescent="0.2">
      <c r="A630" s="41"/>
      <c r="B630" s="42"/>
      <c r="C630" s="42" t="s">
        <v>159</v>
      </c>
      <c r="D630" s="25"/>
      <c r="E630" s="13"/>
      <c r="F630" s="26">
        <f>Source!AM441</f>
        <v>167.94</v>
      </c>
      <c r="G630" s="6" t="str">
        <f>Source!DE441</f>
        <v>)*1,15)*1,25</v>
      </c>
      <c r="H630" s="12">
        <f>ROUND(Source!AD441*Source!I441, 2)</f>
        <v>16.899999999999999</v>
      </c>
      <c r="I630" s="6"/>
      <c r="J630" s="6">
        <f>IF(Source!BB441&lt;&gt; 0, Source!BB441, 1)</f>
        <v>1</v>
      </c>
      <c r="K630" s="12">
        <f>Source!Q441</f>
        <v>16.899999999999999</v>
      </c>
      <c r="L630" s="27"/>
    </row>
    <row r="631" spans="1:26" ht="14.25" x14ac:dyDescent="0.2">
      <c r="A631" s="41"/>
      <c r="B631" s="42"/>
      <c r="C631" s="42" t="s">
        <v>1207</v>
      </c>
      <c r="D631" s="25"/>
      <c r="E631" s="13"/>
      <c r="F631" s="26">
        <f>Source!AN441</f>
        <v>48.06</v>
      </c>
      <c r="G631" s="6" t="str">
        <f>Source!DF441</f>
        <v>)*1,15)*1,25</v>
      </c>
      <c r="H631" s="28">
        <f>ROUND(Source!AE441*Source!I441, 2)</f>
        <v>4.84</v>
      </c>
      <c r="I631" s="6"/>
      <c r="J631" s="6">
        <f>IF(Source!BS441&lt;&gt; 0, Source!BS441, 1)</f>
        <v>1</v>
      </c>
      <c r="K631" s="28">
        <f>Source!R441</f>
        <v>4.84</v>
      </c>
      <c r="L631" s="27"/>
      <c r="R631">
        <f>H631</f>
        <v>4.84</v>
      </c>
    </row>
    <row r="632" spans="1:26" ht="14.25" x14ac:dyDescent="0.2">
      <c r="A632" s="41"/>
      <c r="B632" s="42"/>
      <c r="C632" s="42" t="s">
        <v>1215</v>
      </c>
      <c r="D632" s="25"/>
      <c r="E632" s="13"/>
      <c r="F632" s="26">
        <f>Source!AL441</f>
        <v>116.25</v>
      </c>
      <c r="G632" s="6" t="str">
        <f>Source!DD441</f>
        <v/>
      </c>
      <c r="H632" s="12">
        <f>ROUND(Source!AC441*Source!I441, 2)</f>
        <v>8.14</v>
      </c>
      <c r="I632" s="6"/>
      <c r="J632" s="6">
        <f>IF(Source!BC441&lt;&gt; 0, Source!BC441, 1)</f>
        <v>1</v>
      </c>
      <c r="K632" s="12">
        <f>Source!P441</f>
        <v>8.14</v>
      </c>
      <c r="L632" s="27"/>
    </row>
    <row r="633" spans="1:26" ht="14.25" x14ac:dyDescent="0.2">
      <c r="A633" s="41"/>
      <c r="B633" s="42"/>
      <c r="C633" s="42" t="s">
        <v>1208</v>
      </c>
      <c r="D633" s="25" t="s">
        <v>1209</v>
      </c>
      <c r="E633" s="13">
        <f>Source!BZ441</f>
        <v>123</v>
      </c>
      <c r="F633" s="59" t="str">
        <f>CONCATENATE(" )", Source!DL441, Source!FT441, "=", Source!FX441)</f>
        <v xml:space="preserve"> )*0,9=110,7</v>
      </c>
      <c r="G633" s="48"/>
      <c r="H633" s="12">
        <f>SUM(S627:S637)</f>
        <v>74.599999999999994</v>
      </c>
      <c r="I633" s="29"/>
      <c r="J633" s="7">
        <f>Source!AT441</f>
        <v>111</v>
      </c>
      <c r="K633" s="12">
        <f>SUM(T627:T637)</f>
        <v>74.8</v>
      </c>
      <c r="L633" s="27"/>
    </row>
    <row r="634" spans="1:26" ht="14.25" x14ac:dyDescent="0.2">
      <c r="A634" s="41"/>
      <c r="B634" s="42"/>
      <c r="C634" s="42" t="s">
        <v>1210</v>
      </c>
      <c r="D634" s="25" t="s">
        <v>1209</v>
      </c>
      <c r="E634" s="13">
        <f>Source!CA441</f>
        <v>75</v>
      </c>
      <c r="F634" s="59" t="str">
        <f>CONCATENATE(" )", Source!DM441, Source!FU441, "=", Source!FY441)</f>
        <v xml:space="preserve"> )*0,85=63,75</v>
      </c>
      <c r="G634" s="48"/>
      <c r="H634" s="12">
        <f>SUM(U627:U637)</f>
        <v>42.96</v>
      </c>
      <c r="I634" s="29"/>
      <c r="J634" s="7">
        <f>Source!AU441</f>
        <v>64</v>
      </c>
      <c r="K634" s="12">
        <f>SUM(V627:V637)</f>
        <v>43.13</v>
      </c>
      <c r="L634" s="27"/>
    </row>
    <row r="635" spans="1:26" ht="14.25" x14ac:dyDescent="0.2">
      <c r="A635" s="41"/>
      <c r="B635" s="42"/>
      <c r="C635" s="42" t="s">
        <v>1211</v>
      </c>
      <c r="D635" s="25" t="s">
        <v>1212</v>
      </c>
      <c r="E635" s="13">
        <f>Source!AQ441</f>
        <v>81.31</v>
      </c>
      <c r="F635" s="26"/>
      <c r="G635" s="6" t="str">
        <f>Source!DI441</f>
        <v>)*1,15)*1,15</v>
      </c>
      <c r="H635" s="12"/>
      <c r="I635" s="6"/>
      <c r="J635" s="6"/>
      <c r="K635" s="12"/>
      <c r="L635" s="30">
        <f>Source!U441</f>
        <v>7.5272732499999995</v>
      </c>
    </row>
    <row r="636" spans="1:26" ht="28.5" x14ac:dyDescent="0.2">
      <c r="A636" s="41" t="str">
        <f>Source!E443</f>
        <v>72,1</v>
      </c>
      <c r="B636" s="42" t="str">
        <f>Source!F443</f>
        <v>04.3.01.09-0017</v>
      </c>
      <c r="C636" s="42" t="str">
        <f>Source!G443</f>
        <v>Раствор готовый кладочный цементный марки 250</v>
      </c>
      <c r="D636" s="25" t="str">
        <f>Source!H443</f>
        <v>м3</v>
      </c>
      <c r="E636" s="13">
        <f>Source!I443</f>
        <v>9.0999999999999998E-2</v>
      </c>
      <c r="F636" s="26">
        <f>Source!AL443+Source!AM443+Source!AO443</f>
        <v>651.78</v>
      </c>
      <c r="G636" s="40" t="s">
        <v>3</v>
      </c>
      <c r="H636" s="12">
        <f>ROUND(Source!AC443*Source!I443, 2)+ROUND(Source!AD443*Source!I443, 2)+ROUND(Source!AF443*Source!I443, 2)</f>
        <v>59.31</v>
      </c>
      <c r="I636" s="6"/>
      <c r="J636" s="6">
        <f>IF(Source!BC443&lt;&gt; 0, Source!BC443, 1)</f>
        <v>1</v>
      </c>
      <c r="K636" s="12">
        <f>Source!O443</f>
        <v>59.31</v>
      </c>
      <c r="L636" s="27"/>
      <c r="S636">
        <f>ROUND((Source!FX443/100)*((ROUND(Source!AF443*Source!I443, 2)+ROUND(Source!AE443*Source!I443, 2))), 2)</f>
        <v>0</v>
      </c>
      <c r="T636">
        <f>Source!X443</f>
        <v>0</v>
      </c>
      <c r="U636">
        <f>ROUND((Source!FY443/100)*((ROUND(Source!AF443*Source!I443, 2)+ROUND(Source!AE443*Source!I443, 2))), 2)</f>
        <v>0</v>
      </c>
      <c r="V636">
        <f>Source!Y443</f>
        <v>0</v>
      </c>
      <c r="W636">
        <f>IF(Source!BI443&lt;=1,H636, 0)</f>
        <v>59.31</v>
      </c>
      <c r="X636">
        <f>IF(Source!BI443=2,H636, 0)</f>
        <v>0</v>
      </c>
      <c r="Y636">
        <f>IF(Source!BI443=3,H636, 0)</f>
        <v>0</v>
      </c>
      <c r="Z636">
        <f>IF(Source!BI443=4,H636, 0)</f>
        <v>0</v>
      </c>
    </row>
    <row r="637" spans="1:26" ht="71.25" x14ac:dyDescent="0.2">
      <c r="A637" s="43" t="str">
        <f>Source!E445</f>
        <v>72,2</v>
      </c>
      <c r="B637" s="44" t="str">
        <f>Source!F445</f>
        <v>05.2.02.21-0061</v>
      </c>
      <c r="C637" s="44" t="str">
        <f>Source!G445</f>
        <v>Плитки площадью до 0,1 м2 прямоугольные для покрытия тротуаров и площадок с ровной гладкой поверхностью на цветном цементе, при толщине 30 мм</v>
      </c>
      <c r="D637" s="31" t="str">
        <f>Source!H445</f>
        <v>м2</v>
      </c>
      <c r="E637" s="32">
        <f>Source!I445</f>
        <v>7.14</v>
      </c>
      <c r="F637" s="33">
        <f>Source!AL445+Source!AM445+Source!AO445</f>
        <v>65.63</v>
      </c>
      <c r="G637" s="34" t="s">
        <v>3</v>
      </c>
      <c r="H637" s="35">
        <f>ROUND(Source!AC445*Source!I445, 2)+ROUND(Source!AD445*Source!I445, 2)+ROUND(Source!AF445*Source!I445, 2)</f>
        <v>468.6</v>
      </c>
      <c r="I637" s="36"/>
      <c r="J637" s="36">
        <f>IF(Source!BC445&lt;&gt; 0, Source!BC445, 1)</f>
        <v>1</v>
      </c>
      <c r="K637" s="35">
        <f>Source!O445</f>
        <v>468.6</v>
      </c>
      <c r="L637" s="37"/>
      <c r="S637">
        <f>ROUND((Source!FX445/100)*((ROUND(Source!AF445*Source!I445, 2)+ROUND(Source!AE445*Source!I445, 2))), 2)</f>
        <v>0</v>
      </c>
      <c r="T637">
        <f>Source!X445</f>
        <v>0</v>
      </c>
      <c r="U637">
        <f>ROUND((Source!FY445/100)*((ROUND(Source!AF445*Source!I445, 2)+ROUND(Source!AE445*Source!I445, 2))), 2)</f>
        <v>0</v>
      </c>
      <c r="V637">
        <f>Source!Y445</f>
        <v>0</v>
      </c>
      <c r="W637">
        <f>IF(Source!BI445&lt;=1,H637, 0)</f>
        <v>468.6</v>
      </c>
      <c r="X637">
        <f>IF(Source!BI445=2,H637, 0)</f>
        <v>0</v>
      </c>
      <c r="Y637">
        <f>IF(Source!BI445=3,H637, 0)</f>
        <v>0</v>
      </c>
      <c r="Z637">
        <f>IF(Source!BI445=4,H637, 0)</f>
        <v>0</v>
      </c>
    </row>
    <row r="638" spans="1:26" ht="15" x14ac:dyDescent="0.25">
      <c r="G638" s="60">
        <f>H629+H630+H632+H633+H634+SUM(H636:H637)</f>
        <v>733.06000000000006</v>
      </c>
      <c r="H638" s="60"/>
      <c r="J638" s="60">
        <f>K629+K630+K632+K633+K634+SUM(K636:K637)</f>
        <v>733.43000000000006</v>
      </c>
      <c r="K638" s="60"/>
      <c r="L638" s="38">
        <f>Source!U441</f>
        <v>7.5272732499999995</v>
      </c>
      <c r="O638" s="17">
        <f>G638</f>
        <v>733.06000000000006</v>
      </c>
      <c r="P638" s="17">
        <f>J638</f>
        <v>733.43000000000006</v>
      </c>
      <c r="Q638" s="17">
        <f>L638</f>
        <v>7.5272732499999995</v>
      </c>
      <c r="W638">
        <f>IF(Source!BI441&lt;=1,H629+H630+H632+H633+H634, 0)</f>
        <v>205.15</v>
      </c>
      <c r="X638">
        <f>IF(Source!BI441=2,H629+H630+H632+H633+H634, 0)</f>
        <v>0</v>
      </c>
      <c r="Y638">
        <f>IF(Source!BI441=3,H629+H630+H632+H633+H634, 0)</f>
        <v>0</v>
      </c>
      <c r="Z638">
        <f>IF(Source!BI441=4,H629+H630+H632+H633+H634, 0)</f>
        <v>0</v>
      </c>
    </row>
    <row r="639" spans="1:26" ht="66.75" x14ac:dyDescent="0.2">
      <c r="A639" s="41" t="str">
        <f>Source!E453</f>
        <v>74</v>
      </c>
      <c r="B639" s="42" t="s">
        <v>1240</v>
      </c>
      <c r="C639" s="42" t="str">
        <f>Source!G453</f>
        <v>Огрунтовка металлических поверхностей за один раз грунтовкой ГФ-021 (Прим. Второй слой )</v>
      </c>
      <c r="D639" s="25" t="str">
        <f>Source!H453</f>
        <v>100 м2</v>
      </c>
      <c r="E639" s="13">
        <f>Source!I453</f>
        <v>0.30299999999999999</v>
      </c>
      <c r="F639" s="26">
        <f>Source!AL453+Source!AM453+Source!AO453</f>
        <v>268.49</v>
      </c>
      <c r="G639" s="6"/>
      <c r="H639" s="12"/>
      <c r="I639" s="6" t="str">
        <f>Source!BO453</f>
        <v/>
      </c>
      <c r="J639" s="6"/>
      <c r="K639" s="12"/>
      <c r="L639" s="27"/>
      <c r="S639">
        <f>ROUND((Source!FX453/100)*((ROUND(Source!AF453*Source!I453, 2)+ROUND(Source!AE453*Source!I453, 2))), 2)</f>
        <v>20.28</v>
      </c>
      <c r="T639">
        <f>Source!X453</f>
        <v>20.28</v>
      </c>
      <c r="U639">
        <f>ROUND((Source!FY453/100)*((ROUND(Source!AF453*Source!I453, 2)+ROUND(Source!AE453*Source!I453, 2))), 2)</f>
        <v>14.9</v>
      </c>
      <c r="V639">
        <f>Source!Y453</f>
        <v>15.02</v>
      </c>
    </row>
    <row r="640" spans="1:26" x14ac:dyDescent="0.2">
      <c r="C640" s="19" t="str">
        <f>"Объем: "&amp;Source!I453&amp;"=30,3/"&amp;"100"</f>
        <v>Объем: 0,303=30,3/100</v>
      </c>
    </row>
    <row r="641" spans="1:26" ht="28.5" x14ac:dyDescent="0.2">
      <c r="A641" s="41"/>
      <c r="B641" s="42"/>
      <c r="C641" s="42" t="s">
        <v>1206</v>
      </c>
      <c r="D641" s="25"/>
      <c r="E641" s="13"/>
      <c r="F641" s="26">
        <f>Source!AO453</f>
        <v>56.55</v>
      </c>
      <c r="G641" s="6" t="str">
        <f>Source!DG453</f>
        <v>)*1,1)*1,15)*1,15</v>
      </c>
      <c r="H641" s="12">
        <f>ROUND(Source!AF453*Source!I453, 2)</f>
        <v>24.93</v>
      </c>
      <c r="I641" s="6"/>
      <c r="J641" s="6">
        <f>IF(Source!BA453&lt;&gt; 0, Source!BA453, 1)</f>
        <v>1</v>
      </c>
      <c r="K641" s="12">
        <f>Source!S453</f>
        <v>24.93</v>
      </c>
      <c r="L641" s="27"/>
      <c r="R641">
        <f>H641</f>
        <v>24.93</v>
      </c>
    </row>
    <row r="642" spans="1:26" ht="28.5" x14ac:dyDescent="0.2">
      <c r="A642" s="41"/>
      <c r="B642" s="42"/>
      <c r="C642" s="42" t="s">
        <v>159</v>
      </c>
      <c r="D642" s="25"/>
      <c r="E642" s="13"/>
      <c r="F642" s="26">
        <f>Source!AM453</f>
        <v>9.2200000000000006</v>
      </c>
      <c r="G642" s="6" t="str">
        <f>Source!DE453</f>
        <v>)*1,1)*1,25)*1,15</v>
      </c>
      <c r="H642" s="12">
        <f>ROUND(Source!AD453*Source!I453, 2)</f>
        <v>4.42</v>
      </c>
      <c r="I642" s="6"/>
      <c r="J642" s="6">
        <f>IF(Source!BB453&lt;&gt; 0, Source!BB453, 1)</f>
        <v>1</v>
      </c>
      <c r="K642" s="12">
        <f>Source!Q453</f>
        <v>4.42</v>
      </c>
      <c r="L642" s="27"/>
    </row>
    <row r="643" spans="1:26" ht="28.5" x14ac:dyDescent="0.2">
      <c r="A643" s="41"/>
      <c r="B643" s="42"/>
      <c r="C643" s="42" t="s">
        <v>1207</v>
      </c>
      <c r="D643" s="25"/>
      <c r="E643" s="13"/>
      <c r="F643" s="26">
        <f>Source!AN453</f>
        <v>0.22</v>
      </c>
      <c r="G643" s="6" t="str">
        <f>Source!DF453</f>
        <v>)*1,1)*1,25)*1,15</v>
      </c>
      <c r="H643" s="28">
        <f>ROUND(Source!AE453*Source!I453, 2)</f>
        <v>0.11</v>
      </c>
      <c r="I643" s="6"/>
      <c r="J643" s="6">
        <f>IF(Source!BS453&lt;&gt; 0, Source!BS453, 1)</f>
        <v>1</v>
      </c>
      <c r="K643" s="28">
        <f>Source!R453</f>
        <v>0.11</v>
      </c>
      <c r="L643" s="27"/>
      <c r="R643">
        <f>H643</f>
        <v>0.11</v>
      </c>
    </row>
    <row r="644" spans="1:26" ht="14.25" x14ac:dyDescent="0.2">
      <c r="A644" s="41"/>
      <c r="B644" s="42"/>
      <c r="C644" s="42" t="s">
        <v>1215</v>
      </c>
      <c r="D644" s="25"/>
      <c r="E644" s="13"/>
      <c r="F644" s="26">
        <f>Source!AL453</f>
        <v>202.72</v>
      </c>
      <c r="G644" s="6" t="str">
        <f>Source!DD453</f>
        <v>)*1,1</v>
      </c>
      <c r="H644" s="12">
        <f>ROUND(Source!AC453*Source!I453, 2)</f>
        <v>67.569999999999993</v>
      </c>
      <c r="I644" s="6"/>
      <c r="J644" s="6">
        <f>IF(Source!BC453&lt;&gt; 0, Source!BC453, 1)</f>
        <v>1</v>
      </c>
      <c r="K644" s="12">
        <f>Source!P453</f>
        <v>67.569999999999993</v>
      </c>
      <c r="L644" s="27"/>
    </row>
    <row r="645" spans="1:26" ht="14.25" x14ac:dyDescent="0.2">
      <c r="A645" s="41"/>
      <c r="B645" s="42"/>
      <c r="C645" s="42" t="s">
        <v>1208</v>
      </c>
      <c r="D645" s="25" t="s">
        <v>1209</v>
      </c>
      <c r="E645" s="13">
        <f>Source!BZ453</f>
        <v>90</v>
      </c>
      <c r="F645" s="59" t="str">
        <f>CONCATENATE(" )", Source!DL453, Source!FT453, "=", Source!FX453)</f>
        <v xml:space="preserve"> )*0,9=81</v>
      </c>
      <c r="G645" s="48"/>
      <c r="H645" s="12">
        <f>SUM(S639:S647)</f>
        <v>20.28</v>
      </c>
      <c r="I645" s="29"/>
      <c r="J645" s="7">
        <f>Source!AT453</f>
        <v>81</v>
      </c>
      <c r="K645" s="12">
        <f>SUM(T639:T647)</f>
        <v>20.28</v>
      </c>
      <c r="L645" s="27"/>
    </row>
    <row r="646" spans="1:26" ht="14.25" x14ac:dyDescent="0.2">
      <c r="A646" s="41"/>
      <c r="B646" s="42"/>
      <c r="C646" s="42" t="s">
        <v>1210</v>
      </c>
      <c r="D646" s="25" t="s">
        <v>1209</v>
      </c>
      <c r="E646" s="13">
        <f>Source!CA453</f>
        <v>70</v>
      </c>
      <c r="F646" s="59" t="str">
        <f>CONCATENATE(" )", Source!DM453, Source!FU453, "=", Source!FY453)</f>
        <v xml:space="preserve"> )*0,85=59,5</v>
      </c>
      <c r="G646" s="48"/>
      <c r="H646" s="12">
        <f>SUM(U639:U647)</f>
        <v>14.9</v>
      </c>
      <c r="I646" s="29"/>
      <c r="J646" s="7">
        <f>Source!AU453</f>
        <v>60</v>
      </c>
      <c r="K646" s="12">
        <f>SUM(V639:V647)</f>
        <v>15.02</v>
      </c>
      <c r="L646" s="27"/>
    </row>
    <row r="647" spans="1:26" ht="28.5" x14ac:dyDescent="0.2">
      <c r="A647" s="43"/>
      <c r="B647" s="44"/>
      <c r="C647" s="44" t="s">
        <v>1211</v>
      </c>
      <c r="D647" s="31" t="s">
        <v>1212</v>
      </c>
      <c r="E647" s="32">
        <f>Source!AQ453</f>
        <v>5.31</v>
      </c>
      <c r="F647" s="33"/>
      <c r="G647" s="36" t="str">
        <f>Source!DI453</f>
        <v>)*1,1)*1,15)*1,15</v>
      </c>
      <c r="H647" s="35"/>
      <c r="I647" s="36"/>
      <c r="J647" s="36"/>
      <c r="K647" s="35"/>
      <c r="L647" s="39">
        <f>Source!U453</f>
        <v>2.3405909174999997</v>
      </c>
    </row>
    <row r="648" spans="1:26" ht="15" x14ac:dyDescent="0.25">
      <c r="G648" s="60">
        <f>H641+H642+H644+H645+H646</f>
        <v>132.1</v>
      </c>
      <c r="H648" s="60"/>
      <c r="J648" s="60">
        <f>K641+K642+K644+K645+K646</f>
        <v>132.22</v>
      </c>
      <c r="K648" s="60"/>
      <c r="L648" s="38">
        <f>Source!U453</f>
        <v>2.3405909174999997</v>
      </c>
      <c r="O648" s="17">
        <f>G648</f>
        <v>132.1</v>
      </c>
      <c r="P648" s="17">
        <f>J648</f>
        <v>132.22</v>
      </c>
      <c r="Q648" s="17">
        <f>L648</f>
        <v>2.3405909174999997</v>
      </c>
      <c r="W648">
        <f>IF(Source!BI453&lt;=1,H641+H642+H644+H645+H646, 0)</f>
        <v>132.1</v>
      </c>
      <c r="X648">
        <f>IF(Source!BI453=2,H641+H642+H644+H645+H646, 0)</f>
        <v>0</v>
      </c>
      <c r="Y648">
        <f>IF(Source!BI453=3,H641+H642+H644+H645+H646, 0)</f>
        <v>0</v>
      </c>
      <c r="Z648">
        <f>IF(Source!BI453=4,H641+H642+H644+H645+H646, 0)</f>
        <v>0</v>
      </c>
    </row>
    <row r="649" spans="1:26" ht="66.75" x14ac:dyDescent="0.2">
      <c r="A649" s="41" t="str">
        <f>Source!E455</f>
        <v>75</v>
      </c>
      <c r="B649" s="42" t="s">
        <v>1241</v>
      </c>
      <c r="C649" s="42" t="str">
        <f>Source!G455</f>
        <v>Окраска металлических огрунтованных поверхностей эмалью ПФ-115 (Прим. В два слоя)</v>
      </c>
      <c r="D649" s="25" t="str">
        <f>Source!H455</f>
        <v>100 м2</v>
      </c>
      <c r="E649" s="13">
        <f>Source!I455</f>
        <v>0.30299999999999999</v>
      </c>
      <c r="F649" s="26">
        <f>Source!AL455+Source!AM455+Source!AO455</f>
        <v>322.02</v>
      </c>
      <c r="G649" s="6"/>
      <c r="H649" s="12"/>
      <c r="I649" s="6" t="str">
        <f>Source!BO455</f>
        <v/>
      </c>
      <c r="J649" s="6"/>
      <c r="K649" s="12"/>
      <c r="L649" s="27"/>
      <c r="S649">
        <f>ROUND((Source!FX455/100)*((ROUND(Source!AF455*Source!I455, 2)+ROUND(Source!AE455*Source!I455, 2))), 2)</f>
        <v>18.93</v>
      </c>
      <c r="T649">
        <f>Source!X455</f>
        <v>18.93</v>
      </c>
      <c r="U649">
        <f>ROUND((Source!FY455/100)*((ROUND(Source!AF455*Source!I455, 2)+ROUND(Source!AE455*Source!I455, 2))), 2)</f>
        <v>13.91</v>
      </c>
      <c r="V649">
        <f>Source!Y455</f>
        <v>14.02</v>
      </c>
    </row>
    <row r="650" spans="1:26" x14ac:dyDescent="0.2">
      <c r="C650" s="19" t="str">
        <f>"Объем: "&amp;Source!I455&amp;"=30,3/"&amp;"100"</f>
        <v>Объем: 0,303=30,3/100</v>
      </c>
    </row>
    <row r="651" spans="1:26" ht="14.25" x14ac:dyDescent="0.2">
      <c r="A651" s="41"/>
      <c r="B651" s="42"/>
      <c r="C651" s="42" t="s">
        <v>1206</v>
      </c>
      <c r="D651" s="25"/>
      <c r="E651" s="13"/>
      <c r="F651" s="26">
        <f>Source!AO455</f>
        <v>34.74</v>
      </c>
      <c r="G651" s="6" t="str">
        <f>Source!DG455</f>
        <v>)*1,1*2</v>
      </c>
      <c r="H651" s="12">
        <f>ROUND(Source!AF455*Source!I455, 2)</f>
        <v>23.16</v>
      </c>
      <c r="I651" s="6"/>
      <c r="J651" s="6">
        <f>IF(Source!BA455&lt;&gt; 0, Source!BA455, 1)</f>
        <v>1</v>
      </c>
      <c r="K651" s="12">
        <f>Source!S455</f>
        <v>23.16</v>
      </c>
      <c r="L651" s="27"/>
      <c r="R651">
        <f>H651</f>
        <v>23.16</v>
      </c>
    </row>
    <row r="652" spans="1:26" ht="28.5" x14ac:dyDescent="0.2">
      <c r="A652" s="41"/>
      <c r="B652" s="42"/>
      <c r="C652" s="42" t="s">
        <v>159</v>
      </c>
      <c r="D652" s="25"/>
      <c r="E652" s="13"/>
      <c r="F652" s="26">
        <f>Source!AM455</f>
        <v>6.01</v>
      </c>
      <c r="G652" s="6" t="str">
        <f>Source!DE455</f>
        <v>)*1,1*2)*1,25)*1,15</v>
      </c>
      <c r="H652" s="12">
        <f>ROUND(Source!AD455*Source!I455, 2)</f>
        <v>5.76</v>
      </c>
      <c r="I652" s="6"/>
      <c r="J652" s="6">
        <f>IF(Source!BB455&lt;&gt; 0, Source!BB455, 1)</f>
        <v>1</v>
      </c>
      <c r="K652" s="12">
        <f>Source!Q455</f>
        <v>5.76</v>
      </c>
      <c r="L652" s="27"/>
    </row>
    <row r="653" spans="1:26" ht="28.5" x14ac:dyDescent="0.2">
      <c r="A653" s="41"/>
      <c r="B653" s="42"/>
      <c r="C653" s="42" t="s">
        <v>1207</v>
      </c>
      <c r="D653" s="25"/>
      <c r="E653" s="13"/>
      <c r="F653" s="26">
        <f>Source!AN455</f>
        <v>0.22</v>
      </c>
      <c r="G653" s="6" t="str">
        <f>Source!DF455</f>
        <v>)*1,1*2)*1,25)*1,15</v>
      </c>
      <c r="H653" s="28">
        <f>ROUND(Source!AE455*Source!I455, 2)</f>
        <v>0.21</v>
      </c>
      <c r="I653" s="6"/>
      <c r="J653" s="6">
        <f>IF(Source!BS455&lt;&gt; 0, Source!BS455, 1)</f>
        <v>1</v>
      </c>
      <c r="K653" s="28">
        <f>Source!R455</f>
        <v>0.21</v>
      </c>
      <c r="L653" s="27"/>
      <c r="R653">
        <f>H653</f>
        <v>0.21</v>
      </c>
    </row>
    <row r="654" spans="1:26" ht="14.25" x14ac:dyDescent="0.2">
      <c r="A654" s="41"/>
      <c r="B654" s="42"/>
      <c r="C654" s="42" t="s">
        <v>1215</v>
      </c>
      <c r="D654" s="25"/>
      <c r="E654" s="13"/>
      <c r="F654" s="26">
        <f>Source!AL455</f>
        <v>281.27</v>
      </c>
      <c r="G654" s="6" t="str">
        <f>Source!DD455</f>
        <v>)*1,1*2</v>
      </c>
      <c r="H654" s="12">
        <f>ROUND(Source!AC455*Source!I455, 2)</f>
        <v>187.49</v>
      </c>
      <c r="I654" s="6"/>
      <c r="J654" s="6">
        <f>IF(Source!BC455&lt;&gt; 0, Source!BC455, 1)</f>
        <v>1</v>
      </c>
      <c r="K654" s="12">
        <f>Source!P455</f>
        <v>187.49</v>
      </c>
      <c r="L654" s="27"/>
    </row>
    <row r="655" spans="1:26" ht="14.25" x14ac:dyDescent="0.2">
      <c r="A655" s="41"/>
      <c r="B655" s="42"/>
      <c r="C655" s="42" t="s">
        <v>1208</v>
      </c>
      <c r="D655" s="25" t="s">
        <v>1209</v>
      </c>
      <c r="E655" s="13">
        <f>Source!BZ455</f>
        <v>90</v>
      </c>
      <c r="F655" s="59" t="str">
        <f>CONCATENATE(" )", Source!DL455, Source!FT455, "=", Source!FX455)</f>
        <v xml:space="preserve"> )*0,9=81</v>
      </c>
      <c r="G655" s="48"/>
      <c r="H655" s="12">
        <f>SUM(S649:S659)</f>
        <v>18.93</v>
      </c>
      <c r="I655" s="29"/>
      <c r="J655" s="7">
        <f>Source!AT455</f>
        <v>81</v>
      </c>
      <c r="K655" s="12">
        <f>SUM(T649:T659)</f>
        <v>18.93</v>
      </c>
      <c r="L655" s="27"/>
    </row>
    <row r="656" spans="1:26" ht="14.25" x14ac:dyDescent="0.2">
      <c r="A656" s="41"/>
      <c r="B656" s="42"/>
      <c r="C656" s="42" t="s">
        <v>1210</v>
      </c>
      <c r="D656" s="25" t="s">
        <v>1209</v>
      </c>
      <c r="E656" s="13">
        <f>Source!CA455</f>
        <v>70</v>
      </c>
      <c r="F656" s="59" t="str">
        <f>CONCATENATE(" )", Source!DM455, Source!FU455, "=", Source!FY455)</f>
        <v xml:space="preserve"> )*0,85=59,5</v>
      </c>
      <c r="G656" s="48"/>
      <c r="H656" s="12">
        <f>SUM(U649:U659)</f>
        <v>13.91</v>
      </c>
      <c r="I656" s="29"/>
      <c r="J656" s="7">
        <f>Source!AU455</f>
        <v>60</v>
      </c>
      <c r="K656" s="12">
        <f>SUM(V649:V659)</f>
        <v>14.02</v>
      </c>
      <c r="L656" s="27"/>
    </row>
    <row r="657" spans="1:26" ht="28.5" x14ac:dyDescent="0.2">
      <c r="A657" s="41"/>
      <c r="B657" s="42"/>
      <c r="C657" s="42" t="s">
        <v>1211</v>
      </c>
      <c r="D657" s="25" t="s">
        <v>1212</v>
      </c>
      <c r="E657" s="13">
        <f>Source!AQ455</f>
        <v>3.83</v>
      </c>
      <c r="F657" s="26"/>
      <c r="G657" s="6" t="str">
        <f>Source!DI455</f>
        <v>)*1,1*2)*1,15)*1,15</v>
      </c>
      <c r="H657" s="12"/>
      <c r="I657" s="6"/>
      <c r="J657" s="6"/>
      <c r="K657" s="12"/>
      <c r="L657" s="30">
        <f>Source!U455</f>
        <v>3.3764456549999995</v>
      </c>
    </row>
    <row r="658" spans="1:26" ht="66.75" x14ac:dyDescent="0.2">
      <c r="A658" s="41" t="str">
        <f>Source!E457</f>
        <v>75,1</v>
      </c>
      <c r="B658" s="42" t="s">
        <v>1242</v>
      </c>
      <c r="C658" s="42" t="str">
        <f>Source!G457</f>
        <v>Эмаль ПФ-133 цветная</v>
      </c>
      <c r="D658" s="25" t="str">
        <f>Source!H457</f>
        <v>т</v>
      </c>
      <c r="E658" s="13">
        <f>Source!I457</f>
        <v>1.2664999999999999E-2</v>
      </c>
      <c r="F658" s="26">
        <f>Source!AL457+Source!AM457+Source!AO457</f>
        <v>16303</v>
      </c>
      <c r="G658" s="40" t="s">
        <v>1234</v>
      </c>
      <c r="H658" s="12">
        <f>ROUND(Source!AC457*Source!I457, 2)+ROUND(Source!AD457*Source!I457, 2)+ROUND(Source!AF457*Source!I457, 2)</f>
        <v>206.48</v>
      </c>
      <c r="I658" s="6"/>
      <c r="J658" s="6">
        <f>IF(Source!BC457&lt;&gt; 0, Source!BC457, 1)</f>
        <v>1</v>
      </c>
      <c r="K658" s="12">
        <f>Source!O457</f>
        <v>206.48</v>
      </c>
      <c r="L658" s="27"/>
      <c r="S658">
        <f>ROUND((Source!FX457/100)*((ROUND(Source!AF457*Source!I457, 2)+ROUND(Source!AE457*Source!I457, 2))), 2)</f>
        <v>0</v>
      </c>
      <c r="T658">
        <f>Source!X457</f>
        <v>0</v>
      </c>
      <c r="U658">
        <f>ROUND((Source!FY457/100)*((ROUND(Source!AF457*Source!I457, 2)+ROUND(Source!AE457*Source!I457, 2))), 2)</f>
        <v>0</v>
      </c>
      <c r="V658">
        <f>Source!Y457</f>
        <v>0</v>
      </c>
      <c r="W658">
        <f>IF(Source!BI457&lt;=1,H658, 0)</f>
        <v>206.48</v>
      </c>
      <c r="X658">
        <f>IF(Source!BI457=2,H658, 0)</f>
        <v>0</v>
      </c>
      <c r="Y658">
        <f>IF(Source!BI457=3,H658, 0)</f>
        <v>0</v>
      </c>
      <c r="Z658">
        <f>IF(Source!BI457=4,H658, 0)</f>
        <v>0</v>
      </c>
    </row>
    <row r="659" spans="1:26" ht="66.75" x14ac:dyDescent="0.2">
      <c r="A659" s="43" t="str">
        <f>Source!E459</f>
        <v>75,2</v>
      </c>
      <c r="B659" s="44" t="s">
        <v>1243</v>
      </c>
      <c r="C659" s="44" t="str">
        <f>Source!G459</f>
        <v>Эмаль ПФ-115 серая</v>
      </c>
      <c r="D659" s="31" t="str">
        <f>Source!H459</f>
        <v>т</v>
      </c>
      <c r="E659" s="32">
        <f>Source!I459</f>
        <v>-1.2664999999999999E-2</v>
      </c>
      <c r="F659" s="33">
        <f>Source!AL459+Source!AM459+Source!AO459</f>
        <v>14312.87</v>
      </c>
      <c r="G659" s="34" t="s">
        <v>1234</v>
      </c>
      <c r="H659" s="35">
        <f>ROUND(Source!AC459*Source!I459, 2)+ROUND(Source!AD459*Source!I459, 2)+ROUND(Source!AF459*Source!I459, 2)</f>
        <v>-181.27</v>
      </c>
      <c r="I659" s="36"/>
      <c r="J659" s="36">
        <f>IF(Source!BC459&lt;&gt; 0, Source!BC459, 1)</f>
        <v>1</v>
      </c>
      <c r="K659" s="35">
        <f>Source!O459</f>
        <v>-181.27</v>
      </c>
      <c r="L659" s="37"/>
      <c r="S659">
        <f>ROUND((Source!FX459/100)*((ROUND(Source!AF459*Source!I459, 2)+ROUND(Source!AE459*Source!I459, 2))), 2)</f>
        <v>0</v>
      </c>
      <c r="T659">
        <f>Source!X459</f>
        <v>0</v>
      </c>
      <c r="U659">
        <f>ROUND((Source!FY459/100)*((ROUND(Source!AF459*Source!I459, 2)+ROUND(Source!AE459*Source!I459, 2))), 2)</f>
        <v>0</v>
      </c>
      <c r="V659">
        <f>Source!Y459</f>
        <v>0</v>
      </c>
      <c r="W659">
        <f>IF(Source!BI459&lt;=1,H659, 0)</f>
        <v>-181.27</v>
      </c>
      <c r="X659">
        <f>IF(Source!BI459=2,H659, 0)</f>
        <v>0</v>
      </c>
      <c r="Y659">
        <f>IF(Source!BI459=3,H659, 0)</f>
        <v>0</v>
      </c>
      <c r="Z659">
        <f>IF(Source!BI459=4,H659, 0)</f>
        <v>0</v>
      </c>
    </row>
    <row r="660" spans="1:26" ht="15" x14ac:dyDescent="0.25">
      <c r="G660" s="60">
        <f>H651+H652+H654+H655+H656+SUM(H658:H659)</f>
        <v>274.46000000000004</v>
      </c>
      <c r="H660" s="60"/>
      <c r="J660" s="60">
        <f>K651+K652+K654+K655+K656+SUM(K658:K659)</f>
        <v>274.57000000000005</v>
      </c>
      <c r="K660" s="60"/>
      <c r="L660" s="38">
        <f>Source!U455</f>
        <v>3.3764456549999995</v>
      </c>
      <c r="O660" s="17">
        <f>G660</f>
        <v>274.46000000000004</v>
      </c>
      <c r="P660" s="17">
        <f>J660</f>
        <v>274.57000000000005</v>
      </c>
      <c r="Q660" s="17">
        <f>L660</f>
        <v>3.3764456549999995</v>
      </c>
      <c r="W660">
        <f>IF(Source!BI455&lt;=1,H651+H652+H654+H655+H656, 0)</f>
        <v>249.25000000000003</v>
      </c>
      <c r="X660">
        <f>IF(Source!BI455=2,H651+H652+H654+H655+H656, 0)</f>
        <v>0</v>
      </c>
      <c r="Y660">
        <f>IF(Source!BI455=3,H651+H652+H654+H655+H656, 0)</f>
        <v>0</v>
      </c>
      <c r="Z660">
        <f>IF(Source!BI455=4,H651+H652+H654+H655+H656, 0)</f>
        <v>0</v>
      </c>
    </row>
    <row r="661" spans="1:26" ht="117.75" x14ac:dyDescent="0.2">
      <c r="A661" s="41" t="str">
        <f>Source!E461</f>
        <v>76</v>
      </c>
      <c r="B661" s="42" t="s">
        <v>1253</v>
      </c>
      <c r="C661" s="42" t="str">
        <f>Source!G461</f>
        <v>Устройство металлической водосточной системы прямых звеньев труб</v>
      </c>
      <c r="D661" s="25" t="str">
        <f>Source!H461</f>
        <v>м</v>
      </c>
      <c r="E661" s="13">
        <f>Source!I461</f>
        <v>6</v>
      </c>
      <c r="F661" s="26">
        <f>Source!AL461+Source!AM461+Source!AO461</f>
        <v>8.9499999999999993</v>
      </c>
      <c r="G661" s="6"/>
      <c r="H661" s="12"/>
      <c r="I661" s="6" t="str">
        <f>Source!BO461</f>
        <v/>
      </c>
      <c r="J661" s="6"/>
      <c r="K661" s="12"/>
      <c r="L661" s="27"/>
      <c r="S661">
        <f>ROUND((Source!FX461/100)*((ROUND(Source!AF461*Source!I461, 2)+ROUND(Source!AE461*Source!I461, 2))), 2)</f>
        <v>9.86</v>
      </c>
      <c r="T661">
        <f>Source!X461</f>
        <v>9.86</v>
      </c>
      <c r="U661">
        <f>ROUND((Source!FY461/100)*((ROUND(Source!AF461*Source!I461, 2)+ROUND(Source!AE461*Source!I461, 2))), 2)</f>
        <v>5.04</v>
      </c>
      <c r="V661">
        <f>Source!Y461</f>
        <v>5.0199999999999996</v>
      </c>
    </row>
    <row r="662" spans="1:26" ht="14.25" x14ac:dyDescent="0.2">
      <c r="A662" s="41"/>
      <c r="B662" s="42"/>
      <c r="C662" s="42" t="s">
        <v>1206</v>
      </c>
      <c r="D662" s="25"/>
      <c r="E662" s="13"/>
      <c r="F662" s="26">
        <f>Source!AO461</f>
        <v>1.1499999999999999</v>
      </c>
      <c r="G662" s="6" t="str">
        <f>Source!DG461</f>
        <v>)*1,15)*1,15</v>
      </c>
      <c r="H662" s="12">
        <f>ROUND(Source!AF461*Source!I461, 2)</f>
        <v>9.1300000000000008</v>
      </c>
      <c r="I662" s="6"/>
      <c r="J662" s="6">
        <f>IF(Source!BA461&lt;&gt; 0, Source!BA461, 1)</f>
        <v>1</v>
      </c>
      <c r="K662" s="12">
        <f>Source!S461</f>
        <v>9.1300000000000008</v>
      </c>
      <c r="L662" s="27"/>
      <c r="R662">
        <f>H662</f>
        <v>9.1300000000000008</v>
      </c>
    </row>
    <row r="663" spans="1:26" ht="14.25" x14ac:dyDescent="0.2">
      <c r="A663" s="41"/>
      <c r="B663" s="42"/>
      <c r="C663" s="42" t="s">
        <v>1215</v>
      </c>
      <c r="D663" s="25"/>
      <c r="E663" s="13"/>
      <c r="F663" s="26">
        <f>Source!AL461</f>
        <v>7.8</v>
      </c>
      <c r="G663" s="6" t="str">
        <f>Source!DD461</f>
        <v/>
      </c>
      <c r="H663" s="12">
        <f>ROUND(Source!AC461*Source!I461, 2)</f>
        <v>46.8</v>
      </c>
      <c r="I663" s="6"/>
      <c r="J663" s="6">
        <f>IF(Source!BC461&lt;&gt; 0, Source!BC461, 1)</f>
        <v>1</v>
      </c>
      <c r="K663" s="12">
        <f>Source!P461</f>
        <v>46.8</v>
      </c>
      <c r="L663" s="27"/>
    </row>
    <row r="664" spans="1:26" ht="14.25" x14ac:dyDescent="0.2">
      <c r="A664" s="41"/>
      <c r="B664" s="42"/>
      <c r="C664" s="42" t="s">
        <v>1208</v>
      </c>
      <c r="D664" s="25" t="s">
        <v>1209</v>
      </c>
      <c r="E664" s="13">
        <f>Source!BZ461</f>
        <v>120</v>
      </c>
      <c r="F664" s="59" t="str">
        <f>CONCATENATE(" )", Source!DL461, Source!FT461, "=", Source!FX461)</f>
        <v xml:space="preserve"> )*0,9=108</v>
      </c>
      <c r="G664" s="48"/>
      <c r="H664" s="12">
        <f>SUM(S661:S669)</f>
        <v>9.86</v>
      </c>
      <c r="I664" s="29"/>
      <c r="J664" s="7">
        <f>Source!AT461</f>
        <v>108</v>
      </c>
      <c r="K664" s="12">
        <f>SUM(T661:T669)</f>
        <v>9.86</v>
      </c>
      <c r="L664" s="27"/>
    </row>
    <row r="665" spans="1:26" ht="14.25" x14ac:dyDescent="0.2">
      <c r="A665" s="41"/>
      <c r="B665" s="42"/>
      <c r="C665" s="42" t="s">
        <v>1210</v>
      </c>
      <c r="D665" s="25" t="s">
        <v>1209</v>
      </c>
      <c r="E665" s="13">
        <f>Source!CA461</f>
        <v>65</v>
      </c>
      <c r="F665" s="59" t="str">
        <f>CONCATENATE(" )", Source!DM461, Source!FU461, "=", Source!FY461)</f>
        <v xml:space="preserve"> )*0,85=55,25</v>
      </c>
      <c r="G665" s="48"/>
      <c r="H665" s="12">
        <f>SUM(U661:U669)</f>
        <v>5.04</v>
      </c>
      <c r="I665" s="29"/>
      <c r="J665" s="7">
        <f>Source!AU461</f>
        <v>55</v>
      </c>
      <c r="K665" s="12">
        <f>SUM(V661:V669)</f>
        <v>5.0199999999999996</v>
      </c>
      <c r="L665" s="27"/>
    </row>
    <row r="666" spans="1:26" ht="14.25" x14ac:dyDescent="0.2">
      <c r="A666" s="41"/>
      <c r="B666" s="42"/>
      <c r="C666" s="42" t="s">
        <v>1211</v>
      </c>
      <c r="D666" s="25" t="s">
        <v>1212</v>
      </c>
      <c r="E666" s="13">
        <f>Source!AQ461</f>
        <v>0.12</v>
      </c>
      <c r="F666" s="26"/>
      <c r="G666" s="6" t="str">
        <f>Source!DI461</f>
        <v>)*1,15)*1,15</v>
      </c>
      <c r="H666" s="12"/>
      <c r="I666" s="6"/>
      <c r="J666" s="6"/>
      <c r="K666" s="12"/>
      <c r="L666" s="30">
        <f>Source!U461</f>
        <v>0.95219999999999994</v>
      </c>
    </row>
    <row r="667" spans="1:26" ht="42.75" x14ac:dyDescent="0.2">
      <c r="A667" s="41" t="str">
        <f>Source!E463</f>
        <v>76,1</v>
      </c>
      <c r="B667" s="42" t="str">
        <f>Source!F463</f>
        <v>23.1.02.06-0039</v>
      </c>
      <c r="C667" s="42" t="str">
        <f>Source!G463</f>
        <v>Хомут металлический с шурупом и резиновым профилем для крепления трубопроводов диаметром 74-80 мм</v>
      </c>
      <c r="D667" s="25" t="str">
        <f>Source!H463</f>
        <v>10 шт.</v>
      </c>
      <c r="E667" s="13">
        <f>Source!I463</f>
        <v>0.6</v>
      </c>
      <c r="F667" s="26">
        <f>Source!AL463+Source!AM463+Source!AO463</f>
        <v>111</v>
      </c>
      <c r="G667" s="40" t="s">
        <v>3</v>
      </c>
      <c r="H667" s="12">
        <f>ROUND(Source!AC463*Source!I463, 2)+ROUND(Source!AD463*Source!I463, 2)+ROUND(Source!AF463*Source!I463, 2)</f>
        <v>66.599999999999994</v>
      </c>
      <c r="I667" s="6"/>
      <c r="J667" s="6">
        <f>IF(Source!BC463&lt;&gt; 0, Source!BC463, 1)</f>
        <v>1</v>
      </c>
      <c r="K667" s="12">
        <f>Source!O463</f>
        <v>66.599999999999994</v>
      </c>
      <c r="L667" s="27"/>
      <c r="S667">
        <f>ROUND((Source!FX463/100)*((ROUND(Source!AF463*Source!I463, 2)+ROUND(Source!AE463*Source!I463, 2))), 2)</f>
        <v>0</v>
      </c>
      <c r="T667">
        <f>Source!X463</f>
        <v>0</v>
      </c>
      <c r="U667">
        <f>ROUND((Source!FY463/100)*((ROUND(Source!AF463*Source!I463, 2)+ROUND(Source!AE463*Source!I463, 2))), 2)</f>
        <v>0</v>
      </c>
      <c r="V667">
        <f>Source!Y463</f>
        <v>0</v>
      </c>
      <c r="W667">
        <f>IF(Source!BI463&lt;=1,H667, 0)</f>
        <v>66.599999999999994</v>
      </c>
      <c r="X667">
        <f>IF(Source!BI463=2,H667, 0)</f>
        <v>0</v>
      </c>
      <c r="Y667">
        <f>IF(Source!BI463=3,H667, 0)</f>
        <v>0</v>
      </c>
      <c r="Z667">
        <f>IF(Source!BI463=4,H667, 0)</f>
        <v>0</v>
      </c>
    </row>
    <row r="668" spans="1:26" ht="28.5" x14ac:dyDescent="0.2">
      <c r="A668" s="41" t="str">
        <f>Source!E465</f>
        <v>76,2</v>
      </c>
      <c r="B668" s="42" t="str">
        <f>Source!F465</f>
        <v>08.1.02.07-0112</v>
      </c>
      <c r="C668" s="42" t="str">
        <f>Source!G465</f>
        <v>Труба водосточная МП с коленом, размер 76х102х3000 мм</v>
      </c>
      <c r="D668" s="25" t="str">
        <f>Source!H465</f>
        <v>шт.</v>
      </c>
      <c r="E668" s="13">
        <f>Source!I465</f>
        <v>1</v>
      </c>
      <c r="F668" s="26">
        <f>Source!AL465+Source!AM465+Source!AO465</f>
        <v>267.44</v>
      </c>
      <c r="G668" s="40" t="s">
        <v>3</v>
      </c>
      <c r="H668" s="12">
        <f>ROUND(Source!AC465*Source!I465, 2)+ROUND(Source!AD465*Source!I465, 2)+ROUND(Source!AF465*Source!I465, 2)</f>
        <v>267.44</v>
      </c>
      <c r="I668" s="6"/>
      <c r="J668" s="6">
        <f>IF(Source!BC465&lt;&gt; 0, Source!BC465, 1)</f>
        <v>1</v>
      </c>
      <c r="K668" s="12">
        <f>Source!O465</f>
        <v>267.44</v>
      </c>
      <c r="L668" s="27"/>
      <c r="S668">
        <f>ROUND((Source!FX465/100)*((ROUND(Source!AF465*Source!I465, 2)+ROUND(Source!AE465*Source!I465, 2))), 2)</f>
        <v>0</v>
      </c>
      <c r="T668">
        <f>Source!X465</f>
        <v>0</v>
      </c>
      <c r="U668">
        <f>ROUND((Source!FY465/100)*((ROUND(Source!AF465*Source!I465, 2)+ROUND(Source!AE465*Source!I465, 2))), 2)</f>
        <v>0</v>
      </c>
      <c r="V668">
        <f>Source!Y465</f>
        <v>0</v>
      </c>
      <c r="W668">
        <f>IF(Source!BI465&lt;=1,H668, 0)</f>
        <v>267.44</v>
      </c>
      <c r="X668">
        <f>IF(Source!BI465=2,H668, 0)</f>
        <v>0</v>
      </c>
      <c r="Y668">
        <f>IF(Source!BI465=3,H668, 0)</f>
        <v>0</v>
      </c>
      <c r="Z668">
        <f>IF(Source!BI465=4,H668, 0)</f>
        <v>0</v>
      </c>
    </row>
    <row r="669" spans="1:26" ht="28.5" x14ac:dyDescent="0.2">
      <c r="A669" s="43" t="str">
        <f>Source!E467</f>
        <v>76,3</v>
      </c>
      <c r="B669" s="44" t="str">
        <f>Source!F467</f>
        <v>08.1.02.07-0045</v>
      </c>
      <c r="C669" s="44" t="str">
        <f>Source!G467</f>
        <v>Желоб водосточный МП, размер 120х86х3000 мм</v>
      </c>
      <c r="D669" s="31" t="str">
        <f>Source!H467</f>
        <v>шт.</v>
      </c>
      <c r="E669" s="32">
        <f>Source!I467</f>
        <v>1</v>
      </c>
      <c r="F669" s="33">
        <f>Source!AL467+Source!AM467+Source!AO467</f>
        <v>213.23</v>
      </c>
      <c r="G669" s="34" t="s">
        <v>3</v>
      </c>
      <c r="H669" s="35">
        <f>ROUND(Source!AC467*Source!I467, 2)+ROUND(Source!AD467*Source!I467, 2)+ROUND(Source!AF467*Source!I467, 2)</f>
        <v>213.23</v>
      </c>
      <c r="I669" s="36"/>
      <c r="J669" s="36">
        <f>IF(Source!BC467&lt;&gt; 0, Source!BC467, 1)</f>
        <v>1</v>
      </c>
      <c r="K669" s="35">
        <f>Source!O467</f>
        <v>213.23</v>
      </c>
      <c r="L669" s="37"/>
      <c r="S669">
        <f>ROUND((Source!FX467/100)*((ROUND(Source!AF467*Source!I467, 2)+ROUND(Source!AE467*Source!I467, 2))), 2)</f>
        <v>0</v>
      </c>
      <c r="T669">
        <f>Source!X467</f>
        <v>0</v>
      </c>
      <c r="U669">
        <f>ROUND((Source!FY467/100)*((ROUND(Source!AF467*Source!I467, 2)+ROUND(Source!AE467*Source!I467, 2))), 2)</f>
        <v>0</v>
      </c>
      <c r="V669">
        <f>Source!Y467</f>
        <v>0</v>
      </c>
      <c r="W669">
        <f>IF(Source!BI467&lt;=1,H669, 0)</f>
        <v>213.23</v>
      </c>
      <c r="X669">
        <f>IF(Source!BI467=2,H669, 0)</f>
        <v>0</v>
      </c>
      <c r="Y669">
        <f>IF(Source!BI467=3,H669, 0)</f>
        <v>0</v>
      </c>
      <c r="Z669">
        <f>IF(Source!BI467=4,H669, 0)</f>
        <v>0</v>
      </c>
    </row>
    <row r="670" spans="1:26" ht="15" x14ac:dyDescent="0.25">
      <c r="G670" s="60">
        <f>H662+H663+H664+H665+SUM(H667:H669)</f>
        <v>618.1</v>
      </c>
      <c r="H670" s="60"/>
      <c r="J670" s="60">
        <f>K662+K663+K664+K665+SUM(K667:K669)</f>
        <v>618.07999999999993</v>
      </c>
      <c r="K670" s="60"/>
      <c r="L670" s="38">
        <f>Source!U461</f>
        <v>0.95219999999999994</v>
      </c>
      <c r="O670" s="17">
        <f>G670</f>
        <v>618.1</v>
      </c>
      <c r="P670" s="17">
        <f>J670</f>
        <v>618.07999999999993</v>
      </c>
      <c r="Q670" s="17">
        <f>L670</f>
        <v>0.95219999999999994</v>
      </c>
      <c r="W670">
        <f>IF(Source!BI461&lt;=1,H662+H663+H664+H665, 0)</f>
        <v>70.83</v>
      </c>
      <c r="X670">
        <f>IF(Source!BI461=2,H662+H663+H664+H665, 0)</f>
        <v>0</v>
      </c>
      <c r="Y670">
        <f>IF(Source!BI461=3,H662+H663+H664+H665, 0)</f>
        <v>0</v>
      </c>
      <c r="Z670">
        <f>IF(Source!BI461=4,H662+H663+H664+H665, 0)</f>
        <v>0</v>
      </c>
    </row>
    <row r="672" spans="1:26" ht="15" x14ac:dyDescent="0.25">
      <c r="A672" s="65" t="str">
        <f>CONCATENATE("Итого по разделу: ",IF(Source!G471&lt;&gt;"Новый раздел", Source!G471, ""))</f>
        <v>Итого по разделу: Навес (вход №1)</v>
      </c>
      <c r="B672" s="65"/>
      <c r="C672" s="65"/>
      <c r="D672" s="65"/>
      <c r="E672" s="65"/>
      <c r="F672" s="65"/>
      <c r="G672" s="64">
        <f>SUM(O548:O671)</f>
        <v>13735.72</v>
      </c>
      <c r="H672" s="64"/>
      <c r="I672" s="23"/>
      <c r="J672" s="64">
        <f>SUM(P548:P671)</f>
        <v>13735.219999999998</v>
      </c>
      <c r="K672" s="64"/>
      <c r="L672" s="38">
        <f>SUM(Q548:Q671)</f>
        <v>69.358307007999997</v>
      </c>
    </row>
    <row r="676" spans="1:26" ht="16.5" x14ac:dyDescent="0.25">
      <c r="A676" s="63" t="str">
        <f>CONCATENATE("Раздел: ",IF(Source!G500&lt;&gt;"Новый раздел", Source!G500, ""))</f>
        <v>Раздел: Навес (вход №2)</v>
      </c>
      <c r="B676" s="63"/>
      <c r="C676" s="63"/>
      <c r="D676" s="63"/>
      <c r="E676" s="63"/>
      <c r="F676" s="63"/>
      <c r="G676" s="63"/>
      <c r="H676" s="63"/>
      <c r="I676" s="63"/>
      <c r="J676" s="63"/>
      <c r="K676" s="63"/>
      <c r="L676" s="63"/>
    </row>
    <row r="677" spans="1:26" ht="117.75" x14ac:dyDescent="0.2">
      <c r="A677" s="41" t="str">
        <f>Source!E505</f>
        <v>78</v>
      </c>
      <c r="B677" s="42" t="s">
        <v>1244</v>
      </c>
      <c r="C677" s="42" t="str">
        <f>Source!G505</f>
        <v>Устройство бетонной подготовки</v>
      </c>
      <c r="D677" s="25" t="str">
        <f>Source!H505</f>
        <v>100 м3</v>
      </c>
      <c r="E677" s="13">
        <f>Source!I505</f>
        <v>5.0000000000000001E-3</v>
      </c>
      <c r="F677" s="26">
        <f>Source!AL505+Source!AM505+Source!AO505</f>
        <v>3897.23</v>
      </c>
      <c r="G677" s="6"/>
      <c r="H677" s="12"/>
      <c r="I677" s="6" t="str">
        <f>Source!BO505</f>
        <v/>
      </c>
      <c r="J677" s="6"/>
      <c r="K677" s="12"/>
      <c r="L677" s="27"/>
      <c r="S677">
        <f>ROUND((Source!FX505/100)*((ROUND(Source!AF505*Source!I505, 2)+ROUND(Source!AE505*Source!I505, 2))), 2)</f>
        <v>10.43</v>
      </c>
      <c r="T677">
        <f>Source!X505</f>
        <v>10.49</v>
      </c>
      <c r="U677">
        <f>ROUND((Source!FY505/100)*((ROUND(Source!AF505*Source!I505, 2)+ROUND(Source!AE505*Source!I505, 2))), 2)</f>
        <v>6.1</v>
      </c>
      <c r="V677">
        <f>Source!Y505</f>
        <v>6.07</v>
      </c>
    </row>
    <row r="678" spans="1:26" x14ac:dyDescent="0.2">
      <c r="C678" s="19" t="str">
        <f>"Объем: "&amp;Source!I505&amp;"=0,5/"&amp;"100"</f>
        <v>Объем: 0,005=0,5/100</v>
      </c>
    </row>
    <row r="679" spans="1:26" ht="14.25" x14ac:dyDescent="0.2">
      <c r="A679" s="41"/>
      <c r="B679" s="42"/>
      <c r="C679" s="42" t="s">
        <v>1206</v>
      </c>
      <c r="D679" s="25"/>
      <c r="E679" s="13"/>
      <c r="F679" s="26">
        <f>Source!AO505</f>
        <v>1404</v>
      </c>
      <c r="G679" s="6" t="str">
        <f>Source!DG505</f>
        <v>)*1,15)*1,15</v>
      </c>
      <c r="H679" s="12">
        <f>ROUND(Source!AF505*Source!I505, 2)</f>
        <v>9.2799999999999994</v>
      </c>
      <c r="I679" s="6"/>
      <c r="J679" s="6">
        <f>IF(Source!BA505&lt;&gt; 0, Source!BA505, 1)</f>
        <v>1</v>
      </c>
      <c r="K679" s="12">
        <f>Source!S505</f>
        <v>9.2799999999999994</v>
      </c>
      <c r="L679" s="27"/>
      <c r="R679">
        <f>H679</f>
        <v>9.2799999999999994</v>
      </c>
    </row>
    <row r="680" spans="1:26" ht="14.25" x14ac:dyDescent="0.2">
      <c r="A680" s="41"/>
      <c r="B680" s="42"/>
      <c r="C680" s="42" t="s">
        <v>159</v>
      </c>
      <c r="D680" s="25"/>
      <c r="E680" s="13"/>
      <c r="F680" s="26">
        <f>Source!AM505</f>
        <v>1587.74</v>
      </c>
      <c r="G680" s="6" t="str">
        <f>Source!DE505</f>
        <v>)*1,15)*1,25</v>
      </c>
      <c r="H680" s="12">
        <f>ROUND(Source!AD505*Source!I505, 2)</f>
        <v>11.41</v>
      </c>
      <c r="I680" s="6"/>
      <c r="J680" s="6">
        <f>IF(Source!BB505&lt;&gt; 0, Source!BB505, 1)</f>
        <v>1</v>
      </c>
      <c r="K680" s="12">
        <f>Source!Q505</f>
        <v>11.41</v>
      </c>
      <c r="L680" s="27"/>
    </row>
    <row r="681" spans="1:26" ht="14.25" x14ac:dyDescent="0.2">
      <c r="A681" s="41"/>
      <c r="B681" s="42"/>
      <c r="C681" s="42" t="s">
        <v>1207</v>
      </c>
      <c r="D681" s="25"/>
      <c r="E681" s="13"/>
      <c r="F681" s="26">
        <f>Source!AN505</f>
        <v>244.51</v>
      </c>
      <c r="G681" s="6" t="str">
        <f>Source!DF505</f>
        <v>)*1,15)*1,25</v>
      </c>
      <c r="H681" s="28">
        <f>ROUND(Source!AE505*Source!I505, 2)</f>
        <v>1.76</v>
      </c>
      <c r="I681" s="6"/>
      <c r="J681" s="6">
        <f>IF(Source!BS505&lt;&gt; 0, Source!BS505, 1)</f>
        <v>1</v>
      </c>
      <c r="K681" s="28">
        <f>Source!R505</f>
        <v>1.76</v>
      </c>
      <c r="L681" s="27"/>
      <c r="R681">
        <f>H681</f>
        <v>1.76</v>
      </c>
    </row>
    <row r="682" spans="1:26" ht="14.25" x14ac:dyDescent="0.2">
      <c r="A682" s="41"/>
      <c r="B682" s="42"/>
      <c r="C682" s="42" t="s">
        <v>1215</v>
      </c>
      <c r="D682" s="25"/>
      <c r="E682" s="13"/>
      <c r="F682" s="26">
        <f>Source!AL505</f>
        <v>905.49</v>
      </c>
      <c r="G682" s="6" t="str">
        <f>Source!DD505</f>
        <v/>
      </c>
      <c r="H682" s="12">
        <f>ROUND(Source!AC505*Source!I505, 2)</f>
        <v>4.53</v>
      </c>
      <c r="I682" s="6"/>
      <c r="J682" s="6">
        <f>IF(Source!BC505&lt;&gt; 0, Source!BC505, 1)</f>
        <v>1</v>
      </c>
      <c r="K682" s="12">
        <f>Source!P505</f>
        <v>4.53</v>
      </c>
      <c r="L682" s="27"/>
    </row>
    <row r="683" spans="1:26" ht="14.25" x14ac:dyDescent="0.2">
      <c r="A683" s="41"/>
      <c r="B683" s="42"/>
      <c r="C683" s="42" t="s">
        <v>1208</v>
      </c>
      <c r="D683" s="25" t="s">
        <v>1209</v>
      </c>
      <c r="E683" s="13">
        <f>Source!BZ505</f>
        <v>105</v>
      </c>
      <c r="F683" s="59" t="str">
        <f>CONCATENATE(" )", Source!DL505, Source!FT505, "=", Source!FX505)</f>
        <v xml:space="preserve"> )*0,9=94,5</v>
      </c>
      <c r="G683" s="48"/>
      <c r="H683" s="12">
        <f>SUM(S677:S686)</f>
        <v>10.43</v>
      </c>
      <c r="I683" s="29"/>
      <c r="J683" s="7">
        <f>Source!AT505</f>
        <v>95</v>
      </c>
      <c r="K683" s="12">
        <f>SUM(T677:T686)</f>
        <v>10.49</v>
      </c>
      <c r="L683" s="27"/>
    </row>
    <row r="684" spans="1:26" ht="14.25" x14ac:dyDescent="0.2">
      <c r="A684" s="41"/>
      <c r="B684" s="42"/>
      <c r="C684" s="42" t="s">
        <v>1210</v>
      </c>
      <c r="D684" s="25" t="s">
        <v>1209</v>
      </c>
      <c r="E684" s="13">
        <f>Source!CA505</f>
        <v>65</v>
      </c>
      <c r="F684" s="59" t="str">
        <f>CONCATENATE(" )", Source!DM505, Source!FU505, "=", Source!FY505)</f>
        <v xml:space="preserve"> )*0,85=55,25</v>
      </c>
      <c r="G684" s="48"/>
      <c r="H684" s="12">
        <f>SUM(U677:U686)</f>
        <v>6.1</v>
      </c>
      <c r="I684" s="29"/>
      <c r="J684" s="7">
        <f>Source!AU505</f>
        <v>55</v>
      </c>
      <c r="K684" s="12">
        <f>SUM(V677:V686)</f>
        <v>6.07</v>
      </c>
      <c r="L684" s="27"/>
    </row>
    <row r="685" spans="1:26" ht="14.25" x14ac:dyDescent="0.2">
      <c r="A685" s="41"/>
      <c r="B685" s="42"/>
      <c r="C685" s="42" t="s">
        <v>1211</v>
      </c>
      <c r="D685" s="25" t="s">
        <v>1212</v>
      </c>
      <c r="E685" s="13">
        <f>Source!AQ505</f>
        <v>180</v>
      </c>
      <c r="F685" s="26"/>
      <c r="G685" s="6" t="str">
        <f>Source!DI505</f>
        <v>)*1,15)*1,15</v>
      </c>
      <c r="H685" s="12"/>
      <c r="I685" s="6"/>
      <c r="J685" s="6"/>
      <c r="K685" s="12"/>
      <c r="L685" s="30">
        <f>Source!U505</f>
        <v>1.1902499999999998</v>
      </c>
    </row>
    <row r="686" spans="1:26" ht="28.5" x14ac:dyDescent="0.2">
      <c r="A686" s="43" t="str">
        <f>Source!E507</f>
        <v>78,1</v>
      </c>
      <c r="B686" s="44" t="str">
        <f>Source!F507</f>
        <v>04.1.02.05-0006</v>
      </c>
      <c r="C686" s="44" t="str">
        <f>Source!G507</f>
        <v>Бетон тяжелый, класс В15 (М200)</v>
      </c>
      <c r="D686" s="31" t="str">
        <f>Source!H507</f>
        <v>м3</v>
      </c>
      <c r="E686" s="32">
        <f>Source!I507</f>
        <v>0.51</v>
      </c>
      <c r="F686" s="33">
        <f>Source!AL507+Source!AM507+Source!AO507</f>
        <v>592.76</v>
      </c>
      <c r="G686" s="34" t="s">
        <v>3</v>
      </c>
      <c r="H686" s="35">
        <f>ROUND(Source!AC507*Source!I507, 2)+ROUND(Source!AD507*Source!I507, 2)+ROUND(Source!AF507*Source!I507, 2)</f>
        <v>302.31</v>
      </c>
      <c r="I686" s="36"/>
      <c r="J686" s="36">
        <f>IF(Source!BC507&lt;&gt; 0, Source!BC507, 1)</f>
        <v>1</v>
      </c>
      <c r="K686" s="35">
        <f>Source!O507</f>
        <v>302.31</v>
      </c>
      <c r="L686" s="37"/>
      <c r="S686">
        <f>ROUND((Source!FX507/100)*((ROUND(Source!AF507*Source!I507, 2)+ROUND(Source!AE507*Source!I507, 2))), 2)</f>
        <v>0</v>
      </c>
      <c r="T686">
        <f>Source!X507</f>
        <v>0</v>
      </c>
      <c r="U686">
        <f>ROUND((Source!FY507/100)*((ROUND(Source!AF507*Source!I507, 2)+ROUND(Source!AE507*Source!I507, 2))), 2)</f>
        <v>0</v>
      </c>
      <c r="V686">
        <f>Source!Y507</f>
        <v>0</v>
      </c>
      <c r="W686">
        <f>IF(Source!BI507&lt;=1,H686, 0)</f>
        <v>302.31</v>
      </c>
      <c r="X686">
        <f>IF(Source!BI507=2,H686, 0)</f>
        <v>0</v>
      </c>
      <c r="Y686">
        <f>IF(Source!BI507=3,H686, 0)</f>
        <v>0</v>
      </c>
      <c r="Z686">
        <f>IF(Source!BI507=4,H686, 0)</f>
        <v>0</v>
      </c>
    </row>
    <row r="687" spans="1:26" ht="15" x14ac:dyDescent="0.25">
      <c r="G687" s="60">
        <f>H679+H680+H682+H683+H684+SUM(H686:H686)</f>
        <v>344.06</v>
      </c>
      <c r="H687" s="60"/>
      <c r="J687" s="60">
        <f>K679+K680+K682+K683+K684+SUM(K686:K686)</f>
        <v>344.09000000000003</v>
      </c>
      <c r="K687" s="60"/>
      <c r="L687" s="38">
        <f>Source!U505</f>
        <v>1.1902499999999998</v>
      </c>
      <c r="O687" s="17">
        <f>G687</f>
        <v>344.06</v>
      </c>
      <c r="P687" s="17">
        <f>J687</f>
        <v>344.09000000000003</v>
      </c>
      <c r="Q687" s="17">
        <f>L687</f>
        <v>1.1902499999999998</v>
      </c>
      <c r="W687">
        <f>IF(Source!BI505&lt;=1,H679+H680+H682+H683+H684, 0)</f>
        <v>41.75</v>
      </c>
      <c r="X687">
        <f>IF(Source!BI505=2,H679+H680+H682+H683+H684, 0)</f>
        <v>0</v>
      </c>
      <c r="Y687">
        <f>IF(Source!BI505=3,H679+H680+H682+H683+H684, 0)</f>
        <v>0</v>
      </c>
      <c r="Z687">
        <f>IF(Source!BI505=4,H679+H680+H682+H683+H684, 0)</f>
        <v>0</v>
      </c>
    </row>
    <row r="688" spans="1:26" ht="117.75" x14ac:dyDescent="0.2">
      <c r="A688" s="41" t="str">
        <f>Source!E509</f>
        <v>79</v>
      </c>
      <c r="B688" s="42" t="s">
        <v>1245</v>
      </c>
      <c r="C688" s="42" t="str">
        <f>Source!G509</f>
        <v>Устройство пароизоляции из полиэтиленовой пленки в один слой насухо</v>
      </c>
      <c r="D688" s="25" t="str">
        <f>Source!H509</f>
        <v>100 м2</v>
      </c>
      <c r="E688" s="13">
        <f>Source!I509</f>
        <v>0.05</v>
      </c>
      <c r="F688" s="26">
        <f>Source!AL509+Source!AM509+Source!AO509</f>
        <v>1522.8</v>
      </c>
      <c r="G688" s="6"/>
      <c r="H688" s="12"/>
      <c r="I688" s="6" t="str">
        <f>Source!BO509</f>
        <v/>
      </c>
      <c r="J688" s="6"/>
      <c r="K688" s="12"/>
      <c r="L688" s="27"/>
      <c r="S688">
        <f>ROUND((Source!FX509/100)*((ROUND(Source!AF509*Source!I509, 2)+ROUND(Source!AE509*Source!I509, 2))), 2)</f>
        <v>2.1800000000000002</v>
      </c>
      <c r="T688">
        <f>Source!X509</f>
        <v>2.19</v>
      </c>
      <c r="U688">
        <f>ROUND((Source!FY509/100)*((ROUND(Source!AF509*Source!I509, 2)+ROUND(Source!AE509*Source!I509, 2))), 2)</f>
        <v>1.26</v>
      </c>
      <c r="V688">
        <f>Source!Y509</f>
        <v>1.26</v>
      </c>
    </row>
    <row r="689" spans="1:26" x14ac:dyDescent="0.2">
      <c r="C689" s="19" t="str">
        <f>"Объем: "&amp;Source!I509&amp;"=5/"&amp;"100"</f>
        <v>Объем: 0,05=5/100</v>
      </c>
    </row>
    <row r="690" spans="1:26" ht="14.25" x14ac:dyDescent="0.2">
      <c r="A690" s="41"/>
      <c r="B690" s="42"/>
      <c r="C690" s="42" t="s">
        <v>1206</v>
      </c>
      <c r="D690" s="25"/>
      <c r="E690" s="13"/>
      <c r="F690" s="26">
        <f>Source!AO509</f>
        <v>29.43</v>
      </c>
      <c r="G690" s="6" t="str">
        <f>Source!DG509</f>
        <v>)*1,15)*1,15</v>
      </c>
      <c r="H690" s="12">
        <f>ROUND(Source!AF509*Source!I509, 2)</f>
        <v>1.95</v>
      </c>
      <c r="I690" s="6"/>
      <c r="J690" s="6">
        <f>IF(Source!BA509&lt;&gt; 0, Source!BA509, 1)</f>
        <v>1</v>
      </c>
      <c r="K690" s="12">
        <f>Source!S509</f>
        <v>1.95</v>
      </c>
      <c r="L690" s="27"/>
      <c r="R690">
        <f>H690</f>
        <v>1.95</v>
      </c>
    </row>
    <row r="691" spans="1:26" ht="14.25" x14ac:dyDescent="0.2">
      <c r="A691" s="41"/>
      <c r="B691" s="42"/>
      <c r="C691" s="42" t="s">
        <v>159</v>
      </c>
      <c r="D691" s="25"/>
      <c r="E691" s="13"/>
      <c r="F691" s="26">
        <f>Source!AM509</f>
        <v>1.31</v>
      </c>
      <c r="G691" s="6" t="str">
        <f>Source!DE509</f>
        <v>)*1,15)*1,25</v>
      </c>
      <c r="H691" s="12">
        <f>ROUND(Source!AD509*Source!I509, 2)</f>
        <v>0.09</v>
      </c>
      <c r="I691" s="6"/>
      <c r="J691" s="6">
        <f>IF(Source!BB509&lt;&gt; 0, Source!BB509, 1)</f>
        <v>1</v>
      </c>
      <c r="K691" s="12">
        <f>Source!Q509</f>
        <v>0.09</v>
      </c>
      <c r="L691" s="27"/>
    </row>
    <row r="692" spans="1:26" ht="14.25" x14ac:dyDescent="0.2">
      <c r="A692" s="41"/>
      <c r="B692" s="42"/>
      <c r="C692" s="42" t="s">
        <v>1207</v>
      </c>
      <c r="D692" s="25"/>
      <c r="E692" s="13"/>
      <c r="F692" s="26">
        <f>Source!AN509</f>
        <v>0.23</v>
      </c>
      <c r="G692" s="6" t="str">
        <f>Source!DF509</f>
        <v>)*1,15)*1,25</v>
      </c>
      <c r="H692" s="28">
        <f>ROUND(Source!AE509*Source!I509, 2)</f>
        <v>0.02</v>
      </c>
      <c r="I692" s="6"/>
      <c r="J692" s="6">
        <f>IF(Source!BS509&lt;&gt; 0, Source!BS509, 1)</f>
        <v>1</v>
      </c>
      <c r="K692" s="28">
        <f>Source!R509</f>
        <v>0.02</v>
      </c>
      <c r="L692" s="27"/>
      <c r="R692">
        <f>H692</f>
        <v>0.02</v>
      </c>
    </row>
    <row r="693" spans="1:26" ht="14.25" x14ac:dyDescent="0.2">
      <c r="A693" s="41"/>
      <c r="B693" s="42"/>
      <c r="C693" s="42" t="s">
        <v>1215</v>
      </c>
      <c r="D693" s="25"/>
      <c r="E693" s="13"/>
      <c r="F693" s="26">
        <f>Source!AL509</f>
        <v>1492.06</v>
      </c>
      <c r="G693" s="6" t="str">
        <f>Source!DD509</f>
        <v/>
      </c>
      <c r="H693" s="12">
        <f>ROUND(Source!AC509*Source!I509, 2)</f>
        <v>74.599999999999994</v>
      </c>
      <c r="I693" s="6"/>
      <c r="J693" s="6">
        <f>IF(Source!BC509&lt;&gt; 0, Source!BC509, 1)</f>
        <v>1</v>
      </c>
      <c r="K693" s="12">
        <f>Source!P509</f>
        <v>74.599999999999994</v>
      </c>
      <c r="L693" s="27"/>
    </row>
    <row r="694" spans="1:26" ht="14.25" x14ac:dyDescent="0.2">
      <c r="A694" s="41"/>
      <c r="B694" s="42"/>
      <c r="C694" s="42" t="s">
        <v>1208</v>
      </c>
      <c r="D694" s="25" t="s">
        <v>1209</v>
      </c>
      <c r="E694" s="13">
        <f>Source!BZ509</f>
        <v>123</v>
      </c>
      <c r="F694" s="59" t="str">
        <f>CONCATENATE(" )", Source!DL509, Source!FT509, "=", Source!FX509)</f>
        <v xml:space="preserve"> )*0,9=110,7</v>
      </c>
      <c r="G694" s="48"/>
      <c r="H694" s="12">
        <f>SUM(S688:S696)</f>
        <v>2.1800000000000002</v>
      </c>
      <c r="I694" s="29"/>
      <c r="J694" s="7">
        <f>Source!AT509</f>
        <v>111</v>
      </c>
      <c r="K694" s="12">
        <f>SUM(T688:T696)</f>
        <v>2.19</v>
      </c>
      <c r="L694" s="27"/>
    </row>
    <row r="695" spans="1:26" ht="14.25" x14ac:dyDescent="0.2">
      <c r="A695" s="41"/>
      <c r="B695" s="42"/>
      <c r="C695" s="42" t="s">
        <v>1210</v>
      </c>
      <c r="D695" s="25" t="s">
        <v>1209</v>
      </c>
      <c r="E695" s="13">
        <f>Source!CA509</f>
        <v>75</v>
      </c>
      <c r="F695" s="59" t="str">
        <f>CONCATENATE(" )", Source!DM509, Source!FU509, "=", Source!FY509)</f>
        <v xml:space="preserve"> )*0,85=63,75</v>
      </c>
      <c r="G695" s="48"/>
      <c r="H695" s="12">
        <f>SUM(U688:U696)</f>
        <v>1.26</v>
      </c>
      <c r="I695" s="29"/>
      <c r="J695" s="7">
        <f>Source!AU509</f>
        <v>64</v>
      </c>
      <c r="K695" s="12">
        <f>SUM(V688:V696)</f>
        <v>1.26</v>
      </c>
      <c r="L695" s="27"/>
    </row>
    <row r="696" spans="1:26" ht="14.25" x14ac:dyDescent="0.2">
      <c r="A696" s="43"/>
      <c r="B696" s="44"/>
      <c r="C696" s="44" t="s">
        <v>1211</v>
      </c>
      <c r="D696" s="31" t="s">
        <v>1212</v>
      </c>
      <c r="E696" s="32">
        <f>Source!AQ509</f>
        <v>3.45</v>
      </c>
      <c r="F696" s="33"/>
      <c r="G696" s="36" t="str">
        <f>Source!DI509</f>
        <v>)*1,15)*1,15</v>
      </c>
      <c r="H696" s="35"/>
      <c r="I696" s="36"/>
      <c r="J696" s="36"/>
      <c r="K696" s="35"/>
      <c r="L696" s="39">
        <f>Source!U509</f>
        <v>0.22813125000000001</v>
      </c>
    </row>
    <row r="697" spans="1:26" ht="15" x14ac:dyDescent="0.25">
      <c r="G697" s="60">
        <f>H690+H691+H693+H694+H695</f>
        <v>80.080000000000013</v>
      </c>
      <c r="H697" s="60"/>
      <c r="J697" s="60">
        <f>K690+K691+K693+K694+K695</f>
        <v>80.09</v>
      </c>
      <c r="K697" s="60"/>
      <c r="L697" s="38">
        <f>Source!U509</f>
        <v>0.22813125000000001</v>
      </c>
      <c r="O697" s="17">
        <f>G697</f>
        <v>80.080000000000013</v>
      </c>
      <c r="P697" s="17">
        <f>J697</f>
        <v>80.09</v>
      </c>
      <c r="Q697" s="17">
        <f>L697</f>
        <v>0.22813125000000001</v>
      </c>
      <c r="W697">
        <f>IF(Source!BI509&lt;=1,H690+H691+H693+H694+H695, 0)</f>
        <v>80.080000000000013</v>
      </c>
      <c r="X697">
        <f>IF(Source!BI509=2,H690+H691+H693+H694+H695, 0)</f>
        <v>0</v>
      </c>
      <c r="Y697">
        <f>IF(Source!BI509=3,H690+H691+H693+H694+H695, 0)</f>
        <v>0</v>
      </c>
      <c r="Z697">
        <f>IF(Source!BI509=4,H690+H691+H693+H694+H695, 0)</f>
        <v>0</v>
      </c>
    </row>
    <row r="698" spans="1:26" ht="117.75" x14ac:dyDescent="0.2">
      <c r="A698" s="41" t="str">
        <f>Source!E511</f>
        <v>80</v>
      </c>
      <c r="B698" s="42" t="s">
        <v>1246</v>
      </c>
      <c r="C698" s="42" t="str">
        <f>Source!G511</f>
        <v>Устройство фундаментных плит железобетонных плоских</v>
      </c>
      <c r="D698" s="25" t="str">
        <f>Source!H511</f>
        <v>100 м3</v>
      </c>
      <c r="E698" s="13">
        <f>Source!I511</f>
        <v>1.4999999999999999E-2</v>
      </c>
      <c r="F698" s="26">
        <f>Source!AL511+Source!AM511+Source!AO511</f>
        <v>4908.05</v>
      </c>
      <c r="G698" s="6"/>
      <c r="H698" s="12"/>
      <c r="I698" s="6" t="str">
        <f>Source!BO511</f>
        <v/>
      </c>
      <c r="J698" s="6"/>
      <c r="K698" s="12"/>
      <c r="L698" s="27"/>
      <c r="S698">
        <f>ROUND((Source!FX511/100)*((ROUND(Source!AF511*Source!I511, 2)+ROUND(Source!AE511*Source!I511, 2))), 2)</f>
        <v>43.13</v>
      </c>
      <c r="T698">
        <f>Source!X511</f>
        <v>43.36</v>
      </c>
      <c r="U698">
        <f>ROUND((Source!FY511/100)*((ROUND(Source!AF511*Source!I511, 2)+ROUND(Source!AE511*Source!I511, 2))), 2)</f>
        <v>25.22</v>
      </c>
      <c r="V698">
        <f>Source!Y511</f>
        <v>25.1</v>
      </c>
    </row>
    <row r="699" spans="1:26" x14ac:dyDescent="0.2">
      <c r="C699" s="19" t="str">
        <f>"Объем: "&amp;Source!I511&amp;"=1,5/"&amp;"100"</f>
        <v>Объем: 0,015=1,5/100</v>
      </c>
    </row>
    <row r="700" spans="1:26" ht="14.25" x14ac:dyDescent="0.2">
      <c r="A700" s="41"/>
      <c r="B700" s="42"/>
      <c r="C700" s="42" t="s">
        <v>1206</v>
      </c>
      <c r="D700" s="25"/>
      <c r="E700" s="13"/>
      <c r="F700" s="26">
        <f>Source!AO511</f>
        <v>1882.23</v>
      </c>
      <c r="G700" s="6" t="str">
        <f>Source!DG511</f>
        <v>)*1,15)*1,15</v>
      </c>
      <c r="H700" s="12">
        <f>ROUND(Source!AF511*Source!I511, 2)</f>
        <v>37.340000000000003</v>
      </c>
      <c r="I700" s="6"/>
      <c r="J700" s="6">
        <f>IF(Source!BA511&lt;&gt; 0, Source!BA511, 1)</f>
        <v>1</v>
      </c>
      <c r="K700" s="12">
        <f>Source!S511</f>
        <v>37.340000000000003</v>
      </c>
      <c r="L700" s="27"/>
      <c r="R700">
        <f>H700</f>
        <v>37.340000000000003</v>
      </c>
    </row>
    <row r="701" spans="1:26" ht="14.25" x14ac:dyDescent="0.2">
      <c r="A701" s="41"/>
      <c r="B701" s="42"/>
      <c r="C701" s="42" t="s">
        <v>159</v>
      </c>
      <c r="D701" s="25"/>
      <c r="E701" s="13"/>
      <c r="F701" s="26">
        <f>Source!AM511</f>
        <v>2537.4</v>
      </c>
      <c r="G701" s="6" t="str">
        <f>Source!DE511</f>
        <v>)*1,15)*1,25</v>
      </c>
      <c r="H701" s="12">
        <f>ROUND(Source!AD511*Source!I511, 2)</f>
        <v>54.71</v>
      </c>
      <c r="I701" s="6"/>
      <c r="J701" s="6">
        <f>IF(Source!BB511&lt;&gt; 0, Source!BB511, 1)</f>
        <v>1</v>
      </c>
      <c r="K701" s="12">
        <f>Source!Q511</f>
        <v>54.71</v>
      </c>
      <c r="L701" s="27"/>
    </row>
    <row r="702" spans="1:26" ht="14.25" x14ac:dyDescent="0.2">
      <c r="A702" s="41"/>
      <c r="B702" s="42"/>
      <c r="C702" s="42" t="s">
        <v>1207</v>
      </c>
      <c r="D702" s="25"/>
      <c r="E702" s="13"/>
      <c r="F702" s="26">
        <f>Source!AN511</f>
        <v>384.81</v>
      </c>
      <c r="G702" s="6" t="str">
        <f>Source!DF511</f>
        <v>)*1,15)*1,25</v>
      </c>
      <c r="H702" s="28">
        <f>ROUND(Source!AE511*Source!I511, 2)</f>
        <v>8.3000000000000007</v>
      </c>
      <c r="I702" s="6"/>
      <c r="J702" s="6">
        <f>IF(Source!BS511&lt;&gt; 0, Source!BS511, 1)</f>
        <v>1</v>
      </c>
      <c r="K702" s="28">
        <f>Source!R511</f>
        <v>8.3000000000000007</v>
      </c>
      <c r="L702" s="27"/>
      <c r="R702">
        <f>H702</f>
        <v>8.3000000000000007</v>
      </c>
    </row>
    <row r="703" spans="1:26" ht="14.25" x14ac:dyDescent="0.2">
      <c r="A703" s="41"/>
      <c r="B703" s="42"/>
      <c r="C703" s="42" t="s">
        <v>1215</v>
      </c>
      <c r="D703" s="25"/>
      <c r="E703" s="13"/>
      <c r="F703" s="26">
        <f>Source!AL511</f>
        <v>488.42</v>
      </c>
      <c r="G703" s="6" t="str">
        <f>Source!DD511</f>
        <v/>
      </c>
      <c r="H703" s="12">
        <f>ROUND(Source!AC511*Source!I511, 2)</f>
        <v>7.33</v>
      </c>
      <c r="I703" s="6"/>
      <c r="J703" s="6">
        <f>IF(Source!BC511&lt;&gt; 0, Source!BC511, 1)</f>
        <v>1</v>
      </c>
      <c r="K703" s="12">
        <f>Source!P511</f>
        <v>7.33</v>
      </c>
      <c r="L703" s="27"/>
    </row>
    <row r="704" spans="1:26" ht="14.25" x14ac:dyDescent="0.2">
      <c r="A704" s="41"/>
      <c r="B704" s="42"/>
      <c r="C704" s="42" t="s">
        <v>1208</v>
      </c>
      <c r="D704" s="25" t="s">
        <v>1209</v>
      </c>
      <c r="E704" s="13">
        <f>Source!BZ511</f>
        <v>105</v>
      </c>
      <c r="F704" s="59" t="str">
        <f>CONCATENATE(" )", Source!DL511, Source!FT511, "=", Source!FX511)</f>
        <v xml:space="preserve"> )*0,9=94,5</v>
      </c>
      <c r="G704" s="48"/>
      <c r="H704" s="12">
        <f>SUM(S698:S709)</f>
        <v>43.13</v>
      </c>
      <c r="I704" s="29"/>
      <c r="J704" s="7">
        <f>Source!AT511</f>
        <v>95</v>
      </c>
      <c r="K704" s="12">
        <f>SUM(T698:T709)</f>
        <v>43.36</v>
      </c>
      <c r="L704" s="27"/>
    </row>
    <row r="705" spans="1:26" ht="14.25" x14ac:dyDescent="0.2">
      <c r="A705" s="41"/>
      <c r="B705" s="42"/>
      <c r="C705" s="42" t="s">
        <v>1210</v>
      </c>
      <c r="D705" s="25" t="s">
        <v>1209</v>
      </c>
      <c r="E705" s="13">
        <f>Source!CA511</f>
        <v>65</v>
      </c>
      <c r="F705" s="59" t="str">
        <f>CONCATENATE(" )", Source!DM511, Source!FU511, "=", Source!FY511)</f>
        <v xml:space="preserve"> )*0,85=55,25</v>
      </c>
      <c r="G705" s="48"/>
      <c r="H705" s="12">
        <f>SUM(U698:U709)</f>
        <v>25.22</v>
      </c>
      <c r="I705" s="29"/>
      <c r="J705" s="7">
        <f>Source!AU511</f>
        <v>55</v>
      </c>
      <c r="K705" s="12">
        <f>SUM(V698:V709)</f>
        <v>25.1</v>
      </c>
      <c r="L705" s="27"/>
    </row>
    <row r="706" spans="1:26" ht="14.25" x14ac:dyDescent="0.2">
      <c r="A706" s="41"/>
      <c r="B706" s="42"/>
      <c r="C706" s="42" t="s">
        <v>1211</v>
      </c>
      <c r="D706" s="25" t="s">
        <v>1212</v>
      </c>
      <c r="E706" s="13">
        <f>Source!AQ511</f>
        <v>220.66</v>
      </c>
      <c r="F706" s="26"/>
      <c r="G706" s="6" t="str">
        <f>Source!DI511</f>
        <v>)*1,15)*1,15</v>
      </c>
      <c r="H706" s="12"/>
      <c r="I706" s="6"/>
      <c r="J706" s="6"/>
      <c r="K706" s="12"/>
      <c r="L706" s="30">
        <f>Source!U511</f>
        <v>4.3773427499999995</v>
      </c>
    </row>
    <row r="707" spans="1:26" ht="28.5" x14ac:dyDescent="0.2">
      <c r="A707" s="41" t="str">
        <f>Source!E513</f>
        <v>80,1</v>
      </c>
      <c r="B707" s="42" t="str">
        <f>Source!F513</f>
        <v>04.1.02.05-0007</v>
      </c>
      <c r="C707" s="42" t="str">
        <f>Source!G513</f>
        <v>Бетон тяжелый, класс В20 (М250)</v>
      </c>
      <c r="D707" s="25" t="str">
        <f>Source!H513</f>
        <v>м3</v>
      </c>
      <c r="E707" s="13">
        <f>Source!I513</f>
        <v>1.5225</v>
      </c>
      <c r="F707" s="26">
        <f>Source!AL513+Source!AM513+Source!AO513</f>
        <v>665</v>
      </c>
      <c r="G707" s="40" t="s">
        <v>3</v>
      </c>
      <c r="H707" s="12">
        <f>ROUND(Source!AC513*Source!I513, 2)+ROUND(Source!AD513*Source!I513, 2)+ROUND(Source!AF513*Source!I513, 2)</f>
        <v>1012.46</v>
      </c>
      <c r="I707" s="6"/>
      <c r="J707" s="6">
        <f>IF(Source!BC513&lt;&gt; 0, Source!BC513, 1)</f>
        <v>1</v>
      </c>
      <c r="K707" s="12">
        <f>Source!O513</f>
        <v>1012.46</v>
      </c>
      <c r="L707" s="27"/>
      <c r="S707">
        <f>ROUND((Source!FX513/100)*((ROUND(Source!AF513*Source!I513, 2)+ROUND(Source!AE513*Source!I513, 2))), 2)</f>
        <v>0</v>
      </c>
      <c r="T707">
        <f>Source!X513</f>
        <v>0</v>
      </c>
      <c r="U707">
        <f>ROUND((Source!FY513/100)*((ROUND(Source!AF513*Source!I513, 2)+ROUND(Source!AE513*Source!I513, 2))), 2)</f>
        <v>0</v>
      </c>
      <c r="V707">
        <f>Source!Y513</f>
        <v>0</v>
      </c>
      <c r="W707">
        <f>IF(Source!BI513&lt;=1,H707, 0)</f>
        <v>1012.46</v>
      </c>
      <c r="X707">
        <f>IF(Source!BI513=2,H707, 0)</f>
        <v>0</v>
      </c>
      <c r="Y707">
        <f>IF(Source!BI513=3,H707, 0)</f>
        <v>0</v>
      </c>
      <c r="Z707">
        <f>IF(Source!BI513=4,H707, 0)</f>
        <v>0</v>
      </c>
    </row>
    <row r="708" spans="1:26" ht="28.5" x14ac:dyDescent="0.2">
      <c r="A708" s="41" t="str">
        <f>Source!E515</f>
        <v>80,2</v>
      </c>
      <c r="B708" s="42" t="str">
        <f>Source!F515</f>
        <v>08.4.03.04-0001</v>
      </c>
      <c r="C708" s="42" t="str">
        <f>Source!G515</f>
        <v>Горячекатаная арматурная сталь класса: А-I, А-II, А-III d-12мм</v>
      </c>
      <c r="D708" s="25" t="str">
        <f>Source!H515</f>
        <v>т</v>
      </c>
      <c r="E708" s="13">
        <f>Source!I515</f>
        <v>0.10857</v>
      </c>
      <c r="F708" s="26">
        <f>Source!AL515+Source!AM515+Source!AO515</f>
        <v>5650</v>
      </c>
      <c r="G708" s="40" t="s">
        <v>3</v>
      </c>
      <c r="H708" s="12">
        <f>ROUND(Source!AC515*Source!I515, 2)+ROUND(Source!AD515*Source!I515, 2)+ROUND(Source!AF515*Source!I515, 2)</f>
        <v>613.41999999999996</v>
      </c>
      <c r="I708" s="6"/>
      <c r="J708" s="6">
        <f>IF(Source!BC515&lt;&gt; 0, Source!BC515, 1)</f>
        <v>1</v>
      </c>
      <c r="K708" s="12">
        <f>Source!O515</f>
        <v>613.41999999999996</v>
      </c>
      <c r="L708" s="27"/>
      <c r="S708">
        <f>ROUND((Source!FX515/100)*((ROUND(Source!AF515*Source!I515, 2)+ROUND(Source!AE515*Source!I515, 2))), 2)</f>
        <v>0</v>
      </c>
      <c r="T708">
        <f>Source!X515</f>
        <v>0</v>
      </c>
      <c r="U708">
        <f>ROUND((Source!FY515/100)*((ROUND(Source!AF515*Source!I515, 2)+ROUND(Source!AE515*Source!I515, 2))), 2)</f>
        <v>0</v>
      </c>
      <c r="V708">
        <f>Source!Y515</f>
        <v>0</v>
      </c>
      <c r="W708">
        <f>IF(Source!BI515&lt;=1,H708, 0)</f>
        <v>613.41999999999996</v>
      </c>
      <c r="X708">
        <f>IF(Source!BI515=2,H708, 0)</f>
        <v>0</v>
      </c>
      <c r="Y708">
        <f>IF(Source!BI515=3,H708, 0)</f>
        <v>0</v>
      </c>
      <c r="Z708">
        <f>IF(Source!BI515=4,H708, 0)</f>
        <v>0</v>
      </c>
    </row>
    <row r="709" spans="1:26" ht="28.5" x14ac:dyDescent="0.2">
      <c r="A709" s="43" t="str">
        <f>Source!E517</f>
        <v>80,3</v>
      </c>
      <c r="B709" s="44" t="str">
        <f>Source!F517</f>
        <v>08.4.03.04-0001</v>
      </c>
      <c r="C709" s="44" t="str">
        <f>Source!G517</f>
        <v>Горячекатаная арматурная сталь класса: А-I, А-II, А-III d-16мм</v>
      </c>
      <c r="D709" s="31" t="str">
        <f>Source!H517</f>
        <v>т</v>
      </c>
      <c r="E709" s="32">
        <f>Source!I517</f>
        <v>3.4199999999999999E-3</v>
      </c>
      <c r="F709" s="33">
        <f>Source!AL517+Source!AM517+Source!AO517</f>
        <v>5650</v>
      </c>
      <c r="G709" s="34" t="s">
        <v>3</v>
      </c>
      <c r="H709" s="35">
        <f>ROUND(Source!AC517*Source!I517, 2)+ROUND(Source!AD517*Source!I517, 2)+ROUND(Source!AF517*Source!I517, 2)</f>
        <v>19.32</v>
      </c>
      <c r="I709" s="36"/>
      <c r="J709" s="36">
        <f>IF(Source!BC517&lt;&gt; 0, Source!BC517, 1)</f>
        <v>1</v>
      </c>
      <c r="K709" s="35">
        <f>Source!O517</f>
        <v>19.32</v>
      </c>
      <c r="L709" s="37"/>
      <c r="S709">
        <f>ROUND((Source!FX517/100)*((ROUND(Source!AF517*Source!I517, 2)+ROUND(Source!AE517*Source!I517, 2))), 2)</f>
        <v>0</v>
      </c>
      <c r="T709">
        <f>Source!X517</f>
        <v>0</v>
      </c>
      <c r="U709">
        <f>ROUND((Source!FY517/100)*((ROUND(Source!AF517*Source!I517, 2)+ROUND(Source!AE517*Source!I517, 2))), 2)</f>
        <v>0</v>
      </c>
      <c r="V709">
        <f>Source!Y517</f>
        <v>0</v>
      </c>
      <c r="W709">
        <f>IF(Source!BI517&lt;=1,H709, 0)</f>
        <v>19.32</v>
      </c>
      <c r="X709">
        <f>IF(Source!BI517=2,H709, 0)</f>
        <v>0</v>
      </c>
      <c r="Y709">
        <f>IF(Source!BI517=3,H709, 0)</f>
        <v>0</v>
      </c>
      <c r="Z709">
        <f>IF(Source!BI517=4,H709, 0)</f>
        <v>0</v>
      </c>
    </row>
    <row r="710" spans="1:26" ht="15" x14ac:dyDescent="0.25">
      <c r="G710" s="60">
        <f>H700+H701+H703+H704+H705+SUM(H707:H709)</f>
        <v>1812.93</v>
      </c>
      <c r="H710" s="60"/>
      <c r="J710" s="60">
        <f>K700+K701+K703+K704+K705+SUM(K707:K709)</f>
        <v>1813.04</v>
      </c>
      <c r="K710" s="60"/>
      <c r="L710" s="38">
        <f>Source!U511</f>
        <v>4.3773427499999995</v>
      </c>
      <c r="O710" s="17">
        <f>G710</f>
        <v>1812.93</v>
      </c>
      <c r="P710" s="17">
        <f>J710</f>
        <v>1813.04</v>
      </c>
      <c r="Q710" s="17">
        <f>L710</f>
        <v>4.3773427499999995</v>
      </c>
      <c r="W710">
        <f>IF(Source!BI511&lt;=1,H700+H701+H703+H704+H705, 0)</f>
        <v>167.73000000000002</v>
      </c>
      <c r="X710">
        <f>IF(Source!BI511=2,H700+H701+H703+H704+H705, 0)</f>
        <v>0</v>
      </c>
      <c r="Y710">
        <f>IF(Source!BI511=3,H700+H701+H703+H704+H705, 0)</f>
        <v>0</v>
      </c>
      <c r="Z710">
        <f>IF(Source!BI511=4,H700+H701+H703+H704+H705, 0)</f>
        <v>0</v>
      </c>
    </row>
    <row r="711" spans="1:26" ht="117.75" x14ac:dyDescent="0.2">
      <c r="A711" s="41" t="str">
        <f>Source!E519</f>
        <v>81</v>
      </c>
      <c r="B711" s="42" t="s">
        <v>1247</v>
      </c>
      <c r="C711" s="42" t="str">
        <f>Source!G519</f>
        <v>Установка закладных деталей до 4 кг</v>
      </c>
      <c r="D711" s="25" t="str">
        <f>Source!H519</f>
        <v>т</v>
      </c>
      <c r="E711" s="13">
        <f>Source!I519</f>
        <v>1.422E-2</v>
      </c>
      <c r="F711" s="26">
        <f>Source!AL519+Source!AM519+Source!AO519</f>
        <v>2540.23</v>
      </c>
      <c r="G711" s="6"/>
      <c r="H711" s="12"/>
      <c r="I711" s="6" t="str">
        <f>Source!BO519</f>
        <v/>
      </c>
      <c r="J711" s="6"/>
      <c r="K711" s="12"/>
      <c r="L711" s="27"/>
      <c r="S711">
        <f>ROUND((Source!FX519/100)*((ROUND(Source!AF519*Source!I519, 2)+ROUND(Source!AE519*Source!I519, 2))), 2)</f>
        <v>36.43</v>
      </c>
      <c r="T711">
        <f>Source!X519</f>
        <v>36.43</v>
      </c>
      <c r="U711">
        <f>ROUND((Source!FY519/100)*((ROUND(Source!AF519*Source!I519, 2)+ROUND(Source!AE519*Source!I519, 2))), 2)</f>
        <v>32.49</v>
      </c>
      <c r="V711">
        <f>Source!Y519</f>
        <v>32.380000000000003</v>
      </c>
    </row>
    <row r="712" spans="1:26" ht="14.25" x14ac:dyDescent="0.2">
      <c r="A712" s="41"/>
      <c r="B712" s="42"/>
      <c r="C712" s="42" t="s">
        <v>1206</v>
      </c>
      <c r="D712" s="25"/>
      <c r="E712" s="13"/>
      <c r="F712" s="26">
        <f>Source!AO519</f>
        <v>2385.41</v>
      </c>
      <c r="G712" s="6" t="str">
        <f>Source!DG519</f>
        <v>)*1,15)*1,15</v>
      </c>
      <c r="H712" s="12">
        <f>ROUND(Source!AF519*Source!I519, 2)</f>
        <v>44.86</v>
      </c>
      <c r="I712" s="6"/>
      <c r="J712" s="6">
        <f>IF(Source!BA519&lt;&gt; 0, Source!BA519, 1)</f>
        <v>1</v>
      </c>
      <c r="K712" s="12">
        <f>Source!S519</f>
        <v>44.86</v>
      </c>
      <c r="L712" s="27"/>
      <c r="R712">
        <f>H712</f>
        <v>44.86</v>
      </c>
    </row>
    <row r="713" spans="1:26" ht="14.25" x14ac:dyDescent="0.2">
      <c r="A713" s="41"/>
      <c r="B713" s="42"/>
      <c r="C713" s="42" t="s">
        <v>159</v>
      </c>
      <c r="D713" s="25"/>
      <c r="E713" s="13"/>
      <c r="F713" s="26">
        <f>Source!AM519</f>
        <v>154.82</v>
      </c>
      <c r="G713" s="6" t="str">
        <f>Source!DE519</f>
        <v>)*1,15)*1,25</v>
      </c>
      <c r="H713" s="12">
        <f>ROUND(Source!AD519*Source!I519, 2)</f>
        <v>3.16</v>
      </c>
      <c r="I713" s="6"/>
      <c r="J713" s="6">
        <f>IF(Source!BB519&lt;&gt; 0, Source!BB519, 1)</f>
        <v>1</v>
      </c>
      <c r="K713" s="12">
        <f>Source!Q519</f>
        <v>3.16</v>
      </c>
      <c r="L713" s="27"/>
    </row>
    <row r="714" spans="1:26" ht="14.25" x14ac:dyDescent="0.2">
      <c r="A714" s="41"/>
      <c r="B714" s="42"/>
      <c r="C714" s="42" t="s">
        <v>1207</v>
      </c>
      <c r="D714" s="25"/>
      <c r="E714" s="13"/>
      <c r="F714" s="26">
        <f>Source!AN519</f>
        <v>5.45</v>
      </c>
      <c r="G714" s="6" t="str">
        <f>Source!DF519</f>
        <v>)*1,15)*1,25</v>
      </c>
      <c r="H714" s="28">
        <f>ROUND(Source!AE519*Source!I519, 2)</f>
        <v>0.11</v>
      </c>
      <c r="I714" s="6"/>
      <c r="J714" s="6">
        <f>IF(Source!BS519&lt;&gt; 0, Source!BS519, 1)</f>
        <v>1</v>
      </c>
      <c r="K714" s="28">
        <f>Source!R519</f>
        <v>0.11</v>
      </c>
      <c r="L714" s="27"/>
      <c r="R714">
        <f>H714</f>
        <v>0.11</v>
      </c>
    </row>
    <row r="715" spans="1:26" ht="14.25" x14ac:dyDescent="0.2">
      <c r="A715" s="41"/>
      <c r="B715" s="42"/>
      <c r="C715" s="42" t="s">
        <v>1208</v>
      </c>
      <c r="D715" s="25" t="s">
        <v>1209</v>
      </c>
      <c r="E715" s="13">
        <f>Source!BZ519</f>
        <v>90</v>
      </c>
      <c r="F715" s="59" t="str">
        <f>CONCATENATE(" )", Source!DL519, Source!FT519, "=", Source!FX519)</f>
        <v xml:space="preserve"> )*0,9=81</v>
      </c>
      <c r="G715" s="48"/>
      <c r="H715" s="12">
        <f>SUM(S711:S718)</f>
        <v>36.43</v>
      </c>
      <c r="I715" s="29"/>
      <c r="J715" s="7">
        <f>Source!AT519</f>
        <v>81</v>
      </c>
      <c r="K715" s="12">
        <f>SUM(T711:T718)</f>
        <v>36.43</v>
      </c>
      <c r="L715" s="27"/>
    </row>
    <row r="716" spans="1:26" ht="14.25" x14ac:dyDescent="0.2">
      <c r="A716" s="41"/>
      <c r="B716" s="42"/>
      <c r="C716" s="42" t="s">
        <v>1210</v>
      </c>
      <c r="D716" s="25" t="s">
        <v>1209</v>
      </c>
      <c r="E716" s="13">
        <f>Source!CA519</f>
        <v>85</v>
      </c>
      <c r="F716" s="59" t="str">
        <f>CONCATENATE(" )", Source!DM519, Source!FU519, "=", Source!FY519)</f>
        <v xml:space="preserve"> )*0,85=72,25</v>
      </c>
      <c r="G716" s="48"/>
      <c r="H716" s="12">
        <f>SUM(U711:U718)</f>
        <v>32.49</v>
      </c>
      <c r="I716" s="29"/>
      <c r="J716" s="7">
        <f>Source!AU519</f>
        <v>72</v>
      </c>
      <c r="K716" s="12">
        <f>SUM(V711:V718)</f>
        <v>32.380000000000003</v>
      </c>
      <c r="L716" s="27"/>
    </row>
    <row r="717" spans="1:26" ht="14.25" x14ac:dyDescent="0.2">
      <c r="A717" s="41"/>
      <c r="B717" s="42"/>
      <c r="C717" s="42" t="s">
        <v>1211</v>
      </c>
      <c r="D717" s="25" t="s">
        <v>1212</v>
      </c>
      <c r="E717" s="13">
        <f>Source!AQ519</f>
        <v>263</v>
      </c>
      <c r="F717" s="26"/>
      <c r="G717" s="6" t="str">
        <f>Source!DI519</f>
        <v>)*1,15)*1,15</v>
      </c>
      <c r="H717" s="12"/>
      <c r="I717" s="6"/>
      <c r="J717" s="6"/>
      <c r="K717" s="12"/>
      <c r="L717" s="30">
        <f>Source!U519</f>
        <v>4.9459648499999993</v>
      </c>
    </row>
    <row r="718" spans="1:26" ht="28.5" x14ac:dyDescent="0.2">
      <c r="A718" s="43" t="str">
        <f>Source!E521</f>
        <v>81,1</v>
      </c>
      <c r="B718" s="44" t="str">
        <f>Source!F521</f>
        <v>08.4.01.02-3002</v>
      </c>
      <c r="C718" s="44" t="str">
        <f>Source!G521</f>
        <v>Детали закладные, масса от 1 до 5 кг (300х300х5мм - 4 шт)</v>
      </c>
      <c r="D718" s="31" t="str">
        <f>Source!H521</f>
        <v>т</v>
      </c>
      <c r="E718" s="32">
        <f>Source!I521</f>
        <v>1.422E-2</v>
      </c>
      <c r="F718" s="33">
        <f>Source!AL521+Source!AM521+Source!AO521</f>
        <v>13568.69</v>
      </c>
      <c r="G718" s="34" t="s">
        <v>3</v>
      </c>
      <c r="H718" s="35">
        <f>ROUND(Source!AC521*Source!I521, 2)+ROUND(Source!AD521*Source!I521, 2)+ROUND(Source!AF521*Source!I521, 2)</f>
        <v>192.95</v>
      </c>
      <c r="I718" s="36"/>
      <c r="J718" s="36">
        <f>IF(Source!BC521&lt;&gt; 0, Source!BC521, 1)</f>
        <v>1</v>
      </c>
      <c r="K718" s="35">
        <f>Source!O521</f>
        <v>192.95</v>
      </c>
      <c r="L718" s="37"/>
      <c r="S718">
        <f>ROUND((Source!FX521/100)*((ROUND(Source!AF521*Source!I521, 2)+ROUND(Source!AE521*Source!I521, 2))), 2)</f>
        <v>0</v>
      </c>
      <c r="T718">
        <f>Source!X521</f>
        <v>0</v>
      </c>
      <c r="U718">
        <f>ROUND((Source!FY521/100)*((ROUND(Source!AF521*Source!I521, 2)+ROUND(Source!AE521*Source!I521, 2))), 2)</f>
        <v>0</v>
      </c>
      <c r="V718">
        <f>Source!Y521</f>
        <v>0</v>
      </c>
      <c r="W718">
        <f>IF(Source!BI521&lt;=1,H718, 0)</f>
        <v>192.95</v>
      </c>
      <c r="X718">
        <f>IF(Source!BI521=2,H718, 0)</f>
        <v>0</v>
      </c>
      <c r="Y718">
        <f>IF(Source!BI521=3,H718, 0)</f>
        <v>0</v>
      </c>
      <c r="Z718">
        <f>IF(Source!BI521=4,H718, 0)</f>
        <v>0</v>
      </c>
    </row>
    <row r="719" spans="1:26" ht="15" x14ac:dyDescent="0.25">
      <c r="G719" s="60">
        <f>H712+H713+H715+H716+SUM(H718:H718)</f>
        <v>309.89</v>
      </c>
      <c r="H719" s="60"/>
      <c r="J719" s="60">
        <f>K712+K713+K715+K716+SUM(K718:K718)</f>
        <v>309.77999999999997</v>
      </c>
      <c r="K719" s="60"/>
      <c r="L719" s="38">
        <f>Source!U519</f>
        <v>4.9459648499999993</v>
      </c>
      <c r="O719" s="17">
        <f>G719</f>
        <v>309.89</v>
      </c>
      <c r="P719" s="17">
        <f>J719</f>
        <v>309.77999999999997</v>
      </c>
      <c r="Q719" s="17">
        <f>L719</f>
        <v>4.9459648499999993</v>
      </c>
      <c r="W719">
        <f>IF(Source!BI519&lt;=1,H712+H713+H715+H716, 0)</f>
        <v>116.94</v>
      </c>
      <c r="X719">
        <f>IF(Source!BI519=2,H712+H713+H715+H716, 0)</f>
        <v>0</v>
      </c>
      <c r="Y719">
        <f>IF(Source!BI519=3,H712+H713+H715+H716, 0)</f>
        <v>0</v>
      </c>
      <c r="Z719">
        <f>IF(Source!BI519=4,H712+H713+H715+H716, 0)</f>
        <v>0</v>
      </c>
    </row>
    <row r="720" spans="1:26" ht="117.75" x14ac:dyDescent="0.2">
      <c r="A720" s="41" t="str">
        <f>Source!E523</f>
        <v>82</v>
      </c>
      <c r="B720" s="42" t="s">
        <v>1248</v>
      </c>
      <c r="C720" s="42" t="str">
        <f>Source!G523</f>
        <v>Монтаж опорных конструкций этажерочного типа Прим. стальной каркас навеса.</v>
      </c>
      <c r="D720" s="25" t="str">
        <f>Source!H523</f>
        <v>т</v>
      </c>
      <c r="E720" s="13">
        <f>Source!I523</f>
        <v>0.46794000000000002</v>
      </c>
      <c r="F720" s="26">
        <f>Source!AL523+Source!AM523+Source!AO523</f>
        <v>868.38</v>
      </c>
      <c r="G720" s="6"/>
      <c r="H720" s="12"/>
      <c r="I720" s="6" t="str">
        <f>Source!BO523</f>
        <v/>
      </c>
      <c r="J720" s="6"/>
      <c r="K720" s="12"/>
      <c r="L720" s="27"/>
      <c r="S720">
        <f>ROUND((Source!FX523/100)*((ROUND(Source!AF523*Source!I523, 2)+ROUND(Source!AE523*Source!I523, 2))), 2)</f>
        <v>102.04</v>
      </c>
      <c r="T720">
        <f>Source!X523</f>
        <v>102.04</v>
      </c>
      <c r="U720">
        <f>ROUND((Source!FY523/100)*((ROUND(Source!AF523*Source!I523, 2)+ROUND(Source!AE523*Source!I523, 2))), 2)</f>
        <v>91.01</v>
      </c>
      <c r="V720">
        <f>Source!Y523</f>
        <v>90.7</v>
      </c>
    </row>
    <row r="721" spans="1:26" ht="38.25" x14ac:dyDescent="0.2">
      <c r="C721" s="19" t="str">
        <f>"Объем: "&amp;Source!I523&amp;"=(14,58*"&amp;"10,5+"&amp;"13*"&amp;"12+"&amp;"5,25*"&amp;"17+"&amp;"1,7*"&amp;"35+"&amp;"2,02*"&amp;"5)/"&amp;"1000"</f>
        <v>Объем: 0,46794=(14,58*10,5+13*12+5,25*17+1,7*35+2,02*5)/1000</v>
      </c>
    </row>
    <row r="722" spans="1:26" ht="14.25" x14ac:dyDescent="0.2">
      <c r="A722" s="41"/>
      <c r="B722" s="42"/>
      <c r="C722" s="42" t="s">
        <v>1206</v>
      </c>
      <c r="D722" s="25"/>
      <c r="E722" s="13"/>
      <c r="F722" s="26">
        <f>Source!AO523</f>
        <v>182.17</v>
      </c>
      <c r="G722" s="6" t="str">
        <f>Source!DG523</f>
        <v>)*1,15)*1,15</v>
      </c>
      <c r="H722" s="12">
        <f>ROUND(Source!AF523*Source!I523, 2)</f>
        <v>112.74</v>
      </c>
      <c r="I722" s="6"/>
      <c r="J722" s="6">
        <f>IF(Source!BA523&lt;&gt; 0, Source!BA523, 1)</f>
        <v>1</v>
      </c>
      <c r="K722" s="12">
        <f>Source!S523</f>
        <v>112.74</v>
      </c>
      <c r="L722" s="27"/>
      <c r="R722">
        <f>H722</f>
        <v>112.74</v>
      </c>
    </row>
    <row r="723" spans="1:26" ht="14.25" x14ac:dyDescent="0.2">
      <c r="A723" s="41"/>
      <c r="B723" s="42"/>
      <c r="C723" s="42" t="s">
        <v>159</v>
      </c>
      <c r="D723" s="25"/>
      <c r="E723" s="13"/>
      <c r="F723" s="26">
        <f>Source!AM523</f>
        <v>235.79</v>
      </c>
      <c r="G723" s="6" t="str">
        <f>Source!DE523</f>
        <v>)*1,15)*1,25</v>
      </c>
      <c r="H723" s="12">
        <f>ROUND(Source!AD523*Source!I523, 2)</f>
        <v>158.61000000000001</v>
      </c>
      <c r="I723" s="6"/>
      <c r="J723" s="6">
        <f>IF(Source!BB523&lt;&gt; 0, Source!BB523, 1)</f>
        <v>1</v>
      </c>
      <c r="K723" s="12">
        <f>Source!Q523</f>
        <v>158.61000000000001</v>
      </c>
      <c r="L723" s="27"/>
    </row>
    <row r="724" spans="1:26" ht="14.25" x14ac:dyDescent="0.2">
      <c r="A724" s="41"/>
      <c r="B724" s="42"/>
      <c r="C724" s="42" t="s">
        <v>1207</v>
      </c>
      <c r="D724" s="25"/>
      <c r="E724" s="13"/>
      <c r="F724" s="26">
        <f>Source!AN523</f>
        <v>19.670000000000002</v>
      </c>
      <c r="G724" s="6" t="str">
        <f>Source!DF523</f>
        <v>)*1,15)*1,25</v>
      </c>
      <c r="H724" s="28">
        <f>ROUND(Source!AE523*Source!I523, 2)</f>
        <v>13.23</v>
      </c>
      <c r="I724" s="6"/>
      <c r="J724" s="6">
        <f>IF(Source!BS523&lt;&gt; 0, Source!BS523, 1)</f>
        <v>1</v>
      </c>
      <c r="K724" s="28">
        <f>Source!R523</f>
        <v>13.23</v>
      </c>
      <c r="L724" s="27"/>
      <c r="R724">
        <f>H724</f>
        <v>13.23</v>
      </c>
    </row>
    <row r="725" spans="1:26" ht="14.25" x14ac:dyDescent="0.2">
      <c r="A725" s="41"/>
      <c r="B725" s="42"/>
      <c r="C725" s="42" t="s">
        <v>1215</v>
      </c>
      <c r="D725" s="25"/>
      <c r="E725" s="13"/>
      <c r="F725" s="26">
        <f>Source!AL523</f>
        <v>450.42</v>
      </c>
      <c r="G725" s="6" t="str">
        <f>Source!DD523</f>
        <v/>
      </c>
      <c r="H725" s="12">
        <f>ROUND(Source!AC523*Source!I523, 2)</f>
        <v>210.77</v>
      </c>
      <c r="I725" s="6"/>
      <c r="J725" s="6">
        <f>IF(Source!BC523&lt;&gt; 0, Source!BC523, 1)</f>
        <v>1</v>
      </c>
      <c r="K725" s="12">
        <f>Source!P523</f>
        <v>210.77</v>
      </c>
      <c r="L725" s="27"/>
    </row>
    <row r="726" spans="1:26" ht="14.25" x14ac:dyDescent="0.2">
      <c r="A726" s="41"/>
      <c r="B726" s="42"/>
      <c r="C726" s="42" t="s">
        <v>1208</v>
      </c>
      <c r="D726" s="25" t="s">
        <v>1209</v>
      </c>
      <c r="E726" s="13">
        <f>Source!BZ523</f>
        <v>90</v>
      </c>
      <c r="F726" s="59" t="str">
        <f>CONCATENATE(" )", Source!DL523, Source!FT523, "=", Source!FX523)</f>
        <v xml:space="preserve"> )*0,9=81</v>
      </c>
      <c r="G726" s="48"/>
      <c r="H726" s="12">
        <f>SUM(S720:S729)</f>
        <v>102.04</v>
      </c>
      <c r="I726" s="29"/>
      <c r="J726" s="7">
        <f>Source!AT523</f>
        <v>81</v>
      </c>
      <c r="K726" s="12">
        <f>SUM(T720:T729)</f>
        <v>102.04</v>
      </c>
      <c r="L726" s="27"/>
    </row>
    <row r="727" spans="1:26" ht="14.25" x14ac:dyDescent="0.2">
      <c r="A727" s="41"/>
      <c r="B727" s="42"/>
      <c r="C727" s="42" t="s">
        <v>1210</v>
      </c>
      <c r="D727" s="25" t="s">
        <v>1209</v>
      </c>
      <c r="E727" s="13">
        <f>Source!CA523</f>
        <v>85</v>
      </c>
      <c r="F727" s="59" t="str">
        <f>CONCATENATE(" )", Source!DM523, Source!FU523, "=", Source!FY523)</f>
        <v xml:space="preserve"> )*0,85=72,25</v>
      </c>
      <c r="G727" s="48"/>
      <c r="H727" s="12">
        <f>SUM(U720:U729)</f>
        <v>91.01</v>
      </c>
      <c r="I727" s="29"/>
      <c r="J727" s="7">
        <f>Source!AU523</f>
        <v>72</v>
      </c>
      <c r="K727" s="12">
        <f>SUM(V720:V729)</f>
        <v>90.7</v>
      </c>
      <c r="L727" s="27"/>
    </row>
    <row r="728" spans="1:26" ht="14.25" x14ac:dyDescent="0.2">
      <c r="A728" s="41"/>
      <c r="B728" s="42"/>
      <c r="C728" s="42" t="s">
        <v>1211</v>
      </c>
      <c r="D728" s="25" t="s">
        <v>1212</v>
      </c>
      <c r="E728" s="13">
        <f>Source!AQ523</f>
        <v>19.38</v>
      </c>
      <c r="F728" s="26"/>
      <c r="G728" s="6" t="str">
        <f>Source!DI523</f>
        <v>)*1,15)*1,15</v>
      </c>
      <c r="H728" s="12"/>
      <c r="I728" s="6"/>
      <c r="J728" s="6"/>
      <c r="K728" s="12"/>
      <c r="L728" s="30">
        <f>Source!U523</f>
        <v>11.993325596999998</v>
      </c>
    </row>
    <row r="729" spans="1:26" ht="42.75" x14ac:dyDescent="0.2">
      <c r="A729" s="43" t="str">
        <f>Source!E525</f>
        <v>82,1</v>
      </c>
      <c r="B729" s="44" t="str">
        <f>Source!F525</f>
        <v>07.2.07.04-0011</v>
      </c>
      <c r="C729" s="44" t="str">
        <f>Source!G525</f>
        <v>Прочие индивидуальные сварные конструкции, масса сборочной единицы до 0,1 т</v>
      </c>
      <c r="D729" s="31" t="str">
        <f>Source!H525</f>
        <v>т</v>
      </c>
      <c r="E729" s="32">
        <f>Source!I525</f>
        <v>0.46794000000000002</v>
      </c>
      <c r="F729" s="33">
        <f>Source!AL525+Source!AM525+Source!AO525</f>
        <v>10508</v>
      </c>
      <c r="G729" s="34" t="s">
        <v>3</v>
      </c>
      <c r="H729" s="35">
        <f>ROUND(Source!AC525*Source!I525, 2)+ROUND(Source!AD525*Source!I525, 2)+ROUND(Source!AF525*Source!I525, 2)</f>
        <v>4917.1099999999997</v>
      </c>
      <c r="I729" s="36"/>
      <c r="J729" s="36">
        <f>IF(Source!BC525&lt;&gt; 0, Source!BC525, 1)</f>
        <v>1</v>
      </c>
      <c r="K729" s="35">
        <f>Source!O525</f>
        <v>4917.1099999999997</v>
      </c>
      <c r="L729" s="37"/>
      <c r="S729">
        <f>ROUND((Source!FX525/100)*((ROUND(Source!AF525*Source!I525, 2)+ROUND(Source!AE525*Source!I525, 2))), 2)</f>
        <v>0</v>
      </c>
      <c r="T729">
        <f>Source!X525</f>
        <v>0</v>
      </c>
      <c r="U729">
        <f>ROUND((Source!FY525/100)*((ROUND(Source!AF525*Source!I525, 2)+ROUND(Source!AE525*Source!I525, 2))), 2)</f>
        <v>0</v>
      </c>
      <c r="V729">
        <f>Source!Y525</f>
        <v>0</v>
      </c>
      <c r="W729">
        <f>IF(Source!BI525&lt;=1,H729, 0)</f>
        <v>4917.1099999999997</v>
      </c>
      <c r="X729">
        <f>IF(Source!BI525=2,H729, 0)</f>
        <v>0</v>
      </c>
      <c r="Y729">
        <f>IF(Source!BI525=3,H729, 0)</f>
        <v>0</v>
      </c>
      <c r="Z729">
        <f>IF(Source!BI525=4,H729, 0)</f>
        <v>0</v>
      </c>
    </row>
    <row r="730" spans="1:26" ht="15" x14ac:dyDescent="0.25">
      <c r="G730" s="60">
        <f>H722+H723+H725+H726+H727+SUM(H729:H729)</f>
        <v>5592.28</v>
      </c>
      <c r="H730" s="60"/>
      <c r="J730" s="60">
        <f>K722+K723+K725+K726+K727+SUM(K729:K729)</f>
        <v>5591.9699999999993</v>
      </c>
      <c r="K730" s="60"/>
      <c r="L730" s="38">
        <f>Source!U523</f>
        <v>11.993325596999998</v>
      </c>
      <c r="O730" s="17">
        <f>G730</f>
        <v>5592.28</v>
      </c>
      <c r="P730" s="17">
        <f>J730</f>
        <v>5591.9699999999993</v>
      </c>
      <c r="Q730" s="17">
        <f>L730</f>
        <v>11.993325596999998</v>
      </c>
      <c r="W730">
        <f>IF(Source!BI523&lt;=1,H722+H723+H725+H726+H727, 0)</f>
        <v>675.17</v>
      </c>
      <c r="X730">
        <f>IF(Source!BI523=2,H722+H723+H725+H726+H727, 0)</f>
        <v>0</v>
      </c>
      <c r="Y730">
        <f>IF(Source!BI523=3,H722+H723+H725+H726+H727, 0)</f>
        <v>0</v>
      </c>
      <c r="Z730">
        <f>IF(Source!BI523=4,H722+H723+H725+H726+H727, 0)</f>
        <v>0</v>
      </c>
    </row>
    <row r="731" spans="1:26" ht="117.75" x14ac:dyDescent="0.2">
      <c r="A731" s="41" t="str">
        <f>Source!E527</f>
        <v>83</v>
      </c>
      <c r="B731" s="42" t="s">
        <v>1249</v>
      </c>
      <c r="C731" s="42" t="str">
        <f>Source!G527</f>
        <v>Монтаж кровельного покрытия из профилированного листа при высоте здания до 25 м</v>
      </c>
      <c r="D731" s="25" t="str">
        <f>Source!H527</f>
        <v>100 м2</v>
      </c>
      <c r="E731" s="13">
        <f>Source!I527</f>
        <v>0.33074999999999999</v>
      </c>
      <c r="F731" s="26">
        <f>Source!AL527+Source!AM527+Source!AO527</f>
        <v>933.04</v>
      </c>
      <c r="G731" s="6"/>
      <c r="H731" s="12"/>
      <c r="I731" s="6" t="str">
        <f>Source!BO527</f>
        <v/>
      </c>
      <c r="J731" s="6"/>
      <c r="K731" s="12"/>
      <c r="L731" s="27"/>
      <c r="S731">
        <f>ROUND((Source!FX527/100)*((ROUND(Source!AF527*Source!I527, 2)+ROUND(Source!AE527*Source!I527, 2))), 2)</f>
        <v>125.78</v>
      </c>
      <c r="T731">
        <f>Source!X527</f>
        <v>125.78</v>
      </c>
      <c r="U731">
        <f>ROUND((Source!FY527/100)*((ROUND(Source!AF527*Source!I527, 2)+ROUND(Source!AE527*Source!I527, 2))), 2)</f>
        <v>112.19</v>
      </c>
      <c r="V731">
        <f>Source!Y527</f>
        <v>111.8</v>
      </c>
    </row>
    <row r="732" spans="1:26" x14ac:dyDescent="0.2">
      <c r="C732" s="19" t="str">
        <f>"Объем: "&amp;Source!I527&amp;"=(3,5*"&amp;"1,05*"&amp;"9)/"&amp;"100"</f>
        <v>Объем: 0,33075=(3,5*1,05*9)/100</v>
      </c>
    </row>
    <row r="733" spans="1:26" ht="14.25" x14ac:dyDescent="0.2">
      <c r="A733" s="41"/>
      <c r="B733" s="42"/>
      <c r="C733" s="42" t="s">
        <v>1206</v>
      </c>
      <c r="D733" s="25"/>
      <c r="E733" s="13"/>
      <c r="F733" s="26">
        <f>Source!AO527</f>
        <v>310.27</v>
      </c>
      <c r="G733" s="6" t="str">
        <f>Source!DG527</f>
        <v>)*1,15)*1,15</v>
      </c>
      <c r="H733" s="12">
        <f>ROUND(Source!AF527*Source!I527, 2)</f>
        <v>135.72</v>
      </c>
      <c r="I733" s="6"/>
      <c r="J733" s="6">
        <f>IF(Source!BA527&lt;&gt; 0, Source!BA527, 1)</f>
        <v>1</v>
      </c>
      <c r="K733" s="12">
        <f>Source!S527</f>
        <v>135.72</v>
      </c>
      <c r="L733" s="27"/>
      <c r="R733">
        <f>H733</f>
        <v>135.72</v>
      </c>
    </row>
    <row r="734" spans="1:26" ht="14.25" x14ac:dyDescent="0.2">
      <c r="A734" s="41"/>
      <c r="B734" s="42"/>
      <c r="C734" s="42" t="s">
        <v>159</v>
      </c>
      <c r="D734" s="25"/>
      <c r="E734" s="13"/>
      <c r="F734" s="26">
        <f>Source!AM527</f>
        <v>468.81</v>
      </c>
      <c r="G734" s="6" t="str">
        <f>Source!DE527</f>
        <v>)*1,15)*1,25</v>
      </c>
      <c r="H734" s="12">
        <f>ROUND(Source!AD527*Source!I527, 2)</f>
        <v>222.9</v>
      </c>
      <c r="I734" s="6"/>
      <c r="J734" s="6">
        <f>IF(Source!BB527&lt;&gt; 0, Source!BB527, 1)</f>
        <v>1</v>
      </c>
      <c r="K734" s="12">
        <f>Source!Q527</f>
        <v>222.9</v>
      </c>
      <c r="L734" s="27"/>
    </row>
    <row r="735" spans="1:26" ht="14.25" x14ac:dyDescent="0.2">
      <c r="A735" s="41"/>
      <c r="B735" s="42"/>
      <c r="C735" s="42" t="s">
        <v>1207</v>
      </c>
      <c r="D735" s="25"/>
      <c r="E735" s="13"/>
      <c r="F735" s="26">
        <f>Source!AN527</f>
        <v>41.15</v>
      </c>
      <c r="G735" s="6" t="str">
        <f>Source!DF527</f>
        <v>)*1,15)*1,25</v>
      </c>
      <c r="H735" s="28">
        <f>ROUND(Source!AE527*Source!I527, 2)</f>
        <v>19.559999999999999</v>
      </c>
      <c r="I735" s="6"/>
      <c r="J735" s="6">
        <f>IF(Source!BS527&lt;&gt; 0, Source!BS527, 1)</f>
        <v>1</v>
      </c>
      <c r="K735" s="28">
        <f>Source!R527</f>
        <v>19.559999999999999</v>
      </c>
      <c r="L735" s="27"/>
      <c r="R735">
        <f>H735</f>
        <v>19.559999999999999</v>
      </c>
    </row>
    <row r="736" spans="1:26" ht="14.25" x14ac:dyDescent="0.2">
      <c r="A736" s="41"/>
      <c r="B736" s="42"/>
      <c r="C736" s="42" t="s">
        <v>1215</v>
      </c>
      <c r="D736" s="25"/>
      <c r="E736" s="13"/>
      <c r="F736" s="26">
        <f>Source!AL527</f>
        <v>153.96</v>
      </c>
      <c r="G736" s="6" t="str">
        <f>Source!DD527</f>
        <v/>
      </c>
      <c r="H736" s="12">
        <f>ROUND(Source!AC527*Source!I527, 2)</f>
        <v>50.92</v>
      </c>
      <c r="I736" s="6"/>
      <c r="J736" s="6">
        <f>IF(Source!BC527&lt;&gt; 0, Source!BC527, 1)</f>
        <v>1</v>
      </c>
      <c r="K736" s="12">
        <f>Source!P527</f>
        <v>50.92</v>
      </c>
      <c r="L736" s="27"/>
    </row>
    <row r="737" spans="1:26" ht="14.25" x14ac:dyDescent="0.2">
      <c r="A737" s="41"/>
      <c r="B737" s="42"/>
      <c r="C737" s="42" t="s">
        <v>1208</v>
      </c>
      <c r="D737" s="25" t="s">
        <v>1209</v>
      </c>
      <c r="E737" s="13">
        <f>Source!BZ527</f>
        <v>90</v>
      </c>
      <c r="F737" s="59" t="str">
        <f>CONCATENATE(" )", Source!DL527, Source!FT527, "=", Source!FX527)</f>
        <v xml:space="preserve"> )*0,9=81</v>
      </c>
      <c r="G737" s="48"/>
      <c r="H737" s="12">
        <f>SUM(S731:S741)</f>
        <v>125.78</v>
      </c>
      <c r="I737" s="29"/>
      <c r="J737" s="7">
        <f>Source!AT527</f>
        <v>81</v>
      </c>
      <c r="K737" s="12">
        <f>SUM(T731:T741)</f>
        <v>125.78</v>
      </c>
      <c r="L737" s="27"/>
    </row>
    <row r="738" spans="1:26" ht="14.25" x14ac:dyDescent="0.2">
      <c r="A738" s="41"/>
      <c r="B738" s="42"/>
      <c r="C738" s="42" t="s">
        <v>1210</v>
      </c>
      <c r="D738" s="25" t="s">
        <v>1209</v>
      </c>
      <c r="E738" s="13">
        <f>Source!CA527</f>
        <v>85</v>
      </c>
      <c r="F738" s="59" t="str">
        <f>CONCATENATE(" )", Source!DM527, Source!FU527, "=", Source!FY527)</f>
        <v xml:space="preserve"> )*0,85=72,25</v>
      </c>
      <c r="G738" s="48"/>
      <c r="H738" s="12">
        <f>SUM(U731:U741)</f>
        <v>112.19</v>
      </c>
      <c r="I738" s="29"/>
      <c r="J738" s="7">
        <f>Source!AU527</f>
        <v>72</v>
      </c>
      <c r="K738" s="12">
        <f>SUM(V731:V741)</f>
        <v>111.8</v>
      </c>
      <c r="L738" s="27"/>
    </row>
    <row r="739" spans="1:26" ht="14.25" x14ac:dyDescent="0.2">
      <c r="A739" s="41"/>
      <c r="B739" s="42"/>
      <c r="C739" s="42" t="s">
        <v>1211</v>
      </c>
      <c r="D739" s="25" t="s">
        <v>1212</v>
      </c>
      <c r="E739" s="13">
        <f>Source!AQ527</f>
        <v>35.5</v>
      </c>
      <c r="F739" s="26"/>
      <c r="G739" s="6" t="str">
        <f>Source!DI527</f>
        <v>)*1,15)*1,15</v>
      </c>
      <c r="H739" s="12"/>
      <c r="I739" s="6"/>
      <c r="J739" s="6"/>
      <c r="K739" s="12"/>
      <c r="L739" s="30">
        <f>Source!U527</f>
        <v>15.528299062499997</v>
      </c>
    </row>
    <row r="740" spans="1:26" ht="28.5" x14ac:dyDescent="0.2">
      <c r="A740" s="41" t="str">
        <f>Source!E529</f>
        <v>83,1</v>
      </c>
      <c r="B740" s="42" t="str">
        <f>Source!F529</f>
        <v>01.7.15.14-0076</v>
      </c>
      <c r="C740" s="42" t="str">
        <f>Source!G529</f>
        <v>Шурупы-саморезы кровельные окрашенные 5,5х25 мм</v>
      </c>
      <c r="D740" s="25" t="str">
        <f>Source!H529</f>
        <v>100 шт.</v>
      </c>
      <c r="E740" s="13">
        <f>Source!I529</f>
        <v>1.5</v>
      </c>
      <c r="F740" s="26">
        <f>Source!AL529+Source!AM529+Source!AO529</f>
        <v>51.4</v>
      </c>
      <c r="G740" s="40" t="s">
        <v>3</v>
      </c>
      <c r="H740" s="12">
        <f>ROUND(Source!AC529*Source!I529, 2)+ROUND(Source!AD529*Source!I529, 2)+ROUND(Source!AF529*Source!I529, 2)</f>
        <v>77.099999999999994</v>
      </c>
      <c r="I740" s="6"/>
      <c r="J740" s="6">
        <f>IF(Source!BC529&lt;&gt; 0, Source!BC529, 1)</f>
        <v>1</v>
      </c>
      <c r="K740" s="12">
        <f>Source!O529</f>
        <v>77.099999999999994</v>
      </c>
      <c r="L740" s="27"/>
      <c r="S740">
        <f>ROUND((Source!FX529/100)*((ROUND(Source!AF529*Source!I529, 2)+ROUND(Source!AE529*Source!I529, 2))), 2)</f>
        <v>0</v>
      </c>
      <c r="T740">
        <f>Source!X529</f>
        <v>0</v>
      </c>
      <c r="U740">
        <f>ROUND((Source!FY529/100)*((ROUND(Source!AF529*Source!I529, 2)+ROUND(Source!AE529*Source!I529, 2))), 2)</f>
        <v>0</v>
      </c>
      <c r="V740">
        <f>Source!Y529</f>
        <v>0</v>
      </c>
      <c r="W740">
        <f>IF(Source!BI529&lt;=1,H740, 0)</f>
        <v>77.099999999999994</v>
      </c>
      <c r="X740">
        <f>IF(Source!BI529=2,H740, 0)</f>
        <v>0</v>
      </c>
      <c r="Y740">
        <f>IF(Source!BI529=3,H740, 0)</f>
        <v>0</v>
      </c>
      <c r="Z740">
        <f>IF(Source!BI529=4,H740, 0)</f>
        <v>0</v>
      </c>
    </row>
    <row r="741" spans="1:26" ht="57" x14ac:dyDescent="0.2">
      <c r="A741" s="43" t="str">
        <f>Source!E531</f>
        <v>83,2</v>
      </c>
      <c r="B741" s="44" t="str">
        <f>Source!F531</f>
        <v>08.3.09.02-0041</v>
      </c>
      <c r="C741" s="44" t="str">
        <f>Source!G531</f>
        <v>Профилированный настил оцинкованный с лакокрасочным покрытием С-9/С15-B/V RAL, толщиной 0,5 мм прим. профиль С21 и С8</v>
      </c>
      <c r="D741" s="31" t="str">
        <f>Source!H531</f>
        <v>м2</v>
      </c>
      <c r="E741" s="32">
        <f>Source!I531</f>
        <v>33.736499999999999</v>
      </c>
      <c r="F741" s="33">
        <f>Source!AL531+Source!AM531+Source!AO531</f>
        <v>44.59</v>
      </c>
      <c r="G741" s="34" t="s">
        <v>3</v>
      </c>
      <c r="H741" s="35">
        <f>ROUND(Source!AC531*Source!I531, 2)+ROUND(Source!AD531*Source!I531, 2)+ROUND(Source!AF531*Source!I531, 2)</f>
        <v>1504.31</v>
      </c>
      <c r="I741" s="36"/>
      <c r="J741" s="36">
        <f>IF(Source!BC531&lt;&gt; 0, Source!BC531, 1)</f>
        <v>1</v>
      </c>
      <c r="K741" s="35">
        <f>Source!O531</f>
        <v>1504.31</v>
      </c>
      <c r="L741" s="37"/>
      <c r="S741">
        <f>ROUND((Source!FX531/100)*((ROUND(Source!AF531*Source!I531, 2)+ROUND(Source!AE531*Source!I531, 2))), 2)</f>
        <v>0</v>
      </c>
      <c r="T741">
        <f>Source!X531</f>
        <v>0</v>
      </c>
      <c r="U741">
        <f>ROUND((Source!FY531/100)*((ROUND(Source!AF531*Source!I531, 2)+ROUND(Source!AE531*Source!I531, 2))), 2)</f>
        <v>0</v>
      </c>
      <c r="V741">
        <f>Source!Y531</f>
        <v>0</v>
      </c>
      <c r="W741">
        <f>IF(Source!BI531&lt;=1,H741, 0)</f>
        <v>1504.31</v>
      </c>
      <c r="X741">
        <f>IF(Source!BI531=2,H741, 0)</f>
        <v>0</v>
      </c>
      <c r="Y741">
        <f>IF(Source!BI531=3,H741, 0)</f>
        <v>0</v>
      </c>
      <c r="Z741">
        <f>IF(Source!BI531=4,H741, 0)</f>
        <v>0</v>
      </c>
    </row>
    <row r="742" spans="1:26" ht="15" x14ac:dyDescent="0.25">
      <c r="G742" s="60">
        <f>H733+H734+H736+H737+H738+SUM(H740:H741)</f>
        <v>2228.92</v>
      </c>
      <c r="H742" s="60"/>
      <c r="J742" s="60">
        <f>K733+K734+K736+K737+K738+SUM(K740:K741)</f>
        <v>2228.5299999999997</v>
      </c>
      <c r="K742" s="60"/>
      <c r="L742" s="38">
        <f>Source!U527</f>
        <v>15.528299062499997</v>
      </c>
      <c r="O742" s="17">
        <f>G742</f>
        <v>2228.92</v>
      </c>
      <c r="P742" s="17">
        <f>J742</f>
        <v>2228.5299999999997</v>
      </c>
      <c r="Q742" s="17">
        <f>L742</f>
        <v>15.528299062499997</v>
      </c>
      <c r="W742">
        <f>IF(Source!BI527&lt;=1,H733+H734+H736+H737+H738, 0)</f>
        <v>647.51</v>
      </c>
      <c r="X742">
        <f>IF(Source!BI527=2,H733+H734+H736+H737+H738, 0)</f>
        <v>0</v>
      </c>
      <c r="Y742">
        <f>IF(Source!BI527=3,H733+H734+H736+H737+H738, 0)</f>
        <v>0</v>
      </c>
      <c r="Z742">
        <f>IF(Source!BI527=4,H733+H734+H736+H737+H738, 0)</f>
        <v>0</v>
      </c>
    </row>
    <row r="743" spans="1:26" ht="117.75" x14ac:dyDescent="0.2">
      <c r="A743" s="41" t="str">
        <f>Source!E533</f>
        <v>84</v>
      </c>
      <c r="B743" s="42" t="s">
        <v>1250</v>
      </c>
      <c r="C743" s="42" t="str">
        <f>Source!G533</f>
        <v>Монтаж стальных плинтусов из гнутого профиля</v>
      </c>
      <c r="D743" s="25" t="str">
        <f>Source!H533</f>
        <v>100 м</v>
      </c>
      <c r="E743" s="13">
        <f>Source!I533</f>
        <v>0.16</v>
      </c>
      <c r="F743" s="26">
        <f>Source!AL533+Source!AM533+Source!AO533</f>
        <v>122.2</v>
      </c>
      <c r="G743" s="6"/>
      <c r="H743" s="12"/>
      <c r="I743" s="6" t="str">
        <f>Source!BO533</f>
        <v/>
      </c>
      <c r="J743" s="6"/>
      <c r="K743" s="12"/>
      <c r="L743" s="27"/>
      <c r="S743">
        <f>ROUND((Source!FX533/100)*((ROUND(Source!AF533*Source!I533, 2)+ROUND(Source!AE533*Source!I533, 2))), 2)</f>
        <v>20.48</v>
      </c>
      <c r="T743">
        <f>Source!X533</f>
        <v>20.48</v>
      </c>
      <c r="U743">
        <f>ROUND((Source!FY533/100)*((ROUND(Source!AF533*Source!I533, 2)+ROUND(Source!AE533*Source!I533, 2))), 2)</f>
        <v>18.27</v>
      </c>
      <c r="V743">
        <f>Source!Y533</f>
        <v>18.21</v>
      </c>
    </row>
    <row r="744" spans="1:26" x14ac:dyDescent="0.2">
      <c r="C744" s="19" t="str">
        <f>"Объем: "&amp;Source!I533&amp;"=16/"&amp;"100"</f>
        <v>Объем: 0,16=16/100</v>
      </c>
    </row>
    <row r="745" spans="1:26" ht="14.25" x14ac:dyDescent="0.2">
      <c r="A745" s="41"/>
      <c r="B745" s="42"/>
      <c r="C745" s="42" t="s">
        <v>1206</v>
      </c>
      <c r="D745" s="25"/>
      <c r="E745" s="13"/>
      <c r="F745" s="26">
        <f>Source!AO533</f>
        <v>118.91</v>
      </c>
      <c r="G745" s="6" t="str">
        <f>Source!DG533</f>
        <v>)*1,15)*1,15</v>
      </c>
      <c r="H745" s="12">
        <f>ROUND(Source!AF533*Source!I533, 2)</f>
        <v>25.16</v>
      </c>
      <c r="I745" s="6"/>
      <c r="J745" s="6">
        <f>IF(Source!BA533&lt;&gt; 0, Source!BA533, 1)</f>
        <v>1</v>
      </c>
      <c r="K745" s="12">
        <f>Source!S533</f>
        <v>25.16</v>
      </c>
      <c r="L745" s="27"/>
      <c r="R745">
        <f>H745</f>
        <v>25.16</v>
      </c>
    </row>
    <row r="746" spans="1:26" ht="14.25" x14ac:dyDescent="0.2">
      <c r="A746" s="41"/>
      <c r="B746" s="42"/>
      <c r="C746" s="42" t="s">
        <v>159</v>
      </c>
      <c r="D746" s="25"/>
      <c r="E746" s="13"/>
      <c r="F746" s="26">
        <f>Source!AM533</f>
        <v>3.29</v>
      </c>
      <c r="G746" s="6" t="str">
        <f>Source!DE533</f>
        <v>)*1,15)*1,25</v>
      </c>
      <c r="H746" s="12">
        <f>ROUND(Source!AD533*Source!I533, 2)</f>
        <v>0.76</v>
      </c>
      <c r="I746" s="6"/>
      <c r="J746" s="6">
        <f>IF(Source!BB533&lt;&gt; 0, Source!BB533, 1)</f>
        <v>1</v>
      </c>
      <c r="K746" s="12">
        <f>Source!Q533</f>
        <v>0.76</v>
      </c>
      <c r="L746" s="27"/>
    </row>
    <row r="747" spans="1:26" ht="14.25" x14ac:dyDescent="0.2">
      <c r="A747" s="41"/>
      <c r="B747" s="42"/>
      <c r="C747" s="42" t="s">
        <v>1207</v>
      </c>
      <c r="D747" s="25"/>
      <c r="E747" s="13"/>
      <c r="F747" s="26">
        <f>Source!AN533</f>
        <v>0.57999999999999996</v>
      </c>
      <c r="G747" s="6" t="str">
        <f>Source!DF533</f>
        <v>)*1,15)*1,25</v>
      </c>
      <c r="H747" s="28">
        <f>ROUND(Source!AE533*Source!I533, 2)</f>
        <v>0.13</v>
      </c>
      <c r="I747" s="6"/>
      <c r="J747" s="6">
        <f>IF(Source!BS533&lt;&gt; 0, Source!BS533, 1)</f>
        <v>1</v>
      </c>
      <c r="K747" s="28">
        <f>Source!R533</f>
        <v>0.13</v>
      </c>
      <c r="L747" s="27"/>
      <c r="R747">
        <f>H747</f>
        <v>0.13</v>
      </c>
    </row>
    <row r="748" spans="1:26" ht="14.25" x14ac:dyDescent="0.2">
      <c r="A748" s="41"/>
      <c r="B748" s="42"/>
      <c r="C748" s="42" t="s">
        <v>1208</v>
      </c>
      <c r="D748" s="25" t="s">
        <v>1209</v>
      </c>
      <c r="E748" s="13">
        <f>Source!BZ533</f>
        <v>90</v>
      </c>
      <c r="F748" s="59" t="str">
        <f>CONCATENATE(" )", Source!DL533, Source!FT533, "=", Source!FX533)</f>
        <v xml:space="preserve"> )*0,9=81</v>
      </c>
      <c r="G748" s="48"/>
      <c r="H748" s="12">
        <f>SUM(S743:S752)</f>
        <v>20.48</v>
      </c>
      <c r="I748" s="29"/>
      <c r="J748" s="7">
        <f>Source!AT533</f>
        <v>81</v>
      </c>
      <c r="K748" s="12">
        <f>SUM(T743:T752)</f>
        <v>20.48</v>
      </c>
      <c r="L748" s="27"/>
    </row>
    <row r="749" spans="1:26" ht="14.25" x14ac:dyDescent="0.2">
      <c r="A749" s="41"/>
      <c r="B749" s="42"/>
      <c r="C749" s="42" t="s">
        <v>1210</v>
      </c>
      <c r="D749" s="25" t="s">
        <v>1209</v>
      </c>
      <c r="E749" s="13">
        <f>Source!CA533</f>
        <v>85</v>
      </c>
      <c r="F749" s="59" t="str">
        <f>CONCATENATE(" )", Source!DM533, Source!FU533, "=", Source!FY533)</f>
        <v xml:space="preserve"> )*0,85=72,25</v>
      </c>
      <c r="G749" s="48"/>
      <c r="H749" s="12">
        <f>SUM(U743:U752)</f>
        <v>18.27</v>
      </c>
      <c r="I749" s="29"/>
      <c r="J749" s="7">
        <f>Source!AU533</f>
        <v>72</v>
      </c>
      <c r="K749" s="12">
        <f>SUM(V743:V752)</f>
        <v>18.21</v>
      </c>
      <c r="L749" s="27"/>
    </row>
    <row r="750" spans="1:26" ht="14.25" x14ac:dyDescent="0.2">
      <c r="A750" s="41"/>
      <c r="B750" s="42"/>
      <c r="C750" s="42" t="s">
        <v>1211</v>
      </c>
      <c r="D750" s="25" t="s">
        <v>1212</v>
      </c>
      <c r="E750" s="13">
        <f>Source!AQ533</f>
        <v>12.8</v>
      </c>
      <c r="F750" s="26"/>
      <c r="G750" s="6" t="str">
        <f>Source!DI533</f>
        <v>)*1,15)*1,15</v>
      </c>
      <c r="H750" s="12"/>
      <c r="I750" s="6"/>
      <c r="J750" s="6"/>
      <c r="K750" s="12"/>
      <c r="L750" s="30">
        <f>Source!U533</f>
        <v>2.7084799999999998</v>
      </c>
    </row>
    <row r="751" spans="1:26" ht="28.5" x14ac:dyDescent="0.2">
      <c r="A751" s="41" t="str">
        <f>Source!E535</f>
        <v>84,1</v>
      </c>
      <c r="B751" s="42" t="str">
        <f>Source!F535</f>
        <v>01.7.15.14-0191</v>
      </c>
      <c r="C751" s="42" t="str">
        <f>Source!G535</f>
        <v>Шурупы с шестигранной головкой 6х20 мм</v>
      </c>
      <c r="D751" s="25" t="str">
        <f>Source!H535</f>
        <v>т</v>
      </c>
      <c r="E751" s="13">
        <f>Source!I535</f>
        <v>1.2E-4</v>
      </c>
      <c r="F751" s="26">
        <f>Source!AL535+Source!AM535+Source!AO535</f>
        <v>16709.810000000001</v>
      </c>
      <c r="G751" s="40" t="s">
        <v>3</v>
      </c>
      <c r="H751" s="12">
        <f>ROUND(Source!AC535*Source!I535, 2)+ROUND(Source!AD535*Source!I535, 2)+ROUND(Source!AF535*Source!I535, 2)</f>
        <v>2.0099999999999998</v>
      </c>
      <c r="I751" s="6"/>
      <c r="J751" s="6">
        <f>IF(Source!BC535&lt;&gt; 0, Source!BC535, 1)</f>
        <v>1</v>
      </c>
      <c r="K751" s="12">
        <f>Source!O535</f>
        <v>2.0099999999999998</v>
      </c>
      <c r="L751" s="27"/>
      <c r="S751">
        <f>ROUND((Source!FX535/100)*((ROUND(Source!AF535*Source!I535, 2)+ROUND(Source!AE535*Source!I535, 2))), 2)</f>
        <v>0</v>
      </c>
      <c r="T751">
        <f>Source!X535</f>
        <v>0</v>
      </c>
      <c r="U751">
        <f>ROUND((Source!FY535/100)*((ROUND(Source!AF535*Source!I535, 2)+ROUND(Source!AE535*Source!I535, 2))), 2)</f>
        <v>0</v>
      </c>
      <c r="V751">
        <f>Source!Y535</f>
        <v>0</v>
      </c>
      <c r="W751">
        <f>IF(Source!BI535&lt;=1,H751, 0)</f>
        <v>2.0099999999999998</v>
      </c>
      <c r="X751">
        <f>IF(Source!BI535=2,H751, 0)</f>
        <v>0</v>
      </c>
      <c r="Y751">
        <f>IF(Source!BI535=3,H751, 0)</f>
        <v>0</v>
      </c>
      <c r="Z751">
        <f>IF(Source!BI535=4,H751, 0)</f>
        <v>0</v>
      </c>
    </row>
    <row r="752" spans="1:26" ht="28.5" x14ac:dyDescent="0.2">
      <c r="A752" s="43" t="str">
        <f>Source!E537</f>
        <v>84,2</v>
      </c>
      <c r="B752" s="44" t="str">
        <f>Source!F537</f>
        <v>07.2.07.13-0151</v>
      </c>
      <c r="C752" s="44" t="str">
        <f>Source!G537</f>
        <v>Планка из стального листа толщиной 1 мм Прим. J-профиль</v>
      </c>
      <c r="D752" s="31" t="str">
        <f>Source!H537</f>
        <v>т</v>
      </c>
      <c r="E752" s="32">
        <f>Source!I537</f>
        <v>6.4000000000000003E-3</v>
      </c>
      <c r="F752" s="33">
        <f>Source!AL537+Source!AM537+Source!AO537</f>
        <v>6820</v>
      </c>
      <c r="G752" s="34" t="s">
        <v>3</v>
      </c>
      <c r="H752" s="35">
        <f>ROUND(Source!AC537*Source!I537, 2)+ROUND(Source!AD537*Source!I537, 2)+ROUND(Source!AF537*Source!I537, 2)</f>
        <v>43.65</v>
      </c>
      <c r="I752" s="36"/>
      <c r="J752" s="36">
        <f>IF(Source!BC537&lt;&gt; 0, Source!BC537, 1)</f>
        <v>1</v>
      </c>
      <c r="K752" s="35">
        <f>Source!O537</f>
        <v>43.65</v>
      </c>
      <c r="L752" s="37"/>
      <c r="S752">
        <f>ROUND((Source!FX537/100)*((ROUND(Source!AF537*Source!I537, 2)+ROUND(Source!AE537*Source!I537, 2))), 2)</f>
        <v>0</v>
      </c>
      <c r="T752">
        <f>Source!X537</f>
        <v>0</v>
      </c>
      <c r="U752">
        <f>ROUND((Source!FY537/100)*((ROUND(Source!AF537*Source!I537, 2)+ROUND(Source!AE537*Source!I537, 2))), 2)</f>
        <v>0</v>
      </c>
      <c r="V752">
        <f>Source!Y537</f>
        <v>0</v>
      </c>
      <c r="W752">
        <f>IF(Source!BI537&lt;=1,H752, 0)</f>
        <v>43.65</v>
      </c>
      <c r="X752">
        <f>IF(Source!BI537=2,H752, 0)</f>
        <v>0</v>
      </c>
      <c r="Y752">
        <f>IF(Source!BI537=3,H752, 0)</f>
        <v>0</v>
      </c>
      <c r="Z752">
        <f>IF(Source!BI537=4,H752, 0)</f>
        <v>0</v>
      </c>
    </row>
    <row r="753" spans="1:26" ht="15" x14ac:dyDescent="0.25">
      <c r="G753" s="60">
        <f>H745+H746+H748+H749+SUM(H751:H752)</f>
        <v>110.33</v>
      </c>
      <c r="H753" s="60"/>
      <c r="J753" s="60">
        <f>K745+K746+K748+K749+SUM(K751:K752)</f>
        <v>110.27000000000001</v>
      </c>
      <c r="K753" s="60"/>
      <c r="L753" s="38">
        <f>Source!U533</f>
        <v>2.7084799999999998</v>
      </c>
      <c r="O753" s="17">
        <f>G753</f>
        <v>110.33</v>
      </c>
      <c r="P753" s="17">
        <f>J753</f>
        <v>110.27000000000001</v>
      </c>
      <c r="Q753" s="17">
        <f>L753</f>
        <v>2.7084799999999998</v>
      </c>
      <c r="W753">
        <f>IF(Source!BI533&lt;=1,H745+H746+H748+H749, 0)</f>
        <v>64.67</v>
      </c>
      <c r="X753">
        <f>IF(Source!BI533=2,H745+H746+H748+H749, 0)</f>
        <v>0</v>
      </c>
      <c r="Y753">
        <f>IF(Source!BI533=3,H745+H746+H748+H749, 0)</f>
        <v>0</v>
      </c>
      <c r="Z753">
        <f>IF(Source!BI533=4,H745+H746+H748+H749, 0)</f>
        <v>0</v>
      </c>
    </row>
    <row r="754" spans="1:26" ht="99.75" x14ac:dyDescent="0.2">
      <c r="A754" s="41" t="str">
        <f>Source!E539</f>
        <v>85</v>
      </c>
      <c r="B754" s="42" t="str">
        <f>Source!F539</f>
        <v>12-01-010-01</v>
      </c>
      <c r="C754" s="42" t="str">
        <f>Source!G539</f>
        <v>Устройство мелких покрытий (брандмауэры, парапеты, свесы и т.п.) из листовой оцинкованной стали прим. Фасонные элементы листы из оцинкованой стали  0,4мм с порошковой покраской (отливы, откосы)</v>
      </c>
      <c r="D754" s="25" t="str">
        <f>Source!H539</f>
        <v>100 м2</v>
      </c>
      <c r="E754" s="13">
        <f>Source!I539</f>
        <v>0.1</v>
      </c>
      <c r="F754" s="26">
        <f>Source!AL539+Source!AM539+Source!AO539</f>
        <v>9874.2199999999993</v>
      </c>
      <c r="G754" s="6"/>
      <c r="H754" s="12"/>
      <c r="I754" s="6" t="str">
        <f>Source!BO539</f>
        <v/>
      </c>
      <c r="J754" s="6"/>
      <c r="K754" s="12"/>
      <c r="L754" s="27"/>
      <c r="S754">
        <f>ROUND((Source!FX539/100)*((ROUND(Source!AF539*Source!I539, 2)+ROUND(Source!AE539*Source!I539, 2))), 2)</f>
        <v>104.25</v>
      </c>
      <c r="T754">
        <f>Source!X539</f>
        <v>104.25</v>
      </c>
      <c r="U754">
        <f>ROUND((Source!FY539/100)*((ROUND(Source!AF539*Source!I539, 2)+ROUND(Source!AE539*Source!I539, 2))), 2)</f>
        <v>53.33</v>
      </c>
      <c r="V754">
        <f>Source!Y539</f>
        <v>53.09</v>
      </c>
    </row>
    <row r="755" spans="1:26" x14ac:dyDescent="0.2">
      <c r="C755" s="19" t="str">
        <f>"Объем: "&amp;Source!I539&amp;"=10/"&amp;"100"</f>
        <v>Объем: 0,1=10/100</v>
      </c>
    </row>
    <row r="756" spans="1:26" ht="14.25" x14ac:dyDescent="0.2">
      <c r="A756" s="41"/>
      <c r="B756" s="42"/>
      <c r="C756" s="42" t="s">
        <v>1206</v>
      </c>
      <c r="D756" s="25"/>
      <c r="E756" s="13"/>
      <c r="F756" s="26">
        <f>Source!AO539</f>
        <v>961.76</v>
      </c>
      <c r="G756" s="6" t="str">
        <f>Source!DG539</f>
        <v/>
      </c>
      <c r="H756" s="12">
        <f>ROUND(Source!AF539*Source!I539, 2)</f>
        <v>96.18</v>
      </c>
      <c r="I756" s="6"/>
      <c r="J756" s="6">
        <f>IF(Source!BA539&lt;&gt; 0, Source!BA539, 1)</f>
        <v>1</v>
      </c>
      <c r="K756" s="12">
        <f>Source!S539</f>
        <v>96.18</v>
      </c>
      <c r="L756" s="27"/>
      <c r="R756">
        <f>H756</f>
        <v>96.18</v>
      </c>
    </row>
    <row r="757" spans="1:26" ht="14.25" x14ac:dyDescent="0.2">
      <c r="A757" s="41"/>
      <c r="B757" s="42"/>
      <c r="C757" s="42" t="s">
        <v>159</v>
      </c>
      <c r="D757" s="25"/>
      <c r="E757" s="13"/>
      <c r="F757" s="26">
        <f>Source!AM539</f>
        <v>21.88</v>
      </c>
      <c r="G757" s="6" t="str">
        <f>Source!DE539</f>
        <v/>
      </c>
      <c r="H757" s="12">
        <f>ROUND(Source!AD539*Source!I539, 2)</f>
        <v>2.19</v>
      </c>
      <c r="I757" s="6"/>
      <c r="J757" s="6">
        <f>IF(Source!BB539&lt;&gt; 0, Source!BB539, 1)</f>
        <v>1</v>
      </c>
      <c r="K757" s="12">
        <f>Source!Q539</f>
        <v>2.19</v>
      </c>
      <c r="L757" s="27"/>
    </row>
    <row r="758" spans="1:26" ht="14.25" x14ac:dyDescent="0.2">
      <c r="A758" s="41"/>
      <c r="B758" s="42"/>
      <c r="C758" s="42" t="s">
        <v>1207</v>
      </c>
      <c r="D758" s="25"/>
      <c r="E758" s="13"/>
      <c r="F758" s="26">
        <f>Source!AN539</f>
        <v>3.51</v>
      </c>
      <c r="G758" s="6" t="str">
        <f>Source!DF539</f>
        <v/>
      </c>
      <c r="H758" s="28">
        <f>ROUND(Source!AE539*Source!I539, 2)</f>
        <v>0.35</v>
      </c>
      <c r="I758" s="6"/>
      <c r="J758" s="6">
        <f>IF(Source!BS539&lt;&gt; 0, Source!BS539, 1)</f>
        <v>1</v>
      </c>
      <c r="K758" s="28">
        <f>Source!R539</f>
        <v>0.35</v>
      </c>
      <c r="L758" s="27"/>
      <c r="R758">
        <f>H758</f>
        <v>0.35</v>
      </c>
    </row>
    <row r="759" spans="1:26" ht="14.25" x14ac:dyDescent="0.2">
      <c r="A759" s="41"/>
      <c r="B759" s="42"/>
      <c r="C759" s="42" t="s">
        <v>1215</v>
      </c>
      <c r="D759" s="25"/>
      <c r="E759" s="13"/>
      <c r="F759" s="26">
        <f>Source!AL539</f>
        <v>8890.58</v>
      </c>
      <c r="G759" s="6" t="str">
        <f>Source!DD539</f>
        <v/>
      </c>
      <c r="H759" s="12">
        <f>ROUND(Source!AC539*Source!I539, 2)</f>
        <v>889.06</v>
      </c>
      <c r="I759" s="6"/>
      <c r="J759" s="6">
        <f>IF(Source!BC539&lt;&gt; 0, Source!BC539, 1)</f>
        <v>1</v>
      </c>
      <c r="K759" s="12">
        <f>Source!P539</f>
        <v>889.06</v>
      </c>
      <c r="L759" s="27"/>
    </row>
    <row r="760" spans="1:26" ht="14.25" x14ac:dyDescent="0.2">
      <c r="A760" s="41"/>
      <c r="B760" s="42"/>
      <c r="C760" s="42" t="s">
        <v>1208</v>
      </c>
      <c r="D760" s="25" t="s">
        <v>1209</v>
      </c>
      <c r="E760" s="13">
        <f>Source!BZ539</f>
        <v>120</v>
      </c>
      <c r="F760" s="59" t="str">
        <f>CONCATENATE(" )", Source!DL539, Source!FT539, "=", Source!FX539)</f>
        <v xml:space="preserve"> )*0,9=108</v>
      </c>
      <c r="G760" s="48"/>
      <c r="H760" s="12">
        <f>SUM(S754:S764)</f>
        <v>104.25</v>
      </c>
      <c r="I760" s="29"/>
      <c r="J760" s="7">
        <f>Source!AT539</f>
        <v>108</v>
      </c>
      <c r="K760" s="12">
        <f>SUM(T754:T764)</f>
        <v>104.25</v>
      </c>
      <c r="L760" s="27"/>
    </row>
    <row r="761" spans="1:26" ht="14.25" x14ac:dyDescent="0.2">
      <c r="A761" s="41"/>
      <c r="B761" s="42"/>
      <c r="C761" s="42" t="s">
        <v>1210</v>
      </c>
      <c r="D761" s="25" t="s">
        <v>1209</v>
      </c>
      <c r="E761" s="13">
        <f>Source!CA539</f>
        <v>65</v>
      </c>
      <c r="F761" s="59" t="str">
        <f>CONCATENATE(" )", Source!DM539, Source!FU539, "=", Source!FY539)</f>
        <v xml:space="preserve"> )*0,85=55,25</v>
      </c>
      <c r="G761" s="48"/>
      <c r="H761" s="12">
        <f>SUM(U754:U764)</f>
        <v>53.33</v>
      </c>
      <c r="I761" s="29"/>
      <c r="J761" s="7">
        <f>Source!AU539</f>
        <v>55</v>
      </c>
      <c r="K761" s="12">
        <f>SUM(V754:V764)</f>
        <v>53.09</v>
      </c>
      <c r="L761" s="27"/>
    </row>
    <row r="762" spans="1:26" ht="14.25" x14ac:dyDescent="0.2">
      <c r="A762" s="41"/>
      <c r="B762" s="42"/>
      <c r="C762" s="42" t="s">
        <v>1211</v>
      </c>
      <c r="D762" s="25" t="s">
        <v>1212</v>
      </c>
      <c r="E762" s="13">
        <f>Source!AQ539</f>
        <v>112.75</v>
      </c>
      <c r="F762" s="26"/>
      <c r="G762" s="6" t="str">
        <f>Source!DI539</f>
        <v/>
      </c>
      <c r="H762" s="12"/>
      <c r="I762" s="6"/>
      <c r="J762" s="6"/>
      <c r="K762" s="12"/>
      <c r="L762" s="30">
        <f>Source!U539</f>
        <v>11.275</v>
      </c>
    </row>
    <row r="763" spans="1:26" ht="28.5" x14ac:dyDescent="0.2">
      <c r="A763" s="41" t="str">
        <f>Source!E541</f>
        <v>85,1</v>
      </c>
      <c r="B763" s="42" t="str">
        <f>Source!F541</f>
        <v>01.7.15.07-0083</v>
      </c>
      <c r="C763" s="42" t="str">
        <f>Source!G541</f>
        <v>Дюбель-гвоздь 8х100 мм</v>
      </c>
      <c r="D763" s="25" t="str">
        <f>Source!H541</f>
        <v>100 шт.</v>
      </c>
      <c r="E763" s="13">
        <f>Source!I541</f>
        <v>0.5</v>
      </c>
      <c r="F763" s="26">
        <f>Source!AL541+Source!AM541+Source!AO541</f>
        <v>118</v>
      </c>
      <c r="G763" s="40" t="s">
        <v>3</v>
      </c>
      <c r="H763" s="12">
        <f>ROUND(Source!AC541*Source!I541, 2)+ROUND(Source!AD541*Source!I541, 2)+ROUND(Source!AF541*Source!I541, 2)</f>
        <v>59</v>
      </c>
      <c r="I763" s="6"/>
      <c r="J763" s="6">
        <f>IF(Source!BC541&lt;&gt; 0, Source!BC541, 1)</f>
        <v>1</v>
      </c>
      <c r="K763" s="12">
        <f>Source!O541</f>
        <v>59</v>
      </c>
      <c r="L763" s="27"/>
      <c r="S763">
        <f>ROUND((Source!FX541/100)*((ROUND(Source!AF541*Source!I541, 2)+ROUND(Source!AE541*Source!I541, 2))), 2)</f>
        <v>0</v>
      </c>
      <c r="T763">
        <f>Source!X541</f>
        <v>0</v>
      </c>
      <c r="U763">
        <f>ROUND((Source!FY541/100)*((ROUND(Source!AF541*Source!I541, 2)+ROUND(Source!AE541*Source!I541, 2))), 2)</f>
        <v>0</v>
      </c>
      <c r="V763">
        <f>Source!Y541</f>
        <v>0</v>
      </c>
      <c r="W763">
        <f>IF(Source!BI541&lt;=1,H763, 0)</f>
        <v>59</v>
      </c>
      <c r="X763">
        <f>IF(Source!BI541=2,H763, 0)</f>
        <v>0</v>
      </c>
      <c r="Y763">
        <f>IF(Source!BI541=3,H763, 0)</f>
        <v>0</v>
      </c>
      <c r="Z763">
        <f>IF(Source!BI541=4,H763, 0)</f>
        <v>0</v>
      </c>
    </row>
    <row r="764" spans="1:26" ht="28.5" x14ac:dyDescent="0.2">
      <c r="A764" s="43" t="str">
        <f>Source!E543</f>
        <v>85,2</v>
      </c>
      <c r="B764" s="44" t="str">
        <f>Source!F543</f>
        <v>01.7.15.06-0146</v>
      </c>
      <c r="C764" s="44" t="str">
        <f>Source!G543</f>
        <v>Гвозди толевые круглые 3,0х40 мм</v>
      </c>
      <c r="D764" s="31" t="str">
        <f>Source!H543</f>
        <v>т</v>
      </c>
      <c r="E764" s="32">
        <f>Source!I543</f>
        <v>-4.0000000000000002E-4</v>
      </c>
      <c r="F764" s="33">
        <f>Source!AL543+Source!AM543+Source!AO543</f>
        <v>8475</v>
      </c>
      <c r="G764" s="34" t="s">
        <v>3</v>
      </c>
      <c r="H764" s="35">
        <f>ROUND(Source!AC543*Source!I543, 2)+ROUND(Source!AD543*Source!I543, 2)+ROUND(Source!AF543*Source!I543, 2)</f>
        <v>-3.39</v>
      </c>
      <c r="I764" s="36"/>
      <c r="J764" s="36">
        <f>IF(Source!BC543&lt;&gt; 0, Source!BC543, 1)</f>
        <v>1</v>
      </c>
      <c r="K764" s="35">
        <f>Source!O543</f>
        <v>-3.39</v>
      </c>
      <c r="L764" s="37"/>
      <c r="S764">
        <f>ROUND((Source!FX543/100)*((ROUND(Source!AF543*Source!I543, 2)+ROUND(Source!AE543*Source!I543, 2))), 2)</f>
        <v>0</v>
      </c>
      <c r="T764">
        <f>Source!X543</f>
        <v>0</v>
      </c>
      <c r="U764">
        <f>ROUND((Source!FY543/100)*((ROUND(Source!AF543*Source!I543, 2)+ROUND(Source!AE543*Source!I543, 2))), 2)</f>
        <v>0</v>
      </c>
      <c r="V764">
        <f>Source!Y543</f>
        <v>0</v>
      </c>
      <c r="W764">
        <f>IF(Source!BI543&lt;=1,H764, 0)</f>
        <v>-3.39</v>
      </c>
      <c r="X764">
        <f>IF(Source!BI543=2,H764, 0)</f>
        <v>0</v>
      </c>
      <c r="Y764">
        <f>IF(Source!BI543=3,H764, 0)</f>
        <v>0</v>
      </c>
      <c r="Z764">
        <f>IF(Source!BI543=4,H764, 0)</f>
        <v>0</v>
      </c>
    </row>
    <row r="765" spans="1:26" ht="15" x14ac:dyDescent="0.25">
      <c r="G765" s="60">
        <f>H756+H757+H759+H760+H761+SUM(H763:H764)</f>
        <v>1200.6199999999997</v>
      </c>
      <c r="H765" s="60"/>
      <c r="J765" s="60">
        <f>K756+K757+K759+K760+K761+SUM(K763:K764)</f>
        <v>1200.3799999999997</v>
      </c>
      <c r="K765" s="60"/>
      <c r="L765" s="38">
        <f>Source!U539</f>
        <v>11.275</v>
      </c>
      <c r="O765" s="17">
        <f>G765</f>
        <v>1200.6199999999997</v>
      </c>
      <c r="P765" s="17">
        <f>J765</f>
        <v>1200.3799999999997</v>
      </c>
      <c r="Q765" s="17">
        <f>L765</f>
        <v>11.275</v>
      </c>
      <c r="W765">
        <f>IF(Source!BI539&lt;=1,H756+H757+H759+H760+H761, 0)</f>
        <v>1145.0099999999998</v>
      </c>
      <c r="X765">
        <f>IF(Source!BI539=2,H756+H757+H759+H760+H761, 0)</f>
        <v>0</v>
      </c>
      <c r="Y765">
        <f>IF(Source!BI539=3,H756+H757+H759+H760+H761, 0)</f>
        <v>0</v>
      </c>
      <c r="Z765">
        <f>IF(Source!BI539=4,H756+H757+H759+H760+H761, 0)</f>
        <v>0</v>
      </c>
    </row>
    <row r="766" spans="1:26" ht="117.75" x14ac:dyDescent="0.2">
      <c r="A766" s="41" t="str">
        <f>Source!E545</f>
        <v>86</v>
      </c>
      <c r="B766" s="42" t="s">
        <v>1251</v>
      </c>
      <c r="C766" s="42" t="str">
        <f>Source!G545</f>
        <v>Устройство покрытий на цементном растворе из плиток бетонных, цементных или мозаичных</v>
      </c>
      <c r="D766" s="25" t="str">
        <f>Source!H545</f>
        <v>100 м2</v>
      </c>
      <c r="E766" s="13">
        <f>Source!I545</f>
        <v>0.04</v>
      </c>
      <c r="F766" s="26">
        <f>Source!AL545+Source!AM545+Source!AO545</f>
        <v>959.88000000000011</v>
      </c>
      <c r="G766" s="6"/>
      <c r="H766" s="12"/>
      <c r="I766" s="6" t="str">
        <f>Source!BO545</f>
        <v/>
      </c>
      <c r="J766" s="6"/>
      <c r="K766" s="12"/>
      <c r="L766" s="27"/>
      <c r="S766">
        <f>ROUND((Source!FX545/100)*((ROUND(Source!AF545*Source!I545, 2)+ROUND(Source!AE545*Source!I545, 2))), 2)</f>
        <v>42.62</v>
      </c>
      <c r="T766">
        <f>Source!X545</f>
        <v>42.74</v>
      </c>
      <c r="U766">
        <f>ROUND((Source!FY545/100)*((ROUND(Source!AF545*Source!I545, 2)+ROUND(Source!AE545*Source!I545, 2))), 2)</f>
        <v>24.54</v>
      </c>
      <c r="V766">
        <f>Source!Y545</f>
        <v>24.64</v>
      </c>
    </row>
    <row r="767" spans="1:26" x14ac:dyDescent="0.2">
      <c r="C767" s="19" t="str">
        <f>"Объем: "&amp;Source!I545&amp;"=4/"&amp;"100"</f>
        <v>Объем: 0,04=4/100</v>
      </c>
    </row>
    <row r="768" spans="1:26" ht="14.25" x14ac:dyDescent="0.2">
      <c r="A768" s="41"/>
      <c r="B768" s="42"/>
      <c r="C768" s="42" t="s">
        <v>1206</v>
      </c>
      <c r="D768" s="25"/>
      <c r="E768" s="13"/>
      <c r="F768" s="26">
        <f>Source!AO545</f>
        <v>675.69</v>
      </c>
      <c r="G768" s="6" t="str">
        <f>Source!DG545</f>
        <v>)*1,15)*1,15</v>
      </c>
      <c r="H768" s="12">
        <f>ROUND(Source!AF545*Source!I545, 2)</f>
        <v>35.74</v>
      </c>
      <c r="I768" s="6"/>
      <c r="J768" s="6">
        <f>IF(Source!BA545&lt;&gt; 0, Source!BA545, 1)</f>
        <v>1</v>
      </c>
      <c r="K768" s="12">
        <f>Source!S545</f>
        <v>35.74</v>
      </c>
      <c r="L768" s="27"/>
      <c r="R768">
        <f>H768</f>
        <v>35.74</v>
      </c>
    </row>
    <row r="769" spans="1:26" ht="14.25" x14ac:dyDescent="0.2">
      <c r="A769" s="41"/>
      <c r="B769" s="42"/>
      <c r="C769" s="42" t="s">
        <v>159</v>
      </c>
      <c r="D769" s="25"/>
      <c r="E769" s="13"/>
      <c r="F769" s="26">
        <f>Source!AM545</f>
        <v>167.94</v>
      </c>
      <c r="G769" s="6" t="str">
        <f>Source!DE545</f>
        <v>)*1,15)*1,25</v>
      </c>
      <c r="H769" s="12">
        <f>ROUND(Source!AD545*Source!I545, 2)</f>
        <v>9.66</v>
      </c>
      <c r="I769" s="6"/>
      <c r="J769" s="6">
        <f>IF(Source!BB545&lt;&gt; 0, Source!BB545, 1)</f>
        <v>1</v>
      </c>
      <c r="K769" s="12">
        <f>Source!Q545</f>
        <v>9.66</v>
      </c>
      <c r="L769" s="27"/>
    </row>
    <row r="770" spans="1:26" ht="14.25" x14ac:dyDescent="0.2">
      <c r="A770" s="41"/>
      <c r="B770" s="42"/>
      <c r="C770" s="42" t="s">
        <v>1207</v>
      </c>
      <c r="D770" s="25"/>
      <c r="E770" s="13"/>
      <c r="F770" s="26">
        <f>Source!AN545</f>
        <v>48.06</v>
      </c>
      <c r="G770" s="6" t="str">
        <f>Source!DF545</f>
        <v>)*1,15)*1,25</v>
      </c>
      <c r="H770" s="28">
        <f>ROUND(Source!AE545*Source!I545, 2)</f>
        <v>2.76</v>
      </c>
      <c r="I770" s="6"/>
      <c r="J770" s="6">
        <f>IF(Source!BS545&lt;&gt; 0, Source!BS545, 1)</f>
        <v>1</v>
      </c>
      <c r="K770" s="28">
        <f>Source!R545</f>
        <v>2.76</v>
      </c>
      <c r="L770" s="27"/>
      <c r="R770">
        <f>H770</f>
        <v>2.76</v>
      </c>
    </row>
    <row r="771" spans="1:26" ht="14.25" x14ac:dyDescent="0.2">
      <c r="A771" s="41"/>
      <c r="B771" s="42"/>
      <c r="C771" s="42" t="s">
        <v>1215</v>
      </c>
      <c r="D771" s="25"/>
      <c r="E771" s="13"/>
      <c r="F771" s="26">
        <f>Source!AL545</f>
        <v>116.25</v>
      </c>
      <c r="G771" s="6" t="str">
        <f>Source!DD545</f>
        <v/>
      </c>
      <c r="H771" s="12">
        <f>ROUND(Source!AC545*Source!I545, 2)</f>
        <v>4.6500000000000004</v>
      </c>
      <c r="I771" s="6"/>
      <c r="J771" s="6">
        <f>IF(Source!BC545&lt;&gt; 0, Source!BC545, 1)</f>
        <v>1</v>
      </c>
      <c r="K771" s="12">
        <f>Source!P545</f>
        <v>4.6500000000000004</v>
      </c>
      <c r="L771" s="27"/>
    </row>
    <row r="772" spans="1:26" ht="14.25" x14ac:dyDescent="0.2">
      <c r="A772" s="41"/>
      <c r="B772" s="42"/>
      <c r="C772" s="42" t="s">
        <v>1208</v>
      </c>
      <c r="D772" s="25" t="s">
        <v>1209</v>
      </c>
      <c r="E772" s="13">
        <f>Source!BZ545</f>
        <v>123</v>
      </c>
      <c r="F772" s="59" t="str">
        <f>CONCATENATE(" )", Source!DL545, Source!FT545, "=", Source!FX545)</f>
        <v xml:space="preserve"> )*0,9=110,7</v>
      </c>
      <c r="G772" s="48"/>
      <c r="H772" s="12">
        <f>SUM(S766:S776)</f>
        <v>42.62</v>
      </c>
      <c r="I772" s="29"/>
      <c r="J772" s="7">
        <f>Source!AT545</f>
        <v>111</v>
      </c>
      <c r="K772" s="12">
        <f>SUM(T766:T776)</f>
        <v>42.74</v>
      </c>
      <c r="L772" s="27"/>
    </row>
    <row r="773" spans="1:26" ht="14.25" x14ac:dyDescent="0.2">
      <c r="A773" s="41"/>
      <c r="B773" s="42"/>
      <c r="C773" s="42" t="s">
        <v>1210</v>
      </c>
      <c r="D773" s="25" t="s">
        <v>1209</v>
      </c>
      <c r="E773" s="13">
        <f>Source!CA545</f>
        <v>75</v>
      </c>
      <c r="F773" s="59" t="str">
        <f>CONCATENATE(" )", Source!DM545, Source!FU545, "=", Source!FY545)</f>
        <v xml:space="preserve"> )*0,85=63,75</v>
      </c>
      <c r="G773" s="48"/>
      <c r="H773" s="12">
        <f>SUM(U766:U776)</f>
        <v>24.54</v>
      </c>
      <c r="I773" s="29"/>
      <c r="J773" s="7">
        <f>Source!AU545</f>
        <v>64</v>
      </c>
      <c r="K773" s="12">
        <f>SUM(V766:V776)</f>
        <v>24.64</v>
      </c>
      <c r="L773" s="27"/>
    </row>
    <row r="774" spans="1:26" ht="14.25" x14ac:dyDescent="0.2">
      <c r="A774" s="41"/>
      <c r="B774" s="42"/>
      <c r="C774" s="42" t="s">
        <v>1211</v>
      </c>
      <c r="D774" s="25" t="s">
        <v>1212</v>
      </c>
      <c r="E774" s="13">
        <f>Source!AQ545</f>
        <v>81.31</v>
      </c>
      <c r="F774" s="26"/>
      <c r="G774" s="6" t="str">
        <f>Source!DI545</f>
        <v>)*1,15)*1,15</v>
      </c>
      <c r="H774" s="12"/>
      <c r="I774" s="6"/>
      <c r="J774" s="6"/>
      <c r="K774" s="12"/>
      <c r="L774" s="30">
        <f>Source!U545</f>
        <v>4.3012989999999993</v>
      </c>
    </row>
    <row r="775" spans="1:26" ht="28.5" x14ac:dyDescent="0.2">
      <c r="A775" s="41" t="str">
        <f>Source!E547</f>
        <v>86,1</v>
      </c>
      <c r="B775" s="42" t="str">
        <f>Source!F547</f>
        <v>04.3.01.09-0017</v>
      </c>
      <c r="C775" s="42" t="str">
        <f>Source!G547</f>
        <v>Раствор готовый кладочный цементный марки 250</v>
      </c>
      <c r="D775" s="25" t="str">
        <f>Source!H547</f>
        <v>м3</v>
      </c>
      <c r="E775" s="13">
        <f>Source!I547</f>
        <v>5.1999999999999991E-2</v>
      </c>
      <c r="F775" s="26">
        <f>Source!AL547+Source!AM547+Source!AO547</f>
        <v>651.78</v>
      </c>
      <c r="G775" s="40" t="s">
        <v>3</v>
      </c>
      <c r="H775" s="12">
        <f>ROUND(Source!AC547*Source!I547, 2)+ROUND(Source!AD547*Source!I547, 2)+ROUND(Source!AF547*Source!I547, 2)</f>
        <v>33.89</v>
      </c>
      <c r="I775" s="6"/>
      <c r="J775" s="6">
        <f>IF(Source!BC547&lt;&gt; 0, Source!BC547, 1)</f>
        <v>1</v>
      </c>
      <c r="K775" s="12">
        <f>Source!O547</f>
        <v>33.89</v>
      </c>
      <c r="L775" s="27"/>
      <c r="S775">
        <f>ROUND((Source!FX547/100)*((ROUND(Source!AF547*Source!I547, 2)+ROUND(Source!AE547*Source!I547, 2))), 2)</f>
        <v>0</v>
      </c>
      <c r="T775">
        <f>Source!X547</f>
        <v>0</v>
      </c>
      <c r="U775">
        <f>ROUND((Source!FY547/100)*((ROUND(Source!AF547*Source!I547, 2)+ROUND(Source!AE547*Source!I547, 2))), 2)</f>
        <v>0</v>
      </c>
      <c r="V775">
        <f>Source!Y547</f>
        <v>0</v>
      </c>
      <c r="W775">
        <f>IF(Source!BI547&lt;=1,H775, 0)</f>
        <v>33.89</v>
      </c>
      <c r="X775">
        <f>IF(Source!BI547=2,H775, 0)</f>
        <v>0</v>
      </c>
      <c r="Y775">
        <f>IF(Source!BI547=3,H775, 0)</f>
        <v>0</v>
      </c>
      <c r="Z775">
        <f>IF(Source!BI547=4,H775, 0)</f>
        <v>0</v>
      </c>
    </row>
    <row r="776" spans="1:26" ht="71.25" x14ac:dyDescent="0.2">
      <c r="A776" s="43" t="str">
        <f>Source!E549</f>
        <v>86,2</v>
      </c>
      <c r="B776" s="44" t="str">
        <f>Source!F549</f>
        <v>05.2.02.21-0061</v>
      </c>
      <c r="C776" s="44" t="str">
        <f>Source!G549</f>
        <v>Плитки площадью до 0,1 м2 прямоугольные для покрытия тротуаров и площадок с ровной гладкой поверхностью на цветном цементе, при толщине 30 мм</v>
      </c>
      <c r="D776" s="31" t="str">
        <f>Source!H549</f>
        <v>м2</v>
      </c>
      <c r="E776" s="32">
        <f>Source!I549</f>
        <v>4.08</v>
      </c>
      <c r="F776" s="33">
        <f>Source!AL549+Source!AM549+Source!AO549</f>
        <v>65.63</v>
      </c>
      <c r="G776" s="34" t="s">
        <v>3</v>
      </c>
      <c r="H776" s="35">
        <f>ROUND(Source!AC549*Source!I549, 2)+ROUND(Source!AD549*Source!I549, 2)+ROUND(Source!AF549*Source!I549, 2)</f>
        <v>267.77</v>
      </c>
      <c r="I776" s="36"/>
      <c r="J776" s="36">
        <f>IF(Source!BC549&lt;&gt; 0, Source!BC549, 1)</f>
        <v>1</v>
      </c>
      <c r="K776" s="35">
        <f>Source!O549</f>
        <v>267.77</v>
      </c>
      <c r="L776" s="37"/>
      <c r="S776">
        <f>ROUND((Source!FX549/100)*((ROUND(Source!AF549*Source!I549, 2)+ROUND(Source!AE549*Source!I549, 2))), 2)</f>
        <v>0</v>
      </c>
      <c r="T776">
        <f>Source!X549</f>
        <v>0</v>
      </c>
      <c r="U776">
        <f>ROUND((Source!FY549/100)*((ROUND(Source!AF549*Source!I549, 2)+ROUND(Source!AE549*Source!I549, 2))), 2)</f>
        <v>0</v>
      </c>
      <c r="V776">
        <f>Source!Y549</f>
        <v>0</v>
      </c>
      <c r="W776">
        <f>IF(Source!BI549&lt;=1,H776, 0)</f>
        <v>267.77</v>
      </c>
      <c r="X776">
        <f>IF(Source!BI549=2,H776, 0)</f>
        <v>0</v>
      </c>
      <c r="Y776">
        <f>IF(Source!BI549=3,H776, 0)</f>
        <v>0</v>
      </c>
      <c r="Z776">
        <f>IF(Source!BI549=4,H776, 0)</f>
        <v>0</v>
      </c>
    </row>
    <row r="777" spans="1:26" ht="15" x14ac:dyDescent="0.25">
      <c r="G777" s="60">
        <f>H768+H769+H771+H772+H773+SUM(H775:H776)</f>
        <v>418.87</v>
      </c>
      <c r="H777" s="60"/>
      <c r="J777" s="60">
        <f>K768+K769+K771+K772+K773+SUM(K775:K776)</f>
        <v>419.09</v>
      </c>
      <c r="K777" s="60"/>
      <c r="L777" s="38">
        <f>Source!U545</f>
        <v>4.3012989999999993</v>
      </c>
      <c r="O777" s="17">
        <f>G777</f>
        <v>418.87</v>
      </c>
      <c r="P777" s="17">
        <f>J777</f>
        <v>419.09</v>
      </c>
      <c r="Q777" s="17">
        <f>L777</f>
        <v>4.3012989999999993</v>
      </c>
      <c r="W777">
        <f>IF(Source!BI545&lt;=1,H768+H769+H771+H772+H773, 0)</f>
        <v>117.21000000000001</v>
      </c>
      <c r="X777">
        <f>IF(Source!BI545=2,H768+H769+H771+H772+H773, 0)</f>
        <v>0</v>
      </c>
      <c r="Y777">
        <f>IF(Source!BI545=3,H768+H769+H771+H772+H773, 0)</f>
        <v>0</v>
      </c>
      <c r="Z777">
        <f>IF(Source!BI545=4,H768+H769+H771+H772+H773, 0)</f>
        <v>0</v>
      </c>
    </row>
    <row r="778" spans="1:26" ht="117.75" x14ac:dyDescent="0.2">
      <c r="A778" s="41" t="str">
        <f>Source!E551</f>
        <v>87</v>
      </c>
      <c r="B778" s="42" t="s">
        <v>1252</v>
      </c>
      <c r="C778" s="42" t="str">
        <f>Source!G551</f>
        <v>Установка бортовых камней бетонных при других видах покрытий</v>
      </c>
      <c r="D778" s="25" t="str">
        <f>Source!H551</f>
        <v>100 м</v>
      </c>
      <c r="E778" s="13">
        <f>Source!I551</f>
        <v>0.09</v>
      </c>
      <c r="F778" s="26">
        <f>Source!AL551+Source!AM551+Source!AO551</f>
        <v>4412.47</v>
      </c>
      <c r="G778" s="6"/>
      <c r="H778" s="12"/>
      <c r="I778" s="6" t="str">
        <f>Source!BO551</f>
        <v/>
      </c>
      <c r="J778" s="6"/>
      <c r="K778" s="12"/>
      <c r="L778" s="27"/>
      <c r="S778">
        <f>ROUND((Source!FX551/100)*((ROUND(Source!AF551*Source!I551, 2)+ROUND(Source!AE551*Source!I551, 2))), 2)</f>
        <v>99.51</v>
      </c>
      <c r="T778">
        <f>Source!X551</f>
        <v>99.66</v>
      </c>
      <c r="U778">
        <f>ROUND((Source!FY551/100)*((ROUND(Source!AF551*Source!I551, 2)+ROUND(Source!AE551*Source!I551, 2))), 2)</f>
        <v>62.87</v>
      </c>
      <c r="V778">
        <f>Source!Y551</f>
        <v>63.07</v>
      </c>
    </row>
    <row r="779" spans="1:26" x14ac:dyDescent="0.2">
      <c r="C779" s="19" t="str">
        <f>"Объем: "&amp;Source!I551&amp;"=9/"&amp;"100"</f>
        <v>Объем: 0,09=9/100</v>
      </c>
    </row>
    <row r="780" spans="1:26" ht="14.25" x14ac:dyDescent="0.2">
      <c r="A780" s="41"/>
      <c r="B780" s="42"/>
      <c r="C780" s="42" t="s">
        <v>1206</v>
      </c>
      <c r="D780" s="25"/>
      <c r="E780" s="13"/>
      <c r="F780" s="26">
        <f>Source!AO551</f>
        <v>643.64</v>
      </c>
      <c r="G780" s="6" t="str">
        <f>Source!DG551</f>
        <v>)*1,15)*1,15</v>
      </c>
      <c r="H780" s="12">
        <f>ROUND(Source!AF551*Source!I551, 2)</f>
        <v>76.61</v>
      </c>
      <c r="I780" s="6"/>
      <c r="J780" s="6">
        <f>IF(Source!BA551&lt;&gt; 0, Source!BA551, 1)</f>
        <v>1</v>
      </c>
      <c r="K780" s="12">
        <f>Source!S551</f>
        <v>76.61</v>
      </c>
      <c r="L780" s="27"/>
      <c r="R780">
        <f>H780</f>
        <v>76.61</v>
      </c>
    </row>
    <row r="781" spans="1:26" ht="14.25" x14ac:dyDescent="0.2">
      <c r="A781" s="41"/>
      <c r="B781" s="42"/>
      <c r="C781" s="42" t="s">
        <v>159</v>
      </c>
      <c r="D781" s="25"/>
      <c r="E781" s="13"/>
      <c r="F781" s="26">
        <f>Source!AM551</f>
        <v>78.78</v>
      </c>
      <c r="G781" s="6" t="str">
        <f>Source!DE551</f>
        <v>)*1,15)*1,25</v>
      </c>
      <c r="H781" s="12">
        <f>ROUND(Source!AD551*Source!I551, 2)</f>
        <v>10.19</v>
      </c>
      <c r="I781" s="6"/>
      <c r="J781" s="6">
        <f>IF(Source!BB551&lt;&gt; 0, Source!BB551, 1)</f>
        <v>1</v>
      </c>
      <c r="K781" s="12">
        <f>Source!Q551</f>
        <v>10.19</v>
      </c>
      <c r="L781" s="27"/>
    </row>
    <row r="782" spans="1:26" ht="14.25" x14ac:dyDescent="0.2">
      <c r="A782" s="41"/>
      <c r="B782" s="42"/>
      <c r="C782" s="42" t="s">
        <v>1207</v>
      </c>
      <c r="D782" s="25"/>
      <c r="E782" s="13"/>
      <c r="F782" s="26">
        <f>Source!AN551</f>
        <v>9.64</v>
      </c>
      <c r="G782" s="6" t="str">
        <f>Source!DF551</f>
        <v>)*1,15)*1,25</v>
      </c>
      <c r="H782" s="28">
        <f>ROUND(Source!AE551*Source!I551, 2)</f>
        <v>1.25</v>
      </c>
      <c r="I782" s="6"/>
      <c r="J782" s="6">
        <f>IF(Source!BS551&lt;&gt; 0, Source!BS551, 1)</f>
        <v>1</v>
      </c>
      <c r="K782" s="28">
        <f>Source!R551</f>
        <v>1.25</v>
      </c>
      <c r="L782" s="27"/>
      <c r="R782">
        <f>H782</f>
        <v>1.25</v>
      </c>
    </row>
    <row r="783" spans="1:26" ht="14.25" x14ac:dyDescent="0.2">
      <c r="A783" s="41"/>
      <c r="B783" s="42"/>
      <c r="C783" s="42" t="s">
        <v>1215</v>
      </c>
      <c r="D783" s="25"/>
      <c r="E783" s="13"/>
      <c r="F783" s="26">
        <f>Source!AL551</f>
        <v>3690.05</v>
      </c>
      <c r="G783" s="6" t="str">
        <f>Source!DD551</f>
        <v/>
      </c>
      <c r="H783" s="12">
        <f>ROUND(Source!AC551*Source!I551, 2)</f>
        <v>332.1</v>
      </c>
      <c r="I783" s="6"/>
      <c r="J783" s="6">
        <f>IF(Source!BC551&lt;&gt; 0, Source!BC551, 1)</f>
        <v>1</v>
      </c>
      <c r="K783" s="12">
        <f>Source!P551</f>
        <v>332.1</v>
      </c>
      <c r="L783" s="27"/>
    </row>
    <row r="784" spans="1:26" ht="14.25" x14ac:dyDescent="0.2">
      <c r="A784" s="41"/>
      <c r="B784" s="42"/>
      <c r="C784" s="42" t="s">
        <v>1208</v>
      </c>
      <c r="D784" s="25" t="s">
        <v>1209</v>
      </c>
      <c r="E784" s="13">
        <f>Source!BZ551</f>
        <v>142</v>
      </c>
      <c r="F784" s="59" t="str">
        <f>CONCATENATE(" )", Source!DL551, Source!FT551, "=", Source!FX551)</f>
        <v xml:space="preserve"> )*0,9=127,8</v>
      </c>
      <c r="G784" s="48"/>
      <c r="H784" s="12">
        <f>SUM(S778:S787)</f>
        <v>99.51</v>
      </c>
      <c r="I784" s="29"/>
      <c r="J784" s="7">
        <f>Source!AT551</f>
        <v>128</v>
      </c>
      <c r="K784" s="12">
        <f>SUM(T778:T787)</f>
        <v>99.66</v>
      </c>
      <c r="L784" s="27"/>
    </row>
    <row r="785" spans="1:26" ht="14.25" x14ac:dyDescent="0.2">
      <c r="A785" s="41"/>
      <c r="B785" s="42"/>
      <c r="C785" s="42" t="s">
        <v>1210</v>
      </c>
      <c r="D785" s="25" t="s">
        <v>1209</v>
      </c>
      <c r="E785" s="13">
        <f>Source!CA551</f>
        <v>95</v>
      </c>
      <c r="F785" s="59" t="str">
        <f>CONCATENATE(" )", Source!DM551, Source!FU551, "=", Source!FY551)</f>
        <v xml:space="preserve"> )*0,85=80,75</v>
      </c>
      <c r="G785" s="48"/>
      <c r="H785" s="12">
        <f>SUM(U778:U787)</f>
        <v>62.87</v>
      </c>
      <c r="I785" s="29"/>
      <c r="J785" s="7">
        <f>Source!AU551</f>
        <v>81</v>
      </c>
      <c r="K785" s="12">
        <f>SUM(V778:V787)</f>
        <v>63.07</v>
      </c>
      <c r="L785" s="27"/>
    </row>
    <row r="786" spans="1:26" ht="14.25" x14ac:dyDescent="0.2">
      <c r="A786" s="41"/>
      <c r="B786" s="42"/>
      <c r="C786" s="42" t="s">
        <v>1211</v>
      </c>
      <c r="D786" s="25" t="s">
        <v>1212</v>
      </c>
      <c r="E786" s="13">
        <f>Source!AQ551</f>
        <v>76.08</v>
      </c>
      <c r="F786" s="26"/>
      <c r="G786" s="6" t="str">
        <f>Source!DI551</f>
        <v>)*1,15)*1,15</v>
      </c>
      <c r="H786" s="12"/>
      <c r="I786" s="6"/>
      <c r="J786" s="6"/>
      <c r="K786" s="12"/>
      <c r="L786" s="30">
        <f>Source!U551</f>
        <v>9.0554219999999983</v>
      </c>
    </row>
    <row r="787" spans="1:26" ht="42.75" x14ac:dyDescent="0.2">
      <c r="A787" s="43" t="str">
        <f>Source!E553</f>
        <v>87,1</v>
      </c>
      <c r="B787" s="44" t="str">
        <f>Source!F553</f>
        <v>05.2.03.04-0006</v>
      </c>
      <c r="C787" s="44" t="str">
        <f>Source!G553</f>
        <v>Камни бортовые вибропрессованные "FARBSTEIN" тротуарные, размер 1000х200х80 мм, серые</v>
      </c>
      <c r="D787" s="31" t="str">
        <f>Source!H553</f>
        <v>шт.</v>
      </c>
      <c r="E787" s="32">
        <f>Source!I553</f>
        <v>9</v>
      </c>
      <c r="F787" s="33">
        <f>Source!AL553+Source!AM553+Source!AO553</f>
        <v>47.25</v>
      </c>
      <c r="G787" s="34" t="s">
        <v>3</v>
      </c>
      <c r="H787" s="35">
        <f>ROUND(Source!AC553*Source!I553, 2)+ROUND(Source!AD553*Source!I553, 2)+ROUND(Source!AF553*Source!I553, 2)</f>
        <v>425.25</v>
      </c>
      <c r="I787" s="36"/>
      <c r="J787" s="36">
        <f>IF(Source!BC553&lt;&gt; 0, Source!BC553, 1)</f>
        <v>1</v>
      </c>
      <c r="K787" s="35">
        <f>Source!O553</f>
        <v>425.25</v>
      </c>
      <c r="L787" s="37"/>
      <c r="S787">
        <f>ROUND((Source!FX553/100)*((ROUND(Source!AF553*Source!I553, 2)+ROUND(Source!AE553*Source!I553, 2))), 2)</f>
        <v>0</v>
      </c>
      <c r="T787">
        <f>Source!X553</f>
        <v>0</v>
      </c>
      <c r="U787">
        <f>ROUND((Source!FY553/100)*((ROUND(Source!AF553*Source!I553, 2)+ROUND(Source!AE553*Source!I553, 2))), 2)</f>
        <v>0</v>
      </c>
      <c r="V787">
        <f>Source!Y553</f>
        <v>0</v>
      </c>
      <c r="W787">
        <f>IF(Source!BI553&lt;=1,H787, 0)</f>
        <v>425.25</v>
      </c>
      <c r="X787">
        <f>IF(Source!BI553=2,H787, 0)</f>
        <v>0</v>
      </c>
      <c r="Y787">
        <f>IF(Source!BI553=3,H787, 0)</f>
        <v>0</v>
      </c>
      <c r="Z787">
        <f>IF(Source!BI553=4,H787, 0)</f>
        <v>0</v>
      </c>
    </row>
    <row r="788" spans="1:26" ht="15" x14ac:dyDescent="0.25">
      <c r="G788" s="60">
        <f>H780+H781+H783+H784+H785+SUM(H787:H787)</f>
        <v>1006.5300000000001</v>
      </c>
      <c r="H788" s="60"/>
      <c r="J788" s="60">
        <f>K780+K781+K783+K784+K785+SUM(K787:K787)</f>
        <v>1006.8800000000001</v>
      </c>
      <c r="K788" s="60"/>
      <c r="L788" s="38">
        <f>Source!U551</f>
        <v>9.0554219999999983</v>
      </c>
      <c r="O788" s="17">
        <f>G788</f>
        <v>1006.5300000000001</v>
      </c>
      <c r="P788" s="17">
        <f>J788</f>
        <v>1006.8800000000001</v>
      </c>
      <c r="Q788" s="17">
        <f>L788</f>
        <v>9.0554219999999983</v>
      </c>
      <c r="W788">
        <f>IF(Source!BI551&lt;=1,H780+H781+H783+H784+H785, 0)</f>
        <v>581.28000000000009</v>
      </c>
      <c r="X788">
        <f>IF(Source!BI551=2,H780+H781+H783+H784+H785, 0)</f>
        <v>0</v>
      </c>
      <c r="Y788">
        <f>IF(Source!BI551=3,H780+H781+H783+H784+H785, 0)</f>
        <v>0</v>
      </c>
      <c r="Z788">
        <f>IF(Source!BI551=4,H780+H781+H783+H784+H785, 0)</f>
        <v>0</v>
      </c>
    </row>
    <row r="789" spans="1:26" ht="66.75" x14ac:dyDescent="0.2">
      <c r="A789" s="41" t="str">
        <f>Source!E555</f>
        <v>88</v>
      </c>
      <c r="B789" s="42" t="s">
        <v>1240</v>
      </c>
      <c r="C789" s="42" t="str">
        <f>Source!G555</f>
        <v>Огрунтовка металлических поверхностей за один раз грунтовкой ГФ-021 (Прим. Второй слой )</v>
      </c>
      <c r="D789" s="25" t="str">
        <f>Source!H555</f>
        <v>100 м2</v>
      </c>
      <c r="E789" s="13">
        <f>Source!I555</f>
        <v>0.30299999999999999</v>
      </c>
      <c r="F789" s="26">
        <f>Source!AL555+Source!AM555+Source!AO555</f>
        <v>268.49</v>
      </c>
      <c r="G789" s="6"/>
      <c r="H789" s="12"/>
      <c r="I789" s="6" t="str">
        <f>Source!BO555</f>
        <v/>
      </c>
      <c r="J789" s="6"/>
      <c r="K789" s="12"/>
      <c r="L789" s="27"/>
      <c r="S789">
        <f>ROUND((Source!FX555/100)*((ROUND(Source!AF555*Source!I555, 2)+ROUND(Source!AE555*Source!I555, 2))), 2)</f>
        <v>20.28</v>
      </c>
      <c r="T789">
        <f>Source!X555</f>
        <v>20.28</v>
      </c>
      <c r="U789">
        <f>ROUND((Source!FY555/100)*((ROUND(Source!AF555*Source!I555, 2)+ROUND(Source!AE555*Source!I555, 2))), 2)</f>
        <v>14.9</v>
      </c>
      <c r="V789">
        <f>Source!Y555</f>
        <v>15.02</v>
      </c>
    </row>
    <row r="790" spans="1:26" x14ac:dyDescent="0.2">
      <c r="C790" s="19" t="str">
        <f>"Объем: "&amp;Source!I555&amp;"=30,3/"&amp;"100"</f>
        <v>Объем: 0,303=30,3/100</v>
      </c>
    </row>
    <row r="791" spans="1:26" ht="28.5" x14ac:dyDescent="0.2">
      <c r="A791" s="41"/>
      <c r="B791" s="42"/>
      <c r="C791" s="42" t="s">
        <v>1206</v>
      </c>
      <c r="D791" s="25"/>
      <c r="E791" s="13"/>
      <c r="F791" s="26">
        <f>Source!AO555</f>
        <v>56.55</v>
      </c>
      <c r="G791" s="6" t="str">
        <f>Source!DG555</f>
        <v>)*1,1)*1,15)*1,15</v>
      </c>
      <c r="H791" s="12">
        <f>ROUND(Source!AF555*Source!I555, 2)</f>
        <v>24.93</v>
      </c>
      <c r="I791" s="6"/>
      <c r="J791" s="6">
        <f>IF(Source!BA555&lt;&gt; 0, Source!BA555, 1)</f>
        <v>1</v>
      </c>
      <c r="K791" s="12">
        <f>Source!S555</f>
        <v>24.93</v>
      </c>
      <c r="L791" s="27"/>
      <c r="R791">
        <f>H791</f>
        <v>24.93</v>
      </c>
    </row>
    <row r="792" spans="1:26" ht="28.5" x14ac:dyDescent="0.2">
      <c r="A792" s="41"/>
      <c r="B792" s="42"/>
      <c r="C792" s="42" t="s">
        <v>159</v>
      </c>
      <c r="D792" s="25"/>
      <c r="E792" s="13"/>
      <c r="F792" s="26">
        <f>Source!AM555</f>
        <v>9.2200000000000006</v>
      </c>
      <c r="G792" s="6" t="str">
        <f>Source!DE555</f>
        <v>)*1,1)*1,25)*1,15</v>
      </c>
      <c r="H792" s="12">
        <f>ROUND(Source!AD555*Source!I555, 2)</f>
        <v>4.42</v>
      </c>
      <c r="I792" s="6"/>
      <c r="J792" s="6">
        <f>IF(Source!BB555&lt;&gt; 0, Source!BB555, 1)</f>
        <v>1</v>
      </c>
      <c r="K792" s="12">
        <f>Source!Q555</f>
        <v>4.42</v>
      </c>
      <c r="L792" s="27"/>
    </row>
    <row r="793" spans="1:26" ht="28.5" x14ac:dyDescent="0.2">
      <c r="A793" s="41"/>
      <c r="B793" s="42"/>
      <c r="C793" s="42" t="s">
        <v>1207</v>
      </c>
      <c r="D793" s="25"/>
      <c r="E793" s="13"/>
      <c r="F793" s="26">
        <f>Source!AN555</f>
        <v>0.22</v>
      </c>
      <c r="G793" s="6" t="str">
        <f>Source!DF555</f>
        <v>)*1,1)*1,25)*1,15</v>
      </c>
      <c r="H793" s="28">
        <f>ROUND(Source!AE555*Source!I555, 2)</f>
        <v>0.11</v>
      </c>
      <c r="I793" s="6"/>
      <c r="J793" s="6">
        <f>IF(Source!BS555&lt;&gt; 0, Source!BS555, 1)</f>
        <v>1</v>
      </c>
      <c r="K793" s="28">
        <f>Source!R555</f>
        <v>0.11</v>
      </c>
      <c r="L793" s="27"/>
      <c r="R793">
        <f>H793</f>
        <v>0.11</v>
      </c>
    </row>
    <row r="794" spans="1:26" ht="14.25" x14ac:dyDescent="0.2">
      <c r="A794" s="41"/>
      <c r="B794" s="42"/>
      <c r="C794" s="42" t="s">
        <v>1215</v>
      </c>
      <c r="D794" s="25"/>
      <c r="E794" s="13"/>
      <c r="F794" s="26">
        <f>Source!AL555</f>
        <v>202.72</v>
      </c>
      <c r="G794" s="6" t="str">
        <f>Source!DD555</f>
        <v>)*1,1</v>
      </c>
      <c r="H794" s="12">
        <f>ROUND(Source!AC555*Source!I555, 2)</f>
        <v>67.569999999999993</v>
      </c>
      <c r="I794" s="6"/>
      <c r="J794" s="6">
        <f>IF(Source!BC555&lt;&gt; 0, Source!BC555, 1)</f>
        <v>1</v>
      </c>
      <c r="K794" s="12">
        <f>Source!P555</f>
        <v>67.569999999999993</v>
      </c>
      <c r="L794" s="27"/>
    </row>
    <row r="795" spans="1:26" ht="14.25" x14ac:dyDescent="0.2">
      <c r="A795" s="41"/>
      <c r="B795" s="42"/>
      <c r="C795" s="42" t="s">
        <v>1208</v>
      </c>
      <c r="D795" s="25" t="s">
        <v>1209</v>
      </c>
      <c r="E795" s="13">
        <f>Source!BZ555</f>
        <v>90</v>
      </c>
      <c r="F795" s="59" t="str">
        <f>CONCATENATE(" )", Source!DL555, Source!FT555, "=", Source!FX555)</f>
        <v xml:space="preserve"> )*0,9=81</v>
      </c>
      <c r="G795" s="48"/>
      <c r="H795" s="12">
        <f>SUM(S789:S797)</f>
        <v>20.28</v>
      </c>
      <c r="I795" s="29"/>
      <c r="J795" s="7">
        <f>Source!AT555</f>
        <v>81</v>
      </c>
      <c r="K795" s="12">
        <f>SUM(T789:T797)</f>
        <v>20.28</v>
      </c>
      <c r="L795" s="27"/>
    </row>
    <row r="796" spans="1:26" ht="14.25" x14ac:dyDescent="0.2">
      <c r="A796" s="41"/>
      <c r="B796" s="42"/>
      <c r="C796" s="42" t="s">
        <v>1210</v>
      </c>
      <c r="D796" s="25" t="s">
        <v>1209</v>
      </c>
      <c r="E796" s="13">
        <f>Source!CA555</f>
        <v>70</v>
      </c>
      <c r="F796" s="59" t="str">
        <f>CONCATENATE(" )", Source!DM555, Source!FU555, "=", Source!FY555)</f>
        <v xml:space="preserve"> )*0,85=59,5</v>
      </c>
      <c r="G796" s="48"/>
      <c r="H796" s="12">
        <f>SUM(U789:U797)</f>
        <v>14.9</v>
      </c>
      <c r="I796" s="29"/>
      <c r="J796" s="7">
        <f>Source!AU555</f>
        <v>60</v>
      </c>
      <c r="K796" s="12">
        <f>SUM(V789:V797)</f>
        <v>15.02</v>
      </c>
      <c r="L796" s="27"/>
    </row>
    <row r="797" spans="1:26" ht="28.5" x14ac:dyDescent="0.2">
      <c r="A797" s="43"/>
      <c r="B797" s="44"/>
      <c r="C797" s="44" t="s">
        <v>1211</v>
      </c>
      <c r="D797" s="31" t="s">
        <v>1212</v>
      </c>
      <c r="E797" s="32">
        <f>Source!AQ555</f>
        <v>5.31</v>
      </c>
      <c r="F797" s="33"/>
      <c r="G797" s="36" t="str">
        <f>Source!DI555</f>
        <v>)*1,1)*1,15)*1,15</v>
      </c>
      <c r="H797" s="35"/>
      <c r="I797" s="36"/>
      <c r="J797" s="36"/>
      <c r="K797" s="35"/>
      <c r="L797" s="39">
        <f>Source!U555</f>
        <v>2.3405909174999997</v>
      </c>
    </row>
    <row r="798" spans="1:26" ht="15" x14ac:dyDescent="0.25">
      <c r="G798" s="60">
        <f>H791+H792+H794+H795+H796</f>
        <v>132.1</v>
      </c>
      <c r="H798" s="60"/>
      <c r="J798" s="60">
        <f>K791+K792+K794+K795+K796</f>
        <v>132.22</v>
      </c>
      <c r="K798" s="60"/>
      <c r="L798" s="38">
        <f>Source!U555</f>
        <v>2.3405909174999997</v>
      </c>
      <c r="O798" s="17">
        <f>G798</f>
        <v>132.1</v>
      </c>
      <c r="P798" s="17">
        <f>J798</f>
        <v>132.22</v>
      </c>
      <c r="Q798" s="17">
        <f>L798</f>
        <v>2.3405909174999997</v>
      </c>
      <c r="W798">
        <f>IF(Source!BI555&lt;=1,H791+H792+H794+H795+H796, 0)</f>
        <v>132.1</v>
      </c>
      <c r="X798">
        <f>IF(Source!BI555=2,H791+H792+H794+H795+H796, 0)</f>
        <v>0</v>
      </c>
      <c r="Y798">
        <f>IF(Source!BI555=3,H791+H792+H794+H795+H796, 0)</f>
        <v>0</v>
      </c>
      <c r="Z798">
        <f>IF(Source!BI555=4,H791+H792+H794+H795+H796, 0)</f>
        <v>0</v>
      </c>
    </row>
    <row r="799" spans="1:26" ht="66.75" x14ac:dyDescent="0.2">
      <c r="A799" s="41" t="str">
        <f>Source!E557</f>
        <v>89</v>
      </c>
      <c r="B799" s="42" t="s">
        <v>1241</v>
      </c>
      <c r="C799" s="42" t="str">
        <f>Source!G557</f>
        <v>Окраска металлических огрунтованных поверхностей эмалью ПФ-115 (Прим. В два слоя)</v>
      </c>
      <c r="D799" s="25" t="str">
        <f>Source!H557</f>
        <v>100 м2</v>
      </c>
      <c r="E799" s="13">
        <f>Source!I557</f>
        <v>0.30299999999999999</v>
      </c>
      <c r="F799" s="26">
        <f>Source!AL557+Source!AM557+Source!AO557</f>
        <v>322.02</v>
      </c>
      <c r="G799" s="6"/>
      <c r="H799" s="12"/>
      <c r="I799" s="6" t="str">
        <f>Source!BO557</f>
        <v/>
      </c>
      <c r="J799" s="6"/>
      <c r="K799" s="12"/>
      <c r="L799" s="27"/>
      <c r="S799">
        <f>ROUND((Source!FX557/100)*((ROUND(Source!AF557*Source!I557, 2)+ROUND(Source!AE557*Source!I557, 2))), 2)</f>
        <v>18.93</v>
      </c>
      <c r="T799">
        <f>Source!X557</f>
        <v>18.93</v>
      </c>
      <c r="U799">
        <f>ROUND((Source!FY557/100)*((ROUND(Source!AF557*Source!I557, 2)+ROUND(Source!AE557*Source!I557, 2))), 2)</f>
        <v>13.91</v>
      </c>
      <c r="V799">
        <f>Source!Y557</f>
        <v>14.02</v>
      </c>
    </row>
    <row r="800" spans="1:26" x14ac:dyDescent="0.2">
      <c r="C800" s="19" t="str">
        <f>"Объем: "&amp;Source!I557&amp;"=30,3/"&amp;"100"</f>
        <v>Объем: 0,303=30,3/100</v>
      </c>
    </row>
    <row r="801" spans="1:26" ht="14.25" x14ac:dyDescent="0.2">
      <c r="A801" s="41"/>
      <c r="B801" s="42"/>
      <c r="C801" s="42" t="s">
        <v>1206</v>
      </c>
      <c r="D801" s="25"/>
      <c r="E801" s="13"/>
      <c r="F801" s="26">
        <f>Source!AO557</f>
        <v>34.74</v>
      </c>
      <c r="G801" s="6" t="str">
        <f>Source!DG557</f>
        <v>)*1,1*2</v>
      </c>
      <c r="H801" s="12">
        <f>ROUND(Source!AF557*Source!I557, 2)</f>
        <v>23.16</v>
      </c>
      <c r="I801" s="6"/>
      <c r="J801" s="6">
        <f>IF(Source!BA557&lt;&gt; 0, Source!BA557, 1)</f>
        <v>1</v>
      </c>
      <c r="K801" s="12">
        <f>Source!S557</f>
        <v>23.16</v>
      </c>
      <c r="L801" s="27"/>
      <c r="R801">
        <f>H801</f>
        <v>23.16</v>
      </c>
    </row>
    <row r="802" spans="1:26" ht="28.5" x14ac:dyDescent="0.2">
      <c r="A802" s="41"/>
      <c r="B802" s="42"/>
      <c r="C802" s="42" t="s">
        <v>159</v>
      </c>
      <c r="D802" s="25"/>
      <c r="E802" s="13"/>
      <c r="F802" s="26">
        <f>Source!AM557</f>
        <v>6.01</v>
      </c>
      <c r="G802" s="6" t="str">
        <f>Source!DE557</f>
        <v>)*1,1*2)*1,25)*1,15</v>
      </c>
      <c r="H802" s="12">
        <f>ROUND(Source!AD557*Source!I557, 2)</f>
        <v>5.76</v>
      </c>
      <c r="I802" s="6"/>
      <c r="J802" s="6">
        <f>IF(Source!BB557&lt;&gt; 0, Source!BB557, 1)</f>
        <v>1</v>
      </c>
      <c r="K802" s="12">
        <f>Source!Q557</f>
        <v>5.76</v>
      </c>
      <c r="L802" s="27"/>
    </row>
    <row r="803" spans="1:26" ht="28.5" x14ac:dyDescent="0.2">
      <c r="A803" s="41"/>
      <c r="B803" s="42"/>
      <c r="C803" s="42" t="s">
        <v>1207</v>
      </c>
      <c r="D803" s="25"/>
      <c r="E803" s="13"/>
      <c r="F803" s="26">
        <f>Source!AN557</f>
        <v>0.22</v>
      </c>
      <c r="G803" s="6" t="str">
        <f>Source!DF557</f>
        <v>)*1,1*2)*1,25)*1,15</v>
      </c>
      <c r="H803" s="28">
        <f>ROUND(Source!AE557*Source!I557, 2)</f>
        <v>0.21</v>
      </c>
      <c r="I803" s="6"/>
      <c r="J803" s="6">
        <f>IF(Source!BS557&lt;&gt; 0, Source!BS557, 1)</f>
        <v>1</v>
      </c>
      <c r="K803" s="28">
        <f>Source!R557</f>
        <v>0.21</v>
      </c>
      <c r="L803" s="27"/>
      <c r="R803">
        <f>H803</f>
        <v>0.21</v>
      </c>
    </row>
    <row r="804" spans="1:26" ht="14.25" x14ac:dyDescent="0.2">
      <c r="A804" s="41"/>
      <c r="B804" s="42"/>
      <c r="C804" s="42" t="s">
        <v>1215</v>
      </c>
      <c r="D804" s="25"/>
      <c r="E804" s="13"/>
      <c r="F804" s="26">
        <f>Source!AL557</f>
        <v>281.27</v>
      </c>
      <c r="G804" s="6" t="str">
        <f>Source!DD557</f>
        <v>)*1,1*2</v>
      </c>
      <c r="H804" s="12">
        <f>ROUND(Source!AC557*Source!I557, 2)</f>
        <v>187.49</v>
      </c>
      <c r="I804" s="6"/>
      <c r="J804" s="6">
        <f>IF(Source!BC557&lt;&gt; 0, Source!BC557, 1)</f>
        <v>1</v>
      </c>
      <c r="K804" s="12">
        <f>Source!P557</f>
        <v>187.49</v>
      </c>
      <c r="L804" s="27"/>
    </row>
    <row r="805" spans="1:26" ht="14.25" x14ac:dyDescent="0.2">
      <c r="A805" s="41"/>
      <c r="B805" s="42"/>
      <c r="C805" s="42" t="s">
        <v>1208</v>
      </c>
      <c r="D805" s="25" t="s">
        <v>1209</v>
      </c>
      <c r="E805" s="13">
        <f>Source!BZ557</f>
        <v>90</v>
      </c>
      <c r="F805" s="59" t="str">
        <f>CONCATENATE(" )", Source!DL557, Source!FT557, "=", Source!FX557)</f>
        <v xml:space="preserve"> )*0,9=81</v>
      </c>
      <c r="G805" s="48"/>
      <c r="H805" s="12">
        <f>SUM(S799:S809)</f>
        <v>18.93</v>
      </c>
      <c r="I805" s="29"/>
      <c r="J805" s="7">
        <f>Source!AT557</f>
        <v>81</v>
      </c>
      <c r="K805" s="12">
        <f>SUM(T799:T809)</f>
        <v>18.93</v>
      </c>
      <c r="L805" s="27"/>
    </row>
    <row r="806" spans="1:26" ht="14.25" x14ac:dyDescent="0.2">
      <c r="A806" s="41"/>
      <c r="B806" s="42"/>
      <c r="C806" s="42" t="s">
        <v>1210</v>
      </c>
      <c r="D806" s="25" t="s">
        <v>1209</v>
      </c>
      <c r="E806" s="13">
        <f>Source!CA557</f>
        <v>70</v>
      </c>
      <c r="F806" s="59" t="str">
        <f>CONCATENATE(" )", Source!DM557, Source!FU557, "=", Source!FY557)</f>
        <v xml:space="preserve"> )*0,85=59,5</v>
      </c>
      <c r="G806" s="48"/>
      <c r="H806" s="12">
        <f>SUM(U799:U809)</f>
        <v>13.91</v>
      </c>
      <c r="I806" s="29"/>
      <c r="J806" s="7">
        <f>Source!AU557</f>
        <v>60</v>
      </c>
      <c r="K806" s="12">
        <f>SUM(V799:V809)</f>
        <v>14.02</v>
      </c>
      <c r="L806" s="27"/>
    </row>
    <row r="807" spans="1:26" ht="28.5" x14ac:dyDescent="0.2">
      <c r="A807" s="41"/>
      <c r="B807" s="42"/>
      <c r="C807" s="42" t="s">
        <v>1211</v>
      </c>
      <c r="D807" s="25" t="s">
        <v>1212</v>
      </c>
      <c r="E807" s="13">
        <f>Source!AQ557</f>
        <v>3.83</v>
      </c>
      <c r="F807" s="26"/>
      <c r="G807" s="6" t="str">
        <f>Source!DI557</f>
        <v>)*1,1*2)*1,15)*1,15</v>
      </c>
      <c r="H807" s="12"/>
      <c r="I807" s="6"/>
      <c r="J807" s="6"/>
      <c r="K807" s="12"/>
      <c r="L807" s="30">
        <f>Source!U557</f>
        <v>3.3764456549999995</v>
      </c>
    </row>
    <row r="808" spans="1:26" ht="66.75" x14ac:dyDescent="0.2">
      <c r="A808" s="41" t="str">
        <f>Source!E559</f>
        <v>89,1</v>
      </c>
      <c r="B808" s="42" t="s">
        <v>1242</v>
      </c>
      <c r="C808" s="42" t="str">
        <f>Source!G559</f>
        <v>Эмаль ПФ-133 цветная</v>
      </c>
      <c r="D808" s="25" t="str">
        <f>Source!H559</f>
        <v>т</v>
      </c>
      <c r="E808" s="13">
        <f>Source!I559</f>
        <v>1.2664999999999999E-2</v>
      </c>
      <c r="F808" s="26">
        <f>Source!AL559+Source!AM559+Source!AO559</f>
        <v>16303</v>
      </c>
      <c r="G808" s="40" t="s">
        <v>1234</v>
      </c>
      <c r="H808" s="12">
        <f>ROUND(Source!AC559*Source!I559, 2)+ROUND(Source!AD559*Source!I559, 2)+ROUND(Source!AF559*Source!I559, 2)</f>
        <v>206.48</v>
      </c>
      <c r="I808" s="6"/>
      <c r="J808" s="6">
        <f>IF(Source!BC559&lt;&gt; 0, Source!BC559, 1)</f>
        <v>1</v>
      </c>
      <c r="K808" s="12">
        <f>Source!O559</f>
        <v>206.48</v>
      </c>
      <c r="L808" s="27"/>
      <c r="S808">
        <f>ROUND((Source!FX559/100)*((ROUND(Source!AF559*Source!I559, 2)+ROUND(Source!AE559*Source!I559, 2))), 2)</f>
        <v>0</v>
      </c>
      <c r="T808">
        <f>Source!X559</f>
        <v>0</v>
      </c>
      <c r="U808">
        <f>ROUND((Source!FY559/100)*((ROUND(Source!AF559*Source!I559, 2)+ROUND(Source!AE559*Source!I559, 2))), 2)</f>
        <v>0</v>
      </c>
      <c r="V808">
        <f>Source!Y559</f>
        <v>0</v>
      </c>
      <c r="W808">
        <f>IF(Source!BI559&lt;=1,H808, 0)</f>
        <v>206.48</v>
      </c>
      <c r="X808">
        <f>IF(Source!BI559=2,H808, 0)</f>
        <v>0</v>
      </c>
      <c r="Y808">
        <f>IF(Source!BI559=3,H808, 0)</f>
        <v>0</v>
      </c>
      <c r="Z808">
        <f>IF(Source!BI559=4,H808, 0)</f>
        <v>0</v>
      </c>
    </row>
    <row r="809" spans="1:26" ht="66.75" x14ac:dyDescent="0.2">
      <c r="A809" s="43" t="str">
        <f>Source!E561</f>
        <v>89,2</v>
      </c>
      <c r="B809" s="44" t="s">
        <v>1243</v>
      </c>
      <c r="C809" s="44" t="str">
        <f>Source!G561</f>
        <v>Эмаль ПФ-115 серая</v>
      </c>
      <c r="D809" s="31" t="str">
        <f>Source!H561</f>
        <v>т</v>
      </c>
      <c r="E809" s="32">
        <f>Source!I561</f>
        <v>-1.2664999999999999E-2</v>
      </c>
      <c r="F809" s="33">
        <f>Source!AL561+Source!AM561+Source!AO561</f>
        <v>14312.87</v>
      </c>
      <c r="G809" s="34" t="s">
        <v>1234</v>
      </c>
      <c r="H809" s="35">
        <f>ROUND(Source!AC561*Source!I561, 2)+ROUND(Source!AD561*Source!I561, 2)+ROUND(Source!AF561*Source!I561, 2)</f>
        <v>-181.27</v>
      </c>
      <c r="I809" s="36"/>
      <c r="J809" s="36">
        <f>IF(Source!BC561&lt;&gt; 0, Source!BC561, 1)</f>
        <v>1</v>
      </c>
      <c r="K809" s="35">
        <f>Source!O561</f>
        <v>-181.27</v>
      </c>
      <c r="L809" s="37"/>
      <c r="S809">
        <f>ROUND((Source!FX561/100)*((ROUND(Source!AF561*Source!I561, 2)+ROUND(Source!AE561*Source!I561, 2))), 2)</f>
        <v>0</v>
      </c>
      <c r="T809">
        <f>Source!X561</f>
        <v>0</v>
      </c>
      <c r="U809">
        <f>ROUND((Source!FY561/100)*((ROUND(Source!AF561*Source!I561, 2)+ROUND(Source!AE561*Source!I561, 2))), 2)</f>
        <v>0</v>
      </c>
      <c r="V809">
        <f>Source!Y561</f>
        <v>0</v>
      </c>
      <c r="W809">
        <f>IF(Source!BI561&lt;=1,H809, 0)</f>
        <v>-181.27</v>
      </c>
      <c r="X809">
        <f>IF(Source!BI561=2,H809, 0)</f>
        <v>0</v>
      </c>
      <c r="Y809">
        <f>IF(Source!BI561=3,H809, 0)</f>
        <v>0</v>
      </c>
      <c r="Z809">
        <f>IF(Source!BI561=4,H809, 0)</f>
        <v>0</v>
      </c>
    </row>
    <row r="810" spans="1:26" ht="15" x14ac:dyDescent="0.25">
      <c r="G810" s="60">
        <f>H801+H802+H804+H805+H806+SUM(H808:H809)</f>
        <v>274.46000000000004</v>
      </c>
      <c r="H810" s="60"/>
      <c r="J810" s="60">
        <f>K801+K802+K804+K805+K806+SUM(K808:K809)</f>
        <v>274.57000000000005</v>
      </c>
      <c r="K810" s="60"/>
      <c r="L810" s="38">
        <f>Source!U557</f>
        <v>3.3764456549999995</v>
      </c>
      <c r="O810" s="17">
        <f>G810</f>
        <v>274.46000000000004</v>
      </c>
      <c r="P810" s="17">
        <f>J810</f>
        <v>274.57000000000005</v>
      </c>
      <c r="Q810" s="17">
        <f>L810</f>
        <v>3.3764456549999995</v>
      </c>
      <c r="W810">
        <f>IF(Source!BI557&lt;=1,H801+H802+H804+H805+H806, 0)</f>
        <v>249.25000000000003</v>
      </c>
      <c r="X810">
        <f>IF(Source!BI557=2,H801+H802+H804+H805+H806, 0)</f>
        <v>0</v>
      </c>
      <c r="Y810">
        <f>IF(Source!BI557=3,H801+H802+H804+H805+H806, 0)</f>
        <v>0</v>
      </c>
      <c r="Z810">
        <f>IF(Source!BI557=4,H801+H802+H804+H805+H806, 0)</f>
        <v>0</v>
      </c>
    </row>
    <row r="811" spans="1:26" ht="117.75" x14ac:dyDescent="0.2">
      <c r="A811" s="41" t="str">
        <f>Source!E563</f>
        <v>90</v>
      </c>
      <c r="B811" s="42" t="s">
        <v>1253</v>
      </c>
      <c r="C811" s="42" t="str">
        <f>Source!G563</f>
        <v>Устройство металлической водосточной системы прямых звеньев труб</v>
      </c>
      <c r="D811" s="25" t="str">
        <f>Source!H563</f>
        <v>м</v>
      </c>
      <c r="E811" s="13">
        <f>Source!I563</f>
        <v>6</v>
      </c>
      <c r="F811" s="26">
        <f>Source!AL563+Source!AM563+Source!AO563</f>
        <v>8.9499999999999993</v>
      </c>
      <c r="G811" s="6"/>
      <c r="H811" s="12"/>
      <c r="I811" s="6" t="str">
        <f>Source!BO563</f>
        <v/>
      </c>
      <c r="J811" s="6"/>
      <c r="K811" s="12"/>
      <c r="L811" s="27"/>
      <c r="S811">
        <f>ROUND((Source!FX563/100)*((ROUND(Source!AF563*Source!I563, 2)+ROUND(Source!AE563*Source!I563, 2))), 2)</f>
        <v>9.86</v>
      </c>
      <c r="T811">
        <f>Source!X563</f>
        <v>9.86</v>
      </c>
      <c r="U811">
        <f>ROUND((Source!FY563/100)*((ROUND(Source!AF563*Source!I563, 2)+ROUND(Source!AE563*Source!I563, 2))), 2)</f>
        <v>5.04</v>
      </c>
      <c r="V811">
        <f>Source!Y563</f>
        <v>5.0199999999999996</v>
      </c>
    </row>
    <row r="812" spans="1:26" ht="14.25" x14ac:dyDescent="0.2">
      <c r="A812" s="41"/>
      <c r="B812" s="42"/>
      <c r="C812" s="42" t="s">
        <v>1206</v>
      </c>
      <c r="D812" s="25"/>
      <c r="E812" s="13"/>
      <c r="F812" s="26">
        <f>Source!AO563</f>
        <v>1.1499999999999999</v>
      </c>
      <c r="G812" s="6" t="str">
        <f>Source!DG563</f>
        <v>)*1,15)*1,15</v>
      </c>
      <c r="H812" s="12">
        <f>ROUND(Source!AF563*Source!I563, 2)</f>
        <v>9.1300000000000008</v>
      </c>
      <c r="I812" s="6"/>
      <c r="J812" s="6">
        <f>IF(Source!BA563&lt;&gt; 0, Source!BA563, 1)</f>
        <v>1</v>
      </c>
      <c r="K812" s="12">
        <f>Source!S563</f>
        <v>9.1300000000000008</v>
      </c>
      <c r="L812" s="27"/>
      <c r="R812">
        <f>H812</f>
        <v>9.1300000000000008</v>
      </c>
    </row>
    <row r="813" spans="1:26" ht="14.25" x14ac:dyDescent="0.2">
      <c r="A813" s="41"/>
      <c r="B813" s="42"/>
      <c r="C813" s="42" t="s">
        <v>1215</v>
      </c>
      <c r="D813" s="25"/>
      <c r="E813" s="13"/>
      <c r="F813" s="26">
        <f>Source!AL563</f>
        <v>7.8</v>
      </c>
      <c r="G813" s="6" t="str">
        <f>Source!DD563</f>
        <v/>
      </c>
      <c r="H813" s="12">
        <f>ROUND(Source!AC563*Source!I563, 2)</f>
        <v>46.8</v>
      </c>
      <c r="I813" s="6"/>
      <c r="J813" s="6">
        <f>IF(Source!BC563&lt;&gt; 0, Source!BC563, 1)</f>
        <v>1</v>
      </c>
      <c r="K813" s="12">
        <f>Source!P563</f>
        <v>46.8</v>
      </c>
      <c r="L813" s="27"/>
    </row>
    <row r="814" spans="1:26" ht="14.25" x14ac:dyDescent="0.2">
      <c r="A814" s="41"/>
      <c r="B814" s="42"/>
      <c r="C814" s="42" t="s">
        <v>1208</v>
      </c>
      <c r="D814" s="25" t="s">
        <v>1209</v>
      </c>
      <c r="E814" s="13">
        <f>Source!BZ563</f>
        <v>120</v>
      </c>
      <c r="F814" s="59" t="str">
        <f>CONCATENATE(" )", Source!DL563, Source!FT563, "=", Source!FX563)</f>
        <v xml:space="preserve"> )*0,9=108</v>
      </c>
      <c r="G814" s="48"/>
      <c r="H814" s="12">
        <f>SUM(S811:S819)</f>
        <v>9.86</v>
      </c>
      <c r="I814" s="29"/>
      <c r="J814" s="7">
        <f>Source!AT563</f>
        <v>108</v>
      </c>
      <c r="K814" s="12">
        <f>SUM(T811:T819)</f>
        <v>9.86</v>
      </c>
      <c r="L814" s="27"/>
    </row>
    <row r="815" spans="1:26" ht="14.25" x14ac:dyDescent="0.2">
      <c r="A815" s="41"/>
      <c r="B815" s="42"/>
      <c r="C815" s="42" t="s">
        <v>1210</v>
      </c>
      <c r="D815" s="25" t="s">
        <v>1209</v>
      </c>
      <c r="E815" s="13">
        <f>Source!CA563</f>
        <v>65</v>
      </c>
      <c r="F815" s="59" t="str">
        <f>CONCATENATE(" )", Source!DM563, Source!FU563, "=", Source!FY563)</f>
        <v xml:space="preserve"> )*0,85=55,25</v>
      </c>
      <c r="G815" s="48"/>
      <c r="H815" s="12">
        <f>SUM(U811:U819)</f>
        <v>5.04</v>
      </c>
      <c r="I815" s="29"/>
      <c r="J815" s="7">
        <f>Source!AU563</f>
        <v>55</v>
      </c>
      <c r="K815" s="12">
        <f>SUM(V811:V819)</f>
        <v>5.0199999999999996</v>
      </c>
      <c r="L815" s="27"/>
    </row>
    <row r="816" spans="1:26" ht="14.25" x14ac:dyDescent="0.2">
      <c r="A816" s="41"/>
      <c r="B816" s="42"/>
      <c r="C816" s="42" t="s">
        <v>1211</v>
      </c>
      <c r="D816" s="25" t="s">
        <v>1212</v>
      </c>
      <c r="E816" s="13">
        <f>Source!AQ563</f>
        <v>0.12</v>
      </c>
      <c r="F816" s="26"/>
      <c r="G816" s="6" t="str">
        <f>Source!DI563</f>
        <v>)*1,15)*1,15</v>
      </c>
      <c r="H816" s="12"/>
      <c r="I816" s="6"/>
      <c r="J816" s="6"/>
      <c r="K816" s="12"/>
      <c r="L816" s="30">
        <f>Source!U563</f>
        <v>0.95219999999999994</v>
      </c>
    </row>
    <row r="817" spans="1:26" ht="42.75" x14ac:dyDescent="0.2">
      <c r="A817" s="41" t="str">
        <f>Source!E565</f>
        <v>90,1</v>
      </c>
      <c r="B817" s="42" t="str">
        <f>Source!F565</f>
        <v>23.1.02.06-0039</v>
      </c>
      <c r="C817" s="42" t="str">
        <f>Source!G565</f>
        <v>Хомут металлический с шурупом и резиновым профилем для крепления трубопроводов диаметром 74-80 мм</v>
      </c>
      <c r="D817" s="25" t="str">
        <f>Source!H565</f>
        <v>10 шт.</v>
      </c>
      <c r="E817" s="13">
        <f>Source!I565</f>
        <v>0.6</v>
      </c>
      <c r="F817" s="26">
        <f>Source!AL565+Source!AM565+Source!AO565</f>
        <v>111</v>
      </c>
      <c r="G817" s="40" t="s">
        <v>3</v>
      </c>
      <c r="H817" s="12">
        <f>ROUND(Source!AC565*Source!I565, 2)+ROUND(Source!AD565*Source!I565, 2)+ROUND(Source!AF565*Source!I565, 2)</f>
        <v>66.599999999999994</v>
      </c>
      <c r="I817" s="6"/>
      <c r="J817" s="6">
        <f>IF(Source!BC565&lt;&gt; 0, Source!BC565, 1)</f>
        <v>1</v>
      </c>
      <c r="K817" s="12">
        <f>Source!O565</f>
        <v>66.599999999999994</v>
      </c>
      <c r="L817" s="27"/>
      <c r="S817">
        <f>ROUND((Source!FX565/100)*((ROUND(Source!AF565*Source!I565, 2)+ROUND(Source!AE565*Source!I565, 2))), 2)</f>
        <v>0</v>
      </c>
      <c r="T817">
        <f>Source!X565</f>
        <v>0</v>
      </c>
      <c r="U817">
        <f>ROUND((Source!FY565/100)*((ROUND(Source!AF565*Source!I565, 2)+ROUND(Source!AE565*Source!I565, 2))), 2)</f>
        <v>0</v>
      </c>
      <c r="V817">
        <f>Source!Y565</f>
        <v>0</v>
      </c>
      <c r="W817">
        <f>IF(Source!BI565&lt;=1,H817, 0)</f>
        <v>66.599999999999994</v>
      </c>
      <c r="X817">
        <f>IF(Source!BI565=2,H817, 0)</f>
        <v>0</v>
      </c>
      <c r="Y817">
        <f>IF(Source!BI565=3,H817, 0)</f>
        <v>0</v>
      </c>
      <c r="Z817">
        <f>IF(Source!BI565=4,H817, 0)</f>
        <v>0</v>
      </c>
    </row>
    <row r="818" spans="1:26" ht="28.5" x14ac:dyDescent="0.2">
      <c r="A818" s="41" t="str">
        <f>Source!E567</f>
        <v>90,2</v>
      </c>
      <c r="B818" s="42" t="str">
        <f>Source!F567</f>
        <v>08.1.02.07-0112</v>
      </c>
      <c r="C818" s="42" t="str">
        <f>Source!G567</f>
        <v>Труба водосточная МП с коленом, размер 76х102х3000 мм</v>
      </c>
      <c r="D818" s="25" t="str">
        <f>Source!H567</f>
        <v>шт.</v>
      </c>
      <c r="E818" s="13">
        <f>Source!I567</f>
        <v>1</v>
      </c>
      <c r="F818" s="26">
        <f>Source!AL567+Source!AM567+Source!AO567</f>
        <v>267.44</v>
      </c>
      <c r="G818" s="40" t="s">
        <v>3</v>
      </c>
      <c r="H818" s="12">
        <f>ROUND(Source!AC567*Source!I567, 2)+ROUND(Source!AD567*Source!I567, 2)+ROUND(Source!AF567*Source!I567, 2)</f>
        <v>267.44</v>
      </c>
      <c r="I818" s="6"/>
      <c r="J818" s="6">
        <f>IF(Source!BC567&lt;&gt; 0, Source!BC567, 1)</f>
        <v>1</v>
      </c>
      <c r="K818" s="12">
        <f>Source!O567</f>
        <v>267.44</v>
      </c>
      <c r="L818" s="27"/>
      <c r="S818">
        <f>ROUND((Source!FX567/100)*((ROUND(Source!AF567*Source!I567, 2)+ROUND(Source!AE567*Source!I567, 2))), 2)</f>
        <v>0</v>
      </c>
      <c r="T818">
        <f>Source!X567</f>
        <v>0</v>
      </c>
      <c r="U818">
        <f>ROUND((Source!FY567/100)*((ROUND(Source!AF567*Source!I567, 2)+ROUND(Source!AE567*Source!I567, 2))), 2)</f>
        <v>0</v>
      </c>
      <c r="V818">
        <f>Source!Y567</f>
        <v>0</v>
      </c>
      <c r="W818">
        <f>IF(Source!BI567&lt;=1,H818, 0)</f>
        <v>267.44</v>
      </c>
      <c r="X818">
        <f>IF(Source!BI567=2,H818, 0)</f>
        <v>0</v>
      </c>
      <c r="Y818">
        <f>IF(Source!BI567=3,H818, 0)</f>
        <v>0</v>
      </c>
      <c r="Z818">
        <f>IF(Source!BI567=4,H818, 0)</f>
        <v>0</v>
      </c>
    </row>
    <row r="819" spans="1:26" ht="28.5" x14ac:dyDescent="0.2">
      <c r="A819" s="43" t="str">
        <f>Source!E569</f>
        <v>90,3</v>
      </c>
      <c r="B819" s="44" t="str">
        <f>Source!F569</f>
        <v>08.1.02.07-0045</v>
      </c>
      <c r="C819" s="44" t="str">
        <f>Source!G569</f>
        <v>Желоб водосточный МП, размер 120х86х3000 мм</v>
      </c>
      <c r="D819" s="31" t="str">
        <f>Source!H569</f>
        <v>шт.</v>
      </c>
      <c r="E819" s="32">
        <f>Source!I569</f>
        <v>1</v>
      </c>
      <c r="F819" s="33">
        <f>Source!AL569+Source!AM569+Source!AO569</f>
        <v>213.23</v>
      </c>
      <c r="G819" s="34" t="s">
        <v>3</v>
      </c>
      <c r="H819" s="35">
        <f>ROUND(Source!AC569*Source!I569, 2)+ROUND(Source!AD569*Source!I569, 2)+ROUND(Source!AF569*Source!I569, 2)</f>
        <v>213.23</v>
      </c>
      <c r="I819" s="36"/>
      <c r="J819" s="36">
        <f>IF(Source!BC569&lt;&gt; 0, Source!BC569, 1)</f>
        <v>1</v>
      </c>
      <c r="K819" s="35">
        <f>Source!O569</f>
        <v>213.23</v>
      </c>
      <c r="L819" s="37"/>
      <c r="S819">
        <f>ROUND((Source!FX569/100)*((ROUND(Source!AF569*Source!I569, 2)+ROUND(Source!AE569*Source!I569, 2))), 2)</f>
        <v>0</v>
      </c>
      <c r="T819">
        <f>Source!X569</f>
        <v>0</v>
      </c>
      <c r="U819">
        <f>ROUND((Source!FY569/100)*((ROUND(Source!AF569*Source!I569, 2)+ROUND(Source!AE569*Source!I569, 2))), 2)</f>
        <v>0</v>
      </c>
      <c r="V819">
        <f>Source!Y569</f>
        <v>0</v>
      </c>
      <c r="W819">
        <f>IF(Source!BI569&lt;=1,H819, 0)</f>
        <v>213.23</v>
      </c>
      <c r="X819">
        <f>IF(Source!BI569=2,H819, 0)</f>
        <v>0</v>
      </c>
      <c r="Y819">
        <f>IF(Source!BI569=3,H819, 0)</f>
        <v>0</v>
      </c>
      <c r="Z819">
        <f>IF(Source!BI569=4,H819, 0)</f>
        <v>0</v>
      </c>
    </row>
    <row r="820" spans="1:26" ht="15" x14ac:dyDescent="0.25">
      <c r="G820" s="60">
        <f>H812+H813+H814+H815+SUM(H817:H819)</f>
        <v>618.1</v>
      </c>
      <c r="H820" s="60"/>
      <c r="J820" s="60">
        <f>K812+K813+K814+K815+SUM(K817:K819)</f>
        <v>618.07999999999993</v>
      </c>
      <c r="K820" s="60"/>
      <c r="L820" s="38">
        <f>Source!U563</f>
        <v>0.95219999999999994</v>
      </c>
      <c r="O820" s="17">
        <f>G820</f>
        <v>618.1</v>
      </c>
      <c r="P820" s="17">
        <f>J820</f>
        <v>618.07999999999993</v>
      </c>
      <c r="Q820" s="17">
        <f>L820</f>
        <v>0.95219999999999994</v>
      </c>
      <c r="W820">
        <f>IF(Source!BI563&lt;=1,H812+H813+H814+H815, 0)</f>
        <v>70.83</v>
      </c>
      <c r="X820">
        <f>IF(Source!BI563=2,H812+H813+H814+H815, 0)</f>
        <v>0</v>
      </c>
      <c r="Y820">
        <f>IF(Source!BI563=3,H812+H813+H814+H815, 0)</f>
        <v>0</v>
      </c>
      <c r="Z820">
        <f>IF(Source!BI563=4,H812+H813+H814+H815, 0)</f>
        <v>0</v>
      </c>
    </row>
    <row r="822" spans="1:26" ht="15" x14ac:dyDescent="0.25">
      <c r="A822" s="65" t="str">
        <f>CONCATENATE("Итого по разделу: ",IF(Source!G571&lt;&gt;"Новый раздел", Source!G571, ""))</f>
        <v>Итого по разделу: Навес (вход №2)</v>
      </c>
      <c r="B822" s="65"/>
      <c r="C822" s="65"/>
      <c r="D822" s="65"/>
      <c r="E822" s="65"/>
      <c r="F822" s="65"/>
      <c r="G822" s="64">
        <f>SUM(O676:O821)</f>
        <v>14129.17</v>
      </c>
      <c r="H822" s="64"/>
      <c r="I822" s="23"/>
      <c r="J822" s="64">
        <f>SUM(P676:P821)</f>
        <v>14128.989999999998</v>
      </c>
      <c r="K822" s="64"/>
      <c r="L822" s="38">
        <f>SUM(Q676:Q821)</f>
        <v>72.272751081999985</v>
      </c>
    </row>
    <row r="826" spans="1:26" ht="16.5" x14ac:dyDescent="0.25">
      <c r="A826" s="63" t="str">
        <f>CONCATENATE("Раздел: ",IF(Source!G600&lt;&gt;"Новый раздел", Source!G600, ""))</f>
        <v>Раздел: Навес (вход №3)</v>
      </c>
      <c r="B826" s="63"/>
      <c r="C826" s="63"/>
      <c r="D826" s="63"/>
      <c r="E826" s="63"/>
      <c r="F826" s="63"/>
      <c r="G826" s="63"/>
      <c r="H826" s="63"/>
      <c r="I826" s="63"/>
      <c r="J826" s="63"/>
      <c r="K826" s="63"/>
      <c r="L826" s="63"/>
    </row>
    <row r="827" spans="1:26" ht="117.75" x14ac:dyDescent="0.2">
      <c r="A827" s="41" t="str">
        <f>Source!E605</f>
        <v>91</v>
      </c>
      <c r="B827" s="42" t="s">
        <v>1244</v>
      </c>
      <c r="C827" s="42" t="str">
        <f>Source!G605</f>
        <v>Устройство бетонной подготовки</v>
      </c>
      <c r="D827" s="25" t="str">
        <f>Source!H605</f>
        <v>100 м3</v>
      </c>
      <c r="E827" s="13">
        <f>Source!I605</f>
        <v>5.0000000000000001E-3</v>
      </c>
      <c r="F827" s="26">
        <f>Source!AL605+Source!AM605+Source!AO605</f>
        <v>3897.23</v>
      </c>
      <c r="G827" s="6"/>
      <c r="H827" s="12"/>
      <c r="I827" s="6" t="str">
        <f>Source!BO605</f>
        <v/>
      </c>
      <c r="J827" s="6"/>
      <c r="K827" s="12"/>
      <c r="L827" s="27"/>
      <c r="S827">
        <f>ROUND((Source!FX605/100)*((ROUND(Source!AF605*Source!I605, 2)+ROUND(Source!AE605*Source!I605, 2))), 2)</f>
        <v>10.43</v>
      </c>
      <c r="T827">
        <f>Source!X605</f>
        <v>10.49</v>
      </c>
      <c r="U827">
        <f>ROUND((Source!FY605/100)*((ROUND(Source!AF605*Source!I605, 2)+ROUND(Source!AE605*Source!I605, 2))), 2)</f>
        <v>6.1</v>
      </c>
      <c r="V827">
        <f>Source!Y605</f>
        <v>6.07</v>
      </c>
    </row>
    <row r="828" spans="1:26" x14ac:dyDescent="0.2">
      <c r="C828" s="19" t="str">
        <f>"Объем: "&amp;Source!I605&amp;"=0,5/"&amp;"100"</f>
        <v>Объем: 0,005=0,5/100</v>
      </c>
    </row>
    <row r="829" spans="1:26" ht="14.25" x14ac:dyDescent="0.2">
      <c r="A829" s="41"/>
      <c r="B829" s="42"/>
      <c r="C829" s="42" t="s">
        <v>1206</v>
      </c>
      <c r="D829" s="25"/>
      <c r="E829" s="13"/>
      <c r="F829" s="26">
        <f>Source!AO605</f>
        <v>1404</v>
      </c>
      <c r="G829" s="6" t="str">
        <f>Source!DG605</f>
        <v>)*1,15)*1,15</v>
      </c>
      <c r="H829" s="12">
        <f>ROUND(Source!AF605*Source!I605, 2)</f>
        <v>9.2799999999999994</v>
      </c>
      <c r="I829" s="6"/>
      <c r="J829" s="6">
        <f>IF(Source!BA605&lt;&gt; 0, Source!BA605, 1)</f>
        <v>1</v>
      </c>
      <c r="K829" s="12">
        <f>Source!S605</f>
        <v>9.2799999999999994</v>
      </c>
      <c r="L829" s="27"/>
      <c r="R829">
        <f>H829</f>
        <v>9.2799999999999994</v>
      </c>
    </row>
    <row r="830" spans="1:26" ht="14.25" x14ac:dyDescent="0.2">
      <c r="A830" s="41"/>
      <c r="B830" s="42"/>
      <c r="C830" s="42" t="s">
        <v>159</v>
      </c>
      <c r="D830" s="25"/>
      <c r="E830" s="13"/>
      <c r="F830" s="26">
        <f>Source!AM605</f>
        <v>1587.74</v>
      </c>
      <c r="G830" s="6" t="str">
        <f>Source!DE605</f>
        <v>)*1,15)*1,25</v>
      </c>
      <c r="H830" s="12">
        <f>ROUND(Source!AD605*Source!I605, 2)</f>
        <v>11.41</v>
      </c>
      <c r="I830" s="6"/>
      <c r="J830" s="6">
        <f>IF(Source!BB605&lt;&gt; 0, Source!BB605, 1)</f>
        <v>1</v>
      </c>
      <c r="K830" s="12">
        <f>Source!Q605</f>
        <v>11.41</v>
      </c>
      <c r="L830" s="27"/>
    </row>
    <row r="831" spans="1:26" ht="14.25" x14ac:dyDescent="0.2">
      <c r="A831" s="41"/>
      <c r="B831" s="42"/>
      <c r="C831" s="42" t="s">
        <v>1207</v>
      </c>
      <c r="D831" s="25"/>
      <c r="E831" s="13"/>
      <c r="F831" s="26">
        <f>Source!AN605</f>
        <v>244.51</v>
      </c>
      <c r="G831" s="6" t="str">
        <f>Source!DF605</f>
        <v>)*1,15)*1,25</v>
      </c>
      <c r="H831" s="28">
        <f>ROUND(Source!AE605*Source!I605, 2)</f>
        <v>1.76</v>
      </c>
      <c r="I831" s="6"/>
      <c r="J831" s="6">
        <f>IF(Source!BS605&lt;&gt; 0, Source!BS605, 1)</f>
        <v>1</v>
      </c>
      <c r="K831" s="28">
        <f>Source!R605</f>
        <v>1.76</v>
      </c>
      <c r="L831" s="27"/>
      <c r="R831">
        <f>H831</f>
        <v>1.76</v>
      </c>
    </row>
    <row r="832" spans="1:26" ht="14.25" x14ac:dyDescent="0.2">
      <c r="A832" s="41"/>
      <c r="B832" s="42"/>
      <c r="C832" s="42" t="s">
        <v>1215</v>
      </c>
      <c r="D832" s="25"/>
      <c r="E832" s="13"/>
      <c r="F832" s="26">
        <f>Source!AL605</f>
        <v>905.49</v>
      </c>
      <c r="G832" s="6" t="str">
        <f>Source!DD605</f>
        <v/>
      </c>
      <c r="H832" s="12">
        <f>ROUND(Source!AC605*Source!I605, 2)</f>
        <v>4.53</v>
      </c>
      <c r="I832" s="6"/>
      <c r="J832" s="6">
        <f>IF(Source!BC605&lt;&gt; 0, Source!BC605, 1)</f>
        <v>1</v>
      </c>
      <c r="K832" s="12">
        <f>Source!P605</f>
        <v>4.53</v>
      </c>
      <c r="L832" s="27"/>
    </row>
    <row r="833" spans="1:26" ht="14.25" x14ac:dyDescent="0.2">
      <c r="A833" s="41"/>
      <c r="B833" s="42"/>
      <c r="C833" s="42" t="s">
        <v>1208</v>
      </c>
      <c r="D833" s="25" t="s">
        <v>1209</v>
      </c>
      <c r="E833" s="13">
        <f>Source!BZ605</f>
        <v>105</v>
      </c>
      <c r="F833" s="59" t="str">
        <f>CONCATENATE(" )", Source!DL605, Source!FT605, "=", Source!FX605)</f>
        <v xml:space="preserve"> )*0,9=94,5</v>
      </c>
      <c r="G833" s="48"/>
      <c r="H833" s="12">
        <f>SUM(S827:S836)</f>
        <v>10.43</v>
      </c>
      <c r="I833" s="29"/>
      <c r="J833" s="7">
        <f>Source!AT605</f>
        <v>95</v>
      </c>
      <c r="K833" s="12">
        <f>SUM(T827:T836)</f>
        <v>10.49</v>
      </c>
      <c r="L833" s="27"/>
    </row>
    <row r="834" spans="1:26" ht="14.25" x14ac:dyDescent="0.2">
      <c r="A834" s="41"/>
      <c r="B834" s="42"/>
      <c r="C834" s="42" t="s">
        <v>1210</v>
      </c>
      <c r="D834" s="25" t="s">
        <v>1209</v>
      </c>
      <c r="E834" s="13">
        <f>Source!CA605</f>
        <v>65</v>
      </c>
      <c r="F834" s="59" t="str">
        <f>CONCATENATE(" )", Source!DM605, Source!FU605, "=", Source!FY605)</f>
        <v xml:space="preserve"> )*0,85=55,25</v>
      </c>
      <c r="G834" s="48"/>
      <c r="H834" s="12">
        <f>SUM(U827:U836)</f>
        <v>6.1</v>
      </c>
      <c r="I834" s="29"/>
      <c r="J834" s="7">
        <f>Source!AU605</f>
        <v>55</v>
      </c>
      <c r="K834" s="12">
        <f>SUM(V827:V836)</f>
        <v>6.07</v>
      </c>
      <c r="L834" s="27"/>
    </row>
    <row r="835" spans="1:26" ht="14.25" x14ac:dyDescent="0.2">
      <c r="A835" s="41"/>
      <c r="B835" s="42"/>
      <c r="C835" s="42" t="s">
        <v>1211</v>
      </c>
      <c r="D835" s="25" t="s">
        <v>1212</v>
      </c>
      <c r="E835" s="13">
        <f>Source!AQ605</f>
        <v>180</v>
      </c>
      <c r="F835" s="26"/>
      <c r="G835" s="6" t="str">
        <f>Source!DI605</f>
        <v>)*1,15)*1,15</v>
      </c>
      <c r="H835" s="12"/>
      <c r="I835" s="6"/>
      <c r="J835" s="6"/>
      <c r="K835" s="12"/>
      <c r="L835" s="30">
        <f>Source!U605</f>
        <v>1.1902499999999998</v>
      </c>
    </row>
    <row r="836" spans="1:26" ht="28.5" x14ac:dyDescent="0.2">
      <c r="A836" s="43" t="str">
        <f>Source!E607</f>
        <v>91,1</v>
      </c>
      <c r="B836" s="44" t="str">
        <f>Source!F607</f>
        <v>04.1.02.05-0006</v>
      </c>
      <c r="C836" s="44" t="str">
        <f>Source!G607</f>
        <v>Бетон тяжелый, класс В15 (М200)</v>
      </c>
      <c r="D836" s="31" t="str">
        <f>Source!H607</f>
        <v>м3</v>
      </c>
      <c r="E836" s="32">
        <f>Source!I607</f>
        <v>0.51</v>
      </c>
      <c r="F836" s="33">
        <f>Source!AL607+Source!AM607+Source!AO607</f>
        <v>592.76</v>
      </c>
      <c r="G836" s="34" t="s">
        <v>3</v>
      </c>
      <c r="H836" s="35">
        <f>ROUND(Source!AC607*Source!I607, 2)+ROUND(Source!AD607*Source!I607, 2)+ROUND(Source!AF607*Source!I607, 2)</f>
        <v>302.31</v>
      </c>
      <c r="I836" s="36"/>
      <c r="J836" s="36">
        <f>IF(Source!BC607&lt;&gt; 0, Source!BC607, 1)</f>
        <v>1</v>
      </c>
      <c r="K836" s="35">
        <f>Source!O607</f>
        <v>302.31</v>
      </c>
      <c r="L836" s="37"/>
      <c r="S836">
        <f>ROUND((Source!FX607/100)*((ROUND(Source!AF607*Source!I607, 2)+ROUND(Source!AE607*Source!I607, 2))), 2)</f>
        <v>0</v>
      </c>
      <c r="T836">
        <f>Source!X607</f>
        <v>0</v>
      </c>
      <c r="U836">
        <f>ROUND((Source!FY607/100)*((ROUND(Source!AF607*Source!I607, 2)+ROUND(Source!AE607*Source!I607, 2))), 2)</f>
        <v>0</v>
      </c>
      <c r="V836">
        <f>Source!Y607</f>
        <v>0</v>
      </c>
      <c r="W836">
        <f>IF(Source!BI607&lt;=1,H836, 0)</f>
        <v>302.31</v>
      </c>
      <c r="X836">
        <f>IF(Source!BI607=2,H836, 0)</f>
        <v>0</v>
      </c>
      <c r="Y836">
        <f>IF(Source!BI607=3,H836, 0)</f>
        <v>0</v>
      </c>
      <c r="Z836">
        <f>IF(Source!BI607=4,H836, 0)</f>
        <v>0</v>
      </c>
    </row>
    <row r="837" spans="1:26" ht="15" x14ac:dyDescent="0.25">
      <c r="G837" s="60">
        <f>H829+H830+H832+H833+H834+SUM(H836:H836)</f>
        <v>344.06</v>
      </c>
      <c r="H837" s="60"/>
      <c r="J837" s="60">
        <f>K829+K830+K832+K833+K834+SUM(K836:K836)</f>
        <v>344.09000000000003</v>
      </c>
      <c r="K837" s="60"/>
      <c r="L837" s="38">
        <f>Source!U605</f>
        <v>1.1902499999999998</v>
      </c>
      <c r="O837" s="17">
        <f>G837</f>
        <v>344.06</v>
      </c>
      <c r="P837" s="17">
        <f>J837</f>
        <v>344.09000000000003</v>
      </c>
      <c r="Q837" s="17">
        <f>L837</f>
        <v>1.1902499999999998</v>
      </c>
      <c r="W837">
        <f>IF(Source!BI605&lt;=1,H829+H830+H832+H833+H834, 0)</f>
        <v>41.75</v>
      </c>
      <c r="X837">
        <f>IF(Source!BI605=2,H829+H830+H832+H833+H834, 0)</f>
        <v>0</v>
      </c>
      <c r="Y837">
        <f>IF(Source!BI605=3,H829+H830+H832+H833+H834, 0)</f>
        <v>0</v>
      </c>
      <c r="Z837">
        <f>IF(Source!BI605=4,H829+H830+H832+H833+H834, 0)</f>
        <v>0</v>
      </c>
    </row>
    <row r="838" spans="1:26" ht="117.75" x14ac:dyDescent="0.2">
      <c r="A838" s="41" t="str">
        <f>Source!E609</f>
        <v>92</v>
      </c>
      <c r="B838" s="42" t="s">
        <v>1245</v>
      </c>
      <c r="C838" s="42" t="str">
        <f>Source!G609</f>
        <v>Устройство пароизоляции из полиэтиленовой пленки в один слой насухо</v>
      </c>
      <c r="D838" s="25" t="str">
        <f>Source!H609</f>
        <v>100 м2</v>
      </c>
      <c r="E838" s="13">
        <f>Source!I609</f>
        <v>0.05</v>
      </c>
      <c r="F838" s="26">
        <f>Source!AL609+Source!AM609+Source!AO609</f>
        <v>1522.8</v>
      </c>
      <c r="G838" s="6"/>
      <c r="H838" s="12"/>
      <c r="I838" s="6" t="str">
        <f>Source!BO609</f>
        <v/>
      </c>
      <c r="J838" s="6"/>
      <c r="K838" s="12"/>
      <c r="L838" s="27"/>
      <c r="S838">
        <f>ROUND((Source!FX609/100)*((ROUND(Source!AF609*Source!I609, 2)+ROUND(Source!AE609*Source!I609, 2))), 2)</f>
        <v>2.1800000000000002</v>
      </c>
      <c r="T838">
        <f>Source!X609</f>
        <v>2.19</v>
      </c>
      <c r="U838">
        <f>ROUND((Source!FY609/100)*((ROUND(Source!AF609*Source!I609, 2)+ROUND(Source!AE609*Source!I609, 2))), 2)</f>
        <v>1.26</v>
      </c>
      <c r="V838">
        <f>Source!Y609</f>
        <v>1.26</v>
      </c>
    </row>
    <row r="839" spans="1:26" x14ac:dyDescent="0.2">
      <c r="C839" s="19" t="str">
        <f>"Объем: "&amp;Source!I609&amp;"=5/"&amp;"100"</f>
        <v>Объем: 0,05=5/100</v>
      </c>
    </row>
    <row r="840" spans="1:26" ht="14.25" x14ac:dyDescent="0.2">
      <c r="A840" s="41"/>
      <c r="B840" s="42"/>
      <c r="C840" s="42" t="s">
        <v>1206</v>
      </c>
      <c r="D840" s="25"/>
      <c r="E840" s="13"/>
      <c r="F840" s="26">
        <f>Source!AO609</f>
        <v>29.43</v>
      </c>
      <c r="G840" s="6" t="str">
        <f>Source!DG609</f>
        <v>)*1,15)*1,15</v>
      </c>
      <c r="H840" s="12">
        <f>ROUND(Source!AF609*Source!I609, 2)</f>
        <v>1.95</v>
      </c>
      <c r="I840" s="6"/>
      <c r="J840" s="6">
        <f>IF(Source!BA609&lt;&gt; 0, Source!BA609, 1)</f>
        <v>1</v>
      </c>
      <c r="K840" s="12">
        <f>Source!S609</f>
        <v>1.95</v>
      </c>
      <c r="L840" s="27"/>
      <c r="R840">
        <f>H840</f>
        <v>1.95</v>
      </c>
    </row>
    <row r="841" spans="1:26" ht="14.25" x14ac:dyDescent="0.2">
      <c r="A841" s="41"/>
      <c r="B841" s="42"/>
      <c r="C841" s="42" t="s">
        <v>159</v>
      </c>
      <c r="D841" s="25"/>
      <c r="E841" s="13"/>
      <c r="F841" s="26">
        <f>Source!AM609</f>
        <v>1.31</v>
      </c>
      <c r="G841" s="6" t="str">
        <f>Source!DE609</f>
        <v>)*1,15)*1,25</v>
      </c>
      <c r="H841" s="12">
        <f>ROUND(Source!AD609*Source!I609, 2)</f>
        <v>0.09</v>
      </c>
      <c r="I841" s="6"/>
      <c r="J841" s="6">
        <f>IF(Source!BB609&lt;&gt; 0, Source!BB609, 1)</f>
        <v>1</v>
      </c>
      <c r="K841" s="12">
        <f>Source!Q609</f>
        <v>0.09</v>
      </c>
      <c r="L841" s="27"/>
    </row>
    <row r="842" spans="1:26" ht="14.25" x14ac:dyDescent="0.2">
      <c r="A842" s="41"/>
      <c r="B842" s="42"/>
      <c r="C842" s="42" t="s">
        <v>1207</v>
      </c>
      <c r="D842" s="25"/>
      <c r="E842" s="13"/>
      <c r="F842" s="26">
        <f>Source!AN609</f>
        <v>0.23</v>
      </c>
      <c r="G842" s="6" t="str">
        <f>Source!DF609</f>
        <v>)*1,15)*1,25</v>
      </c>
      <c r="H842" s="28">
        <f>ROUND(Source!AE609*Source!I609, 2)</f>
        <v>0.02</v>
      </c>
      <c r="I842" s="6"/>
      <c r="J842" s="6">
        <f>IF(Source!BS609&lt;&gt; 0, Source!BS609, 1)</f>
        <v>1</v>
      </c>
      <c r="K842" s="28">
        <f>Source!R609</f>
        <v>0.02</v>
      </c>
      <c r="L842" s="27"/>
      <c r="R842">
        <f>H842</f>
        <v>0.02</v>
      </c>
    </row>
    <row r="843" spans="1:26" ht="14.25" x14ac:dyDescent="0.2">
      <c r="A843" s="41"/>
      <c r="B843" s="42"/>
      <c r="C843" s="42" t="s">
        <v>1215</v>
      </c>
      <c r="D843" s="25"/>
      <c r="E843" s="13"/>
      <c r="F843" s="26">
        <f>Source!AL609</f>
        <v>1492.06</v>
      </c>
      <c r="G843" s="6" t="str">
        <f>Source!DD609</f>
        <v/>
      </c>
      <c r="H843" s="12">
        <f>ROUND(Source!AC609*Source!I609, 2)</f>
        <v>74.599999999999994</v>
      </c>
      <c r="I843" s="6"/>
      <c r="J843" s="6">
        <f>IF(Source!BC609&lt;&gt; 0, Source!BC609, 1)</f>
        <v>1</v>
      </c>
      <c r="K843" s="12">
        <f>Source!P609</f>
        <v>74.599999999999994</v>
      </c>
      <c r="L843" s="27"/>
    </row>
    <row r="844" spans="1:26" ht="14.25" x14ac:dyDescent="0.2">
      <c r="A844" s="41"/>
      <c r="B844" s="42"/>
      <c r="C844" s="42" t="s">
        <v>1208</v>
      </c>
      <c r="D844" s="25" t="s">
        <v>1209</v>
      </c>
      <c r="E844" s="13">
        <f>Source!BZ609</f>
        <v>123</v>
      </c>
      <c r="F844" s="59" t="str">
        <f>CONCATENATE(" )", Source!DL609, Source!FT609, "=", Source!FX609)</f>
        <v xml:space="preserve"> )*0,9=110,7</v>
      </c>
      <c r="G844" s="48"/>
      <c r="H844" s="12">
        <f>SUM(S838:S846)</f>
        <v>2.1800000000000002</v>
      </c>
      <c r="I844" s="29"/>
      <c r="J844" s="7">
        <f>Source!AT609</f>
        <v>111</v>
      </c>
      <c r="K844" s="12">
        <f>SUM(T838:T846)</f>
        <v>2.19</v>
      </c>
      <c r="L844" s="27"/>
    </row>
    <row r="845" spans="1:26" ht="14.25" x14ac:dyDescent="0.2">
      <c r="A845" s="41"/>
      <c r="B845" s="42"/>
      <c r="C845" s="42" t="s">
        <v>1210</v>
      </c>
      <c r="D845" s="25" t="s">
        <v>1209</v>
      </c>
      <c r="E845" s="13">
        <f>Source!CA609</f>
        <v>75</v>
      </c>
      <c r="F845" s="59" t="str">
        <f>CONCATENATE(" )", Source!DM609, Source!FU609, "=", Source!FY609)</f>
        <v xml:space="preserve"> )*0,85=63,75</v>
      </c>
      <c r="G845" s="48"/>
      <c r="H845" s="12">
        <f>SUM(U838:U846)</f>
        <v>1.26</v>
      </c>
      <c r="I845" s="29"/>
      <c r="J845" s="7">
        <f>Source!AU609</f>
        <v>64</v>
      </c>
      <c r="K845" s="12">
        <f>SUM(V838:V846)</f>
        <v>1.26</v>
      </c>
      <c r="L845" s="27"/>
    </row>
    <row r="846" spans="1:26" ht="14.25" x14ac:dyDescent="0.2">
      <c r="A846" s="43"/>
      <c r="B846" s="44"/>
      <c r="C846" s="44" t="s">
        <v>1211</v>
      </c>
      <c r="D846" s="31" t="s">
        <v>1212</v>
      </c>
      <c r="E846" s="32">
        <f>Source!AQ609</f>
        <v>3.45</v>
      </c>
      <c r="F846" s="33"/>
      <c r="G846" s="36" t="str">
        <f>Source!DI609</f>
        <v>)*1,15)*1,15</v>
      </c>
      <c r="H846" s="35"/>
      <c r="I846" s="36"/>
      <c r="J846" s="36"/>
      <c r="K846" s="35"/>
      <c r="L846" s="39">
        <f>Source!U609</f>
        <v>0.22813125000000001</v>
      </c>
    </row>
    <row r="847" spans="1:26" ht="15" x14ac:dyDescent="0.25">
      <c r="G847" s="60">
        <f>H840+H841+H843+H844+H845</f>
        <v>80.080000000000013</v>
      </c>
      <c r="H847" s="60"/>
      <c r="J847" s="60">
        <f>K840+K841+K843+K844+K845</f>
        <v>80.09</v>
      </c>
      <c r="K847" s="60"/>
      <c r="L847" s="38">
        <f>Source!U609</f>
        <v>0.22813125000000001</v>
      </c>
      <c r="O847" s="17">
        <f>G847</f>
        <v>80.080000000000013</v>
      </c>
      <c r="P847" s="17">
        <f>J847</f>
        <v>80.09</v>
      </c>
      <c r="Q847" s="17">
        <f>L847</f>
        <v>0.22813125000000001</v>
      </c>
      <c r="W847">
        <f>IF(Source!BI609&lt;=1,H840+H841+H843+H844+H845, 0)</f>
        <v>80.080000000000013</v>
      </c>
      <c r="X847">
        <f>IF(Source!BI609=2,H840+H841+H843+H844+H845, 0)</f>
        <v>0</v>
      </c>
      <c r="Y847">
        <f>IF(Source!BI609=3,H840+H841+H843+H844+H845, 0)</f>
        <v>0</v>
      </c>
      <c r="Z847">
        <f>IF(Source!BI609=4,H840+H841+H843+H844+H845, 0)</f>
        <v>0</v>
      </c>
    </row>
    <row r="848" spans="1:26" ht="117.75" x14ac:dyDescent="0.2">
      <c r="A848" s="41" t="str">
        <f>Source!E611</f>
        <v>93</v>
      </c>
      <c r="B848" s="42" t="s">
        <v>1246</v>
      </c>
      <c r="C848" s="42" t="str">
        <f>Source!G611</f>
        <v>Устройство фундаментных плит железобетонных плоских</v>
      </c>
      <c r="D848" s="25" t="str">
        <f>Source!H611</f>
        <v>100 м3</v>
      </c>
      <c r="E848" s="13">
        <f>Source!I611</f>
        <v>0.01</v>
      </c>
      <c r="F848" s="26">
        <f>Source!AL611+Source!AM611+Source!AO611</f>
        <v>4908.05</v>
      </c>
      <c r="G848" s="6"/>
      <c r="H848" s="12"/>
      <c r="I848" s="6" t="str">
        <f>Source!BO611</f>
        <v/>
      </c>
      <c r="J848" s="6"/>
      <c r="K848" s="12"/>
      <c r="L848" s="27"/>
      <c r="S848">
        <f>ROUND((Source!FX611/100)*((ROUND(Source!AF611*Source!I611, 2)+ROUND(Source!AE611*Source!I611, 2))), 2)</f>
        <v>28.75</v>
      </c>
      <c r="T848">
        <f>Source!X611</f>
        <v>28.9</v>
      </c>
      <c r="U848">
        <f>ROUND((Source!FY611/100)*((ROUND(Source!AF611*Source!I611, 2)+ROUND(Source!AE611*Source!I611, 2))), 2)</f>
        <v>16.809999999999999</v>
      </c>
      <c r="V848">
        <f>Source!Y611</f>
        <v>16.73</v>
      </c>
    </row>
    <row r="849" spans="1:26" x14ac:dyDescent="0.2">
      <c r="C849" s="19" t="str">
        <f>"Объем: "&amp;Source!I611&amp;"=1/"&amp;"100"</f>
        <v>Объем: 0,01=1/100</v>
      </c>
    </row>
    <row r="850" spans="1:26" ht="14.25" x14ac:dyDescent="0.2">
      <c r="A850" s="41"/>
      <c r="B850" s="42"/>
      <c r="C850" s="42" t="s">
        <v>1206</v>
      </c>
      <c r="D850" s="25"/>
      <c r="E850" s="13"/>
      <c r="F850" s="26">
        <f>Source!AO611</f>
        <v>1882.23</v>
      </c>
      <c r="G850" s="6" t="str">
        <f>Source!DG611</f>
        <v>)*1,15)*1,15</v>
      </c>
      <c r="H850" s="12">
        <f>ROUND(Source!AF611*Source!I611, 2)</f>
        <v>24.89</v>
      </c>
      <c r="I850" s="6"/>
      <c r="J850" s="6">
        <f>IF(Source!BA611&lt;&gt; 0, Source!BA611, 1)</f>
        <v>1</v>
      </c>
      <c r="K850" s="12">
        <f>Source!S611</f>
        <v>24.89</v>
      </c>
      <c r="L850" s="27"/>
      <c r="R850">
        <f>H850</f>
        <v>24.89</v>
      </c>
    </row>
    <row r="851" spans="1:26" ht="14.25" x14ac:dyDescent="0.2">
      <c r="A851" s="41"/>
      <c r="B851" s="42"/>
      <c r="C851" s="42" t="s">
        <v>159</v>
      </c>
      <c r="D851" s="25"/>
      <c r="E851" s="13"/>
      <c r="F851" s="26">
        <f>Source!AM611</f>
        <v>2537.4</v>
      </c>
      <c r="G851" s="6" t="str">
        <f>Source!DE611</f>
        <v>)*1,15)*1,25</v>
      </c>
      <c r="H851" s="12">
        <f>ROUND(Source!AD611*Source!I611, 2)</f>
        <v>36.479999999999997</v>
      </c>
      <c r="I851" s="6"/>
      <c r="J851" s="6">
        <f>IF(Source!BB611&lt;&gt; 0, Source!BB611, 1)</f>
        <v>1</v>
      </c>
      <c r="K851" s="12">
        <f>Source!Q611</f>
        <v>36.479999999999997</v>
      </c>
      <c r="L851" s="27"/>
    </row>
    <row r="852" spans="1:26" ht="14.25" x14ac:dyDescent="0.2">
      <c r="A852" s="41"/>
      <c r="B852" s="42"/>
      <c r="C852" s="42" t="s">
        <v>1207</v>
      </c>
      <c r="D852" s="25"/>
      <c r="E852" s="13"/>
      <c r="F852" s="26">
        <f>Source!AN611</f>
        <v>384.81</v>
      </c>
      <c r="G852" s="6" t="str">
        <f>Source!DF611</f>
        <v>)*1,15)*1,25</v>
      </c>
      <c r="H852" s="28">
        <f>ROUND(Source!AE611*Source!I611, 2)</f>
        <v>5.53</v>
      </c>
      <c r="I852" s="6"/>
      <c r="J852" s="6">
        <f>IF(Source!BS611&lt;&gt; 0, Source!BS611, 1)</f>
        <v>1</v>
      </c>
      <c r="K852" s="28">
        <f>Source!R611</f>
        <v>5.53</v>
      </c>
      <c r="L852" s="27"/>
      <c r="R852">
        <f>H852</f>
        <v>5.53</v>
      </c>
    </row>
    <row r="853" spans="1:26" ht="14.25" x14ac:dyDescent="0.2">
      <c r="A853" s="41"/>
      <c r="B853" s="42"/>
      <c r="C853" s="42" t="s">
        <v>1215</v>
      </c>
      <c r="D853" s="25"/>
      <c r="E853" s="13"/>
      <c r="F853" s="26">
        <f>Source!AL611</f>
        <v>488.42</v>
      </c>
      <c r="G853" s="6" t="str">
        <f>Source!DD611</f>
        <v/>
      </c>
      <c r="H853" s="12">
        <f>ROUND(Source!AC611*Source!I611, 2)</f>
        <v>4.88</v>
      </c>
      <c r="I853" s="6"/>
      <c r="J853" s="6">
        <f>IF(Source!BC611&lt;&gt; 0, Source!BC611, 1)</f>
        <v>1</v>
      </c>
      <c r="K853" s="12">
        <f>Source!P611</f>
        <v>4.88</v>
      </c>
      <c r="L853" s="27"/>
    </row>
    <row r="854" spans="1:26" ht="14.25" x14ac:dyDescent="0.2">
      <c r="A854" s="41"/>
      <c r="B854" s="42"/>
      <c r="C854" s="42" t="s">
        <v>1208</v>
      </c>
      <c r="D854" s="25" t="s">
        <v>1209</v>
      </c>
      <c r="E854" s="13">
        <f>Source!BZ611</f>
        <v>105</v>
      </c>
      <c r="F854" s="59" t="str">
        <f>CONCATENATE(" )", Source!DL611, Source!FT611, "=", Source!FX611)</f>
        <v xml:space="preserve"> )*0,9=94,5</v>
      </c>
      <c r="G854" s="48"/>
      <c r="H854" s="12">
        <f>SUM(S848:S859)</f>
        <v>28.75</v>
      </c>
      <c r="I854" s="29"/>
      <c r="J854" s="7">
        <f>Source!AT611</f>
        <v>95</v>
      </c>
      <c r="K854" s="12">
        <f>SUM(T848:T859)</f>
        <v>28.9</v>
      </c>
      <c r="L854" s="27"/>
    </row>
    <row r="855" spans="1:26" ht="14.25" x14ac:dyDescent="0.2">
      <c r="A855" s="41"/>
      <c r="B855" s="42"/>
      <c r="C855" s="42" t="s">
        <v>1210</v>
      </c>
      <c r="D855" s="25" t="s">
        <v>1209</v>
      </c>
      <c r="E855" s="13">
        <f>Source!CA611</f>
        <v>65</v>
      </c>
      <c r="F855" s="59" t="str">
        <f>CONCATENATE(" )", Source!DM611, Source!FU611, "=", Source!FY611)</f>
        <v xml:space="preserve"> )*0,85=55,25</v>
      </c>
      <c r="G855" s="48"/>
      <c r="H855" s="12">
        <f>SUM(U848:U859)</f>
        <v>16.809999999999999</v>
      </c>
      <c r="I855" s="29"/>
      <c r="J855" s="7">
        <f>Source!AU611</f>
        <v>55</v>
      </c>
      <c r="K855" s="12">
        <f>SUM(V848:V859)</f>
        <v>16.73</v>
      </c>
      <c r="L855" s="27"/>
    </row>
    <row r="856" spans="1:26" ht="14.25" x14ac:dyDescent="0.2">
      <c r="A856" s="41"/>
      <c r="B856" s="42"/>
      <c r="C856" s="42" t="s">
        <v>1211</v>
      </c>
      <c r="D856" s="25" t="s">
        <v>1212</v>
      </c>
      <c r="E856" s="13">
        <f>Source!AQ611</f>
        <v>220.66</v>
      </c>
      <c r="F856" s="26"/>
      <c r="G856" s="6" t="str">
        <f>Source!DI611</f>
        <v>)*1,15)*1,15</v>
      </c>
      <c r="H856" s="12"/>
      <c r="I856" s="6"/>
      <c r="J856" s="6"/>
      <c r="K856" s="12"/>
      <c r="L856" s="30">
        <f>Source!U611</f>
        <v>2.9182284999999997</v>
      </c>
    </row>
    <row r="857" spans="1:26" ht="28.5" x14ac:dyDescent="0.2">
      <c r="A857" s="41" t="str">
        <f>Source!E613</f>
        <v>93,1</v>
      </c>
      <c r="B857" s="42" t="str">
        <f>Source!F613</f>
        <v>04.1.02.05-0007</v>
      </c>
      <c r="C857" s="42" t="str">
        <f>Source!G613</f>
        <v>Бетон тяжелый, класс В20 (М250)</v>
      </c>
      <c r="D857" s="25" t="str">
        <f>Source!H613</f>
        <v>м3</v>
      </c>
      <c r="E857" s="13">
        <f>Source!I613</f>
        <v>1.0149999999999999</v>
      </c>
      <c r="F857" s="26">
        <f>Source!AL613+Source!AM613+Source!AO613</f>
        <v>665</v>
      </c>
      <c r="G857" s="40" t="s">
        <v>3</v>
      </c>
      <c r="H857" s="12">
        <f>ROUND(Source!AC613*Source!I613, 2)+ROUND(Source!AD613*Source!I613, 2)+ROUND(Source!AF613*Source!I613, 2)</f>
        <v>674.98</v>
      </c>
      <c r="I857" s="6"/>
      <c r="J857" s="6">
        <f>IF(Source!BC613&lt;&gt; 0, Source!BC613, 1)</f>
        <v>1</v>
      </c>
      <c r="K857" s="12">
        <f>Source!O613</f>
        <v>674.98</v>
      </c>
      <c r="L857" s="27"/>
      <c r="S857">
        <f>ROUND((Source!FX613/100)*((ROUND(Source!AF613*Source!I613, 2)+ROUND(Source!AE613*Source!I613, 2))), 2)</f>
        <v>0</v>
      </c>
      <c r="T857">
        <f>Source!X613</f>
        <v>0</v>
      </c>
      <c r="U857">
        <f>ROUND((Source!FY613/100)*((ROUND(Source!AF613*Source!I613, 2)+ROUND(Source!AE613*Source!I613, 2))), 2)</f>
        <v>0</v>
      </c>
      <c r="V857">
        <f>Source!Y613</f>
        <v>0</v>
      </c>
      <c r="W857">
        <f>IF(Source!BI613&lt;=1,H857, 0)</f>
        <v>674.98</v>
      </c>
      <c r="X857">
        <f>IF(Source!BI613=2,H857, 0)</f>
        <v>0</v>
      </c>
      <c r="Y857">
        <f>IF(Source!BI613=3,H857, 0)</f>
        <v>0</v>
      </c>
      <c r="Z857">
        <f>IF(Source!BI613=4,H857, 0)</f>
        <v>0</v>
      </c>
    </row>
    <row r="858" spans="1:26" ht="28.5" x14ac:dyDescent="0.2">
      <c r="A858" s="41" t="str">
        <f>Source!E615</f>
        <v>93,2</v>
      </c>
      <c r="B858" s="42" t="str">
        <f>Source!F615</f>
        <v>08.4.03.04-0001</v>
      </c>
      <c r="C858" s="42" t="str">
        <f>Source!G615</f>
        <v>Горячекатаная арматурная сталь класса: А-I, А-II, А-III d-12мм</v>
      </c>
      <c r="D858" s="25" t="str">
        <f>Source!H615</f>
        <v>т</v>
      </c>
      <c r="E858" s="13">
        <f>Source!I615</f>
        <v>7.238E-2</v>
      </c>
      <c r="F858" s="26">
        <f>Source!AL615+Source!AM615+Source!AO615</f>
        <v>5650</v>
      </c>
      <c r="G858" s="40" t="s">
        <v>3</v>
      </c>
      <c r="H858" s="12">
        <f>ROUND(Source!AC615*Source!I615, 2)+ROUND(Source!AD615*Source!I615, 2)+ROUND(Source!AF615*Source!I615, 2)</f>
        <v>408.95</v>
      </c>
      <c r="I858" s="6"/>
      <c r="J858" s="6">
        <f>IF(Source!BC615&lt;&gt; 0, Source!BC615, 1)</f>
        <v>1</v>
      </c>
      <c r="K858" s="12">
        <f>Source!O615</f>
        <v>408.95</v>
      </c>
      <c r="L858" s="27"/>
      <c r="S858">
        <f>ROUND((Source!FX615/100)*((ROUND(Source!AF615*Source!I615, 2)+ROUND(Source!AE615*Source!I615, 2))), 2)</f>
        <v>0</v>
      </c>
      <c r="T858">
        <f>Source!X615</f>
        <v>0</v>
      </c>
      <c r="U858">
        <f>ROUND((Source!FY615/100)*((ROUND(Source!AF615*Source!I615, 2)+ROUND(Source!AE615*Source!I615, 2))), 2)</f>
        <v>0</v>
      </c>
      <c r="V858">
        <f>Source!Y615</f>
        <v>0</v>
      </c>
      <c r="W858">
        <f>IF(Source!BI615&lt;=1,H858, 0)</f>
        <v>408.95</v>
      </c>
      <c r="X858">
        <f>IF(Source!BI615=2,H858, 0)</f>
        <v>0</v>
      </c>
      <c r="Y858">
        <f>IF(Source!BI615=3,H858, 0)</f>
        <v>0</v>
      </c>
      <c r="Z858">
        <f>IF(Source!BI615=4,H858, 0)</f>
        <v>0</v>
      </c>
    </row>
    <row r="859" spans="1:26" ht="28.5" x14ac:dyDescent="0.2">
      <c r="A859" s="43" t="str">
        <f>Source!E617</f>
        <v>93,3</v>
      </c>
      <c r="B859" s="44" t="str">
        <f>Source!F617</f>
        <v>08.4.03.04-0001</v>
      </c>
      <c r="C859" s="44" t="str">
        <f>Source!G617</f>
        <v>Горячекатаная арматурная сталь класса: А-I, А-II, А-III d-16мм</v>
      </c>
      <c r="D859" s="31" t="str">
        <f>Source!H617</f>
        <v>т</v>
      </c>
      <c r="E859" s="32">
        <f>Source!I617</f>
        <v>2.2799999999999999E-3</v>
      </c>
      <c r="F859" s="33">
        <f>Source!AL617+Source!AM617+Source!AO617</f>
        <v>5650</v>
      </c>
      <c r="G859" s="34" t="s">
        <v>3</v>
      </c>
      <c r="H859" s="35">
        <f>ROUND(Source!AC617*Source!I617, 2)+ROUND(Source!AD617*Source!I617, 2)+ROUND(Source!AF617*Source!I617, 2)</f>
        <v>12.88</v>
      </c>
      <c r="I859" s="36"/>
      <c r="J859" s="36">
        <f>IF(Source!BC617&lt;&gt; 0, Source!BC617, 1)</f>
        <v>1</v>
      </c>
      <c r="K859" s="35">
        <f>Source!O617</f>
        <v>12.88</v>
      </c>
      <c r="L859" s="37"/>
      <c r="S859">
        <f>ROUND((Source!FX617/100)*((ROUND(Source!AF617*Source!I617, 2)+ROUND(Source!AE617*Source!I617, 2))), 2)</f>
        <v>0</v>
      </c>
      <c r="T859">
        <f>Source!X617</f>
        <v>0</v>
      </c>
      <c r="U859">
        <f>ROUND((Source!FY617/100)*((ROUND(Source!AF617*Source!I617, 2)+ROUND(Source!AE617*Source!I617, 2))), 2)</f>
        <v>0</v>
      </c>
      <c r="V859">
        <f>Source!Y617</f>
        <v>0</v>
      </c>
      <c r="W859">
        <f>IF(Source!BI617&lt;=1,H859, 0)</f>
        <v>12.88</v>
      </c>
      <c r="X859">
        <f>IF(Source!BI617=2,H859, 0)</f>
        <v>0</v>
      </c>
      <c r="Y859">
        <f>IF(Source!BI617=3,H859, 0)</f>
        <v>0</v>
      </c>
      <c r="Z859">
        <f>IF(Source!BI617=4,H859, 0)</f>
        <v>0</v>
      </c>
    </row>
    <row r="860" spans="1:26" ht="15" x14ac:dyDescent="0.25">
      <c r="G860" s="60">
        <f>H850+H851+H853+H854+H855+SUM(H857:H859)</f>
        <v>1208.6200000000001</v>
      </c>
      <c r="H860" s="60"/>
      <c r="J860" s="60">
        <f>K850+K851+K853+K854+K855+SUM(K857:K859)</f>
        <v>1208.6900000000003</v>
      </c>
      <c r="K860" s="60"/>
      <c r="L860" s="38">
        <f>Source!U611</f>
        <v>2.9182284999999997</v>
      </c>
      <c r="O860" s="17">
        <f>G860</f>
        <v>1208.6200000000001</v>
      </c>
      <c r="P860" s="17">
        <f>J860</f>
        <v>1208.6900000000003</v>
      </c>
      <c r="Q860" s="17">
        <f>L860</f>
        <v>2.9182284999999997</v>
      </c>
      <c r="W860">
        <f>IF(Source!BI611&lt;=1,H850+H851+H853+H854+H855, 0)</f>
        <v>111.81</v>
      </c>
      <c r="X860">
        <f>IF(Source!BI611=2,H850+H851+H853+H854+H855, 0)</f>
        <v>0</v>
      </c>
      <c r="Y860">
        <f>IF(Source!BI611=3,H850+H851+H853+H854+H855, 0)</f>
        <v>0</v>
      </c>
      <c r="Z860">
        <f>IF(Source!BI611=4,H850+H851+H853+H854+H855, 0)</f>
        <v>0</v>
      </c>
    </row>
    <row r="861" spans="1:26" ht="117.75" x14ac:dyDescent="0.2">
      <c r="A861" s="41" t="str">
        <f>Source!E619</f>
        <v>94</v>
      </c>
      <c r="B861" s="42" t="s">
        <v>1247</v>
      </c>
      <c r="C861" s="42" t="str">
        <f>Source!G619</f>
        <v>Установка закладных деталей до 4 кг</v>
      </c>
      <c r="D861" s="25" t="str">
        <f>Source!H619</f>
        <v>т</v>
      </c>
      <c r="E861" s="13">
        <f>Source!I619</f>
        <v>1.422E-2</v>
      </c>
      <c r="F861" s="26">
        <f>Source!AL619+Source!AM619+Source!AO619</f>
        <v>2540.23</v>
      </c>
      <c r="G861" s="6"/>
      <c r="H861" s="12"/>
      <c r="I861" s="6" t="str">
        <f>Source!BO619</f>
        <v/>
      </c>
      <c r="J861" s="6"/>
      <c r="K861" s="12"/>
      <c r="L861" s="27"/>
      <c r="S861">
        <f>ROUND((Source!FX619/100)*((ROUND(Source!AF619*Source!I619, 2)+ROUND(Source!AE619*Source!I619, 2))), 2)</f>
        <v>36.43</v>
      </c>
      <c r="T861">
        <f>Source!X619</f>
        <v>36.43</v>
      </c>
      <c r="U861">
        <f>ROUND((Source!FY619/100)*((ROUND(Source!AF619*Source!I619, 2)+ROUND(Source!AE619*Source!I619, 2))), 2)</f>
        <v>32.49</v>
      </c>
      <c r="V861">
        <f>Source!Y619</f>
        <v>32.380000000000003</v>
      </c>
    </row>
    <row r="862" spans="1:26" ht="14.25" x14ac:dyDescent="0.2">
      <c r="A862" s="41"/>
      <c r="B862" s="42"/>
      <c r="C862" s="42" t="s">
        <v>1206</v>
      </c>
      <c r="D862" s="25"/>
      <c r="E862" s="13"/>
      <c r="F862" s="26">
        <f>Source!AO619</f>
        <v>2385.41</v>
      </c>
      <c r="G862" s="6" t="str">
        <f>Source!DG619</f>
        <v>)*1,15)*1,15</v>
      </c>
      <c r="H862" s="12">
        <f>ROUND(Source!AF619*Source!I619, 2)</f>
        <v>44.86</v>
      </c>
      <c r="I862" s="6"/>
      <c r="J862" s="6">
        <f>IF(Source!BA619&lt;&gt; 0, Source!BA619, 1)</f>
        <v>1</v>
      </c>
      <c r="K862" s="12">
        <f>Source!S619</f>
        <v>44.86</v>
      </c>
      <c r="L862" s="27"/>
      <c r="R862">
        <f>H862</f>
        <v>44.86</v>
      </c>
    </row>
    <row r="863" spans="1:26" ht="14.25" x14ac:dyDescent="0.2">
      <c r="A863" s="41"/>
      <c r="B863" s="42"/>
      <c r="C863" s="42" t="s">
        <v>159</v>
      </c>
      <c r="D863" s="25"/>
      <c r="E863" s="13"/>
      <c r="F863" s="26">
        <f>Source!AM619</f>
        <v>154.82</v>
      </c>
      <c r="G863" s="6" t="str">
        <f>Source!DE619</f>
        <v>)*1,15)*1,25</v>
      </c>
      <c r="H863" s="12">
        <f>ROUND(Source!AD619*Source!I619, 2)</f>
        <v>3.16</v>
      </c>
      <c r="I863" s="6"/>
      <c r="J863" s="6">
        <f>IF(Source!BB619&lt;&gt; 0, Source!BB619, 1)</f>
        <v>1</v>
      </c>
      <c r="K863" s="12">
        <f>Source!Q619</f>
        <v>3.16</v>
      </c>
      <c r="L863" s="27"/>
    </row>
    <row r="864" spans="1:26" ht="14.25" x14ac:dyDescent="0.2">
      <c r="A864" s="41"/>
      <c r="B864" s="42"/>
      <c r="C864" s="42" t="s">
        <v>1207</v>
      </c>
      <c r="D864" s="25"/>
      <c r="E864" s="13"/>
      <c r="F864" s="26">
        <f>Source!AN619</f>
        <v>5.45</v>
      </c>
      <c r="G864" s="6" t="str">
        <f>Source!DF619</f>
        <v>)*1,15)*1,25</v>
      </c>
      <c r="H864" s="28">
        <f>ROUND(Source!AE619*Source!I619, 2)</f>
        <v>0.11</v>
      </c>
      <c r="I864" s="6"/>
      <c r="J864" s="6">
        <f>IF(Source!BS619&lt;&gt; 0, Source!BS619, 1)</f>
        <v>1</v>
      </c>
      <c r="K864" s="28">
        <f>Source!R619</f>
        <v>0.11</v>
      </c>
      <c r="L864" s="27"/>
      <c r="R864">
        <f>H864</f>
        <v>0.11</v>
      </c>
    </row>
    <row r="865" spans="1:26" ht="14.25" x14ac:dyDescent="0.2">
      <c r="A865" s="41"/>
      <c r="B865" s="42"/>
      <c r="C865" s="42" t="s">
        <v>1208</v>
      </c>
      <c r="D865" s="25" t="s">
        <v>1209</v>
      </c>
      <c r="E865" s="13">
        <f>Source!BZ619</f>
        <v>90</v>
      </c>
      <c r="F865" s="59" t="str">
        <f>CONCATENATE(" )", Source!DL619, Source!FT619, "=", Source!FX619)</f>
        <v xml:space="preserve"> )*0,9=81</v>
      </c>
      <c r="G865" s="48"/>
      <c r="H865" s="12">
        <f>SUM(S861:S868)</f>
        <v>36.43</v>
      </c>
      <c r="I865" s="29"/>
      <c r="J865" s="7">
        <f>Source!AT619</f>
        <v>81</v>
      </c>
      <c r="K865" s="12">
        <f>SUM(T861:T868)</f>
        <v>36.43</v>
      </c>
      <c r="L865" s="27"/>
    </row>
    <row r="866" spans="1:26" ht="14.25" x14ac:dyDescent="0.2">
      <c r="A866" s="41"/>
      <c r="B866" s="42"/>
      <c r="C866" s="42" t="s">
        <v>1210</v>
      </c>
      <c r="D866" s="25" t="s">
        <v>1209</v>
      </c>
      <c r="E866" s="13">
        <f>Source!CA619</f>
        <v>85</v>
      </c>
      <c r="F866" s="59" t="str">
        <f>CONCATENATE(" )", Source!DM619, Source!FU619, "=", Source!FY619)</f>
        <v xml:space="preserve"> )*0,85=72,25</v>
      </c>
      <c r="G866" s="48"/>
      <c r="H866" s="12">
        <f>SUM(U861:U868)</f>
        <v>32.49</v>
      </c>
      <c r="I866" s="29"/>
      <c r="J866" s="7">
        <f>Source!AU619</f>
        <v>72</v>
      </c>
      <c r="K866" s="12">
        <f>SUM(V861:V868)</f>
        <v>32.380000000000003</v>
      </c>
      <c r="L866" s="27"/>
    </row>
    <row r="867" spans="1:26" ht="14.25" x14ac:dyDescent="0.2">
      <c r="A867" s="41"/>
      <c r="B867" s="42"/>
      <c r="C867" s="42" t="s">
        <v>1211</v>
      </c>
      <c r="D867" s="25" t="s">
        <v>1212</v>
      </c>
      <c r="E867" s="13">
        <f>Source!AQ619</f>
        <v>263</v>
      </c>
      <c r="F867" s="26"/>
      <c r="G867" s="6" t="str">
        <f>Source!DI619</f>
        <v>)*1,15)*1,15</v>
      </c>
      <c r="H867" s="12"/>
      <c r="I867" s="6"/>
      <c r="J867" s="6"/>
      <c r="K867" s="12"/>
      <c r="L867" s="30">
        <f>Source!U619</f>
        <v>4.9459648499999993</v>
      </c>
    </row>
    <row r="868" spans="1:26" ht="28.5" x14ac:dyDescent="0.2">
      <c r="A868" s="43" t="str">
        <f>Source!E621</f>
        <v>94,1</v>
      </c>
      <c r="B868" s="44" t="str">
        <f>Source!F621</f>
        <v>08.4.01.02-3002</v>
      </c>
      <c r="C868" s="44" t="str">
        <f>Source!G621</f>
        <v>Детали закладные, масса от 1 до 5 кг (300х300х5мм - 4 шт)</v>
      </c>
      <c r="D868" s="31" t="str">
        <f>Source!H621</f>
        <v>т</v>
      </c>
      <c r="E868" s="32">
        <f>Source!I621</f>
        <v>1.422E-2</v>
      </c>
      <c r="F868" s="33">
        <f>Source!AL621+Source!AM621+Source!AO621</f>
        <v>13568.69</v>
      </c>
      <c r="G868" s="34" t="s">
        <v>3</v>
      </c>
      <c r="H868" s="35">
        <f>ROUND(Source!AC621*Source!I621, 2)+ROUND(Source!AD621*Source!I621, 2)+ROUND(Source!AF621*Source!I621, 2)</f>
        <v>192.95</v>
      </c>
      <c r="I868" s="36"/>
      <c r="J868" s="36">
        <f>IF(Source!BC621&lt;&gt; 0, Source!BC621, 1)</f>
        <v>1</v>
      </c>
      <c r="K868" s="35">
        <f>Source!O621</f>
        <v>192.95</v>
      </c>
      <c r="L868" s="37"/>
      <c r="S868">
        <f>ROUND((Source!FX621/100)*((ROUND(Source!AF621*Source!I621, 2)+ROUND(Source!AE621*Source!I621, 2))), 2)</f>
        <v>0</v>
      </c>
      <c r="T868">
        <f>Source!X621</f>
        <v>0</v>
      </c>
      <c r="U868">
        <f>ROUND((Source!FY621/100)*((ROUND(Source!AF621*Source!I621, 2)+ROUND(Source!AE621*Source!I621, 2))), 2)</f>
        <v>0</v>
      </c>
      <c r="V868">
        <f>Source!Y621</f>
        <v>0</v>
      </c>
      <c r="W868">
        <f>IF(Source!BI621&lt;=1,H868, 0)</f>
        <v>192.95</v>
      </c>
      <c r="X868">
        <f>IF(Source!BI621=2,H868, 0)</f>
        <v>0</v>
      </c>
      <c r="Y868">
        <f>IF(Source!BI621=3,H868, 0)</f>
        <v>0</v>
      </c>
      <c r="Z868">
        <f>IF(Source!BI621=4,H868, 0)</f>
        <v>0</v>
      </c>
    </row>
    <row r="869" spans="1:26" ht="15" x14ac:dyDescent="0.25">
      <c r="G869" s="60">
        <f>H862+H863+H865+H866+SUM(H868:H868)</f>
        <v>309.89</v>
      </c>
      <c r="H869" s="60"/>
      <c r="J869" s="60">
        <f>K862+K863+K865+K866+SUM(K868:K868)</f>
        <v>309.77999999999997</v>
      </c>
      <c r="K869" s="60"/>
      <c r="L869" s="38">
        <f>Source!U619</f>
        <v>4.9459648499999993</v>
      </c>
      <c r="O869" s="17">
        <f>G869</f>
        <v>309.89</v>
      </c>
      <c r="P869" s="17">
        <f>J869</f>
        <v>309.77999999999997</v>
      </c>
      <c r="Q869" s="17">
        <f>L869</f>
        <v>4.9459648499999993</v>
      </c>
      <c r="W869">
        <f>IF(Source!BI619&lt;=1,H862+H863+H865+H866, 0)</f>
        <v>116.94</v>
      </c>
      <c r="X869">
        <f>IF(Source!BI619=2,H862+H863+H865+H866, 0)</f>
        <v>0</v>
      </c>
      <c r="Y869">
        <f>IF(Source!BI619=3,H862+H863+H865+H866, 0)</f>
        <v>0</v>
      </c>
      <c r="Z869">
        <f>IF(Source!BI619=4,H862+H863+H865+H866, 0)</f>
        <v>0</v>
      </c>
    </row>
    <row r="870" spans="1:26" ht="117.75" x14ac:dyDescent="0.2">
      <c r="A870" s="41" t="str">
        <f>Source!E623</f>
        <v>95</v>
      </c>
      <c r="B870" s="42" t="s">
        <v>1248</v>
      </c>
      <c r="C870" s="42" t="str">
        <f>Source!G623</f>
        <v>Монтаж опорных конструкций этажерочного типа Прим. стальной каркас навеса.</v>
      </c>
      <c r="D870" s="25" t="str">
        <f>Source!H623</f>
        <v>т</v>
      </c>
      <c r="E870" s="13">
        <f>Source!I623</f>
        <v>0.45254</v>
      </c>
      <c r="F870" s="26">
        <f>Source!AL623+Source!AM623+Source!AO623</f>
        <v>868.38</v>
      </c>
      <c r="G870" s="6"/>
      <c r="H870" s="12"/>
      <c r="I870" s="6" t="str">
        <f>Source!BO623</f>
        <v/>
      </c>
      <c r="J870" s="6"/>
      <c r="K870" s="12"/>
      <c r="L870" s="27"/>
      <c r="S870">
        <f>ROUND((Source!FX623/100)*((ROUND(Source!AF623*Source!I623, 2)+ROUND(Source!AE623*Source!I623, 2))), 2)</f>
        <v>98.68</v>
      </c>
      <c r="T870">
        <f>Source!X623</f>
        <v>98.68</v>
      </c>
      <c r="U870">
        <f>ROUND((Source!FY623/100)*((ROUND(Source!AF623*Source!I623, 2)+ROUND(Source!AE623*Source!I623, 2))), 2)</f>
        <v>88.02</v>
      </c>
      <c r="V870">
        <f>Source!Y623</f>
        <v>87.72</v>
      </c>
    </row>
    <row r="871" spans="1:26" ht="38.25" x14ac:dyDescent="0.2">
      <c r="C871" s="19" t="str">
        <f>"Объем: "&amp;Source!I623&amp;"=(14,58*"&amp;"10,5+"&amp;"13*"&amp;"11,5+"&amp;"5,25*"&amp;"15+"&amp;"1,7*"&amp;"30+"&amp;"2,02*"&amp;"10)/"&amp;"1000"</f>
        <v>Объем: 0,45254=(14,58*10,5+13*11,5+5,25*15+1,7*30+2,02*10)/1000</v>
      </c>
    </row>
    <row r="872" spans="1:26" ht="14.25" x14ac:dyDescent="0.2">
      <c r="A872" s="41"/>
      <c r="B872" s="42"/>
      <c r="C872" s="42" t="s">
        <v>1206</v>
      </c>
      <c r="D872" s="25"/>
      <c r="E872" s="13"/>
      <c r="F872" s="26">
        <f>Source!AO623</f>
        <v>182.17</v>
      </c>
      <c r="G872" s="6" t="str">
        <f>Source!DG623</f>
        <v>)*1,15)*1,15</v>
      </c>
      <c r="H872" s="12">
        <f>ROUND(Source!AF623*Source!I623, 2)</f>
        <v>109.03</v>
      </c>
      <c r="I872" s="6"/>
      <c r="J872" s="6">
        <f>IF(Source!BA623&lt;&gt; 0, Source!BA623, 1)</f>
        <v>1</v>
      </c>
      <c r="K872" s="12">
        <f>Source!S623</f>
        <v>109.03</v>
      </c>
      <c r="L872" s="27"/>
      <c r="R872">
        <f>H872</f>
        <v>109.03</v>
      </c>
    </row>
    <row r="873" spans="1:26" ht="14.25" x14ac:dyDescent="0.2">
      <c r="A873" s="41"/>
      <c r="B873" s="42"/>
      <c r="C873" s="42" t="s">
        <v>159</v>
      </c>
      <c r="D873" s="25"/>
      <c r="E873" s="13"/>
      <c r="F873" s="26">
        <f>Source!AM623</f>
        <v>235.79</v>
      </c>
      <c r="G873" s="6" t="str">
        <f>Source!DE623</f>
        <v>)*1,15)*1,25</v>
      </c>
      <c r="H873" s="12">
        <f>ROUND(Source!AD623*Source!I623, 2)</f>
        <v>153.38999999999999</v>
      </c>
      <c r="I873" s="6"/>
      <c r="J873" s="6">
        <f>IF(Source!BB623&lt;&gt; 0, Source!BB623, 1)</f>
        <v>1</v>
      </c>
      <c r="K873" s="12">
        <f>Source!Q623</f>
        <v>153.38999999999999</v>
      </c>
      <c r="L873" s="27"/>
    </row>
    <row r="874" spans="1:26" ht="14.25" x14ac:dyDescent="0.2">
      <c r="A874" s="41"/>
      <c r="B874" s="42"/>
      <c r="C874" s="42" t="s">
        <v>1207</v>
      </c>
      <c r="D874" s="25"/>
      <c r="E874" s="13"/>
      <c r="F874" s="26">
        <f>Source!AN623</f>
        <v>19.670000000000002</v>
      </c>
      <c r="G874" s="6" t="str">
        <f>Source!DF623</f>
        <v>)*1,15)*1,25</v>
      </c>
      <c r="H874" s="28">
        <f>ROUND(Source!AE623*Source!I623, 2)</f>
        <v>12.8</v>
      </c>
      <c r="I874" s="6"/>
      <c r="J874" s="6">
        <f>IF(Source!BS623&lt;&gt; 0, Source!BS623, 1)</f>
        <v>1</v>
      </c>
      <c r="K874" s="28">
        <f>Source!R623</f>
        <v>12.8</v>
      </c>
      <c r="L874" s="27"/>
      <c r="R874">
        <f>H874</f>
        <v>12.8</v>
      </c>
    </row>
    <row r="875" spans="1:26" ht="14.25" x14ac:dyDescent="0.2">
      <c r="A875" s="41"/>
      <c r="B875" s="42"/>
      <c r="C875" s="42" t="s">
        <v>1215</v>
      </c>
      <c r="D875" s="25"/>
      <c r="E875" s="13"/>
      <c r="F875" s="26">
        <f>Source!AL623</f>
        <v>450.42</v>
      </c>
      <c r="G875" s="6" t="str">
        <f>Source!DD623</f>
        <v/>
      </c>
      <c r="H875" s="12">
        <f>ROUND(Source!AC623*Source!I623, 2)</f>
        <v>203.83</v>
      </c>
      <c r="I875" s="6"/>
      <c r="J875" s="6">
        <f>IF(Source!BC623&lt;&gt; 0, Source!BC623, 1)</f>
        <v>1</v>
      </c>
      <c r="K875" s="12">
        <f>Source!P623</f>
        <v>203.83</v>
      </c>
      <c r="L875" s="27"/>
    </row>
    <row r="876" spans="1:26" ht="14.25" x14ac:dyDescent="0.2">
      <c r="A876" s="41"/>
      <c r="B876" s="42"/>
      <c r="C876" s="42" t="s">
        <v>1208</v>
      </c>
      <c r="D876" s="25" t="s">
        <v>1209</v>
      </c>
      <c r="E876" s="13">
        <f>Source!BZ623</f>
        <v>90</v>
      </c>
      <c r="F876" s="59" t="str">
        <f>CONCATENATE(" )", Source!DL623, Source!FT623, "=", Source!FX623)</f>
        <v xml:space="preserve"> )*0,9=81</v>
      </c>
      <c r="G876" s="48"/>
      <c r="H876" s="12">
        <f>SUM(S870:S879)</f>
        <v>98.68</v>
      </c>
      <c r="I876" s="29"/>
      <c r="J876" s="7">
        <f>Source!AT623</f>
        <v>81</v>
      </c>
      <c r="K876" s="12">
        <f>SUM(T870:T879)</f>
        <v>98.68</v>
      </c>
      <c r="L876" s="27"/>
    </row>
    <row r="877" spans="1:26" ht="14.25" x14ac:dyDescent="0.2">
      <c r="A877" s="41"/>
      <c r="B877" s="42"/>
      <c r="C877" s="42" t="s">
        <v>1210</v>
      </c>
      <c r="D877" s="25" t="s">
        <v>1209</v>
      </c>
      <c r="E877" s="13">
        <f>Source!CA623</f>
        <v>85</v>
      </c>
      <c r="F877" s="59" t="str">
        <f>CONCATENATE(" )", Source!DM623, Source!FU623, "=", Source!FY623)</f>
        <v xml:space="preserve"> )*0,85=72,25</v>
      </c>
      <c r="G877" s="48"/>
      <c r="H877" s="12">
        <f>SUM(U870:U879)</f>
        <v>88.02</v>
      </c>
      <c r="I877" s="29"/>
      <c r="J877" s="7">
        <f>Source!AU623</f>
        <v>72</v>
      </c>
      <c r="K877" s="12">
        <f>SUM(V870:V879)</f>
        <v>87.72</v>
      </c>
      <c r="L877" s="27"/>
    </row>
    <row r="878" spans="1:26" ht="14.25" x14ac:dyDescent="0.2">
      <c r="A878" s="41"/>
      <c r="B878" s="42"/>
      <c r="C878" s="42" t="s">
        <v>1211</v>
      </c>
      <c r="D878" s="25" t="s">
        <v>1212</v>
      </c>
      <c r="E878" s="13">
        <f>Source!AQ623</f>
        <v>19.38</v>
      </c>
      <c r="F878" s="26"/>
      <c r="G878" s="6" t="str">
        <f>Source!DI623</f>
        <v>)*1,15)*1,15</v>
      </c>
      <c r="H878" s="12"/>
      <c r="I878" s="6"/>
      <c r="J878" s="6"/>
      <c r="K878" s="12"/>
      <c r="L878" s="30">
        <f>Source!U623</f>
        <v>11.598622826999996</v>
      </c>
    </row>
    <row r="879" spans="1:26" ht="42.75" x14ac:dyDescent="0.2">
      <c r="A879" s="43" t="str">
        <f>Source!E625</f>
        <v>95,1</v>
      </c>
      <c r="B879" s="44" t="str">
        <f>Source!F625</f>
        <v>07.2.07.04-0011</v>
      </c>
      <c r="C879" s="44" t="str">
        <f>Source!G625</f>
        <v>Прочие индивидуальные сварные конструкции, масса сборочной единицы до 0,1 т</v>
      </c>
      <c r="D879" s="31" t="str">
        <f>Source!H625</f>
        <v>т</v>
      </c>
      <c r="E879" s="32">
        <f>Source!I625</f>
        <v>0.45254</v>
      </c>
      <c r="F879" s="33">
        <f>Source!AL625+Source!AM625+Source!AO625</f>
        <v>10508</v>
      </c>
      <c r="G879" s="34" t="s">
        <v>3</v>
      </c>
      <c r="H879" s="35">
        <f>ROUND(Source!AC625*Source!I625, 2)+ROUND(Source!AD625*Source!I625, 2)+ROUND(Source!AF625*Source!I625, 2)</f>
        <v>4755.29</v>
      </c>
      <c r="I879" s="36"/>
      <c r="J879" s="36">
        <f>IF(Source!BC625&lt;&gt; 0, Source!BC625, 1)</f>
        <v>1</v>
      </c>
      <c r="K879" s="35">
        <f>Source!O625</f>
        <v>4755.29</v>
      </c>
      <c r="L879" s="37"/>
      <c r="S879">
        <f>ROUND((Source!FX625/100)*((ROUND(Source!AF625*Source!I625, 2)+ROUND(Source!AE625*Source!I625, 2))), 2)</f>
        <v>0</v>
      </c>
      <c r="T879">
        <f>Source!X625</f>
        <v>0</v>
      </c>
      <c r="U879">
        <f>ROUND((Source!FY625/100)*((ROUND(Source!AF625*Source!I625, 2)+ROUND(Source!AE625*Source!I625, 2))), 2)</f>
        <v>0</v>
      </c>
      <c r="V879">
        <f>Source!Y625</f>
        <v>0</v>
      </c>
      <c r="W879">
        <f>IF(Source!BI625&lt;=1,H879, 0)</f>
        <v>4755.29</v>
      </c>
      <c r="X879">
        <f>IF(Source!BI625=2,H879, 0)</f>
        <v>0</v>
      </c>
      <c r="Y879">
        <f>IF(Source!BI625=3,H879, 0)</f>
        <v>0</v>
      </c>
      <c r="Z879">
        <f>IF(Source!BI625=4,H879, 0)</f>
        <v>0</v>
      </c>
    </row>
    <row r="880" spans="1:26" ht="15" x14ac:dyDescent="0.25">
      <c r="G880" s="60">
        <f>H872+H873+H875+H876+H877+SUM(H879:H879)</f>
        <v>5408.24</v>
      </c>
      <c r="H880" s="60"/>
      <c r="J880" s="60">
        <f>K872+K873+K875+K876+K877+SUM(K879:K879)</f>
        <v>5407.9400000000005</v>
      </c>
      <c r="K880" s="60"/>
      <c r="L880" s="38">
        <f>Source!U623</f>
        <v>11.598622826999996</v>
      </c>
      <c r="O880" s="17">
        <f>G880</f>
        <v>5408.24</v>
      </c>
      <c r="P880" s="17">
        <f>J880</f>
        <v>5407.9400000000005</v>
      </c>
      <c r="Q880" s="17">
        <f>L880</f>
        <v>11.598622826999996</v>
      </c>
      <c r="W880">
        <f>IF(Source!BI623&lt;=1,H872+H873+H875+H876+H877, 0)</f>
        <v>652.95000000000005</v>
      </c>
      <c r="X880">
        <f>IF(Source!BI623=2,H872+H873+H875+H876+H877, 0)</f>
        <v>0</v>
      </c>
      <c r="Y880">
        <f>IF(Source!BI623=3,H872+H873+H875+H876+H877, 0)</f>
        <v>0</v>
      </c>
      <c r="Z880">
        <f>IF(Source!BI623=4,H872+H873+H875+H876+H877, 0)</f>
        <v>0</v>
      </c>
    </row>
    <row r="881" spans="1:26" ht="117.75" x14ac:dyDescent="0.2">
      <c r="A881" s="41" t="str">
        <f>Source!E627</f>
        <v>96</v>
      </c>
      <c r="B881" s="42" t="s">
        <v>1249</v>
      </c>
      <c r="C881" s="42" t="str">
        <f>Source!G627</f>
        <v>Монтаж кровельного покрытия из профилированного листа при высоте здания до 25 м</v>
      </c>
      <c r="D881" s="25" t="str">
        <f>Source!H627</f>
        <v>100 м2</v>
      </c>
      <c r="E881" s="13">
        <f>Source!I627</f>
        <v>0.23519999999999999</v>
      </c>
      <c r="F881" s="26">
        <f>Source!AL627+Source!AM627+Source!AO627</f>
        <v>933.04</v>
      </c>
      <c r="G881" s="6"/>
      <c r="H881" s="12"/>
      <c r="I881" s="6" t="str">
        <f>Source!BO627</f>
        <v/>
      </c>
      <c r="J881" s="6"/>
      <c r="K881" s="12"/>
      <c r="L881" s="27"/>
      <c r="S881">
        <f>ROUND((Source!FX627/100)*((ROUND(Source!AF627*Source!I627, 2)+ROUND(Source!AE627*Source!I627, 2))), 2)</f>
        <v>89.44</v>
      </c>
      <c r="T881">
        <f>Source!X627</f>
        <v>89.44</v>
      </c>
      <c r="U881">
        <f>ROUND((Source!FY627/100)*((ROUND(Source!AF627*Source!I627, 2)+ROUND(Source!AE627*Source!I627, 2))), 2)</f>
        <v>79.78</v>
      </c>
      <c r="V881">
        <f>Source!Y627</f>
        <v>79.5</v>
      </c>
    </row>
    <row r="882" spans="1:26" x14ac:dyDescent="0.2">
      <c r="C882" s="19" t="str">
        <f>"Объем: "&amp;Source!I627&amp;"=(3,2*"&amp;"1,05*"&amp;"7)/"&amp;"100"</f>
        <v>Объем: 0,2352=(3,2*1,05*7)/100</v>
      </c>
    </row>
    <row r="883" spans="1:26" ht="14.25" x14ac:dyDescent="0.2">
      <c r="A883" s="41"/>
      <c r="B883" s="42"/>
      <c r="C883" s="42" t="s">
        <v>1206</v>
      </c>
      <c r="D883" s="25"/>
      <c r="E883" s="13"/>
      <c r="F883" s="26">
        <f>Source!AO627</f>
        <v>310.27</v>
      </c>
      <c r="G883" s="6" t="str">
        <f>Source!DG627</f>
        <v>)*1,15)*1,15</v>
      </c>
      <c r="H883" s="12">
        <f>ROUND(Source!AF627*Source!I627, 2)</f>
        <v>96.51</v>
      </c>
      <c r="I883" s="6"/>
      <c r="J883" s="6">
        <f>IF(Source!BA627&lt;&gt; 0, Source!BA627, 1)</f>
        <v>1</v>
      </c>
      <c r="K883" s="12">
        <f>Source!S627</f>
        <v>96.51</v>
      </c>
      <c r="L883" s="27"/>
      <c r="R883">
        <f>H883</f>
        <v>96.51</v>
      </c>
    </row>
    <row r="884" spans="1:26" ht="14.25" x14ac:dyDescent="0.2">
      <c r="A884" s="41"/>
      <c r="B884" s="42"/>
      <c r="C884" s="42" t="s">
        <v>159</v>
      </c>
      <c r="D884" s="25"/>
      <c r="E884" s="13"/>
      <c r="F884" s="26">
        <f>Source!AM627</f>
        <v>468.81</v>
      </c>
      <c r="G884" s="6" t="str">
        <f>Source!DE627</f>
        <v>)*1,15)*1,25</v>
      </c>
      <c r="H884" s="12">
        <f>ROUND(Source!AD627*Source!I627, 2)</f>
        <v>158.5</v>
      </c>
      <c r="I884" s="6"/>
      <c r="J884" s="6">
        <f>IF(Source!BB627&lt;&gt; 0, Source!BB627, 1)</f>
        <v>1</v>
      </c>
      <c r="K884" s="12">
        <f>Source!Q627</f>
        <v>158.5</v>
      </c>
      <c r="L884" s="27"/>
    </row>
    <row r="885" spans="1:26" ht="14.25" x14ac:dyDescent="0.2">
      <c r="A885" s="41"/>
      <c r="B885" s="42"/>
      <c r="C885" s="42" t="s">
        <v>1207</v>
      </c>
      <c r="D885" s="25"/>
      <c r="E885" s="13"/>
      <c r="F885" s="26">
        <f>Source!AN627</f>
        <v>41.15</v>
      </c>
      <c r="G885" s="6" t="str">
        <f>Source!DF627</f>
        <v>)*1,15)*1,25</v>
      </c>
      <c r="H885" s="28">
        <f>ROUND(Source!AE627*Source!I627, 2)</f>
        <v>13.91</v>
      </c>
      <c r="I885" s="6"/>
      <c r="J885" s="6">
        <f>IF(Source!BS627&lt;&gt; 0, Source!BS627, 1)</f>
        <v>1</v>
      </c>
      <c r="K885" s="28">
        <f>Source!R627</f>
        <v>13.91</v>
      </c>
      <c r="L885" s="27"/>
      <c r="R885">
        <f>H885</f>
        <v>13.91</v>
      </c>
    </row>
    <row r="886" spans="1:26" ht="14.25" x14ac:dyDescent="0.2">
      <c r="A886" s="41"/>
      <c r="B886" s="42"/>
      <c r="C886" s="42" t="s">
        <v>1215</v>
      </c>
      <c r="D886" s="25"/>
      <c r="E886" s="13"/>
      <c r="F886" s="26">
        <f>Source!AL627</f>
        <v>153.96</v>
      </c>
      <c r="G886" s="6" t="str">
        <f>Source!DD627</f>
        <v/>
      </c>
      <c r="H886" s="12">
        <f>ROUND(Source!AC627*Source!I627, 2)</f>
        <v>36.21</v>
      </c>
      <c r="I886" s="6"/>
      <c r="J886" s="6">
        <f>IF(Source!BC627&lt;&gt; 0, Source!BC627, 1)</f>
        <v>1</v>
      </c>
      <c r="K886" s="12">
        <f>Source!P627</f>
        <v>36.21</v>
      </c>
      <c r="L886" s="27"/>
    </row>
    <row r="887" spans="1:26" ht="14.25" x14ac:dyDescent="0.2">
      <c r="A887" s="41"/>
      <c r="B887" s="42"/>
      <c r="C887" s="42" t="s">
        <v>1208</v>
      </c>
      <c r="D887" s="25" t="s">
        <v>1209</v>
      </c>
      <c r="E887" s="13">
        <f>Source!BZ627</f>
        <v>90</v>
      </c>
      <c r="F887" s="59" t="str">
        <f>CONCATENATE(" )", Source!DL627, Source!FT627, "=", Source!FX627)</f>
        <v xml:space="preserve"> )*0,9=81</v>
      </c>
      <c r="G887" s="48"/>
      <c r="H887" s="12">
        <f>SUM(S881:S891)</f>
        <v>89.44</v>
      </c>
      <c r="I887" s="29"/>
      <c r="J887" s="7">
        <f>Source!AT627</f>
        <v>81</v>
      </c>
      <c r="K887" s="12">
        <f>SUM(T881:T891)</f>
        <v>89.44</v>
      </c>
      <c r="L887" s="27"/>
    </row>
    <row r="888" spans="1:26" ht="14.25" x14ac:dyDescent="0.2">
      <c r="A888" s="41"/>
      <c r="B888" s="42"/>
      <c r="C888" s="42" t="s">
        <v>1210</v>
      </c>
      <c r="D888" s="25" t="s">
        <v>1209</v>
      </c>
      <c r="E888" s="13">
        <f>Source!CA627</f>
        <v>85</v>
      </c>
      <c r="F888" s="59" t="str">
        <f>CONCATENATE(" )", Source!DM627, Source!FU627, "=", Source!FY627)</f>
        <v xml:space="preserve"> )*0,85=72,25</v>
      </c>
      <c r="G888" s="48"/>
      <c r="H888" s="12">
        <f>SUM(U881:U891)</f>
        <v>79.78</v>
      </c>
      <c r="I888" s="29"/>
      <c r="J888" s="7">
        <f>Source!AU627</f>
        <v>72</v>
      </c>
      <c r="K888" s="12">
        <f>SUM(V881:V891)</f>
        <v>79.5</v>
      </c>
      <c r="L888" s="27"/>
    </row>
    <row r="889" spans="1:26" ht="14.25" x14ac:dyDescent="0.2">
      <c r="A889" s="41"/>
      <c r="B889" s="42"/>
      <c r="C889" s="42" t="s">
        <v>1211</v>
      </c>
      <c r="D889" s="25" t="s">
        <v>1212</v>
      </c>
      <c r="E889" s="13">
        <f>Source!AQ627</f>
        <v>35.5</v>
      </c>
      <c r="F889" s="26"/>
      <c r="G889" s="6" t="str">
        <f>Source!DI627</f>
        <v>)*1,15)*1,15</v>
      </c>
      <c r="H889" s="12"/>
      <c r="I889" s="6"/>
      <c r="J889" s="6"/>
      <c r="K889" s="12"/>
      <c r="L889" s="30">
        <f>Source!U627</f>
        <v>11.042345999999997</v>
      </c>
    </row>
    <row r="890" spans="1:26" ht="28.5" x14ac:dyDescent="0.2">
      <c r="A890" s="41" t="str">
        <f>Source!E629</f>
        <v>96,1</v>
      </c>
      <c r="B890" s="42" t="str">
        <f>Source!F629</f>
        <v>01.7.15.14-0076</v>
      </c>
      <c r="C890" s="42" t="str">
        <f>Source!G629</f>
        <v>Шурупы-саморезы кровельные окрашенные 5,5х25 мм</v>
      </c>
      <c r="D890" s="25" t="str">
        <f>Source!H629</f>
        <v>100 шт.</v>
      </c>
      <c r="E890" s="13">
        <f>Source!I629</f>
        <v>1.5</v>
      </c>
      <c r="F890" s="26">
        <f>Source!AL629+Source!AM629+Source!AO629</f>
        <v>51.4</v>
      </c>
      <c r="G890" s="40" t="s">
        <v>3</v>
      </c>
      <c r="H890" s="12">
        <f>ROUND(Source!AC629*Source!I629, 2)+ROUND(Source!AD629*Source!I629, 2)+ROUND(Source!AF629*Source!I629, 2)</f>
        <v>77.099999999999994</v>
      </c>
      <c r="I890" s="6"/>
      <c r="J890" s="6">
        <f>IF(Source!BC629&lt;&gt; 0, Source!BC629, 1)</f>
        <v>1</v>
      </c>
      <c r="K890" s="12">
        <f>Source!O629</f>
        <v>77.099999999999994</v>
      </c>
      <c r="L890" s="27"/>
      <c r="S890">
        <f>ROUND((Source!FX629/100)*((ROUND(Source!AF629*Source!I629, 2)+ROUND(Source!AE629*Source!I629, 2))), 2)</f>
        <v>0</v>
      </c>
      <c r="T890">
        <f>Source!X629</f>
        <v>0</v>
      </c>
      <c r="U890">
        <f>ROUND((Source!FY629/100)*((ROUND(Source!AF629*Source!I629, 2)+ROUND(Source!AE629*Source!I629, 2))), 2)</f>
        <v>0</v>
      </c>
      <c r="V890">
        <f>Source!Y629</f>
        <v>0</v>
      </c>
      <c r="W890">
        <f>IF(Source!BI629&lt;=1,H890, 0)</f>
        <v>77.099999999999994</v>
      </c>
      <c r="X890">
        <f>IF(Source!BI629=2,H890, 0)</f>
        <v>0</v>
      </c>
      <c r="Y890">
        <f>IF(Source!BI629=3,H890, 0)</f>
        <v>0</v>
      </c>
      <c r="Z890">
        <f>IF(Source!BI629=4,H890, 0)</f>
        <v>0</v>
      </c>
    </row>
    <row r="891" spans="1:26" ht="57" x14ac:dyDescent="0.2">
      <c r="A891" s="43" t="str">
        <f>Source!E631</f>
        <v>96,2</v>
      </c>
      <c r="B891" s="44" t="str">
        <f>Source!F631</f>
        <v>08.3.09.02-0041</v>
      </c>
      <c r="C891" s="44" t="str">
        <f>Source!G631</f>
        <v>Профилированный настил оцинкованный с лакокрасочным покрытием С-9/С15-B/V RAL, толщиной 0,5 мм прим. профиль С21 и С8</v>
      </c>
      <c r="D891" s="31" t="str">
        <f>Source!H631</f>
        <v>м2</v>
      </c>
      <c r="E891" s="32">
        <f>Source!I631</f>
        <v>23.990400000000001</v>
      </c>
      <c r="F891" s="33">
        <f>Source!AL631+Source!AM631+Source!AO631</f>
        <v>44.59</v>
      </c>
      <c r="G891" s="34" t="s">
        <v>3</v>
      </c>
      <c r="H891" s="35">
        <f>ROUND(Source!AC631*Source!I631, 2)+ROUND(Source!AD631*Source!I631, 2)+ROUND(Source!AF631*Source!I631, 2)</f>
        <v>1069.73</v>
      </c>
      <c r="I891" s="36"/>
      <c r="J891" s="36">
        <f>IF(Source!BC631&lt;&gt; 0, Source!BC631, 1)</f>
        <v>1</v>
      </c>
      <c r="K891" s="35">
        <f>Source!O631</f>
        <v>1069.73</v>
      </c>
      <c r="L891" s="37"/>
      <c r="S891">
        <f>ROUND((Source!FX631/100)*((ROUND(Source!AF631*Source!I631, 2)+ROUND(Source!AE631*Source!I631, 2))), 2)</f>
        <v>0</v>
      </c>
      <c r="T891">
        <f>Source!X631</f>
        <v>0</v>
      </c>
      <c r="U891">
        <f>ROUND((Source!FY631/100)*((ROUND(Source!AF631*Source!I631, 2)+ROUND(Source!AE631*Source!I631, 2))), 2)</f>
        <v>0</v>
      </c>
      <c r="V891">
        <f>Source!Y631</f>
        <v>0</v>
      </c>
      <c r="W891">
        <f>IF(Source!BI631&lt;=1,H891, 0)</f>
        <v>1069.73</v>
      </c>
      <c r="X891">
        <f>IF(Source!BI631=2,H891, 0)</f>
        <v>0</v>
      </c>
      <c r="Y891">
        <f>IF(Source!BI631=3,H891, 0)</f>
        <v>0</v>
      </c>
      <c r="Z891">
        <f>IF(Source!BI631=4,H891, 0)</f>
        <v>0</v>
      </c>
    </row>
    <row r="892" spans="1:26" ht="15" x14ac:dyDescent="0.25">
      <c r="G892" s="60">
        <f>H883+H884+H886+H887+H888+SUM(H890:H891)</f>
        <v>1607.27</v>
      </c>
      <c r="H892" s="60"/>
      <c r="J892" s="60">
        <f>K883+K884+K886+K887+K888+SUM(K890:K891)</f>
        <v>1606.9899999999998</v>
      </c>
      <c r="K892" s="60"/>
      <c r="L892" s="38">
        <f>Source!U627</f>
        <v>11.042345999999997</v>
      </c>
      <c r="O892" s="17">
        <f>G892</f>
        <v>1607.27</v>
      </c>
      <c r="P892" s="17">
        <f>J892</f>
        <v>1606.9899999999998</v>
      </c>
      <c r="Q892" s="17">
        <f>L892</f>
        <v>11.042345999999997</v>
      </c>
      <c r="W892">
        <f>IF(Source!BI627&lt;=1,H883+H884+H886+H887+H888, 0)</f>
        <v>460.43999999999994</v>
      </c>
      <c r="X892">
        <f>IF(Source!BI627=2,H883+H884+H886+H887+H888, 0)</f>
        <v>0</v>
      </c>
      <c r="Y892">
        <f>IF(Source!BI627=3,H883+H884+H886+H887+H888, 0)</f>
        <v>0</v>
      </c>
      <c r="Z892">
        <f>IF(Source!BI627=4,H883+H884+H886+H887+H888, 0)</f>
        <v>0</v>
      </c>
    </row>
    <row r="893" spans="1:26" ht="117.75" x14ac:dyDescent="0.2">
      <c r="A893" s="41" t="str">
        <f>Source!E633</f>
        <v>97</v>
      </c>
      <c r="B893" s="42" t="s">
        <v>1250</v>
      </c>
      <c r="C893" s="42" t="str">
        <f>Source!G633</f>
        <v>Монтаж стальных плинтусов из гнутого профиля</v>
      </c>
      <c r="D893" s="25" t="str">
        <f>Source!H633</f>
        <v>100 м</v>
      </c>
      <c r="E893" s="13">
        <f>Source!I633</f>
        <v>0.12</v>
      </c>
      <c r="F893" s="26">
        <f>Source!AL633+Source!AM633+Source!AO633</f>
        <v>122.2</v>
      </c>
      <c r="G893" s="6"/>
      <c r="H893" s="12"/>
      <c r="I893" s="6" t="str">
        <f>Source!BO633</f>
        <v/>
      </c>
      <c r="J893" s="6"/>
      <c r="K893" s="12"/>
      <c r="L893" s="27"/>
      <c r="S893">
        <f>ROUND((Source!FX633/100)*((ROUND(Source!AF633*Source!I633, 2)+ROUND(Source!AE633*Source!I633, 2))), 2)</f>
        <v>15.37</v>
      </c>
      <c r="T893">
        <f>Source!X633</f>
        <v>15.37</v>
      </c>
      <c r="U893">
        <f>ROUND((Source!FY633/100)*((ROUND(Source!AF633*Source!I633, 2)+ROUND(Source!AE633*Source!I633, 2))), 2)</f>
        <v>13.71</v>
      </c>
      <c r="V893">
        <f>Source!Y633</f>
        <v>13.66</v>
      </c>
    </row>
    <row r="894" spans="1:26" x14ac:dyDescent="0.2">
      <c r="C894" s="19" t="str">
        <f>"Объем: "&amp;Source!I633&amp;"=12/"&amp;"100"</f>
        <v>Объем: 0,12=12/100</v>
      </c>
    </row>
    <row r="895" spans="1:26" ht="14.25" x14ac:dyDescent="0.2">
      <c r="A895" s="41"/>
      <c r="B895" s="42"/>
      <c r="C895" s="42" t="s">
        <v>1206</v>
      </c>
      <c r="D895" s="25"/>
      <c r="E895" s="13"/>
      <c r="F895" s="26">
        <f>Source!AO633</f>
        <v>118.91</v>
      </c>
      <c r="G895" s="6" t="str">
        <f>Source!DG633</f>
        <v>)*1,15)*1,15</v>
      </c>
      <c r="H895" s="12">
        <f>ROUND(Source!AF633*Source!I633, 2)</f>
        <v>18.87</v>
      </c>
      <c r="I895" s="6"/>
      <c r="J895" s="6">
        <f>IF(Source!BA633&lt;&gt; 0, Source!BA633, 1)</f>
        <v>1</v>
      </c>
      <c r="K895" s="12">
        <f>Source!S633</f>
        <v>18.87</v>
      </c>
      <c r="L895" s="27"/>
      <c r="R895">
        <f>H895</f>
        <v>18.87</v>
      </c>
    </row>
    <row r="896" spans="1:26" ht="14.25" x14ac:dyDescent="0.2">
      <c r="A896" s="41"/>
      <c r="B896" s="42"/>
      <c r="C896" s="42" t="s">
        <v>159</v>
      </c>
      <c r="D896" s="25"/>
      <c r="E896" s="13"/>
      <c r="F896" s="26">
        <f>Source!AM633</f>
        <v>3.29</v>
      </c>
      <c r="G896" s="6" t="str">
        <f>Source!DE633</f>
        <v>)*1,15)*1,25</v>
      </c>
      <c r="H896" s="12">
        <f>ROUND(Source!AD633*Source!I633, 2)</f>
        <v>0.56999999999999995</v>
      </c>
      <c r="I896" s="6"/>
      <c r="J896" s="6">
        <f>IF(Source!BB633&lt;&gt; 0, Source!BB633, 1)</f>
        <v>1</v>
      </c>
      <c r="K896" s="12">
        <f>Source!Q633</f>
        <v>0.56999999999999995</v>
      </c>
      <c r="L896" s="27"/>
    </row>
    <row r="897" spans="1:26" ht="14.25" x14ac:dyDescent="0.2">
      <c r="A897" s="41"/>
      <c r="B897" s="42"/>
      <c r="C897" s="42" t="s">
        <v>1207</v>
      </c>
      <c r="D897" s="25"/>
      <c r="E897" s="13"/>
      <c r="F897" s="26">
        <f>Source!AN633</f>
        <v>0.57999999999999996</v>
      </c>
      <c r="G897" s="6" t="str">
        <f>Source!DF633</f>
        <v>)*1,15)*1,25</v>
      </c>
      <c r="H897" s="28">
        <f>ROUND(Source!AE633*Source!I633, 2)</f>
        <v>0.1</v>
      </c>
      <c r="I897" s="6"/>
      <c r="J897" s="6">
        <f>IF(Source!BS633&lt;&gt; 0, Source!BS633, 1)</f>
        <v>1</v>
      </c>
      <c r="K897" s="28">
        <f>Source!R633</f>
        <v>0.1</v>
      </c>
      <c r="L897" s="27"/>
      <c r="R897">
        <f>H897</f>
        <v>0.1</v>
      </c>
    </row>
    <row r="898" spans="1:26" ht="14.25" x14ac:dyDescent="0.2">
      <c r="A898" s="41"/>
      <c r="B898" s="42"/>
      <c r="C898" s="42" t="s">
        <v>1208</v>
      </c>
      <c r="D898" s="25" t="s">
        <v>1209</v>
      </c>
      <c r="E898" s="13">
        <f>Source!BZ633</f>
        <v>90</v>
      </c>
      <c r="F898" s="59" t="str">
        <f>CONCATENATE(" )", Source!DL633, Source!FT633, "=", Source!FX633)</f>
        <v xml:space="preserve"> )*0,9=81</v>
      </c>
      <c r="G898" s="48"/>
      <c r="H898" s="12">
        <f>SUM(S893:S902)</f>
        <v>15.37</v>
      </c>
      <c r="I898" s="29"/>
      <c r="J898" s="7">
        <f>Source!AT633</f>
        <v>81</v>
      </c>
      <c r="K898" s="12">
        <f>SUM(T893:T902)</f>
        <v>15.37</v>
      </c>
      <c r="L898" s="27"/>
    </row>
    <row r="899" spans="1:26" ht="14.25" x14ac:dyDescent="0.2">
      <c r="A899" s="41"/>
      <c r="B899" s="42"/>
      <c r="C899" s="42" t="s">
        <v>1210</v>
      </c>
      <c r="D899" s="25" t="s">
        <v>1209</v>
      </c>
      <c r="E899" s="13">
        <f>Source!CA633</f>
        <v>85</v>
      </c>
      <c r="F899" s="59" t="str">
        <f>CONCATENATE(" )", Source!DM633, Source!FU633, "=", Source!FY633)</f>
        <v xml:space="preserve"> )*0,85=72,25</v>
      </c>
      <c r="G899" s="48"/>
      <c r="H899" s="12">
        <f>SUM(U893:U902)</f>
        <v>13.71</v>
      </c>
      <c r="I899" s="29"/>
      <c r="J899" s="7">
        <f>Source!AU633</f>
        <v>72</v>
      </c>
      <c r="K899" s="12">
        <f>SUM(V893:V902)</f>
        <v>13.66</v>
      </c>
      <c r="L899" s="27"/>
    </row>
    <row r="900" spans="1:26" ht="14.25" x14ac:dyDescent="0.2">
      <c r="A900" s="41"/>
      <c r="B900" s="42"/>
      <c r="C900" s="42" t="s">
        <v>1211</v>
      </c>
      <c r="D900" s="25" t="s">
        <v>1212</v>
      </c>
      <c r="E900" s="13">
        <f>Source!AQ633</f>
        <v>12.8</v>
      </c>
      <c r="F900" s="26"/>
      <c r="G900" s="6" t="str">
        <f>Source!DI633</f>
        <v>)*1,15)*1,15</v>
      </c>
      <c r="H900" s="12"/>
      <c r="I900" s="6"/>
      <c r="J900" s="6"/>
      <c r="K900" s="12"/>
      <c r="L900" s="30">
        <f>Source!U633</f>
        <v>2.0313599999999994</v>
      </c>
    </row>
    <row r="901" spans="1:26" ht="28.5" x14ac:dyDescent="0.2">
      <c r="A901" s="41" t="str">
        <f>Source!E635</f>
        <v>97,1</v>
      </c>
      <c r="B901" s="42" t="str">
        <f>Source!F635</f>
        <v>01.7.15.14-0191</v>
      </c>
      <c r="C901" s="42" t="str">
        <f>Source!G635</f>
        <v>Шурупы с шестигранной головкой 6х20 мм</v>
      </c>
      <c r="D901" s="25" t="str">
        <f>Source!H635</f>
        <v>т</v>
      </c>
      <c r="E901" s="13">
        <f>Source!I635</f>
        <v>9.0000000000000006E-5</v>
      </c>
      <c r="F901" s="26">
        <f>Source!AL635+Source!AM635+Source!AO635</f>
        <v>16709.810000000001</v>
      </c>
      <c r="G901" s="40" t="s">
        <v>3</v>
      </c>
      <c r="H901" s="12">
        <f>ROUND(Source!AC635*Source!I635, 2)+ROUND(Source!AD635*Source!I635, 2)+ROUND(Source!AF635*Source!I635, 2)</f>
        <v>1.5</v>
      </c>
      <c r="I901" s="6"/>
      <c r="J901" s="6">
        <f>IF(Source!BC635&lt;&gt; 0, Source!BC635, 1)</f>
        <v>1</v>
      </c>
      <c r="K901" s="12">
        <f>Source!O635</f>
        <v>1.5</v>
      </c>
      <c r="L901" s="27"/>
      <c r="S901">
        <f>ROUND((Source!FX635/100)*((ROUND(Source!AF635*Source!I635, 2)+ROUND(Source!AE635*Source!I635, 2))), 2)</f>
        <v>0</v>
      </c>
      <c r="T901">
        <f>Source!X635</f>
        <v>0</v>
      </c>
      <c r="U901">
        <f>ROUND((Source!FY635/100)*((ROUND(Source!AF635*Source!I635, 2)+ROUND(Source!AE635*Source!I635, 2))), 2)</f>
        <v>0</v>
      </c>
      <c r="V901">
        <f>Source!Y635</f>
        <v>0</v>
      </c>
      <c r="W901">
        <f>IF(Source!BI635&lt;=1,H901, 0)</f>
        <v>1.5</v>
      </c>
      <c r="X901">
        <f>IF(Source!BI635=2,H901, 0)</f>
        <v>0</v>
      </c>
      <c r="Y901">
        <f>IF(Source!BI635=3,H901, 0)</f>
        <v>0</v>
      </c>
      <c r="Z901">
        <f>IF(Source!BI635=4,H901, 0)</f>
        <v>0</v>
      </c>
    </row>
    <row r="902" spans="1:26" ht="28.5" x14ac:dyDescent="0.2">
      <c r="A902" s="43" t="str">
        <f>Source!E637</f>
        <v>97,2</v>
      </c>
      <c r="B902" s="44" t="str">
        <f>Source!F637</f>
        <v>07.2.07.13-0151</v>
      </c>
      <c r="C902" s="44" t="str">
        <f>Source!G637</f>
        <v>Планка из стального листа толщиной 1 мм Прим. J-профиль</v>
      </c>
      <c r="D902" s="31" t="str">
        <f>Source!H637</f>
        <v>т</v>
      </c>
      <c r="E902" s="32">
        <f>Source!I637</f>
        <v>4.7999999999999996E-3</v>
      </c>
      <c r="F902" s="33">
        <f>Source!AL637+Source!AM637+Source!AO637</f>
        <v>6820</v>
      </c>
      <c r="G902" s="34" t="s">
        <v>3</v>
      </c>
      <c r="H902" s="35">
        <f>ROUND(Source!AC637*Source!I637, 2)+ROUND(Source!AD637*Source!I637, 2)+ROUND(Source!AF637*Source!I637, 2)</f>
        <v>32.74</v>
      </c>
      <c r="I902" s="36"/>
      <c r="J902" s="36">
        <f>IF(Source!BC637&lt;&gt; 0, Source!BC637, 1)</f>
        <v>1</v>
      </c>
      <c r="K902" s="35">
        <f>Source!O637</f>
        <v>32.74</v>
      </c>
      <c r="L902" s="37"/>
      <c r="S902">
        <f>ROUND((Source!FX637/100)*((ROUND(Source!AF637*Source!I637, 2)+ROUND(Source!AE637*Source!I637, 2))), 2)</f>
        <v>0</v>
      </c>
      <c r="T902">
        <f>Source!X637</f>
        <v>0</v>
      </c>
      <c r="U902">
        <f>ROUND((Source!FY637/100)*((ROUND(Source!AF637*Source!I637, 2)+ROUND(Source!AE637*Source!I637, 2))), 2)</f>
        <v>0</v>
      </c>
      <c r="V902">
        <f>Source!Y637</f>
        <v>0</v>
      </c>
      <c r="W902">
        <f>IF(Source!BI637&lt;=1,H902, 0)</f>
        <v>32.74</v>
      </c>
      <c r="X902">
        <f>IF(Source!BI637=2,H902, 0)</f>
        <v>0</v>
      </c>
      <c r="Y902">
        <f>IF(Source!BI637=3,H902, 0)</f>
        <v>0</v>
      </c>
      <c r="Z902">
        <f>IF(Source!BI637=4,H902, 0)</f>
        <v>0</v>
      </c>
    </row>
    <row r="903" spans="1:26" ht="15" x14ac:dyDescent="0.25">
      <c r="G903" s="60">
        <f>H895+H896+H898+H899+SUM(H901:H902)</f>
        <v>82.76</v>
      </c>
      <c r="H903" s="60"/>
      <c r="J903" s="60">
        <f>K895+K896+K898+K899+SUM(K901:K902)</f>
        <v>82.710000000000008</v>
      </c>
      <c r="K903" s="60"/>
      <c r="L903" s="38">
        <f>Source!U633</f>
        <v>2.0313599999999994</v>
      </c>
      <c r="O903" s="17">
        <f>G903</f>
        <v>82.76</v>
      </c>
      <c r="P903" s="17">
        <f>J903</f>
        <v>82.710000000000008</v>
      </c>
      <c r="Q903" s="17">
        <f>L903</f>
        <v>2.0313599999999994</v>
      </c>
      <c r="W903">
        <f>IF(Source!BI633&lt;=1,H895+H896+H898+H899, 0)</f>
        <v>48.52</v>
      </c>
      <c r="X903">
        <f>IF(Source!BI633=2,H895+H896+H898+H899, 0)</f>
        <v>0</v>
      </c>
      <c r="Y903">
        <f>IF(Source!BI633=3,H895+H896+H898+H899, 0)</f>
        <v>0</v>
      </c>
      <c r="Z903">
        <f>IF(Source!BI633=4,H895+H896+H898+H899, 0)</f>
        <v>0</v>
      </c>
    </row>
    <row r="904" spans="1:26" ht="99.75" x14ac:dyDescent="0.2">
      <c r="A904" s="41" t="str">
        <f>Source!E639</f>
        <v>98</v>
      </c>
      <c r="B904" s="42" t="str">
        <f>Source!F639</f>
        <v>12-01-010-01</v>
      </c>
      <c r="C904" s="42" t="str">
        <f>Source!G639</f>
        <v>Устройство мелких покрытий (брандмауэры, парапеты, свесы и т.п.) из листовой оцинкованной стали прим. Фасонные элементы листы из оцинкованой стали  0,4мм с порошковой покраской (отливы, откосы)</v>
      </c>
      <c r="D904" s="25" t="str">
        <f>Source!H639</f>
        <v>100 м2</v>
      </c>
      <c r="E904" s="13">
        <f>Source!I639</f>
        <v>0.1</v>
      </c>
      <c r="F904" s="26">
        <f>Source!AL639+Source!AM639+Source!AO639</f>
        <v>9874.2199999999993</v>
      </c>
      <c r="G904" s="6"/>
      <c r="H904" s="12"/>
      <c r="I904" s="6" t="str">
        <f>Source!BO639</f>
        <v/>
      </c>
      <c r="J904" s="6"/>
      <c r="K904" s="12"/>
      <c r="L904" s="27"/>
      <c r="S904">
        <f>ROUND((Source!FX639/100)*((ROUND(Source!AF639*Source!I639, 2)+ROUND(Source!AE639*Source!I639, 2))), 2)</f>
        <v>104.25</v>
      </c>
      <c r="T904">
        <f>Source!X639</f>
        <v>104.25</v>
      </c>
      <c r="U904">
        <f>ROUND((Source!FY639/100)*((ROUND(Source!AF639*Source!I639, 2)+ROUND(Source!AE639*Source!I639, 2))), 2)</f>
        <v>53.33</v>
      </c>
      <c r="V904">
        <f>Source!Y639</f>
        <v>53.09</v>
      </c>
    </row>
    <row r="905" spans="1:26" x14ac:dyDescent="0.2">
      <c r="C905" s="19" t="str">
        <f>"Объем: "&amp;Source!I639&amp;"=10/"&amp;"100"</f>
        <v>Объем: 0,1=10/100</v>
      </c>
    </row>
    <row r="906" spans="1:26" ht="14.25" x14ac:dyDescent="0.2">
      <c r="A906" s="41"/>
      <c r="B906" s="42"/>
      <c r="C906" s="42" t="s">
        <v>1206</v>
      </c>
      <c r="D906" s="25"/>
      <c r="E906" s="13"/>
      <c r="F906" s="26">
        <f>Source!AO639</f>
        <v>961.76</v>
      </c>
      <c r="G906" s="6" t="str">
        <f>Source!DG639</f>
        <v/>
      </c>
      <c r="H906" s="12">
        <f>ROUND(Source!AF639*Source!I639, 2)</f>
        <v>96.18</v>
      </c>
      <c r="I906" s="6"/>
      <c r="J906" s="6">
        <f>IF(Source!BA639&lt;&gt; 0, Source!BA639, 1)</f>
        <v>1</v>
      </c>
      <c r="K906" s="12">
        <f>Source!S639</f>
        <v>96.18</v>
      </c>
      <c r="L906" s="27"/>
      <c r="R906">
        <f>H906</f>
        <v>96.18</v>
      </c>
    </row>
    <row r="907" spans="1:26" ht="14.25" x14ac:dyDescent="0.2">
      <c r="A907" s="41"/>
      <c r="B907" s="42"/>
      <c r="C907" s="42" t="s">
        <v>159</v>
      </c>
      <c r="D907" s="25"/>
      <c r="E907" s="13"/>
      <c r="F907" s="26">
        <f>Source!AM639</f>
        <v>21.88</v>
      </c>
      <c r="G907" s="6" t="str">
        <f>Source!DE639</f>
        <v/>
      </c>
      <c r="H907" s="12">
        <f>ROUND(Source!AD639*Source!I639, 2)</f>
        <v>2.19</v>
      </c>
      <c r="I907" s="6"/>
      <c r="J907" s="6">
        <f>IF(Source!BB639&lt;&gt; 0, Source!BB639, 1)</f>
        <v>1</v>
      </c>
      <c r="K907" s="12">
        <f>Source!Q639</f>
        <v>2.19</v>
      </c>
      <c r="L907" s="27"/>
    </row>
    <row r="908" spans="1:26" ht="14.25" x14ac:dyDescent="0.2">
      <c r="A908" s="41"/>
      <c r="B908" s="42"/>
      <c r="C908" s="42" t="s">
        <v>1207</v>
      </c>
      <c r="D908" s="25"/>
      <c r="E908" s="13"/>
      <c r="F908" s="26">
        <f>Source!AN639</f>
        <v>3.51</v>
      </c>
      <c r="G908" s="6" t="str">
        <f>Source!DF639</f>
        <v/>
      </c>
      <c r="H908" s="28">
        <f>ROUND(Source!AE639*Source!I639, 2)</f>
        <v>0.35</v>
      </c>
      <c r="I908" s="6"/>
      <c r="J908" s="6">
        <f>IF(Source!BS639&lt;&gt; 0, Source!BS639, 1)</f>
        <v>1</v>
      </c>
      <c r="K908" s="28">
        <f>Source!R639</f>
        <v>0.35</v>
      </c>
      <c r="L908" s="27"/>
      <c r="R908">
        <f>H908</f>
        <v>0.35</v>
      </c>
    </row>
    <row r="909" spans="1:26" ht="14.25" x14ac:dyDescent="0.2">
      <c r="A909" s="41"/>
      <c r="B909" s="42"/>
      <c r="C909" s="42" t="s">
        <v>1215</v>
      </c>
      <c r="D909" s="25"/>
      <c r="E909" s="13"/>
      <c r="F909" s="26">
        <f>Source!AL639</f>
        <v>8890.58</v>
      </c>
      <c r="G909" s="6" t="str">
        <f>Source!DD639</f>
        <v/>
      </c>
      <c r="H909" s="12">
        <f>ROUND(Source!AC639*Source!I639, 2)</f>
        <v>889.06</v>
      </c>
      <c r="I909" s="6"/>
      <c r="J909" s="6">
        <f>IF(Source!BC639&lt;&gt; 0, Source!BC639, 1)</f>
        <v>1</v>
      </c>
      <c r="K909" s="12">
        <f>Source!P639</f>
        <v>889.06</v>
      </c>
      <c r="L909" s="27"/>
    </row>
    <row r="910" spans="1:26" ht="14.25" x14ac:dyDescent="0.2">
      <c r="A910" s="41"/>
      <c r="B910" s="42"/>
      <c r="C910" s="42" t="s">
        <v>1208</v>
      </c>
      <c r="D910" s="25" t="s">
        <v>1209</v>
      </c>
      <c r="E910" s="13">
        <f>Source!BZ639</f>
        <v>120</v>
      </c>
      <c r="F910" s="59" t="str">
        <f>CONCATENATE(" )", Source!DL639, Source!FT639, "=", Source!FX639)</f>
        <v xml:space="preserve"> )*0,9=108</v>
      </c>
      <c r="G910" s="48"/>
      <c r="H910" s="12">
        <f>SUM(S904:S914)</f>
        <v>104.25</v>
      </c>
      <c r="I910" s="29"/>
      <c r="J910" s="7">
        <f>Source!AT639</f>
        <v>108</v>
      </c>
      <c r="K910" s="12">
        <f>SUM(T904:T914)</f>
        <v>104.25</v>
      </c>
      <c r="L910" s="27"/>
    </row>
    <row r="911" spans="1:26" ht="14.25" x14ac:dyDescent="0.2">
      <c r="A911" s="41"/>
      <c r="B911" s="42"/>
      <c r="C911" s="42" t="s">
        <v>1210</v>
      </c>
      <c r="D911" s="25" t="s">
        <v>1209</v>
      </c>
      <c r="E911" s="13">
        <f>Source!CA639</f>
        <v>65</v>
      </c>
      <c r="F911" s="59" t="str">
        <f>CONCATENATE(" )", Source!DM639, Source!FU639, "=", Source!FY639)</f>
        <v xml:space="preserve"> )*0,85=55,25</v>
      </c>
      <c r="G911" s="48"/>
      <c r="H911" s="12">
        <f>SUM(U904:U914)</f>
        <v>53.33</v>
      </c>
      <c r="I911" s="29"/>
      <c r="J911" s="7">
        <f>Source!AU639</f>
        <v>55</v>
      </c>
      <c r="K911" s="12">
        <f>SUM(V904:V914)</f>
        <v>53.09</v>
      </c>
      <c r="L911" s="27"/>
    </row>
    <row r="912" spans="1:26" ht="14.25" x14ac:dyDescent="0.2">
      <c r="A912" s="41"/>
      <c r="B912" s="42"/>
      <c r="C912" s="42" t="s">
        <v>1211</v>
      </c>
      <c r="D912" s="25" t="s">
        <v>1212</v>
      </c>
      <c r="E912" s="13">
        <f>Source!AQ639</f>
        <v>112.75</v>
      </c>
      <c r="F912" s="26"/>
      <c r="G912" s="6" t="str">
        <f>Source!DI639</f>
        <v/>
      </c>
      <c r="H912" s="12"/>
      <c r="I912" s="6"/>
      <c r="J912" s="6"/>
      <c r="K912" s="12"/>
      <c r="L912" s="30">
        <f>Source!U639</f>
        <v>11.275</v>
      </c>
    </row>
    <row r="913" spans="1:26" ht="28.5" x14ac:dyDescent="0.2">
      <c r="A913" s="41" t="str">
        <f>Source!E641</f>
        <v>98,1</v>
      </c>
      <c r="B913" s="42" t="str">
        <f>Source!F641</f>
        <v>01.7.15.07-0083</v>
      </c>
      <c r="C913" s="42" t="str">
        <f>Source!G641</f>
        <v>Дюбель-гвоздь 8х100 мм</v>
      </c>
      <c r="D913" s="25" t="str">
        <f>Source!H641</f>
        <v>100 шт.</v>
      </c>
      <c r="E913" s="13">
        <f>Source!I641</f>
        <v>0.5</v>
      </c>
      <c r="F913" s="26">
        <f>Source!AL641+Source!AM641+Source!AO641</f>
        <v>118</v>
      </c>
      <c r="G913" s="40" t="s">
        <v>3</v>
      </c>
      <c r="H913" s="12">
        <f>ROUND(Source!AC641*Source!I641, 2)+ROUND(Source!AD641*Source!I641, 2)+ROUND(Source!AF641*Source!I641, 2)</f>
        <v>59</v>
      </c>
      <c r="I913" s="6"/>
      <c r="J913" s="6">
        <f>IF(Source!BC641&lt;&gt; 0, Source!BC641, 1)</f>
        <v>1</v>
      </c>
      <c r="K913" s="12">
        <f>Source!O641</f>
        <v>59</v>
      </c>
      <c r="L913" s="27"/>
      <c r="S913">
        <f>ROUND((Source!FX641/100)*((ROUND(Source!AF641*Source!I641, 2)+ROUND(Source!AE641*Source!I641, 2))), 2)</f>
        <v>0</v>
      </c>
      <c r="T913">
        <f>Source!X641</f>
        <v>0</v>
      </c>
      <c r="U913">
        <f>ROUND((Source!FY641/100)*((ROUND(Source!AF641*Source!I641, 2)+ROUND(Source!AE641*Source!I641, 2))), 2)</f>
        <v>0</v>
      </c>
      <c r="V913">
        <f>Source!Y641</f>
        <v>0</v>
      </c>
      <c r="W913">
        <f>IF(Source!BI641&lt;=1,H913, 0)</f>
        <v>59</v>
      </c>
      <c r="X913">
        <f>IF(Source!BI641=2,H913, 0)</f>
        <v>0</v>
      </c>
      <c r="Y913">
        <f>IF(Source!BI641=3,H913, 0)</f>
        <v>0</v>
      </c>
      <c r="Z913">
        <f>IF(Source!BI641=4,H913, 0)</f>
        <v>0</v>
      </c>
    </row>
    <row r="914" spans="1:26" ht="28.5" x14ac:dyDescent="0.2">
      <c r="A914" s="43" t="str">
        <f>Source!E643</f>
        <v>98,2</v>
      </c>
      <c r="B914" s="44" t="str">
        <f>Source!F643</f>
        <v>01.7.15.06-0146</v>
      </c>
      <c r="C914" s="44" t="str">
        <f>Source!G643</f>
        <v>Гвозди толевые круглые 3,0х40 мм</v>
      </c>
      <c r="D914" s="31" t="str">
        <f>Source!H643</f>
        <v>т</v>
      </c>
      <c r="E914" s="32">
        <f>Source!I643</f>
        <v>-4.0000000000000002E-4</v>
      </c>
      <c r="F914" s="33">
        <f>Source!AL643+Source!AM643+Source!AO643</f>
        <v>8475</v>
      </c>
      <c r="G914" s="34" t="s">
        <v>3</v>
      </c>
      <c r="H914" s="35">
        <f>ROUND(Source!AC643*Source!I643, 2)+ROUND(Source!AD643*Source!I643, 2)+ROUND(Source!AF643*Source!I643, 2)</f>
        <v>-3.39</v>
      </c>
      <c r="I914" s="36"/>
      <c r="J914" s="36">
        <f>IF(Source!BC643&lt;&gt; 0, Source!BC643, 1)</f>
        <v>1</v>
      </c>
      <c r="K914" s="35">
        <f>Source!O643</f>
        <v>-3.39</v>
      </c>
      <c r="L914" s="37"/>
      <c r="S914">
        <f>ROUND((Source!FX643/100)*((ROUND(Source!AF643*Source!I643, 2)+ROUND(Source!AE643*Source!I643, 2))), 2)</f>
        <v>0</v>
      </c>
      <c r="T914">
        <f>Source!X643</f>
        <v>0</v>
      </c>
      <c r="U914">
        <f>ROUND((Source!FY643/100)*((ROUND(Source!AF643*Source!I643, 2)+ROUND(Source!AE643*Source!I643, 2))), 2)</f>
        <v>0</v>
      </c>
      <c r="V914">
        <f>Source!Y643</f>
        <v>0</v>
      </c>
      <c r="W914">
        <f>IF(Source!BI643&lt;=1,H914, 0)</f>
        <v>-3.39</v>
      </c>
      <c r="X914">
        <f>IF(Source!BI643=2,H914, 0)</f>
        <v>0</v>
      </c>
      <c r="Y914">
        <f>IF(Source!BI643=3,H914, 0)</f>
        <v>0</v>
      </c>
      <c r="Z914">
        <f>IF(Source!BI643=4,H914, 0)</f>
        <v>0</v>
      </c>
    </row>
    <row r="915" spans="1:26" ht="15" x14ac:dyDescent="0.25">
      <c r="G915" s="60">
        <f>H906+H907+H909+H910+H911+SUM(H913:H914)</f>
        <v>1200.6199999999997</v>
      </c>
      <c r="H915" s="60"/>
      <c r="J915" s="60">
        <f>K906+K907+K909+K910+K911+SUM(K913:K914)</f>
        <v>1200.3799999999997</v>
      </c>
      <c r="K915" s="60"/>
      <c r="L915" s="38">
        <f>Source!U639</f>
        <v>11.275</v>
      </c>
      <c r="O915" s="17">
        <f>G915</f>
        <v>1200.6199999999997</v>
      </c>
      <c r="P915" s="17">
        <f>J915</f>
        <v>1200.3799999999997</v>
      </c>
      <c r="Q915" s="17">
        <f>L915</f>
        <v>11.275</v>
      </c>
      <c r="W915">
        <f>IF(Source!BI639&lt;=1,H906+H907+H909+H910+H911, 0)</f>
        <v>1145.0099999999998</v>
      </c>
      <c r="X915">
        <f>IF(Source!BI639=2,H906+H907+H909+H910+H911, 0)</f>
        <v>0</v>
      </c>
      <c r="Y915">
        <f>IF(Source!BI639=3,H906+H907+H909+H910+H911, 0)</f>
        <v>0</v>
      </c>
      <c r="Z915">
        <f>IF(Source!BI639=4,H906+H907+H909+H910+H911, 0)</f>
        <v>0</v>
      </c>
    </row>
    <row r="916" spans="1:26" ht="117.75" x14ac:dyDescent="0.2">
      <c r="A916" s="41" t="str">
        <f>Source!E645</f>
        <v>99</v>
      </c>
      <c r="B916" s="42" t="s">
        <v>1251</v>
      </c>
      <c r="C916" s="42" t="str">
        <f>Source!G645</f>
        <v>Устройство покрытий на цементном растворе из плиток бетонных, цементных или мозаичных</v>
      </c>
      <c r="D916" s="25" t="str">
        <f>Source!H645</f>
        <v>100 м2</v>
      </c>
      <c r="E916" s="13">
        <f>Source!I645</f>
        <v>0.03</v>
      </c>
      <c r="F916" s="26">
        <f>Source!AL645+Source!AM645+Source!AO645</f>
        <v>959.88000000000011</v>
      </c>
      <c r="G916" s="6"/>
      <c r="H916" s="12"/>
      <c r="I916" s="6" t="str">
        <f>Source!BO645</f>
        <v/>
      </c>
      <c r="J916" s="6"/>
      <c r="K916" s="12"/>
      <c r="L916" s="27"/>
      <c r="S916">
        <f>ROUND((Source!FX645/100)*((ROUND(Source!AF645*Source!I645, 2)+ROUND(Source!AE645*Source!I645, 2))), 2)</f>
        <v>31.97</v>
      </c>
      <c r="T916">
        <f>Source!X645</f>
        <v>32.06</v>
      </c>
      <c r="U916">
        <f>ROUND((Source!FY645/100)*((ROUND(Source!AF645*Source!I645, 2)+ROUND(Source!AE645*Source!I645, 2))), 2)</f>
        <v>18.41</v>
      </c>
      <c r="V916">
        <f>Source!Y645</f>
        <v>18.48</v>
      </c>
    </row>
    <row r="917" spans="1:26" x14ac:dyDescent="0.2">
      <c r="C917" s="19" t="str">
        <f>"Объем: "&amp;Source!I645&amp;"=3/"&amp;"100"</f>
        <v>Объем: 0,03=3/100</v>
      </c>
    </row>
    <row r="918" spans="1:26" ht="14.25" x14ac:dyDescent="0.2">
      <c r="A918" s="41"/>
      <c r="B918" s="42"/>
      <c r="C918" s="42" t="s">
        <v>1206</v>
      </c>
      <c r="D918" s="25"/>
      <c r="E918" s="13"/>
      <c r="F918" s="26">
        <f>Source!AO645</f>
        <v>675.69</v>
      </c>
      <c r="G918" s="6" t="str">
        <f>Source!DG645</f>
        <v>)*1,15)*1,15</v>
      </c>
      <c r="H918" s="12">
        <f>ROUND(Source!AF645*Source!I645, 2)</f>
        <v>26.81</v>
      </c>
      <c r="I918" s="6"/>
      <c r="J918" s="6">
        <f>IF(Source!BA645&lt;&gt; 0, Source!BA645, 1)</f>
        <v>1</v>
      </c>
      <c r="K918" s="12">
        <f>Source!S645</f>
        <v>26.81</v>
      </c>
      <c r="L918" s="27"/>
      <c r="R918">
        <f>H918</f>
        <v>26.81</v>
      </c>
    </row>
    <row r="919" spans="1:26" ht="14.25" x14ac:dyDescent="0.2">
      <c r="A919" s="41"/>
      <c r="B919" s="42"/>
      <c r="C919" s="42" t="s">
        <v>159</v>
      </c>
      <c r="D919" s="25"/>
      <c r="E919" s="13"/>
      <c r="F919" s="26">
        <f>Source!AM645</f>
        <v>167.94</v>
      </c>
      <c r="G919" s="6" t="str">
        <f>Source!DE645</f>
        <v>)*1,15)*1,25</v>
      </c>
      <c r="H919" s="12">
        <f>ROUND(Source!AD645*Source!I645, 2)</f>
        <v>7.24</v>
      </c>
      <c r="I919" s="6"/>
      <c r="J919" s="6">
        <f>IF(Source!BB645&lt;&gt; 0, Source!BB645, 1)</f>
        <v>1</v>
      </c>
      <c r="K919" s="12">
        <f>Source!Q645</f>
        <v>7.24</v>
      </c>
      <c r="L919" s="27"/>
    </row>
    <row r="920" spans="1:26" ht="14.25" x14ac:dyDescent="0.2">
      <c r="A920" s="41"/>
      <c r="B920" s="42"/>
      <c r="C920" s="42" t="s">
        <v>1207</v>
      </c>
      <c r="D920" s="25"/>
      <c r="E920" s="13"/>
      <c r="F920" s="26">
        <f>Source!AN645</f>
        <v>48.06</v>
      </c>
      <c r="G920" s="6" t="str">
        <f>Source!DF645</f>
        <v>)*1,15)*1,25</v>
      </c>
      <c r="H920" s="28">
        <f>ROUND(Source!AE645*Source!I645, 2)</f>
        <v>2.0699999999999998</v>
      </c>
      <c r="I920" s="6"/>
      <c r="J920" s="6">
        <f>IF(Source!BS645&lt;&gt; 0, Source!BS645, 1)</f>
        <v>1</v>
      </c>
      <c r="K920" s="28">
        <f>Source!R645</f>
        <v>2.0699999999999998</v>
      </c>
      <c r="L920" s="27"/>
      <c r="R920">
        <f>H920</f>
        <v>2.0699999999999998</v>
      </c>
    </row>
    <row r="921" spans="1:26" ht="14.25" x14ac:dyDescent="0.2">
      <c r="A921" s="41"/>
      <c r="B921" s="42"/>
      <c r="C921" s="42" t="s">
        <v>1215</v>
      </c>
      <c r="D921" s="25"/>
      <c r="E921" s="13"/>
      <c r="F921" s="26">
        <f>Source!AL645</f>
        <v>116.25</v>
      </c>
      <c r="G921" s="6" t="str">
        <f>Source!DD645</f>
        <v/>
      </c>
      <c r="H921" s="12">
        <f>ROUND(Source!AC645*Source!I645, 2)</f>
        <v>3.49</v>
      </c>
      <c r="I921" s="6"/>
      <c r="J921" s="6">
        <f>IF(Source!BC645&lt;&gt; 0, Source!BC645, 1)</f>
        <v>1</v>
      </c>
      <c r="K921" s="12">
        <f>Source!P645</f>
        <v>3.49</v>
      </c>
      <c r="L921" s="27"/>
    </row>
    <row r="922" spans="1:26" ht="14.25" x14ac:dyDescent="0.2">
      <c r="A922" s="41"/>
      <c r="B922" s="42"/>
      <c r="C922" s="42" t="s">
        <v>1208</v>
      </c>
      <c r="D922" s="25" t="s">
        <v>1209</v>
      </c>
      <c r="E922" s="13">
        <f>Source!BZ645</f>
        <v>123</v>
      </c>
      <c r="F922" s="59" t="str">
        <f>CONCATENATE(" )", Source!DL645, Source!FT645, "=", Source!FX645)</f>
        <v xml:space="preserve"> )*0,9=110,7</v>
      </c>
      <c r="G922" s="48"/>
      <c r="H922" s="12">
        <f>SUM(S916:S926)</f>
        <v>31.97</v>
      </c>
      <c r="I922" s="29"/>
      <c r="J922" s="7">
        <f>Source!AT645</f>
        <v>111</v>
      </c>
      <c r="K922" s="12">
        <f>SUM(T916:T926)</f>
        <v>32.06</v>
      </c>
      <c r="L922" s="27"/>
    </row>
    <row r="923" spans="1:26" ht="14.25" x14ac:dyDescent="0.2">
      <c r="A923" s="41"/>
      <c r="B923" s="42"/>
      <c r="C923" s="42" t="s">
        <v>1210</v>
      </c>
      <c r="D923" s="25" t="s">
        <v>1209</v>
      </c>
      <c r="E923" s="13">
        <f>Source!CA645</f>
        <v>75</v>
      </c>
      <c r="F923" s="59" t="str">
        <f>CONCATENATE(" )", Source!DM645, Source!FU645, "=", Source!FY645)</f>
        <v xml:space="preserve"> )*0,85=63,75</v>
      </c>
      <c r="G923" s="48"/>
      <c r="H923" s="12">
        <f>SUM(U916:U926)</f>
        <v>18.41</v>
      </c>
      <c r="I923" s="29"/>
      <c r="J923" s="7">
        <f>Source!AU645</f>
        <v>64</v>
      </c>
      <c r="K923" s="12">
        <f>SUM(V916:V926)</f>
        <v>18.48</v>
      </c>
      <c r="L923" s="27"/>
    </row>
    <row r="924" spans="1:26" ht="14.25" x14ac:dyDescent="0.2">
      <c r="A924" s="41"/>
      <c r="B924" s="42"/>
      <c r="C924" s="42" t="s">
        <v>1211</v>
      </c>
      <c r="D924" s="25" t="s">
        <v>1212</v>
      </c>
      <c r="E924" s="13">
        <f>Source!AQ645</f>
        <v>81.31</v>
      </c>
      <c r="F924" s="26"/>
      <c r="G924" s="6" t="str">
        <f>Source!DI645</f>
        <v>)*1,15)*1,15</v>
      </c>
      <c r="H924" s="12"/>
      <c r="I924" s="6"/>
      <c r="J924" s="6"/>
      <c r="K924" s="12"/>
      <c r="L924" s="30">
        <f>Source!U645</f>
        <v>3.2259742499999993</v>
      </c>
    </row>
    <row r="925" spans="1:26" ht="28.5" x14ac:dyDescent="0.2">
      <c r="A925" s="41" t="str">
        <f>Source!E647</f>
        <v>99,1</v>
      </c>
      <c r="B925" s="42" t="str">
        <f>Source!F647</f>
        <v>04.3.01.09-0017</v>
      </c>
      <c r="C925" s="42" t="str">
        <f>Source!G647</f>
        <v>Раствор готовый кладочный цементный марки 250</v>
      </c>
      <c r="D925" s="25" t="str">
        <f>Source!H647</f>
        <v>м3</v>
      </c>
      <c r="E925" s="13">
        <f>Source!I647</f>
        <v>3.9E-2</v>
      </c>
      <c r="F925" s="26">
        <f>Source!AL647+Source!AM647+Source!AO647</f>
        <v>651.78</v>
      </c>
      <c r="G925" s="40" t="s">
        <v>3</v>
      </c>
      <c r="H925" s="12">
        <f>ROUND(Source!AC647*Source!I647, 2)+ROUND(Source!AD647*Source!I647, 2)+ROUND(Source!AF647*Source!I647, 2)</f>
        <v>25.42</v>
      </c>
      <c r="I925" s="6"/>
      <c r="J925" s="6">
        <f>IF(Source!BC647&lt;&gt; 0, Source!BC647, 1)</f>
        <v>1</v>
      </c>
      <c r="K925" s="12">
        <f>Source!O647</f>
        <v>25.42</v>
      </c>
      <c r="L925" s="27"/>
      <c r="S925">
        <f>ROUND((Source!FX647/100)*((ROUND(Source!AF647*Source!I647, 2)+ROUND(Source!AE647*Source!I647, 2))), 2)</f>
        <v>0</v>
      </c>
      <c r="T925">
        <f>Source!X647</f>
        <v>0</v>
      </c>
      <c r="U925">
        <f>ROUND((Source!FY647/100)*((ROUND(Source!AF647*Source!I647, 2)+ROUND(Source!AE647*Source!I647, 2))), 2)</f>
        <v>0</v>
      </c>
      <c r="V925">
        <f>Source!Y647</f>
        <v>0</v>
      </c>
      <c r="W925">
        <f>IF(Source!BI647&lt;=1,H925, 0)</f>
        <v>25.42</v>
      </c>
      <c r="X925">
        <f>IF(Source!BI647=2,H925, 0)</f>
        <v>0</v>
      </c>
      <c r="Y925">
        <f>IF(Source!BI647=3,H925, 0)</f>
        <v>0</v>
      </c>
      <c r="Z925">
        <f>IF(Source!BI647=4,H925, 0)</f>
        <v>0</v>
      </c>
    </row>
    <row r="926" spans="1:26" ht="71.25" x14ac:dyDescent="0.2">
      <c r="A926" s="43" t="str">
        <f>Source!E649</f>
        <v>99,2</v>
      </c>
      <c r="B926" s="44" t="str">
        <f>Source!F649</f>
        <v>05.2.02.21-0061</v>
      </c>
      <c r="C926" s="44" t="str">
        <f>Source!G649</f>
        <v>Плитки площадью до 0,1 м2 прямоугольные для покрытия тротуаров и площадок с ровной гладкой поверхностью на цветном цементе, при толщине 30 мм</v>
      </c>
      <c r="D926" s="31" t="str">
        <f>Source!H649</f>
        <v>м2</v>
      </c>
      <c r="E926" s="32">
        <f>Source!I649</f>
        <v>3.06</v>
      </c>
      <c r="F926" s="33">
        <f>Source!AL649+Source!AM649+Source!AO649</f>
        <v>65.63</v>
      </c>
      <c r="G926" s="34" t="s">
        <v>3</v>
      </c>
      <c r="H926" s="35">
        <f>ROUND(Source!AC649*Source!I649, 2)+ROUND(Source!AD649*Source!I649, 2)+ROUND(Source!AF649*Source!I649, 2)</f>
        <v>200.83</v>
      </c>
      <c r="I926" s="36"/>
      <c r="J926" s="36">
        <f>IF(Source!BC649&lt;&gt; 0, Source!BC649, 1)</f>
        <v>1</v>
      </c>
      <c r="K926" s="35">
        <f>Source!O649</f>
        <v>200.83</v>
      </c>
      <c r="L926" s="37"/>
      <c r="S926">
        <f>ROUND((Source!FX649/100)*((ROUND(Source!AF649*Source!I649, 2)+ROUND(Source!AE649*Source!I649, 2))), 2)</f>
        <v>0</v>
      </c>
      <c r="T926">
        <f>Source!X649</f>
        <v>0</v>
      </c>
      <c r="U926">
        <f>ROUND((Source!FY649/100)*((ROUND(Source!AF649*Source!I649, 2)+ROUND(Source!AE649*Source!I649, 2))), 2)</f>
        <v>0</v>
      </c>
      <c r="V926">
        <f>Source!Y649</f>
        <v>0</v>
      </c>
      <c r="W926">
        <f>IF(Source!BI649&lt;=1,H926, 0)</f>
        <v>200.83</v>
      </c>
      <c r="X926">
        <f>IF(Source!BI649=2,H926, 0)</f>
        <v>0</v>
      </c>
      <c r="Y926">
        <f>IF(Source!BI649=3,H926, 0)</f>
        <v>0</v>
      </c>
      <c r="Z926">
        <f>IF(Source!BI649=4,H926, 0)</f>
        <v>0</v>
      </c>
    </row>
    <row r="927" spans="1:26" ht="15" x14ac:dyDescent="0.25">
      <c r="G927" s="60">
        <f>H918+H919+H921+H922+H923+SUM(H925:H926)</f>
        <v>314.16999999999996</v>
      </c>
      <c r="H927" s="60"/>
      <c r="J927" s="60">
        <f>K918+K919+K921+K922+K923+SUM(K925:K926)</f>
        <v>314.33</v>
      </c>
      <c r="K927" s="60"/>
      <c r="L927" s="38">
        <f>Source!U645</f>
        <v>3.2259742499999993</v>
      </c>
      <c r="O927" s="17">
        <f>G927</f>
        <v>314.16999999999996</v>
      </c>
      <c r="P927" s="17">
        <f>J927</f>
        <v>314.33</v>
      </c>
      <c r="Q927" s="17">
        <f>L927</f>
        <v>3.2259742499999993</v>
      </c>
      <c r="W927">
        <f>IF(Source!BI645&lt;=1,H918+H919+H921+H922+H923, 0)</f>
        <v>87.919999999999987</v>
      </c>
      <c r="X927">
        <f>IF(Source!BI645=2,H918+H919+H921+H922+H923, 0)</f>
        <v>0</v>
      </c>
      <c r="Y927">
        <f>IF(Source!BI645=3,H918+H919+H921+H922+H923, 0)</f>
        <v>0</v>
      </c>
      <c r="Z927">
        <f>IF(Source!BI645=4,H918+H919+H921+H922+H923, 0)</f>
        <v>0</v>
      </c>
    </row>
    <row r="928" spans="1:26" ht="117.75" x14ac:dyDescent="0.2">
      <c r="A928" s="41" t="str">
        <f>Source!E651</f>
        <v>100</v>
      </c>
      <c r="B928" s="42" t="s">
        <v>1252</v>
      </c>
      <c r="C928" s="42" t="str">
        <f>Source!G651</f>
        <v>Установка бортовых камней бетонных при других видах покрытий</v>
      </c>
      <c r="D928" s="25" t="str">
        <f>Source!H651</f>
        <v>100 м</v>
      </c>
      <c r="E928" s="13">
        <f>Source!I651</f>
        <v>4.4999999999999998E-2</v>
      </c>
      <c r="F928" s="26">
        <f>Source!AL651+Source!AM651+Source!AO651</f>
        <v>4412.47</v>
      </c>
      <c r="G928" s="6"/>
      <c r="H928" s="12"/>
      <c r="I928" s="6" t="str">
        <f>Source!BO651</f>
        <v/>
      </c>
      <c r="J928" s="6"/>
      <c r="K928" s="12"/>
      <c r="L928" s="27"/>
      <c r="S928">
        <f>ROUND((Source!FX651/100)*((ROUND(Source!AF651*Source!I651, 2)+ROUND(Source!AE651*Source!I651, 2))), 2)</f>
        <v>49.74</v>
      </c>
      <c r="T928">
        <f>Source!X651</f>
        <v>49.82</v>
      </c>
      <c r="U928">
        <f>ROUND((Source!FY651/100)*((ROUND(Source!AF651*Source!I651, 2)+ROUND(Source!AE651*Source!I651, 2))), 2)</f>
        <v>31.43</v>
      </c>
      <c r="V928">
        <f>Source!Y651</f>
        <v>31.53</v>
      </c>
    </row>
    <row r="929" spans="1:26" x14ac:dyDescent="0.2">
      <c r="C929" s="19" t="str">
        <f>"Объем: "&amp;Source!I651&amp;"=4,5/"&amp;"100"</f>
        <v>Объем: 0,045=4,5/100</v>
      </c>
    </row>
    <row r="930" spans="1:26" ht="14.25" x14ac:dyDescent="0.2">
      <c r="A930" s="41"/>
      <c r="B930" s="42"/>
      <c r="C930" s="42" t="s">
        <v>1206</v>
      </c>
      <c r="D930" s="25"/>
      <c r="E930" s="13"/>
      <c r="F930" s="26">
        <f>Source!AO651</f>
        <v>643.64</v>
      </c>
      <c r="G930" s="6" t="str">
        <f>Source!DG651</f>
        <v>)*1,15)*1,15</v>
      </c>
      <c r="H930" s="12">
        <f>ROUND(Source!AF651*Source!I651, 2)</f>
        <v>38.299999999999997</v>
      </c>
      <c r="I930" s="6"/>
      <c r="J930" s="6">
        <f>IF(Source!BA651&lt;&gt; 0, Source!BA651, 1)</f>
        <v>1</v>
      </c>
      <c r="K930" s="12">
        <f>Source!S651</f>
        <v>38.299999999999997</v>
      </c>
      <c r="L930" s="27"/>
      <c r="R930">
        <f>H930</f>
        <v>38.299999999999997</v>
      </c>
    </row>
    <row r="931" spans="1:26" ht="14.25" x14ac:dyDescent="0.2">
      <c r="A931" s="41"/>
      <c r="B931" s="42"/>
      <c r="C931" s="42" t="s">
        <v>159</v>
      </c>
      <c r="D931" s="25"/>
      <c r="E931" s="13"/>
      <c r="F931" s="26">
        <f>Source!AM651</f>
        <v>78.78</v>
      </c>
      <c r="G931" s="6" t="str">
        <f>Source!DE651</f>
        <v>)*1,15)*1,25</v>
      </c>
      <c r="H931" s="12">
        <f>ROUND(Source!AD651*Source!I651, 2)</f>
        <v>5.0999999999999996</v>
      </c>
      <c r="I931" s="6"/>
      <c r="J931" s="6">
        <f>IF(Source!BB651&lt;&gt; 0, Source!BB651, 1)</f>
        <v>1</v>
      </c>
      <c r="K931" s="12">
        <f>Source!Q651</f>
        <v>5.0999999999999996</v>
      </c>
      <c r="L931" s="27"/>
    </row>
    <row r="932" spans="1:26" ht="14.25" x14ac:dyDescent="0.2">
      <c r="A932" s="41"/>
      <c r="B932" s="42"/>
      <c r="C932" s="42" t="s">
        <v>1207</v>
      </c>
      <c r="D932" s="25"/>
      <c r="E932" s="13"/>
      <c r="F932" s="26">
        <f>Source!AN651</f>
        <v>9.64</v>
      </c>
      <c r="G932" s="6" t="str">
        <f>Source!DF651</f>
        <v>)*1,15)*1,25</v>
      </c>
      <c r="H932" s="28">
        <f>ROUND(Source!AE651*Source!I651, 2)</f>
        <v>0.62</v>
      </c>
      <c r="I932" s="6"/>
      <c r="J932" s="6">
        <f>IF(Source!BS651&lt;&gt; 0, Source!BS651, 1)</f>
        <v>1</v>
      </c>
      <c r="K932" s="28">
        <f>Source!R651</f>
        <v>0.62</v>
      </c>
      <c r="L932" s="27"/>
      <c r="R932">
        <f>H932</f>
        <v>0.62</v>
      </c>
    </row>
    <row r="933" spans="1:26" ht="14.25" x14ac:dyDescent="0.2">
      <c r="A933" s="41"/>
      <c r="B933" s="42"/>
      <c r="C933" s="42" t="s">
        <v>1215</v>
      </c>
      <c r="D933" s="25"/>
      <c r="E933" s="13"/>
      <c r="F933" s="26">
        <f>Source!AL651</f>
        <v>3690.05</v>
      </c>
      <c r="G933" s="6" t="str">
        <f>Source!DD651</f>
        <v/>
      </c>
      <c r="H933" s="12">
        <f>ROUND(Source!AC651*Source!I651, 2)</f>
        <v>166.05</v>
      </c>
      <c r="I933" s="6"/>
      <c r="J933" s="6">
        <f>IF(Source!BC651&lt;&gt; 0, Source!BC651, 1)</f>
        <v>1</v>
      </c>
      <c r="K933" s="12">
        <f>Source!P651</f>
        <v>166.05</v>
      </c>
      <c r="L933" s="27"/>
    </row>
    <row r="934" spans="1:26" ht="14.25" x14ac:dyDescent="0.2">
      <c r="A934" s="41"/>
      <c r="B934" s="42"/>
      <c r="C934" s="42" t="s">
        <v>1208</v>
      </c>
      <c r="D934" s="25" t="s">
        <v>1209</v>
      </c>
      <c r="E934" s="13">
        <f>Source!BZ651</f>
        <v>142</v>
      </c>
      <c r="F934" s="59" t="str">
        <f>CONCATENATE(" )", Source!DL651, Source!FT651, "=", Source!FX651)</f>
        <v xml:space="preserve"> )*0,9=127,8</v>
      </c>
      <c r="G934" s="48"/>
      <c r="H934" s="12">
        <f>SUM(S928:S937)</f>
        <v>49.74</v>
      </c>
      <c r="I934" s="29"/>
      <c r="J934" s="7">
        <f>Source!AT651</f>
        <v>128</v>
      </c>
      <c r="K934" s="12">
        <f>SUM(T928:T937)</f>
        <v>49.82</v>
      </c>
      <c r="L934" s="27"/>
    </row>
    <row r="935" spans="1:26" ht="14.25" x14ac:dyDescent="0.2">
      <c r="A935" s="41"/>
      <c r="B935" s="42"/>
      <c r="C935" s="42" t="s">
        <v>1210</v>
      </c>
      <c r="D935" s="25" t="s">
        <v>1209</v>
      </c>
      <c r="E935" s="13">
        <f>Source!CA651</f>
        <v>95</v>
      </c>
      <c r="F935" s="59" t="str">
        <f>CONCATENATE(" )", Source!DM651, Source!FU651, "=", Source!FY651)</f>
        <v xml:space="preserve"> )*0,85=80,75</v>
      </c>
      <c r="G935" s="48"/>
      <c r="H935" s="12">
        <f>SUM(U928:U937)</f>
        <v>31.43</v>
      </c>
      <c r="I935" s="29"/>
      <c r="J935" s="7">
        <f>Source!AU651</f>
        <v>81</v>
      </c>
      <c r="K935" s="12">
        <f>SUM(V928:V937)</f>
        <v>31.53</v>
      </c>
      <c r="L935" s="27"/>
    </row>
    <row r="936" spans="1:26" ht="14.25" x14ac:dyDescent="0.2">
      <c r="A936" s="41"/>
      <c r="B936" s="42"/>
      <c r="C936" s="42" t="s">
        <v>1211</v>
      </c>
      <c r="D936" s="25" t="s">
        <v>1212</v>
      </c>
      <c r="E936" s="13">
        <f>Source!AQ651</f>
        <v>76.08</v>
      </c>
      <c r="F936" s="26"/>
      <c r="G936" s="6" t="str">
        <f>Source!DI651</f>
        <v>)*1,15)*1,15</v>
      </c>
      <c r="H936" s="12"/>
      <c r="I936" s="6"/>
      <c r="J936" s="6"/>
      <c r="K936" s="12"/>
      <c r="L936" s="30">
        <f>Source!U651</f>
        <v>4.5277109999999992</v>
      </c>
    </row>
    <row r="937" spans="1:26" ht="42.75" x14ac:dyDescent="0.2">
      <c r="A937" s="43" t="str">
        <f>Source!E653</f>
        <v>100,1</v>
      </c>
      <c r="B937" s="44" t="str">
        <f>Source!F653</f>
        <v>05.2.03.04-0006</v>
      </c>
      <c r="C937" s="44" t="str">
        <f>Source!G653</f>
        <v>Камни бортовые вибропрессованные "FARBSTEIN" тротуарные, размер 1000х200х80 мм, серые</v>
      </c>
      <c r="D937" s="31" t="str">
        <f>Source!H653</f>
        <v>шт.</v>
      </c>
      <c r="E937" s="32">
        <f>Source!I653</f>
        <v>4.5</v>
      </c>
      <c r="F937" s="33">
        <f>Source!AL653+Source!AM653+Source!AO653</f>
        <v>47.25</v>
      </c>
      <c r="G937" s="34" t="s">
        <v>3</v>
      </c>
      <c r="H937" s="35">
        <f>ROUND(Source!AC653*Source!I653, 2)+ROUND(Source!AD653*Source!I653, 2)+ROUND(Source!AF653*Source!I653, 2)</f>
        <v>212.63</v>
      </c>
      <c r="I937" s="36"/>
      <c r="J937" s="36">
        <f>IF(Source!BC653&lt;&gt; 0, Source!BC653, 1)</f>
        <v>1</v>
      </c>
      <c r="K937" s="35">
        <f>Source!O653</f>
        <v>212.63</v>
      </c>
      <c r="L937" s="37"/>
      <c r="S937">
        <f>ROUND((Source!FX653/100)*((ROUND(Source!AF653*Source!I653, 2)+ROUND(Source!AE653*Source!I653, 2))), 2)</f>
        <v>0</v>
      </c>
      <c r="T937">
        <f>Source!X653</f>
        <v>0</v>
      </c>
      <c r="U937">
        <f>ROUND((Source!FY653/100)*((ROUND(Source!AF653*Source!I653, 2)+ROUND(Source!AE653*Source!I653, 2))), 2)</f>
        <v>0</v>
      </c>
      <c r="V937">
        <f>Source!Y653</f>
        <v>0</v>
      </c>
      <c r="W937">
        <f>IF(Source!BI653&lt;=1,H937, 0)</f>
        <v>212.63</v>
      </c>
      <c r="X937">
        <f>IF(Source!BI653=2,H937, 0)</f>
        <v>0</v>
      </c>
      <c r="Y937">
        <f>IF(Source!BI653=3,H937, 0)</f>
        <v>0</v>
      </c>
      <c r="Z937">
        <f>IF(Source!BI653=4,H937, 0)</f>
        <v>0</v>
      </c>
    </row>
    <row r="938" spans="1:26" ht="15" x14ac:dyDescent="0.25">
      <c r="G938" s="60">
        <f>H930+H931+H933+H934+H935+SUM(H937:H937)</f>
        <v>503.25</v>
      </c>
      <c r="H938" s="60"/>
      <c r="J938" s="60">
        <f>K930+K931+K933+K934+K935+SUM(K937:K937)</f>
        <v>503.43000000000006</v>
      </c>
      <c r="K938" s="60"/>
      <c r="L938" s="38">
        <f>Source!U651</f>
        <v>4.5277109999999992</v>
      </c>
      <c r="O938" s="17">
        <f>G938</f>
        <v>503.25</v>
      </c>
      <c r="P938" s="17">
        <f>J938</f>
        <v>503.43000000000006</v>
      </c>
      <c r="Q938" s="17">
        <f>L938</f>
        <v>4.5277109999999992</v>
      </c>
      <c r="W938">
        <f>IF(Source!BI651&lt;=1,H930+H931+H933+H934+H935, 0)</f>
        <v>290.62</v>
      </c>
      <c r="X938">
        <f>IF(Source!BI651=2,H930+H931+H933+H934+H935, 0)</f>
        <v>0</v>
      </c>
      <c r="Y938">
        <f>IF(Source!BI651=3,H930+H931+H933+H934+H935, 0)</f>
        <v>0</v>
      </c>
      <c r="Z938">
        <f>IF(Source!BI651=4,H930+H931+H933+H934+H935, 0)</f>
        <v>0</v>
      </c>
    </row>
    <row r="939" spans="1:26" ht="66.75" x14ac:dyDescent="0.2">
      <c r="A939" s="41" t="str">
        <f>Source!E655</f>
        <v>101</v>
      </c>
      <c r="B939" s="42" t="s">
        <v>1240</v>
      </c>
      <c r="C939" s="42" t="str">
        <f>Source!G655</f>
        <v>Огрунтовка металлических поверхностей за один раз грунтовкой ГФ-021 (Прим. Второй слой )</v>
      </c>
      <c r="D939" s="25" t="str">
        <f>Source!H655</f>
        <v>100 м2</v>
      </c>
      <c r="E939" s="13">
        <f>Source!I655</f>
        <v>0.30299999999999999</v>
      </c>
      <c r="F939" s="26">
        <f>Source!AL655+Source!AM655+Source!AO655</f>
        <v>268.49</v>
      </c>
      <c r="G939" s="6"/>
      <c r="H939" s="12"/>
      <c r="I939" s="6" t="str">
        <f>Source!BO655</f>
        <v/>
      </c>
      <c r="J939" s="6"/>
      <c r="K939" s="12"/>
      <c r="L939" s="27"/>
      <c r="S939">
        <f>ROUND((Source!FX655/100)*((ROUND(Source!AF655*Source!I655, 2)+ROUND(Source!AE655*Source!I655, 2))), 2)</f>
        <v>20.28</v>
      </c>
      <c r="T939">
        <f>Source!X655</f>
        <v>20.28</v>
      </c>
      <c r="U939">
        <f>ROUND((Source!FY655/100)*((ROUND(Source!AF655*Source!I655, 2)+ROUND(Source!AE655*Source!I655, 2))), 2)</f>
        <v>14.9</v>
      </c>
      <c r="V939">
        <f>Source!Y655</f>
        <v>15.02</v>
      </c>
    </row>
    <row r="940" spans="1:26" x14ac:dyDescent="0.2">
      <c r="C940" s="19" t="str">
        <f>"Объем: "&amp;Source!I655&amp;"=30,3/"&amp;"100"</f>
        <v>Объем: 0,303=30,3/100</v>
      </c>
    </row>
    <row r="941" spans="1:26" ht="28.5" x14ac:dyDescent="0.2">
      <c r="A941" s="41"/>
      <c r="B941" s="42"/>
      <c r="C941" s="42" t="s">
        <v>1206</v>
      </c>
      <c r="D941" s="25"/>
      <c r="E941" s="13"/>
      <c r="F941" s="26">
        <f>Source!AO655</f>
        <v>56.55</v>
      </c>
      <c r="G941" s="6" t="str">
        <f>Source!DG655</f>
        <v>)*1,1)*1,15)*1,15</v>
      </c>
      <c r="H941" s="12">
        <f>ROUND(Source!AF655*Source!I655, 2)</f>
        <v>24.93</v>
      </c>
      <c r="I941" s="6"/>
      <c r="J941" s="6">
        <f>IF(Source!BA655&lt;&gt; 0, Source!BA655, 1)</f>
        <v>1</v>
      </c>
      <c r="K941" s="12">
        <f>Source!S655</f>
        <v>24.93</v>
      </c>
      <c r="L941" s="27"/>
      <c r="R941">
        <f>H941</f>
        <v>24.93</v>
      </c>
    </row>
    <row r="942" spans="1:26" ht="28.5" x14ac:dyDescent="0.2">
      <c r="A942" s="41"/>
      <c r="B942" s="42"/>
      <c r="C942" s="42" t="s">
        <v>159</v>
      </c>
      <c r="D942" s="25"/>
      <c r="E942" s="13"/>
      <c r="F942" s="26">
        <f>Source!AM655</f>
        <v>9.2200000000000006</v>
      </c>
      <c r="G942" s="6" t="str">
        <f>Source!DE655</f>
        <v>)*1,1)*1,25)*1,15</v>
      </c>
      <c r="H942" s="12">
        <f>ROUND(Source!AD655*Source!I655, 2)</f>
        <v>4.42</v>
      </c>
      <c r="I942" s="6"/>
      <c r="J942" s="6">
        <f>IF(Source!BB655&lt;&gt; 0, Source!BB655, 1)</f>
        <v>1</v>
      </c>
      <c r="K942" s="12">
        <f>Source!Q655</f>
        <v>4.42</v>
      </c>
      <c r="L942" s="27"/>
    </row>
    <row r="943" spans="1:26" ht="28.5" x14ac:dyDescent="0.2">
      <c r="A943" s="41"/>
      <c r="B943" s="42"/>
      <c r="C943" s="42" t="s">
        <v>1207</v>
      </c>
      <c r="D943" s="25"/>
      <c r="E943" s="13"/>
      <c r="F943" s="26">
        <f>Source!AN655</f>
        <v>0.22</v>
      </c>
      <c r="G943" s="6" t="str">
        <f>Source!DF655</f>
        <v>)*1,1)*1,25)*1,15</v>
      </c>
      <c r="H943" s="28">
        <f>ROUND(Source!AE655*Source!I655, 2)</f>
        <v>0.11</v>
      </c>
      <c r="I943" s="6"/>
      <c r="J943" s="6">
        <f>IF(Source!BS655&lt;&gt; 0, Source!BS655, 1)</f>
        <v>1</v>
      </c>
      <c r="K943" s="28">
        <f>Source!R655</f>
        <v>0.11</v>
      </c>
      <c r="L943" s="27"/>
      <c r="R943">
        <f>H943</f>
        <v>0.11</v>
      </c>
    </row>
    <row r="944" spans="1:26" ht="14.25" x14ac:dyDescent="0.2">
      <c r="A944" s="41"/>
      <c r="B944" s="42"/>
      <c r="C944" s="42" t="s">
        <v>1215</v>
      </c>
      <c r="D944" s="25"/>
      <c r="E944" s="13"/>
      <c r="F944" s="26">
        <f>Source!AL655</f>
        <v>202.72</v>
      </c>
      <c r="G944" s="6" t="str">
        <f>Source!DD655</f>
        <v>)*1,1</v>
      </c>
      <c r="H944" s="12">
        <f>ROUND(Source!AC655*Source!I655, 2)</f>
        <v>67.569999999999993</v>
      </c>
      <c r="I944" s="6"/>
      <c r="J944" s="6">
        <f>IF(Source!BC655&lt;&gt; 0, Source!BC655, 1)</f>
        <v>1</v>
      </c>
      <c r="K944" s="12">
        <f>Source!P655</f>
        <v>67.569999999999993</v>
      </c>
      <c r="L944" s="27"/>
    </row>
    <row r="945" spans="1:26" ht="14.25" x14ac:dyDescent="0.2">
      <c r="A945" s="41"/>
      <c r="B945" s="42"/>
      <c r="C945" s="42" t="s">
        <v>1208</v>
      </c>
      <c r="D945" s="25" t="s">
        <v>1209</v>
      </c>
      <c r="E945" s="13">
        <f>Source!BZ655</f>
        <v>90</v>
      </c>
      <c r="F945" s="59" t="str">
        <f>CONCATENATE(" )", Source!DL655, Source!FT655, "=", Source!FX655)</f>
        <v xml:space="preserve"> )*0,9=81</v>
      </c>
      <c r="G945" s="48"/>
      <c r="H945" s="12">
        <f>SUM(S939:S947)</f>
        <v>20.28</v>
      </c>
      <c r="I945" s="29"/>
      <c r="J945" s="7">
        <f>Source!AT655</f>
        <v>81</v>
      </c>
      <c r="K945" s="12">
        <f>SUM(T939:T947)</f>
        <v>20.28</v>
      </c>
      <c r="L945" s="27"/>
    </row>
    <row r="946" spans="1:26" ht="14.25" x14ac:dyDescent="0.2">
      <c r="A946" s="41"/>
      <c r="B946" s="42"/>
      <c r="C946" s="42" t="s">
        <v>1210</v>
      </c>
      <c r="D946" s="25" t="s">
        <v>1209</v>
      </c>
      <c r="E946" s="13">
        <f>Source!CA655</f>
        <v>70</v>
      </c>
      <c r="F946" s="59" t="str">
        <f>CONCATENATE(" )", Source!DM655, Source!FU655, "=", Source!FY655)</f>
        <v xml:space="preserve"> )*0,85=59,5</v>
      </c>
      <c r="G946" s="48"/>
      <c r="H946" s="12">
        <f>SUM(U939:U947)</f>
        <v>14.9</v>
      </c>
      <c r="I946" s="29"/>
      <c r="J946" s="7">
        <f>Source!AU655</f>
        <v>60</v>
      </c>
      <c r="K946" s="12">
        <f>SUM(V939:V947)</f>
        <v>15.02</v>
      </c>
      <c r="L946" s="27"/>
    </row>
    <row r="947" spans="1:26" ht="28.5" x14ac:dyDescent="0.2">
      <c r="A947" s="43"/>
      <c r="B947" s="44"/>
      <c r="C947" s="44" t="s">
        <v>1211</v>
      </c>
      <c r="D947" s="31" t="s">
        <v>1212</v>
      </c>
      <c r="E947" s="32">
        <f>Source!AQ655</f>
        <v>5.31</v>
      </c>
      <c r="F947" s="33"/>
      <c r="G947" s="36" t="str">
        <f>Source!DI655</f>
        <v>)*1,1)*1,15)*1,15</v>
      </c>
      <c r="H947" s="35"/>
      <c r="I947" s="36"/>
      <c r="J947" s="36"/>
      <c r="K947" s="35"/>
      <c r="L947" s="39">
        <f>Source!U655</f>
        <v>2.3405909174999997</v>
      </c>
    </row>
    <row r="948" spans="1:26" ht="15" x14ac:dyDescent="0.25">
      <c r="G948" s="60">
        <f>H941+H942+H944+H945+H946</f>
        <v>132.1</v>
      </c>
      <c r="H948" s="60"/>
      <c r="J948" s="60">
        <f>K941+K942+K944+K945+K946</f>
        <v>132.22</v>
      </c>
      <c r="K948" s="60"/>
      <c r="L948" s="38">
        <f>Source!U655</f>
        <v>2.3405909174999997</v>
      </c>
      <c r="O948" s="17">
        <f>G948</f>
        <v>132.1</v>
      </c>
      <c r="P948" s="17">
        <f>J948</f>
        <v>132.22</v>
      </c>
      <c r="Q948" s="17">
        <f>L948</f>
        <v>2.3405909174999997</v>
      </c>
      <c r="W948">
        <f>IF(Source!BI655&lt;=1,H941+H942+H944+H945+H946, 0)</f>
        <v>132.1</v>
      </c>
      <c r="X948">
        <f>IF(Source!BI655=2,H941+H942+H944+H945+H946, 0)</f>
        <v>0</v>
      </c>
      <c r="Y948">
        <f>IF(Source!BI655=3,H941+H942+H944+H945+H946, 0)</f>
        <v>0</v>
      </c>
      <c r="Z948">
        <f>IF(Source!BI655=4,H941+H942+H944+H945+H946, 0)</f>
        <v>0</v>
      </c>
    </row>
    <row r="949" spans="1:26" ht="66.75" x14ac:dyDescent="0.2">
      <c r="A949" s="41" t="str">
        <f>Source!E657</f>
        <v>102</v>
      </c>
      <c r="B949" s="42" t="s">
        <v>1241</v>
      </c>
      <c r="C949" s="42" t="str">
        <f>Source!G657</f>
        <v>Окраска металлических огрунтованных поверхностей эмалью ПФ-115 (Прим. В два слоя)</v>
      </c>
      <c r="D949" s="25" t="str">
        <f>Source!H657</f>
        <v>100 м2</v>
      </c>
      <c r="E949" s="13">
        <f>Source!I657</f>
        <v>0.30299999999999999</v>
      </c>
      <c r="F949" s="26">
        <f>Source!AL657+Source!AM657+Source!AO657</f>
        <v>322.02</v>
      </c>
      <c r="G949" s="6"/>
      <c r="H949" s="12"/>
      <c r="I949" s="6" t="str">
        <f>Source!BO657</f>
        <v/>
      </c>
      <c r="J949" s="6"/>
      <c r="K949" s="12"/>
      <c r="L949" s="27"/>
      <c r="S949">
        <f>ROUND((Source!FX657/100)*((ROUND(Source!AF657*Source!I657, 2)+ROUND(Source!AE657*Source!I657, 2))), 2)</f>
        <v>18.93</v>
      </c>
      <c r="T949">
        <f>Source!X657</f>
        <v>18.93</v>
      </c>
      <c r="U949">
        <f>ROUND((Source!FY657/100)*((ROUND(Source!AF657*Source!I657, 2)+ROUND(Source!AE657*Source!I657, 2))), 2)</f>
        <v>13.91</v>
      </c>
      <c r="V949">
        <f>Source!Y657</f>
        <v>14.02</v>
      </c>
    </row>
    <row r="950" spans="1:26" x14ac:dyDescent="0.2">
      <c r="C950" s="19" t="str">
        <f>"Объем: "&amp;Source!I657&amp;"=30,3/"&amp;"100"</f>
        <v>Объем: 0,303=30,3/100</v>
      </c>
    </row>
    <row r="951" spans="1:26" ht="14.25" x14ac:dyDescent="0.2">
      <c r="A951" s="41"/>
      <c r="B951" s="42"/>
      <c r="C951" s="42" t="s">
        <v>1206</v>
      </c>
      <c r="D951" s="25"/>
      <c r="E951" s="13"/>
      <c r="F951" s="26">
        <f>Source!AO657</f>
        <v>34.74</v>
      </c>
      <c r="G951" s="6" t="str">
        <f>Source!DG657</f>
        <v>)*1,1*2</v>
      </c>
      <c r="H951" s="12">
        <f>ROUND(Source!AF657*Source!I657, 2)</f>
        <v>23.16</v>
      </c>
      <c r="I951" s="6"/>
      <c r="J951" s="6">
        <f>IF(Source!BA657&lt;&gt; 0, Source!BA657, 1)</f>
        <v>1</v>
      </c>
      <c r="K951" s="12">
        <f>Source!S657</f>
        <v>23.16</v>
      </c>
      <c r="L951" s="27"/>
      <c r="R951">
        <f>H951</f>
        <v>23.16</v>
      </c>
    </row>
    <row r="952" spans="1:26" ht="28.5" x14ac:dyDescent="0.2">
      <c r="A952" s="41"/>
      <c r="B952" s="42"/>
      <c r="C952" s="42" t="s">
        <v>159</v>
      </c>
      <c r="D952" s="25"/>
      <c r="E952" s="13"/>
      <c r="F952" s="26">
        <f>Source!AM657</f>
        <v>6.01</v>
      </c>
      <c r="G952" s="6" t="str">
        <f>Source!DE657</f>
        <v>)*1,1*2)*1,25)*1,15</v>
      </c>
      <c r="H952" s="12">
        <f>ROUND(Source!AD657*Source!I657, 2)</f>
        <v>5.76</v>
      </c>
      <c r="I952" s="6"/>
      <c r="J952" s="6">
        <f>IF(Source!BB657&lt;&gt; 0, Source!BB657, 1)</f>
        <v>1</v>
      </c>
      <c r="K952" s="12">
        <f>Source!Q657</f>
        <v>5.76</v>
      </c>
      <c r="L952" s="27"/>
    </row>
    <row r="953" spans="1:26" ht="28.5" x14ac:dyDescent="0.2">
      <c r="A953" s="41"/>
      <c r="B953" s="42"/>
      <c r="C953" s="42" t="s">
        <v>1207</v>
      </c>
      <c r="D953" s="25"/>
      <c r="E953" s="13"/>
      <c r="F953" s="26">
        <f>Source!AN657</f>
        <v>0.22</v>
      </c>
      <c r="G953" s="6" t="str">
        <f>Source!DF657</f>
        <v>)*1,1*2)*1,25)*1,15</v>
      </c>
      <c r="H953" s="28">
        <f>ROUND(Source!AE657*Source!I657, 2)</f>
        <v>0.21</v>
      </c>
      <c r="I953" s="6"/>
      <c r="J953" s="6">
        <f>IF(Source!BS657&lt;&gt; 0, Source!BS657, 1)</f>
        <v>1</v>
      </c>
      <c r="K953" s="28">
        <f>Source!R657</f>
        <v>0.21</v>
      </c>
      <c r="L953" s="27"/>
      <c r="R953">
        <f>H953</f>
        <v>0.21</v>
      </c>
    </row>
    <row r="954" spans="1:26" ht="14.25" x14ac:dyDescent="0.2">
      <c r="A954" s="41"/>
      <c r="B954" s="42"/>
      <c r="C954" s="42" t="s">
        <v>1215</v>
      </c>
      <c r="D954" s="25"/>
      <c r="E954" s="13"/>
      <c r="F954" s="26">
        <f>Source!AL657</f>
        <v>281.27</v>
      </c>
      <c r="G954" s="6" t="str">
        <f>Source!DD657</f>
        <v>)*1,1*2</v>
      </c>
      <c r="H954" s="12">
        <f>ROUND(Source!AC657*Source!I657, 2)</f>
        <v>187.49</v>
      </c>
      <c r="I954" s="6"/>
      <c r="J954" s="6">
        <f>IF(Source!BC657&lt;&gt; 0, Source!BC657, 1)</f>
        <v>1</v>
      </c>
      <c r="K954" s="12">
        <f>Source!P657</f>
        <v>187.49</v>
      </c>
      <c r="L954" s="27"/>
    </row>
    <row r="955" spans="1:26" ht="14.25" x14ac:dyDescent="0.2">
      <c r="A955" s="41"/>
      <c r="B955" s="42"/>
      <c r="C955" s="42" t="s">
        <v>1208</v>
      </c>
      <c r="D955" s="25" t="s">
        <v>1209</v>
      </c>
      <c r="E955" s="13">
        <f>Source!BZ657</f>
        <v>90</v>
      </c>
      <c r="F955" s="59" t="str">
        <f>CONCATENATE(" )", Source!DL657, Source!FT657, "=", Source!FX657)</f>
        <v xml:space="preserve"> )*0,9=81</v>
      </c>
      <c r="G955" s="48"/>
      <c r="H955" s="12">
        <f>SUM(S949:S959)</f>
        <v>18.93</v>
      </c>
      <c r="I955" s="29"/>
      <c r="J955" s="7">
        <f>Source!AT657</f>
        <v>81</v>
      </c>
      <c r="K955" s="12">
        <f>SUM(T949:T959)</f>
        <v>18.93</v>
      </c>
      <c r="L955" s="27"/>
    </row>
    <row r="956" spans="1:26" ht="14.25" x14ac:dyDescent="0.2">
      <c r="A956" s="41"/>
      <c r="B956" s="42"/>
      <c r="C956" s="42" t="s">
        <v>1210</v>
      </c>
      <c r="D956" s="25" t="s">
        <v>1209</v>
      </c>
      <c r="E956" s="13">
        <f>Source!CA657</f>
        <v>70</v>
      </c>
      <c r="F956" s="59" t="str">
        <f>CONCATENATE(" )", Source!DM657, Source!FU657, "=", Source!FY657)</f>
        <v xml:space="preserve"> )*0,85=59,5</v>
      </c>
      <c r="G956" s="48"/>
      <c r="H956" s="12">
        <f>SUM(U949:U959)</f>
        <v>13.91</v>
      </c>
      <c r="I956" s="29"/>
      <c r="J956" s="7">
        <f>Source!AU657</f>
        <v>60</v>
      </c>
      <c r="K956" s="12">
        <f>SUM(V949:V959)</f>
        <v>14.02</v>
      </c>
      <c r="L956" s="27"/>
    </row>
    <row r="957" spans="1:26" ht="28.5" x14ac:dyDescent="0.2">
      <c r="A957" s="41"/>
      <c r="B957" s="42"/>
      <c r="C957" s="42" t="s">
        <v>1211</v>
      </c>
      <c r="D957" s="25" t="s">
        <v>1212</v>
      </c>
      <c r="E957" s="13">
        <f>Source!AQ657</f>
        <v>3.83</v>
      </c>
      <c r="F957" s="26"/>
      <c r="G957" s="6" t="str">
        <f>Source!DI657</f>
        <v>)*1,1*2)*1,15)*1,15</v>
      </c>
      <c r="H957" s="12"/>
      <c r="I957" s="6"/>
      <c r="J957" s="6"/>
      <c r="K957" s="12"/>
      <c r="L957" s="30">
        <f>Source!U657</f>
        <v>3.3764456549999995</v>
      </c>
    </row>
    <row r="958" spans="1:26" ht="66.75" x14ac:dyDescent="0.2">
      <c r="A958" s="41" t="str">
        <f>Source!E659</f>
        <v>102,1</v>
      </c>
      <c r="B958" s="42" t="s">
        <v>1242</v>
      </c>
      <c r="C958" s="42" t="str">
        <f>Source!G659</f>
        <v>Эмаль ПФ-133 цветная</v>
      </c>
      <c r="D958" s="25" t="str">
        <f>Source!H659</f>
        <v>т</v>
      </c>
      <c r="E958" s="13">
        <f>Source!I659</f>
        <v>1.2664999999999999E-2</v>
      </c>
      <c r="F958" s="26">
        <f>Source!AL659+Source!AM659+Source!AO659</f>
        <v>16303</v>
      </c>
      <c r="G958" s="40" t="s">
        <v>1234</v>
      </c>
      <c r="H958" s="12">
        <f>ROUND(Source!AC659*Source!I659, 2)+ROUND(Source!AD659*Source!I659, 2)+ROUND(Source!AF659*Source!I659, 2)</f>
        <v>206.48</v>
      </c>
      <c r="I958" s="6"/>
      <c r="J958" s="6">
        <f>IF(Source!BC659&lt;&gt; 0, Source!BC659, 1)</f>
        <v>1</v>
      </c>
      <c r="K958" s="12">
        <f>Source!O659</f>
        <v>206.48</v>
      </c>
      <c r="L958" s="27"/>
      <c r="S958">
        <f>ROUND((Source!FX659/100)*((ROUND(Source!AF659*Source!I659, 2)+ROUND(Source!AE659*Source!I659, 2))), 2)</f>
        <v>0</v>
      </c>
      <c r="T958">
        <f>Source!X659</f>
        <v>0</v>
      </c>
      <c r="U958">
        <f>ROUND((Source!FY659/100)*((ROUND(Source!AF659*Source!I659, 2)+ROUND(Source!AE659*Source!I659, 2))), 2)</f>
        <v>0</v>
      </c>
      <c r="V958">
        <f>Source!Y659</f>
        <v>0</v>
      </c>
      <c r="W958">
        <f>IF(Source!BI659&lt;=1,H958, 0)</f>
        <v>206.48</v>
      </c>
      <c r="X958">
        <f>IF(Source!BI659=2,H958, 0)</f>
        <v>0</v>
      </c>
      <c r="Y958">
        <f>IF(Source!BI659=3,H958, 0)</f>
        <v>0</v>
      </c>
      <c r="Z958">
        <f>IF(Source!BI659=4,H958, 0)</f>
        <v>0</v>
      </c>
    </row>
    <row r="959" spans="1:26" ht="66.75" x14ac:dyDescent="0.2">
      <c r="A959" s="43" t="str">
        <f>Source!E661</f>
        <v>102,2</v>
      </c>
      <c r="B959" s="44" t="s">
        <v>1243</v>
      </c>
      <c r="C959" s="44" t="str">
        <f>Source!G661</f>
        <v>Эмаль ПФ-115 серая</v>
      </c>
      <c r="D959" s="31" t="str">
        <f>Source!H661</f>
        <v>т</v>
      </c>
      <c r="E959" s="32">
        <f>Source!I661</f>
        <v>-1.2664999999999999E-2</v>
      </c>
      <c r="F959" s="33">
        <f>Source!AL661+Source!AM661+Source!AO661</f>
        <v>14312.87</v>
      </c>
      <c r="G959" s="34" t="s">
        <v>1234</v>
      </c>
      <c r="H959" s="35">
        <f>ROUND(Source!AC661*Source!I661, 2)+ROUND(Source!AD661*Source!I661, 2)+ROUND(Source!AF661*Source!I661, 2)</f>
        <v>-181.27</v>
      </c>
      <c r="I959" s="36"/>
      <c r="J959" s="36">
        <f>IF(Source!BC661&lt;&gt; 0, Source!BC661, 1)</f>
        <v>1</v>
      </c>
      <c r="K959" s="35">
        <f>Source!O661</f>
        <v>-181.27</v>
      </c>
      <c r="L959" s="37"/>
      <c r="S959">
        <f>ROUND((Source!FX661/100)*((ROUND(Source!AF661*Source!I661, 2)+ROUND(Source!AE661*Source!I661, 2))), 2)</f>
        <v>0</v>
      </c>
      <c r="T959">
        <f>Source!X661</f>
        <v>0</v>
      </c>
      <c r="U959">
        <f>ROUND((Source!FY661/100)*((ROUND(Source!AF661*Source!I661, 2)+ROUND(Source!AE661*Source!I661, 2))), 2)</f>
        <v>0</v>
      </c>
      <c r="V959">
        <f>Source!Y661</f>
        <v>0</v>
      </c>
      <c r="W959">
        <f>IF(Source!BI661&lt;=1,H959, 0)</f>
        <v>-181.27</v>
      </c>
      <c r="X959">
        <f>IF(Source!BI661=2,H959, 0)</f>
        <v>0</v>
      </c>
      <c r="Y959">
        <f>IF(Source!BI661=3,H959, 0)</f>
        <v>0</v>
      </c>
      <c r="Z959">
        <f>IF(Source!BI661=4,H959, 0)</f>
        <v>0</v>
      </c>
    </row>
    <row r="960" spans="1:26" ht="15" x14ac:dyDescent="0.25">
      <c r="G960" s="60">
        <f>H951+H952+H954+H955+H956+SUM(H958:H959)</f>
        <v>274.46000000000004</v>
      </c>
      <c r="H960" s="60"/>
      <c r="J960" s="60">
        <f>K951+K952+K954+K955+K956+SUM(K958:K959)</f>
        <v>274.57000000000005</v>
      </c>
      <c r="K960" s="60"/>
      <c r="L960" s="38">
        <f>Source!U657</f>
        <v>3.3764456549999995</v>
      </c>
      <c r="O960" s="17">
        <f>G960</f>
        <v>274.46000000000004</v>
      </c>
      <c r="P960" s="17">
        <f>J960</f>
        <v>274.57000000000005</v>
      </c>
      <c r="Q960" s="17">
        <f>L960</f>
        <v>3.3764456549999995</v>
      </c>
      <c r="W960">
        <f>IF(Source!BI657&lt;=1,H951+H952+H954+H955+H956, 0)</f>
        <v>249.25000000000003</v>
      </c>
      <c r="X960">
        <f>IF(Source!BI657=2,H951+H952+H954+H955+H956, 0)</f>
        <v>0</v>
      </c>
      <c r="Y960">
        <f>IF(Source!BI657=3,H951+H952+H954+H955+H956, 0)</f>
        <v>0</v>
      </c>
      <c r="Z960">
        <f>IF(Source!BI657=4,H951+H952+H954+H955+H956, 0)</f>
        <v>0</v>
      </c>
    </row>
    <row r="961" spans="1:26" ht="117.75" x14ac:dyDescent="0.2">
      <c r="A961" s="41" t="str">
        <f>Source!E663</f>
        <v>103</v>
      </c>
      <c r="B961" s="42" t="s">
        <v>1253</v>
      </c>
      <c r="C961" s="42" t="str">
        <f>Source!G663</f>
        <v>Устройство металлической водосточной системы прямых звеньев труб</v>
      </c>
      <c r="D961" s="25" t="str">
        <f>Source!H663</f>
        <v>м</v>
      </c>
      <c r="E961" s="13">
        <f>Source!I663</f>
        <v>6</v>
      </c>
      <c r="F961" s="26">
        <f>Source!AL663+Source!AM663+Source!AO663</f>
        <v>8.9499999999999993</v>
      </c>
      <c r="G961" s="6"/>
      <c r="H961" s="12"/>
      <c r="I961" s="6" t="str">
        <f>Source!BO663</f>
        <v/>
      </c>
      <c r="J961" s="6"/>
      <c r="K961" s="12"/>
      <c r="L961" s="27"/>
      <c r="S961">
        <f>ROUND((Source!FX663/100)*((ROUND(Source!AF663*Source!I663, 2)+ROUND(Source!AE663*Source!I663, 2))), 2)</f>
        <v>9.86</v>
      </c>
      <c r="T961">
        <f>Source!X663</f>
        <v>9.86</v>
      </c>
      <c r="U961">
        <f>ROUND((Source!FY663/100)*((ROUND(Source!AF663*Source!I663, 2)+ROUND(Source!AE663*Source!I663, 2))), 2)</f>
        <v>5.04</v>
      </c>
      <c r="V961">
        <f>Source!Y663</f>
        <v>5.0199999999999996</v>
      </c>
    </row>
    <row r="962" spans="1:26" ht="14.25" x14ac:dyDescent="0.2">
      <c r="A962" s="41"/>
      <c r="B962" s="42"/>
      <c r="C962" s="42" t="s">
        <v>1206</v>
      </c>
      <c r="D962" s="25"/>
      <c r="E962" s="13"/>
      <c r="F962" s="26">
        <f>Source!AO663</f>
        <v>1.1499999999999999</v>
      </c>
      <c r="G962" s="6" t="str">
        <f>Source!DG663</f>
        <v>)*1,15)*1,15</v>
      </c>
      <c r="H962" s="12">
        <f>ROUND(Source!AF663*Source!I663, 2)</f>
        <v>9.1300000000000008</v>
      </c>
      <c r="I962" s="6"/>
      <c r="J962" s="6">
        <f>IF(Source!BA663&lt;&gt; 0, Source!BA663, 1)</f>
        <v>1</v>
      </c>
      <c r="K962" s="12">
        <f>Source!S663</f>
        <v>9.1300000000000008</v>
      </c>
      <c r="L962" s="27"/>
      <c r="R962">
        <f>H962</f>
        <v>9.1300000000000008</v>
      </c>
    </row>
    <row r="963" spans="1:26" ht="14.25" x14ac:dyDescent="0.2">
      <c r="A963" s="41"/>
      <c r="B963" s="42"/>
      <c r="C963" s="42" t="s">
        <v>1215</v>
      </c>
      <c r="D963" s="25"/>
      <c r="E963" s="13"/>
      <c r="F963" s="26">
        <f>Source!AL663</f>
        <v>7.8</v>
      </c>
      <c r="G963" s="6" t="str">
        <f>Source!DD663</f>
        <v/>
      </c>
      <c r="H963" s="12">
        <f>ROUND(Source!AC663*Source!I663, 2)</f>
        <v>46.8</v>
      </c>
      <c r="I963" s="6"/>
      <c r="J963" s="6">
        <f>IF(Source!BC663&lt;&gt; 0, Source!BC663, 1)</f>
        <v>1</v>
      </c>
      <c r="K963" s="12">
        <f>Source!P663</f>
        <v>46.8</v>
      </c>
      <c r="L963" s="27"/>
    </row>
    <row r="964" spans="1:26" ht="14.25" x14ac:dyDescent="0.2">
      <c r="A964" s="41"/>
      <c r="B964" s="42"/>
      <c r="C964" s="42" t="s">
        <v>1208</v>
      </c>
      <c r="D964" s="25" t="s">
        <v>1209</v>
      </c>
      <c r="E964" s="13">
        <f>Source!BZ663</f>
        <v>120</v>
      </c>
      <c r="F964" s="59" t="str">
        <f>CONCATENATE(" )", Source!DL663, Source!FT663, "=", Source!FX663)</f>
        <v xml:space="preserve"> )*0,9=108</v>
      </c>
      <c r="G964" s="48"/>
      <c r="H964" s="12">
        <f>SUM(S961:S969)</f>
        <v>9.86</v>
      </c>
      <c r="I964" s="29"/>
      <c r="J964" s="7">
        <f>Source!AT663</f>
        <v>108</v>
      </c>
      <c r="K964" s="12">
        <f>SUM(T961:T969)</f>
        <v>9.86</v>
      </c>
      <c r="L964" s="27"/>
    </row>
    <row r="965" spans="1:26" ht="14.25" x14ac:dyDescent="0.2">
      <c r="A965" s="41"/>
      <c r="B965" s="42"/>
      <c r="C965" s="42" t="s">
        <v>1210</v>
      </c>
      <c r="D965" s="25" t="s">
        <v>1209</v>
      </c>
      <c r="E965" s="13">
        <f>Source!CA663</f>
        <v>65</v>
      </c>
      <c r="F965" s="59" t="str">
        <f>CONCATENATE(" )", Source!DM663, Source!FU663, "=", Source!FY663)</f>
        <v xml:space="preserve"> )*0,85=55,25</v>
      </c>
      <c r="G965" s="48"/>
      <c r="H965" s="12">
        <f>SUM(U961:U969)</f>
        <v>5.04</v>
      </c>
      <c r="I965" s="29"/>
      <c r="J965" s="7">
        <f>Source!AU663</f>
        <v>55</v>
      </c>
      <c r="K965" s="12">
        <f>SUM(V961:V969)</f>
        <v>5.0199999999999996</v>
      </c>
      <c r="L965" s="27"/>
    </row>
    <row r="966" spans="1:26" ht="14.25" x14ac:dyDescent="0.2">
      <c r="A966" s="41"/>
      <c r="B966" s="42"/>
      <c r="C966" s="42" t="s">
        <v>1211</v>
      </c>
      <c r="D966" s="25" t="s">
        <v>1212</v>
      </c>
      <c r="E966" s="13">
        <f>Source!AQ663</f>
        <v>0.12</v>
      </c>
      <c r="F966" s="26"/>
      <c r="G966" s="6" t="str">
        <f>Source!DI663</f>
        <v>)*1,15)*1,15</v>
      </c>
      <c r="H966" s="12"/>
      <c r="I966" s="6"/>
      <c r="J966" s="6"/>
      <c r="K966" s="12"/>
      <c r="L966" s="30">
        <f>Source!U663</f>
        <v>0.95219999999999994</v>
      </c>
    </row>
    <row r="967" spans="1:26" ht="42.75" x14ac:dyDescent="0.2">
      <c r="A967" s="41" t="str">
        <f>Source!E665</f>
        <v>103,1</v>
      </c>
      <c r="B967" s="42" t="str">
        <f>Source!F665</f>
        <v>23.1.02.06-0039</v>
      </c>
      <c r="C967" s="42" t="str">
        <f>Source!G665</f>
        <v>Хомут металлический с шурупом и резиновым профилем для крепления трубопроводов диаметром 74-80 мм</v>
      </c>
      <c r="D967" s="25" t="str">
        <f>Source!H665</f>
        <v>10 шт.</v>
      </c>
      <c r="E967" s="13">
        <f>Source!I665</f>
        <v>0.6</v>
      </c>
      <c r="F967" s="26">
        <f>Source!AL665+Source!AM665+Source!AO665</f>
        <v>111</v>
      </c>
      <c r="G967" s="40" t="s">
        <v>3</v>
      </c>
      <c r="H967" s="12">
        <f>ROUND(Source!AC665*Source!I665, 2)+ROUND(Source!AD665*Source!I665, 2)+ROUND(Source!AF665*Source!I665, 2)</f>
        <v>66.599999999999994</v>
      </c>
      <c r="I967" s="6"/>
      <c r="J967" s="6">
        <f>IF(Source!BC665&lt;&gt; 0, Source!BC665, 1)</f>
        <v>1</v>
      </c>
      <c r="K967" s="12">
        <f>Source!O665</f>
        <v>66.599999999999994</v>
      </c>
      <c r="L967" s="27"/>
      <c r="S967">
        <f>ROUND((Source!FX665/100)*((ROUND(Source!AF665*Source!I665, 2)+ROUND(Source!AE665*Source!I665, 2))), 2)</f>
        <v>0</v>
      </c>
      <c r="T967">
        <f>Source!X665</f>
        <v>0</v>
      </c>
      <c r="U967">
        <f>ROUND((Source!FY665/100)*((ROUND(Source!AF665*Source!I665, 2)+ROUND(Source!AE665*Source!I665, 2))), 2)</f>
        <v>0</v>
      </c>
      <c r="V967">
        <f>Source!Y665</f>
        <v>0</v>
      </c>
      <c r="W967">
        <f>IF(Source!BI665&lt;=1,H967, 0)</f>
        <v>66.599999999999994</v>
      </c>
      <c r="X967">
        <f>IF(Source!BI665=2,H967, 0)</f>
        <v>0</v>
      </c>
      <c r="Y967">
        <f>IF(Source!BI665=3,H967, 0)</f>
        <v>0</v>
      </c>
      <c r="Z967">
        <f>IF(Source!BI665=4,H967, 0)</f>
        <v>0</v>
      </c>
    </row>
    <row r="968" spans="1:26" ht="28.5" x14ac:dyDescent="0.2">
      <c r="A968" s="41" t="str">
        <f>Source!E667</f>
        <v>103,2</v>
      </c>
      <c r="B968" s="42" t="str">
        <f>Source!F667</f>
        <v>08.1.02.07-0112</v>
      </c>
      <c r="C968" s="42" t="str">
        <f>Source!G667</f>
        <v>Труба водосточная МП с коленом, размер 76х102х3000 мм</v>
      </c>
      <c r="D968" s="25" t="str">
        <f>Source!H667</f>
        <v>шт.</v>
      </c>
      <c r="E968" s="13">
        <f>Source!I667</f>
        <v>1</v>
      </c>
      <c r="F968" s="26">
        <f>Source!AL667+Source!AM667+Source!AO667</f>
        <v>267.44</v>
      </c>
      <c r="G968" s="40" t="s">
        <v>3</v>
      </c>
      <c r="H968" s="12">
        <f>ROUND(Source!AC667*Source!I667, 2)+ROUND(Source!AD667*Source!I667, 2)+ROUND(Source!AF667*Source!I667, 2)</f>
        <v>267.44</v>
      </c>
      <c r="I968" s="6"/>
      <c r="J968" s="6">
        <f>IF(Source!BC667&lt;&gt; 0, Source!BC667, 1)</f>
        <v>1</v>
      </c>
      <c r="K968" s="12">
        <f>Source!O667</f>
        <v>267.44</v>
      </c>
      <c r="L968" s="27"/>
      <c r="S968">
        <f>ROUND((Source!FX667/100)*((ROUND(Source!AF667*Source!I667, 2)+ROUND(Source!AE667*Source!I667, 2))), 2)</f>
        <v>0</v>
      </c>
      <c r="T968">
        <f>Source!X667</f>
        <v>0</v>
      </c>
      <c r="U968">
        <f>ROUND((Source!FY667/100)*((ROUND(Source!AF667*Source!I667, 2)+ROUND(Source!AE667*Source!I667, 2))), 2)</f>
        <v>0</v>
      </c>
      <c r="V968">
        <f>Source!Y667</f>
        <v>0</v>
      </c>
      <c r="W968">
        <f>IF(Source!BI667&lt;=1,H968, 0)</f>
        <v>267.44</v>
      </c>
      <c r="X968">
        <f>IF(Source!BI667=2,H968, 0)</f>
        <v>0</v>
      </c>
      <c r="Y968">
        <f>IF(Source!BI667=3,H968, 0)</f>
        <v>0</v>
      </c>
      <c r="Z968">
        <f>IF(Source!BI667=4,H968, 0)</f>
        <v>0</v>
      </c>
    </row>
    <row r="969" spans="1:26" ht="28.5" x14ac:dyDescent="0.2">
      <c r="A969" s="43" t="str">
        <f>Source!E669</f>
        <v>103,3</v>
      </c>
      <c r="B969" s="44" t="str">
        <f>Source!F669</f>
        <v>08.1.02.07-0045</v>
      </c>
      <c r="C969" s="44" t="str">
        <f>Source!G669</f>
        <v>Желоб водосточный МП, размер 120х86х3000 мм</v>
      </c>
      <c r="D969" s="31" t="str">
        <f>Source!H669</f>
        <v>шт.</v>
      </c>
      <c r="E969" s="32">
        <f>Source!I669</f>
        <v>1</v>
      </c>
      <c r="F969" s="33">
        <f>Source!AL669+Source!AM669+Source!AO669</f>
        <v>213.23</v>
      </c>
      <c r="G969" s="34" t="s">
        <v>3</v>
      </c>
      <c r="H969" s="35">
        <f>ROUND(Source!AC669*Source!I669, 2)+ROUND(Source!AD669*Source!I669, 2)+ROUND(Source!AF669*Source!I669, 2)</f>
        <v>213.23</v>
      </c>
      <c r="I969" s="36"/>
      <c r="J969" s="36">
        <f>IF(Source!BC669&lt;&gt; 0, Source!BC669, 1)</f>
        <v>1</v>
      </c>
      <c r="K969" s="35">
        <f>Source!O669</f>
        <v>213.23</v>
      </c>
      <c r="L969" s="37"/>
      <c r="S969">
        <f>ROUND((Source!FX669/100)*((ROUND(Source!AF669*Source!I669, 2)+ROUND(Source!AE669*Source!I669, 2))), 2)</f>
        <v>0</v>
      </c>
      <c r="T969">
        <f>Source!X669</f>
        <v>0</v>
      </c>
      <c r="U969">
        <f>ROUND((Source!FY669/100)*((ROUND(Source!AF669*Source!I669, 2)+ROUND(Source!AE669*Source!I669, 2))), 2)</f>
        <v>0</v>
      </c>
      <c r="V969">
        <f>Source!Y669</f>
        <v>0</v>
      </c>
      <c r="W969">
        <f>IF(Source!BI669&lt;=1,H969, 0)</f>
        <v>213.23</v>
      </c>
      <c r="X969">
        <f>IF(Source!BI669=2,H969, 0)</f>
        <v>0</v>
      </c>
      <c r="Y969">
        <f>IF(Source!BI669=3,H969, 0)</f>
        <v>0</v>
      </c>
      <c r="Z969">
        <f>IF(Source!BI669=4,H969, 0)</f>
        <v>0</v>
      </c>
    </row>
    <row r="970" spans="1:26" ht="15" x14ac:dyDescent="0.25">
      <c r="G970" s="60">
        <f>H962+H963+H964+H965+SUM(H967:H969)</f>
        <v>618.1</v>
      </c>
      <c r="H970" s="60"/>
      <c r="J970" s="60">
        <f>K962+K963+K964+K965+SUM(K967:K969)</f>
        <v>618.07999999999993</v>
      </c>
      <c r="K970" s="60"/>
      <c r="L970" s="38">
        <f>Source!U663</f>
        <v>0.95219999999999994</v>
      </c>
      <c r="O970" s="17">
        <f>G970</f>
        <v>618.1</v>
      </c>
      <c r="P970" s="17">
        <f>J970</f>
        <v>618.07999999999993</v>
      </c>
      <c r="Q970" s="17">
        <f>L970</f>
        <v>0.95219999999999994</v>
      </c>
      <c r="W970">
        <f>IF(Source!BI663&lt;=1,H962+H963+H964+H965, 0)</f>
        <v>70.83</v>
      </c>
      <c r="X970">
        <f>IF(Source!BI663=2,H962+H963+H964+H965, 0)</f>
        <v>0</v>
      </c>
      <c r="Y970">
        <f>IF(Source!BI663=3,H962+H963+H964+H965, 0)</f>
        <v>0</v>
      </c>
      <c r="Z970">
        <f>IF(Source!BI663=4,H962+H963+H964+H965, 0)</f>
        <v>0</v>
      </c>
    </row>
    <row r="972" spans="1:26" ht="15" x14ac:dyDescent="0.25">
      <c r="A972" s="65" t="str">
        <f>CONCATENATE("Итого по разделу: ",IF(Source!G671&lt;&gt;"Новый раздел", Source!G671, ""))</f>
        <v>Итого по разделу: Навес (вход №3)</v>
      </c>
      <c r="B972" s="65"/>
      <c r="C972" s="65"/>
      <c r="D972" s="65"/>
      <c r="E972" s="65"/>
      <c r="F972" s="65"/>
      <c r="G972" s="64">
        <f>SUM(O826:O971)</f>
        <v>12083.62</v>
      </c>
      <c r="H972" s="64"/>
      <c r="I972" s="23"/>
      <c r="J972" s="64">
        <f>SUM(P826:P971)</f>
        <v>12083.3</v>
      </c>
      <c r="K972" s="64"/>
      <c r="L972" s="38">
        <f>SUM(Q826:Q971)</f>
        <v>59.652825249499983</v>
      </c>
    </row>
    <row r="976" spans="1:26" ht="16.5" x14ac:dyDescent="0.25">
      <c r="A976" s="63" t="str">
        <f>CONCATENATE("Раздел: ",IF(Source!G700&lt;&gt;"Новый раздел", Source!G700, ""))</f>
        <v>Раздел: Железобетонная тротуарная лестница</v>
      </c>
      <c r="B976" s="63"/>
      <c r="C976" s="63"/>
      <c r="D976" s="63"/>
      <c r="E976" s="63"/>
      <c r="F976" s="63"/>
      <c r="G976" s="63"/>
      <c r="H976" s="63"/>
      <c r="I976" s="63"/>
      <c r="J976" s="63"/>
      <c r="K976" s="63"/>
      <c r="L976" s="63"/>
    </row>
    <row r="977" spans="1:26" ht="117.75" x14ac:dyDescent="0.2">
      <c r="A977" s="41" t="str">
        <f>Source!E705</f>
        <v>104</v>
      </c>
      <c r="B977" s="42" t="s">
        <v>1254</v>
      </c>
      <c r="C977" s="42" t="str">
        <f>Source!G705</f>
        <v>Установка монолитных лестничных площадок в мелкощитовой опалубке (типа "Модостр")</v>
      </c>
      <c r="D977" s="25" t="str">
        <f>Source!H705</f>
        <v>100 м3</v>
      </c>
      <c r="E977" s="13">
        <f>Source!I705</f>
        <v>0.105</v>
      </c>
      <c r="F977" s="26">
        <f>Source!AL705+Source!AM705+Source!AO705</f>
        <v>116795.46999999999</v>
      </c>
      <c r="G977" s="6"/>
      <c r="H977" s="12"/>
      <c r="I977" s="6" t="str">
        <f>Source!BO705</f>
        <v/>
      </c>
      <c r="J977" s="6"/>
      <c r="K977" s="12"/>
      <c r="L977" s="27"/>
      <c r="S977">
        <f>ROUND((Source!FX705/100)*((ROUND(Source!AF705*Source!I705, 2)+ROUND(Source!AE705*Source!I705, 2))), 2)</f>
        <v>4471.3100000000004</v>
      </c>
      <c r="T977">
        <f>Source!X705</f>
        <v>4471.3100000000004</v>
      </c>
      <c r="U977">
        <f>ROUND((Source!FY705/100)*((ROUND(Source!AF705*Source!I705, 2)+ROUND(Source!AE705*Source!I705, 2))), 2)</f>
        <v>2709.7</v>
      </c>
      <c r="V977">
        <f>Source!Y705</f>
        <v>2691.07</v>
      </c>
    </row>
    <row r="978" spans="1:26" x14ac:dyDescent="0.2">
      <c r="C978" s="19" t="str">
        <f>"Объем: "&amp;Source!I705&amp;"=10,5/"&amp;"100"</f>
        <v>Объем: 0,105=10,5/100</v>
      </c>
    </row>
    <row r="979" spans="1:26" ht="14.25" x14ac:dyDescent="0.2">
      <c r="A979" s="41"/>
      <c r="B979" s="42"/>
      <c r="C979" s="42" t="s">
        <v>1206</v>
      </c>
      <c r="D979" s="25"/>
      <c r="E979" s="13"/>
      <c r="F979" s="26">
        <f>Source!AO705</f>
        <v>26357.62</v>
      </c>
      <c r="G979" s="6" t="str">
        <f>Source!DG705</f>
        <v>)*1,15)*1,15</v>
      </c>
      <c r="H979" s="12">
        <f>ROUND(Source!AF705*Source!I705, 2)</f>
        <v>3660.09</v>
      </c>
      <c r="I979" s="6"/>
      <c r="J979" s="6">
        <f>IF(Source!BA705&lt;&gt; 0, Source!BA705, 1)</f>
        <v>1</v>
      </c>
      <c r="K979" s="12">
        <f>Source!S705</f>
        <v>3660.09</v>
      </c>
      <c r="L979" s="27"/>
      <c r="R979">
        <f>H979</f>
        <v>3660.09</v>
      </c>
    </row>
    <row r="980" spans="1:26" ht="14.25" x14ac:dyDescent="0.2">
      <c r="A980" s="41"/>
      <c r="B980" s="42"/>
      <c r="C980" s="42" t="s">
        <v>159</v>
      </c>
      <c r="D980" s="25"/>
      <c r="E980" s="13"/>
      <c r="F980" s="26">
        <f>Source!AM705</f>
        <v>21610.23</v>
      </c>
      <c r="G980" s="6" t="str">
        <f>Source!DE705</f>
        <v>)*1,25)*1,15</v>
      </c>
      <c r="H980" s="12">
        <f>ROUND(Source!AD705*Source!I705, 2)</f>
        <v>3261.79</v>
      </c>
      <c r="I980" s="6"/>
      <c r="J980" s="6">
        <f>IF(Source!BB705&lt;&gt; 0, Source!BB705, 1)</f>
        <v>1</v>
      </c>
      <c r="K980" s="12">
        <f>Source!Q705</f>
        <v>3261.79</v>
      </c>
      <c r="L980" s="27"/>
    </row>
    <row r="981" spans="1:26" ht="14.25" x14ac:dyDescent="0.2">
      <c r="A981" s="41"/>
      <c r="B981" s="42"/>
      <c r="C981" s="42" t="s">
        <v>1207</v>
      </c>
      <c r="D981" s="25"/>
      <c r="E981" s="13"/>
      <c r="F981" s="26">
        <f>Source!AN705</f>
        <v>3180.2</v>
      </c>
      <c r="G981" s="6" t="str">
        <f>Source!DF705</f>
        <v>)*1,25)*1,15</v>
      </c>
      <c r="H981" s="28">
        <f>ROUND(Source!AE705*Source!I705, 2)</f>
        <v>480.01</v>
      </c>
      <c r="I981" s="6"/>
      <c r="J981" s="6">
        <f>IF(Source!BS705&lt;&gt; 0, Source!BS705, 1)</f>
        <v>1</v>
      </c>
      <c r="K981" s="28">
        <f>Source!R705</f>
        <v>480.01</v>
      </c>
      <c r="L981" s="27"/>
      <c r="R981">
        <f>H981</f>
        <v>480.01</v>
      </c>
    </row>
    <row r="982" spans="1:26" ht="14.25" x14ac:dyDescent="0.2">
      <c r="A982" s="41"/>
      <c r="B982" s="42"/>
      <c r="C982" s="42" t="s">
        <v>1215</v>
      </c>
      <c r="D982" s="25"/>
      <c r="E982" s="13"/>
      <c r="F982" s="26">
        <f>Source!AL705</f>
        <v>68827.62</v>
      </c>
      <c r="G982" s="6" t="str">
        <f>Source!DD705</f>
        <v/>
      </c>
      <c r="H982" s="12">
        <f>ROUND(Source!AC705*Source!I705, 2)</f>
        <v>7226.9</v>
      </c>
      <c r="I982" s="6"/>
      <c r="J982" s="6">
        <f>IF(Source!BC705&lt;&gt; 0, Source!BC705, 1)</f>
        <v>1</v>
      </c>
      <c r="K982" s="12">
        <f>Source!P705</f>
        <v>7226.9</v>
      </c>
      <c r="L982" s="27"/>
    </row>
    <row r="983" spans="1:26" ht="14.25" x14ac:dyDescent="0.2">
      <c r="A983" s="41"/>
      <c r="B983" s="42"/>
      <c r="C983" s="42" t="s">
        <v>1208</v>
      </c>
      <c r="D983" s="25" t="s">
        <v>1209</v>
      </c>
      <c r="E983" s="13">
        <f>Source!BZ705</f>
        <v>120</v>
      </c>
      <c r="F983" s="59" t="str">
        <f>CONCATENATE(" )", Source!DL705, Source!FT705, "=", Source!FX705)</f>
        <v xml:space="preserve"> )*0,9=108</v>
      </c>
      <c r="G983" s="48"/>
      <c r="H983" s="12">
        <f>SUM(S977:S989)</f>
        <v>4471.3100000000004</v>
      </c>
      <c r="I983" s="29"/>
      <c r="J983" s="7">
        <f>Source!AT705</f>
        <v>108</v>
      </c>
      <c r="K983" s="12">
        <f>SUM(T977:T989)</f>
        <v>4471.3100000000004</v>
      </c>
      <c r="L983" s="27"/>
    </row>
    <row r="984" spans="1:26" ht="14.25" x14ac:dyDescent="0.2">
      <c r="A984" s="41"/>
      <c r="B984" s="42"/>
      <c r="C984" s="42" t="s">
        <v>1210</v>
      </c>
      <c r="D984" s="25" t="s">
        <v>1209</v>
      </c>
      <c r="E984" s="13">
        <f>Source!CA705</f>
        <v>77</v>
      </c>
      <c r="F984" s="59" t="str">
        <f>CONCATENATE(" )", Source!DM705, Source!FU705, "=", Source!FY705)</f>
        <v xml:space="preserve"> )*0,85=65,45</v>
      </c>
      <c r="G984" s="48"/>
      <c r="H984" s="12">
        <f>SUM(U977:U989)</f>
        <v>2709.7</v>
      </c>
      <c r="I984" s="29"/>
      <c r="J984" s="7">
        <f>Source!AU705</f>
        <v>65</v>
      </c>
      <c r="K984" s="12">
        <f>SUM(V977:V989)</f>
        <v>2691.07</v>
      </c>
      <c r="L984" s="27"/>
    </row>
    <row r="985" spans="1:26" ht="14.25" x14ac:dyDescent="0.2">
      <c r="A985" s="41"/>
      <c r="B985" s="42"/>
      <c r="C985" s="42" t="s">
        <v>1211</v>
      </c>
      <c r="D985" s="25" t="s">
        <v>1212</v>
      </c>
      <c r="E985" s="13">
        <f>Source!AQ705</f>
        <v>3050.65</v>
      </c>
      <c r="F985" s="26"/>
      <c r="G985" s="6" t="str">
        <f>Source!DI705</f>
        <v>)*1,15)*1,15</v>
      </c>
      <c r="H985" s="12"/>
      <c r="I985" s="6"/>
      <c r="J985" s="6"/>
      <c r="K985" s="12"/>
      <c r="L985" s="30">
        <f>Source!U705</f>
        <v>423.62088562499991</v>
      </c>
    </row>
    <row r="986" spans="1:26" ht="28.5" x14ac:dyDescent="0.2">
      <c r="A986" s="41" t="str">
        <f>Source!E707</f>
        <v>104,1</v>
      </c>
      <c r="B986" s="42" t="str">
        <f>Source!F707</f>
        <v>01.7.08.02-0011</v>
      </c>
      <c r="C986" s="42" t="str">
        <f>Source!G707</f>
        <v>Добавки поверхностно-активные ПАВ "ТЖК"</v>
      </c>
      <c r="D986" s="25" t="str">
        <f>Source!H707</f>
        <v>кг</v>
      </c>
      <c r="E986" s="13">
        <f>Source!I707</f>
        <v>31.5</v>
      </c>
      <c r="F986" s="26">
        <f>Source!AL707+Source!AM707+Source!AO707</f>
        <v>4.3899999999999997</v>
      </c>
      <c r="G986" s="40" t="s">
        <v>3</v>
      </c>
      <c r="H986" s="12">
        <f>ROUND(Source!AC707*Source!I707, 2)+ROUND(Source!AD707*Source!I707, 2)+ROUND(Source!AF707*Source!I707, 2)</f>
        <v>138.29</v>
      </c>
      <c r="I986" s="6"/>
      <c r="J986" s="6">
        <f>IF(Source!BC707&lt;&gt; 0, Source!BC707, 1)</f>
        <v>1</v>
      </c>
      <c r="K986" s="12">
        <f>Source!O707</f>
        <v>138.29</v>
      </c>
      <c r="L986" s="27"/>
      <c r="S986">
        <f>ROUND((Source!FX707/100)*((ROUND(Source!AF707*Source!I707, 2)+ROUND(Source!AE707*Source!I707, 2))), 2)</f>
        <v>0</v>
      </c>
      <c r="T986">
        <f>Source!X707</f>
        <v>0</v>
      </c>
      <c r="U986">
        <f>ROUND((Source!FY707/100)*((ROUND(Source!AF707*Source!I707, 2)+ROUND(Source!AE707*Source!I707, 2))), 2)</f>
        <v>0</v>
      </c>
      <c r="V986">
        <f>Source!Y707</f>
        <v>0</v>
      </c>
      <c r="W986">
        <f>IF(Source!BI707&lt;=1,H986, 0)</f>
        <v>138.29</v>
      </c>
      <c r="X986">
        <f>IF(Source!BI707=2,H986, 0)</f>
        <v>0</v>
      </c>
      <c r="Y986">
        <f>IF(Source!BI707=3,H986, 0)</f>
        <v>0</v>
      </c>
      <c r="Z986">
        <f>IF(Source!BI707=4,H986, 0)</f>
        <v>0</v>
      </c>
    </row>
    <row r="987" spans="1:26" ht="71.25" x14ac:dyDescent="0.2">
      <c r="A987" s="41" t="str">
        <f>Source!E709</f>
        <v>104,2</v>
      </c>
      <c r="B987" s="42" t="str">
        <f>Source!F709</f>
        <v>01.7.16.04-0011</v>
      </c>
      <c r="C987" s="42" t="str">
        <f>Source!G709</f>
        <v>Опалубка для перекрытий (амортизация) разборно-переставная из стальных балок, с палубой из ламинированной фанеры толщиной 18 мм</v>
      </c>
      <c r="D987" s="25" t="str">
        <f>Source!H709</f>
        <v>м2</v>
      </c>
      <c r="E987" s="13">
        <f>Source!I709</f>
        <v>27.3</v>
      </c>
      <c r="F987" s="26">
        <f>Source!AL709+Source!AM709+Source!AO709</f>
        <v>2.2999999999999998</v>
      </c>
      <c r="G987" s="40" t="s">
        <v>3</v>
      </c>
      <c r="H987" s="12">
        <f>ROUND(Source!AC709*Source!I709, 2)+ROUND(Source!AD709*Source!I709, 2)+ROUND(Source!AF709*Source!I709, 2)</f>
        <v>62.79</v>
      </c>
      <c r="I987" s="6"/>
      <c r="J987" s="6">
        <f>IF(Source!BC709&lt;&gt; 0, Source!BC709, 1)</f>
        <v>1</v>
      </c>
      <c r="K987" s="12">
        <f>Source!O709</f>
        <v>62.79</v>
      </c>
      <c r="L987" s="27"/>
      <c r="S987">
        <f>ROUND((Source!FX709/100)*((ROUND(Source!AF709*Source!I709, 2)+ROUND(Source!AE709*Source!I709, 2))), 2)</f>
        <v>0</v>
      </c>
      <c r="T987">
        <f>Source!X709</f>
        <v>0</v>
      </c>
      <c r="U987">
        <f>ROUND((Source!FY709/100)*((ROUND(Source!AF709*Source!I709, 2)+ROUND(Source!AE709*Source!I709, 2))), 2)</f>
        <v>0</v>
      </c>
      <c r="V987">
        <f>Source!Y709</f>
        <v>0</v>
      </c>
      <c r="W987">
        <f>IF(Source!BI709&lt;=1,H987, 0)</f>
        <v>62.79</v>
      </c>
      <c r="X987">
        <f>IF(Source!BI709=2,H987, 0)</f>
        <v>0</v>
      </c>
      <c r="Y987">
        <f>IF(Source!BI709=3,H987, 0)</f>
        <v>0</v>
      </c>
      <c r="Z987">
        <f>IF(Source!BI709=4,H987, 0)</f>
        <v>0</v>
      </c>
    </row>
    <row r="988" spans="1:26" ht="28.5" x14ac:dyDescent="0.2">
      <c r="A988" s="41" t="str">
        <f>Source!E711</f>
        <v>104,3</v>
      </c>
      <c r="B988" s="42" t="str">
        <f>Source!F711</f>
        <v>04.1.02.05-0027</v>
      </c>
      <c r="C988" s="42" t="str">
        <f>Source!G711</f>
        <v>Бетон тяжелый, крупность заполнителя 10 мм, класс В20 (М250)</v>
      </c>
      <c r="D988" s="25" t="str">
        <f>Source!H711</f>
        <v>м3</v>
      </c>
      <c r="E988" s="13">
        <f>Source!I711</f>
        <v>10.657500000000001</v>
      </c>
      <c r="F988" s="26">
        <f>Source!AL711+Source!AM711+Source!AO711</f>
        <v>695.01</v>
      </c>
      <c r="G988" s="40" t="s">
        <v>3</v>
      </c>
      <c r="H988" s="12">
        <f>ROUND(Source!AC711*Source!I711, 2)+ROUND(Source!AD711*Source!I711, 2)+ROUND(Source!AF711*Source!I711, 2)</f>
        <v>7407.07</v>
      </c>
      <c r="I988" s="6"/>
      <c r="J988" s="6">
        <f>IF(Source!BC711&lt;&gt; 0, Source!BC711, 1)</f>
        <v>1</v>
      </c>
      <c r="K988" s="12">
        <f>Source!O711</f>
        <v>7407.07</v>
      </c>
      <c r="L988" s="27"/>
      <c r="S988">
        <f>ROUND((Source!FX711/100)*((ROUND(Source!AF711*Source!I711, 2)+ROUND(Source!AE711*Source!I711, 2))), 2)</f>
        <v>0</v>
      </c>
      <c r="T988">
        <f>Source!X711</f>
        <v>0</v>
      </c>
      <c r="U988">
        <f>ROUND((Source!FY711/100)*((ROUND(Source!AF711*Source!I711, 2)+ROUND(Source!AE711*Source!I711, 2))), 2)</f>
        <v>0</v>
      </c>
      <c r="V988">
        <f>Source!Y711</f>
        <v>0</v>
      </c>
      <c r="W988">
        <f>IF(Source!BI711&lt;=1,H988, 0)</f>
        <v>7407.07</v>
      </c>
      <c r="X988">
        <f>IF(Source!BI711=2,H988, 0)</f>
        <v>0</v>
      </c>
      <c r="Y988">
        <f>IF(Source!BI711=3,H988, 0)</f>
        <v>0</v>
      </c>
      <c r="Z988">
        <f>IF(Source!BI711=4,H988, 0)</f>
        <v>0</v>
      </c>
    </row>
    <row r="989" spans="1:26" ht="28.5" x14ac:dyDescent="0.2">
      <c r="A989" s="43" t="str">
        <f>Source!E713</f>
        <v>104,4</v>
      </c>
      <c r="B989" s="44" t="str">
        <f>Source!F713</f>
        <v>08.4.03.04-0001</v>
      </c>
      <c r="C989" s="44" t="str">
        <f>Source!G713</f>
        <v>Горячекатаная арматурная сталь класса: А-I, А-II, А-III d-12мм</v>
      </c>
      <c r="D989" s="31" t="str">
        <f>Source!H713</f>
        <v>т</v>
      </c>
      <c r="E989" s="32">
        <f>Source!I713</f>
        <v>0.88300000000000001</v>
      </c>
      <c r="F989" s="33">
        <f>Source!AL713+Source!AM713+Source!AO713</f>
        <v>5650</v>
      </c>
      <c r="G989" s="34" t="s">
        <v>3</v>
      </c>
      <c r="H989" s="35">
        <f>ROUND(Source!AC713*Source!I713, 2)+ROUND(Source!AD713*Source!I713, 2)+ROUND(Source!AF713*Source!I713, 2)</f>
        <v>4988.95</v>
      </c>
      <c r="I989" s="36"/>
      <c r="J989" s="36">
        <f>IF(Source!BC713&lt;&gt; 0, Source!BC713, 1)</f>
        <v>1</v>
      </c>
      <c r="K989" s="35">
        <f>Source!O713</f>
        <v>4988.95</v>
      </c>
      <c r="L989" s="37"/>
      <c r="S989">
        <f>ROUND((Source!FX713/100)*((ROUND(Source!AF713*Source!I713, 2)+ROUND(Source!AE713*Source!I713, 2))), 2)</f>
        <v>0</v>
      </c>
      <c r="T989">
        <f>Source!X713</f>
        <v>0</v>
      </c>
      <c r="U989">
        <f>ROUND((Source!FY713/100)*((ROUND(Source!AF713*Source!I713, 2)+ROUND(Source!AE713*Source!I713, 2))), 2)</f>
        <v>0</v>
      </c>
      <c r="V989">
        <f>Source!Y713</f>
        <v>0</v>
      </c>
      <c r="W989">
        <f>IF(Source!BI713&lt;=1,H989, 0)</f>
        <v>4988.95</v>
      </c>
      <c r="X989">
        <f>IF(Source!BI713=2,H989, 0)</f>
        <v>0</v>
      </c>
      <c r="Y989">
        <f>IF(Source!BI713=3,H989, 0)</f>
        <v>0</v>
      </c>
      <c r="Z989">
        <f>IF(Source!BI713=4,H989, 0)</f>
        <v>0</v>
      </c>
    </row>
    <row r="990" spans="1:26" ht="15" x14ac:dyDescent="0.25">
      <c r="G990" s="60">
        <f>H979+H980+H982+H983+H984+SUM(H986:H989)</f>
        <v>33926.89</v>
      </c>
      <c r="H990" s="60"/>
      <c r="J990" s="60">
        <f>K979+K980+K982+K983+K984+SUM(K986:K989)</f>
        <v>33908.259999999995</v>
      </c>
      <c r="K990" s="60"/>
      <c r="L990" s="38">
        <f>Source!U705</f>
        <v>423.62088562499991</v>
      </c>
      <c r="O990" s="17">
        <f>G990</f>
        <v>33926.89</v>
      </c>
      <c r="P990" s="17">
        <f>J990</f>
        <v>33908.259999999995</v>
      </c>
      <c r="Q990" s="17">
        <f>L990</f>
        <v>423.62088562499991</v>
      </c>
      <c r="W990">
        <f>IF(Source!BI705&lt;=1,H979+H980+H982+H983+H984, 0)</f>
        <v>21329.79</v>
      </c>
      <c r="X990">
        <f>IF(Source!BI705=2,H979+H980+H982+H983+H984, 0)</f>
        <v>0</v>
      </c>
      <c r="Y990">
        <f>IF(Source!BI705=3,H979+H980+H982+H983+H984, 0)</f>
        <v>0</v>
      </c>
      <c r="Z990">
        <f>IF(Source!BI705=4,H979+H980+H982+H983+H984, 0)</f>
        <v>0</v>
      </c>
    </row>
    <row r="991" spans="1:26" ht="117.75" x14ac:dyDescent="0.2">
      <c r="A991" s="41" t="str">
        <f>Source!E715</f>
        <v>105</v>
      </c>
      <c r="B991" s="42" t="s">
        <v>1245</v>
      </c>
      <c r="C991" s="42" t="str">
        <f>Source!G715</f>
        <v>Устройство пароизоляции из полиэтиленовой пленки в один слой насухо</v>
      </c>
      <c r="D991" s="25" t="str">
        <f>Source!H715</f>
        <v>100 м2</v>
      </c>
      <c r="E991" s="13">
        <f>Source!I715</f>
        <v>1.3480000000000001</v>
      </c>
      <c r="F991" s="26">
        <f>Source!AL715+Source!AM715+Source!AO715</f>
        <v>1522.8</v>
      </c>
      <c r="G991" s="6"/>
      <c r="H991" s="12"/>
      <c r="I991" s="6" t="str">
        <f>Source!BO715</f>
        <v/>
      </c>
      <c r="J991" s="6"/>
      <c r="K991" s="12"/>
      <c r="L991" s="27"/>
      <c r="S991">
        <f>ROUND((Source!FX715/100)*((ROUND(Source!AF715*Source!I715, 2)+ROUND(Source!AE715*Source!I715, 2))), 2)</f>
        <v>58.58</v>
      </c>
      <c r="T991">
        <f>Source!X715</f>
        <v>58.74</v>
      </c>
      <c r="U991">
        <f>ROUND((Source!FY715/100)*((ROUND(Source!AF715*Source!I715, 2)+ROUND(Source!AE715*Source!I715, 2))), 2)</f>
        <v>33.74</v>
      </c>
      <c r="V991">
        <f>Source!Y715</f>
        <v>33.869999999999997</v>
      </c>
    </row>
    <row r="992" spans="1:26" x14ac:dyDescent="0.2">
      <c r="C992" s="19" t="str">
        <f>"Объем: "&amp;Source!I715&amp;"=134,8/"&amp;"100"</f>
        <v>Объем: 1,348=134,8/100</v>
      </c>
    </row>
    <row r="993" spans="1:26" ht="14.25" x14ac:dyDescent="0.2">
      <c r="A993" s="41"/>
      <c r="B993" s="42"/>
      <c r="C993" s="42" t="s">
        <v>1206</v>
      </c>
      <c r="D993" s="25"/>
      <c r="E993" s="13"/>
      <c r="F993" s="26">
        <f>Source!AO715</f>
        <v>29.43</v>
      </c>
      <c r="G993" s="6" t="str">
        <f>Source!DG715</f>
        <v>)*1,15)*1,15</v>
      </c>
      <c r="H993" s="12">
        <f>ROUND(Source!AF715*Source!I715, 2)</f>
        <v>52.47</v>
      </c>
      <c r="I993" s="6"/>
      <c r="J993" s="6">
        <f>IF(Source!BA715&lt;&gt; 0, Source!BA715, 1)</f>
        <v>1</v>
      </c>
      <c r="K993" s="12">
        <f>Source!S715</f>
        <v>52.47</v>
      </c>
      <c r="L993" s="27"/>
      <c r="R993">
        <f>H993</f>
        <v>52.47</v>
      </c>
    </row>
    <row r="994" spans="1:26" ht="14.25" x14ac:dyDescent="0.2">
      <c r="A994" s="41"/>
      <c r="B994" s="42"/>
      <c r="C994" s="42" t="s">
        <v>159</v>
      </c>
      <c r="D994" s="25"/>
      <c r="E994" s="13"/>
      <c r="F994" s="26">
        <f>Source!AM715</f>
        <v>1.31</v>
      </c>
      <c r="G994" s="6" t="str">
        <f>Source!DE715</f>
        <v>)*1,15)*1,25</v>
      </c>
      <c r="H994" s="12">
        <f>ROUND(Source!AD715*Source!I715, 2)</f>
        <v>2.54</v>
      </c>
      <c r="I994" s="6"/>
      <c r="J994" s="6">
        <f>IF(Source!BB715&lt;&gt; 0, Source!BB715, 1)</f>
        <v>1</v>
      </c>
      <c r="K994" s="12">
        <f>Source!Q715</f>
        <v>2.54</v>
      </c>
      <c r="L994" s="27"/>
    </row>
    <row r="995" spans="1:26" ht="14.25" x14ac:dyDescent="0.2">
      <c r="A995" s="41"/>
      <c r="B995" s="42"/>
      <c r="C995" s="42" t="s">
        <v>1207</v>
      </c>
      <c r="D995" s="25"/>
      <c r="E995" s="13"/>
      <c r="F995" s="26">
        <f>Source!AN715</f>
        <v>0.23</v>
      </c>
      <c r="G995" s="6" t="str">
        <f>Source!DF715</f>
        <v>)*1,15)*1,25</v>
      </c>
      <c r="H995" s="28">
        <f>ROUND(Source!AE715*Source!I715, 2)</f>
        <v>0.45</v>
      </c>
      <c r="I995" s="6"/>
      <c r="J995" s="6">
        <f>IF(Source!BS715&lt;&gt; 0, Source!BS715, 1)</f>
        <v>1</v>
      </c>
      <c r="K995" s="28">
        <f>Source!R715</f>
        <v>0.45</v>
      </c>
      <c r="L995" s="27"/>
      <c r="R995">
        <f>H995</f>
        <v>0.45</v>
      </c>
    </row>
    <row r="996" spans="1:26" ht="14.25" x14ac:dyDescent="0.2">
      <c r="A996" s="41"/>
      <c r="B996" s="42"/>
      <c r="C996" s="42" t="s">
        <v>1215</v>
      </c>
      <c r="D996" s="25"/>
      <c r="E996" s="13"/>
      <c r="F996" s="26">
        <f>Source!AL715</f>
        <v>1492.06</v>
      </c>
      <c r="G996" s="6" t="str">
        <f>Source!DD715</f>
        <v/>
      </c>
      <c r="H996" s="12">
        <f>ROUND(Source!AC715*Source!I715, 2)</f>
        <v>2011.3</v>
      </c>
      <c r="I996" s="6"/>
      <c r="J996" s="6">
        <f>IF(Source!BC715&lt;&gt; 0, Source!BC715, 1)</f>
        <v>1</v>
      </c>
      <c r="K996" s="12">
        <f>Source!P715</f>
        <v>2011.3</v>
      </c>
      <c r="L996" s="27"/>
    </row>
    <row r="997" spans="1:26" ht="14.25" x14ac:dyDescent="0.2">
      <c r="A997" s="41"/>
      <c r="B997" s="42"/>
      <c r="C997" s="42" t="s">
        <v>1208</v>
      </c>
      <c r="D997" s="25" t="s">
        <v>1209</v>
      </c>
      <c r="E997" s="13">
        <f>Source!BZ715</f>
        <v>123</v>
      </c>
      <c r="F997" s="59" t="str">
        <f>CONCATENATE(" )", Source!DL715, Source!FT715, "=", Source!FX715)</f>
        <v xml:space="preserve"> )*0,9=110,7</v>
      </c>
      <c r="G997" s="48"/>
      <c r="H997" s="12">
        <f>SUM(S991:S999)</f>
        <v>58.58</v>
      </c>
      <c r="I997" s="29"/>
      <c r="J997" s="7">
        <f>Source!AT715</f>
        <v>111</v>
      </c>
      <c r="K997" s="12">
        <f>SUM(T991:T999)</f>
        <v>58.74</v>
      </c>
      <c r="L997" s="27"/>
    </row>
    <row r="998" spans="1:26" ht="14.25" x14ac:dyDescent="0.2">
      <c r="A998" s="41"/>
      <c r="B998" s="42"/>
      <c r="C998" s="42" t="s">
        <v>1210</v>
      </c>
      <c r="D998" s="25" t="s">
        <v>1209</v>
      </c>
      <c r="E998" s="13">
        <f>Source!CA715</f>
        <v>75</v>
      </c>
      <c r="F998" s="59" t="str">
        <f>CONCATENATE(" )", Source!DM715, Source!FU715, "=", Source!FY715)</f>
        <v xml:space="preserve"> )*0,85=63,75</v>
      </c>
      <c r="G998" s="48"/>
      <c r="H998" s="12">
        <f>SUM(U991:U999)</f>
        <v>33.74</v>
      </c>
      <c r="I998" s="29"/>
      <c r="J998" s="7">
        <f>Source!AU715</f>
        <v>64</v>
      </c>
      <c r="K998" s="12">
        <f>SUM(V991:V999)</f>
        <v>33.869999999999997</v>
      </c>
      <c r="L998" s="27"/>
    </row>
    <row r="999" spans="1:26" ht="14.25" x14ac:dyDescent="0.2">
      <c r="A999" s="43"/>
      <c r="B999" s="44"/>
      <c r="C999" s="44" t="s">
        <v>1211</v>
      </c>
      <c r="D999" s="31" t="s">
        <v>1212</v>
      </c>
      <c r="E999" s="32">
        <f>Source!AQ715</f>
        <v>3.45</v>
      </c>
      <c r="F999" s="33"/>
      <c r="G999" s="36" t="str">
        <f>Source!DI715</f>
        <v>)*1,15)*1,15</v>
      </c>
      <c r="H999" s="35"/>
      <c r="I999" s="36"/>
      <c r="J999" s="36"/>
      <c r="K999" s="35"/>
      <c r="L999" s="39">
        <f>Source!U715</f>
        <v>6.1504184999999998</v>
      </c>
    </row>
    <row r="1000" spans="1:26" ht="15" x14ac:dyDescent="0.25">
      <c r="G1000" s="60">
        <f>H993+H994+H996+H997+H998</f>
        <v>2158.6299999999997</v>
      </c>
      <c r="H1000" s="60"/>
      <c r="J1000" s="60">
        <f>K993+K994+K996+K997+K998</f>
        <v>2158.9199999999996</v>
      </c>
      <c r="K1000" s="60"/>
      <c r="L1000" s="38">
        <f>Source!U715</f>
        <v>6.1504184999999998</v>
      </c>
      <c r="O1000" s="17">
        <f>G1000</f>
        <v>2158.6299999999997</v>
      </c>
      <c r="P1000" s="17">
        <f>J1000</f>
        <v>2158.9199999999996</v>
      </c>
      <c r="Q1000" s="17">
        <f>L1000</f>
        <v>6.1504184999999998</v>
      </c>
      <c r="W1000">
        <f>IF(Source!BI715&lt;=1,H993+H994+H996+H997+H998, 0)</f>
        <v>2158.6299999999997</v>
      </c>
      <c r="X1000">
        <f>IF(Source!BI715=2,H993+H994+H996+H997+H998, 0)</f>
        <v>0</v>
      </c>
      <c r="Y1000">
        <f>IF(Source!BI715=3,H993+H994+H996+H997+H998, 0)</f>
        <v>0</v>
      </c>
      <c r="Z1000">
        <f>IF(Source!BI715=4,H993+H994+H996+H997+H998, 0)</f>
        <v>0</v>
      </c>
    </row>
    <row r="1001" spans="1:26" ht="117.75" x14ac:dyDescent="0.2">
      <c r="A1001" s="41" t="str">
        <f>Source!E717</f>
        <v>106</v>
      </c>
      <c r="B1001" s="42" t="s">
        <v>1251</v>
      </c>
      <c r="C1001" s="42" t="str">
        <f>Source!G717</f>
        <v>Устройство покрытий на цементном растворе из плиток бетонных, цементных или мозаичных</v>
      </c>
      <c r="D1001" s="25" t="str">
        <f>Source!H717</f>
        <v>100 м2</v>
      </c>
      <c r="E1001" s="13">
        <f>Source!I717</f>
        <v>1.3480000000000001</v>
      </c>
      <c r="F1001" s="26">
        <f>Source!AL717+Source!AM717+Source!AO717</f>
        <v>959.88000000000011</v>
      </c>
      <c r="G1001" s="6"/>
      <c r="H1001" s="12"/>
      <c r="I1001" s="6" t="str">
        <f>Source!BO717</f>
        <v/>
      </c>
      <c r="J1001" s="6"/>
      <c r="K1001" s="12"/>
      <c r="L1001" s="27"/>
      <c r="S1001">
        <f>ROUND((Source!FX717/100)*((ROUND(Source!AF717*Source!I717, 2)+ROUND(Source!AE717*Source!I717, 2))), 2)</f>
        <v>1436.55</v>
      </c>
      <c r="T1001">
        <f>Source!X717</f>
        <v>1440.45</v>
      </c>
      <c r="U1001">
        <f>ROUND((Source!FY717/100)*((ROUND(Source!AF717*Source!I717, 2)+ROUND(Source!AE717*Source!I717, 2))), 2)</f>
        <v>827.28</v>
      </c>
      <c r="V1001">
        <f>Source!Y717</f>
        <v>830.53</v>
      </c>
    </row>
    <row r="1002" spans="1:26" x14ac:dyDescent="0.2">
      <c r="C1002" s="19" t="str">
        <f>"Объем: "&amp;Source!I717&amp;"=134,8/"&amp;"100"</f>
        <v>Объем: 1,348=134,8/100</v>
      </c>
    </row>
    <row r="1003" spans="1:26" ht="14.25" x14ac:dyDescent="0.2">
      <c r="A1003" s="41"/>
      <c r="B1003" s="42"/>
      <c r="C1003" s="42" t="s">
        <v>1206</v>
      </c>
      <c r="D1003" s="25"/>
      <c r="E1003" s="13"/>
      <c r="F1003" s="26">
        <f>Source!AO717</f>
        <v>675.69</v>
      </c>
      <c r="G1003" s="6" t="str">
        <f>Source!DG717</f>
        <v>)*1,15)*1,15</v>
      </c>
      <c r="H1003" s="12">
        <f>ROUND(Source!AF717*Source!I717, 2)</f>
        <v>1204.57</v>
      </c>
      <c r="I1003" s="6"/>
      <c r="J1003" s="6">
        <f>IF(Source!BA717&lt;&gt; 0, Source!BA717, 1)</f>
        <v>1</v>
      </c>
      <c r="K1003" s="12">
        <f>Source!S717</f>
        <v>1204.57</v>
      </c>
      <c r="L1003" s="27"/>
      <c r="R1003">
        <f>H1003</f>
        <v>1204.57</v>
      </c>
    </row>
    <row r="1004" spans="1:26" ht="14.25" x14ac:dyDescent="0.2">
      <c r="A1004" s="41"/>
      <c r="B1004" s="42"/>
      <c r="C1004" s="42" t="s">
        <v>159</v>
      </c>
      <c r="D1004" s="25"/>
      <c r="E1004" s="13"/>
      <c r="F1004" s="26">
        <f>Source!AM717</f>
        <v>167.94</v>
      </c>
      <c r="G1004" s="6" t="str">
        <f>Source!DE717</f>
        <v>)*1,15)*1,25</v>
      </c>
      <c r="H1004" s="12">
        <f>ROUND(Source!AD717*Source!I717, 2)</f>
        <v>325.43</v>
      </c>
      <c r="I1004" s="6"/>
      <c r="J1004" s="6">
        <f>IF(Source!BB717&lt;&gt; 0, Source!BB717, 1)</f>
        <v>1</v>
      </c>
      <c r="K1004" s="12">
        <f>Source!Q717</f>
        <v>325.43</v>
      </c>
      <c r="L1004" s="27"/>
    </row>
    <row r="1005" spans="1:26" ht="14.25" x14ac:dyDescent="0.2">
      <c r="A1005" s="41"/>
      <c r="B1005" s="42"/>
      <c r="C1005" s="42" t="s">
        <v>1207</v>
      </c>
      <c r="D1005" s="25"/>
      <c r="E1005" s="13"/>
      <c r="F1005" s="26">
        <f>Source!AN717</f>
        <v>48.06</v>
      </c>
      <c r="G1005" s="6" t="str">
        <f>Source!DF717</f>
        <v>)*1,15)*1,25</v>
      </c>
      <c r="H1005" s="28">
        <f>ROUND(Source!AE717*Source!I717, 2)</f>
        <v>93.13</v>
      </c>
      <c r="I1005" s="6"/>
      <c r="J1005" s="6">
        <f>IF(Source!BS717&lt;&gt; 0, Source!BS717, 1)</f>
        <v>1</v>
      </c>
      <c r="K1005" s="28">
        <f>Source!R717</f>
        <v>93.13</v>
      </c>
      <c r="L1005" s="27"/>
      <c r="R1005">
        <f>H1005</f>
        <v>93.13</v>
      </c>
    </row>
    <row r="1006" spans="1:26" ht="14.25" x14ac:dyDescent="0.2">
      <c r="A1006" s="41"/>
      <c r="B1006" s="42"/>
      <c r="C1006" s="42" t="s">
        <v>1215</v>
      </c>
      <c r="D1006" s="25"/>
      <c r="E1006" s="13"/>
      <c r="F1006" s="26">
        <f>Source!AL717</f>
        <v>116.25</v>
      </c>
      <c r="G1006" s="6" t="str">
        <f>Source!DD717</f>
        <v/>
      </c>
      <c r="H1006" s="12">
        <f>ROUND(Source!AC717*Source!I717, 2)</f>
        <v>156.71</v>
      </c>
      <c r="I1006" s="6"/>
      <c r="J1006" s="6">
        <f>IF(Source!BC717&lt;&gt; 0, Source!BC717, 1)</f>
        <v>1</v>
      </c>
      <c r="K1006" s="12">
        <f>Source!P717</f>
        <v>156.71</v>
      </c>
      <c r="L1006" s="27"/>
    </row>
    <row r="1007" spans="1:26" ht="14.25" x14ac:dyDescent="0.2">
      <c r="A1007" s="41"/>
      <c r="B1007" s="42"/>
      <c r="C1007" s="42" t="s">
        <v>1208</v>
      </c>
      <c r="D1007" s="25" t="s">
        <v>1209</v>
      </c>
      <c r="E1007" s="13">
        <f>Source!BZ717</f>
        <v>123</v>
      </c>
      <c r="F1007" s="59" t="str">
        <f>CONCATENATE(" )", Source!DL717, Source!FT717, "=", Source!FX717)</f>
        <v xml:space="preserve"> )*0,9=110,7</v>
      </c>
      <c r="G1007" s="48"/>
      <c r="H1007" s="12">
        <f>SUM(S1001:S1011)</f>
        <v>1436.55</v>
      </c>
      <c r="I1007" s="29"/>
      <c r="J1007" s="7">
        <f>Source!AT717</f>
        <v>111</v>
      </c>
      <c r="K1007" s="12">
        <f>SUM(T1001:T1011)</f>
        <v>1440.45</v>
      </c>
      <c r="L1007" s="27"/>
    </row>
    <row r="1008" spans="1:26" ht="14.25" x14ac:dyDescent="0.2">
      <c r="A1008" s="41"/>
      <c r="B1008" s="42"/>
      <c r="C1008" s="42" t="s">
        <v>1210</v>
      </c>
      <c r="D1008" s="25" t="s">
        <v>1209</v>
      </c>
      <c r="E1008" s="13">
        <f>Source!CA717</f>
        <v>75</v>
      </c>
      <c r="F1008" s="59" t="str">
        <f>CONCATENATE(" )", Source!DM717, Source!FU717, "=", Source!FY717)</f>
        <v xml:space="preserve"> )*0,85=63,75</v>
      </c>
      <c r="G1008" s="48"/>
      <c r="H1008" s="12">
        <f>SUM(U1001:U1011)</f>
        <v>827.28</v>
      </c>
      <c r="I1008" s="29"/>
      <c r="J1008" s="7">
        <f>Source!AU717</f>
        <v>64</v>
      </c>
      <c r="K1008" s="12">
        <f>SUM(V1001:V1011)</f>
        <v>830.53</v>
      </c>
      <c r="L1008" s="27"/>
    </row>
    <row r="1009" spans="1:32" ht="14.25" x14ac:dyDescent="0.2">
      <c r="A1009" s="41"/>
      <c r="B1009" s="42"/>
      <c r="C1009" s="42" t="s">
        <v>1211</v>
      </c>
      <c r="D1009" s="25" t="s">
        <v>1212</v>
      </c>
      <c r="E1009" s="13">
        <f>Source!AQ717</f>
        <v>81.31</v>
      </c>
      <c r="F1009" s="26"/>
      <c r="G1009" s="6" t="str">
        <f>Source!DI717</f>
        <v>)*1,15)*1,15</v>
      </c>
      <c r="H1009" s="12"/>
      <c r="I1009" s="6"/>
      <c r="J1009" s="6"/>
      <c r="K1009" s="12"/>
      <c r="L1009" s="30">
        <f>Source!U717</f>
        <v>144.95377629999999</v>
      </c>
    </row>
    <row r="1010" spans="1:32" ht="28.5" x14ac:dyDescent="0.2">
      <c r="A1010" s="41" t="str">
        <f>Source!E719</f>
        <v>106,1</v>
      </c>
      <c r="B1010" s="42" t="str">
        <f>Source!F719</f>
        <v>04.3.01.09-0017</v>
      </c>
      <c r="C1010" s="42" t="str">
        <f>Source!G719</f>
        <v>Раствор готовый кладочный цементный марки 250</v>
      </c>
      <c r="D1010" s="25" t="str">
        <f>Source!H719</f>
        <v>м3</v>
      </c>
      <c r="E1010" s="13">
        <f>Source!I719</f>
        <v>1.7524</v>
      </c>
      <c r="F1010" s="26">
        <f>Source!AL719+Source!AM719+Source!AO719</f>
        <v>651.78</v>
      </c>
      <c r="G1010" s="40" t="s">
        <v>3</v>
      </c>
      <c r="H1010" s="12">
        <f>ROUND(Source!AC719*Source!I719, 2)+ROUND(Source!AD719*Source!I719, 2)+ROUND(Source!AF719*Source!I719, 2)</f>
        <v>1142.18</v>
      </c>
      <c r="I1010" s="6"/>
      <c r="J1010" s="6">
        <f>IF(Source!BC719&lt;&gt; 0, Source!BC719, 1)</f>
        <v>1</v>
      </c>
      <c r="K1010" s="12">
        <f>Source!O719</f>
        <v>1142.18</v>
      </c>
      <c r="L1010" s="27"/>
      <c r="S1010">
        <f>ROUND((Source!FX719/100)*((ROUND(Source!AF719*Source!I719, 2)+ROUND(Source!AE719*Source!I719, 2))), 2)</f>
        <v>0</v>
      </c>
      <c r="T1010">
        <f>Source!X719</f>
        <v>0</v>
      </c>
      <c r="U1010">
        <f>ROUND((Source!FY719/100)*((ROUND(Source!AF719*Source!I719, 2)+ROUND(Source!AE719*Source!I719, 2))), 2)</f>
        <v>0</v>
      </c>
      <c r="V1010">
        <f>Source!Y719</f>
        <v>0</v>
      </c>
      <c r="W1010">
        <f>IF(Source!BI719&lt;=1,H1010, 0)</f>
        <v>1142.18</v>
      </c>
      <c r="X1010">
        <f>IF(Source!BI719=2,H1010, 0)</f>
        <v>0</v>
      </c>
      <c r="Y1010">
        <f>IF(Source!BI719=3,H1010, 0)</f>
        <v>0</v>
      </c>
      <c r="Z1010">
        <f>IF(Source!BI719=4,H1010, 0)</f>
        <v>0</v>
      </c>
    </row>
    <row r="1011" spans="1:32" ht="71.25" x14ac:dyDescent="0.2">
      <c r="A1011" s="43" t="str">
        <f>Source!E721</f>
        <v>106,2</v>
      </c>
      <c r="B1011" s="44" t="str">
        <f>Source!F721</f>
        <v>05.2.02.21-0061</v>
      </c>
      <c r="C1011" s="44" t="str">
        <f>Source!G721</f>
        <v>Плитки площадью до 0,1 м2 прямоугольные для покрытия тротуаров и площадок с ровной гладкой поверхностью на цветном цементе, при толщине 30 мм</v>
      </c>
      <c r="D1011" s="31" t="str">
        <f>Source!H721</f>
        <v>м2</v>
      </c>
      <c r="E1011" s="32">
        <f>Source!I721</f>
        <v>137.49600000000001</v>
      </c>
      <c r="F1011" s="33">
        <f>Source!AL721+Source!AM721+Source!AO721</f>
        <v>65.63</v>
      </c>
      <c r="G1011" s="34" t="s">
        <v>3</v>
      </c>
      <c r="H1011" s="35">
        <f>ROUND(Source!AC721*Source!I721, 2)+ROUND(Source!AD721*Source!I721, 2)+ROUND(Source!AF721*Source!I721, 2)</f>
        <v>9023.86</v>
      </c>
      <c r="I1011" s="36"/>
      <c r="J1011" s="36">
        <f>IF(Source!BC721&lt;&gt; 0, Source!BC721, 1)</f>
        <v>1</v>
      </c>
      <c r="K1011" s="35">
        <f>Source!O721</f>
        <v>9023.86</v>
      </c>
      <c r="L1011" s="37"/>
      <c r="S1011">
        <f>ROUND((Source!FX721/100)*((ROUND(Source!AF721*Source!I721, 2)+ROUND(Source!AE721*Source!I721, 2))), 2)</f>
        <v>0</v>
      </c>
      <c r="T1011">
        <f>Source!X721</f>
        <v>0</v>
      </c>
      <c r="U1011">
        <f>ROUND((Source!FY721/100)*((ROUND(Source!AF721*Source!I721, 2)+ROUND(Source!AE721*Source!I721, 2))), 2)</f>
        <v>0</v>
      </c>
      <c r="V1011">
        <f>Source!Y721</f>
        <v>0</v>
      </c>
      <c r="W1011">
        <f>IF(Source!BI721&lt;=1,H1011, 0)</f>
        <v>9023.86</v>
      </c>
      <c r="X1011">
        <f>IF(Source!BI721=2,H1011, 0)</f>
        <v>0</v>
      </c>
      <c r="Y1011">
        <f>IF(Source!BI721=3,H1011, 0)</f>
        <v>0</v>
      </c>
      <c r="Z1011">
        <f>IF(Source!BI721=4,H1011, 0)</f>
        <v>0</v>
      </c>
    </row>
    <row r="1012" spans="1:32" ht="15" x14ac:dyDescent="0.25">
      <c r="G1012" s="60">
        <f>H1003+H1004+H1006+H1007+H1008+SUM(H1010:H1011)</f>
        <v>14116.580000000002</v>
      </c>
      <c r="H1012" s="60"/>
      <c r="J1012" s="60">
        <f>K1003+K1004+K1006+K1007+K1008+SUM(K1010:K1011)</f>
        <v>14123.73</v>
      </c>
      <c r="K1012" s="60"/>
      <c r="L1012" s="38">
        <f>Source!U717</f>
        <v>144.95377629999999</v>
      </c>
      <c r="O1012" s="17">
        <f>G1012</f>
        <v>14116.580000000002</v>
      </c>
      <c r="P1012" s="17">
        <f>J1012</f>
        <v>14123.73</v>
      </c>
      <c r="Q1012" s="17">
        <f>L1012</f>
        <v>144.95377629999999</v>
      </c>
      <c r="W1012">
        <f>IF(Source!BI717&lt;=1,H1003+H1004+H1006+H1007+H1008, 0)</f>
        <v>3950.54</v>
      </c>
      <c r="X1012">
        <f>IF(Source!BI717=2,H1003+H1004+H1006+H1007+H1008, 0)</f>
        <v>0</v>
      </c>
      <c r="Y1012">
        <f>IF(Source!BI717=3,H1003+H1004+H1006+H1007+H1008, 0)</f>
        <v>0</v>
      </c>
      <c r="Z1012">
        <f>IF(Source!BI717=4,H1003+H1004+H1006+H1007+H1008, 0)</f>
        <v>0</v>
      </c>
    </row>
    <row r="1014" spans="1:32" ht="15" x14ac:dyDescent="0.25">
      <c r="A1014" s="65" t="str">
        <f>CONCATENATE("Итого по разделу: ",IF(Source!G723&lt;&gt;"Новый раздел", Source!G723, ""))</f>
        <v>Итого по разделу: Железобетонная тротуарная лестница</v>
      </c>
      <c r="B1014" s="65"/>
      <c r="C1014" s="65"/>
      <c r="D1014" s="65"/>
      <c r="E1014" s="65"/>
      <c r="F1014" s="65"/>
      <c r="G1014" s="64">
        <f>SUM(O976:O1013)</f>
        <v>50202.1</v>
      </c>
      <c r="H1014" s="64"/>
      <c r="I1014" s="23"/>
      <c r="J1014" s="64">
        <f>SUM(P976:P1013)</f>
        <v>50190.909999999989</v>
      </c>
      <c r="K1014" s="64"/>
      <c r="L1014" s="38">
        <f>SUM(Q976:Q1013)</f>
        <v>574.72508042499987</v>
      </c>
      <c r="AF1014" s="24" t="str">
        <f>CONCATENATE("Итого по разделу: ",IF(Source!G723&lt;&gt;"Новый раздел", Source!G723, ""))</f>
        <v>Итого по разделу: Железобетонная тротуарная лестница</v>
      </c>
    </row>
    <row r="1018" spans="1:32" ht="16.5" x14ac:dyDescent="0.25">
      <c r="A1018" s="63" t="str">
        <f>CONCATENATE("Раздел: ",IF(Source!G752&lt;&gt;"Новый раздел", Source!G752, ""))</f>
        <v>Раздел: Благоустройство</v>
      </c>
      <c r="B1018" s="63"/>
      <c r="C1018" s="63"/>
      <c r="D1018" s="63"/>
      <c r="E1018" s="63"/>
      <c r="F1018" s="63"/>
      <c r="G1018" s="63"/>
      <c r="H1018" s="63"/>
      <c r="I1018" s="63"/>
      <c r="J1018" s="63"/>
      <c r="K1018" s="63"/>
      <c r="L1018" s="63"/>
    </row>
    <row r="1019" spans="1:32" ht="117.75" x14ac:dyDescent="0.2">
      <c r="A1019" s="41" t="str">
        <f>Source!E757</f>
        <v>107</v>
      </c>
      <c r="B1019" s="42" t="s">
        <v>1255</v>
      </c>
      <c r="C1019" s="42" t="str">
        <f>Source!G757</f>
        <v>Подготовка почвы для устройства партерного и обыкновенного газона с внесением растительной земли слоем 15 см механизированным способом</v>
      </c>
      <c r="D1019" s="25" t="str">
        <f>Source!H757</f>
        <v>100 м2</v>
      </c>
      <c r="E1019" s="13">
        <f>Source!I757</f>
        <v>25</v>
      </c>
      <c r="F1019" s="26">
        <f>Source!AL757+Source!AM757+Source!AO757</f>
        <v>2263.61</v>
      </c>
      <c r="G1019" s="6"/>
      <c r="H1019" s="12"/>
      <c r="I1019" s="6" t="str">
        <f>Source!BO757</f>
        <v/>
      </c>
      <c r="J1019" s="6"/>
      <c r="K1019" s="12"/>
      <c r="L1019" s="27"/>
      <c r="S1019">
        <f>ROUND((Source!FX757/100)*((ROUND(Source!AF757*Source!I757, 2)+ROUND(Source!AE757*Source!I757, 2))), 2)</f>
        <v>9566.89</v>
      </c>
      <c r="T1019">
        <f>Source!X757</f>
        <v>9613.1</v>
      </c>
      <c r="U1019">
        <f>ROUND((Source!FY757/100)*((ROUND(Source!AF757*Source!I757, 2)+ROUND(Source!AE757*Source!I757, 2))), 2)</f>
        <v>7071.18</v>
      </c>
      <c r="V1019">
        <f>Source!Y757</f>
        <v>7117.39</v>
      </c>
    </row>
    <row r="1020" spans="1:32" x14ac:dyDescent="0.2">
      <c r="C1020" s="19" t="str">
        <f>"Объем: "&amp;Source!I757&amp;"=2500/"&amp;"100"</f>
        <v>Объем: 25=2500/100</v>
      </c>
    </row>
    <row r="1021" spans="1:32" ht="14.25" x14ac:dyDescent="0.2">
      <c r="A1021" s="41"/>
      <c r="B1021" s="42"/>
      <c r="C1021" s="42" t="s">
        <v>1206</v>
      </c>
      <c r="D1021" s="25"/>
      <c r="E1021" s="13"/>
      <c r="F1021" s="26">
        <f>Source!AO757</f>
        <v>278.54000000000002</v>
      </c>
      <c r="G1021" s="6" t="str">
        <f>Source!DG757</f>
        <v>)*1,15)*1,15</v>
      </c>
      <c r="H1021" s="12">
        <f>ROUND(Source!AF757*Source!I757, 2)</f>
        <v>9209.23</v>
      </c>
      <c r="I1021" s="6"/>
      <c r="J1021" s="6">
        <f>IF(Source!BA757&lt;&gt; 0, Source!BA757, 1)</f>
        <v>1</v>
      </c>
      <c r="K1021" s="12">
        <f>Source!S757</f>
        <v>9209.23</v>
      </c>
      <c r="L1021" s="27"/>
      <c r="R1021">
        <f>H1021</f>
        <v>9209.23</v>
      </c>
    </row>
    <row r="1022" spans="1:32" ht="14.25" x14ac:dyDescent="0.2">
      <c r="A1022" s="41"/>
      <c r="B1022" s="42"/>
      <c r="C1022" s="42" t="s">
        <v>159</v>
      </c>
      <c r="D1022" s="25"/>
      <c r="E1022" s="13"/>
      <c r="F1022" s="26">
        <f>Source!AM757</f>
        <v>6.57</v>
      </c>
      <c r="G1022" s="6" t="str">
        <f>Source!DE757</f>
        <v>)*1,25)*1,15</v>
      </c>
      <c r="H1022" s="12">
        <f>ROUND(Source!AD757*Source!I757, 2)</f>
        <v>236.11</v>
      </c>
      <c r="I1022" s="6"/>
      <c r="J1022" s="6">
        <f>IF(Source!BB757&lt;&gt; 0, Source!BB757, 1)</f>
        <v>1</v>
      </c>
      <c r="K1022" s="12">
        <f>Source!Q757</f>
        <v>236.11</v>
      </c>
      <c r="L1022" s="27"/>
    </row>
    <row r="1023" spans="1:32" ht="14.25" x14ac:dyDescent="0.2">
      <c r="A1023" s="41"/>
      <c r="B1023" s="42"/>
      <c r="C1023" s="42" t="s">
        <v>1207</v>
      </c>
      <c r="D1023" s="25"/>
      <c r="E1023" s="13"/>
      <c r="F1023" s="26">
        <f>Source!AN757</f>
        <v>0.95</v>
      </c>
      <c r="G1023" s="6" t="str">
        <f>Source!DF757</f>
        <v>)*1,25)*1,15</v>
      </c>
      <c r="H1023" s="28">
        <f>ROUND(Source!AE757*Source!I757, 2)</f>
        <v>34.14</v>
      </c>
      <c r="I1023" s="6"/>
      <c r="J1023" s="6">
        <f>IF(Source!BS757&lt;&gt; 0, Source!BS757, 1)</f>
        <v>1</v>
      </c>
      <c r="K1023" s="28">
        <f>Source!R757</f>
        <v>34.14</v>
      </c>
      <c r="L1023" s="27"/>
      <c r="R1023">
        <f>H1023</f>
        <v>34.14</v>
      </c>
    </row>
    <row r="1024" spans="1:32" ht="14.25" x14ac:dyDescent="0.2">
      <c r="A1024" s="41"/>
      <c r="B1024" s="42"/>
      <c r="C1024" s="42" t="s">
        <v>1215</v>
      </c>
      <c r="D1024" s="25"/>
      <c r="E1024" s="13"/>
      <c r="F1024" s="26">
        <f>Source!AL757</f>
        <v>1978.5</v>
      </c>
      <c r="G1024" s="6" t="str">
        <f>Source!DD757</f>
        <v/>
      </c>
      <c r="H1024" s="12">
        <f>ROUND(Source!AC757*Source!I757, 2)</f>
        <v>49462.5</v>
      </c>
      <c r="I1024" s="6"/>
      <c r="J1024" s="6">
        <f>IF(Source!BC757&lt;&gt; 0, Source!BC757, 1)</f>
        <v>1</v>
      </c>
      <c r="K1024" s="12">
        <f>Source!P757</f>
        <v>49462.5</v>
      </c>
      <c r="L1024" s="27"/>
    </row>
    <row r="1025" spans="1:26" ht="14.25" x14ac:dyDescent="0.2">
      <c r="A1025" s="41"/>
      <c r="B1025" s="42"/>
      <c r="C1025" s="42" t="s">
        <v>1208</v>
      </c>
      <c r="D1025" s="25" t="s">
        <v>1209</v>
      </c>
      <c r="E1025" s="13">
        <f>Source!BZ757</f>
        <v>115</v>
      </c>
      <c r="F1025" s="59" t="str">
        <f>CONCATENATE(" )", Source!DL757, Source!FT757, "=", Source!FX757)</f>
        <v xml:space="preserve"> )*0,9=103,5</v>
      </c>
      <c r="G1025" s="48"/>
      <c r="H1025" s="12">
        <f>SUM(S1019:S1027)</f>
        <v>9566.89</v>
      </c>
      <c r="I1025" s="29"/>
      <c r="J1025" s="7">
        <f>Source!AT757</f>
        <v>104</v>
      </c>
      <c r="K1025" s="12">
        <f>SUM(T1019:T1027)</f>
        <v>9613.1</v>
      </c>
      <c r="L1025" s="27"/>
    </row>
    <row r="1026" spans="1:26" ht="14.25" x14ac:dyDescent="0.2">
      <c r="A1026" s="41"/>
      <c r="B1026" s="42"/>
      <c r="C1026" s="42" t="s">
        <v>1210</v>
      </c>
      <c r="D1026" s="25" t="s">
        <v>1209</v>
      </c>
      <c r="E1026" s="13">
        <f>Source!CA757</f>
        <v>90</v>
      </c>
      <c r="F1026" s="59" t="str">
        <f>CONCATENATE(" )", Source!DM757, Source!FU757, "=", Source!FY757)</f>
        <v xml:space="preserve"> )*0,85=76,5</v>
      </c>
      <c r="G1026" s="48"/>
      <c r="H1026" s="12">
        <f>SUM(U1019:U1027)</f>
        <v>7071.18</v>
      </c>
      <c r="I1026" s="29"/>
      <c r="J1026" s="7">
        <f>Source!AU757</f>
        <v>77</v>
      </c>
      <c r="K1026" s="12">
        <f>SUM(V1019:V1027)</f>
        <v>7117.39</v>
      </c>
      <c r="L1026" s="27"/>
    </row>
    <row r="1027" spans="1:26" ht="14.25" x14ac:dyDescent="0.2">
      <c r="A1027" s="43"/>
      <c r="B1027" s="44"/>
      <c r="C1027" s="44" t="s">
        <v>1211</v>
      </c>
      <c r="D1027" s="31" t="s">
        <v>1212</v>
      </c>
      <c r="E1027" s="32">
        <f>Source!AQ757</f>
        <v>35.08</v>
      </c>
      <c r="F1027" s="33"/>
      <c r="G1027" s="36" t="str">
        <f>Source!DI757</f>
        <v>)*1,15)*1,15</v>
      </c>
      <c r="H1027" s="35"/>
      <c r="I1027" s="36"/>
      <c r="J1027" s="36"/>
      <c r="K1027" s="35"/>
      <c r="L1027" s="39">
        <f>Source!U757</f>
        <v>1159.8324999999998</v>
      </c>
    </row>
    <row r="1028" spans="1:26" ht="15" x14ac:dyDescent="0.25">
      <c r="G1028" s="60">
        <f>H1021+H1022+H1024+H1025+H1026</f>
        <v>75545.91</v>
      </c>
      <c r="H1028" s="60"/>
      <c r="J1028" s="60">
        <f>K1021+K1022+K1024+K1025+K1026</f>
        <v>75638.33</v>
      </c>
      <c r="K1028" s="60"/>
      <c r="L1028" s="38">
        <f>Source!U757</f>
        <v>1159.8324999999998</v>
      </c>
      <c r="O1028" s="17">
        <f>G1028</f>
        <v>75545.91</v>
      </c>
      <c r="P1028" s="17">
        <f>J1028</f>
        <v>75638.33</v>
      </c>
      <c r="Q1028" s="17">
        <f>L1028</f>
        <v>1159.8324999999998</v>
      </c>
      <c r="W1028">
        <f>IF(Source!BI757&lt;=1,H1021+H1022+H1024+H1025+H1026, 0)</f>
        <v>75545.91</v>
      </c>
      <c r="X1028">
        <f>IF(Source!BI757=2,H1021+H1022+H1024+H1025+H1026, 0)</f>
        <v>0</v>
      </c>
      <c r="Y1028">
        <f>IF(Source!BI757=3,H1021+H1022+H1024+H1025+H1026, 0)</f>
        <v>0</v>
      </c>
      <c r="Z1028">
        <f>IF(Source!BI757=4,H1021+H1022+H1024+H1025+H1026, 0)</f>
        <v>0</v>
      </c>
    </row>
    <row r="1029" spans="1:26" ht="66.75" x14ac:dyDescent="0.2">
      <c r="A1029" s="41" t="str">
        <f>Source!E759</f>
        <v>108</v>
      </c>
      <c r="B1029" s="42" t="s">
        <v>1256</v>
      </c>
      <c r="C1029" s="42" t="str">
        <f>Source!G759</f>
        <v>Посев газонов партерных, мавританских и обыкновенных вручную</v>
      </c>
      <c r="D1029" s="25" t="str">
        <f>Source!H759</f>
        <v>100 м2</v>
      </c>
      <c r="E1029" s="13">
        <f>Source!I759</f>
        <v>25</v>
      </c>
      <c r="F1029" s="26">
        <f>Source!AL759+Source!AM759+Source!AO759</f>
        <v>376.47999999999996</v>
      </c>
      <c r="G1029" s="6"/>
      <c r="H1029" s="12"/>
      <c r="I1029" s="6" t="str">
        <f>Source!BO759</f>
        <v/>
      </c>
      <c r="J1029" s="6"/>
      <c r="K1029" s="12"/>
      <c r="L1029" s="27"/>
      <c r="S1029">
        <f>ROUND((Source!FX759/100)*((ROUND(Source!AF759*Source!I759, 2)+ROUND(Source!AE759*Source!I759, 2))), 2)</f>
        <v>2535.94</v>
      </c>
      <c r="T1029">
        <f>Source!X759</f>
        <v>2548.19</v>
      </c>
      <c r="U1029">
        <f>ROUND((Source!FY759/100)*((ROUND(Source!AF759*Source!I759, 2)+ROUND(Source!AE759*Source!I759, 2))), 2)</f>
        <v>1874.39</v>
      </c>
      <c r="V1029">
        <f>Source!Y759</f>
        <v>1886.64</v>
      </c>
    </row>
    <row r="1030" spans="1:26" x14ac:dyDescent="0.2">
      <c r="C1030" s="19" t="str">
        <f>"Объем: "&amp;Source!I759&amp;"=2500/"&amp;"100"</f>
        <v>Объем: 25=2500/100</v>
      </c>
    </row>
    <row r="1031" spans="1:26" ht="14.25" x14ac:dyDescent="0.2">
      <c r="A1031" s="41"/>
      <c r="B1031" s="42"/>
      <c r="C1031" s="42" t="s">
        <v>1206</v>
      </c>
      <c r="D1031" s="25"/>
      <c r="E1031" s="13"/>
      <c r="F1031" s="26">
        <f>Source!AO759</f>
        <v>50.68</v>
      </c>
      <c r="G1031" s="6" t="str">
        <f>Source!DG759</f>
        <v>)*1,15</v>
      </c>
      <c r="H1031" s="12">
        <f>ROUND(Source!AF759*Source!I759, 2)</f>
        <v>1457.05</v>
      </c>
      <c r="I1031" s="6"/>
      <c r="J1031" s="6">
        <f>IF(Source!BA759&lt;&gt; 0, Source!BA759, 1)</f>
        <v>1</v>
      </c>
      <c r="K1031" s="12">
        <f>Source!S759</f>
        <v>1457.05</v>
      </c>
      <c r="L1031" s="27"/>
      <c r="R1031">
        <f>H1031</f>
        <v>1457.05</v>
      </c>
    </row>
    <row r="1032" spans="1:26" ht="14.25" x14ac:dyDescent="0.2">
      <c r="A1032" s="41"/>
      <c r="B1032" s="42"/>
      <c r="C1032" s="42" t="s">
        <v>159</v>
      </c>
      <c r="D1032" s="25"/>
      <c r="E1032" s="13"/>
      <c r="F1032" s="26">
        <f>Source!AM759</f>
        <v>301.39999999999998</v>
      </c>
      <c r="G1032" s="6" t="str">
        <f>Source!DE759</f>
        <v>)*1,25</v>
      </c>
      <c r="H1032" s="12">
        <f>ROUND(Source!AD759*Source!I759, 2)</f>
        <v>9418.75</v>
      </c>
      <c r="I1032" s="6"/>
      <c r="J1032" s="6">
        <f>IF(Source!BB759&lt;&gt; 0, Source!BB759, 1)</f>
        <v>1</v>
      </c>
      <c r="K1032" s="12">
        <f>Source!Q759</f>
        <v>9418.75</v>
      </c>
      <c r="L1032" s="27"/>
    </row>
    <row r="1033" spans="1:26" ht="14.25" x14ac:dyDescent="0.2">
      <c r="A1033" s="41"/>
      <c r="B1033" s="42"/>
      <c r="C1033" s="42" t="s">
        <v>1207</v>
      </c>
      <c r="D1033" s="25"/>
      <c r="E1033" s="13"/>
      <c r="F1033" s="26">
        <f>Source!AN759</f>
        <v>31.78</v>
      </c>
      <c r="G1033" s="6" t="str">
        <f>Source!DF759</f>
        <v>)*1,25</v>
      </c>
      <c r="H1033" s="28">
        <f>ROUND(Source!AE759*Source!I759, 2)</f>
        <v>993.13</v>
      </c>
      <c r="I1033" s="6"/>
      <c r="J1033" s="6">
        <f>IF(Source!BS759&lt;&gt; 0, Source!BS759, 1)</f>
        <v>1</v>
      </c>
      <c r="K1033" s="28">
        <f>Source!R759</f>
        <v>993.13</v>
      </c>
      <c r="L1033" s="27"/>
      <c r="R1033">
        <f>H1033</f>
        <v>993.13</v>
      </c>
    </row>
    <row r="1034" spans="1:26" ht="14.25" x14ac:dyDescent="0.2">
      <c r="A1034" s="41"/>
      <c r="B1034" s="42"/>
      <c r="C1034" s="42" t="s">
        <v>1215</v>
      </c>
      <c r="D1034" s="25"/>
      <c r="E1034" s="13"/>
      <c r="F1034" s="26">
        <f>Source!AL759</f>
        <v>24.4</v>
      </c>
      <c r="G1034" s="6" t="str">
        <f>Source!DD759</f>
        <v/>
      </c>
      <c r="H1034" s="12">
        <f>ROUND(Source!AC759*Source!I759, 2)</f>
        <v>610</v>
      </c>
      <c r="I1034" s="6"/>
      <c r="J1034" s="6">
        <f>IF(Source!BC759&lt;&gt; 0, Source!BC759, 1)</f>
        <v>1</v>
      </c>
      <c r="K1034" s="12">
        <f>Source!P759</f>
        <v>610</v>
      </c>
      <c r="L1034" s="27"/>
    </row>
    <row r="1035" spans="1:26" ht="14.25" x14ac:dyDescent="0.2">
      <c r="A1035" s="41"/>
      <c r="B1035" s="42"/>
      <c r="C1035" s="42" t="s">
        <v>1208</v>
      </c>
      <c r="D1035" s="25" t="s">
        <v>1209</v>
      </c>
      <c r="E1035" s="13">
        <f>Source!BZ759</f>
        <v>115</v>
      </c>
      <c r="F1035" s="59" t="str">
        <f>CONCATENATE(" )", Source!DL759, Source!FT759, "=", Source!FX759)</f>
        <v xml:space="preserve"> )*0,9=103,5</v>
      </c>
      <c r="G1035" s="48"/>
      <c r="H1035" s="12">
        <f>SUM(S1029:S1038)</f>
        <v>2535.94</v>
      </c>
      <c r="I1035" s="29"/>
      <c r="J1035" s="7">
        <f>Source!AT759</f>
        <v>104</v>
      </c>
      <c r="K1035" s="12">
        <f>SUM(T1029:T1038)</f>
        <v>2548.19</v>
      </c>
      <c r="L1035" s="27"/>
    </row>
    <row r="1036" spans="1:26" ht="14.25" x14ac:dyDescent="0.2">
      <c r="A1036" s="41"/>
      <c r="B1036" s="42"/>
      <c r="C1036" s="42" t="s">
        <v>1210</v>
      </c>
      <c r="D1036" s="25" t="s">
        <v>1209</v>
      </c>
      <c r="E1036" s="13">
        <f>Source!CA759</f>
        <v>90</v>
      </c>
      <c r="F1036" s="59" t="str">
        <f>CONCATENATE(" )", Source!DM759, Source!FU759, "=", Source!FY759)</f>
        <v xml:space="preserve"> )*0,85=76,5</v>
      </c>
      <c r="G1036" s="48"/>
      <c r="H1036" s="12">
        <f>SUM(U1029:U1038)</f>
        <v>1874.39</v>
      </c>
      <c r="I1036" s="29"/>
      <c r="J1036" s="7">
        <f>Source!AU759</f>
        <v>77</v>
      </c>
      <c r="K1036" s="12">
        <f>SUM(V1029:V1038)</f>
        <v>1886.64</v>
      </c>
      <c r="L1036" s="27"/>
    </row>
    <row r="1037" spans="1:26" ht="14.25" x14ac:dyDescent="0.2">
      <c r="A1037" s="41"/>
      <c r="B1037" s="42"/>
      <c r="C1037" s="42" t="s">
        <v>1211</v>
      </c>
      <c r="D1037" s="25" t="s">
        <v>1212</v>
      </c>
      <c r="E1037" s="13">
        <f>Source!AQ759</f>
        <v>5.99</v>
      </c>
      <c r="F1037" s="26"/>
      <c r="G1037" s="6" t="str">
        <f>Source!DI759</f>
        <v>)*1,15</v>
      </c>
      <c r="H1037" s="12"/>
      <c r="I1037" s="6"/>
      <c r="J1037" s="6"/>
      <c r="K1037" s="12"/>
      <c r="L1037" s="30">
        <f>Source!U759</f>
        <v>172.21249999999998</v>
      </c>
    </row>
    <row r="1038" spans="1:26" ht="28.5" x14ac:dyDescent="0.2">
      <c r="A1038" s="43" t="str">
        <f>Source!E761</f>
        <v>108,1</v>
      </c>
      <c r="B1038" s="44" t="str">
        <f>Source!F761</f>
        <v>16.2.02.07-0161</v>
      </c>
      <c r="C1038" s="44" t="str">
        <f>Source!G761</f>
        <v>Семена газонных трав (смесь)</v>
      </c>
      <c r="D1038" s="31" t="str">
        <f>Source!H761</f>
        <v>кг</v>
      </c>
      <c r="E1038" s="32">
        <f>Source!I761</f>
        <v>50</v>
      </c>
      <c r="F1038" s="33">
        <f>Source!AL761+Source!AM761+Source!AO761</f>
        <v>146.25</v>
      </c>
      <c r="G1038" s="34" t="s">
        <v>3</v>
      </c>
      <c r="H1038" s="35">
        <f>ROUND(Source!AC761*Source!I761, 2)+ROUND(Source!AD761*Source!I761, 2)+ROUND(Source!AF761*Source!I761, 2)</f>
        <v>7312.5</v>
      </c>
      <c r="I1038" s="36"/>
      <c r="J1038" s="36">
        <f>IF(Source!BC761&lt;&gt; 0, Source!BC761, 1)</f>
        <v>1</v>
      </c>
      <c r="K1038" s="35">
        <f>Source!O761</f>
        <v>7312.5</v>
      </c>
      <c r="L1038" s="37"/>
      <c r="S1038">
        <f>ROUND((Source!FX761/100)*((ROUND(Source!AF761*Source!I761, 2)+ROUND(Source!AE761*Source!I761, 2))), 2)</f>
        <v>0</v>
      </c>
      <c r="T1038">
        <f>Source!X761</f>
        <v>0</v>
      </c>
      <c r="U1038">
        <f>ROUND((Source!FY761/100)*((ROUND(Source!AF761*Source!I761, 2)+ROUND(Source!AE761*Source!I761, 2))), 2)</f>
        <v>0</v>
      </c>
      <c r="V1038">
        <f>Source!Y761</f>
        <v>0</v>
      </c>
      <c r="W1038">
        <f>IF(Source!BI761&lt;=1,H1038, 0)</f>
        <v>7312.5</v>
      </c>
      <c r="X1038">
        <f>IF(Source!BI761=2,H1038, 0)</f>
        <v>0</v>
      </c>
      <c r="Y1038">
        <f>IF(Source!BI761=3,H1038, 0)</f>
        <v>0</v>
      </c>
      <c r="Z1038">
        <f>IF(Source!BI761=4,H1038, 0)</f>
        <v>0</v>
      </c>
    </row>
    <row r="1039" spans="1:26" ht="15" x14ac:dyDescent="0.25">
      <c r="G1039" s="60">
        <f>H1031+H1032+H1034+H1035+H1036+SUM(H1038:H1038)</f>
        <v>23208.629999999997</v>
      </c>
      <c r="H1039" s="60"/>
      <c r="J1039" s="60">
        <f>K1031+K1032+K1034+K1035+K1036+SUM(K1038:K1038)</f>
        <v>23233.129999999997</v>
      </c>
      <c r="K1039" s="60"/>
      <c r="L1039" s="38">
        <f>Source!U759</f>
        <v>172.21249999999998</v>
      </c>
      <c r="O1039" s="17">
        <f>G1039</f>
        <v>23208.629999999997</v>
      </c>
      <c r="P1039" s="17">
        <f>J1039</f>
        <v>23233.129999999997</v>
      </c>
      <c r="Q1039" s="17">
        <f>L1039</f>
        <v>172.21249999999998</v>
      </c>
      <c r="W1039">
        <f>IF(Source!BI759&lt;=1,H1031+H1032+H1034+H1035+H1036, 0)</f>
        <v>15896.13</v>
      </c>
      <c r="X1039">
        <f>IF(Source!BI759=2,H1031+H1032+H1034+H1035+H1036, 0)</f>
        <v>0</v>
      </c>
      <c r="Y1039">
        <f>IF(Source!BI759=3,H1031+H1032+H1034+H1035+H1036, 0)</f>
        <v>0</v>
      </c>
      <c r="Z1039">
        <f>IF(Source!BI759=4,H1031+H1032+H1034+H1035+H1036, 0)</f>
        <v>0</v>
      </c>
    </row>
    <row r="1040" spans="1:26" ht="66.75" x14ac:dyDescent="0.2">
      <c r="A1040" s="41" t="str">
        <f>Source!E763</f>
        <v>109</v>
      </c>
      <c r="B1040" s="42" t="s">
        <v>1257</v>
      </c>
      <c r="C1040" s="42" t="str">
        <f>Source!G763</f>
        <v>Уход за газонами обыкновенными</v>
      </c>
      <c r="D1040" s="25" t="str">
        <f>Source!H763</f>
        <v>100 м2</v>
      </c>
      <c r="E1040" s="13">
        <f>Source!I763</f>
        <v>25</v>
      </c>
      <c r="F1040" s="26">
        <f>Source!AL763+Source!AM763+Source!AO763</f>
        <v>641.32999999999993</v>
      </c>
      <c r="G1040" s="6"/>
      <c r="H1040" s="12"/>
      <c r="I1040" s="6" t="str">
        <f>Source!BO763</f>
        <v/>
      </c>
      <c r="J1040" s="6"/>
      <c r="K1040" s="12"/>
      <c r="L1040" s="27"/>
      <c r="S1040">
        <f>ROUND((Source!FX763/100)*((ROUND(Source!AF763*Source!I763, 2)+ROUND(Source!AE763*Source!I763, 2))), 2)</f>
        <v>10416.879999999999</v>
      </c>
      <c r="T1040">
        <f>Source!X763</f>
        <v>10467.200000000001</v>
      </c>
      <c r="U1040">
        <f>ROUND((Source!FY763/100)*((ROUND(Source!AF763*Source!I763, 2)+ROUND(Source!AE763*Source!I763, 2))), 2)</f>
        <v>7699.43</v>
      </c>
      <c r="V1040">
        <f>Source!Y763</f>
        <v>7749.76</v>
      </c>
    </row>
    <row r="1041" spans="1:26" x14ac:dyDescent="0.2">
      <c r="C1041" s="19" t="str">
        <f>"Объем: "&amp;Source!I763&amp;"=2500/"&amp;"100"</f>
        <v>Объем: 25=2500/100</v>
      </c>
    </row>
    <row r="1042" spans="1:26" ht="14.25" x14ac:dyDescent="0.2">
      <c r="A1042" s="41"/>
      <c r="B1042" s="42"/>
      <c r="C1042" s="42" t="s">
        <v>1206</v>
      </c>
      <c r="D1042" s="25"/>
      <c r="E1042" s="13"/>
      <c r="F1042" s="26">
        <f>Source!AO763</f>
        <v>315.52999999999997</v>
      </c>
      <c r="G1042" s="6" t="str">
        <f>Source!DG763</f>
        <v>)*1,15</v>
      </c>
      <c r="H1042" s="12">
        <f>ROUND(Source!AF763*Source!I763, 2)</f>
        <v>9071.49</v>
      </c>
      <c r="I1042" s="6"/>
      <c r="J1042" s="6">
        <f>IF(Source!BA763&lt;&gt; 0, Source!BA763, 1)</f>
        <v>1</v>
      </c>
      <c r="K1042" s="12">
        <f>Source!S763</f>
        <v>9071.49</v>
      </c>
      <c r="L1042" s="27"/>
      <c r="R1042">
        <f>H1042</f>
        <v>9071.49</v>
      </c>
    </row>
    <row r="1043" spans="1:26" ht="14.25" x14ac:dyDescent="0.2">
      <c r="A1043" s="41"/>
      <c r="B1043" s="42"/>
      <c r="C1043" s="42" t="s">
        <v>159</v>
      </c>
      <c r="D1043" s="25"/>
      <c r="E1043" s="13"/>
      <c r="F1043" s="26">
        <f>Source!AM763</f>
        <v>301.39999999999998</v>
      </c>
      <c r="G1043" s="6" t="str">
        <f>Source!DE763</f>
        <v>)*1,25</v>
      </c>
      <c r="H1043" s="12">
        <f>ROUND(Source!AD763*Source!I763, 2)</f>
        <v>9418.75</v>
      </c>
      <c r="I1043" s="6"/>
      <c r="J1043" s="6">
        <f>IF(Source!BB763&lt;&gt; 0, Source!BB763, 1)</f>
        <v>1</v>
      </c>
      <c r="K1043" s="12">
        <f>Source!Q763</f>
        <v>9418.75</v>
      </c>
      <c r="L1043" s="27"/>
    </row>
    <row r="1044" spans="1:26" ht="14.25" x14ac:dyDescent="0.2">
      <c r="A1044" s="41"/>
      <c r="B1044" s="42"/>
      <c r="C1044" s="42" t="s">
        <v>1207</v>
      </c>
      <c r="D1044" s="25"/>
      <c r="E1044" s="13"/>
      <c r="F1044" s="26">
        <f>Source!AN763</f>
        <v>31.78</v>
      </c>
      <c r="G1044" s="6" t="str">
        <f>Source!DF763</f>
        <v>)*1,25</v>
      </c>
      <c r="H1044" s="28">
        <f>ROUND(Source!AE763*Source!I763, 2)</f>
        <v>993.13</v>
      </c>
      <c r="I1044" s="6"/>
      <c r="J1044" s="6">
        <f>IF(Source!BS763&lt;&gt; 0, Source!BS763, 1)</f>
        <v>1</v>
      </c>
      <c r="K1044" s="28">
        <f>Source!R763</f>
        <v>993.13</v>
      </c>
      <c r="L1044" s="27"/>
      <c r="R1044">
        <f>H1044</f>
        <v>993.13</v>
      </c>
    </row>
    <row r="1045" spans="1:26" ht="14.25" x14ac:dyDescent="0.2">
      <c r="A1045" s="41"/>
      <c r="B1045" s="42"/>
      <c r="C1045" s="42" t="s">
        <v>1215</v>
      </c>
      <c r="D1045" s="25"/>
      <c r="E1045" s="13"/>
      <c r="F1045" s="26">
        <f>Source!AL763</f>
        <v>24.4</v>
      </c>
      <c r="G1045" s="6" t="str">
        <f>Source!DD763</f>
        <v/>
      </c>
      <c r="H1045" s="12">
        <f>ROUND(Source!AC763*Source!I763, 2)</f>
        <v>610</v>
      </c>
      <c r="I1045" s="6"/>
      <c r="J1045" s="6">
        <f>IF(Source!BC763&lt;&gt; 0, Source!BC763, 1)</f>
        <v>1</v>
      </c>
      <c r="K1045" s="12">
        <f>Source!P763</f>
        <v>610</v>
      </c>
      <c r="L1045" s="27"/>
    </row>
    <row r="1046" spans="1:26" ht="14.25" x14ac:dyDescent="0.2">
      <c r="A1046" s="41"/>
      <c r="B1046" s="42"/>
      <c r="C1046" s="42" t="s">
        <v>1208</v>
      </c>
      <c r="D1046" s="25" t="s">
        <v>1209</v>
      </c>
      <c r="E1046" s="13">
        <f>Source!BZ763</f>
        <v>115</v>
      </c>
      <c r="F1046" s="59" t="str">
        <f>CONCATENATE(" )", Source!DL763, Source!FT763, "=", Source!FX763)</f>
        <v xml:space="preserve"> )*0,9=103,5</v>
      </c>
      <c r="G1046" s="48"/>
      <c r="H1046" s="12">
        <f>SUM(S1040:S1048)</f>
        <v>10416.879999999999</v>
      </c>
      <c r="I1046" s="29"/>
      <c r="J1046" s="7">
        <f>Source!AT763</f>
        <v>104</v>
      </c>
      <c r="K1046" s="12">
        <f>SUM(T1040:T1048)</f>
        <v>10467.200000000001</v>
      </c>
      <c r="L1046" s="27"/>
    </row>
    <row r="1047" spans="1:26" ht="14.25" x14ac:dyDescent="0.2">
      <c r="A1047" s="41"/>
      <c r="B1047" s="42"/>
      <c r="C1047" s="42" t="s">
        <v>1210</v>
      </c>
      <c r="D1047" s="25" t="s">
        <v>1209</v>
      </c>
      <c r="E1047" s="13">
        <f>Source!CA763</f>
        <v>90</v>
      </c>
      <c r="F1047" s="59" t="str">
        <f>CONCATENATE(" )", Source!DM763, Source!FU763, "=", Source!FY763)</f>
        <v xml:space="preserve"> )*0,85=76,5</v>
      </c>
      <c r="G1047" s="48"/>
      <c r="H1047" s="12">
        <f>SUM(U1040:U1048)</f>
        <v>7699.43</v>
      </c>
      <c r="I1047" s="29"/>
      <c r="J1047" s="7">
        <f>Source!AU763</f>
        <v>77</v>
      </c>
      <c r="K1047" s="12">
        <f>SUM(V1040:V1048)</f>
        <v>7749.76</v>
      </c>
      <c r="L1047" s="27"/>
    </row>
    <row r="1048" spans="1:26" ht="14.25" x14ac:dyDescent="0.2">
      <c r="A1048" s="43"/>
      <c r="B1048" s="44"/>
      <c r="C1048" s="44" t="s">
        <v>1211</v>
      </c>
      <c r="D1048" s="31" t="s">
        <v>1212</v>
      </c>
      <c r="E1048" s="32">
        <f>Source!AQ763</f>
        <v>38.619999999999997</v>
      </c>
      <c r="F1048" s="33"/>
      <c r="G1048" s="36" t="str">
        <f>Source!DI763</f>
        <v>)*1,15</v>
      </c>
      <c r="H1048" s="35"/>
      <c r="I1048" s="36"/>
      <c r="J1048" s="36"/>
      <c r="K1048" s="35"/>
      <c r="L1048" s="39">
        <f>Source!U763</f>
        <v>1110.3249999999998</v>
      </c>
    </row>
    <row r="1049" spans="1:26" ht="15" x14ac:dyDescent="0.25">
      <c r="G1049" s="60">
        <f>H1042+H1043+H1045+H1046+H1047</f>
        <v>37216.549999999996</v>
      </c>
      <c r="H1049" s="60"/>
      <c r="J1049" s="60">
        <f>K1042+K1043+K1045+K1046+K1047</f>
        <v>37317.199999999997</v>
      </c>
      <c r="K1049" s="60"/>
      <c r="L1049" s="38">
        <f>Source!U763</f>
        <v>1110.3249999999998</v>
      </c>
      <c r="O1049" s="17">
        <f>G1049</f>
        <v>37216.549999999996</v>
      </c>
      <c r="P1049" s="17">
        <f>J1049</f>
        <v>37317.199999999997</v>
      </c>
      <c r="Q1049" s="17">
        <f>L1049</f>
        <v>1110.3249999999998</v>
      </c>
      <c r="W1049">
        <f>IF(Source!BI763&lt;=1,H1042+H1043+H1045+H1046+H1047, 0)</f>
        <v>37216.549999999996</v>
      </c>
      <c r="X1049">
        <f>IF(Source!BI763=2,H1042+H1043+H1045+H1046+H1047, 0)</f>
        <v>0</v>
      </c>
      <c r="Y1049">
        <f>IF(Source!BI763=3,H1042+H1043+H1045+H1046+H1047, 0)</f>
        <v>0</v>
      </c>
      <c r="Z1049">
        <f>IF(Source!BI763=4,H1042+H1043+H1045+H1046+H1047, 0)</f>
        <v>0</v>
      </c>
    </row>
    <row r="1051" spans="1:26" ht="15" x14ac:dyDescent="0.25">
      <c r="A1051" s="65" t="str">
        <f>CONCATENATE("Итого по разделу: ",IF(Source!G765&lt;&gt;"Новый раздел", Source!G765, ""))</f>
        <v>Итого по разделу: Благоустройство</v>
      </c>
      <c r="B1051" s="65"/>
      <c r="C1051" s="65"/>
      <c r="D1051" s="65"/>
      <c r="E1051" s="65"/>
      <c r="F1051" s="65"/>
      <c r="G1051" s="64">
        <f>SUM(O1018:O1050)</f>
        <v>135971.09</v>
      </c>
      <c r="H1051" s="64"/>
      <c r="I1051" s="23"/>
      <c r="J1051" s="64">
        <f>SUM(P1018:P1050)</f>
        <v>136188.65999999997</v>
      </c>
      <c r="K1051" s="64"/>
      <c r="L1051" s="38">
        <f>SUM(Q1018:Q1050)</f>
        <v>2442.3699999999994</v>
      </c>
    </row>
    <row r="1055" spans="1:26" ht="16.5" x14ac:dyDescent="0.25">
      <c r="A1055" s="63" t="str">
        <f>CONCATENATE("Раздел: ",IF(Source!G794&lt;&gt;"Новый раздел", Source!G794, ""))</f>
        <v>Раздел: Дорожные одежды</v>
      </c>
      <c r="B1055" s="63"/>
      <c r="C1055" s="63"/>
      <c r="D1055" s="63"/>
      <c r="E1055" s="63"/>
      <c r="F1055" s="63"/>
      <c r="G1055" s="63"/>
      <c r="H1055" s="63"/>
      <c r="I1055" s="63"/>
      <c r="J1055" s="63"/>
      <c r="K1055" s="63"/>
      <c r="L1055" s="63"/>
    </row>
    <row r="1056" spans="1:26" ht="130.5" x14ac:dyDescent="0.2">
      <c r="A1056" s="41" t="str">
        <f>Source!E799</f>
        <v>110</v>
      </c>
      <c r="B1056" s="42" t="s">
        <v>1258</v>
      </c>
      <c r="C1056" s="42" t="str">
        <f>Source!G799</f>
        <v>Устройство покрытия толщиной 4 см из горячих асфальтобетонных смесей плотных мелкозернистых типа АБВ, плотность каменных материалов 2,5-2,9 т/м3 Второй слой.</v>
      </c>
      <c r="D1056" s="25" t="str">
        <f>Source!H799</f>
        <v>1000 м2</v>
      </c>
      <c r="E1056" s="13">
        <f>Source!I799</f>
        <v>2.4700000000000002</v>
      </c>
      <c r="F1056" s="26">
        <f>Source!AL799+Source!AM799+Source!AO799</f>
        <v>2984.49</v>
      </c>
      <c r="G1056" s="6"/>
      <c r="H1056" s="12"/>
      <c r="I1056" s="6" t="str">
        <f>Source!BO799</f>
        <v/>
      </c>
      <c r="J1056" s="6"/>
      <c r="K1056" s="12"/>
      <c r="L1056" s="27"/>
      <c r="S1056">
        <f>ROUND((Source!FX799/100)*((ROUND(Source!AF799*Source!I799, 2)+ROUND(Source!AE799*Source!I799, 2))), 2)</f>
        <v>2731.62</v>
      </c>
      <c r="T1056">
        <f>Source!X799</f>
        <v>2735.9</v>
      </c>
      <c r="U1056">
        <f>ROUND((Source!FY799/100)*((ROUND(Source!AF799*Source!I799, 2)+ROUND(Source!AE799*Source!I799, 2))), 2)</f>
        <v>1725.97</v>
      </c>
      <c r="V1056">
        <f>Source!Y799</f>
        <v>1731.31</v>
      </c>
    </row>
    <row r="1057" spans="1:26" x14ac:dyDescent="0.2">
      <c r="C1057" s="19" t="str">
        <f>"Объем: "&amp;Source!I799&amp;"=2470/"&amp;"1000"</f>
        <v>Объем: 2,47=2470/1000</v>
      </c>
    </row>
    <row r="1058" spans="1:26" ht="14.25" x14ac:dyDescent="0.2">
      <c r="A1058" s="41"/>
      <c r="B1058" s="42"/>
      <c r="C1058" s="42" t="s">
        <v>1206</v>
      </c>
      <c r="D1058" s="25"/>
      <c r="E1058" s="13"/>
      <c r="F1058" s="26">
        <f>Source!AO799</f>
        <v>368.45</v>
      </c>
      <c r="G1058" s="6" t="str">
        <f>Source!DG799</f>
        <v>)*1,15)*1,15</v>
      </c>
      <c r="H1058" s="12">
        <f>ROUND(Source!AF799*Source!I799, 2)</f>
        <v>1203.57</v>
      </c>
      <c r="I1058" s="6"/>
      <c r="J1058" s="6">
        <f>IF(Source!BA799&lt;&gt; 0, Source!BA799, 1)</f>
        <v>1</v>
      </c>
      <c r="K1058" s="12">
        <f>Source!S799</f>
        <v>1203.57</v>
      </c>
      <c r="L1058" s="27"/>
      <c r="R1058">
        <f>H1058</f>
        <v>1203.57</v>
      </c>
    </row>
    <row r="1059" spans="1:26" ht="14.25" x14ac:dyDescent="0.2">
      <c r="A1059" s="41"/>
      <c r="B1059" s="42"/>
      <c r="C1059" s="42" t="s">
        <v>159</v>
      </c>
      <c r="D1059" s="25"/>
      <c r="E1059" s="13"/>
      <c r="F1059" s="26">
        <f>Source!AM799</f>
        <v>2385.37</v>
      </c>
      <c r="G1059" s="6" t="str">
        <f>Source!DE799</f>
        <v>)*1,15)*1,25</v>
      </c>
      <c r="H1059" s="12">
        <f>ROUND(Source!AD799*Source!I799, 2)</f>
        <v>8469.5499999999993</v>
      </c>
      <c r="I1059" s="6"/>
      <c r="J1059" s="6">
        <f>IF(Source!BB799&lt;&gt; 0, Source!BB799, 1)</f>
        <v>1</v>
      </c>
      <c r="K1059" s="12">
        <f>Source!Q799</f>
        <v>8469.5499999999993</v>
      </c>
      <c r="L1059" s="27"/>
    </row>
    <row r="1060" spans="1:26" ht="14.25" x14ac:dyDescent="0.2">
      <c r="A1060" s="41"/>
      <c r="B1060" s="42"/>
      <c r="C1060" s="42" t="s">
        <v>1207</v>
      </c>
      <c r="D1060" s="25"/>
      <c r="E1060" s="13"/>
      <c r="F1060" s="26">
        <f>Source!AN799</f>
        <v>263.01</v>
      </c>
      <c r="G1060" s="6" t="str">
        <f>Source!DF799</f>
        <v>)*1,15)*1,25</v>
      </c>
      <c r="H1060" s="28">
        <f>ROUND(Source!AE799*Source!I799, 2)</f>
        <v>933.85</v>
      </c>
      <c r="I1060" s="6"/>
      <c r="J1060" s="6">
        <f>IF(Source!BS799&lt;&gt; 0, Source!BS799, 1)</f>
        <v>1</v>
      </c>
      <c r="K1060" s="28">
        <f>Source!R799</f>
        <v>933.85</v>
      </c>
      <c r="L1060" s="27"/>
      <c r="R1060">
        <f>H1060</f>
        <v>933.85</v>
      </c>
    </row>
    <row r="1061" spans="1:26" ht="14.25" x14ac:dyDescent="0.2">
      <c r="A1061" s="41"/>
      <c r="B1061" s="42"/>
      <c r="C1061" s="42" t="s">
        <v>1215</v>
      </c>
      <c r="D1061" s="25"/>
      <c r="E1061" s="13"/>
      <c r="F1061" s="26">
        <f>Source!AL799</f>
        <v>230.67</v>
      </c>
      <c r="G1061" s="6" t="str">
        <f>Source!DD799</f>
        <v/>
      </c>
      <c r="H1061" s="12">
        <f>ROUND(Source!AC799*Source!I799, 2)</f>
        <v>569.75</v>
      </c>
      <c r="I1061" s="6"/>
      <c r="J1061" s="6">
        <f>IF(Source!BC799&lt;&gt; 0, Source!BC799, 1)</f>
        <v>1</v>
      </c>
      <c r="K1061" s="12">
        <f>Source!P799</f>
        <v>569.75</v>
      </c>
      <c r="L1061" s="27"/>
    </row>
    <row r="1062" spans="1:26" ht="14.25" x14ac:dyDescent="0.2">
      <c r="A1062" s="41"/>
      <c r="B1062" s="42"/>
      <c r="C1062" s="42" t="s">
        <v>1208</v>
      </c>
      <c r="D1062" s="25" t="s">
        <v>1209</v>
      </c>
      <c r="E1062" s="13">
        <f>Source!BZ799</f>
        <v>142</v>
      </c>
      <c r="F1062" s="59" t="str">
        <f>CONCATENATE(" )", Source!DL799, Source!FT799, "=", Source!FX799)</f>
        <v xml:space="preserve"> )*0,9=127,8</v>
      </c>
      <c r="G1062" s="48"/>
      <c r="H1062" s="12">
        <f>SUM(S1056:S1066)</f>
        <v>2731.62</v>
      </c>
      <c r="I1062" s="29"/>
      <c r="J1062" s="7">
        <f>Source!AT799</f>
        <v>128</v>
      </c>
      <c r="K1062" s="12">
        <f>SUM(T1056:T1066)</f>
        <v>2735.9</v>
      </c>
      <c r="L1062" s="27"/>
    </row>
    <row r="1063" spans="1:26" ht="14.25" x14ac:dyDescent="0.2">
      <c r="A1063" s="41"/>
      <c r="B1063" s="42"/>
      <c r="C1063" s="42" t="s">
        <v>1210</v>
      </c>
      <c r="D1063" s="25" t="s">
        <v>1209</v>
      </c>
      <c r="E1063" s="13">
        <f>Source!CA799</f>
        <v>95</v>
      </c>
      <c r="F1063" s="59" t="str">
        <f>CONCATENATE(" )", Source!DM799, Source!FU799, "=", Source!FY799)</f>
        <v xml:space="preserve"> )*0,85=80,75</v>
      </c>
      <c r="G1063" s="48"/>
      <c r="H1063" s="12">
        <f>SUM(U1056:U1066)</f>
        <v>1725.97</v>
      </c>
      <c r="I1063" s="29"/>
      <c r="J1063" s="7">
        <f>Source!AU799</f>
        <v>81</v>
      </c>
      <c r="K1063" s="12">
        <f>SUM(V1056:V1066)</f>
        <v>1731.31</v>
      </c>
      <c r="L1063" s="27"/>
    </row>
    <row r="1064" spans="1:26" ht="14.25" x14ac:dyDescent="0.2">
      <c r="A1064" s="41"/>
      <c r="B1064" s="42"/>
      <c r="C1064" s="42" t="s">
        <v>1211</v>
      </c>
      <c r="D1064" s="25" t="s">
        <v>1212</v>
      </c>
      <c r="E1064" s="13">
        <f>Source!AQ799</f>
        <v>38.299999999999997</v>
      </c>
      <c r="F1064" s="26"/>
      <c r="G1064" s="6" t="str">
        <f>Source!DI799</f>
        <v>)*1,15)*1,15</v>
      </c>
      <c r="H1064" s="12"/>
      <c r="I1064" s="6"/>
      <c r="J1064" s="6"/>
      <c r="K1064" s="12"/>
      <c r="L1064" s="30">
        <f>Source!U799</f>
        <v>125.10982249999999</v>
      </c>
    </row>
    <row r="1065" spans="1:26" ht="28.5" x14ac:dyDescent="0.2">
      <c r="A1065" s="41" t="str">
        <f>Source!E801</f>
        <v>110,1</v>
      </c>
      <c r="B1065" s="42" t="str">
        <f>Source!F801</f>
        <v>01.2.01.02-0001</v>
      </c>
      <c r="C1065" s="42" t="str">
        <f>Source!G801</f>
        <v>Битум горячий</v>
      </c>
      <c r="D1065" s="25" t="str">
        <f>Source!H801</f>
        <v>т</v>
      </c>
      <c r="E1065" s="13">
        <f>Source!I801</f>
        <v>2.6675999999999998E-2</v>
      </c>
      <c r="F1065" s="26">
        <f>Source!AL801+Source!AM801+Source!AO801</f>
        <v>1946.91</v>
      </c>
      <c r="G1065" s="40" t="s">
        <v>3</v>
      </c>
      <c r="H1065" s="12">
        <f>ROUND(Source!AC801*Source!I801, 2)+ROUND(Source!AD801*Source!I801, 2)+ROUND(Source!AF801*Source!I801, 2)</f>
        <v>51.94</v>
      </c>
      <c r="I1065" s="6"/>
      <c r="J1065" s="6">
        <f>IF(Source!BC801&lt;&gt; 0, Source!BC801, 1)</f>
        <v>1</v>
      </c>
      <c r="K1065" s="12">
        <f>Source!O801</f>
        <v>51.94</v>
      </c>
      <c r="L1065" s="27"/>
      <c r="S1065">
        <f>ROUND((Source!FX801/100)*((ROUND(Source!AF801*Source!I801, 2)+ROUND(Source!AE801*Source!I801, 2))), 2)</f>
        <v>0</v>
      </c>
      <c r="T1065">
        <f>Source!X801</f>
        <v>0</v>
      </c>
      <c r="U1065">
        <f>ROUND((Source!FY801/100)*((ROUND(Source!AF801*Source!I801, 2)+ROUND(Source!AE801*Source!I801, 2))), 2)</f>
        <v>0</v>
      </c>
      <c r="V1065">
        <f>Source!Y801</f>
        <v>0</v>
      </c>
      <c r="W1065">
        <f>IF(Source!BI801&lt;=1,H1065, 0)</f>
        <v>51.94</v>
      </c>
      <c r="X1065">
        <f>IF(Source!BI801=2,H1065, 0)</f>
        <v>0</v>
      </c>
      <c r="Y1065">
        <f>IF(Source!BI801=3,H1065, 0)</f>
        <v>0</v>
      </c>
      <c r="Z1065">
        <f>IF(Source!BI801=4,H1065, 0)</f>
        <v>0</v>
      </c>
    </row>
    <row r="1066" spans="1:26" ht="42.75" x14ac:dyDescent="0.2">
      <c r="A1066" s="43" t="str">
        <f>Source!E803</f>
        <v>110,2</v>
      </c>
      <c r="B1066" s="44" t="str">
        <f>Source!F803</f>
        <v>04.2.01.04-0001</v>
      </c>
      <c r="C1066" s="44" t="str">
        <f>Source!G803</f>
        <v>Смеси асфальтобетонные дорожные мелкозернистые щебеночные типа Б марки 1</v>
      </c>
      <c r="D1066" s="31" t="str">
        <f>Source!H803</f>
        <v>т</v>
      </c>
      <c r="E1066" s="32">
        <f>Source!I803</f>
        <v>238.602</v>
      </c>
      <c r="F1066" s="33">
        <f>Source!AL803+Source!AM803+Source!AO803</f>
        <v>460</v>
      </c>
      <c r="G1066" s="34" t="s">
        <v>3</v>
      </c>
      <c r="H1066" s="35">
        <f>ROUND(Source!AC803*Source!I803, 2)+ROUND(Source!AD803*Source!I803, 2)+ROUND(Source!AF803*Source!I803, 2)</f>
        <v>109756.92</v>
      </c>
      <c r="I1066" s="36"/>
      <c r="J1066" s="36">
        <f>IF(Source!BC803&lt;&gt; 0, Source!BC803, 1)</f>
        <v>1</v>
      </c>
      <c r="K1066" s="35">
        <f>Source!O803</f>
        <v>109756.92</v>
      </c>
      <c r="L1066" s="37"/>
      <c r="S1066">
        <f>ROUND((Source!FX803/100)*((ROUND(Source!AF803*Source!I803, 2)+ROUND(Source!AE803*Source!I803, 2))), 2)</f>
        <v>0</v>
      </c>
      <c r="T1066">
        <f>Source!X803</f>
        <v>0</v>
      </c>
      <c r="U1066">
        <f>ROUND((Source!FY803/100)*((ROUND(Source!AF803*Source!I803, 2)+ROUND(Source!AE803*Source!I803, 2))), 2)</f>
        <v>0</v>
      </c>
      <c r="V1066">
        <f>Source!Y803</f>
        <v>0</v>
      </c>
      <c r="W1066">
        <f>IF(Source!BI803&lt;=1,H1066, 0)</f>
        <v>109756.92</v>
      </c>
      <c r="X1066">
        <f>IF(Source!BI803=2,H1066, 0)</f>
        <v>0</v>
      </c>
      <c r="Y1066">
        <f>IF(Source!BI803=3,H1066, 0)</f>
        <v>0</v>
      </c>
      <c r="Z1066">
        <f>IF(Source!BI803=4,H1066, 0)</f>
        <v>0</v>
      </c>
    </row>
    <row r="1067" spans="1:26" ht="15" x14ac:dyDescent="0.25">
      <c r="G1067" s="60">
        <f>H1058+H1059+H1061+H1062+H1063+SUM(H1065:H1066)</f>
        <v>124509.31999999999</v>
      </c>
      <c r="H1067" s="60"/>
      <c r="J1067" s="60">
        <f>K1058+K1059+K1061+K1062+K1063+SUM(K1065:K1066)</f>
        <v>124518.94</v>
      </c>
      <c r="K1067" s="60"/>
      <c r="L1067" s="38">
        <f>Source!U799</f>
        <v>125.10982249999999</v>
      </c>
      <c r="O1067" s="17">
        <f>G1067</f>
        <v>124509.31999999999</v>
      </c>
      <c r="P1067" s="17">
        <f>J1067</f>
        <v>124518.94</v>
      </c>
      <c r="Q1067" s="17">
        <f>L1067</f>
        <v>125.10982249999999</v>
      </c>
      <c r="W1067">
        <f>IF(Source!BI799&lt;=1,H1058+H1059+H1061+H1062+H1063, 0)</f>
        <v>14700.459999999997</v>
      </c>
      <c r="X1067">
        <f>IF(Source!BI799=2,H1058+H1059+H1061+H1062+H1063, 0)</f>
        <v>0</v>
      </c>
      <c r="Y1067">
        <f>IF(Source!BI799=3,H1058+H1059+H1061+H1062+H1063, 0)</f>
        <v>0</v>
      </c>
      <c r="Z1067">
        <f>IF(Source!BI799=4,H1058+H1059+H1061+H1062+H1063, 0)</f>
        <v>0</v>
      </c>
    </row>
    <row r="1068" spans="1:26" ht="130.5" x14ac:dyDescent="0.2">
      <c r="A1068" s="41" t="str">
        <f>Source!E805</f>
        <v>111</v>
      </c>
      <c r="B1068" s="42" t="s">
        <v>1259</v>
      </c>
      <c r="C1068" s="42" t="str">
        <f>Source!G805</f>
        <v>Устройство покрытия толщиной 4 см из горячих асфальтобетонных смесей плотных крупнозернинистых типа АБ, плотность каменных материалов 2,5-2,9 т/м3 Первый слой.</v>
      </c>
      <c r="D1068" s="25" t="str">
        <f>Source!H805</f>
        <v>1000 м2</v>
      </c>
      <c r="E1068" s="13">
        <f>Source!I805</f>
        <v>2.4700000000000002</v>
      </c>
      <c r="F1068" s="26">
        <f>Source!AL805+Source!AM805+Source!AO805</f>
        <v>2984.49</v>
      </c>
      <c r="G1068" s="6"/>
      <c r="H1068" s="12"/>
      <c r="I1068" s="6" t="str">
        <f>Source!BO805</f>
        <v/>
      </c>
      <c r="J1068" s="6"/>
      <c r="K1068" s="12"/>
      <c r="L1068" s="27"/>
      <c r="S1068">
        <f>ROUND((Source!FX805/100)*((ROUND(Source!AF805*Source!I805, 2)+ROUND(Source!AE805*Source!I805, 2))), 2)</f>
        <v>2731.62</v>
      </c>
      <c r="T1068">
        <f>Source!X805</f>
        <v>2735.9</v>
      </c>
      <c r="U1068">
        <f>ROUND((Source!FY805/100)*((ROUND(Source!AF805*Source!I805, 2)+ROUND(Source!AE805*Source!I805, 2))), 2)</f>
        <v>1725.97</v>
      </c>
      <c r="V1068">
        <f>Source!Y805</f>
        <v>1731.31</v>
      </c>
    </row>
    <row r="1069" spans="1:26" x14ac:dyDescent="0.2">
      <c r="C1069" s="19" t="str">
        <f>"Объем: "&amp;Source!I805&amp;"=2470/"&amp;"1000"</f>
        <v>Объем: 2,47=2470/1000</v>
      </c>
    </row>
    <row r="1070" spans="1:26" ht="14.25" x14ac:dyDescent="0.2">
      <c r="A1070" s="41"/>
      <c r="B1070" s="42"/>
      <c r="C1070" s="42" t="s">
        <v>1206</v>
      </c>
      <c r="D1070" s="25"/>
      <c r="E1070" s="13"/>
      <c r="F1070" s="26">
        <f>Source!AO805</f>
        <v>368.45</v>
      </c>
      <c r="G1070" s="6" t="str">
        <f>Source!DG805</f>
        <v>)*1,15)*1,15</v>
      </c>
      <c r="H1070" s="12">
        <f>ROUND(Source!AF805*Source!I805, 2)</f>
        <v>1203.57</v>
      </c>
      <c r="I1070" s="6"/>
      <c r="J1070" s="6">
        <f>IF(Source!BA805&lt;&gt; 0, Source!BA805, 1)</f>
        <v>1</v>
      </c>
      <c r="K1070" s="12">
        <f>Source!S805</f>
        <v>1203.57</v>
      </c>
      <c r="L1070" s="27"/>
      <c r="R1070">
        <f>H1070</f>
        <v>1203.57</v>
      </c>
    </row>
    <row r="1071" spans="1:26" ht="14.25" x14ac:dyDescent="0.2">
      <c r="A1071" s="41"/>
      <c r="B1071" s="42"/>
      <c r="C1071" s="42" t="s">
        <v>159</v>
      </c>
      <c r="D1071" s="25"/>
      <c r="E1071" s="13"/>
      <c r="F1071" s="26">
        <f>Source!AM805</f>
        <v>2385.37</v>
      </c>
      <c r="G1071" s="6" t="str">
        <f>Source!DE805</f>
        <v>)*1,15)*1,25</v>
      </c>
      <c r="H1071" s="12">
        <f>ROUND(Source!AD805*Source!I805, 2)</f>
        <v>8469.5499999999993</v>
      </c>
      <c r="I1071" s="6"/>
      <c r="J1071" s="6">
        <f>IF(Source!BB805&lt;&gt; 0, Source!BB805, 1)</f>
        <v>1</v>
      </c>
      <c r="K1071" s="12">
        <f>Source!Q805</f>
        <v>8469.5499999999993</v>
      </c>
      <c r="L1071" s="27"/>
    </row>
    <row r="1072" spans="1:26" ht="14.25" x14ac:dyDescent="0.2">
      <c r="A1072" s="41"/>
      <c r="B1072" s="42"/>
      <c r="C1072" s="42" t="s">
        <v>1207</v>
      </c>
      <c r="D1072" s="25"/>
      <c r="E1072" s="13"/>
      <c r="F1072" s="26">
        <f>Source!AN805</f>
        <v>263.01</v>
      </c>
      <c r="G1072" s="6" t="str">
        <f>Source!DF805</f>
        <v>)*1,15)*1,25</v>
      </c>
      <c r="H1072" s="28">
        <f>ROUND(Source!AE805*Source!I805, 2)</f>
        <v>933.85</v>
      </c>
      <c r="I1072" s="6"/>
      <c r="J1072" s="6">
        <f>IF(Source!BS805&lt;&gt; 0, Source!BS805, 1)</f>
        <v>1</v>
      </c>
      <c r="K1072" s="28">
        <f>Source!R805</f>
        <v>933.85</v>
      </c>
      <c r="L1072" s="27"/>
      <c r="R1072">
        <f>H1072</f>
        <v>933.85</v>
      </c>
    </row>
    <row r="1073" spans="1:26" ht="14.25" x14ac:dyDescent="0.2">
      <c r="A1073" s="41"/>
      <c r="B1073" s="42"/>
      <c r="C1073" s="42" t="s">
        <v>1215</v>
      </c>
      <c r="D1073" s="25"/>
      <c r="E1073" s="13"/>
      <c r="F1073" s="26">
        <f>Source!AL805</f>
        <v>230.67</v>
      </c>
      <c r="G1073" s="6" t="str">
        <f>Source!DD805</f>
        <v/>
      </c>
      <c r="H1073" s="12">
        <f>ROUND(Source!AC805*Source!I805, 2)</f>
        <v>569.75</v>
      </c>
      <c r="I1073" s="6"/>
      <c r="J1073" s="6">
        <f>IF(Source!BC805&lt;&gt; 0, Source!BC805, 1)</f>
        <v>1</v>
      </c>
      <c r="K1073" s="12">
        <f>Source!P805</f>
        <v>569.75</v>
      </c>
      <c r="L1073" s="27"/>
    </row>
    <row r="1074" spans="1:26" ht="14.25" x14ac:dyDescent="0.2">
      <c r="A1074" s="41"/>
      <c r="B1074" s="42"/>
      <c r="C1074" s="42" t="s">
        <v>1208</v>
      </c>
      <c r="D1074" s="25" t="s">
        <v>1209</v>
      </c>
      <c r="E1074" s="13">
        <f>Source!BZ805</f>
        <v>142</v>
      </c>
      <c r="F1074" s="59" t="str">
        <f>CONCATENATE(" )", Source!DL805, Source!FT805, "=", Source!FX805)</f>
        <v xml:space="preserve"> )*0,9=127,8</v>
      </c>
      <c r="G1074" s="48"/>
      <c r="H1074" s="12">
        <f>SUM(S1068:S1078)</f>
        <v>2731.62</v>
      </c>
      <c r="I1074" s="29"/>
      <c r="J1074" s="7">
        <f>Source!AT805</f>
        <v>128</v>
      </c>
      <c r="K1074" s="12">
        <f>SUM(T1068:T1078)</f>
        <v>2735.9</v>
      </c>
      <c r="L1074" s="27"/>
    </row>
    <row r="1075" spans="1:26" ht="14.25" x14ac:dyDescent="0.2">
      <c r="A1075" s="41"/>
      <c r="B1075" s="42"/>
      <c r="C1075" s="42" t="s">
        <v>1210</v>
      </c>
      <c r="D1075" s="25" t="s">
        <v>1209</v>
      </c>
      <c r="E1075" s="13">
        <f>Source!CA805</f>
        <v>95</v>
      </c>
      <c r="F1075" s="59" t="str">
        <f>CONCATENATE(" )", Source!DM805, Source!FU805, "=", Source!FY805)</f>
        <v xml:space="preserve"> )*0,85=80,75</v>
      </c>
      <c r="G1075" s="48"/>
      <c r="H1075" s="12">
        <f>SUM(U1068:U1078)</f>
        <v>1725.97</v>
      </c>
      <c r="I1075" s="29"/>
      <c r="J1075" s="7">
        <f>Source!AU805</f>
        <v>81</v>
      </c>
      <c r="K1075" s="12">
        <f>SUM(V1068:V1078)</f>
        <v>1731.31</v>
      </c>
      <c r="L1075" s="27"/>
    </row>
    <row r="1076" spans="1:26" ht="14.25" x14ac:dyDescent="0.2">
      <c r="A1076" s="41"/>
      <c r="B1076" s="42"/>
      <c r="C1076" s="42" t="s">
        <v>1211</v>
      </c>
      <c r="D1076" s="25" t="s">
        <v>1212</v>
      </c>
      <c r="E1076" s="13">
        <f>Source!AQ805</f>
        <v>38.299999999999997</v>
      </c>
      <c r="F1076" s="26"/>
      <c r="G1076" s="6" t="str">
        <f>Source!DI805</f>
        <v>)*1,15)*1,15</v>
      </c>
      <c r="H1076" s="12"/>
      <c r="I1076" s="6"/>
      <c r="J1076" s="6"/>
      <c r="K1076" s="12"/>
      <c r="L1076" s="30">
        <f>Source!U805</f>
        <v>125.10982249999999</v>
      </c>
    </row>
    <row r="1077" spans="1:26" ht="28.5" x14ac:dyDescent="0.2">
      <c r="A1077" s="41" t="str">
        <f>Source!E807</f>
        <v>111,1</v>
      </c>
      <c r="B1077" s="42" t="str">
        <f>Source!F807</f>
        <v>01.2.01.02-0001</v>
      </c>
      <c r="C1077" s="42" t="str">
        <f>Source!G807</f>
        <v>Битум горячий</v>
      </c>
      <c r="D1077" s="25" t="str">
        <f>Source!H807</f>
        <v>т</v>
      </c>
      <c r="E1077" s="13">
        <f>Source!I807</f>
        <v>2.6675999999999998E-2</v>
      </c>
      <c r="F1077" s="26">
        <f>Source!AL807+Source!AM807+Source!AO807</f>
        <v>1946.91</v>
      </c>
      <c r="G1077" s="40" t="s">
        <v>3</v>
      </c>
      <c r="H1077" s="12">
        <f>ROUND(Source!AC807*Source!I807, 2)+ROUND(Source!AD807*Source!I807, 2)+ROUND(Source!AF807*Source!I807, 2)</f>
        <v>51.94</v>
      </c>
      <c r="I1077" s="6"/>
      <c r="J1077" s="6">
        <f>IF(Source!BC807&lt;&gt; 0, Source!BC807, 1)</f>
        <v>1</v>
      </c>
      <c r="K1077" s="12">
        <f>Source!O807</f>
        <v>51.94</v>
      </c>
      <c r="L1077" s="27"/>
      <c r="S1077">
        <f>ROUND((Source!FX807/100)*((ROUND(Source!AF807*Source!I807, 2)+ROUND(Source!AE807*Source!I807, 2))), 2)</f>
        <v>0</v>
      </c>
      <c r="T1077">
        <f>Source!X807</f>
        <v>0</v>
      </c>
      <c r="U1077">
        <f>ROUND((Source!FY807/100)*((ROUND(Source!AF807*Source!I807, 2)+ROUND(Source!AE807*Source!I807, 2))), 2)</f>
        <v>0</v>
      </c>
      <c r="V1077">
        <f>Source!Y807</f>
        <v>0</v>
      </c>
      <c r="W1077">
        <f>IF(Source!BI807&lt;=1,H1077, 0)</f>
        <v>51.94</v>
      </c>
      <c r="X1077">
        <f>IF(Source!BI807=2,H1077, 0)</f>
        <v>0</v>
      </c>
      <c r="Y1077">
        <f>IF(Source!BI807=3,H1077, 0)</f>
        <v>0</v>
      </c>
      <c r="Z1077">
        <f>IF(Source!BI807=4,H1077, 0)</f>
        <v>0</v>
      </c>
    </row>
    <row r="1078" spans="1:26" ht="28.5" x14ac:dyDescent="0.2">
      <c r="A1078" s="43" t="str">
        <f>Source!E809</f>
        <v>111,2</v>
      </c>
      <c r="B1078" s="44" t="str">
        <f>Source!F809</f>
        <v>04.2.03.01-0003</v>
      </c>
      <c r="C1078" s="44" t="str">
        <f>Source!G809</f>
        <v>Асфальтобетон щебеночно-мастичный, вид ЩМА-20</v>
      </c>
      <c r="D1078" s="31" t="str">
        <f>Source!H809</f>
        <v>т</v>
      </c>
      <c r="E1078" s="32">
        <f>Source!I809</f>
        <v>236.626</v>
      </c>
      <c r="F1078" s="33">
        <f>Source!AL809+Source!AM809+Source!AO809</f>
        <v>390.88</v>
      </c>
      <c r="G1078" s="34" t="s">
        <v>3</v>
      </c>
      <c r="H1078" s="35">
        <f>ROUND(Source!AC809*Source!I809, 2)+ROUND(Source!AD809*Source!I809, 2)+ROUND(Source!AF809*Source!I809, 2)</f>
        <v>92492.37</v>
      </c>
      <c r="I1078" s="36"/>
      <c r="J1078" s="36">
        <f>IF(Source!BC809&lt;&gt; 0, Source!BC809, 1)</f>
        <v>1</v>
      </c>
      <c r="K1078" s="35">
        <f>Source!O809</f>
        <v>92492.37</v>
      </c>
      <c r="L1078" s="37"/>
      <c r="S1078">
        <f>ROUND((Source!FX809/100)*((ROUND(Source!AF809*Source!I809, 2)+ROUND(Source!AE809*Source!I809, 2))), 2)</f>
        <v>0</v>
      </c>
      <c r="T1078">
        <f>Source!X809</f>
        <v>0</v>
      </c>
      <c r="U1078">
        <f>ROUND((Source!FY809/100)*((ROUND(Source!AF809*Source!I809, 2)+ROUND(Source!AE809*Source!I809, 2))), 2)</f>
        <v>0</v>
      </c>
      <c r="V1078">
        <f>Source!Y809</f>
        <v>0</v>
      </c>
      <c r="W1078">
        <f>IF(Source!BI809&lt;=1,H1078, 0)</f>
        <v>92492.37</v>
      </c>
      <c r="X1078">
        <f>IF(Source!BI809=2,H1078, 0)</f>
        <v>0</v>
      </c>
      <c r="Y1078">
        <f>IF(Source!BI809=3,H1078, 0)</f>
        <v>0</v>
      </c>
      <c r="Z1078">
        <f>IF(Source!BI809=4,H1078, 0)</f>
        <v>0</v>
      </c>
    </row>
    <row r="1079" spans="1:26" ht="15" x14ac:dyDescent="0.25">
      <c r="G1079" s="60">
        <f>H1070+H1071+H1073+H1074+H1075+SUM(H1077:H1078)</f>
        <v>107244.76999999999</v>
      </c>
      <c r="H1079" s="60"/>
      <c r="J1079" s="60">
        <f>K1070+K1071+K1073+K1074+K1075+SUM(K1077:K1078)</f>
        <v>107254.39</v>
      </c>
      <c r="K1079" s="60"/>
      <c r="L1079" s="38">
        <f>Source!U805</f>
        <v>125.10982249999999</v>
      </c>
      <c r="O1079" s="17">
        <f>G1079</f>
        <v>107244.76999999999</v>
      </c>
      <c r="P1079" s="17">
        <f>J1079</f>
        <v>107254.39</v>
      </c>
      <c r="Q1079" s="17">
        <f>L1079</f>
        <v>125.10982249999999</v>
      </c>
      <c r="W1079">
        <f>IF(Source!BI805&lt;=1,H1070+H1071+H1073+H1074+H1075, 0)</f>
        <v>14700.459999999997</v>
      </c>
      <c r="X1079">
        <f>IF(Source!BI805=2,H1070+H1071+H1073+H1074+H1075, 0)</f>
        <v>0</v>
      </c>
      <c r="Y1079">
        <f>IF(Source!BI805=3,H1070+H1071+H1073+H1074+H1075, 0)</f>
        <v>0</v>
      </c>
      <c r="Z1079">
        <f>IF(Source!BI805=4,H1070+H1071+H1073+H1074+H1075, 0)</f>
        <v>0</v>
      </c>
    </row>
    <row r="1080" spans="1:26" ht="42.75" x14ac:dyDescent="0.2">
      <c r="A1080" s="41" t="str">
        <f>Source!E811</f>
        <v>112</v>
      </c>
      <c r="B1080" s="42" t="str">
        <f>Source!F811</f>
        <v>27-06-021-03</v>
      </c>
      <c r="C1080" s="42" t="str">
        <f>Source!G811</f>
        <v>На каждые 0,5 см изменения толщины покрытия добавлять или исключать к расценке 27-06-020-03 До 6см</v>
      </c>
      <c r="D1080" s="25" t="str">
        <f>Source!H811</f>
        <v>1000 м2</v>
      </c>
      <c r="E1080" s="13">
        <f>Source!I811</f>
        <v>2.4700000000000002</v>
      </c>
      <c r="F1080" s="26">
        <f>Source!AL811+Source!AM811+Source!AO811</f>
        <v>3.79</v>
      </c>
      <c r="G1080" s="6"/>
      <c r="H1080" s="12"/>
      <c r="I1080" s="6" t="str">
        <f>Source!BO811</f>
        <v/>
      </c>
      <c r="J1080" s="6"/>
      <c r="K1080" s="12"/>
      <c r="L1080" s="27"/>
      <c r="S1080">
        <f>ROUND((Source!FX811/100)*((ROUND(Source!AF811*Source!I811, 2)+ROUND(Source!AE811*Source!I811, 2))), 2)</f>
        <v>10.99</v>
      </c>
      <c r="T1080">
        <f>Source!X811</f>
        <v>11.01</v>
      </c>
      <c r="U1080">
        <f>ROUND((Source!FY811/100)*((ROUND(Source!AF811*Source!I811, 2)+ROUND(Source!AE811*Source!I811, 2))), 2)</f>
        <v>6.94</v>
      </c>
      <c r="V1080">
        <f>Source!Y811</f>
        <v>6.97</v>
      </c>
    </row>
    <row r="1081" spans="1:26" x14ac:dyDescent="0.2">
      <c r="C1081" s="19" t="str">
        <f>"Объем: "&amp;Source!I811&amp;"=2470/"&amp;"1000"</f>
        <v>Объем: 2,47=2470/1000</v>
      </c>
    </row>
    <row r="1082" spans="1:26" ht="14.25" x14ac:dyDescent="0.2">
      <c r="A1082" s="41"/>
      <c r="B1082" s="42"/>
      <c r="C1082" s="42" t="s">
        <v>1206</v>
      </c>
      <c r="D1082" s="25"/>
      <c r="E1082" s="13"/>
      <c r="F1082" s="26">
        <f>Source!AO811</f>
        <v>0.87</v>
      </c>
      <c r="G1082" s="6" t="str">
        <f>Source!DG811</f>
        <v>*4</v>
      </c>
      <c r="H1082" s="12">
        <f>ROUND(Source!AF811*Source!I811, 2)</f>
        <v>8.6</v>
      </c>
      <c r="I1082" s="6"/>
      <c r="J1082" s="6">
        <f>IF(Source!BA811&lt;&gt; 0, Source!BA811, 1)</f>
        <v>1</v>
      </c>
      <c r="K1082" s="12">
        <f>Source!S811</f>
        <v>8.6</v>
      </c>
      <c r="L1082" s="27"/>
      <c r="R1082">
        <f>H1082</f>
        <v>8.6</v>
      </c>
    </row>
    <row r="1083" spans="1:26" ht="14.25" x14ac:dyDescent="0.2">
      <c r="A1083" s="41"/>
      <c r="B1083" s="42"/>
      <c r="C1083" s="42" t="s">
        <v>159</v>
      </c>
      <c r="D1083" s="25"/>
      <c r="E1083" s="13"/>
      <c r="F1083" s="26">
        <f>Source!AM811</f>
        <v>2.92</v>
      </c>
      <c r="G1083" s="6" t="str">
        <f>Source!DE811</f>
        <v>*4</v>
      </c>
      <c r="H1083" s="12">
        <f>ROUND(Source!AD811*Source!I811, 2)</f>
        <v>28.85</v>
      </c>
      <c r="I1083" s="6"/>
      <c r="J1083" s="6">
        <f>IF(Source!BB811&lt;&gt; 0, Source!BB811, 1)</f>
        <v>1</v>
      </c>
      <c r="K1083" s="12">
        <f>Source!Q811</f>
        <v>28.85</v>
      </c>
      <c r="L1083" s="27"/>
    </row>
    <row r="1084" spans="1:26" ht="14.25" x14ac:dyDescent="0.2">
      <c r="A1084" s="41"/>
      <c r="B1084" s="42"/>
      <c r="C1084" s="42" t="s">
        <v>1208</v>
      </c>
      <c r="D1084" s="25" t="s">
        <v>1209</v>
      </c>
      <c r="E1084" s="13">
        <f>Source!BZ811</f>
        <v>142</v>
      </c>
      <c r="F1084" s="59" t="str">
        <f>CONCATENATE(" )", Source!DL811, Source!FT811, "=", Source!FX811)</f>
        <v xml:space="preserve"> )*0,9=127,8</v>
      </c>
      <c r="G1084" s="48"/>
      <c r="H1084" s="12">
        <f>SUM(S1080:S1088)</f>
        <v>10.99</v>
      </c>
      <c r="I1084" s="29"/>
      <c r="J1084" s="7">
        <f>Source!AT811</f>
        <v>128</v>
      </c>
      <c r="K1084" s="12">
        <f>SUM(T1080:T1088)</f>
        <v>11.01</v>
      </c>
      <c r="L1084" s="27"/>
    </row>
    <row r="1085" spans="1:26" ht="14.25" x14ac:dyDescent="0.2">
      <c r="A1085" s="41"/>
      <c r="B1085" s="42"/>
      <c r="C1085" s="42" t="s">
        <v>1210</v>
      </c>
      <c r="D1085" s="25" t="s">
        <v>1209</v>
      </c>
      <c r="E1085" s="13">
        <f>Source!CA811</f>
        <v>95</v>
      </c>
      <c r="F1085" s="59" t="str">
        <f>CONCATENATE(" )", Source!DM811, Source!FU811, "=", Source!FY811)</f>
        <v xml:space="preserve"> )*0,85=80,75</v>
      </c>
      <c r="G1085" s="48"/>
      <c r="H1085" s="12">
        <f>SUM(U1080:U1088)</f>
        <v>6.94</v>
      </c>
      <c r="I1085" s="29"/>
      <c r="J1085" s="7">
        <f>Source!AU811</f>
        <v>81</v>
      </c>
      <c r="K1085" s="12">
        <f>SUM(V1080:V1088)</f>
        <v>6.97</v>
      </c>
      <c r="L1085" s="27"/>
    </row>
    <row r="1086" spans="1:26" ht="14.25" x14ac:dyDescent="0.2">
      <c r="A1086" s="41"/>
      <c r="B1086" s="42"/>
      <c r="C1086" s="42" t="s">
        <v>1211</v>
      </c>
      <c r="D1086" s="25" t="s">
        <v>1212</v>
      </c>
      <c r="E1086" s="13">
        <f>Source!AQ811</f>
        <v>0.09</v>
      </c>
      <c r="F1086" s="26"/>
      <c r="G1086" s="6" t="str">
        <f>Source!DI811</f>
        <v>*4</v>
      </c>
      <c r="H1086" s="12"/>
      <c r="I1086" s="6"/>
      <c r="J1086" s="6"/>
      <c r="K1086" s="12"/>
      <c r="L1086" s="30">
        <f>Source!U811</f>
        <v>0.88919999999999999</v>
      </c>
    </row>
    <row r="1087" spans="1:26" ht="28.5" x14ac:dyDescent="0.2">
      <c r="A1087" s="41" t="str">
        <f>Source!E813</f>
        <v>112,1</v>
      </c>
      <c r="B1087" s="42" t="str">
        <f>Source!F813</f>
        <v>01.2.01.02-0001</v>
      </c>
      <c r="C1087" s="42" t="str">
        <f>Source!G813</f>
        <v>Битум горячий</v>
      </c>
      <c r="D1087" s="25" t="str">
        <f>Source!H813</f>
        <v>т</v>
      </c>
      <c r="E1087" s="13">
        <f>Source!I813</f>
        <v>5.5328000000000002E-2</v>
      </c>
      <c r="F1087" s="26">
        <f>Source!AL813+Source!AM813+Source!AO813</f>
        <v>1946.91</v>
      </c>
      <c r="G1087" s="40" t="s">
        <v>1260</v>
      </c>
      <c r="H1087" s="12">
        <f>ROUND(Source!AC813*Source!I813, 2)+ROUND(Source!AD813*Source!I813, 2)+ROUND(Source!AF813*Source!I813, 2)</f>
        <v>107.72</v>
      </c>
      <c r="I1087" s="6"/>
      <c r="J1087" s="6">
        <f>IF(Source!BC813&lt;&gt; 0, Source!BC813, 1)</f>
        <v>1</v>
      </c>
      <c r="K1087" s="12">
        <f>Source!O813</f>
        <v>107.72</v>
      </c>
      <c r="L1087" s="27"/>
      <c r="S1087">
        <f>ROUND((Source!FX813/100)*((ROUND(Source!AF813*Source!I813, 2)+ROUND(Source!AE813*Source!I813, 2))), 2)</f>
        <v>0</v>
      </c>
      <c r="T1087">
        <f>Source!X813</f>
        <v>0</v>
      </c>
      <c r="U1087">
        <f>ROUND((Source!FY813/100)*((ROUND(Source!AF813*Source!I813, 2)+ROUND(Source!AE813*Source!I813, 2))), 2)</f>
        <v>0</v>
      </c>
      <c r="V1087">
        <f>Source!Y813</f>
        <v>0</v>
      </c>
      <c r="W1087">
        <f>IF(Source!BI813&lt;=1,H1087, 0)</f>
        <v>107.72</v>
      </c>
      <c r="X1087">
        <f>IF(Source!BI813=2,H1087, 0)</f>
        <v>0</v>
      </c>
      <c r="Y1087">
        <f>IF(Source!BI813=3,H1087, 0)</f>
        <v>0</v>
      </c>
      <c r="Z1087">
        <f>IF(Source!BI813=4,H1087, 0)</f>
        <v>0</v>
      </c>
    </row>
    <row r="1088" spans="1:26" ht="28.5" x14ac:dyDescent="0.2">
      <c r="A1088" s="43" t="str">
        <f>Source!E815</f>
        <v>112,2</v>
      </c>
      <c r="B1088" s="44" t="str">
        <f>Source!F815</f>
        <v>04.2.03.01-0003</v>
      </c>
      <c r="C1088" s="44" t="str">
        <f>Source!G815</f>
        <v>Асфальтобетон щебеночно-мастичный, вид ЩМА-20</v>
      </c>
      <c r="D1088" s="31" t="str">
        <f>Source!H815</f>
        <v>т</v>
      </c>
      <c r="E1088" s="32">
        <f>Source!I815</f>
        <v>118.56</v>
      </c>
      <c r="F1088" s="33">
        <f>Source!AL815+Source!AM815+Source!AO815</f>
        <v>390.88</v>
      </c>
      <c r="G1088" s="34" t="s">
        <v>1260</v>
      </c>
      <c r="H1088" s="35">
        <f>ROUND(Source!AC815*Source!I815, 2)+ROUND(Source!AD815*Source!I815, 2)+ROUND(Source!AF815*Source!I815, 2)</f>
        <v>46342.73</v>
      </c>
      <c r="I1088" s="36"/>
      <c r="J1088" s="36">
        <f>IF(Source!BC815&lt;&gt; 0, Source!BC815, 1)</f>
        <v>1</v>
      </c>
      <c r="K1088" s="35">
        <f>Source!O815</f>
        <v>46342.73</v>
      </c>
      <c r="L1088" s="37"/>
      <c r="S1088">
        <f>ROUND((Source!FX815/100)*((ROUND(Source!AF815*Source!I815, 2)+ROUND(Source!AE815*Source!I815, 2))), 2)</f>
        <v>0</v>
      </c>
      <c r="T1088">
        <f>Source!X815</f>
        <v>0</v>
      </c>
      <c r="U1088">
        <f>ROUND((Source!FY815/100)*((ROUND(Source!AF815*Source!I815, 2)+ROUND(Source!AE815*Source!I815, 2))), 2)</f>
        <v>0</v>
      </c>
      <c r="V1088">
        <f>Source!Y815</f>
        <v>0</v>
      </c>
      <c r="W1088">
        <f>IF(Source!BI815&lt;=1,H1088, 0)</f>
        <v>46342.73</v>
      </c>
      <c r="X1088">
        <f>IF(Source!BI815=2,H1088, 0)</f>
        <v>0</v>
      </c>
      <c r="Y1088">
        <f>IF(Source!BI815=3,H1088, 0)</f>
        <v>0</v>
      </c>
      <c r="Z1088">
        <f>IF(Source!BI815=4,H1088, 0)</f>
        <v>0</v>
      </c>
    </row>
    <row r="1089" spans="1:26" ht="15" x14ac:dyDescent="0.25">
      <c r="G1089" s="60">
        <f>H1082+H1083+H1084+H1085+SUM(H1087:H1088)</f>
        <v>46505.83</v>
      </c>
      <c r="H1089" s="60"/>
      <c r="J1089" s="60">
        <f>K1082+K1083+K1084+K1085+SUM(K1087:K1088)</f>
        <v>46505.880000000005</v>
      </c>
      <c r="K1089" s="60"/>
      <c r="L1089" s="38">
        <f>Source!U811</f>
        <v>0.88919999999999999</v>
      </c>
      <c r="O1089" s="17">
        <f>G1089</f>
        <v>46505.83</v>
      </c>
      <c r="P1089" s="17">
        <f>J1089</f>
        <v>46505.880000000005</v>
      </c>
      <c r="Q1089" s="17">
        <f>L1089</f>
        <v>0.88919999999999999</v>
      </c>
      <c r="W1089">
        <f>IF(Source!BI811&lt;=1,H1082+H1083+H1084+H1085, 0)</f>
        <v>55.38</v>
      </c>
      <c r="X1089">
        <f>IF(Source!BI811=2,H1082+H1083+H1084+H1085, 0)</f>
        <v>0</v>
      </c>
      <c r="Y1089">
        <f>IF(Source!BI811=3,H1082+H1083+H1084+H1085, 0)</f>
        <v>0</v>
      </c>
      <c r="Z1089">
        <f>IF(Source!BI811=4,H1082+H1083+H1084+H1085, 0)</f>
        <v>0</v>
      </c>
    </row>
    <row r="1090" spans="1:26" ht="130.5" x14ac:dyDescent="0.2">
      <c r="A1090" s="41" t="str">
        <f>Source!E817</f>
        <v>113</v>
      </c>
      <c r="B1090" s="42" t="s">
        <v>1261</v>
      </c>
      <c r="C1090" s="42" t="str">
        <f>Source!G817</f>
        <v>Устройство подстилающих и выравнивающих слоев оснований из щебня (30см)</v>
      </c>
      <c r="D1090" s="25" t="str">
        <f>Source!H817</f>
        <v>100 м3</v>
      </c>
      <c r="E1090" s="13">
        <f>Source!I817</f>
        <v>7.52</v>
      </c>
      <c r="F1090" s="26">
        <f>Source!AL817+Source!AM817+Source!AO817</f>
        <v>3551.6299999999997</v>
      </c>
      <c r="G1090" s="6"/>
      <c r="H1090" s="12"/>
      <c r="I1090" s="6" t="str">
        <f>Source!BO817</f>
        <v/>
      </c>
      <c r="J1090" s="6"/>
      <c r="K1090" s="12"/>
      <c r="L1090" s="27"/>
      <c r="S1090">
        <f>ROUND((Source!FX817/100)*((ROUND(Source!AF817*Source!I817, 2)+ROUND(Source!AE817*Source!I817, 2))), 2)</f>
        <v>6336.95</v>
      </c>
      <c r="T1090">
        <f>Source!X817</f>
        <v>6346.87</v>
      </c>
      <c r="U1090">
        <f>ROUND((Source!FY817/100)*((ROUND(Source!AF817*Source!I817, 2)+ROUND(Source!AE817*Source!I817, 2))), 2)</f>
        <v>4003.98</v>
      </c>
      <c r="V1090">
        <f>Source!Y817</f>
        <v>4016.38</v>
      </c>
    </row>
    <row r="1091" spans="1:26" x14ac:dyDescent="0.2">
      <c r="C1091" s="19" t="str">
        <f>"Объем: "&amp;Source!I817&amp;"=752/"&amp;"100"</f>
        <v>Объем: 7,52=752/100</v>
      </c>
    </row>
    <row r="1092" spans="1:26" ht="14.25" x14ac:dyDescent="0.2">
      <c r="A1092" s="41"/>
      <c r="B1092" s="42"/>
      <c r="C1092" s="42" t="s">
        <v>1206</v>
      </c>
      <c r="D1092" s="25"/>
      <c r="E1092" s="13"/>
      <c r="F1092" s="26">
        <f>Source!AO817</f>
        <v>195.7</v>
      </c>
      <c r="G1092" s="6" t="str">
        <f>Source!DG817</f>
        <v>)*1,15)*1,15</v>
      </c>
      <c r="H1092" s="12">
        <f>ROUND(Source!AF817*Source!I817, 2)</f>
        <v>1946.28</v>
      </c>
      <c r="I1092" s="6"/>
      <c r="J1092" s="6">
        <f>IF(Source!BA817&lt;&gt; 0, Source!BA817, 1)</f>
        <v>1</v>
      </c>
      <c r="K1092" s="12">
        <f>Source!S817</f>
        <v>1946.28</v>
      </c>
      <c r="L1092" s="27"/>
      <c r="R1092">
        <f>H1092</f>
        <v>1946.28</v>
      </c>
    </row>
    <row r="1093" spans="1:26" ht="14.25" x14ac:dyDescent="0.2">
      <c r="A1093" s="41"/>
      <c r="B1093" s="42"/>
      <c r="C1093" s="42" t="s">
        <v>159</v>
      </c>
      <c r="D1093" s="25"/>
      <c r="E1093" s="13"/>
      <c r="F1093" s="26">
        <f>Source!AM817</f>
        <v>3338.85</v>
      </c>
      <c r="G1093" s="6" t="str">
        <f>Source!DE817</f>
        <v>)*1,15)*1,25</v>
      </c>
      <c r="H1093" s="12">
        <f>ROUND(Source!AD817*Source!I817, 2)</f>
        <v>36092.97</v>
      </c>
      <c r="I1093" s="6"/>
      <c r="J1093" s="6">
        <f>IF(Source!BB817&lt;&gt; 0, Source!BB817, 1)</f>
        <v>1</v>
      </c>
      <c r="K1093" s="12">
        <f>Source!Q817</f>
        <v>36092.97</v>
      </c>
      <c r="L1093" s="27"/>
    </row>
    <row r="1094" spans="1:26" ht="14.25" x14ac:dyDescent="0.2">
      <c r="A1094" s="41"/>
      <c r="B1094" s="42"/>
      <c r="C1094" s="42" t="s">
        <v>1207</v>
      </c>
      <c r="D1094" s="25"/>
      <c r="E1094" s="13"/>
      <c r="F1094" s="26">
        <f>Source!AN817</f>
        <v>278.64999999999998</v>
      </c>
      <c r="G1094" s="6" t="str">
        <f>Source!DF817</f>
        <v>)*1,15)*1,25</v>
      </c>
      <c r="H1094" s="28">
        <f>ROUND(Source!AE817*Source!I817, 2)</f>
        <v>3012.21</v>
      </c>
      <c r="I1094" s="6"/>
      <c r="J1094" s="6">
        <f>IF(Source!BS817&lt;&gt; 0, Source!BS817, 1)</f>
        <v>1</v>
      </c>
      <c r="K1094" s="28">
        <f>Source!R817</f>
        <v>3012.21</v>
      </c>
      <c r="L1094" s="27"/>
      <c r="R1094">
        <f>H1094</f>
        <v>3012.21</v>
      </c>
    </row>
    <row r="1095" spans="1:26" ht="14.25" x14ac:dyDescent="0.2">
      <c r="A1095" s="41"/>
      <c r="B1095" s="42"/>
      <c r="C1095" s="42" t="s">
        <v>1215</v>
      </c>
      <c r="D1095" s="25"/>
      <c r="E1095" s="13"/>
      <c r="F1095" s="26">
        <f>Source!AL817</f>
        <v>17.079999999999998</v>
      </c>
      <c r="G1095" s="6" t="str">
        <f>Source!DD817</f>
        <v/>
      </c>
      <c r="H1095" s="12">
        <f>ROUND(Source!AC817*Source!I817, 2)</f>
        <v>128.44</v>
      </c>
      <c r="I1095" s="6"/>
      <c r="J1095" s="6">
        <f>IF(Source!BC817&lt;&gt; 0, Source!BC817, 1)</f>
        <v>1</v>
      </c>
      <c r="K1095" s="12">
        <f>Source!P817</f>
        <v>128.44</v>
      </c>
      <c r="L1095" s="27"/>
    </row>
    <row r="1096" spans="1:26" ht="14.25" x14ac:dyDescent="0.2">
      <c r="A1096" s="41"/>
      <c r="B1096" s="42"/>
      <c r="C1096" s="42" t="s">
        <v>1208</v>
      </c>
      <c r="D1096" s="25" t="s">
        <v>1209</v>
      </c>
      <c r="E1096" s="13">
        <f>Source!BZ817</f>
        <v>142</v>
      </c>
      <c r="F1096" s="59" t="str">
        <f>CONCATENATE(" )", Source!DL817, Source!FT817, "=", Source!FX817)</f>
        <v xml:space="preserve"> )*0,9=127,8</v>
      </c>
      <c r="G1096" s="48"/>
      <c r="H1096" s="12">
        <f>SUM(S1090:S1099)</f>
        <v>6336.95</v>
      </c>
      <c r="I1096" s="29"/>
      <c r="J1096" s="7">
        <f>Source!AT817</f>
        <v>128</v>
      </c>
      <c r="K1096" s="12">
        <f>SUM(T1090:T1099)</f>
        <v>6346.87</v>
      </c>
      <c r="L1096" s="27"/>
    </row>
    <row r="1097" spans="1:26" ht="14.25" x14ac:dyDescent="0.2">
      <c r="A1097" s="41"/>
      <c r="B1097" s="42"/>
      <c r="C1097" s="42" t="s">
        <v>1210</v>
      </c>
      <c r="D1097" s="25" t="s">
        <v>1209</v>
      </c>
      <c r="E1097" s="13">
        <f>Source!CA817</f>
        <v>95</v>
      </c>
      <c r="F1097" s="59" t="str">
        <f>CONCATENATE(" )", Source!DM817, Source!FU817, "=", Source!FY817)</f>
        <v xml:space="preserve"> )*0,85=80,75</v>
      </c>
      <c r="G1097" s="48"/>
      <c r="H1097" s="12">
        <f>SUM(U1090:U1099)</f>
        <v>4003.98</v>
      </c>
      <c r="I1097" s="29"/>
      <c r="J1097" s="7">
        <f>Source!AU817</f>
        <v>81</v>
      </c>
      <c r="K1097" s="12">
        <f>SUM(V1090:V1099)</f>
        <v>4016.38</v>
      </c>
      <c r="L1097" s="27"/>
    </row>
    <row r="1098" spans="1:26" ht="14.25" x14ac:dyDescent="0.2">
      <c r="A1098" s="41"/>
      <c r="B1098" s="42"/>
      <c r="C1098" s="42" t="s">
        <v>1211</v>
      </c>
      <c r="D1098" s="25" t="s">
        <v>1212</v>
      </c>
      <c r="E1098" s="13">
        <f>Source!AQ817</f>
        <v>24.19</v>
      </c>
      <c r="F1098" s="26"/>
      <c r="G1098" s="6" t="str">
        <f>Source!DI817</f>
        <v>)*1,15)*1,15</v>
      </c>
      <c r="H1098" s="12"/>
      <c r="I1098" s="6"/>
      <c r="J1098" s="6"/>
      <c r="K1098" s="12"/>
      <c r="L1098" s="30">
        <f>Source!U817</f>
        <v>240.57438799999997</v>
      </c>
    </row>
    <row r="1099" spans="1:26" ht="28.5" x14ac:dyDescent="0.2">
      <c r="A1099" s="43" t="str">
        <f>Source!E819</f>
        <v>113,1</v>
      </c>
      <c r="B1099" s="44" t="str">
        <f>Source!F819</f>
        <v>02.2.05.04-0046</v>
      </c>
      <c r="C1099" s="44" t="str">
        <f>Source!G819</f>
        <v>Щебень из гравия для строительных работ марка 600, фракция 10-20 мм</v>
      </c>
      <c r="D1099" s="31" t="str">
        <f>Source!H819</f>
        <v>м3</v>
      </c>
      <c r="E1099" s="32">
        <f>Source!I819</f>
        <v>767.04</v>
      </c>
      <c r="F1099" s="33">
        <f>Source!AL819+Source!AM819+Source!AO819</f>
        <v>139.63</v>
      </c>
      <c r="G1099" s="34" t="s">
        <v>3</v>
      </c>
      <c r="H1099" s="35">
        <f>ROUND(Source!AC819*Source!I819, 2)+ROUND(Source!AD819*Source!I819, 2)+ROUND(Source!AF819*Source!I819, 2)</f>
        <v>107101.8</v>
      </c>
      <c r="I1099" s="36"/>
      <c r="J1099" s="36">
        <f>IF(Source!BC819&lt;&gt; 0, Source!BC819, 1)</f>
        <v>1</v>
      </c>
      <c r="K1099" s="35">
        <f>Source!O819</f>
        <v>107101.8</v>
      </c>
      <c r="L1099" s="37"/>
      <c r="S1099">
        <f>ROUND((Source!FX819/100)*((ROUND(Source!AF819*Source!I819, 2)+ROUND(Source!AE819*Source!I819, 2))), 2)</f>
        <v>0</v>
      </c>
      <c r="T1099">
        <f>Source!X819</f>
        <v>0</v>
      </c>
      <c r="U1099">
        <f>ROUND((Source!FY819/100)*((ROUND(Source!AF819*Source!I819, 2)+ROUND(Source!AE819*Source!I819, 2))), 2)</f>
        <v>0</v>
      </c>
      <c r="V1099">
        <f>Source!Y819</f>
        <v>0</v>
      </c>
      <c r="W1099">
        <f>IF(Source!BI819&lt;=1,H1099, 0)</f>
        <v>107101.8</v>
      </c>
      <c r="X1099">
        <f>IF(Source!BI819=2,H1099, 0)</f>
        <v>0</v>
      </c>
      <c r="Y1099">
        <f>IF(Source!BI819=3,H1099, 0)</f>
        <v>0</v>
      </c>
      <c r="Z1099">
        <f>IF(Source!BI819=4,H1099, 0)</f>
        <v>0</v>
      </c>
    </row>
    <row r="1100" spans="1:26" ht="15" x14ac:dyDescent="0.25">
      <c r="G1100" s="60">
        <f>H1092+H1093+H1095+H1096+H1097+SUM(H1099:H1099)</f>
        <v>155610.42000000001</v>
      </c>
      <c r="H1100" s="60"/>
      <c r="J1100" s="60">
        <f>K1092+K1093+K1095+K1096+K1097+SUM(K1099:K1099)</f>
        <v>155632.74</v>
      </c>
      <c r="K1100" s="60"/>
      <c r="L1100" s="38">
        <f>Source!U817</f>
        <v>240.57438799999997</v>
      </c>
      <c r="O1100" s="17">
        <f>G1100</f>
        <v>155610.42000000001</v>
      </c>
      <c r="P1100" s="17">
        <f>J1100</f>
        <v>155632.74</v>
      </c>
      <c r="Q1100" s="17">
        <f>L1100</f>
        <v>240.57438799999997</v>
      </c>
      <c r="W1100">
        <f>IF(Source!BI817&lt;=1,H1092+H1093+H1095+H1096+H1097, 0)</f>
        <v>48508.62</v>
      </c>
      <c r="X1100">
        <f>IF(Source!BI817=2,H1092+H1093+H1095+H1096+H1097, 0)</f>
        <v>0</v>
      </c>
      <c r="Y1100">
        <f>IF(Source!BI817=3,H1092+H1093+H1095+H1096+H1097, 0)</f>
        <v>0</v>
      </c>
      <c r="Z1100">
        <f>IF(Source!BI817=4,H1092+H1093+H1095+H1096+H1097, 0)</f>
        <v>0</v>
      </c>
    </row>
    <row r="1101" spans="1:26" ht="130.5" x14ac:dyDescent="0.2">
      <c r="A1101" s="41" t="str">
        <f>Source!E821</f>
        <v>114</v>
      </c>
      <c r="B1101" s="42" t="s">
        <v>1262</v>
      </c>
      <c r="C1101" s="42" t="str">
        <f>Source!G821</f>
        <v>Устройство подстилающих и выравнивающих слоев оснований из песка (20см)</v>
      </c>
      <c r="D1101" s="25" t="str">
        <f>Source!H821</f>
        <v>100 м3</v>
      </c>
      <c r="E1101" s="13">
        <f>Source!I821</f>
        <v>5.0999999999999996</v>
      </c>
      <c r="F1101" s="26">
        <f>Source!AL821+Source!AM821+Source!AO821</f>
        <v>2281.9899999999998</v>
      </c>
      <c r="G1101" s="6"/>
      <c r="H1101" s="12"/>
      <c r="I1101" s="6" t="str">
        <f>Source!BO821</f>
        <v/>
      </c>
      <c r="J1101" s="6"/>
      <c r="K1101" s="12"/>
      <c r="L1101" s="27"/>
      <c r="S1101">
        <f>ROUND((Source!FX821/100)*((ROUND(Source!AF821*Source!I821, 2)+ROUND(Source!AE821*Source!I821, 2))), 2)</f>
        <v>2750.6</v>
      </c>
      <c r="T1101">
        <f>Source!X821</f>
        <v>2754.91</v>
      </c>
      <c r="U1101">
        <f>ROUND((Source!FY821/100)*((ROUND(Source!AF821*Source!I821, 2)+ROUND(Source!AE821*Source!I821, 2))), 2)</f>
        <v>1737.96</v>
      </c>
      <c r="V1101">
        <f>Source!Y821</f>
        <v>1743.34</v>
      </c>
    </row>
    <row r="1102" spans="1:26" x14ac:dyDescent="0.2">
      <c r="C1102" s="19" t="str">
        <f>"Объем: "&amp;Source!I821&amp;"=510/"&amp;"100"</f>
        <v>Объем: 5,1=510/100</v>
      </c>
    </row>
    <row r="1103" spans="1:26" ht="14.25" x14ac:dyDescent="0.2">
      <c r="A1103" s="41"/>
      <c r="B1103" s="42"/>
      <c r="C1103" s="42" t="s">
        <v>1206</v>
      </c>
      <c r="D1103" s="25"/>
      <c r="E1103" s="13"/>
      <c r="F1103" s="26">
        <f>Source!AO821</f>
        <v>126.07</v>
      </c>
      <c r="G1103" s="6" t="str">
        <f>Source!DG821</f>
        <v>)*1,15)*1,15</v>
      </c>
      <c r="H1103" s="12">
        <f>ROUND(Source!AF821*Source!I821, 2)</f>
        <v>850.31</v>
      </c>
      <c r="I1103" s="6"/>
      <c r="J1103" s="6">
        <f>IF(Source!BA821&lt;&gt; 0, Source!BA821, 1)</f>
        <v>1</v>
      </c>
      <c r="K1103" s="12">
        <f>Source!S821</f>
        <v>850.31</v>
      </c>
      <c r="L1103" s="27"/>
      <c r="R1103">
        <f>H1103</f>
        <v>850.31</v>
      </c>
    </row>
    <row r="1104" spans="1:26" ht="14.25" x14ac:dyDescent="0.2">
      <c r="A1104" s="41"/>
      <c r="B1104" s="42"/>
      <c r="C1104" s="42" t="s">
        <v>159</v>
      </c>
      <c r="D1104" s="25"/>
      <c r="E1104" s="13"/>
      <c r="F1104" s="26">
        <f>Source!AM821</f>
        <v>2143.7199999999998</v>
      </c>
      <c r="G1104" s="6" t="str">
        <f>Source!DE821</f>
        <v>)*1,15)*1,25</v>
      </c>
      <c r="H1104" s="12">
        <f>ROUND(Source!AD821*Source!I821, 2)</f>
        <v>15716.15</v>
      </c>
      <c r="I1104" s="6"/>
      <c r="J1104" s="6">
        <f>IF(Source!BB821&lt;&gt; 0, Source!BB821, 1)</f>
        <v>1</v>
      </c>
      <c r="K1104" s="12">
        <f>Source!Q821</f>
        <v>15716.15</v>
      </c>
      <c r="L1104" s="27"/>
    </row>
    <row r="1105" spans="1:26" ht="14.25" x14ac:dyDescent="0.2">
      <c r="A1105" s="41"/>
      <c r="B1105" s="42"/>
      <c r="C1105" s="42" t="s">
        <v>1207</v>
      </c>
      <c r="D1105" s="25"/>
      <c r="E1105" s="13"/>
      <c r="F1105" s="26">
        <f>Source!AN821</f>
        <v>177.59</v>
      </c>
      <c r="G1105" s="6" t="str">
        <f>Source!DF821</f>
        <v>)*1,15)*1,25</v>
      </c>
      <c r="H1105" s="28">
        <f>ROUND(Source!AE821*Source!I821, 2)</f>
        <v>1301.96</v>
      </c>
      <c r="I1105" s="6"/>
      <c r="J1105" s="6">
        <f>IF(Source!BS821&lt;&gt; 0, Source!BS821, 1)</f>
        <v>1</v>
      </c>
      <c r="K1105" s="28">
        <f>Source!R821</f>
        <v>1301.96</v>
      </c>
      <c r="L1105" s="27"/>
      <c r="R1105">
        <f>H1105</f>
        <v>1301.96</v>
      </c>
    </row>
    <row r="1106" spans="1:26" ht="14.25" x14ac:dyDescent="0.2">
      <c r="A1106" s="41"/>
      <c r="B1106" s="42"/>
      <c r="C1106" s="42" t="s">
        <v>1215</v>
      </c>
      <c r="D1106" s="25"/>
      <c r="E1106" s="13"/>
      <c r="F1106" s="26">
        <f>Source!AL821</f>
        <v>12.2</v>
      </c>
      <c r="G1106" s="6" t="str">
        <f>Source!DD821</f>
        <v/>
      </c>
      <c r="H1106" s="12">
        <f>ROUND(Source!AC821*Source!I821, 2)</f>
        <v>62.22</v>
      </c>
      <c r="I1106" s="6"/>
      <c r="J1106" s="6">
        <f>IF(Source!BC821&lt;&gt; 0, Source!BC821, 1)</f>
        <v>1</v>
      </c>
      <c r="K1106" s="12">
        <f>Source!P821</f>
        <v>62.22</v>
      </c>
      <c r="L1106" s="27"/>
    </row>
    <row r="1107" spans="1:26" ht="14.25" x14ac:dyDescent="0.2">
      <c r="A1107" s="41"/>
      <c r="B1107" s="42"/>
      <c r="C1107" s="42" t="s">
        <v>1208</v>
      </c>
      <c r="D1107" s="25" t="s">
        <v>1209</v>
      </c>
      <c r="E1107" s="13">
        <f>Source!BZ821</f>
        <v>142</v>
      </c>
      <c r="F1107" s="59" t="str">
        <f>CONCATENATE(" )", Source!DL821, Source!FT821, "=", Source!FX821)</f>
        <v xml:space="preserve"> )*0,9=127,8</v>
      </c>
      <c r="G1107" s="48"/>
      <c r="H1107" s="12">
        <f>SUM(S1101:S1110)</f>
        <v>2750.6</v>
      </c>
      <c r="I1107" s="29"/>
      <c r="J1107" s="7">
        <f>Source!AT821</f>
        <v>128</v>
      </c>
      <c r="K1107" s="12">
        <f>SUM(T1101:T1110)</f>
        <v>2754.91</v>
      </c>
      <c r="L1107" s="27"/>
    </row>
    <row r="1108" spans="1:26" ht="14.25" x14ac:dyDescent="0.2">
      <c r="A1108" s="41"/>
      <c r="B1108" s="42"/>
      <c r="C1108" s="42" t="s">
        <v>1210</v>
      </c>
      <c r="D1108" s="25" t="s">
        <v>1209</v>
      </c>
      <c r="E1108" s="13">
        <f>Source!CA821</f>
        <v>95</v>
      </c>
      <c r="F1108" s="59" t="str">
        <f>CONCATENATE(" )", Source!DM821, Source!FU821, "=", Source!FY821)</f>
        <v xml:space="preserve"> )*0,85=80,75</v>
      </c>
      <c r="G1108" s="48"/>
      <c r="H1108" s="12">
        <f>SUM(U1101:U1110)</f>
        <v>1737.96</v>
      </c>
      <c r="I1108" s="29"/>
      <c r="J1108" s="7">
        <f>Source!AU821</f>
        <v>81</v>
      </c>
      <c r="K1108" s="12">
        <f>SUM(V1101:V1110)</f>
        <v>1743.34</v>
      </c>
      <c r="L1108" s="27"/>
    </row>
    <row r="1109" spans="1:26" ht="14.25" x14ac:dyDescent="0.2">
      <c r="A1109" s="41"/>
      <c r="B1109" s="42"/>
      <c r="C1109" s="42" t="s">
        <v>1211</v>
      </c>
      <c r="D1109" s="25" t="s">
        <v>1212</v>
      </c>
      <c r="E1109" s="13">
        <f>Source!AQ821</f>
        <v>15.72</v>
      </c>
      <c r="F1109" s="26"/>
      <c r="G1109" s="6" t="str">
        <f>Source!DI821</f>
        <v>)*1,15)*1,15</v>
      </c>
      <c r="H1109" s="12"/>
      <c r="I1109" s="6"/>
      <c r="J1109" s="6"/>
      <c r="K1109" s="12"/>
      <c r="L1109" s="30">
        <f>Source!U821</f>
        <v>106.02746999999998</v>
      </c>
    </row>
    <row r="1110" spans="1:26" ht="28.5" x14ac:dyDescent="0.2">
      <c r="A1110" s="43" t="str">
        <f>Source!E823</f>
        <v>114,1</v>
      </c>
      <c r="B1110" s="44" t="str">
        <f>Source!F823</f>
        <v>02.3.01.02-0015</v>
      </c>
      <c r="C1110" s="44" t="str">
        <f>Source!G823</f>
        <v>Песок природный для строительных работ средний</v>
      </c>
      <c r="D1110" s="31" t="str">
        <f>Source!H823</f>
        <v>м3</v>
      </c>
      <c r="E1110" s="32">
        <f>Source!I823</f>
        <v>522.75</v>
      </c>
      <c r="F1110" s="33">
        <f>Source!AL823+Source!AM823+Source!AO823</f>
        <v>55.26</v>
      </c>
      <c r="G1110" s="34" t="s">
        <v>3</v>
      </c>
      <c r="H1110" s="35">
        <f>ROUND(Source!AC823*Source!I823, 2)+ROUND(Source!AD823*Source!I823, 2)+ROUND(Source!AF823*Source!I823, 2)</f>
        <v>28887.17</v>
      </c>
      <c r="I1110" s="36"/>
      <c r="J1110" s="36">
        <f>IF(Source!BC823&lt;&gt; 0, Source!BC823, 1)</f>
        <v>1</v>
      </c>
      <c r="K1110" s="35">
        <f>Source!O823</f>
        <v>28887.17</v>
      </c>
      <c r="L1110" s="37"/>
      <c r="S1110">
        <f>ROUND((Source!FX823/100)*((ROUND(Source!AF823*Source!I823, 2)+ROUND(Source!AE823*Source!I823, 2))), 2)</f>
        <v>0</v>
      </c>
      <c r="T1110">
        <f>Source!X823</f>
        <v>0</v>
      </c>
      <c r="U1110">
        <f>ROUND((Source!FY823/100)*((ROUND(Source!AF823*Source!I823, 2)+ROUND(Source!AE823*Source!I823, 2))), 2)</f>
        <v>0</v>
      </c>
      <c r="V1110">
        <f>Source!Y823</f>
        <v>0</v>
      </c>
      <c r="W1110">
        <f>IF(Source!BI823&lt;=1,H1110, 0)</f>
        <v>28887.17</v>
      </c>
      <c r="X1110">
        <f>IF(Source!BI823=2,H1110, 0)</f>
        <v>0</v>
      </c>
      <c r="Y1110">
        <f>IF(Source!BI823=3,H1110, 0)</f>
        <v>0</v>
      </c>
      <c r="Z1110">
        <f>IF(Source!BI823=4,H1110, 0)</f>
        <v>0</v>
      </c>
    </row>
    <row r="1111" spans="1:26" ht="15" x14ac:dyDescent="0.25">
      <c r="G1111" s="60">
        <f>H1103+H1104+H1106+H1107+H1108+SUM(H1110:H1110)</f>
        <v>50004.409999999996</v>
      </c>
      <c r="H1111" s="60"/>
      <c r="J1111" s="60">
        <f>K1103+K1104+K1106+K1107+K1108+SUM(K1110:K1110)</f>
        <v>50014.1</v>
      </c>
      <c r="K1111" s="60"/>
      <c r="L1111" s="38">
        <f>Source!U821</f>
        <v>106.02746999999998</v>
      </c>
      <c r="O1111" s="17">
        <f>G1111</f>
        <v>50004.409999999996</v>
      </c>
      <c r="P1111" s="17">
        <f>J1111</f>
        <v>50014.1</v>
      </c>
      <c r="Q1111" s="17">
        <f>L1111</f>
        <v>106.02746999999998</v>
      </c>
      <c r="W1111">
        <f>IF(Source!BI821&lt;=1,H1103+H1104+H1106+H1107+H1108, 0)</f>
        <v>21117.239999999998</v>
      </c>
      <c r="X1111">
        <f>IF(Source!BI821=2,H1103+H1104+H1106+H1107+H1108, 0)</f>
        <v>0</v>
      </c>
      <c r="Y1111">
        <f>IF(Source!BI821=3,H1103+H1104+H1106+H1107+H1108, 0)</f>
        <v>0</v>
      </c>
      <c r="Z1111">
        <f>IF(Source!BI821=4,H1103+H1104+H1106+H1107+H1108, 0)</f>
        <v>0</v>
      </c>
    </row>
    <row r="1112" spans="1:26" ht="117.75" x14ac:dyDescent="0.2">
      <c r="A1112" s="41" t="str">
        <f>Source!E825</f>
        <v>115</v>
      </c>
      <c r="B1112" s="42" t="s">
        <v>1263</v>
      </c>
      <c r="C1112" s="42" t="str">
        <f>Source!G825</f>
        <v>Уплотнение грунта пневматическими трамбовками, группа грунтов 3-4 (прин. толщина уплотнения 20см 2470м2)</v>
      </c>
      <c r="D1112" s="25" t="str">
        <f>Source!H825</f>
        <v>100 м3</v>
      </c>
      <c r="E1112" s="13">
        <f>Source!I825</f>
        <v>4.9400000000000004</v>
      </c>
      <c r="F1112" s="26">
        <f>Source!AL825+Source!AM825+Source!AO825</f>
        <v>462.29</v>
      </c>
      <c r="G1112" s="6"/>
      <c r="H1112" s="12"/>
      <c r="I1112" s="6" t="str">
        <f>Source!BO825</f>
        <v/>
      </c>
      <c r="J1112" s="6"/>
      <c r="K1112" s="12"/>
      <c r="L1112" s="27"/>
      <c r="S1112">
        <f>ROUND((Source!FX825/100)*((ROUND(Source!AF825*Source!I825, 2)+ROUND(Source!AE825*Source!I825, 2))), 2)</f>
        <v>934.55</v>
      </c>
      <c r="T1112">
        <f>Source!X825</f>
        <v>940.01</v>
      </c>
      <c r="U1112">
        <f>ROUND((Source!FY825/100)*((ROUND(Source!AF825*Source!I825, 2)+ROUND(Source!AE825*Source!I825, 2))), 2)</f>
        <v>464.54</v>
      </c>
      <c r="V1112">
        <f>Source!Y825</f>
        <v>470.01</v>
      </c>
    </row>
    <row r="1113" spans="1:26" x14ac:dyDescent="0.2">
      <c r="C1113" s="19" t="str">
        <f>"Объем: "&amp;Source!I825&amp;"=(2470*"&amp;"0,2)/"&amp;"100"</f>
        <v>Объем: 4,94=(2470*0,2)/100</v>
      </c>
    </row>
    <row r="1114" spans="1:26" ht="14.25" x14ac:dyDescent="0.2">
      <c r="A1114" s="41"/>
      <c r="B1114" s="42"/>
      <c r="C1114" s="42" t="s">
        <v>1206</v>
      </c>
      <c r="D1114" s="25"/>
      <c r="E1114" s="13"/>
      <c r="F1114" s="26">
        <f>Source!AO825</f>
        <v>127.61</v>
      </c>
      <c r="G1114" s="6" t="str">
        <f>Source!DG825</f>
        <v>)*1,15)*1,15</v>
      </c>
      <c r="H1114" s="12">
        <f>ROUND(Source!AF825*Source!I825, 2)</f>
        <v>833.7</v>
      </c>
      <c r="I1114" s="6"/>
      <c r="J1114" s="6">
        <f>IF(Source!BA825&lt;&gt; 0, Source!BA825, 1)</f>
        <v>1</v>
      </c>
      <c r="K1114" s="12">
        <f>Source!S825</f>
        <v>833.7</v>
      </c>
      <c r="L1114" s="27"/>
      <c r="R1114">
        <f>H1114</f>
        <v>833.7</v>
      </c>
    </row>
    <row r="1115" spans="1:26" ht="14.25" x14ac:dyDescent="0.2">
      <c r="A1115" s="41"/>
      <c r="B1115" s="42"/>
      <c r="C1115" s="42" t="s">
        <v>159</v>
      </c>
      <c r="D1115" s="25"/>
      <c r="E1115" s="13"/>
      <c r="F1115" s="26">
        <f>Source!AM825</f>
        <v>334.68</v>
      </c>
      <c r="G1115" s="6" t="str">
        <f>Source!DE825</f>
        <v>)*1,25)*1,15</v>
      </c>
      <c r="H1115" s="12">
        <f>ROUND(Source!AD825*Source!I825, 2)</f>
        <v>2376.65</v>
      </c>
      <c r="I1115" s="6"/>
      <c r="J1115" s="6">
        <f>IF(Source!BB825&lt;&gt; 0, Source!BB825, 1)</f>
        <v>1</v>
      </c>
      <c r="K1115" s="12">
        <f>Source!Q825</f>
        <v>2376.65</v>
      </c>
      <c r="L1115" s="27"/>
    </row>
    <row r="1116" spans="1:26" ht="14.25" x14ac:dyDescent="0.2">
      <c r="A1116" s="41"/>
      <c r="B1116" s="42"/>
      <c r="C1116" s="42" t="s">
        <v>1207</v>
      </c>
      <c r="D1116" s="25"/>
      <c r="E1116" s="13"/>
      <c r="F1116" s="26">
        <f>Source!AN825</f>
        <v>36.520000000000003</v>
      </c>
      <c r="G1116" s="6" t="str">
        <f>Source!DF825</f>
        <v>)*1,25)*1,15</v>
      </c>
      <c r="H1116" s="28">
        <f>ROUND(Source!AE825*Source!I825, 2)</f>
        <v>259.33999999999997</v>
      </c>
      <c r="I1116" s="6"/>
      <c r="J1116" s="6">
        <f>IF(Source!BS825&lt;&gt; 0, Source!BS825, 1)</f>
        <v>1</v>
      </c>
      <c r="K1116" s="28">
        <f>Source!R825</f>
        <v>259.33999999999997</v>
      </c>
      <c r="L1116" s="27"/>
      <c r="R1116">
        <f>H1116</f>
        <v>259.33999999999997</v>
      </c>
    </row>
    <row r="1117" spans="1:26" ht="14.25" x14ac:dyDescent="0.2">
      <c r="A1117" s="41"/>
      <c r="B1117" s="42"/>
      <c r="C1117" s="42" t="s">
        <v>1208</v>
      </c>
      <c r="D1117" s="25" t="s">
        <v>1209</v>
      </c>
      <c r="E1117" s="13">
        <f>Source!BZ825</f>
        <v>95</v>
      </c>
      <c r="F1117" s="59" t="str">
        <f>CONCATENATE(" )", Source!DL825, Source!FT825, "=", Source!FX825)</f>
        <v xml:space="preserve"> )*0,9=85,5</v>
      </c>
      <c r="G1117" s="48"/>
      <c r="H1117" s="12">
        <f>SUM(S1112:S1119)</f>
        <v>934.55</v>
      </c>
      <c r="I1117" s="29"/>
      <c r="J1117" s="7">
        <f>Source!AT825</f>
        <v>86</v>
      </c>
      <c r="K1117" s="12">
        <f>SUM(T1112:T1119)</f>
        <v>940.01</v>
      </c>
      <c r="L1117" s="27"/>
    </row>
    <row r="1118" spans="1:26" ht="14.25" x14ac:dyDescent="0.2">
      <c r="A1118" s="41"/>
      <c r="B1118" s="42"/>
      <c r="C1118" s="42" t="s">
        <v>1210</v>
      </c>
      <c r="D1118" s="25" t="s">
        <v>1209</v>
      </c>
      <c r="E1118" s="13">
        <f>Source!CA825</f>
        <v>50</v>
      </c>
      <c r="F1118" s="59" t="str">
        <f>CONCATENATE(" )", Source!DM825, Source!FU825, "=", Source!FY825)</f>
        <v xml:space="preserve"> )*0,85=42,5</v>
      </c>
      <c r="G1118" s="48"/>
      <c r="H1118" s="12">
        <f>SUM(U1112:U1119)</f>
        <v>464.54</v>
      </c>
      <c r="I1118" s="29"/>
      <c r="J1118" s="7">
        <f>Source!AU825</f>
        <v>43</v>
      </c>
      <c r="K1118" s="12">
        <f>SUM(V1112:V1119)</f>
        <v>470.01</v>
      </c>
      <c r="L1118" s="27"/>
    </row>
    <row r="1119" spans="1:26" ht="14.25" x14ac:dyDescent="0.2">
      <c r="A1119" s="43"/>
      <c r="B1119" s="44"/>
      <c r="C1119" s="44" t="s">
        <v>1211</v>
      </c>
      <c r="D1119" s="31" t="s">
        <v>1212</v>
      </c>
      <c r="E1119" s="32">
        <f>Source!AQ825</f>
        <v>14.96</v>
      </c>
      <c r="F1119" s="33"/>
      <c r="G1119" s="36" t="str">
        <f>Source!DI825</f>
        <v>)*1,15)*1,15</v>
      </c>
      <c r="H1119" s="35"/>
      <c r="I1119" s="36"/>
      <c r="J1119" s="36"/>
      <c r="K1119" s="35"/>
      <c r="L1119" s="39">
        <f>Source!U825</f>
        <v>97.735923999999997</v>
      </c>
    </row>
    <row r="1120" spans="1:26" ht="15" x14ac:dyDescent="0.25">
      <c r="G1120" s="60">
        <f>H1114+H1115+H1117+H1118</f>
        <v>4609.4400000000005</v>
      </c>
      <c r="H1120" s="60"/>
      <c r="J1120" s="60">
        <f>K1114+K1115+K1117+K1118</f>
        <v>4620.3700000000008</v>
      </c>
      <c r="K1120" s="60"/>
      <c r="L1120" s="38">
        <f>Source!U825</f>
        <v>97.735923999999997</v>
      </c>
      <c r="O1120" s="17">
        <f>G1120</f>
        <v>4609.4400000000005</v>
      </c>
      <c r="P1120" s="17">
        <f>J1120</f>
        <v>4620.3700000000008</v>
      </c>
      <c r="Q1120" s="17">
        <f>L1120</f>
        <v>97.735923999999997</v>
      </c>
      <c r="W1120">
        <f>IF(Source!BI825&lt;=1,H1114+H1115+H1117+H1118, 0)</f>
        <v>4609.4400000000005</v>
      </c>
      <c r="X1120">
        <f>IF(Source!BI825=2,H1114+H1115+H1117+H1118, 0)</f>
        <v>0</v>
      </c>
      <c r="Y1120">
        <f>IF(Source!BI825=3,H1114+H1115+H1117+H1118, 0)</f>
        <v>0</v>
      </c>
      <c r="Z1120">
        <f>IF(Source!BI825=4,H1114+H1115+H1117+H1118, 0)</f>
        <v>0</v>
      </c>
    </row>
    <row r="1121" spans="1:26" ht="117.75" x14ac:dyDescent="0.2">
      <c r="A1121" s="41" t="str">
        <f>Source!E827</f>
        <v>116</v>
      </c>
      <c r="B1121" s="42" t="s">
        <v>1264</v>
      </c>
      <c r="C1121" s="42" t="str">
        <f>Source!G827</f>
        <v>Установка бортовых камней бетонных при других видах покрытий</v>
      </c>
      <c r="D1121" s="25" t="str">
        <f>Source!H827</f>
        <v>100 м</v>
      </c>
      <c r="E1121" s="13">
        <f>Source!I827</f>
        <v>4.0999999999999996</v>
      </c>
      <c r="F1121" s="26">
        <f>Source!AL827+Source!AM827+Source!AO827</f>
        <v>4412.47</v>
      </c>
      <c r="G1121" s="6"/>
      <c r="H1121" s="12"/>
      <c r="I1121" s="6" t="str">
        <f>Source!BO827</f>
        <v/>
      </c>
      <c r="J1121" s="6"/>
      <c r="K1121" s="12"/>
      <c r="L1121" s="27"/>
      <c r="S1121">
        <f>ROUND((Source!FX827/100)*((ROUND(Source!AF827*Source!I827, 2)+ROUND(Source!AE827*Source!I827, 2))), 2)</f>
        <v>4532.8100000000004</v>
      </c>
      <c r="T1121">
        <f>Source!X827</f>
        <v>4539.8999999999996</v>
      </c>
      <c r="U1121">
        <f>ROUND((Source!FY827/100)*((ROUND(Source!AF827*Source!I827, 2)+ROUND(Source!AE827*Source!I827, 2))), 2)</f>
        <v>2864.04</v>
      </c>
      <c r="V1121">
        <f>Source!Y827</f>
        <v>2872.91</v>
      </c>
    </row>
    <row r="1122" spans="1:26" x14ac:dyDescent="0.2">
      <c r="C1122" s="19" t="str">
        <f>"Объем: "&amp;Source!I827&amp;"=410/"&amp;"100"</f>
        <v>Объем: 4,1=410/100</v>
      </c>
    </row>
    <row r="1123" spans="1:26" ht="14.25" x14ac:dyDescent="0.2">
      <c r="A1123" s="41"/>
      <c r="B1123" s="42"/>
      <c r="C1123" s="42" t="s">
        <v>1206</v>
      </c>
      <c r="D1123" s="25"/>
      <c r="E1123" s="13"/>
      <c r="F1123" s="26">
        <f>Source!AO827</f>
        <v>643.64</v>
      </c>
      <c r="G1123" s="6" t="str">
        <f>Source!DG827</f>
        <v>)*1,15)*1,15</v>
      </c>
      <c r="H1123" s="12">
        <f>ROUND(Source!AF827*Source!I827, 2)</f>
        <v>3489.98</v>
      </c>
      <c r="I1123" s="6"/>
      <c r="J1123" s="6">
        <f>IF(Source!BA827&lt;&gt; 0, Source!BA827, 1)</f>
        <v>1</v>
      </c>
      <c r="K1123" s="12">
        <f>Source!S827</f>
        <v>3489.98</v>
      </c>
      <c r="L1123" s="27"/>
      <c r="R1123">
        <f>H1123</f>
        <v>3489.98</v>
      </c>
    </row>
    <row r="1124" spans="1:26" ht="14.25" x14ac:dyDescent="0.2">
      <c r="A1124" s="41"/>
      <c r="B1124" s="42"/>
      <c r="C1124" s="42" t="s">
        <v>159</v>
      </c>
      <c r="D1124" s="25"/>
      <c r="E1124" s="13"/>
      <c r="F1124" s="26">
        <f>Source!AM827</f>
        <v>78.78</v>
      </c>
      <c r="G1124" s="6" t="str">
        <f>Source!DE827</f>
        <v>)*1,25)*1,15</v>
      </c>
      <c r="H1124" s="12">
        <f>ROUND(Source!AD827*Source!I827, 2)</f>
        <v>464.31</v>
      </c>
      <c r="I1124" s="6"/>
      <c r="J1124" s="6">
        <f>IF(Source!BB827&lt;&gt; 0, Source!BB827, 1)</f>
        <v>1</v>
      </c>
      <c r="K1124" s="12">
        <f>Source!Q827</f>
        <v>464.31</v>
      </c>
      <c r="L1124" s="27"/>
    </row>
    <row r="1125" spans="1:26" ht="14.25" x14ac:dyDescent="0.2">
      <c r="A1125" s="41"/>
      <c r="B1125" s="42"/>
      <c r="C1125" s="42" t="s">
        <v>1207</v>
      </c>
      <c r="D1125" s="25"/>
      <c r="E1125" s="13"/>
      <c r="F1125" s="26">
        <f>Source!AN827</f>
        <v>9.64</v>
      </c>
      <c r="G1125" s="6" t="str">
        <f>Source!DF827</f>
        <v>)*1,25)*1,15</v>
      </c>
      <c r="H1125" s="28">
        <f>ROUND(Source!AE827*Source!I827, 2)</f>
        <v>56.82</v>
      </c>
      <c r="I1125" s="6"/>
      <c r="J1125" s="6">
        <f>IF(Source!BS827&lt;&gt; 0, Source!BS827, 1)</f>
        <v>1</v>
      </c>
      <c r="K1125" s="28">
        <f>Source!R827</f>
        <v>56.82</v>
      </c>
      <c r="L1125" s="27"/>
      <c r="R1125">
        <f>H1125</f>
        <v>56.82</v>
      </c>
    </row>
    <row r="1126" spans="1:26" ht="14.25" x14ac:dyDescent="0.2">
      <c r="A1126" s="41"/>
      <c r="B1126" s="42"/>
      <c r="C1126" s="42" t="s">
        <v>1215</v>
      </c>
      <c r="D1126" s="25"/>
      <c r="E1126" s="13"/>
      <c r="F1126" s="26">
        <f>Source!AL827</f>
        <v>3690.05</v>
      </c>
      <c r="G1126" s="6" t="str">
        <f>Source!DD827</f>
        <v/>
      </c>
      <c r="H1126" s="12">
        <f>ROUND(Source!AC827*Source!I827, 2)</f>
        <v>15129.21</v>
      </c>
      <c r="I1126" s="6"/>
      <c r="J1126" s="6">
        <f>IF(Source!BC827&lt;&gt; 0, Source!BC827, 1)</f>
        <v>1</v>
      </c>
      <c r="K1126" s="12">
        <f>Source!P827</f>
        <v>15129.21</v>
      </c>
      <c r="L1126" s="27"/>
    </row>
    <row r="1127" spans="1:26" ht="14.25" x14ac:dyDescent="0.2">
      <c r="A1127" s="41"/>
      <c r="B1127" s="42"/>
      <c r="C1127" s="42" t="s">
        <v>1208</v>
      </c>
      <c r="D1127" s="25" t="s">
        <v>1209</v>
      </c>
      <c r="E1127" s="13">
        <f>Source!BZ827</f>
        <v>142</v>
      </c>
      <c r="F1127" s="59" t="str">
        <f>CONCATENATE(" )", Source!DL827, Source!FT827, "=", Source!FX827)</f>
        <v xml:space="preserve"> )*0,9=127,8</v>
      </c>
      <c r="G1127" s="48"/>
      <c r="H1127" s="12">
        <f>SUM(S1121:S1130)</f>
        <v>4532.8100000000004</v>
      </c>
      <c r="I1127" s="29"/>
      <c r="J1127" s="7">
        <f>Source!AT827</f>
        <v>128</v>
      </c>
      <c r="K1127" s="12">
        <f>SUM(T1121:T1130)</f>
        <v>4539.8999999999996</v>
      </c>
      <c r="L1127" s="27"/>
    </row>
    <row r="1128" spans="1:26" ht="14.25" x14ac:dyDescent="0.2">
      <c r="A1128" s="41"/>
      <c r="B1128" s="42"/>
      <c r="C1128" s="42" t="s">
        <v>1210</v>
      </c>
      <c r="D1128" s="25" t="s">
        <v>1209</v>
      </c>
      <c r="E1128" s="13">
        <f>Source!CA827</f>
        <v>95</v>
      </c>
      <c r="F1128" s="59" t="str">
        <f>CONCATENATE(" )", Source!DM827, Source!FU827, "=", Source!FY827)</f>
        <v xml:space="preserve"> )*0,85=80,75</v>
      </c>
      <c r="G1128" s="48"/>
      <c r="H1128" s="12">
        <f>SUM(U1121:U1130)</f>
        <v>2864.04</v>
      </c>
      <c r="I1128" s="29"/>
      <c r="J1128" s="7">
        <f>Source!AU827</f>
        <v>81</v>
      </c>
      <c r="K1128" s="12">
        <f>SUM(V1121:V1130)</f>
        <v>2872.91</v>
      </c>
      <c r="L1128" s="27"/>
    </row>
    <row r="1129" spans="1:26" ht="14.25" x14ac:dyDescent="0.2">
      <c r="A1129" s="41"/>
      <c r="B1129" s="42"/>
      <c r="C1129" s="42" t="s">
        <v>1211</v>
      </c>
      <c r="D1129" s="25" t="s">
        <v>1212</v>
      </c>
      <c r="E1129" s="13">
        <f>Source!AQ827</f>
        <v>76.08</v>
      </c>
      <c r="F1129" s="26"/>
      <c r="G1129" s="6" t="str">
        <f>Source!DI827</f>
        <v>)*1,15)*1,15</v>
      </c>
      <c r="H1129" s="12"/>
      <c r="I1129" s="6"/>
      <c r="J1129" s="6"/>
      <c r="K1129" s="12"/>
      <c r="L1129" s="30">
        <f>Source!U827</f>
        <v>412.52477999999985</v>
      </c>
    </row>
    <row r="1130" spans="1:26" ht="42.75" x14ac:dyDescent="0.2">
      <c r="A1130" s="43" t="str">
        <f>Source!E829</f>
        <v>116,1</v>
      </c>
      <c r="B1130" s="44" t="str">
        <f>Source!F829</f>
        <v>05.2.03.03-0021</v>
      </c>
      <c r="C1130" s="44" t="str">
        <f>Source!G829</f>
        <v>Камни бортовые БВ 100.30.15 /бетон В30 (М400), объем 0,042 м3/ (ГОСТ 6665-91)</v>
      </c>
      <c r="D1130" s="31" t="str">
        <f>Source!H829</f>
        <v>шт.</v>
      </c>
      <c r="E1130" s="32">
        <f>Source!I829</f>
        <v>410</v>
      </c>
      <c r="F1130" s="33">
        <f>Source!AL829+Source!AM829+Source!AO829</f>
        <v>71.930000000000007</v>
      </c>
      <c r="G1130" s="34" t="s">
        <v>3</v>
      </c>
      <c r="H1130" s="35">
        <f>ROUND(Source!AC829*Source!I829, 2)+ROUND(Source!AD829*Source!I829, 2)+ROUND(Source!AF829*Source!I829, 2)</f>
        <v>29491.3</v>
      </c>
      <c r="I1130" s="36"/>
      <c r="J1130" s="36">
        <f>IF(Source!BC829&lt;&gt; 0, Source!BC829, 1)</f>
        <v>1</v>
      </c>
      <c r="K1130" s="35">
        <f>Source!O829</f>
        <v>29491.3</v>
      </c>
      <c r="L1130" s="37"/>
      <c r="S1130">
        <f>ROUND((Source!FX829/100)*((ROUND(Source!AF829*Source!I829, 2)+ROUND(Source!AE829*Source!I829, 2))), 2)</f>
        <v>0</v>
      </c>
      <c r="T1130">
        <f>Source!X829</f>
        <v>0</v>
      </c>
      <c r="U1130">
        <f>ROUND((Source!FY829/100)*((ROUND(Source!AF829*Source!I829, 2)+ROUND(Source!AE829*Source!I829, 2))), 2)</f>
        <v>0</v>
      </c>
      <c r="V1130">
        <f>Source!Y829</f>
        <v>0</v>
      </c>
      <c r="W1130">
        <f>IF(Source!BI829&lt;=1,H1130, 0)</f>
        <v>29491.3</v>
      </c>
      <c r="X1130">
        <f>IF(Source!BI829=2,H1130, 0)</f>
        <v>0</v>
      </c>
      <c r="Y1130">
        <f>IF(Source!BI829=3,H1130, 0)</f>
        <v>0</v>
      </c>
      <c r="Z1130">
        <f>IF(Source!BI829=4,H1130, 0)</f>
        <v>0</v>
      </c>
    </row>
    <row r="1131" spans="1:26" ht="15" x14ac:dyDescent="0.25">
      <c r="G1131" s="60">
        <f>H1123+H1124+H1126+H1127+H1128+SUM(H1130:H1130)</f>
        <v>55971.65</v>
      </c>
      <c r="H1131" s="60"/>
      <c r="J1131" s="60">
        <f>K1123+K1124+K1126+K1127+K1128+SUM(K1130:K1130)</f>
        <v>55987.61</v>
      </c>
      <c r="K1131" s="60"/>
      <c r="L1131" s="38">
        <f>Source!U827</f>
        <v>412.52477999999985</v>
      </c>
      <c r="O1131" s="17">
        <f>G1131</f>
        <v>55971.65</v>
      </c>
      <c r="P1131" s="17">
        <f>J1131</f>
        <v>55987.61</v>
      </c>
      <c r="Q1131" s="17">
        <f>L1131</f>
        <v>412.52477999999985</v>
      </c>
      <c r="W1131">
        <f>IF(Source!BI827&lt;=1,H1123+H1124+H1126+H1127+H1128, 0)</f>
        <v>26480.350000000002</v>
      </c>
      <c r="X1131">
        <f>IF(Source!BI827=2,H1123+H1124+H1126+H1127+H1128, 0)</f>
        <v>0</v>
      </c>
      <c r="Y1131">
        <f>IF(Source!BI827=3,H1123+H1124+H1126+H1127+H1128, 0)</f>
        <v>0</v>
      </c>
      <c r="Z1131">
        <f>IF(Source!BI827=4,H1123+H1124+H1126+H1127+H1128, 0)</f>
        <v>0</v>
      </c>
    </row>
    <row r="1132" spans="1:26" ht="117.75" x14ac:dyDescent="0.2">
      <c r="A1132" s="41" t="str">
        <f>Source!E831</f>
        <v>117</v>
      </c>
      <c r="B1132" s="42" t="s">
        <v>1265</v>
      </c>
      <c r="C1132" s="42" t="str">
        <f>Source!G831</f>
        <v>Устройство бетонной подготовки</v>
      </c>
      <c r="D1132" s="25" t="str">
        <f>Source!H831</f>
        <v>100 м3</v>
      </c>
      <c r="E1132" s="13">
        <f>Source!I831</f>
        <v>0.246</v>
      </c>
      <c r="F1132" s="26">
        <f>Source!AL831+Source!AM831+Source!AO831</f>
        <v>3897.23</v>
      </c>
      <c r="G1132" s="6"/>
      <c r="H1132" s="12"/>
      <c r="I1132" s="6" t="str">
        <f>Source!BO831</f>
        <v/>
      </c>
      <c r="J1132" s="6"/>
      <c r="K1132" s="12"/>
      <c r="L1132" s="27"/>
      <c r="S1132">
        <f>ROUND((Source!FX831/100)*((ROUND(Source!AF831*Source!I831, 2)+ROUND(Source!AE831*Source!I831, 2))), 2)</f>
        <v>513.35</v>
      </c>
      <c r="T1132">
        <f>Source!X831</f>
        <v>516.07000000000005</v>
      </c>
      <c r="U1132">
        <f>ROUND((Source!FY831/100)*((ROUND(Source!AF831*Source!I831, 2)+ROUND(Source!AE831*Source!I831, 2))), 2)</f>
        <v>300.13</v>
      </c>
      <c r="V1132">
        <f>Source!Y831</f>
        <v>298.77999999999997</v>
      </c>
    </row>
    <row r="1133" spans="1:26" x14ac:dyDescent="0.2">
      <c r="C1133" s="19" t="str">
        <f>"Объем: "&amp;Source!I831&amp;"=24,6/"&amp;"100"</f>
        <v>Объем: 0,246=24,6/100</v>
      </c>
    </row>
    <row r="1134" spans="1:26" ht="14.25" x14ac:dyDescent="0.2">
      <c r="A1134" s="41"/>
      <c r="B1134" s="42"/>
      <c r="C1134" s="42" t="s">
        <v>1206</v>
      </c>
      <c r="D1134" s="25"/>
      <c r="E1134" s="13"/>
      <c r="F1134" s="26">
        <f>Source!AO831</f>
        <v>1404</v>
      </c>
      <c r="G1134" s="6" t="str">
        <f>Source!DG831</f>
        <v>)*1,15)*1,15</v>
      </c>
      <c r="H1134" s="12">
        <f>ROUND(Source!AF831*Source!I831, 2)</f>
        <v>456.77</v>
      </c>
      <c r="I1134" s="6"/>
      <c r="J1134" s="6">
        <f>IF(Source!BA831&lt;&gt; 0, Source!BA831, 1)</f>
        <v>1</v>
      </c>
      <c r="K1134" s="12">
        <f>Source!S831</f>
        <v>456.77</v>
      </c>
      <c r="L1134" s="27"/>
      <c r="R1134">
        <f>H1134</f>
        <v>456.77</v>
      </c>
    </row>
    <row r="1135" spans="1:26" ht="14.25" x14ac:dyDescent="0.2">
      <c r="A1135" s="41"/>
      <c r="B1135" s="42"/>
      <c r="C1135" s="42" t="s">
        <v>159</v>
      </c>
      <c r="D1135" s="25"/>
      <c r="E1135" s="13"/>
      <c r="F1135" s="26">
        <f>Source!AM831</f>
        <v>1587.74</v>
      </c>
      <c r="G1135" s="6" t="str">
        <f>Source!DE831</f>
        <v>)*1,25)*1,15</v>
      </c>
      <c r="H1135" s="12">
        <f>ROUND(Source!AD831*Source!I831, 2)</f>
        <v>561.46</v>
      </c>
      <c r="I1135" s="6"/>
      <c r="J1135" s="6">
        <f>IF(Source!BB831&lt;&gt; 0, Source!BB831, 1)</f>
        <v>1</v>
      </c>
      <c r="K1135" s="12">
        <f>Source!Q831</f>
        <v>561.46</v>
      </c>
      <c r="L1135" s="27"/>
    </row>
    <row r="1136" spans="1:26" ht="14.25" x14ac:dyDescent="0.2">
      <c r="A1136" s="41"/>
      <c r="B1136" s="42"/>
      <c r="C1136" s="42" t="s">
        <v>1207</v>
      </c>
      <c r="D1136" s="25"/>
      <c r="E1136" s="13"/>
      <c r="F1136" s="26">
        <f>Source!AN831</f>
        <v>244.51</v>
      </c>
      <c r="G1136" s="6" t="str">
        <f>Source!DF831</f>
        <v>)*1,25)*1,15</v>
      </c>
      <c r="H1136" s="28">
        <f>ROUND(Source!AE831*Source!I831, 2)</f>
        <v>86.46</v>
      </c>
      <c r="I1136" s="6"/>
      <c r="J1136" s="6">
        <f>IF(Source!BS831&lt;&gt; 0, Source!BS831, 1)</f>
        <v>1</v>
      </c>
      <c r="K1136" s="28">
        <f>Source!R831</f>
        <v>86.46</v>
      </c>
      <c r="L1136" s="27"/>
      <c r="R1136">
        <f>H1136</f>
        <v>86.46</v>
      </c>
    </row>
    <row r="1137" spans="1:26" ht="14.25" x14ac:dyDescent="0.2">
      <c r="A1137" s="41"/>
      <c r="B1137" s="42"/>
      <c r="C1137" s="42" t="s">
        <v>1215</v>
      </c>
      <c r="D1137" s="25"/>
      <c r="E1137" s="13"/>
      <c r="F1137" s="26">
        <f>Source!AL831</f>
        <v>905.49</v>
      </c>
      <c r="G1137" s="6" t="str">
        <f>Source!DD831</f>
        <v/>
      </c>
      <c r="H1137" s="12">
        <f>ROUND(Source!AC831*Source!I831, 2)</f>
        <v>222.75</v>
      </c>
      <c r="I1137" s="6"/>
      <c r="J1137" s="6">
        <f>IF(Source!BC831&lt;&gt; 0, Source!BC831, 1)</f>
        <v>1</v>
      </c>
      <c r="K1137" s="12">
        <f>Source!P831</f>
        <v>222.75</v>
      </c>
      <c r="L1137" s="27"/>
    </row>
    <row r="1138" spans="1:26" ht="14.25" x14ac:dyDescent="0.2">
      <c r="A1138" s="41"/>
      <c r="B1138" s="42"/>
      <c r="C1138" s="42" t="s">
        <v>1208</v>
      </c>
      <c r="D1138" s="25" t="s">
        <v>1209</v>
      </c>
      <c r="E1138" s="13">
        <f>Source!BZ831</f>
        <v>105</v>
      </c>
      <c r="F1138" s="59" t="str">
        <f>CONCATENATE(" )", Source!DL831, Source!FT831, "=", Source!FX831)</f>
        <v xml:space="preserve"> )*0,9=94,5</v>
      </c>
      <c r="G1138" s="48"/>
      <c r="H1138" s="12">
        <f>SUM(S1132:S1141)</f>
        <v>513.35</v>
      </c>
      <c r="I1138" s="29"/>
      <c r="J1138" s="7">
        <f>Source!AT831</f>
        <v>95</v>
      </c>
      <c r="K1138" s="12">
        <f>SUM(T1132:T1141)</f>
        <v>516.07000000000005</v>
      </c>
      <c r="L1138" s="27"/>
    </row>
    <row r="1139" spans="1:26" ht="14.25" x14ac:dyDescent="0.2">
      <c r="A1139" s="41"/>
      <c r="B1139" s="42"/>
      <c r="C1139" s="42" t="s">
        <v>1210</v>
      </c>
      <c r="D1139" s="25" t="s">
        <v>1209</v>
      </c>
      <c r="E1139" s="13">
        <f>Source!CA831</f>
        <v>65</v>
      </c>
      <c r="F1139" s="59" t="str">
        <f>CONCATENATE(" )", Source!DM831, Source!FU831, "=", Source!FY831)</f>
        <v xml:space="preserve"> )*0,85=55,25</v>
      </c>
      <c r="G1139" s="48"/>
      <c r="H1139" s="12">
        <f>SUM(U1132:U1141)</f>
        <v>300.13</v>
      </c>
      <c r="I1139" s="29"/>
      <c r="J1139" s="7">
        <f>Source!AU831</f>
        <v>55</v>
      </c>
      <c r="K1139" s="12">
        <f>SUM(V1132:V1141)</f>
        <v>298.77999999999997</v>
      </c>
      <c r="L1139" s="27"/>
    </row>
    <row r="1140" spans="1:26" ht="14.25" x14ac:dyDescent="0.2">
      <c r="A1140" s="41"/>
      <c r="B1140" s="42"/>
      <c r="C1140" s="42" t="s">
        <v>1211</v>
      </c>
      <c r="D1140" s="25" t="s">
        <v>1212</v>
      </c>
      <c r="E1140" s="13">
        <f>Source!AQ831</f>
        <v>180</v>
      </c>
      <c r="F1140" s="26"/>
      <c r="G1140" s="6" t="str">
        <f>Source!DI831</f>
        <v>)*1,15)*1,15</v>
      </c>
      <c r="H1140" s="12"/>
      <c r="I1140" s="6"/>
      <c r="J1140" s="6"/>
      <c r="K1140" s="12"/>
      <c r="L1140" s="30">
        <f>Source!U831</f>
        <v>58.560299999999991</v>
      </c>
    </row>
    <row r="1141" spans="1:26" ht="42.75" x14ac:dyDescent="0.2">
      <c r="A1141" s="43" t="str">
        <f>Source!E833</f>
        <v>117,1</v>
      </c>
      <c r="B1141" s="44" t="str">
        <f>Source!F833</f>
        <v>04.1.02.03-0006</v>
      </c>
      <c r="C1141" s="44" t="str">
        <f>Source!G833</f>
        <v>Бетон тяжелый для дорожных и аэродромных покрытий и оснований, класс В15 (М200)</v>
      </c>
      <c r="D1141" s="31" t="str">
        <f>Source!H833</f>
        <v>м3</v>
      </c>
      <c r="E1141" s="32">
        <f>Source!I833</f>
        <v>25.091999999999999</v>
      </c>
      <c r="F1141" s="33">
        <f>Source!AL833+Source!AM833+Source!AO833</f>
        <v>632.46</v>
      </c>
      <c r="G1141" s="34" t="s">
        <v>3</v>
      </c>
      <c r="H1141" s="35">
        <f>ROUND(Source!AC833*Source!I833, 2)+ROUND(Source!AD833*Source!I833, 2)+ROUND(Source!AF833*Source!I833, 2)</f>
        <v>15869.69</v>
      </c>
      <c r="I1141" s="36"/>
      <c r="J1141" s="36">
        <f>IF(Source!BC833&lt;&gt; 0, Source!BC833, 1)</f>
        <v>1</v>
      </c>
      <c r="K1141" s="35">
        <f>Source!O833</f>
        <v>15869.69</v>
      </c>
      <c r="L1141" s="37"/>
      <c r="S1141">
        <f>ROUND((Source!FX833/100)*((ROUND(Source!AF833*Source!I833, 2)+ROUND(Source!AE833*Source!I833, 2))), 2)</f>
        <v>0</v>
      </c>
      <c r="T1141">
        <f>Source!X833</f>
        <v>0</v>
      </c>
      <c r="U1141">
        <f>ROUND((Source!FY833/100)*((ROUND(Source!AF833*Source!I833, 2)+ROUND(Source!AE833*Source!I833, 2))), 2)</f>
        <v>0</v>
      </c>
      <c r="V1141">
        <f>Source!Y833</f>
        <v>0</v>
      </c>
      <c r="W1141">
        <f>IF(Source!BI833&lt;=1,H1141, 0)</f>
        <v>15869.69</v>
      </c>
      <c r="X1141">
        <f>IF(Source!BI833=2,H1141, 0)</f>
        <v>0</v>
      </c>
      <c r="Y1141">
        <f>IF(Source!BI833=3,H1141, 0)</f>
        <v>0</v>
      </c>
      <c r="Z1141">
        <f>IF(Source!BI833=4,H1141, 0)</f>
        <v>0</v>
      </c>
    </row>
    <row r="1142" spans="1:26" ht="15" x14ac:dyDescent="0.25">
      <c r="G1142" s="60">
        <f>H1134+H1135+H1137+H1138+H1139+SUM(H1141:H1141)</f>
        <v>17924.150000000001</v>
      </c>
      <c r="H1142" s="60"/>
      <c r="J1142" s="60">
        <f>K1134+K1135+K1137+K1138+K1139+SUM(K1141:K1141)</f>
        <v>17925.52</v>
      </c>
      <c r="K1142" s="60"/>
      <c r="L1142" s="38">
        <f>Source!U831</f>
        <v>58.560299999999991</v>
      </c>
      <c r="O1142" s="17">
        <f>G1142</f>
        <v>17924.150000000001</v>
      </c>
      <c r="P1142" s="17">
        <f>J1142</f>
        <v>17925.52</v>
      </c>
      <c r="Q1142" s="17">
        <f>L1142</f>
        <v>58.560299999999991</v>
      </c>
      <c r="W1142">
        <f>IF(Source!BI831&lt;=1,H1134+H1135+H1137+H1138+H1139, 0)</f>
        <v>2054.46</v>
      </c>
      <c r="X1142">
        <f>IF(Source!BI831=2,H1134+H1135+H1137+H1138+H1139, 0)</f>
        <v>0</v>
      </c>
      <c r="Y1142">
        <f>IF(Source!BI831=3,H1134+H1135+H1137+H1138+H1139, 0)</f>
        <v>0</v>
      </c>
      <c r="Z1142">
        <f>IF(Source!BI831=4,H1134+H1135+H1137+H1138+H1139, 0)</f>
        <v>0</v>
      </c>
    </row>
    <row r="1143" spans="1:26" ht="79.5" x14ac:dyDescent="0.2">
      <c r="A1143" s="41" t="str">
        <f>Source!E835</f>
        <v>118</v>
      </c>
      <c r="B1143" s="42" t="s">
        <v>1266</v>
      </c>
      <c r="C1143" s="42" t="str">
        <f>Source!G835</f>
        <v>Светильник, устанавливаемый вне зданий с лампами люминесцентными.</v>
      </c>
      <c r="D1143" s="25" t="str">
        <f>Source!H835</f>
        <v>ШТ</v>
      </c>
      <c r="E1143" s="13">
        <f>Source!I835</f>
        <v>1</v>
      </c>
      <c r="F1143" s="26">
        <f>Source!AL835+Source!AM835+Source!AO835</f>
        <v>168.36</v>
      </c>
      <c r="G1143" s="6"/>
      <c r="H1143" s="12"/>
      <c r="I1143" s="6" t="str">
        <f>Source!BO835</f>
        <v/>
      </c>
      <c r="J1143" s="6"/>
      <c r="K1143" s="12"/>
      <c r="L1143" s="27"/>
      <c r="S1143">
        <f>ROUND((Source!FX835/100)*((ROUND(Source!AF835*Source!I835, 2)+ROUND(Source!AE835*Source!I835, 2))), 2)</f>
        <v>31.89</v>
      </c>
      <c r="T1143">
        <f>Source!X835</f>
        <v>31.89</v>
      </c>
      <c r="U1143">
        <f>ROUND((Source!FY835/100)*((ROUND(Source!AF835*Source!I835, 2)+ROUND(Source!AE835*Source!I835, 2))), 2)</f>
        <v>21.82</v>
      </c>
      <c r="V1143">
        <f>Source!Y835</f>
        <v>21.82</v>
      </c>
    </row>
    <row r="1144" spans="1:26" ht="14.25" x14ac:dyDescent="0.2">
      <c r="A1144" s="41"/>
      <c r="B1144" s="42"/>
      <c r="C1144" s="42" t="s">
        <v>1206</v>
      </c>
      <c r="D1144" s="25"/>
      <c r="E1144" s="13"/>
      <c r="F1144" s="26">
        <f>Source!AO835</f>
        <v>19.64</v>
      </c>
      <c r="G1144" s="6" t="str">
        <f>Source!DG835</f>
        <v>)*1,15</v>
      </c>
      <c r="H1144" s="12">
        <f>ROUND(Source!AF835*Source!I835, 2)</f>
        <v>22.59</v>
      </c>
      <c r="I1144" s="6"/>
      <c r="J1144" s="6">
        <f>IF(Source!BA835&lt;&gt; 0, Source!BA835, 1)</f>
        <v>1</v>
      </c>
      <c r="K1144" s="12">
        <f>Source!S835</f>
        <v>22.59</v>
      </c>
      <c r="L1144" s="27"/>
      <c r="R1144">
        <f>H1144</f>
        <v>22.59</v>
      </c>
    </row>
    <row r="1145" spans="1:26" ht="14.25" x14ac:dyDescent="0.2">
      <c r="A1145" s="41"/>
      <c r="B1145" s="42"/>
      <c r="C1145" s="42" t="s">
        <v>159</v>
      </c>
      <c r="D1145" s="25"/>
      <c r="E1145" s="13"/>
      <c r="F1145" s="26">
        <f>Source!AM835</f>
        <v>99.16</v>
      </c>
      <c r="G1145" s="6" t="str">
        <f>Source!DE835</f>
        <v>)*1,15</v>
      </c>
      <c r="H1145" s="12">
        <f>ROUND(Source!AD835*Source!I835, 2)</f>
        <v>114.03</v>
      </c>
      <c r="I1145" s="6"/>
      <c r="J1145" s="6">
        <f>IF(Source!BB835&lt;&gt; 0, Source!BB835, 1)</f>
        <v>1</v>
      </c>
      <c r="K1145" s="12">
        <f>Source!Q835</f>
        <v>114.03</v>
      </c>
      <c r="L1145" s="27"/>
    </row>
    <row r="1146" spans="1:26" ht="14.25" x14ac:dyDescent="0.2">
      <c r="A1146" s="41"/>
      <c r="B1146" s="42"/>
      <c r="C1146" s="42" t="s">
        <v>1207</v>
      </c>
      <c r="D1146" s="25"/>
      <c r="E1146" s="13"/>
      <c r="F1146" s="26">
        <f>Source!AN835</f>
        <v>9.5500000000000007</v>
      </c>
      <c r="G1146" s="6" t="str">
        <f>Source!DF835</f>
        <v>)*1,15</v>
      </c>
      <c r="H1146" s="28">
        <f>ROUND(Source!AE835*Source!I835, 2)</f>
        <v>10.98</v>
      </c>
      <c r="I1146" s="6"/>
      <c r="J1146" s="6">
        <f>IF(Source!BS835&lt;&gt; 0, Source!BS835, 1)</f>
        <v>1</v>
      </c>
      <c r="K1146" s="28">
        <f>Source!R835</f>
        <v>10.98</v>
      </c>
      <c r="L1146" s="27"/>
      <c r="R1146">
        <f>H1146</f>
        <v>10.98</v>
      </c>
    </row>
    <row r="1147" spans="1:26" ht="14.25" x14ac:dyDescent="0.2">
      <c r="A1147" s="41"/>
      <c r="B1147" s="42"/>
      <c r="C1147" s="42" t="s">
        <v>1215</v>
      </c>
      <c r="D1147" s="25"/>
      <c r="E1147" s="13"/>
      <c r="F1147" s="26">
        <f>Source!AL835</f>
        <v>49.56</v>
      </c>
      <c r="G1147" s="6" t="str">
        <f>Source!DD835</f>
        <v/>
      </c>
      <c r="H1147" s="12">
        <f>ROUND(Source!AC835*Source!I835, 2)</f>
        <v>49.56</v>
      </c>
      <c r="I1147" s="6"/>
      <c r="J1147" s="6">
        <f>IF(Source!BC835&lt;&gt; 0, Source!BC835, 1)</f>
        <v>1</v>
      </c>
      <c r="K1147" s="12">
        <f>Source!P835</f>
        <v>49.56</v>
      </c>
      <c r="L1147" s="27"/>
    </row>
    <row r="1148" spans="1:26" ht="14.25" x14ac:dyDescent="0.2">
      <c r="A1148" s="41"/>
      <c r="B1148" s="42"/>
      <c r="C1148" s="42" t="s">
        <v>1208</v>
      </c>
      <c r="D1148" s="25" t="s">
        <v>1209</v>
      </c>
      <c r="E1148" s="13">
        <f>Source!BZ835</f>
        <v>95</v>
      </c>
      <c r="F1148" s="45"/>
      <c r="G1148" s="6"/>
      <c r="H1148" s="12">
        <f>SUM(S1143:S1152)</f>
        <v>31.89</v>
      </c>
      <c r="I1148" s="29"/>
      <c r="J1148" s="7">
        <f>Source!AT835</f>
        <v>95</v>
      </c>
      <c r="K1148" s="12">
        <f>SUM(T1143:T1152)</f>
        <v>31.89</v>
      </c>
      <c r="L1148" s="27"/>
    </row>
    <row r="1149" spans="1:26" ht="14.25" x14ac:dyDescent="0.2">
      <c r="A1149" s="41"/>
      <c r="B1149" s="42"/>
      <c r="C1149" s="42" t="s">
        <v>1210</v>
      </c>
      <c r="D1149" s="25" t="s">
        <v>1209</v>
      </c>
      <c r="E1149" s="13">
        <f>Source!CA835</f>
        <v>65</v>
      </c>
      <c r="F1149" s="45"/>
      <c r="G1149" s="6"/>
      <c r="H1149" s="12">
        <f>SUM(U1143:U1152)</f>
        <v>21.82</v>
      </c>
      <c r="I1149" s="29"/>
      <c r="J1149" s="7">
        <f>Source!AU835</f>
        <v>65</v>
      </c>
      <c r="K1149" s="12">
        <f>SUM(V1143:V1152)</f>
        <v>21.82</v>
      </c>
      <c r="L1149" s="27"/>
    </row>
    <row r="1150" spans="1:26" ht="14.25" x14ac:dyDescent="0.2">
      <c r="A1150" s="41"/>
      <c r="B1150" s="42"/>
      <c r="C1150" s="42" t="s">
        <v>1211</v>
      </c>
      <c r="D1150" s="25" t="s">
        <v>1212</v>
      </c>
      <c r="E1150" s="13">
        <f>Source!AQ835</f>
        <v>1.87</v>
      </c>
      <c r="F1150" s="26"/>
      <c r="G1150" s="6" t="str">
        <f>Source!DI835</f>
        <v>)*1,15</v>
      </c>
      <c r="H1150" s="12"/>
      <c r="I1150" s="6"/>
      <c r="J1150" s="6"/>
      <c r="K1150" s="12"/>
      <c r="L1150" s="30">
        <f>Source!U835</f>
        <v>2.1505000000000001</v>
      </c>
    </row>
    <row r="1151" spans="1:26" ht="85.5" x14ac:dyDescent="0.2">
      <c r="A1151" s="41" t="str">
        <f>Source!E837</f>
        <v>118,1</v>
      </c>
      <c r="B1151" s="42" t="str">
        <f>Source!F837</f>
        <v>20.3.03.06-0018</v>
      </c>
      <c r="C1151" s="42" t="str">
        <f>Source!G837</f>
        <v>Светильник под ртутную лампу ДРЛ для наружного освещения консольный "Селена" РКУ 28-125- 001, с алюминиевым отражателем и защитным стеклом из полиметилметакрилата</v>
      </c>
      <c r="D1151" s="25" t="str">
        <f>Source!H837</f>
        <v>шт.</v>
      </c>
      <c r="E1151" s="13">
        <f>Source!I837</f>
        <v>1</v>
      </c>
      <c r="F1151" s="26">
        <f>Source!AL837+Source!AM837+Source!AO837</f>
        <v>858.43</v>
      </c>
      <c r="G1151" s="40" t="s">
        <v>3</v>
      </c>
      <c r="H1151" s="12">
        <f>ROUND(Source!AC837*Source!I837, 2)+ROUND(Source!AD837*Source!I837, 2)+ROUND(Source!AF837*Source!I837, 2)</f>
        <v>858.43</v>
      </c>
      <c r="I1151" s="6"/>
      <c r="J1151" s="6">
        <f>IF(Source!BC837&lt;&gt; 0, Source!BC837, 1)</f>
        <v>1</v>
      </c>
      <c r="K1151" s="12">
        <f>Source!O837</f>
        <v>858.43</v>
      </c>
      <c r="L1151" s="27"/>
      <c r="S1151">
        <f>ROUND((Source!FX837/100)*((ROUND(Source!AF837*Source!I837, 2)+ROUND(Source!AE837*Source!I837, 2))), 2)</f>
        <v>0</v>
      </c>
      <c r="T1151">
        <f>Source!X837</f>
        <v>0</v>
      </c>
      <c r="U1151">
        <f>ROUND((Source!FY837/100)*((ROUND(Source!AF837*Source!I837, 2)+ROUND(Source!AE837*Source!I837, 2))), 2)</f>
        <v>0</v>
      </c>
      <c r="V1151">
        <f>Source!Y837</f>
        <v>0</v>
      </c>
      <c r="W1151">
        <f>IF(Source!BI837&lt;=1,H1151, 0)</f>
        <v>0</v>
      </c>
      <c r="X1151">
        <f>IF(Source!BI837=2,H1151, 0)</f>
        <v>858.43</v>
      </c>
      <c r="Y1151">
        <f>IF(Source!BI837=3,H1151, 0)</f>
        <v>0</v>
      </c>
      <c r="Z1151">
        <f>IF(Source!BI837=4,H1151, 0)</f>
        <v>0</v>
      </c>
    </row>
    <row r="1152" spans="1:26" ht="42.75" x14ac:dyDescent="0.2">
      <c r="A1152" s="43" t="str">
        <f>Source!E839</f>
        <v>118,2</v>
      </c>
      <c r="B1152" s="44" t="str">
        <f>Source!F839</f>
        <v>20.3.02.05-0003</v>
      </c>
      <c r="C1152" s="44" t="str">
        <f>Source!G839</f>
        <v>Лампы люминесцентные дуговые ртутные высокого давления типа ДРЛ 125-ХЛ1</v>
      </c>
      <c r="D1152" s="31" t="str">
        <f>Source!H839</f>
        <v>10 шт.</v>
      </c>
      <c r="E1152" s="32">
        <f>Source!I839</f>
        <v>0.1</v>
      </c>
      <c r="F1152" s="33">
        <f>Source!AL839+Source!AM839+Source!AO839</f>
        <v>176.1</v>
      </c>
      <c r="G1152" s="34" t="s">
        <v>3</v>
      </c>
      <c r="H1152" s="35">
        <f>ROUND(Source!AC839*Source!I839, 2)+ROUND(Source!AD839*Source!I839, 2)+ROUND(Source!AF839*Source!I839, 2)</f>
        <v>17.61</v>
      </c>
      <c r="I1152" s="36"/>
      <c r="J1152" s="36">
        <f>IF(Source!BC839&lt;&gt; 0, Source!BC839, 1)</f>
        <v>1</v>
      </c>
      <c r="K1152" s="35">
        <f>Source!O839</f>
        <v>17.61</v>
      </c>
      <c r="L1152" s="37"/>
      <c r="S1152">
        <f>ROUND((Source!FX839/100)*((ROUND(Source!AF839*Source!I839, 2)+ROUND(Source!AE839*Source!I839, 2))), 2)</f>
        <v>0</v>
      </c>
      <c r="T1152">
        <f>Source!X839</f>
        <v>0</v>
      </c>
      <c r="U1152">
        <f>ROUND((Source!FY839/100)*((ROUND(Source!AF839*Source!I839, 2)+ROUND(Source!AE839*Source!I839, 2))), 2)</f>
        <v>0</v>
      </c>
      <c r="V1152">
        <f>Source!Y839</f>
        <v>0</v>
      </c>
      <c r="W1152">
        <f>IF(Source!BI839&lt;=1,H1152, 0)</f>
        <v>0</v>
      </c>
      <c r="X1152">
        <f>IF(Source!BI839=2,H1152, 0)</f>
        <v>17.61</v>
      </c>
      <c r="Y1152">
        <f>IF(Source!BI839=3,H1152, 0)</f>
        <v>0</v>
      </c>
      <c r="Z1152">
        <f>IF(Source!BI839=4,H1152, 0)</f>
        <v>0</v>
      </c>
    </row>
    <row r="1153" spans="1:32" ht="15" x14ac:dyDescent="0.25">
      <c r="G1153" s="60">
        <f>H1144+H1145+H1147+H1148+H1149+SUM(H1151:H1152)</f>
        <v>1115.9299999999998</v>
      </c>
      <c r="H1153" s="60"/>
      <c r="J1153" s="60">
        <f>K1144+K1145+K1147+K1148+K1149+SUM(K1151:K1152)</f>
        <v>1115.9299999999998</v>
      </c>
      <c r="K1153" s="60"/>
      <c r="L1153" s="38">
        <f>Source!U835</f>
        <v>2.1505000000000001</v>
      </c>
      <c r="O1153" s="17">
        <f>G1153</f>
        <v>1115.9299999999998</v>
      </c>
      <c r="P1153" s="17">
        <f>J1153</f>
        <v>1115.9299999999998</v>
      </c>
      <c r="Q1153" s="17">
        <f>L1153</f>
        <v>2.1505000000000001</v>
      </c>
      <c r="W1153">
        <f>IF(Source!BI835&lt;=1,H1144+H1145+H1147+H1148+H1149, 0)</f>
        <v>0</v>
      </c>
      <c r="X1153">
        <f>IF(Source!BI835=2,H1144+H1145+H1147+H1148+H1149, 0)</f>
        <v>239.89</v>
      </c>
      <c r="Y1153">
        <f>IF(Source!BI835=3,H1144+H1145+H1147+H1148+H1149, 0)</f>
        <v>0</v>
      </c>
      <c r="Z1153">
        <f>IF(Source!BI835=4,H1144+H1145+H1147+H1148+H1149, 0)</f>
        <v>0</v>
      </c>
    </row>
    <row r="1155" spans="1:32" ht="15" x14ac:dyDescent="0.25">
      <c r="A1155" s="65" t="str">
        <f>CONCATENATE("Итого по разделу: ",IF(Source!G841&lt;&gt;"Новый раздел", Source!G841, ""))</f>
        <v>Итого по разделу: Дорожные одежды</v>
      </c>
      <c r="B1155" s="65"/>
      <c r="C1155" s="65"/>
      <c r="D1155" s="65"/>
      <c r="E1155" s="65"/>
      <c r="F1155" s="65"/>
      <c r="G1155" s="64">
        <f>SUM(O1055:O1154)</f>
        <v>563495.92000000004</v>
      </c>
      <c r="H1155" s="64"/>
      <c r="I1155" s="23"/>
      <c r="J1155" s="64">
        <f>SUM(P1055:P1154)</f>
        <v>563575.4800000001</v>
      </c>
      <c r="K1155" s="64"/>
      <c r="L1155" s="38">
        <f>SUM(Q1055:Q1154)</f>
        <v>1168.6822069999998</v>
      </c>
    </row>
    <row r="1159" spans="1:32" ht="15" x14ac:dyDescent="0.25">
      <c r="A1159" s="65" t="str">
        <f>CONCATENATE("Итого по локальной смете: ",IF(Source!G870&lt;&gt;"Новая локальная смета", Source!G870, ""))</f>
        <v>Итого по локальной смете: Локальная смета №1</v>
      </c>
      <c r="B1159" s="65"/>
      <c r="C1159" s="65"/>
      <c r="D1159" s="65"/>
      <c r="E1159" s="65"/>
      <c r="F1159" s="65"/>
      <c r="G1159" s="64">
        <f>SUM(O30:O1158)</f>
        <v>5685815.8999999948</v>
      </c>
      <c r="H1159" s="64"/>
      <c r="I1159" s="23"/>
      <c r="J1159" s="64">
        <f>SUM(P30:P1158)</f>
        <v>5686109.5</v>
      </c>
      <c r="K1159" s="64"/>
      <c r="L1159" s="38">
        <f>SUM(Q30:Q1158)</f>
        <v>7090.9035290049997</v>
      </c>
    </row>
    <row r="1162" spans="1:32" ht="14.25" x14ac:dyDescent="0.2">
      <c r="C1162" s="49" t="str">
        <f>Source!H898</f>
        <v>Итого</v>
      </c>
      <c r="D1162" s="49"/>
      <c r="E1162" s="49"/>
      <c r="F1162" s="49"/>
      <c r="G1162" s="49"/>
      <c r="H1162" s="49"/>
      <c r="I1162" s="49"/>
      <c r="J1162" s="55">
        <f>IF(Source!P898=0, "", Source!P898)</f>
        <v>5686109.5</v>
      </c>
      <c r="K1162" s="55"/>
    </row>
    <row r="1163" spans="1:32" ht="14.25" x14ac:dyDescent="0.2">
      <c r="C1163" s="49" t="str">
        <f>Source!H899</f>
        <v>НДС 20%</v>
      </c>
      <c r="D1163" s="49"/>
      <c r="E1163" s="49"/>
      <c r="F1163" s="49"/>
      <c r="G1163" s="49"/>
      <c r="H1163" s="49"/>
      <c r="I1163" s="49"/>
      <c r="J1163" s="55">
        <f>IF(Source!P899=0, "", Source!P899)</f>
        <v>1137221.8999999999</v>
      </c>
      <c r="K1163" s="55"/>
    </row>
    <row r="1164" spans="1:32" ht="14.25" x14ac:dyDescent="0.2">
      <c r="C1164" s="49" t="str">
        <f>Source!H900</f>
        <v>Всего</v>
      </c>
      <c r="D1164" s="49"/>
      <c r="E1164" s="49"/>
      <c r="F1164" s="49"/>
      <c r="G1164" s="49"/>
      <c r="H1164" s="49"/>
      <c r="I1164" s="49"/>
      <c r="J1164" s="55">
        <f>IF(Source!P900=0, "", Source!P900)</f>
        <v>6823331.4000000004</v>
      </c>
      <c r="K1164" s="55"/>
    </row>
    <row r="1166" spans="1:32" ht="15" x14ac:dyDescent="0.25">
      <c r="A1166" s="65" t="str">
        <f>CONCATENATE("Итого по смете: ",IF(Source!G902&lt;&gt;"Новый объект", Source!G902, ""))</f>
        <v xml:space="preserve">Итого по смете: </v>
      </c>
      <c r="B1166" s="65"/>
      <c r="C1166" s="65"/>
      <c r="D1166" s="65"/>
      <c r="E1166" s="65"/>
      <c r="F1166" s="65"/>
      <c r="G1166" s="64">
        <f>SUM(O1:O1165)</f>
        <v>5685815.8999999948</v>
      </c>
      <c r="H1166" s="64"/>
      <c r="I1166" s="23"/>
      <c r="J1166" s="64">
        <f>SUM(P1:P1165)</f>
        <v>5686109.5</v>
      </c>
      <c r="K1166" s="64"/>
      <c r="L1166" s="38">
        <f>SUM(Q1:Q1165)</f>
        <v>7090.9035290049997</v>
      </c>
      <c r="AF1166" s="24" t="str">
        <f>CONCATENATE("Итого по смете: ",IF(Source!G902&lt;&gt;"Новый объект", Source!G902, ""))</f>
        <v xml:space="preserve">Итого по смете: </v>
      </c>
    </row>
    <row r="1168" spans="1:32" ht="14.25" x14ac:dyDescent="0.2">
      <c r="C1168" s="49" t="str">
        <f>Source!H904</f>
        <v>Прямые затраты</v>
      </c>
      <c r="D1168" s="49"/>
      <c r="E1168" s="49"/>
      <c r="F1168" s="49"/>
      <c r="G1168" s="49"/>
      <c r="H1168" s="49"/>
      <c r="I1168" s="49"/>
      <c r="J1168" s="55">
        <f>IF(Source!P904=0, "", Source!P904)</f>
        <v>5503599.2599999998</v>
      </c>
      <c r="K1168" s="55"/>
    </row>
    <row r="1169" spans="1:12" ht="14.25" x14ac:dyDescent="0.2">
      <c r="C1169" s="49" t="str">
        <f>Source!H905</f>
        <v>Стоимость материальных ресурсов (всего)</v>
      </c>
      <c r="D1169" s="49"/>
      <c r="E1169" s="49"/>
      <c r="F1169" s="49"/>
      <c r="G1169" s="49"/>
      <c r="H1169" s="49"/>
      <c r="I1169" s="49"/>
      <c r="J1169" s="55">
        <f>IF(Source!P905=0, "", Source!P905)</f>
        <v>5306624.25</v>
      </c>
      <c r="K1169" s="55"/>
    </row>
    <row r="1170" spans="1:12" ht="14.25" x14ac:dyDescent="0.2">
      <c r="C1170" s="49" t="str">
        <f>Source!H914</f>
        <v>Эксплуатация машин</v>
      </c>
      <c r="D1170" s="49"/>
      <c r="E1170" s="49"/>
      <c r="F1170" s="49"/>
      <c r="G1170" s="49"/>
      <c r="H1170" s="49"/>
      <c r="I1170" s="49"/>
      <c r="J1170" s="55">
        <f>IF(Source!P914=0, "", Source!P914)</f>
        <v>137668.15</v>
      </c>
      <c r="K1170" s="55"/>
    </row>
    <row r="1171" spans="1:12" ht="14.25" x14ac:dyDescent="0.2">
      <c r="C1171" s="49" t="str">
        <f>Source!H916</f>
        <v>ЗП машинистов</v>
      </c>
      <c r="D1171" s="49"/>
      <c r="E1171" s="49"/>
      <c r="F1171" s="49"/>
      <c r="G1171" s="49"/>
      <c r="H1171" s="49"/>
      <c r="I1171" s="49"/>
      <c r="J1171" s="55">
        <f>IF(Source!P916=0, "", Source!P916)</f>
        <v>12896.59</v>
      </c>
      <c r="K1171" s="55"/>
    </row>
    <row r="1172" spans="1:12" ht="14.25" x14ac:dyDescent="0.2">
      <c r="C1172" s="49" t="str">
        <f>Source!H917</f>
        <v>Основная ЗП рабочих</v>
      </c>
      <c r="D1172" s="49"/>
      <c r="E1172" s="49"/>
      <c r="F1172" s="49"/>
      <c r="G1172" s="49"/>
      <c r="H1172" s="49"/>
      <c r="I1172" s="49"/>
      <c r="J1172" s="55">
        <f>IF(Source!P917=0, "", Source!P917)</f>
        <v>59306.86</v>
      </c>
      <c r="K1172" s="55"/>
    </row>
    <row r="1173" spans="1:12" ht="14.25" x14ac:dyDescent="0.2">
      <c r="C1173" s="49" t="str">
        <f>Source!H927</f>
        <v>Накладные расходы</v>
      </c>
      <c r="D1173" s="49"/>
      <c r="E1173" s="49"/>
      <c r="F1173" s="49"/>
      <c r="G1173" s="49"/>
      <c r="H1173" s="49"/>
      <c r="I1173" s="49"/>
      <c r="J1173" s="55">
        <f>IF(Source!P927=0, "", Source!P927)</f>
        <v>75364.28</v>
      </c>
      <c r="K1173" s="55"/>
    </row>
    <row r="1174" spans="1:12" ht="14.25" x14ac:dyDescent="0.2">
      <c r="C1174" s="49" t="str">
        <f>Source!H928</f>
        <v>Сметная прибыль</v>
      </c>
      <c r="D1174" s="49"/>
      <c r="E1174" s="49"/>
      <c r="F1174" s="49"/>
      <c r="G1174" s="49"/>
      <c r="H1174" s="49"/>
      <c r="I1174" s="49"/>
      <c r="J1174" s="55">
        <f>IF(Source!P928=0, "", Source!P928)</f>
        <v>50139.87</v>
      </c>
      <c r="K1174" s="55"/>
    </row>
    <row r="1175" spans="1:12" ht="14.25" x14ac:dyDescent="0.2">
      <c r="C1175" s="49" t="str">
        <f>Source!H930</f>
        <v>Итого</v>
      </c>
      <c r="D1175" s="49"/>
      <c r="E1175" s="49"/>
      <c r="F1175" s="49"/>
      <c r="G1175" s="49"/>
      <c r="H1175" s="49"/>
      <c r="I1175" s="49"/>
      <c r="J1175" s="55">
        <f>IF(Source!P930=0, "", Source!P930)</f>
        <v>5686109.5</v>
      </c>
      <c r="K1175" s="55"/>
    </row>
    <row r="1178" spans="1:12" ht="14.25" x14ac:dyDescent="0.2">
      <c r="A1178" s="22" t="s">
        <v>1267</v>
      </c>
      <c r="B1178" s="22"/>
      <c r="C1178" s="13" t="s">
        <v>1268</v>
      </c>
      <c r="D1178" s="18" t="str">
        <f>IF(Source!AC12&lt;&gt;"", Source!AC12," ")</f>
        <v xml:space="preserve"> </v>
      </c>
      <c r="E1178" s="18"/>
      <c r="F1178" s="18"/>
      <c r="G1178" s="18"/>
      <c r="H1178" s="18"/>
      <c r="I1178" s="5" t="str">
        <f>IF(Source!AB12&lt;&gt;"", Source!AB12," ")</f>
        <v xml:space="preserve"> </v>
      </c>
      <c r="J1178" s="5"/>
      <c r="K1178" s="5"/>
      <c r="L1178" s="5"/>
    </row>
    <row r="1179" spans="1:12" ht="14.25" x14ac:dyDescent="0.2">
      <c r="A1179" s="5"/>
      <c r="B1179" s="5"/>
      <c r="C1179" s="13"/>
      <c r="D1179" s="61" t="s">
        <v>1269</v>
      </c>
      <c r="E1179" s="61"/>
      <c r="F1179" s="61"/>
      <c r="G1179" s="61"/>
      <c r="H1179" s="61"/>
      <c r="I1179" s="5"/>
      <c r="J1179" s="5"/>
      <c r="K1179" s="5"/>
      <c r="L1179" s="5"/>
    </row>
    <row r="1180" spans="1:12" ht="14.25" x14ac:dyDescent="0.2">
      <c r="A1180" s="5"/>
      <c r="B1180" s="5"/>
      <c r="C1180" s="13"/>
      <c r="D1180" s="5"/>
      <c r="E1180" s="5"/>
      <c r="F1180" s="5"/>
      <c r="G1180" s="5"/>
      <c r="H1180" s="5"/>
      <c r="I1180" s="5"/>
      <c r="J1180" s="5"/>
      <c r="K1180" s="5"/>
      <c r="L1180" s="5"/>
    </row>
    <row r="1181" spans="1:12" ht="14.25" x14ac:dyDescent="0.2">
      <c r="A1181" s="22" t="s">
        <v>1267</v>
      </c>
      <c r="B1181" s="22"/>
      <c r="C1181" s="13" t="s">
        <v>1270</v>
      </c>
      <c r="D1181" s="18" t="str">
        <f>IF(Source!AE12&lt;&gt;"", Source!AE12," ")</f>
        <v xml:space="preserve"> </v>
      </c>
      <c r="E1181" s="18"/>
      <c r="F1181" s="18"/>
      <c r="G1181" s="18"/>
      <c r="H1181" s="18"/>
      <c r="I1181" s="5" t="str">
        <f>IF(Source!AD12&lt;&gt;"", Source!AD12," ")</f>
        <v xml:space="preserve"> </v>
      </c>
      <c r="J1181" s="5"/>
      <c r="K1181" s="5"/>
      <c r="L1181" s="5"/>
    </row>
    <row r="1182" spans="1:12" ht="14.25" x14ac:dyDescent="0.2">
      <c r="A1182" s="5"/>
      <c r="B1182" s="5"/>
      <c r="C1182" s="5"/>
      <c r="D1182" s="61" t="s">
        <v>1269</v>
      </c>
      <c r="E1182" s="61"/>
      <c r="F1182" s="61"/>
      <c r="G1182" s="61"/>
      <c r="H1182" s="61"/>
      <c r="I1182" s="5"/>
      <c r="J1182" s="5"/>
      <c r="K1182" s="5"/>
      <c r="L1182" s="5"/>
    </row>
  </sheetData>
  <mergeCells count="515">
    <mergeCell ref="F1108:G1108"/>
    <mergeCell ref="F1107:G1107"/>
    <mergeCell ref="J1100:K1100"/>
    <mergeCell ref="G1100:H1100"/>
    <mergeCell ref="F1097:G1097"/>
    <mergeCell ref="F1096:G1096"/>
    <mergeCell ref="J1089:K1089"/>
    <mergeCell ref="G1166:H1166"/>
    <mergeCell ref="J1166:K1166"/>
    <mergeCell ref="A1166:F1166"/>
    <mergeCell ref="G1159:H1159"/>
    <mergeCell ref="J1159:K1159"/>
    <mergeCell ref="A1159:F1159"/>
    <mergeCell ref="G1155:H1155"/>
    <mergeCell ref="J1155:K1155"/>
    <mergeCell ref="F1138:G1138"/>
    <mergeCell ref="A1155:F1155"/>
    <mergeCell ref="J1153:K1153"/>
    <mergeCell ref="G1153:H1153"/>
    <mergeCell ref="J1142:K1142"/>
    <mergeCell ref="G1142:H1142"/>
    <mergeCell ref="F1139:G1139"/>
    <mergeCell ref="J1131:K1131"/>
    <mergeCell ref="G1131:H1131"/>
    <mergeCell ref="F1128:G1128"/>
    <mergeCell ref="F1127:G1127"/>
    <mergeCell ref="J1120:K1120"/>
    <mergeCell ref="G1120:H1120"/>
    <mergeCell ref="F1118:G1118"/>
    <mergeCell ref="F1117:G1117"/>
    <mergeCell ref="J1111:K1111"/>
    <mergeCell ref="G1111:H1111"/>
    <mergeCell ref="F1063:G1063"/>
    <mergeCell ref="F1062:G1062"/>
    <mergeCell ref="A1055:L1055"/>
    <mergeCell ref="G1051:H1051"/>
    <mergeCell ref="J1051:K1051"/>
    <mergeCell ref="A1051:F1051"/>
    <mergeCell ref="J1049:K1049"/>
    <mergeCell ref="G1049:H1049"/>
    <mergeCell ref="F1047:G1047"/>
    <mergeCell ref="G1089:H1089"/>
    <mergeCell ref="F1085:G1085"/>
    <mergeCell ref="F1084:G1084"/>
    <mergeCell ref="J1079:K1079"/>
    <mergeCell ref="G1079:H1079"/>
    <mergeCell ref="F1075:G1075"/>
    <mergeCell ref="F1074:G1074"/>
    <mergeCell ref="J1067:K1067"/>
    <mergeCell ref="G1067:H1067"/>
    <mergeCell ref="A1018:L1018"/>
    <mergeCell ref="G1014:H1014"/>
    <mergeCell ref="J1014:K1014"/>
    <mergeCell ref="A1014:F1014"/>
    <mergeCell ref="J1012:K1012"/>
    <mergeCell ref="G1012:H1012"/>
    <mergeCell ref="F1008:G1008"/>
    <mergeCell ref="F1007:G1007"/>
    <mergeCell ref="J1000:K1000"/>
    <mergeCell ref="F1046:G1046"/>
    <mergeCell ref="J1039:K1039"/>
    <mergeCell ref="G1039:H1039"/>
    <mergeCell ref="F1036:G1036"/>
    <mergeCell ref="F1035:G1035"/>
    <mergeCell ref="J1028:K1028"/>
    <mergeCell ref="G1028:H1028"/>
    <mergeCell ref="F1026:G1026"/>
    <mergeCell ref="F1025:G1025"/>
    <mergeCell ref="F888:G888"/>
    <mergeCell ref="F887:G887"/>
    <mergeCell ref="G1000:H1000"/>
    <mergeCell ref="F998:G998"/>
    <mergeCell ref="F997:G997"/>
    <mergeCell ref="J990:K990"/>
    <mergeCell ref="G990:H990"/>
    <mergeCell ref="F984:G984"/>
    <mergeCell ref="F983:G983"/>
    <mergeCell ref="A976:L976"/>
    <mergeCell ref="G972:H972"/>
    <mergeCell ref="J972:K972"/>
    <mergeCell ref="A972:F972"/>
    <mergeCell ref="J970:K970"/>
    <mergeCell ref="G970:H970"/>
    <mergeCell ref="F965:G965"/>
    <mergeCell ref="F964:G964"/>
    <mergeCell ref="J960:K960"/>
    <mergeCell ref="G960:H960"/>
    <mergeCell ref="F956:G956"/>
    <mergeCell ref="F955:G955"/>
    <mergeCell ref="J948:K948"/>
    <mergeCell ref="G948:H948"/>
    <mergeCell ref="F946:G946"/>
    <mergeCell ref="J915:K915"/>
    <mergeCell ref="G915:H915"/>
    <mergeCell ref="F911:G911"/>
    <mergeCell ref="F910:G910"/>
    <mergeCell ref="J903:K903"/>
    <mergeCell ref="G903:H903"/>
    <mergeCell ref="F899:G899"/>
    <mergeCell ref="F898:G898"/>
    <mergeCell ref="J892:K892"/>
    <mergeCell ref="G892:H892"/>
    <mergeCell ref="F945:G945"/>
    <mergeCell ref="J938:K938"/>
    <mergeCell ref="G938:H938"/>
    <mergeCell ref="F935:G935"/>
    <mergeCell ref="F934:G934"/>
    <mergeCell ref="J927:K927"/>
    <mergeCell ref="G927:H927"/>
    <mergeCell ref="F923:G923"/>
    <mergeCell ref="F922:G922"/>
    <mergeCell ref="J777:K777"/>
    <mergeCell ref="G777:H777"/>
    <mergeCell ref="F773:G773"/>
    <mergeCell ref="J880:K880"/>
    <mergeCell ref="G880:H880"/>
    <mergeCell ref="F877:G877"/>
    <mergeCell ref="F876:G876"/>
    <mergeCell ref="J869:K869"/>
    <mergeCell ref="G869:H869"/>
    <mergeCell ref="F866:G866"/>
    <mergeCell ref="F865:G865"/>
    <mergeCell ref="J860:K860"/>
    <mergeCell ref="G860:H860"/>
    <mergeCell ref="F855:G855"/>
    <mergeCell ref="F854:G854"/>
    <mergeCell ref="J847:K847"/>
    <mergeCell ref="G847:H847"/>
    <mergeCell ref="F845:G845"/>
    <mergeCell ref="F844:G844"/>
    <mergeCell ref="J837:K837"/>
    <mergeCell ref="G837:H837"/>
    <mergeCell ref="F834:G834"/>
    <mergeCell ref="F833:G833"/>
    <mergeCell ref="A826:L826"/>
    <mergeCell ref="F805:G805"/>
    <mergeCell ref="J798:K798"/>
    <mergeCell ref="G798:H798"/>
    <mergeCell ref="F796:G796"/>
    <mergeCell ref="F795:G795"/>
    <mergeCell ref="J788:K788"/>
    <mergeCell ref="G788:H788"/>
    <mergeCell ref="F785:G785"/>
    <mergeCell ref="F784:G784"/>
    <mergeCell ref="J822:K822"/>
    <mergeCell ref="A822:F822"/>
    <mergeCell ref="J820:K820"/>
    <mergeCell ref="G820:H820"/>
    <mergeCell ref="F815:G815"/>
    <mergeCell ref="F814:G814"/>
    <mergeCell ref="J810:K810"/>
    <mergeCell ref="G810:H810"/>
    <mergeCell ref="F806:G806"/>
    <mergeCell ref="G822:H822"/>
    <mergeCell ref="G660:H660"/>
    <mergeCell ref="F772:G772"/>
    <mergeCell ref="J765:K765"/>
    <mergeCell ref="G765:H765"/>
    <mergeCell ref="F761:G761"/>
    <mergeCell ref="F760:G760"/>
    <mergeCell ref="J753:K753"/>
    <mergeCell ref="G753:H753"/>
    <mergeCell ref="F749:G749"/>
    <mergeCell ref="F748:G748"/>
    <mergeCell ref="J742:K742"/>
    <mergeCell ref="G742:H742"/>
    <mergeCell ref="F738:G738"/>
    <mergeCell ref="F737:G737"/>
    <mergeCell ref="J730:K730"/>
    <mergeCell ref="G730:H730"/>
    <mergeCell ref="F727:G727"/>
    <mergeCell ref="F726:G726"/>
    <mergeCell ref="J719:K719"/>
    <mergeCell ref="G719:H719"/>
    <mergeCell ref="F716:G716"/>
    <mergeCell ref="F715:G715"/>
    <mergeCell ref="J603:K603"/>
    <mergeCell ref="G603:H603"/>
    <mergeCell ref="F599:G599"/>
    <mergeCell ref="J710:K710"/>
    <mergeCell ref="G710:H710"/>
    <mergeCell ref="F705:G705"/>
    <mergeCell ref="F704:G704"/>
    <mergeCell ref="J697:K697"/>
    <mergeCell ref="G697:H697"/>
    <mergeCell ref="F695:G695"/>
    <mergeCell ref="F694:G694"/>
    <mergeCell ref="J687:K687"/>
    <mergeCell ref="G687:H687"/>
    <mergeCell ref="F684:G684"/>
    <mergeCell ref="F683:G683"/>
    <mergeCell ref="A676:L676"/>
    <mergeCell ref="G672:H672"/>
    <mergeCell ref="J672:K672"/>
    <mergeCell ref="A672:F672"/>
    <mergeCell ref="J670:K670"/>
    <mergeCell ref="G670:H670"/>
    <mergeCell ref="F665:G665"/>
    <mergeCell ref="F664:G664"/>
    <mergeCell ref="J660:K660"/>
    <mergeCell ref="F633:G633"/>
    <mergeCell ref="J626:K626"/>
    <mergeCell ref="G626:H626"/>
    <mergeCell ref="F622:G622"/>
    <mergeCell ref="F621:G621"/>
    <mergeCell ref="J614:K614"/>
    <mergeCell ref="G614:H614"/>
    <mergeCell ref="F610:G610"/>
    <mergeCell ref="F609:G609"/>
    <mergeCell ref="F656:G656"/>
    <mergeCell ref="F655:G655"/>
    <mergeCell ref="J648:K648"/>
    <mergeCell ref="G648:H648"/>
    <mergeCell ref="F646:G646"/>
    <mergeCell ref="F645:G645"/>
    <mergeCell ref="J638:K638"/>
    <mergeCell ref="G638:H638"/>
    <mergeCell ref="F634:G634"/>
    <mergeCell ref="F493:G493"/>
    <mergeCell ref="J486:K486"/>
    <mergeCell ref="F598:G598"/>
    <mergeCell ref="J591:K591"/>
    <mergeCell ref="G591:H591"/>
    <mergeCell ref="F588:G588"/>
    <mergeCell ref="F587:G587"/>
    <mergeCell ref="J580:K580"/>
    <mergeCell ref="G580:H580"/>
    <mergeCell ref="F577:G577"/>
    <mergeCell ref="F576:G576"/>
    <mergeCell ref="J571:K571"/>
    <mergeCell ref="G571:H571"/>
    <mergeCell ref="F566:G566"/>
    <mergeCell ref="F565:G565"/>
    <mergeCell ref="J558:K558"/>
    <mergeCell ref="G558:H558"/>
    <mergeCell ref="F556:G556"/>
    <mergeCell ref="F555:G555"/>
    <mergeCell ref="A548:L548"/>
    <mergeCell ref="G544:H544"/>
    <mergeCell ref="J544:K544"/>
    <mergeCell ref="A544:F544"/>
    <mergeCell ref="F518:G518"/>
    <mergeCell ref="F517:G517"/>
    <mergeCell ref="J510:K510"/>
    <mergeCell ref="G510:H510"/>
    <mergeCell ref="F506:G506"/>
    <mergeCell ref="F505:G505"/>
    <mergeCell ref="J498:K498"/>
    <mergeCell ref="G498:H498"/>
    <mergeCell ref="F494:G494"/>
    <mergeCell ref="J542:K542"/>
    <mergeCell ref="G542:H542"/>
    <mergeCell ref="F537:G537"/>
    <mergeCell ref="F536:G536"/>
    <mergeCell ref="J532:K532"/>
    <mergeCell ref="G532:H532"/>
    <mergeCell ref="F528:G528"/>
    <mergeCell ref="F527:G527"/>
    <mergeCell ref="J520:K520"/>
    <mergeCell ref="G520:H520"/>
    <mergeCell ref="F392:G392"/>
    <mergeCell ref="J386:K386"/>
    <mergeCell ref="G486:H486"/>
    <mergeCell ref="F482:G482"/>
    <mergeCell ref="F481:G481"/>
    <mergeCell ref="J475:K475"/>
    <mergeCell ref="G475:H475"/>
    <mergeCell ref="F471:G471"/>
    <mergeCell ref="F470:G470"/>
    <mergeCell ref="J463:K463"/>
    <mergeCell ref="G463:H463"/>
    <mergeCell ref="F460:G460"/>
    <mergeCell ref="F459:G459"/>
    <mergeCell ref="J452:K452"/>
    <mergeCell ref="G452:H452"/>
    <mergeCell ref="F449:G449"/>
    <mergeCell ref="F448:G448"/>
    <mergeCell ref="J443:K443"/>
    <mergeCell ref="G443:H443"/>
    <mergeCell ref="F438:G438"/>
    <mergeCell ref="F437:G437"/>
    <mergeCell ref="J430:K430"/>
    <mergeCell ref="G430:H430"/>
    <mergeCell ref="J403:K403"/>
    <mergeCell ref="G403:H403"/>
    <mergeCell ref="J401:K401"/>
    <mergeCell ref="G401:H401"/>
    <mergeCell ref="J399:K399"/>
    <mergeCell ref="G399:H399"/>
    <mergeCell ref="J397:K397"/>
    <mergeCell ref="G397:H397"/>
    <mergeCell ref="F393:G393"/>
    <mergeCell ref="F428:G428"/>
    <mergeCell ref="F427:G427"/>
    <mergeCell ref="J420:K420"/>
    <mergeCell ref="G420:H420"/>
    <mergeCell ref="F417:G417"/>
    <mergeCell ref="F416:G416"/>
    <mergeCell ref="A409:L409"/>
    <mergeCell ref="G405:H405"/>
    <mergeCell ref="J405:K405"/>
    <mergeCell ref="A405:F405"/>
    <mergeCell ref="F297:G297"/>
    <mergeCell ref="J290:K290"/>
    <mergeCell ref="G290:H290"/>
    <mergeCell ref="G386:H386"/>
    <mergeCell ref="F384:G384"/>
    <mergeCell ref="F383:G383"/>
    <mergeCell ref="J376:K376"/>
    <mergeCell ref="G376:H376"/>
    <mergeCell ref="F374:G374"/>
    <mergeCell ref="F373:G373"/>
    <mergeCell ref="J366:K366"/>
    <mergeCell ref="G366:H366"/>
    <mergeCell ref="F364:G364"/>
    <mergeCell ref="F363:G363"/>
    <mergeCell ref="J356:K356"/>
    <mergeCell ref="G356:H356"/>
    <mergeCell ref="F354:G354"/>
    <mergeCell ref="F353:G353"/>
    <mergeCell ref="J346:K346"/>
    <mergeCell ref="G346:H346"/>
    <mergeCell ref="J336:K336"/>
    <mergeCell ref="G336:H336"/>
    <mergeCell ref="A326:L326"/>
    <mergeCell ref="J314:K314"/>
    <mergeCell ref="G314:H314"/>
    <mergeCell ref="J312:K312"/>
    <mergeCell ref="G312:H312"/>
    <mergeCell ref="F308:G308"/>
    <mergeCell ref="F307:G307"/>
    <mergeCell ref="J300:K300"/>
    <mergeCell ref="G300:H300"/>
    <mergeCell ref="F298:G298"/>
    <mergeCell ref="J322:K322"/>
    <mergeCell ref="A322:F322"/>
    <mergeCell ref="J320:K320"/>
    <mergeCell ref="G320:H320"/>
    <mergeCell ref="J318:K318"/>
    <mergeCell ref="G318:H318"/>
    <mergeCell ref="G322:H322"/>
    <mergeCell ref="J316:K316"/>
    <mergeCell ref="G316:H316"/>
    <mergeCell ref="F209:G209"/>
    <mergeCell ref="F208:G208"/>
    <mergeCell ref="J201:K201"/>
    <mergeCell ref="F288:G288"/>
    <mergeCell ref="F287:G287"/>
    <mergeCell ref="J280:K280"/>
    <mergeCell ref="G280:H280"/>
    <mergeCell ref="J271:K271"/>
    <mergeCell ref="G271:H271"/>
    <mergeCell ref="F269:G269"/>
    <mergeCell ref="F268:G268"/>
    <mergeCell ref="J261:K261"/>
    <mergeCell ref="G261:H261"/>
    <mergeCell ref="F259:G259"/>
    <mergeCell ref="F258:G258"/>
    <mergeCell ref="J255:K255"/>
    <mergeCell ref="G255:H255"/>
    <mergeCell ref="F253:G253"/>
    <mergeCell ref="F252:G252"/>
    <mergeCell ref="A247:L247"/>
    <mergeCell ref="G243:H243"/>
    <mergeCell ref="J243:K243"/>
    <mergeCell ref="A243:F243"/>
    <mergeCell ref="J241:K241"/>
    <mergeCell ref="G233:H233"/>
    <mergeCell ref="F229:G229"/>
    <mergeCell ref="F228:G228"/>
    <mergeCell ref="J221:K221"/>
    <mergeCell ref="G221:H221"/>
    <mergeCell ref="F219:G219"/>
    <mergeCell ref="F218:G218"/>
    <mergeCell ref="J211:K211"/>
    <mergeCell ref="G211:H211"/>
    <mergeCell ref="A32:L32"/>
    <mergeCell ref="A30:L30"/>
    <mergeCell ref="J157:K157"/>
    <mergeCell ref="G157:H157"/>
    <mergeCell ref="J149:K149"/>
    <mergeCell ref="G149:H149"/>
    <mergeCell ref="J139:K139"/>
    <mergeCell ref="G139:H139"/>
    <mergeCell ref="F136:G136"/>
    <mergeCell ref="F135:G135"/>
    <mergeCell ref="J128:K128"/>
    <mergeCell ref="G128:H128"/>
    <mergeCell ref="J118:K118"/>
    <mergeCell ref="G118:H118"/>
    <mergeCell ref="B108:K108"/>
    <mergeCell ref="J106:K106"/>
    <mergeCell ref="G106:H106"/>
    <mergeCell ref="J103:K103"/>
    <mergeCell ref="G103:H103"/>
    <mergeCell ref="J100:K100"/>
    <mergeCell ref="G100:H100"/>
    <mergeCell ref="F98:G98"/>
    <mergeCell ref="J53:K53"/>
    <mergeCell ref="G53:H53"/>
    <mergeCell ref="F50:G50"/>
    <mergeCell ref="F49:G49"/>
    <mergeCell ref="J43:K43"/>
    <mergeCell ref="G43:H43"/>
    <mergeCell ref="F40:G40"/>
    <mergeCell ref="F39:G39"/>
    <mergeCell ref="B34:K34"/>
    <mergeCell ref="F83:G83"/>
    <mergeCell ref="F82:G82"/>
    <mergeCell ref="J78:K78"/>
    <mergeCell ref="G78:H78"/>
    <mergeCell ref="F76:G76"/>
    <mergeCell ref="F75:G75"/>
    <mergeCell ref="J71:K71"/>
    <mergeCell ref="G71:H71"/>
    <mergeCell ref="J62:K62"/>
    <mergeCell ref="G62:H62"/>
    <mergeCell ref="C1173:I1173"/>
    <mergeCell ref="J1173:K1173"/>
    <mergeCell ref="C1174:I1174"/>
    <mergeCell ref="J1174:K1174"/>
    <mergeCell ref="C1175:I1175"/>
    <mergeCell ref="J1175:K1175"/>
    <mergeCell ref="D1179:H1179"/>
    <mergeCell ref="D1182:H1182"/>
    <mergeCell ref="J85:K85"/>
    <mergeCell ref="G85:H85"/>
    <mergeCell ref="G201:H201"/>
    <mergeCell ref="J192:K192"/>
    <mergeCell ref="G192:H192"/>
    <mergeCell ref="F190:G190"/>
    <mergeCell ref="F189:G189"/>
    <mergeCell ref="J182:K182"/>
    <mergeCell ref="G182:H182"/>
    <mergeCell ref="F180:G180"/>
    <mergeCell ref="F179:G179"/>
    <mergeCell ref="J176:K176"/>
    <mergeCell ref="G176:H176"/>
    <mergeCell ref="F174:G174"/>
    <mergeCell ref="F173:G173"/>
    <mergeCell ref="A168:L168"/>
    <mergeCell ref="C1168:I1168"/>
    <mergeCell ref="J1168:K1168"/>
    <mergeCell ref="C1169:I1169"/>
    <mergeCell ref="J1169:K1169"/>
    <mergeCell ref="C1170:I1170"/>
    <mergeCell ref="J1170:K1170"/>
    <mergeCell ref="C1171:I1171"/>
    <mergeCell ref="J1171:K1171"/>
    <mergeCell ref="C1172:I1172"/>
    <mergeCell ref="J1172:K1172"/>
    <mergeCell ref="C1162:I1162"/>
    <mergeCell ref="J1162:K1162"/>
    <mergeCell ref="C1163:I1163"/>
    <mergeCell ref="J1163:K1163"/>
    <mergeCell ref="C1164:I1164"/>
    <mergeCell ref="J1164:K1164"/>
    <mergeCell ref="F97:G97"/>
    <mergeCell ref="J93:K93"/>
    <mergeCell ref="G93:H93"/>
    <mergeCell ref="G164:H164"/>
    <mergeCell ref="J164:K164"/>
    <mergeCell ref="A164:F164"/>
    <mergeCell ref="J162:K162"/>
    <mergeCell ref="G162:H162"/>
    <mergeCell ref="J160:K160"/>
    <mergeCell ref="G160:H160"/>
    <mergeCell ref="G241:H241"/>
    <mergeCell ref="J239:K239"/>
    <mergeCell ref="G239:H239"/>
    <mergeCell ref="J237:K237"/>
    <mergeCell ref="G237:H237"/>
    <mergeCell ref="J235:K235"/>
    <mergeCell ref="G235:H235"/>
    <mergeCell ref="J233:K233"/>
    <mergeCell ref="C23:F23"/>
    <mergeCell ref="G23:H23"/>
    <mergeCell ref="I23:J23"/>
    <mergeCell ref="K23:L23"/>
    <mergeCell ref="C24:F24"/>
    <mergeCell ref="G24:H24"/>
    <mergeCell ref="I24:J24"/>
    <mergeCell ref="K24:L24"/>
    <mergeCell ref="A26:L26"/>
    <mergeCell ref="C20:F20"/>
    <mergeCell ref="G20:H20"/>
    <mergeCell ref="I20:J20"/>
    <mergeCell ref="K20:L20"/>
    <mergeCell ref="C21:F21"/>
    <mergeCell ref="G21:H21"/>
    <mergeCell ref="I21:J21"/>
    <mergeCell ref="K21:L21"/>
    <mergeCell ref="C22:F22"/>
    <mergeCell ref="G22:H22"/>
    <mergeCell ref="I22:J22"/>
    <mergeCell ref="K22:L22"/>
    <mergeCell ref="G17:H17"/>
    <mergeCell ref="I17:J17"/>
    <mergeCell ref="C18:F18"/>
    <mergeCell ref="G18:H18"/>
    <mergeCell ref="I18:J18"/>
    <mergeCell ref="K18:L18"/>
    <mergeCell ref="C19:F19"/>
    <mergeCell ref="G19:H19"/>
    <mergeCell ref="I19:J19"/>
    <mergeCell ref="K19:L19"/>
    <mergeCell ref="B2:K2"/>
    <mergeCell ref="B3:K3"/>
    <mergeCell ref="F5:G5"/>
    <mergeCell ref="H5:K5"/>
    <mergeCell ref="B7:K7"/>
    <mergeCell ref="B9:K9"/>
    <mergeCell ref="B11:K11"/>
    <mergeCell ref="B12:K12"/>
    <mergeCell ref="A14:L14"/>
  </mergeCells>
  <pageMargins left="0.4" right="0.2" top="0.2" bottom="0.4" header="0.2" footer="0.2"/>
  <pageSetup paperSize="9" scale="60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975"/>
  <sheetViews>
    <sheetView topLeftCell="AW1" workbookViewId="0">
      <selection activeCell="BJ30" sqref="BJ30"/>
    </sheetView>
  </sheetViews>
  <sheetFormatPr defaultRowHeight="12.75" x14ac:dyDescent="0.2"/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61305</v>
      </c>
      <c r="M1">
        <v>11</v>
      </c>
      <c r="N1">
        <v>10</v>
      </c>
      <c r="O1">
        <v>1</v>
      </c>
      <c r="P1">
        <v>0</v>
      </c>
      <c r="Q1">
        <v>10</v>
      </c>
    </row>
    <row r="12" spans="1:133" x14ac:dyDescent="0.2">
      <c r="A12">
        <v>1</v>
      </c>
      <c r="B12">
        <v>968</v>
      </c>
      <c r="C12">
        <v>0</v>
      </c>
      <c r="D12">
        <f>ROW(A902)</f>
        <v>902</v>
      </c>
      <c r="E12">
        <v>0</v>
      </c>
      <c r="H12" t="s">
        <v>3</v>
      </c>
      <c r="I12">
        <v>0</v>
      </c>
      <c r="J12" t="s">
        <v>3</v>
      </c>
      <c r="K12">
        <v>0</v>
      </c>
      <c r="O12">
        <v>0</v>
      </c>
      <c r="P12">
        <v>0</v>
      </c>
      <c r="Q12">
        <v>0</v>
      </c>
      <c r="R12">
        <v>0</v>
      </c>
      <c r="S12">
        <v>0</v>
      </c>
      <c r="U12" t="s">
        <v>3</v>
      </c>
      <c r="V12">
        <v>5</v>
      </c>
      <c r="W12" t="s">
        <v>3</v>
      </c>
      <c r="X12" t="s">
        <v>3</v>
      </c>
      <c r="Y12" t="s">
        <v>3</v>
      </c>
      <c r="Z12" t="s">
        <v>3</v>
      </c>
      <c r="AA12" t="s">
        <v>3</v>
      </c>
      <c r="AB12" t="s">
        <v>3</v>
      </c>
      <c r="AC12" t="s">
        <v>3</v>
      </c>
      <c r="AD12" t="s">
        <v>3</v>
      </c>
      <c r="AE12" t="s">
        <v>3</v>
      </c>
      <c r="AF12" t="s">
        <v>3</v>
      </c>
      <c r="AG12" t="s">
        <v>3</v>
      </c>
      <c r="AH12" t="s">
        <v>3</v>
      </c>
      <c r="AI12" t="s">
        <v>3</v>
      </c>
      <c r="AJ12" t="s">
        <v>3</v>
      </c>
      <c r="AL12" t="s">
        <v>3</v>
      </c>
      <c r="AM12" t="s">
        <v>3</v>
      </c>
      <c r="AN12" t="s">
        <v>3</v>
      </c>
      <c r="AP12" t="s">
        <v>3</v>
      </c>
      <c r="AQ12" t="s">
        <v>3</v>
      </c>
      <c r="AR12" t="s">
        <v>3</v>
      </c>
      <c r="AX12" t="s">
        <v>3</v>
      </c>
      <c r="AY12" t="s">
        <v>3</v>
      </c>
      <c r="AZ12" t="s">
        <v>3</v>
      </c>
      <c r="BH12" t="s">
        <v>5</v>
      </c>
      <c r="BI12" t="s">
        <v>6</v>
      </c>
      <c r="BJ12">
        <v>1</v>
      </c>
      <c r="BK12">
        <v>1</v>
      </c>
      <c r="BL12">
        <v>0</v>
      </c>
      <c r="BM12">
        <v>0</v>
      </c>
      <c r="BN12">
        <v>1</v>
      </c>
      <c r="BO12">
        <v>0</v>
      </c>
      <c r="BP12">
        <v>6</v>
      </c>
      <c r="BQ12">
        <v>2</v>
      </c>
      <c r="BR12">
        <v>1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0</v>
      </c>
      <c r="BY12" t="s">
        <v>7</v>
      </c>
      <c r="BZ12" t="s">
        <v>8</v>
      </c>
      <c r="CA12" t="s">
        <v>9</v>
      </c>
      <c r="CB12" t="s">
        <v>9</v>
      </c>
      <c r="CC12" t="s">
        <v>9</v>
      </c>
      <c r="CD12" t="s">
        <v>9</v>
      </c>
      <c r="CE12" t="s">
        <v>10</v>
      </c>
      <c r="CF12">
        <v>0</v>
      </c>
      <c r="CG12">
        <v>0</v>
      </c>
      <c r="CH12">
        <v>524296</v>
      </c>
      <c r="CI12" t="s">
        <v>3</v>
      </c>
      <c r="CJ12" t="s">
        <v>3</v>
      </c>
      <c r="CK12">
        <v>4</v>
      </c>
      <c r="EC12">
        <v>0</v>
      </c>
    </row>
    <row r="15" spans="1:133" x14ac:dyDescent="0.2">
      <c r="A15">
        <v>15</v>
      </c>
      <c r="B15">
        <v>1</v>
      </c>
    </row>
    <row r="18" spans="1:245" x14ac:dyDescent="0.2">
      <c r="A18">
        <v>52</v>
      </c>
      <c r="B18">
        <f t="shared" ref="B18:G18" si="0">B902</f>
        <v>968</v>
      </c>
      <c r="C18">
        <f t="shared" si="0"/>
        <v>1</v>
      </c>
      <c r="D18">
        <f t="shared" si="0"/>
        <v>12</v>
      </c>
      <c r="E18">
        <f t="shared" si="0"/>
        <v>0</v>
      </c>
      <c r="F18" t="str">
        <f t="shared" si="0"/>
        <v/>
      </c>
      <c r="G18" t="str">
        <f t="shared" si="0"/>
        <v/>
      </c>
      <c r="O18">
        <f t="shared" ref="O18:AT18" si="1">O902</f>
        <v>5503599.2599999998</v>
      </c>
      <c r="P18">
        <f t="shared" si="1"/>
        <v>5306624.25</v>
      </c>
      <c r="Q18">
        <f t="shared" si="1"/>
        <v>137668.15</v>
      </c>
      <c r="R18">
        <f t="shared" si="1"/>
        <v>12896.59</v>
      </c>
      <c r="S18">
        <f t="shared" si="1"/>
        <v>59306.86</v>
      </c>
      <c r="T18">
        <f t="shared" si="1"/>
        <v>0</v>
      </c>
      <c r="U18">
        <f t="shared" si="1"/>
        <v>7090.9035290049987</v>
      </c>
      <c r="V18">
        <f t="shared" si="1"/>
        <v>1043.3890030131249</v>
      </c>
      <c r="W18">
        <f t="shared" si="1"/>
        <v>0</v>
      </c>
      <c r="X18">
        <f t="shared" si="1"/>
        <v>75364.28</v>
      </c>
      <c r="Y18">
        <f t="shared" si="1"/>
        <v>50139.87</v>
      </c>
      <c r="Z18">
        <f t="shared" si="1"/>
        <v>0</v>
      </c>
      <c r="AA18">
        <f t="shared" si="1"/>
        <v>0</v>
      </c>
      <c r="AB18">
        <f t="shared" si="1"/>
        <v>0</v>
      </c>
      <c r="AC18">
        <f t="shared" si="1"/>
        <v>0</v>
      </c>
      <c r="AD18">
        <f t="shared" si="1"/>
        <v>0</v>
      </c>
      <c r="AE18">
        <f t="shared" si="1"/>
        <v>0</v>
      </c>
      <c r="AF18">
        <f t="shared" si="1"/>
        <v>0</v>
      </c>
      <c r="AG18">
        <f t="shared" si="1"/>
        <v>0</v>
      </c>
      <c r="AH18">
        <f t="shared" si="1"/>
        <v>0</v>
      </c>
      <c r="AI18">
        <f t="shared" si="1"/>
        <v>0</v>
      </c>
      <c r="AJ18">
        <f t="shared" si="1"/>
        <v>0</v>
      </c>
      <c r="AK18">
        <f t="shared" si="1"/>
        <v>0</v>
      </c>
      <c r="AL18">
        <f t="shared" si="1"/>
        <v>0</v>
      </c>
      <c r="AM18">
        <f t="shared" si="1"/>
        <v>0</v>
      </c>
      <c r="AN18">
        <f t="shared" si="1"/>
        <v>0</v>
      </c>
      <c r="AO18">
        <f t="shared" si="1"/>
        <v>0</v>
      </c>
      <c r="AP18">
        <f t="shared" si="1"/>
        <v>0</v>
      </c>
      <c r="AQ18">
        <f t="shared" si="1"/>
        <v>0</v>
      </c>
      <c r="AR18">
        <f t="shared" si="1"/>
        <v>5686109.5</v>
      </c>
      <c r="AS18">
        <f t="shared" si="1"/>
        <v>5682213.3300000001</v>
      </c>
      <c r="AT18">
        <f t="shared" si="1"/>
        <v>3896.17</v>
      </c>
      <c r="AU18">
        <f t="shared" ref="AU18:BZ18" si="2">AU902</f>
        <v>0</v>
      </c>
      <c r="AV18">
        <f t="shared" si="2"/>
        <v>5306624.25</v>
      </c>
      <c r="AW18">
        <f t="shared" si="2"/>
        <v>5306624.25</v>
      </c>
      <c r="AX18">
        <f t="shared" si="2"/>
        <v>0</v>
      </c>
      <c r="AY18">
        <f t="shared" si="2"/>
        <v>5306624.25</v>
      </c>
      <c r="AZ18">
        <f t="shared" si="2"/>
        <v>0</v>
      </c>
      <c r="BA18">
        <f t="shared" si="2"/>
        <v>0</v>
      </c>
      <c r="BB18">
        <f t="shared" si="2"/>
        <v>0</v>
      </c>
      <c r="BC18">
        <f t="shared" si="2"/>
        <v>0</v>
      </c>
      <c r="BD18">
        <f t="shared" si="2"/>
        <v>0</v>
      </c>
      <c r="BE18">
        <f t="shared" si="2"/>
        <v>0</v>
      </c>
      <c r="BF18">
        <f t="shared" si="2"/>
        <v>0</v>
      </c>
      <c r="BG18">
        <f t="shared" si="2"/>
        <v>0</v>
      </c>
      <c r="BH18">
        <f t="shared" si="2"/>
        <v>0</v>
      </c>
      <c r="BI18">
        <f t="shared" si="2"/>
        <v>0</v>
      </c>
      <c r="BJ18">
        <f t="shared" si="2"/>
        <v>0</v>
      </c>
      <c r="BK18">
        <f t="shared" si="2"/>
        <v>0</v>
      </c>
      <c r="BL18">
        <f t="shared" si="2"/>
        <v>0</v>
      </c>
      <c r="BM18">
        <f t="shared" si="2"/>
        <v>0</v>
      </c>
      <c r="BN18">
        <f t="shared" si="2"/>
        <v>0</v>
      </c>
      <c r="BO18">
        <f t="shared" si="2"/>
        <v>0</v>
      </c>
      <c r="BP18">
        <f t="shared" si="2"/>
        <v>0</v>
      </c>
      <c r="BQ18">
        <f t="shared" si="2"/>
        <v>0</v>
      </c>
      <c r="BR18">
        <f t="shared" si="2"/>
        <v>0</v>
      </c>
      <c r="BS18">
        <f t="shared" si="2"/>
        <v>0</v>
      </c>
      <c r="BT18">
        <f t="shared" si="2"/>
        <v>0</v>
      </c>
      <c r="BU18">
        <f t="shared" si="2"/>
        <v>0</v>
      </c>
      <c r="BV18">
        <f t="shared" si="2"/>
        <v>0</v>
      </c>
      <c r="BW18">
        <f t="shared" si="2"/>
        <v>0</v>
      </c>
      <c r="BX18">
        <f t="shared" si="2"/>
        <v>0</v>
      </c>
      <c r="BY18">
        <f t="shared" si="2"/>
        <v>0</v>
      </c>
      <c r="BZ18">
        <f t="shared" si="2"/>
        <v>0</v>
      </c>
      <c r="CA18">
        <f t="shared" ref="CA18:DF18" si="3">CA902</f>
        <v>0</v>
      </c>
      <c r="CB18">
        <f t="shared" si="3"/>
        <v>0</v>
      </c>
      <c r="CC18">
        <f t="shared" si="3"/>
        <v>0</v>
      </c>
      <c r="CD18">
        <f t="shared" si="3"/>
        <v>0</v>
      </c>
      <c r="CE18">
        <f t="shared" si="3"/>
        <v>0</v>
      </c>
      <c r="CF18">
        <f t="shared" si="3"/>
        <v>0</v>
      </c>
      <c r="CG18">
        <f t="shared" si="3"/>
        <v>0</v>
      </c>
      <c r="CH18">
        <f t="shared" si="3"/>
        <v>0</v>
      </c>
      <c r="CI18">
        <f t="shared" si="3"/>
        <v>0</v>
      </c>
      <c r="CJ18">
        <f t="shared" si="3"/>
        <v>0</v>
      </c>
      <c r="CK18">
        <f t="shared" si="3"/>
        <v>0</v>
      </c>
      <c r="CL18">
        <f t="shared" si="3"/>
        <v>0</v>
      </c>
      <c r="CM18">
        <f t="shared" si="3"/>
        <v>0</v>
      </c>
      <c r="CN18">
        <f t="shared" si="3"/>
        <v>0</v>
      </c>
      <c r="CO18">
        <f t="shared" si="3"/>
        <v>0</v>
      </c>
      <c r="CP18">
        <f t="shared" si="3"/>
        <v>0</v>
      </c>
      <c r="CQ18">
        <f t="shared" si="3"/>
        <v>0</v>
      </c>
      <c r="CR18">
        <f t="shared" si="3"/>
        <v>0</v>
      </c>
      <c r="CS18">
        <f t="shared" si="3"/>
        <v>0</v>
      </c>
      <c r="CT18">
        <f t="shared" si="3"/>
        <v>0</v>
      </c>
      <c r="CU18">
        <f t="shared" si="3"/>
        <v>0</v>
      </c>
      <c r="CV18">
        <f t="shared" si="3"/>
        <v>0</v>
      </c>
      <c r="CW18">
        <f t="shared" si="3"/>
        <v>0</v>
      </c>
      <c r="CX18">
        <f t="shared" si="3"/>
        <v>0</v>
      </c>
      <c r="CY18">
        <f t="shared" si="3"/>
        <v>0</v>
      </c>
      <c r="CZ18">
        <f t="shared" si="3"/>
        <v>0</v>
      </c>
      <c r="DA18">
        <f t="shared" si="3"/>
        <v>0</v>
      </c>
      <c r="DB18">
        <f t="shared" si="3"/>
        <v>0</v>
      </c>
      <c r="DC18">
        <f t="shared" si="3"/>
        <v>0</v>
      </c>
      <c r="DD18">
        <f t="shared" si="3"/>
        <v>0</v>
      </c>
      <c r="DE18">
        <f t="shared" si="3"/>
        <v>0</v>
      </c>
      <c r="DF18">
        <f t="shared" si="3"/>
        <v>0</v>
      </c>
      <c r="DG18">
        <f t="shared" ref="DG18:EL18" si="4">DG902</f>
        <v>5503599.2599999998</v>
      </c>
      <c r="DH18">
        <f t="shared" si="4"/>
        <v>5306624.25</v>
      </c>
      <c r="DI18">
        <f t="shared" si="4"/>
        <v>137668.15</v>
      </c>
      <c r="DJ18">
        <f t="shared" si="4"/>
        <v>12896.59</v>
      </c>
      <c r="DK18">
        <f t="shared" si="4"/>
        <v>59306.86</v>
      </c>
      <c r="DL18">
        <f t="shared" si="4"/>
        <v>0</v>
      </c>
      <c r="DM18">
        <f t="shared" si="4"/>
        <v>7090.9035290049987</v>
      </c>
      <c r="DN18">
        <f t="shared" si="4"/>
        <v>1043.3890030131249</v>
      </c>
      <c r="DO18">
        <f t="shared" si="4"/>
        <v>0</v>
      </c>
      <c r="DP18">
        <f t="shared" si="4"/>
        <v>75364.28</v>
      </c>
      <c r="DQ18">
        <f t="shared" si="4"/>
        <v>50139.87</v>
      </c>
      <c r="DR18">
        <f t="shared" si="4"/>
        <v>0</v>
      </c>
      <c r="DS18">
        <f t="shared" si="4"/>
        <v>0</v>
      </c>
      <c r="DT18">
        <f t="shared" si="4"/>
        <v>0</v>
      </c>
      <c r="DU18">
        <f t="shared" si="4"/>
        <v>0</v>
      </c>
      <c r="DV18">
        <f t="shared" si="4"/>
        <v>0</v>
      </c>
      <c r="DW18">
        <f t="shared" si="4"/>
        <v>0</v>
      </c>
      <c r="DX18">
        <f t="shared" si="4"/>
        <v>0</v>
      </c>
      <c r="DY18">
        <f t="shared" si="4"/>
        <v>0</v>
      </c>
      <c r="DZ18">
        <f t="shared" si="4"/>
        <v>0</v>
      </c>
      <c r="EA18">
        <f t="shared" si="4"/>
        <v>0</v>
      </c>
      <c r="EB18">
        <f t="shared" si="4"/>
        <v>0</v>
      </c>
      <c r="EC18">
        <f t="shared" si="4"/>
        <v>0</v>
      </c>
      <c r="ED18">
        <f t="shared" si="4"/>
        <v>0</v>
      </c>
      <c r="EE18">
        <f t="shared" si="4"/>
        <v>0</v>
      </c>
      <c r="EF18">
        <f t="shared" si="4"/>
        <v>0</v>
      </c>
      <c r="EG18">
        <f t="shared" si="4"/>
        <v>0</v>
      </c>
      <c r="EH18">
        <f t="shared" si="4"/>
        <v>0</v>
      </c>
      <c r="EI18">
        <f t="shared" si="4"/>
        <v>0</v>
      </c>
      <c r="EJ18">
        <f t="shared" si="4"/>
        <v>5686109.5</v>
      </c>
      <c r="EK18">
        <f t="shared" si="4"/>
        <v>5682213.3300000001</v>
      </c>
      <c r="EL18">
        <f t="shared" si="4"/>
        <v>3896.17</v>
      </c>
      <c r="EM18">
        <f t="shared" ref="EM18:FR18" si="5">EM902</f>
        <v>0</v>
      </c>
      <c r="EN18">
        <f t="shared" si="5"/>
        <v>5306624.25</v>
      </c>
      <c r="EO18">
        <f t="shared" si="5"/>
        <v>5306624.25</v>
      </c>
      <c r="EP18">
        <f t="shared" si="5"/>
        <v>0</v>
      </c>
      <c r="EQ18">
        <f t="shared" si="5"/>
        <v>5306624.25</v>
      </c>
      <c r="ER18">
        <f t="shared" si="5"/>
        <v>0</v>
      </c>
      <c r="ES18">
        <f t="shared" si="5"/>
        <v>0</v>
      </c>
      <c r="ET18">
        <f t="shared" si="5"/>
        <v>0</v>
      </c>
      <c r="EU18">
        <f t="shared" si="5"/>
        <v>0</v>
      </c>
      <c r="EV18">
        <f t="shared" si="5"/>
        <v>0</v>
      </c>
      <c r="EW18">
        <f t="shared" si="5"/>
        <v>0</v>
      </c>
      <c r="EX18">
        <f t="shared" si="5"/>
        <v>0</v>
      </c>
      <c r="EY18">
        <f t="shared" si="5"/>
        <v>0</v>
      </c>
      <c r="EZ18">
        <f t="shared" si="5"/>
        <v>0</v>
      </c>
      <c r="FA18">
        <f t="shared" si="5"/>
        <v>0</v>
      </c>
      <c r="FB18">
        <f t="shared" si="5"/>
        <v>0</v>
      </c>
      <c r="FC18">
        <f t="shared" si="5"/>
        <v>0</v>
      </c>
      <c r="FD18">
        <f t="shared" si="5"/>
        <v>0</v>
      </c>
      <c r="FE18">
        <f t="shared" si="5"/>
        <v>0</v>
      </c>
      <c r="FF18">
        <f t="shared" si="5"/>
        <v>0</v>
      </c>
      <c r="FG18">
        <f t="shared" si="5"/>
        <v>0</v>
      </c>
      <c r="FH18">
        <f t="shared" si="5"/>
        <v>0</v>
      </c>
      <c r="FI18">
        <f t="shared" si="5"/>
        <v>0</v>
      </c>
      <c r="FJ18">
        <f t="shared" si="5"/>
        <v>0</v>
      </c>
      <c r="FK18">
        <f t="shared" si="5"/>
        <v>0</v>
      </c>
      <c r="FL18">
        <f t="shared" si="5"/>
        <v>0</v>
      </c>
      <c r="FM18">
        <f t="shared" si="5"/>
        <v>0</v>
      </c>
      <c r="FN18">
        <f t="shared" si="5"/>
        <v>0</v>
      </c>
      <c r="FO18">
        <f t="shared" si="5"/>
        <v>0</v>
      </c>
      <c r="FP18">
        <f t="shared" si="5"/>
        <v>0</v>
      </c>
      <c r="FQ18">
        <f t="shared" si="5"/>
        <v>0</v>
      </c>
      <c r="FR18">
        <f t="shared" si="5"/>
        <v>0</v>
      </c>
      <c r="FS18">
        <f t="shared" ref="FS18:GX18" si="6">FS902</f>
        <v>0</v>
      </c>
      <c r="FT18">
        <f t="shared" si="6"/>
        <v>0</v>
      </c>
      <c r="FU18">
        <f t="shared" si="6"/>
        <v>0</v>
      </c>
      <c r="FV18">
        <f t="shared" si="6"/>
        <v>0</v>
      </c>
      <c r="FW18">
        <f t="shared" si="6"/>
        <v>0</v>
      </c>
      <c r="FX18">
        <f t="shared" si="6"/>
        <v>0</v>
      </c>
      <c r="FY18">
        <f t="shared" si="6"/>
        <v>0</v>
      </c>
      <c r="FZ18">
        <f t="shared" si="6"/>
        <v>0</v>
      </c>
      <c r="GA18">
        <f t="shared" si="6"/>
        <v>0</v>
      </c>
      <c r="GB18">
        <f t="shared" si="6"/>
        <v>0</v>
      </c>
      <c r="GC18">
        <f t="shared" si="6"/>
        <v>0</v>
      </c>
      <c r="GD18">
        <f t="shared" si="6"/>
        <v>0</v>
      </c>
      <c r="GE18">
        <f t="shared" si="6"/>
        <v>0</v>
      </c>
      <c r="GF18">
        <f t="shared" si="6"/>
        <v>0</v>
      </c>
      <c r="GG18">
        <f t="shared" si="6"/>
        <v>0</v>
      </c>
      <c r="GH18">
        <f t="shared" si="6"/>
        <v>0</v>
      </c>
      <c r="GI18">
        <f t="shared" si="6"/>
        <v>0</v>
      </c>
      <c r="GJ18">
        <f t="shared" si="6"/>
        <v>0</v>
      </c>
      <c r="GK18">
        <f t="shared" si="6"/>
        <v>0</v>
      </c>
      <c r="GL18">
        <f t="shared" si="6"/>
        <v>0</v>
      </c>
      <c r="GM18">
        <f t="shared" si="6"/>
        <v>0</v>
      </c>
      <c r="GN18">
        <f t="shared" si="6"/>
        <v>0</v>
      </c>
      <c r="GO18">
        <f t="shared" si="6"/>
        <v>0</v>
      </c>
      <c r="GP18">
        <f t="shared" si="6"/>
        <v>0</v>
      </c>
      <c r="GQ18">
        <f t="shared" si="6"/>
        <v>0</v>
      </c>
      <c r="GR18">
        <f t="shared" si="6"/>
        <v>0</v>
      </c>
      <c r="GS18">
        <f t="shared" si="6"/>
        <v>0</v>
      </c>
      <c r="GT18">
        <f t="shared" si="6"/>
        <v>0</v>
      </c>
      <c r="GU18">
        <f t="shared" si="6"/>
        <v>0</v>
      </c>
      <c r="GV18">
        <f t="shared" si="6"/>
        <v>0</v>
      </c>
      <c r="GW18">
        <f t="shared" si="6"/>
        <v>0</v>
      </c>
      <c r="GX18">
        <f t="shared" si="6"/>
        <v>0</v>
      </c>
    </row>
    <row r="20" spans="1:245" x14ac:dyDescent="0.2">
      <c r="A20">
        <v>3</v>
      </c>
      <c r="B20">
        <v>1</v>
      </c>
      <c r="D20">
        <f>ROW(A870)</f>
        <v>870</v>
      </c>
      <c r="F20" t="s">
        <v>11</v>
      </c>
      <c r="G20" t="s">
        <v>12</v>
      </c>
      <c r="H20" t="s">
        <v>3</v>
      </c>
      <c r="I20">
        <v>0</v>
      </c>
      <c r="J20" t="s">
        <v>3</v>
      </c>
      <c r="K20">
        <v>-1</v>
      </c>
      <c r="L20" t="s">
        <v>3</v>
      </c>
      <c r="U20" t="s">
        <v>3</v>
      </c>
      <c r="V20">
        <v>5</v>
      </c>
      <c r="AB20" t="s">
        <v>3</v>
      </c>
      <c r="AC20" t="s">
        <v>3</v>
      </c>
      <c r="AD20" t="s">
        <v>3</v>
      </c>
      <c r="AE20" t="s">
        <v>3</v>
      </c>
      <c r="AF20" t="s">
        <v>3</v>
      </c>
      <c r="AG20" t="s">
        <v>3</v>
      </c>
      <c r="AP20" t="s">
        <v>3</v>
      </c>
      <c r="AQ20" t="s">
        <v>3</v>
      </c>
      <c r="AR20" t="s">
        <v>3</v>
      </c>
      <c r="AZ20" t="s">
        <v>3</v>
      </c>
      <c r="BB20" t="s">
        <v>3</v>
      </c>
      <c r="BC20" t="s">
        <v>3</v>
      </c>
      <c r="BD20" t="s">
        <v>3</v>
      </c>
      <c r="BE20" t="s">
        <v>3</v>
      </c>
      <c r="BF20" t="s">
        <v>3</v>
      </c>
      <c r="BG20" t="s">
        <v>3</v>
      </c>
      <c r="BH20" t="s">
        <v>3</v>
      </c>
      <c r="BI20" t="s">
        <v>3</v>
      </c>
      <c r="BJ20" t="s">
        <v>3</v>
      </c>
      <c r="BK20" t="s">
        <v>3</v>
      </c>
      <c r="BL20" t="s">
        <v>3</v>
      </c>
      <c r="BM20" t="s">
        <v>3</v>
      </c>
      <c r="BN20" t="s">
        <v>3</v>
      </c>
      <c r="BO20" t="s">
        <v>3</v>
      </c>
      <c r="BP20" t="s">
        <v>3</v>
      </c>
      <c r="BX20">
        <v>0</v>
      </c>
      <c r="CF20">
        <v>0</v>
      </c>
      <c r="CG20">
        <v>0</v>
      </c>
      <c r="CI20" t="s">
        <v>3</v>
      </c>
      <c r="CJ20" t="s">
        <v>3</v>
      </c>
    </row>
    <row r="22" spans="1:245" x14ac:dyDescent="0.2">
      <c r="A22">
        <v>52</v>
      </c>
      <c r="B22">
        <f t="shared" ref="B22:G22" si="7">B870</f>
        <v>1</v>
      </c>
      <c r="C22">
        <f t="shared" si="7"/>
        <v>3</v>
      </c>
      <c r="D22">
        <f t="shared" si="7"/>
        <v>20</v>
      </c>
      <c r="E22">
        <f t="shared" si="7"/>
        <v>0</v>
      </c>
      <c r="F22" t="str">
        <f t="shared" si="7"/>
        <v>Новая локальная смета</v>
      </c>
      <c r="G22" t="str">
        <f t="shared" si="7"/>
        <v>Локальная смета №1</v>
      </c>
      <c r="O22">
        <f t="shared" ref="O22:AT22" si="8">O870</f>
        <v>5503599.2599999998</v>
      </c>
      <c r="P22">
        <f t="shared" si="8"/>
        <v>5306624.25</v>
      </c>
      <c r="Q22">
        <f t="shared" si="8"/>
        <v>137668.15</v>
      </c>
      <c r="R22">
        <f t="shared" si="8"/>
        <v>12896.59</v>
      </c>
      <c r="S22">
        <f t="shared" si="8"/>
        <v>59306.86</v>
      </c>
      <c r="T22">
        <f t="shared" si="8"/>
        <v>0</v>
      </c>
      <c r="U22">
        <f t="shared" si="8"/>
        <v>7090.9035290049987</v>
      </c>
      <c r="V22">
        <f t="shared" si="8"/>
        <v>1043.3890030131249</v>
      </c>
      <c r="W22">
        <f t="shared" si="8"/>
        <v>0</v>
      </c>
      <c r="X22">
        <f t="shared" si="8"/>
        <v>75364.28</v>
      </c>
      <c r="Y22">
        <f t="shared" si="8"/>
        <v>50139.87</v>
      </c>
      <c r="Z22">
        <f t="shared" si="8"/>
        <v>0</v>
      </c>
      <c r="AA22">
        <f t="shared" si="8"/>
        <v>0</v>
      </c>
      <c r="AB22">
        <f t="shared" si="8"/>
        <v>0</v>
      </c>
      <c r="AC22">
        <f t="shared" si="8"/>
        <v>0</v>
      </c>
      <c r="AD22">
        <f t="shared" si="8"/>
        <v>0</v>
      </c>
      <c r="AE22">
        <f t="shared" si="8"/>
        <v>0</v>
      </c>
      <c r="AF22">
        <f t="shared" si="8"/>
        <v>0</v>
      </c>
      <c r="AG22">
        <f t="shared" si="8"/>
        <v>0</v>
      </c>
      <c r="AH22">
        <f t="shared" si="8"/>
        <v>0</v>
      </c>
      <c r="AI22">
        <f t="shared" si="8"/>
        <v>0</v>
      </c>
      <c r="AJ22">
        <f t="shared" si="8"/>
        <v>0</v>
      </c>
      <c r="AK22">
        <f t="shared" si="8"/>
        <v>0</v>
      </c>
      <c r="AL22">
        <f t="shared" si="8"/>
        <v>0</v>
      </c>
      <c r="AM22">
        <f t="shared" si="8"/>
        <v>0</v>
      </c>
      <c r="AN22">
        <f t="shared" si="8"/>
        <v>0</v>
      </c>
      <c r="AO22">
        <f t="shared" si="8"/>
        <v>0</v>
      </c>
      <c r="AP22">
        <f t="shared" si="8"/>
        <v>0</v>
      </c>
      <c r="AQ22">
        <f t="shared" si="8"/>
        <v>0</v>
      </c>
      <c r="AR22">
        <f t="shared" si="8"/>
        <v>5686109.5</v>
      </c>
      <c r="AS22">
        <f t="shared" si="8"/>
        <v>5682213.3300000001</v>
      </c>
      <c r="AT22">
        <f t="shared" si="8"/>
        <v>3896.17</v>
      </c>
      <c r="AU22">
        <f t="shared" ref="AU22:BZ22" si="9">AU870</f>
        <v>0</v>
      </c>
      <c r="AV22">
        <f t="shared" si="9"/>
        <v>5306624.25</v>
      </c>
      <c r="AW22">
        <f t="shared" si="9"/>
        <v>5306624.25</v>
      </c>
      <c r="AX22">
        <f t="shared" si="9"/>
        <v>0</v>
      </c>
      <c r="AY22">
        <f t="shared" si="9"/>
        <v>5306624.25</v>
      </c>
      <c r="AZ22">
        <f t="shared" si="9"/>
        <v>0</v>
      </c>
      <c r="BA22">
        <f t="shared" si="9"/>
        <v>0</v>
      </c>
      <c r="BB22">
        <f t="shared" si="9"/>
        <v>0</v>
      </c>
      <c r="BC22">
        <f t="shared" si="9"/>
        <v>0</v>
      </c>
      <c r="BD22">
        <f t="shared" si="9"/>
        <v>0</v>
      </c>
      <c r="BE22">
        <f t="shared" si="9"/>
        <v>0</v>
      </c>
      <c r="BF22">
        <f t="shared" si="9"/>
        <v>0</v>
      </c>
      <c r="BG22">
        <f t="shared" si="9"/>
        <v>0</v>
      </c>
      <c r="BH22">
        <f t="shared" si="9"/>
        <v>0</v>
      </c>
      <c r="BI22">
        <f t="shared" si="9"/>
        <v>0</v>
      </c>
      <c r="BJ22">
        <f t="shared" si="9"/>
        <v>0</v>
      </c>
      <c r="BK22">
        <f t="shared" si="9"/>
        <v>0</v>
      </c>
      <c r="BL22">
        <f t="shared" si="9"/>
        <v>0</v>
      </c>
      <c r="BM22">
        <f t="shared" si="9"/>
        <v>0</v>
      </c>
      <c r="BN22">
        <f t="shared" si="9"/>
        <v>0</v>
      </c>
      <c r="BO22">
        <f t="shared" si="9"/>
        <v>0</v>
      </c>
      <c r="BP22">
        <f t="shared" si="9"/>
        <v>0</v>
      </c>
      <c r="BQ22">
        <f t="shared" si="9"/>
        <v>0</v>
      </c>
      <c r="BR22">
        <f t="shared" si="9"/>
        <v>0</v>
      </c>
      <c r="BS22">
        <f t="shared" si="9"/>
        <v>0</v>
      </c>
      <c r="BT22">
        <f t="shared" si="9"/>
        <v>0</v>
      </c>
      <c r="BU22">
        <f t="shared" si="9"/>
        <v>0</v>
      </c>
      <c r="BV22">
        <f t="shared" si="9"/>
        <v>0</v>
      </c>
      <c r="BW22">
        <f t="shared" si="9"/>
        <v>0</v>
      </c>
      <c r="BX22">
        <f t="shared" si="9"/>
        <v>0</v>
      </c>
      <c r="BY22">
        <f t="shared" si="9"/>
        <v>0</v>
      </c>
      <c r="BZ22">
        <f t="shared" si="9"/>
        <v>0</v>
      </c>
      <c r="CA22">
        <f t="shared" ref="CA22:DF22" si="10">CA870</f>
        <v>0</v>
      </c>
      <c r="CB22">
        <f t="shared" si="10"/>
        <v>0</v>
      </c>
      <c r="CC22">
        <f t="shared" si="10"/>
        <v>0</v>
      </c>
      <c r="CD22">
        <f t="shared" si="10"/>
        <v>0</v>
      </c>
      <c r="CE22">
        <f t="shared" si="10"/>
        <v>0</v>
      </c>
      <c r="CF22">
        <f t="shared" si="10"/>
        <v>0</v>
      </c>
      <c r="CG22">
        <f t="shared" si="10"/>
        <v>0</v>
      </c>
      <c r="CH22">
        <f t="shared" si="10"/>
        <v>0</v>
      </c>
      <c r="CI22">
        <f t="shared" si="10"/>
        <v>0</v>
      </c>
      <c r="CJ22">
        <f t="shared" si="10"/>
        <v>0</v>
      </c>
      <c r="CK22">
        <f t="shared" si="10"/>
        <v>0</v>
      </c>
      <c r="CL22">
        <f t="shared" si="10"/>
        <v>0</v>
      </c>
      <c r="CM22">
        <f t="shared" si="10"/>
        <v>0</v>
      </c>
      <c r="CN22">
        <f t="shared" si="10"/>
        <v>0</v>
      </c>
      <c r="CO22">
        <f t="shared" si="10"/>
        <v>0</v>
      </c>
      <c r="CP22">
        <f t="shared" si="10"/>
        <v>0</v>
      </c>
      <c r="CQ22">
        <f t="shared" si="10"/>
        <v>0</v>
      </c>
      <c r="CR22">
        <f t="shared" si="10"/>
        <v>0</v>
      </c>
      <c r="CS22">
        <f t="shared" si="10"/>
        <v>0</v>
      </c>
      <c r="CT22">
        <f t="shared" si="10"/>
        <v>0</v>
      </c>
      <c r="CU22">
        <f t="shared" si="10"/>
        <v>0</v>
      </c>
      <c r="CV22">
        <f t="shared" si="10"/>
        <v>0</v>
      </c>
      <c r="CW22">
        <f t="shared" si="10"/>
        <v>0</v>
      </c>
      <c r="CX22">
        <f t="shared" si="10"/>
        <v>0</v>
      </c>
      <c r="CY22">
        <f t="shared" si="10"/>
        <v>0</v>
      </c>
      <c r="CZ22">
        <f t="shared" si="10"/>
        <v>0</v>
      </c>
      <c r="DA22">
        <f t="shared" si="10"/>
        <v>0</v>
      </c>
      <c r="DB22">
        <f t="shared" si="10"/>
        <v>0</v>
      </c>
      <c r="DC22">
        <f t="shared" si="10"/>
        <v>0</v>
      </c>
      <c r="DD22">
        <f t="shared" si="10"/>
        <v>0</v>
      </c>
      <c r="DE22">
        <f t="shared" si="10"/>
        <v>0</v>
      </c>
      <c r="DF22">
        <f t="shared" si="10"/>
        <v>0</v>
      </c>
      <c r="DG22">
        <f t="shared" ref="DG22:EL22" si="11">DG870</f>
        <v>5503599.2599999998</v>
      </c>
      <c r="DH22">
        <f t="shared" si="11"/>
        <v>5306624.25</v>
      </c>
      <c r="DI22">
        <f t="shared" si="11"/>
        <v>137668.15</v>
      </c>
      <c r="DJ22">
        <f t="shared" si="11"/>
        <v>12896.59</v>
      </c>
      <c r="DK22">
        <f t="shared" si="11"/>
        <v>59306.86</v>
      </c>
      <c r="DL22">
        <f t="shared" si="11"/>
        <v>0</v>
      </c>
      <c r="DM22">
        <f t="shared" si="11"/>
        <v>7090.9035290049987</v>
      </c>
      <c r="DN22">
        <f t="shared" si="11"/>
        <v>1043.3890030131249</v>
      </c>
      <c r="DO22">
        <f t="shared" si="11"/>
        <v>0</v>
      </c>
      <c r="DP22">
        <f t="shared" si="11"/>
        <v>75364.28</v>
      </c>
      <c r="DQ22">
        <f t="shared" si="11"/>
        <v>50139.87</v>
      </c>
      <c r="DR22">
        <f t="shared" si="11"/>
        <v>0</v>
      </c>
      <c r="DS22">
        <f t="shared" si="11"/>
        <v>0</v>
      </c>
      <c r="DT22">
        <f t="shared" si="11"/>
        <v>0</v>
      </c>
      <c r="DU22">
        <f t="shared" si="11"/>
        <v>0</v>
      </c>
      <c r="DV22">
        <f t="shared" si="11"/>
        <v>0</v>
      </c>
      <c r="DW22">
        <f t="shared" si="11"/>
        <v>0</v>
      </c>
      <c r="DX22">
        <f t="shared" si="11"/>
        <v>0</v>
      </c>
      <c r="DY22">
        <f t="shared" si="11"/>
        <v>0</v>
      </c>
      <c r="DZ22">
        <f t="shared" si="11"/>
        <v>0</v>
      </c>
      <c r="EA22">
        <f t="shared" si="11"/>
        <v>0</v>
      </c>
      <c r="EB22">
        <f t="shared" si="11"/>
        <v>0</v>
      </c>
      <c r="EC22">
        <f t="shared" si="11"/>
        <v>0</v>
      </c>
      <c r="ED22">
        <f t="shared" si="11"/>
        <v>0</v>
      </c>
      <c r="EE22">
        <f t="shared" si="11"/>
        <v>0</v>
      </c>
      <c r="EF22">
        <f t="shared" si="11"/>
        <v>0</v>
      </c>
      <c r="EG22">
        <f t="shared" si="11"/>
        <v>0</v>
      </c>
      <c r="EH22">
        <f t="shared" si="11"/>
        <v>0</v>
      </c>
      <c r="EI22">
        <f t="shared" si="11"/>
        <v>0</v>
      </c>
      <c r="EJ22">
        <f t="shared" si="11"/>
        <v>5686109.5</v>
      </c>
      <c r="EK22">
        <f t="shared" si="11"/>
        <v>5682213.3300000001</v>
      </c>
      <c r="EL22">
        <f t="shared" si="11"/>
        <v>3896.17</v>
      </c>
      <c r="EM22">
        <f t="shared" ref="EM22:FR22" si="12">EM870</f>
        <v>0</v>
      </c>
      <c r="EN22">
        <f t="shared" si="12"/>
        <v>5306624.25</v>
      </c>
      <c r="EO22">
        <f t="shared" si="12"/>
        <v>5306624.25</v>
      </c>
      <c r="EP22">
        <f t="shared" si="12"/>
        <v>0</v>
      </c>
      <c r="EQ22">
        <f t="shared" si="12"/>
        <v>5306624.25</v>
      </c>
      <c r="ER22">
        <f t="shared" si="12"/>
        <v>0</v>
      </c>
      <c r="ES22">
        <f t="shared" si="12"/>
        <v>0</v>
      </c>
      <c r="ET22">
        <f t="shared" si="12"/>
        <v>0</v>
      </c>
      <c r="EU22">
        <f t="shared" si="12"/>
        <v>0</v>
      </c>
      <c r="EV22">
        <f t="shared" si="12"/>
        <v>0</v>
      </c>
      <c r="EW22">
        <f t="shared" si="12"/>
        <v>0</v>
      </c>
      <c r="EX22">
        <f t="shared" si="12"/>
        <v>0</v>
      </c>
      <c r="EY22">
        <f t="shared" si="12"/>
        <v>0</v>
      </c>
      <c r="EZ22">
        <f t="shared" si="12"/>
        <v>0</v>
      </c>
      <c r="FA22">
        <f t="shared" si="12"/>
        <v>0</v>
      </c>
      <c r="FB22">
        <f t="shared" si="12"/>
        <v>0</v>
      </c>
      <c r="FC22">
        <f t="shared" si="12"/>
        <v>0</v>
      </c>
      <c r="FD22">
        <f t="shared" si="12"/>
        <v>0</v>
      </c>
      <c r="FE22">
        <f t="shared" si="12"/>
        <v>0</v>
      </c>
      <c r="FF22">
        <f t="shared" si="12"/>
        <v>0</v>
      </c>
      <c r="FG22">
        <f t="shared" si="12"/>
        <v>0</v>
      </c>
      <c r="FH22">
        <f t="shared" si="12"/>
        <v>0</v>
      </c>
      <c r="FI22">
        <f t="shared" si="12"/>
        <v>0</v>
      </c>
      <c r="FJ22">
        <f t="shared" si="12"/>
        <v>0</v>
      </c>
      <c r="FK22">
        <f t="shared" si="12"/>
        <v>0</v>
      </c>
      <c r="FL22">
        <f t="shared" si="12"/>
        <v>0</v>
      </c>
      <c r="FM22">
        <f t="shared" si="12"/>
        <v>0</v>
      </c>
      <c r="FN22">
        <f t="shared" si="12"/>
        <v>0</v>
      </c>
      <c r="FO22">
        <f t="shared" si="12"/>
        <v>0</v>
      </c>
      <c r="FP22">
        <f t="shared" si="12"/>
        <v>0</v>
      </c>
      <c r="FQ22">
        <f t="shared" si="12"/>
        <v>0</v>
      </c>
      <c r="FR22">
        <f t="shared" si="12"/>
        <v>0</v>
      </c>
      <c r="FS22">
        <f t="shared" ref="FS22:GX22" si="13">FS870</f>
        <v>0</v>
      </c>
      <c r="FT22">
        <f t="shared" si="13"/>
        <v>0</v>
      </c>
      <c r="FU22">
        <f t="shared" si="13"/>
        <v>0</v>
      </c>
      <c r="FV22">
        <f t="shared" si="13"/>
        <v>0</v>
      </c>
      <c r="FW22">
        <f t="shared" si="13"/>
        <v>0</v>
      </c>
      <c r="FX22">
        <f t="shared" si="13"/>
        <v>0</v>
      </c>
      <c r="FY22">
        <f t="shared" si="13"/>
        <v>0</v>
      </c>
      <c r="FZ22">
        <f t="shared" si="13"/>
        <v>0</v>
      </c>
      <c r="GA22">
        <f t="shared" si="13"/>
        <v>0</v>
      </c>
      <c r="GB22">
        <f t="shared" si="13"/>
        <v>0</v>
      </c>
      <c r="GC22">
        <f t="shared" si="13"/>
        <v>0</v>
      </c>
      <c r="GD22">
        <f t="shared" si="13"/>
        <v>0</v>
      </c>
      <c r="GE22">
        <f t="shared" si="13"/>
        <v>0</v>
      </c>
      <c r="GF22">
        <f t="shared" si="13"/>
        <v>0</v>
      </c>
      <c r="GG22">
        <f t="shared" si="13"/>
        <v>0</v>
      </c>
      <c r="GH22">
        <f t="shared" si="13"/>
        <v>0</v>
      </c>
      <c r="GI22">
        <f t="shared" si="13"/>
        <v>0</v>
      </c>
      <c r="GJ22">
        <f t="shared" si="13"/>
        <v>0</v>
      </c>
      <c r="GK22">
        <f t="shared" si="13"/>
        <v>0</v>
      </c>
      <c r="GL22">
        <f t="shared" si="13"/>
        <v>0</v>
      </c>
      <c r="GM22">
        <f t="shared" si="13"/>
        <v>0</v>
      </c>
      <c r="GN22">
        <f t="shared" si="13"/>
        <v>0</v>
      </c>
      <c r="GO22">
        <f t="shared" si="13"/>
        <v>0</v>
      </c>
      <c r="GP22">
        <f t="shared" si="13"/>
        <v>0</v>
      </c>
      <c r="GQ22">
        <f t="shared" si="13"/>
        <v>0</v>
      </c>
      <c r="GR22">
        <f t="shared" si="13"/>
        <v>0</v>
      </c>
      <c r="GS22">
        <f t="shared" si="13"/>
        <v>0</v>
      </c>
      <c r="GT22">
        <f t="shared" si="13"/>
        <v>0</v>
      </c>
      <c r="GU22">
        <f t="shared" si="13"/>
        <v>0</v>
      </c>
      <c r="GV22">
        <f t="shared" si="13"/>
        <v>0</v>
      </c>
      <c r="GW22">
        <f t="shared" si="13"/>
        <v>0</v>
      </c>
      <c r="GX22">
        <f t="shared" si="13"/>
        <v>0</v>
      </c>
    </row>
    <row r="24" spans="1:245" x14ac:dyDescent="0.2">
      <c r="A24">
        <v>4</v>
      </c>
      <c r="B24">
        <v>1</v>
      </c>
      <c r="D24">
        <f>ROW(A85)</f>
        <v>85</v>
      </c>
      <c r="F24" t="s">
        <v>13</v>
      </c>
      <c r="G24" t="s">
        <v>14</v>
      </c>
      <c r="H24" t="s">
        <v>3</v>
      </c>
      <c r="I24">
        <v>0</v>
      </c>
      <c r="K24">
        <v>0</v>
      </c>
      <c r="U24" t="s">
        <v>3</v>
      </c>
      <c r="V24">
        <v>0</v>
      </c>
      <c r="AB24" t="s">
        <v>3</v>
      </c>
      <c r="AC24" t="s">
        <v>3</v>
      </c>
      <c r="AD24" t="s">
        <v>3</v>
      </c>
      <c r="AE24" t="s">
        <v>3</v>
      </c>
      <c r="AF24" t="s">
        <v>3</v>
      </c>
      <c r="AG24" t="s">
        <v>3</v>
      </c>
      <c r="AP24" t="s">
        <v>3</v>
      </c>
      <c r="AQ24" t="s">
        <v>3</v>
      </c>
      <c r="AR24" t="s">
        <v>3</v>
      </c>
      <c r="AZ24" t="s">
        <v>3</v>
      </c>
      <c r="BB24" t="s">
        <v>3</v>
      </c>
      <c r="BC24" t="s">
        <v>3</v>
      </c>
      <c r="BD24" t="s">
        <v>3</v>
      </c>
      <c r="BE24" t="s">
        <v>3</v>
      </c>
      <c r="BF24" t="s">
        <v>3</v>
      </c>
      <c r="BG24" t="s">
        <v>3</v>
      </c>
      <c r="BH24" t="s">
        <v>3</v>
      </c>
      <c r="BI24" t="s">
        <v>3</v>
      </c>
      <c r="BJ24" t="s">
        <v>3</v>
      </c>
      <c r="BK24" t="s">
        <v>3</v>
      </c>
      <c r="BL24" t="s">
        <v>3</v>
      </c>
      <c r="BM24" t="s">
        <v>3</v>
      </c>
      <c r="BN24" t="s">
        <v>3</v>
      </c>
      <c r="BO24" t="s">
        <v>3</v>
      </c>
      <c r="BP24" t="s">
        <v>3</v>
      </c>
      <c r="BX24">
        <v>0</v>
      </c>
      <c r="CJ24">
        <v>0</v>
      </c>
    </row>
    <row r="26" spans="1:245" x14ac:dyDescent="0.2">
      <c r="A26">
        <v>52</v>
      </c>
      <c r="B26">
        <f t="shared" ref="B26:G26" si="14">B85</f>
        <v>1</v>
      </c>
      <c r="C26">
        <f t="shared" si="14"/>
        <v>4</v>
      </c>
      <c r="D26">
        <f t="shared" si="14"/>
        <v>24</v>
      </c>
      <c r="E26">
        <f t="shared" si="14"/>
        <v>0</v>
      </c>
      <c r="F26" t="str">
        <f t="shared" si="14"/>
        <v>Новый раздел</v>
      </c>
      <c r="G26" t="str">
        <f t="shared" si="14"/>
        <v>Демонтаж</v>
      </c>
      <c r="O26">
        <f t="shared" ref="O26:AT26" si="15">O85</f>
        <v>51225.16</v>
      </c>
      <c r="P26">
        <f t="shared" si="15"/>
        <v>236.16</v>
      </c>
      <c r="Q26">
        <f t="shared" si="15"/>
        <v>34641.879999999997</v>
      </c>
      <c r="R26">
        <f t="shared" si="15"/>
        <v>3083.79</v>
      </c>
      <c r="S26">
        <f t="shared" si="15"/>
        <v>16347.12</v>
      </c>
      <c r="T26">
        <f t="shared" si="15"/>
        <v>0</v>
      </c>
      <c r="U26">
        <f t="shared" si="15"/>
        <v>1952.7901735</v>
      </c>
      <c r="V26">
        <f t="shared" si="15"/>
        <v>280.32739799999996</v>
      </c>
      <c r="W26">
        <f t="shared" si="15"/>
        <v>0</v>
      </c>
      <c r="X26">
        <f t="shared" si="15"/>
        <v>18433.88</v>
      </c>
      <c r="Y26">
        <f t="shared" si="15"/>
        <v>10912.56</v>
      </c>
      <c r="Z26">
        <f t="shared" si="15"/>
        <v>0</v>
      </c>
      <c r="AA26">
        <f t="shared" si="15"/>
        <v>0</v>
      </c>
      <c r="AB26">
        <f t="shared" si="15"/>
        <v>51225.16</v>
      </c>
      <c r="AC26">
        <f t="shared" si="15"/>
        <v>236.16</v>
      </c>
      <c r="AD26">
        <f t="shared" si="15"/>
        <v>34641.879999999997</v>
      </c>
      <c r="AE26">
        <f t="shared" si="15"/>
        <v>3083.79</v>
      </c>
      <c r="AF26">
        <f t="shared" si="15"/>
        <v>16347.12</v>
      </c>
      <c r="AG26">
        <f t="shared" si="15"/>
        <v>0</v>
      </c>
      <c r="AH26">
        <f t="shared" si="15"/>
        <v>1952.7901735</v>
      </c>
      <c r="AI26">
        <f t="shared" si="15"/>
        <v>280.32739799999996</v>
      </c>
      <c r="AJ26">
        <f t="shared" si="15"/>
        <v>0</v>
      </c>
      <c r="AK26">
        <f t="shared" si="15"/>
        <v>18433.88</v>
      </c>
      <c r="AL26">
        <f t="shared" si="15"/>
        <v>10912.56</v>
      </c>
      <c r="AM26">
        <f t="shared" si="15"/>
        <v>0</v>
      </c>
      <c r="AN26">
        <f t="shared" si="15"/>
        <v>0</v>
      </c>
      <c r="AO26">
        <f t="shared" si="15"/>
        <v>0</v>
      </c>
      <c r="AP26">
        <f t="shared" si="15"/>
        <v>0</v>
      </c>
      <c r="AQ26">
        <f t="shared" si="15"/>
        <v>0</v>
      </c>
      <c r="AR26">
        <f t="shared" si="15"/>
        <v>137577.69</v>
      </c>
      <c r="AS26">
        <f t="shared" si="15"/>
        <v>137494.93</v>
      </c>
      <c r="AT26">
        <f t="shared" si="15"/>
        <v>82.76</v>
      </c>
      <c r="AU26">
        <f t="shared" ref="AU26:BZ26" si="16">AU85</f>
        <v>0</v>
      </c>
      <c r="AV26">
        <f t="shared" si="16"/>
        <v>236.16</v>
      </c>
      <c r="AW26">
        <f t="shared" si="16"/>
        <v>236.16</v>
      </c>
      <c r="AX26">
        <f t="shared" si="16"/>
        <v>0</v>
      </c>
      <c r="AY26">
        <f t="shared" si="16"/>
        <v>236.16</v>
      </c>
      <c r="AZ26">
        <f t="shared" si="16"/>
        <v>0</v>
      </c>
      <c r="BA26">
        <f t="shared" si="16"/>
        <v>0</v>
      </c>
      <c r="BB26">
        <f t="shared" si="16"/>
        <v>0</v>
      </c>
      <c r="BC26">
        <f t="shared" si="16"/>
        <v>0</v>
      </c>
      <c r="BD26">
        <f t="shared" si="16"/>
        <v>0</v>
      </c>
      <c r="BE26">
        <f t="shared" si="16"/>
        <v>0</v>
      </c>
      <c r="BF26">
        <f t="shared" si="16"/>
        <v>0</v>
      </c>
      <c r="BG26">
        <f t="shared" si="16"/>
        <v>0</v>
      </c>
      <c r="BH26">
        <f t="shared" si="16"/>
        <v>0</v>
      </c>
      <c r="BI26">
        <f t="shared" si="16"/>
        <v>0</v>
      </c>
      <c r="BJ26">
        <f t="shared" si="16"/>
        <v>0</v>
      </c>
      <c r="BK26">
        <f t="shared" si="16"/>
        <v>0</v>
      </c>
      <c r="BL26">
        <f t="shared" si="16"/>
        <v>0</v>
      </c>
      <c r="BM26">
        <f t="shared" si="16"/>
        <v>0</v>
      </c>
      <c r="BN26">
        <f t="shared" si="16"/>
        <v>0</v>
      </c>
      <c r="BO26">
        <f t="shared" si="16"/>
        <v>0</v>
      </c>
      <c r="BP26">
        <f t="shared" si="16"/>
        <v>0</v>
      </c>
      <c r="BQ26">
        <f t="shared" si="16"/>
        <v>0</v>
      </c>
      <c r="BR26">
        <f t="shared" si="16"/>
        <v>0</v>
      </c>
      <c r="BS26">
        <f t="shared" si="16"/>
        <v>0</v>
      </c>
      <c r="BT26">
        <f t="shared" si="16"/>
        <v>0</v>
      </c>
      <c r="BU26">
        <f t="shared" si="16"/>
        <v>0</v>
      </c>
      <c r="BV26">
        <f t="shared" si="16"/>
        <v>0</v>
      </c>
      <c r="BW26">
        <f t="shared" si="16"/>
        <v>0</v>
      </c>
      <c r="BX26">
        <f t="shared" si="16"/>
        <v>0</v>
      </c>
      <c r="BY26">
        <f t="shared" si="16"/>
        <v>0</v>
      </c>
      <c r="BZ26">
        <f t="shared" si="16"/>
        <v>0</v>
      </c>
      <c r="CA26">
        <f t="shared" ref="CA26:DF26" si="17">CA85</f>
        <v>137577.69</v>
      </c>
      <c r="CB26">
        <f t="shared" si="17"/>
        <v>137494.93</v>
      </c>
      <c r="CC26">
        <f t="shared" si="17"/>
        <v>82.76</v>
      </c>
      <c r="CD26">
        <f t="shared" si="17"/>
        <v>0</v>
      </c>
      <c r="CE26">
        <f t="shared" si="17"/>
        <v>236.16</v>
      </c>
      <c r="CF26">
        <f t="shared" si="17"/>
        <v>236.16</v>
      </c>
      <c r="CG26">
        <f t="shared" si="17"/>
        <v>0</v>
      </c>
      <c r="CH26">
        <f t="shared" si="17"/>
        <v>236.16</v>
      </c>
      <c r="CI26">
        <f t="shared" si="17"/>
        <v>0</v>
      </c>
      <c r="CJ26">
        <f t="shared" si="17"/>
        <v>0</v>
      </c>
      <c r="CK26">
        <f t="shared" si="17"/>
        <v>0</v>
      </c>
      <c r="CL26">
        <f t="shared" si="17"/>
        <v>0</v>
      </c>
      <c r="CM26">
        <f t="shared" si="17"/>
        <v>0</v>
      </c>
      <c r="CN26">
        <f t="shared" si="17"/>
        <v>0</v>
      </c>
      <c r="CO26">
        <f t="shared" si="17"/>
        <v>0</v>
      </c>
      <c r="CP26">
        <f t="shared" si="17"/>
        <v>0</v>
      </c>
      <c r="CQ26">
        <f t="shared" si="17"/>
        <v>0</v>
      </c>
      <c r="CR26">
        <f t="shared" si="17"/>
        <v>0</v>
      </c>
      <c r="CS26">
        <f t="shared" si="17"/>
        <v>0</v>
      </c>
      <c r="CT26">
        <f t="shared" si="17"/>
        <v>0</v>
      </c>
      <c r="CU26">
        <f t="shared" si="17"/>
        <v>0</v>
      </c>
      <c r="CV26">
        <f t="shared" si="17"/>
        <v>0</v>
      </c>
      <c r="CW26">
        <f t="shared" si="17"/>
        <v>0</v>
      </c>
      <c r="CX26">
        <f t="shared" si="17"/>
        <v>0</v>
      </c>
      <c r="CY26">
        <f t="shared" si="17"/>
        <v>0</v>
      </c>
      <c r="CZ26">
        <f t="shared" si="17"/>
        <v>0</v>
      </c>
      <c r="DA26">
        <f t="shared" si="17"/>
        <v>0</v>
      </c>
      <c r="DB26">
        <f t="shared" si="17"/>
        <v>0</v>
      </c>
      <c r="DC26">
        <f t="shared" si="17"/>
        <v>0</v>
      </c>
      <c r="DD26">
        <f t="shared" si="17"/>
        <v>0</v>
      </c>
      <c r="DE26">
        <f t="shared" si="17"/>
        <v>0</v>
      </c>
      <c r="DF26">
        <f t="shared" si="17"/>
        <v>0</v>
      </c>
      <c r="DG26">
        <f t="shared" ref="DG26:EL26" si="18">DG85</f>
        <v>51225.16</v>
      </c>
      <c r="DH26">
        <f t="shared" si="18"/>
        <v>236.16</v>
      </c>
      <c r="DI26">
        <f t="shared" si="18"/>
        <v>34641.879999999997</v>
      </c>
      <c r="DJ26">
        <f t="shared" si="18"/>
        <v>3083.79</v>
      </c>
      <c r="DK26">
        <f t="shared" si="18"/>
        <v>16347.12</v>
      </c>
      <c r="DL26">
        <f t="shared" si="18"/>
        <v>0</v>
      </c>
      <c r="DM26">
        <f t="shared" si="18"/>
        <v>1952.7901735</v>
      </c>
      <c r="DN26">
        <f t="shared" si="18"/>
        <v>280.32739799999996</v>
      </c>
      <c r="DO26">
        <f t="shared" si="18"/>
        <v>0</v>
      </c>
      <c r="DP26">
        <f t="shared" si="18"/>
        <v>18433.88</v>
      </c>
      <c r="DQ26">
        <f t="shared" si="18"/>
        <v>10912.56</v>
      </c>
      <c r="DR26">
        <f t="shared" si="18"/>
        <v>0</v>
      </c>
      <c r="DS26">
        <f t="shared" si="18"/>
        <v>0</v>
      </c>
      <c r="DT26">
        <f t="shared" si="18"/>
        <v>51225.16</v>
      </c>
      <c r="DU26">
        <f t="shared" si="18"/>
        <v>236.16</v>
      </c>
      <c r="DV26">
        <f t="shared" si="18"/>
        <v>34641.879999999997</v>
      </c>
      <c r="DW26">
        <f t="shared" si="18"/>
        <v>3083.79</v>
      </c>
      <c r="DX26">
        <f t="shared" si="18"/>
        <v>16347.12</v>
      </c>
      <c r="DY26">
        <f t="shared" si="18"/>
        <v>0</v>
      </c>
      <c r="DZ26">
        <f t="shared" si="18"/>
        <v>1952.7901735</v>
      </c>
      <c r="EA26">
        <f t="shared" si="18"/>
        <v>280.32739799999996</v>
      </c>
      <c r="EB26">
        <f t="shared" si="18"/>
        <v>0</v>
      </c>
      <c r="EC26">
        <f t="shared" si="18"/>
        <v>18433.88</v>
      </c>
      <c r="ED26">
        <f t="shared" si="18"/>
        <v>10912.56</v>
      </c>
      <c r="EE26">
        <f t="shared" si="18"/>
        <v>0</v>
      </c>
      <c r="EF26">
        <f t="shared" si="18"/>
        <v>0</v>
      </c>
      <c r="EG26">
        <f t="shared" si="18"/>
        <v>0</v>
      </c>
      <c r="EH26">
        <f t="shared" si="18"/>
        <v>0</v>
      </c>
      <c r="EI26">
        <f t="shared" si="18"/>
        <v>0</v>
      </c>
      <c r="EJ26">
        <f t="shared" si="18"/>
        <v>137577.69</v>
      </c>
      <c r="EK26">
        <f t="shared" si="18"/>
        <v>137494.93</v>
      </c>
      <c r="EL26">
        <f t="shared" si="18"/>
        <v>82.76</v>
      </c>
      <c r="EM26">
        <f t="shared" ref="EM26:FR26" si="19">EM85</f>
        <v>0</v>
      </c>
      <c r="EN26">
        <f t="shared" si="19"/>
        <v>236.16</v>
      </c>
      <c r="EO26">
        <f t="shared" si="19"/>
        <v>236.16</v>
      </c>
      <c r="EP26">
        <f t="shared" si="19"/>
        <v>0</v>
      </c>
      <c r="EQ26">
        <f t="shared" si="19"/>
        <v>236.16</v>
      </c>
      <c r="ER26">
        <f t="shared" si="19"/>
        <v>0</v>
      </c>
      <c r="ES26">
        <f t="shared" si="19"/>
        <v>0</v>
      </c>
      <c r="ET26">
        <f t="shared" si="19"/>
        <v>0</v>
      </c>
      <c r="EU26">
        <f t="shared" si="19"/>
        <v>0</v>
      </c>
      <c r="EV26">
        <f t="shared" si="19"/>
        <v>0</v>
      </c>
      <c r="EW26">
        <f t="shared" si="19"/>
        <v>0</v>
      </c>
      <c r="EX26">
        <f t="shared" si="19"/>
        <v>0</v>
      </c>
      <c r="EY26">
        <f t="shared" si="19"/>
        <v>0</v>
      </c>
      <c r="EZ26">
        <f t="shared" si="19"/>
        <v>0</v>
      </c>
      <c r="FA26">
        <f t="shared" si="19"/>
        <v>0</v>
      </c>
      <c r="FB26">
        <f t="shared" si="19"/>
        <v>0</v>
      </c>
      <c r="FC26">
        <f t="shared" si="19"/>
        <v>0</v>
      </c>
      <c r="FD26">
        <f t="shared" si="19"/>
        <v>0</v>
      </c>
      <c r="FE26">
        <f t="shared" si="19"/>
        <v>0</v>
      </c>
      <c r="FF26">
        <f t="shared" si="19"/>
        <v>0</v>
      </c>
      <c r="FG26">
        <f t="shared" si="19"/>
        <v>0</v>
      </c>
      <c r="FH26">
        <f t="shared" si="19"/>
        <v>0</v>
      </c>
      <c r="FI26">
        <f t="shared" si="19"/>
        <v>0</v>
      </c>
      <c r="FJ26">
        <f t="shared" si="19"/>
        <v>0</v>
      </c>
      <c r="FK26">
        <f t="shared" si="19"/>
        <v>0</v>
      </c>
      <c r="FL26">
        <f t="shared" si="19"/>
        <v>0</v>
      </c>
      <c r="FM26">
        <f t="shared" si="19"/>
        <v>0</v>
      </c>
      <c r="FN26">
        <f t="shared" si="19"/>
        <v>0</v>
      </c>
      <c r="FO26">
        <f t="shared" si="19"/>
        <v>0</v>
      </c>
      <c r="FP26">
        <f t="shared" si="19"/>
        <v>0</v>
      </c>
      <c r="FQ26">
        <f t="shared" si="19"/>
        <v>0</v>
      </c>
      <c r="FR26">
        <f t="shared" si="19"/>
        <v>0</v>
      </c>
      <c r="FS26">
        <f t="shared" ref="FS26:GX26" si="20">FS85</f>
        <v>137577.69</v>
      </c>
      <c r="FT26">
        <f t="shared" si="20"/>
        <v>137494.93</v>
      </c>
      <c r="FU26">
        <f t="shared" si="20"/>
        <v>82.76</v>
      </c>
      <c r="FV26">
        <f t="shared" si="20"/>
        <v>0</v>
      </c>
      <c r="FW26">
        <f t="shared" si="20"/>
        <v>236.16</v>
      </c>
      <c r="FX26">
        <f t="shared" si="20"/>
        <v>236.16</v>
      </c>
      <c r="FY26">
        <f t="shared" si="20"/>
        <v>0</v>
      </c>
      <c r="FZ26">
        <f t="shared" si="20"/>
        <v>236.16</v>
      </c>
      <c r="GA26">
        <f t="shared" si="20"/>
        <v>0</v>
      </c>
      <c r="GB26">
        <f t="shared" si="20"/>
        <v>0</v>
      </c>
      <c r="GC26">
        <f t="shared" si="20"/>
        <v>0</v>
      </c>
      <c r="GD26">
        <f t="shared" si="20"/>
        <v>0</v>
      </c>
      <c r="GE26">
        <f t="shared" si="20"/>
        <v>0</v>
      </c>
      <c r="GF26">
        <f t="shared" si="20"/>
        <v>0</v>
      </c>
      <c r="GG26">
        <f t="shared" si="20"/>
        <v>0</v>
      </c>
      <c r="GH26">
        <f t="shared" si="20"/>
        <v>0</v>
      </c>
      <c r="GI26">
        <f t="shared" si="20"/>
        <v>0</v>
      </c>
      <c r="GJ26">
        <f t="shared" si="20"/>
        <v>0</v>
      </c>
      <c r="GK26">
        <f t="shared" si="20"/>
        <v>0</v>
      </c>
      <c r="GL26">
        <f t="shared" si="20"/>
        <v>0</v>
      </c>
      <c r="GM26">
        <f t="shared" si="20"/>
        <v>0</v>
      </c>
      <c r="GN26">
        <f t="shared" si="20"/>
        <v>0</v>
      </c>
      <c r="GO26">
        <f t="shared" si="20"/>
        <v>0</v>
      </c>
      <c r="GP26">
        <f t="shared" si="20"/>
        <v>0</v>
      </c>
      <c r="GQ26">
        <f t="shared" si="20"/>
        <v>0</v>
      </c>
      <c r="GR26">
        <f t="shared" si="20"/>
        <v>0</v>
      </c>
      <c r="GS26">
        <f t="shared" si="20"/>
        <v>0</v>
      </c>
      <c r="GT26">
        <f t="shared" si="20"/>
        <v>0</v>
      </c>
      <c r="GU26">
        <f t="shared" si="20"/>
        <v>0</v>
      </c>
      <c r="GV26">
        <f t="shared" si="20"/>
        <v>0</v>
      </c>
      <c r="GW26">
        <f t="shared" si="20"/>
        <v>0</v>
      </c>
      <c r="GX26">
        <f t="shared" si="20"/>
        <v>0</v>
      </c>
    </row>
    <row r="28" spans="1:245" x14ac:dyDescent="0.2">
      <c r="A28">
        <v>19</v>
      </c>
      <c r="B28">
        <v>1</v>
      </c>
      <c r="F28" t="s">
        <v>3</v>
      </c>
      <c r="G28" t="s">
        <v>15</v>
      </c>
      <c r="H28" t="s">
        <v>3</v>
      </c>
      <c r="AA28">
        <v>1</v>
      </c>
      <c r="IK28">
        <v>0</v>
      </c>
    </row>
    <row r="29" spans="1:245" x14ac:dyDescent="0.2">
      <c r="A29">
        <v>17</v>
      </c>
      <c r="B29">
        <v>1</v>
      </c>
      <c r="C29">
        <f>ROW(SmtRes!A19)</f>
        <v>19</v>
      </c>
      <c r="D29">
        <f>ROW(EtalonRes!A19)</f>
        <v>19</v>
      </c>
      <c r="E29" t="s">
        <v>16</v>
      </c>
      <c r="F29" t="s">
        <v>17</v>
      </c>
      <c r="G29" t="s">
        <v>18</v>
      </c>
      <c r="H29" t="s">
        <v>19</v>
      </c>
      <c r="I29">
        <v>1.5</v>
      </c>
      <c r="J29">
        <v>0</v>
      </c>
      <c r="O29">
        <f t="shared" ref="O29:O56" si="21">ROUND(CP29,2)</f>
        <v>586.99</v>
      </c>
      <c r="P29">
        <f t="shared" ref="P29:P56" si="22">ROUND(CQ29*I29,2)</f>
        <v>0</v>
      </c>
      <c r="Q29">
        <f t="shared" ref="Q29:Q56" si="23">ROUND(CR29*I29,2)</f>
        <v>132.09</v>
      </c>
      <c r="R29">
        <f t="shared" ref="R29:R56" si="24">ROUND(CS29*I29,2)</f>
        <v>4.01</v>
      </c>
      <c r="S29">
        <f t="shared" ref="S29:S56" si="25">ROUND(CT29*I29,2)</f>
        <v>454.9</v>
      </c>
      <c r="T29">
        <f t="shared" ref="T29:T56" si="26">ROUND(CU29*I29,2)</f>
        <v>0</v>
      </c>
      <c r="U29">
        <f t="shared" ref="U29:U56" si="27">CV29*I29</f>
        <v>53.329499999999996</v>
      </c>
      <c r="V29">
        <f t="shared" ref="V29:V56" si="28">CW29*I29</f>
        <v>0.32550000000000001</v>
      </c>
      <c r="W29">
        <f t="shared" ref="W29:W56" si="29">ROUND(CX29*I29,2)</f>
        <v>0</v>
      </c>
      <c r="X29">
        <f t="shared" ref="X29:X56" si="30">ROUND(CY29,2)</f>
        <v>371.72</v>
      </c>
      <c r="Y29">
        <f t="shared" ref="Y29:Y56" si="31">ROUND(CZ29,2)</f>
        <v>330.42</v>
      </c>
      <c r="AA29">
        <v>47636896</v>
      </c>
      <c r="AB29">
        <f t="shared" ref="AB29:AB56" si="32">ROUND((AC29+AD29+AF29),6)</f>
        <v>391.32799999999997</v>
      </c>
      <c r="AC29">
        <f>ROUND(((ES29*0)),6)</f>
        <v>0</v>
      </c>
      <c r="AD29">
        <f>ROUND(((((ET29*0.7))-((EU29*0.7)))+AE29),6)</f>
        <v>88.06</v>
      </c>
      <c r="AE29">
        <f>ROUND(((EU29*0.7)),6)</f>
        <v>2.6739999999999999</v>
      </c>
      <c r="AF29">
        <f>ROUND(((EV29*0.7)),6)</f>
        <v>303.26799999999997</v>
      </c>
      <c r="AG29">
        <f t="shared" ref="AG29:AG56" si="33">ROUND((AP29),6)</f>
        <v>0</v>
      </c>
      <c r="AH29">
        <f>((EW29*0.7))</f>
        <v>35.552999999999997</v>
      </c>
      <c r="AI29">
        <f>((EX29*0.7))</f>
        <v>0.217</v>
      </c>
      <c r="AJ29">
        <f t="shared" ref="AJ29:AJ56" si="34">(AS29)</f>
        <v>0</v>
      </c>
      <c r="AK29">
        <v>641</v>
      </c>
      <c r="AL29">
        <v>81.96</v>
      </c>
      <c r="AM29">
        <v>125.8</v>
      </c>
      <c r="AN29">
        <v>3.82</v>
      </c>
      <c r="AO29">
        <v>433.24</v>
      </c>
      <c r="AP29">
        <v>0</v>
      </c>
      <c r="AQ29">
        <v>50.79</v>
      </c>
      <c r="AR29">
        <v>0.31</v>
      </c>
      <c r="AS29">
        <v>0</v>
      </c>
      <c r="AT29">
        <v>81</v>
      </c>
      <c r="AU29">
        <v>72</v>
      </c>
      <c r="AV29">
        <v>1</v>
      </c>
      <c r="AW29">
        <v>1</v>
      </c>
      <c r="AZ29">
        <v>1</v>
      </c>
      <c r="BA29">
        <v>1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20</v>
      </c>
      <c r="BM29">
        <v>9001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90</v>
      </c>
      <c r="CA29">
        <v>85</v>
      </c>
      <c r="CE29">
        <v>0</v>
      </c>
      <c r="CF29">
        <v>0</v>
      </c>
      <c r="CG29">
        <v>0</v>
      </c>
      <c r="CM29">
        <v>0</v>
      </c>
      <c r="CN29" t="s">
        <v>21</v>
      </c>
      <c r="CO29">
        <v>0</v>
      </c>
      <c r="CP29">
        <f t="shared" ref="CP29:CP56" si="35">(P29+Q29+S29)</f>
        <v>586.99</v>
      </c>
      <c r="CQ29">
        <f t="shared" ref="CQ29:CQ56" si="36">AC29*BC29</f>
        <v>0</v>
      </c>
      <c r="CR29">
        <f t="shared" ref="CR29:CR56" si="37">AD29*BB29</f>
        <v>88.06</v>
      </c>
      <c r="CS29">
        <f t="shared" ref="CS29:CS56" si="38">AE29*BS29</f>
        <v>2.6739999999999999</v>
      </c>
      <c r="CT29">
        <f t="shared" ref="CT29:CT56" si="39">AF29*BA29</f>
        <v>303.26799999999997</v>
      </c>
      <c r="CU29">
        <f t="shared" ref="CU29:CU56" si="40">AG29</f>
        <v>0</v>
      </c>
      <c r="CV29">
        <f t="shared" ref="CV29:CV56" si="41">AH29</f>
        <v>35.552999999999997</v>
      </c>
      <c r="CW29">
        <f t="shared" ref="CW29:CW56" si="42">AI29</f>
        <v>0.217</v>
      </c>
      <c r="CX29">
        <f t="shared" ref="CX29:CX56" si="43">AJ29</f>
        <v>0</v>
      </c>
      <c r="CY29">
        <f t="shared" ref="CY29:CY56" si="44">(((S29+R29)*AT29)/100)</f>
        <v>371.71710000000002</v>
      </c>
      <c r="CZ29">
        <f t="shared" ref="CZ29:CZ56" si="45">(((S29+R29)*AU29)/100)</f>
        <v>330.41519999999997</v>
      </c>
      <c r="DC29" t="s">
        <v>3</v>
      </c>
      <c r="DD29" t="s">
        <v>22</v>
      </c>
      <c r="DE29" t="s">
        <v>23</v>
      </c>
      <c r="DF29" t="s">
        <v>23</v>
      </c>
      <c r="DG29" t="s">
        <v>23</v>
      </c>
      <c r="DH29" t="s">
        <v>3</v>
      </c>
      <c r="DI29" t="s">
        <v>23</v>
      </c>
      <c r="DJ29" t="s">
        <v>23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1009</v>
      </c>
      <c r="DV29" t="s">
        <v>19</v>
      </c>
      <c r="DW29" t="s">
        <v>19</v>
      </c>
      <c r="DX29">
        <v>1000</v>
      </c>
      <c r="EE29">
        <v>45919569</v>
      </c>
      <c r="EF29">
        <v>2</v>
      </c>
      <c r="EG29" t="s">
        <v>24</v>
      </c>
      <c r="EH29">
        <v>0</v>
      </c>
      <c r="EI29" t="s">
        <v>3</v>
      </c>
      <c r="EJ29">
        <v>1</v>
      </c>
      <c r="EK29">
        <v>9001</v>
      </c>
      <c r="EL29" t="s">
        <v>25</v>
      </c>
      <c r="EM29" t="s">
        <v>26</v>
      </c>
      <c r="EO29" t="s">
        <v>27</v>
      </c>
      <c r="EQ29">
        <v>0</v>
      </c>
      <c r="ER29">
        <v>641</v>
      </c>
      <c r="ES29">
        <v>81.96</v>
      </c>
      <c r="ET29">
        <v>125.8</v>
      </c>
      <c r="EU29">
        <v>3.82</v>
      </c>
      <c r="EV29">
        <v>433.24</v>
      </c>
      <c r="EW29">
        <v>50.79</v>
      </c>
      <c r="EX29">
        <v>0.31</v>
      </c>
      <c r="EY29">
        <v>0</v>
      </c>
      <c r="FQ29">
        <v>0</v>
      </c>
      <c r="FR29">
        <f t="shared" ref="FR29:FR60" si="46">ROUND(IF(AND(BH29=3,BI29=3),P29,0),2)</f>
        <v>0</v>
      </c>
      <c r="FS29">
        <v>0</v>
      </c>
      <c r="FT29" t="s">
        <v>28</v>
      </c>
      <c r="FU29" t="s">
        <v>29</v>
      </c>
      <c r="FX29">
        <v>81</v>
      </c>
      <c r="FY29">
        <v>72.25</v>
      </c>
      <c r="GA29" t="s">
        <v>3</v>
      </c>
      <c r="GD29">
        <v>1</v>
      </c>
      <c r="GF29">
        <v>-781268344</v>
      </c>
      <c r="GG29">
        <v>2</v>
      </c>
      <c r="GH29">
        <v>1</v>
      </c>
      <c r="GI29">
        <v>-2</v>
      </c>
      <c r="GJ29">
        <v>0</v>
      </c>
      <c r="GK29">
        <v>0</v>
      </c>
      <c r="GL29">
        <f t="shared" ref="GL29:GL60" si="47">ROUND(IF(AND(BH29=3,BI29=3,FS29&lt;&gt;0),P29,0),2)</f>
        <v>0</v>
      </c>
      <c r="GM29">
        <f t="shared" ref="GM29:GM56" si="48">ROUND(O29+X29+Y29,2)+GX29</f>
        <v>1289.1300000000001</v>
      </c>
      <c r="GN29">
        <f t="shared" ref="GN29:GN56" si="49">IF(OR(BI29=0,BI29=1),ROUND(O29+X29+Y29,2),0)</f>
        <v>1289.1300000000001</v>
      </c>
      <c r="GO29">
        <f t="shared" ref="GO29:GO56" si="50">IF(BI29=2,ROUND(O29+X29+Y29,2),0)</f>
        <v>0</v>
      </c>
      <c r="GP29">
        <f t="shared" ref="GP29:GP56" si="51">IF(BI29=4,ROUND(O29+X29+Y29,2)+GX29,0)</f>
        <v>0</v>
      </c>
      <c r="GR29">
        <v>0</v>
      </c>
      <c r="GS29">
        <v>3</v>
      </c>
      <c r="GT29">
        <v>0</v>
      </c>
      <c r="GU29" t="s">
        <v>3</v>
      </c>
      <c r="GV29">
        <f t="shared" ref="GV29:GV56" si="52">ROUND((GT29),6)</f>
        <v>0</v>
      </c>
      <c r="GW29">
        <v>1</v>
      </c>
      <c r="GX29">
        <f t="shared" ref="GX29:GX56" si="53">ROUND(HC29*I29,2)</f>
        <v>0</v>
      </c>
      <c r="HA29">
        <v>0</v>
      </c>
      <c r="HB29">
        <v>0</v>
      </c>
      <c r="HC29">
        <f t="shared" ref="HC29:HC56" si="54">GV29*GW29</f>
        <v>0</v>
      </c>
      <c r="IK29">
        <v>0</v>
      </c>
    </row>
    <row r="30" spans="1:245" x14ac:dyDescent="0.2">
      <c r="A30">
        <v>17</v>
      </c>
      <c r="B30">
        <v>1</v>
      </c>
      <c r="C30">
        <f>ROW(SmtRes!A38)</f>
        <v>38</v>
      </c>
      <c r="D30">
        <f>ROW(EtalonRes!A38)</f>
        <v>38</v>
      </c>
      <c r="E30" t="s">
        <v>16</v>
      </c>
      <c r="F30" t="s">
        <v>17</v>
      </c>
      <c r="G30" t="s">
        <v>18</v>
      </c>
      <c r="H30" t="s">
        <v>19</v>
      </c>
      <c r="I30">
        <v>1.5</v>
      </c>
      <c r="J30">
        <v>0</v>
      </c>
      <c r="O30">
        <f t="shared" si="21"/>
        <v>586.99</v>
      </c>
      <c r="P30">
        <f t="shared" si="22"/>
        <v>0</v>
      </c>
      <c r="Q30">
        <f t="shared" si="23"/>
        <v>132.09</v>
      </c>
      <c r="R30">
        <f t="shared" si="24"/>
        <v>4.01</v>
      </c>
      <c r="S30">
        <f t="shared" si="25"/>
        <v>454.9</v>
      </c>
      <c r="T30">
        <f t="shared" si="26"/>
        <v>0</v>
      </c>
      <c r="U30">
        <f t="shared" si="27"/>
        <v>53.329499999999996</v>
      </c>
      <c r="V30">
        <f t="shared" si="28"/>
        <v>0.32550000000000001</v>
      </c>
      <c r="W30">
        <f t="shared" si="29"/>
        <v>0</v>
      </c>
      <c r="X30">
        <f t="shared" si="30"/>
        <v>371.72</v>
      </c>
      <c r="Y30">
        <f t="shared" si="31"/>
        <v>330.42</v>
      </c>
      <c r="AA30">
        <v>47641669</v>
      </c>
      <c r="AB30">
        <f t="shared" si="32"/>
        <v>391.32799999999997</v>
      </c>
      <c r="AC30">
        <f>ROUND(((ES30*0)),6)</f>
        <v>0</v>
      </c>
      <c r="AD30">
        <f>ROUND(((((ET30*0.7))-((EU30*0.7)))+AE30),6)</f>
        <v>88.06</v>
      </c>
      <c r="AE30">
        <f>ROUND(((EU30*0.7)),6)</f>
        <v>2.6739999999999999</v>
      </c>
      <c r="AF30">
        <f>ROUND(((EV30*0.7)),6)</f>
        <v>303.26799999999997</v>
      </c>
      <c r="AG30">
        <f t="shared" si="33"/>
        <v>0</v>
      </c>
      <c r="AH30">
        <f>((EW30*0.7))</f>
        <v>35.552999999999997</v>
      </c>
      <c r="AI30">
        <f>((EX30*0.7))</f>
        <v>0.217</v>
      </c>
      <c r="AJ30">
        <f t="shared" si="34"/>
        <v>0</v>
      </c>
      <c r="AK30">
        <v>641</v>
      </c>
      <c r="AL30">
        <v>81.96</v>
      </c>
      <c r="AM30">
        <v>125.8</v>
      </c>
      <c r="AN30">
        <v>3.82</v>
      </c>
      <c r="AO30">
        <v>433.24</v>
      </c>
      <c r="AP30">
        <v>0</v>
      </c>
      <c r="AQ30">
        <v>50.79</v>
      </c>
      <c r="AR30">
        <v>0.31</v>
      </c>
      <c r="AS30">
        <v>0</v>
      </c>
      <c r="AT30">
        <v>81</v>
      </c>
      <c r="AU30">
        <v>72</v>
      </c>
      <c r="AV30">
        <v>1</v>
      </c>
      <c r="AW30">
        <v>1</v>
      </c>
      <c r="AZ30">
        <v>1</v>
      </c>
      <c r="BA30">
        <v>1</v>
      </c>
      <c r="BB30">
        <v>1</v>
      </c>
      <c r="BC30">
        <v>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20</v>
      </c>
      <c r="BM30">
        <v>9001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90</v>
      </c>
      <c r="CA30">
        <v>85</v>
      </c>
      <c r="CE30">
        <v>0</v>
      </c>
      <c r="CF30">
        <v>0</v>
      </c>
      <c r="CG30">
        <v>0</v>
      </c>
      <c r="CM30">
        <v>0</v>
      </c>
      <c r="CN30" t="s">
        <v>21</v>
      </c>
      <c r="CO30">
        <v>0</v>
      </c>
      <c r="CP30">
        <f t="shared" si="35"/>
        <v>586.99</v>
      </c>
      <c r="CQ30">
        <f t="shared" si="36"/>
        <v>0</v>
      </c>
      <c r="CR30">
        <f t="shared" si="37"/>
        <v>88.06</v>
      </c>
      <c r="CS30">
        <f t="shared" si="38"/>
        <v>2.6739999999999999</v>
      </c>
      <c r="CT30">
        <f t="shared" si="39"/>
        <v>303.26799999999997</v>
      </c>
      <c r="CU30">
        <f t="shared" si="40"/>
        <v>0</v>
      </c>
      <c r="CV30">
        <f t="shared" si="41"/>
        <v>35.552999999999997</v>
      </c>
      <c r="CW30">
        <f t="shared" si="42"/>
        <v>0.217</v>
      </c>
      <c r="CX30">
        <f t="shared" si="43"/>
        <v>0</v>
      </c>
      <c r="CY30">
        <f t="shared" si="44"/>
        <v>371.71710000000002</v>
      </c>
      <c r="CZ30">
        <f t="shared" si="45"/>
        <v>330.41519999999997</v>
      </c>
      <c r="DC30" t="s">
        <v>3</v>
      </c>
      <c r="DD30" t="s">
        <v>22</v>
      </c>
      <c r="DE30" t="s">
        <v>23</v>
      </c>
      <c r="DF30" t="s">
        <v>23</v>
      </c>
      <c r="DG30" t="s">
        <v>23</v>
      </c>
      <c r="DH30" t="s">
        <v>3</v>
      </c>
      <c r="DI30" t="s">
        <v>23</v>
      </c>
      <c r="DJ30" t="s">
        <v>23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1009</v>
      </c>
      <c r="DV30" t="s">
        <v>19</v>
      </c>
      <c r="DW30" t="s">
        <v>19</v>
      </c>
      <c r="DX30">
        <v>1000</v>
      </c>
      <c r="EE30">
        <v>45919569</v>
      </c>
      <c r="EF30">
        <v>2</v>
      </c>
      <c r="EG30" t="s">
        <v>24</v>
      </c>
      <c r="EH30">
        <v>0</v>
      </c>
      <c r="EI30" t="s">
        <v>3</v>
      </c>
      <c r="EJ30">
        <v>1</v>
      </c>
      <c r="EK30">
        <v>9001</v>
      </c>
      <c r="EL30" t="s">
        <v>25</v>
      </c>
      <c r="EM30" t="s">
        <v>26</v>
      </c>
      <c r="EO30" t="s">
        <v>27</v>
      </c>
      <c r="EQ30">
        <v>0</v>
      </c>
      <c r="ER30">
        <v>641</v>
      </c>
      <c r="ES30">
        <v>81.96</v>
      </c>
      <c r="ET30">
        <v>125.8</v>
      </c>
      <c r="EU30">
        <v>3.82</v>
      </c>
      <c r="EV30">
        <v>433.24</v>
      </c>
      <c r="EW30">
        <v>50.79</v>
      </c>
      <c r="EX30">
        <v>0.31</v>
      </c>
      <c r="EY30">
        <v>0</v>
      </c>
      <c r="FQ30">
        <v>0</v>
      </c>
      <c r="FR30">
        <f t="shared" si="46"/>
        <v>0</v>
      </c>
      <c r="FS30">
        <v>0</v>
      </c>
      <c r="FT30" t="s">
        <v>28</v>
      </c>
      <c r="FU30" t="s">
        <v>29</v>
      </c>
      <c r="FX30">
        <v>81</v>
      </c>
      <c r="FY30">
        <v>72.25</v>
      </c>
      <c r="GA30" t="s">
        <v>3</v>
      </c>
      <c r="GD30">
        <v>1</v>
      </c>
      <c r="GF30">
        <v>-781268344</v>
      </c>
      <c r="GG30">
        <v>2</v>
      </c>
      <c r="GH30">
        <v>1</v>
      </c>
      <c r="GI30">
        <v>-2</v>
      </c>
      <c r="GJ30">
        <v>0</v>
      </c>
      <c r="GK30">
        <v>0</v>
      </c>
      <c r="GL30">
        <f t="shared" si="47"/>
        <v>0</v>
      </c>
      <c r="GM30">
        <f t="shared" si="48"/>
        <v>1289.1300000000001</v>
      </c>
      <c r="GN30">
        <f t="shared" si="49"/>
        <v>1289.1300000000001</v>
      </c>
      <c r="GO30">
        <f t="shared" si="50"/>
        <v>0</v>
      </c>
      <c r="GP30">
        <f t="shared" si="51"/>
        <v>0</v>
      </c>
      <c r="GR30">
        <v>0</v>
      </c>
      <c r="GS30">
        <v>0</v>
      </c>
      <c r="GT30">
        <v>0</v>
      </c>
      <c r="GU30" t="s">
        <v>3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HC30">
        <f t="shared" si="54"/>
        <v>0</v>
      </c>
      <c r="IK30">
        <v>0</v>
      </c>
    </row>
    <row r="31" spans="1:245" x14ac:dyDescent="0.2">
      <c r="A31">
        <v>18</v>
      </c>
      <c r="B31">
        <v>1</v>
      </c>
      <c r="C31">
        <v>10</v>
      </c>
      <c r="E31" t="s">
        <v>30</v>
      </c>
      <c r="F31" t="s">
        <v>31</v>
      </c>
      <c r="G31" t="s">
        <v>32</v>
      </c>
      <c r="H31" t="s">
        <v>19</v>
      </c>
      <c r="I31">
        <f>I29*J31</f>
        <v>1.5</v>
      </c>
      <c r="J31">
        <v>1</v>
      </c>
      <c r="O31">
        <f t="shared" si="21"/>
        <v>0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47636896</v>
      </c>
      <c r="AB31">
        <f t="shared" si="32"/>
        <v>0</v>
      </c>
      <c r="AC31">
        <f>ROUND((ES31),6)</f>
        <v>0</v>
      </c>
      <c r="AD31">
        <f>ROUND((((ET31)-(EU31))+AE31),6)</f>
        <v>0</v>
      </c>
      <c r="AE31">
        <f>ROUND((EU31),6)</f>
        <v>0</v>
      </c>
      <c r="AF31">
        <f>ROUND((EV31),6)</f>
        <v>0</v>
      </c>
      <c r="AG31">
        <f t="shared" si="33"/>
        <v>0</v>
      </c>
      <c r="AH31">
        <f>(EW31)</f>
        <v>0</v>
      </c>
      <c r="AI31">
        <f>(EX31)</f>
        <v>0</v>
      </c>
      <c r="AJ31">
        <f t="shared" si="34"/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104</v>
      </c>
      <c r="AU31">
        <v>60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</v>
      </c>
      <c r="BM31">
        <v>68001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104</v>
      </c>
      <c r="CA31">
        <v>60</v>
      </c>
      <c r="CE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5"/>
        <v>0</v>
      </c>
      <c r="CQ31">
        <f t="shared" si="36"/>
        <v>0</v>
      </c>
      <c r="CR31">
        <f t="shared" si="37"/>
        <v>0</v>
      </c>
      <c r="CS31">
        <f t="shared" si="38"/>
        <v>0</v>
      </c>
      <c r="CT31">
        <f t="shared" si="39"/>
        <v>0</v>
      </c>
      <c r="CU31">
        <f t="shared" si="40"/>
        <v>0</v>
      </c>
      <c r="CV31">
        <f t="shared" si="41"/>
        <v>0</v>
      </c>
      <c r="CW31">
        <f t="shared" si="42"/>
        <v>0</v>
      </c>
      <c r="CX31">
        <f t="shared" si="43"/>
        <v>0</v>
      </c>
      <c r="CY31">
        <f t="shared" si="44"/>
        <v>0</v>
      </c>
      <c r="CZ31">
        <f t="shared" si="45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19</v>
      </c>
      <c r="DW31" t="s">
        <v>19</v>
      </c>
      <c r="DX31">
        <v>1000</v>
      </c>
      <c r="EE31">
        <v>45919696</v>
      </c>
      <c r="EF31">
        <v>6</v>
      </c>
      <c r="EG31" t="s">
        <v>33</v>
      </c>
      <c r="EH31">
        <v>0</v>
      </c>
      <c r="EI31" t="s">
        <v>3</v>
      </c>
      <c r="EJ31">
        <v>1</v>
      </c>
      <c r="EK31">
        <v>68001</v>
      </c>
      <c r="EL31" t="s">
        <v>34</v>
      </c>
      <c r="EM31" t="s">
        <v>35</v>
      </c>
      <c r="EO31" t="s">
        <v>3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6"/>
        <v>0</v>
      </c>
      <c r="FS31">
        <v>0</v>
      </c>
      <c r="FX31">
        <v>104</v>
      </c>
      <c r="FY31">
        <v>60</v>
      </c>
      <c r="GA31" t="s">
        <v>3</v>
      </c>
      <c r="GD31">
        <v>1</v>
      </c>
      <c r="GF31">
        <v>-179832266</v>
      </c>
      <c r="GG31">
        <v>2</v>
      </c>
      <c r="GH31">
        <v>1</v>
      </c>
      <c r="GI31">
        <v>-2</v>
      </c>
      <c r="GJ31">
        <v>0</v>
      </c>
      <c r="GK31">
        <v>0</v>
      </c>
      <c r="GL31">
        <f t="shared" si="47"/>
        <v>0</v>
      </c>
      <c r="GM31">
        <f t="shared" si="48"/>
        <v>0</v>
      </c>
      <c r="GN31">
        <f t="shared" si="49"/>
        <v>0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3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HC31">
        <f t="shared" si="54"/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30</v>
      </c>
      <c r="F32" t="s">
        <v>31</v>
      </c>
      <c r="G32" t="s">
        <v>32</v>
      </c>
      <c r="H32" t="s">
        <v>19</v>
      </c>
      <c r="I32">
        <f>I30*J32</f>
        <v>1.5</v>
      </c>
      <c r="J32">
        <v>1</v>
      </c>
      <c r="O32">
        <f t="shared" si="21"/>
        <v>0</v>
      </c>
      <c r="P32">
        <f t="shared" si="22"/>
        <v>0</v>
      </c>
      <c r="Q32">
        <f t="shared" si="23"/>
        <v>0</v>
      </c>
      <c r="R32">
        <f t="shared" si="24"/>
        <v>0</v>
      </c>
      <c r="S32">
        <f t="shared" si="25"/>
        <v>0</v>
      </c>
      <c r="T32">
        <f t="shared" si="26"/>
        <v>0</v>
      </c>
      <c r="U32">
        <f t="shared" si="27"/>
        <v>0</v>
      </c>
      <c r="V32">
        <f t="shared" si="28"/>
        <v>0</v>
      </c>
      <c r="W32">
        <f t="shared" si="29"/>
        <v>0</v>
      </c>
      <c r="X32">
        <f t="shared" si="30"/>
        <v>0</v>
      </c>
      <c r="Y32">
        <f t="shared" si="31"/>
        <v>0</v>
      </c>
      <c r="AA32">
        <v>47641669</v>
      </c>
      <c r="AB32">
        <f t="shared" si="32"/>
        <v>0</v>
      </c>
      <c r="AC32">
        <f>ROUND((ES32),6)</f>
        <v>0</v>
      </c>
      <c r="AD32">
        <f>ROUND((((ET32)-(EU32))+AE32),6)</f>
        <v>0</v>
      </c>
      <c r="AE32">
        <f>ROUND((EU32),6)</f>
        <v>0</v>
      </c>
      <c r="AF32">
        <f>ROUND((EV32),6)</f>
        <v>0</v>
      </c>
      <c r="AG32">
        <f t="shared" si="33"/>
        <v>0</v>
      </c>
      <c r="AH32">
        <f>(EW32)</f>
        <v>0</v>
      </c>
      <c r="AI32">
        <f>(EX32)</f>
        <v>0</v>
      </c>
      <c r="AJ32">
        <f t="shared" si="34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90</v>
      </c>
      <c r="AU32">
        <v>85</v>
      </c>
      <c r="AV32">
        <v>1</v>
      </c>
      <c r="AW32">
        <v>1</v>
      </c>
      <c r="AZ32">
        <v>1</v>
      </c>
      <c r="BA32">
        <v>1</v>
      </c>
      <c r="BB32">
        <v>1</v>
      </c>
      <c r="BC32">
        <v>1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68001</v>
      </c>
      <c r="BN32">
        <v>0</v>
      </c>
      <c r="BO32" t="s">
        <v>3</v>
      </c>
      <c r="BP32">
        <v>0</v>
      </c>
      <c r="BQ32">
        <v>6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90</v>
      </c>
      <c r="CA32">
        <v>85</v>
      </c>
      <c r="CE32">
        <v>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5"/>
        <v>0</v>
      </c>
      <c r="CQ32">
        <f t="shared" si="36"/>
        <v>0</v>
      </c>
      <c r="CR32">
        <f t="shared" si="37"/>
        <v>0</v>
      </c>
      <c r="CS32">
        <f t="shared" si="38"/>
        <v>0</v>
      </c>
      <c r="CT32">
        <f t="shared" si="39"/>
        <v>0</v>
      </c>
      <c r="CU32">
        <f t="shared" si="40"/>
        <v>0</v>
      </c>
      <c r="CV32">
        <f t="shared" si="41"/>
        <v>0</v>
      </c>
      <c r="CW32">
        <f t="shared" si="42"/>
        <v>0</v>
      </c>
      <c r="CX32">
        <f t="shared" si="43"/>
        <v>0</v>
      </c>
      <c r="CY32">
        <f t="shared" si="44"/>
        <v>0</v>
      </c>
      <c r="CZ32">
        <f t="shared" si="45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19</v>
      </c>
      <c r="DW32" t="s">
        <v>19</v>
      </c>
      <c r="DX32">
        <v>1000</v>
      </c>
      <c r="EE32">
        <v>45919696</v>
      </c>
      <c r="EF32">
        <v>6</v>
      </c>
      <c r="EG32" t="s">
        <v>33</v>
      </c>
      <c r="EH32">
        <v>0</v>
      </c>
      <c r="EI32" t="s">
        <v>3</v>
      </c>
      <c r="EJ32">
        <v>1</v>
      </c>
      <c r="EK32">
        <v>68001</v>
      </c>
      <c r="EL32" t="s">
        <v>34</v>
      </c>
      <c r="EM32" t="s">
        <v>35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6"/>
        <v>0</v>
      </c>
      <c r="FS32">
        <v>0</v>
      </c>
      <c r="FX32">
        <v>90</v>
      </c>
      <c r="FY32">
        <v>85</v>
      </c>
      <c r="GA32" t="s">
        <v>3</v>
      </c>
      <c r="GD32">
        <v>1</v>
      </c>
      <c r="GF32">
        <v>-179832266</v>
      </c>
      <c r="GG32">
        <v>2</v>
      </c>
      <c r="GH32">
        <v>1</v>
      </c>
      <c r="GI32">
        <v>-2</v>
      </c>
      <c r="GJ32">
        <v>0</v>
      </c>
      <c r="GK32">
        <v>0</v>
      </c>
      <c r="GL32">
        <f t="shared" si="47"/>
        <v>0</v>
      </c>
      <c r="GM32">
        <f t="shared" si="48"/>
        <v>0</v>
      </c>
      <c r="GN32">
        <f t="shared" si="49"/>
        <v>0</v>
      </c>
      <c r="GO32">
        <f t="shared" si="50"/>
        <v>0</v>
      </c>
      <c r="GP32">
        <f t="shared" si="51"/>
        <v>0</v>
      </c>
      <c r="GR32">
        <v>0</v>
      </c>
      <c r="GS32">
        <v>0</v>
      </c>
      <c r="GT32">
        <v>0</v>
      </c>
      <c r="GU32" t="s">
        <v>3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HC32">
        <f t="shared" si="54"/>
        <v>0</v>
      </c>
      <c r="IK32">
        <v>0</v>
      </c>
    </row>
    <row r="33" spans="1:245" x14ac:dyDescent="0.2">
      <c r="A33">
        <v>17</v>
      </c>
      <c r="B33">
        <v>1</v>
      </c>
      <c r="C33">
        <f>ROW(SmtRes!A46)</f>
        <v>46</v>
      </c>
      <c r="D33">
        <f>ROW(EtalonRes!A46)</f>
        <v>46</v>
      </c>
      <c r="E33" t="s">
        <v>36</v>
      </c>
      <c r="F33" t="s">
        <v>37</v>
      </c>
      <c r="G33" t="s">
        <v>38</v>
      </c>
      <c r="H33" t="s">
        <v>39</v>
      </c>
      <c r="I33">
        <f>ROUND(3/100,9)</f>
        <v>0.03</v>
      </c>
      <c r="J33">
        <v>0</v>
      </c>
      <c r="O33">
        <f t="shared" si="21"/>
        <v>413.66</v>
      </c>
      <c r="P33">
        <f t="shared" si="22"/>
        <v>0</v>
      </c>
      <c r="Q33">
        <f t="shared" si="23"/>
        <v>288.54000000000002</v>
      </c>
      <c r="R33">
        <f t="shared" si="24"/>
        <v>44.37</v>
      </c>
      <c r="S33">
        <f t="shared" si="25"/>
        <v>125.12</v>
      </c>
      <c r="T33">
        <f t="shared" si="26"/>
        <v>0</v>
      </c>
      <c r="U33">
        <f t="shared" si="27"/>
        <v>13.79448</v>
      </c>
      <c r="V33">
        <f t="shared" si="28"/>
        <v>3.2870400000000002</v>
      </c>
      <c r="W33">
        <f t="shared" si="29"/>
        <v>0</v>
      </c>
      <c r="X33">
        <f t="shared" si="30"/>
        <v>237.29</v>
      </c>
      <c r="Y33">
        <f t="shared" si="31"/>
        <v>144.07</v>
      </c>
      <c r="AA33">
        <v>47636896</v>
      </c>
      <c r="AB33">
        <f t="shared" si="32"/>
        <v>13788.616</v>
      </c>
      <c r="AC33">
        <f>ROUND(((ES33*0)),6)</f>
        <v>0</v>
      </c>
      <c r="AD33">
        <f>ROUND(((((ET33*0.8))-((EU33*0.8)))+AE33),6)</f>
        <v>9618.0879999999997</v>
      </c>
      <c r="AE33">
        <f>ROUND(((EU33*0.8)),6)</f>
        <v>1478.912</v>
      </c>
      <c r="AF33">
        <f>ROUND(((EV33*0.8)),6)</f>
        <v>4170.5280000000002</v>
      </c>
      <c r="AG33">
        <f t="shared" si="33"/>
        <v>0</v>
      </c>
      <c r="AH33">
        <f>((EW33*0.8))</f>
        <v>459.81600000000003</v>
      </c>
      <c r="AI33">
        <f>((EX33*0.8))</f>
        <v>109.56800000000001</v>
      </c>
      <c r="AJ33">
        <f t="shared" si="34"/>
        <v>0</v>
      </c>
      <c r="AK33">
        <v>18567.810000000001</v>
      </c>
      <c r="AL33">
        <v>1332.04</v>
      </c>
      <c r="AM33">
        <v>12022.61</v>
      </c>
      <c r="AN33">
        <v>1848.64</v>
      </c>
      <c r="AO33">
        <v>5213.16</v>
      </c>
      <c r="AP33">
        <v>0</v>
      </c>
      <c r="AQ33">
        <v>574.77</v>
      </c>
      <c r="AR33">
        <v>136.96</v>
      </c>
      <c r="AS33">
        <v>0</v>
      </c>
      <c r="AT33">
        <v>140</v>
      </c>
      <c r="AU33">
        <v>85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40</v>
      </c>
      <c r="BM33">
        <v>7005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155</v>
      </c>
      <c r="CA33">
        <v>100</v>
      </c>
      <c r="CE33">
        <v>0</v>
      </c>
      <c r="CF33">
        <v>0</v>
      </c>
      <c r="CG33">
        <v>0</v>
      </c>
      <c r="CM33">
        <v>0</v>
      </c>
      <c r="CN33" t="s">
        <v>41</v>
      </c>
      <c r="CO33">
        <v>0</v>
      </c>
      <c r="CP33">
        <f t="shared" si="35"/>
        <v>413.66</v>
      </c>
      <c r="CQ33">
        <f t="shared" si="36"/>
        <v>0</v>
      </c>
      <c r="CR33">
        <f t="shared" si="37"/>
        <v>9618.0879999999997</v>
      </c>
      <c r="CS33">
        <f t="shared" si="38"/>
        <v>1478.912</v>
      </c>
      <c r="CT33">
        <f t="shared" si="39"/>
        <v>4170.5280000000002</v>
      </c>
      <c r="CU33">
        <f t="shared" si="40"/>
        <v>0</v>
      </c>
      <c r="CV33">
        <f t="shared" si="41"/>
        <v>459.81600000000003</v>
      </c>
      <c r="CW33">
        <f t="shared" si="42"/>
        <v>109.56800000000001</v>
      </c>
      <c r="CX33">
        <f t="shared" si="43"/>
        <v>0</v>
      </c>
      <c r="CY33">
        <f t="shared" si="44"/>
        <v>237.28600000000003</v>
      </c>
      <c r="CZ33">
        <f t="shared" si="45"/>
        <v>144.06650000000002</v>
      </c>
      <c r="DC33" t="s">
        <v>3</v>
      </c>
      <c r="DD33" t="s">
        <v>22</v>
      </c>
      <c r="DE33" t="s">
        <v>42</v>
      </c>
      <c r="DF33" t="s">
        <v>42</v>
      </c>
      <c r="DG33" t="s">
        <v>42</v>
      </c>
      <c r="DH33" t="s">
        <v>3</v>
      </c>
      <c r="DI33" t="s">
        <v>42</v>
      </c>
      <c r="DJ33" t="s">
        <v>42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39</v>
      </c>
      <c r="DW33" t="s">
        <v>39</v>
      </c>
      <c r="DX33">
        <v>1</v>
      </c>
      <c r="EE33">
        <v>45919522</v>
      </c>
      <c r="EF33">
        <v>2</v>
      </c>
      <c r="EG33" t="s">
        <v>24</v>
      </c>
      <c r="EH33">
        <v>0</v>
      </c>
      <c r="EI33" t="s">
        <v>3</v>
      </c>
      <c r="EJ33">
        <v>1</v>
      </c>
      <c r="EK33">
        <v>7005</v>
      </c>
      <c r="EL33" t="s">
        <v>43</v>
      </c>
      <c r="EM33" t="s">
        <v>44</v>
      </c>
      <c r="EO33" t="s">
        <v>45</v>
      </c>
      <c r="EQ33">
        <v>0</v>
      </c>
      <c r="ER33">
        <v>18567.810000000001</v>
      </c>
      <c r="ES33">
        <v>1332.04</v>
      </c>
      <c r="ET33">
        <v>12022.61</v>
      </c>
      <c r="EU33">
        <v>1848.64</v>
      </c>
      <c r="EV33">
        <v>5213.16</v>
      </c>
      <c r="EW33">
        <v>574.77</v>
      </c>
      <c r="EX33">
        <v>136.96</v>
      </c>
      <c r="EY33">
        <v>0</v>
      </c>
      <c r="FQ33">
        <v>0</v>
      </c>
      <c r="FR33">
        <f t="shared" si="46"/>
        <v>0</v>
      </c>
      <c r="FS33">
        <v>0</v>
      </c>
      <c r="FT33" t="s">
        <v>28</v>
      </c>
      <c r="FU33" t="s">
        <v>29</v>
      </c>
      <c r="FX33">
        <v>139.5</v>
      </c>
      <c r="FY33">
        <v>85</v>
      </c>
      <c r="GA33" t="s">
        <v>3</v>
      </c>
      <c r="GD33">
        <v>1</v>
      </c>
      <c r="GF33">
        <v>-1456885258</v>
      </c>
      <c r="GG33">
        <v>2</v>
      </c>
      <c r="GH33">
        <v>1</v>
      </c>
      <c r="GI33">
        <v>-2</v>
      </c>
      <c r="GJ33">
        <v>0</v>
      </c>
      <c r="GK33">
        <v>0</v>
      </c>
      <c r="GL33">
        <f t="shared" si="47"/>
        <v>0</v>
      </c>
      <c r="GM33">
        <f t="shared" si="48"/>
        <v>795.02</v>
      </c>
      <c r="GN33">
        <f t="shared" si="49"/>
        <v>795.02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3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HC33">
        <f t="shared" si="54"/>
        <v>0</v>
      </c>
      <c r="IK33">
        <v>0</v>
      </c>
    </row>
    <row r="34" spans="1:245" x14ac:dyDescent="0.2">
      <c r="A34">
        <v>17</v>
      </c>
      <c r="B34">
        <v>1</v>
      </c>
      <c r="C34">
        <f>ROW(SmtRes!A54)</f>
        <v>54</v>
      </c>
      <c r="D34">
        <f>ROW(EtalonRes!A54)</f>
        <v>54</v>
      </c>
      <c r="E34" t="s">
        <v>36</v>
      </c>
      <c r="F34" t="s">
        <v>37</v>
      </c>
      <c r="G34" t="s">
        <v>38</v>
      </c>
      <c r="H34" t="s">
        <v>39</v>
      </c>
      <c r="I34">
        <f>ROUND(3/100,9)</f>
        <v>0.03</v>
      </c>
      <c r="J34">
        <v>0</v>
      </c>
      <c r="O34">
        <f t="shared" si="21"/>
        <v>413.66</v>
      </c>
      <c r="P34">
        <f t="shared" si="22"/>
        <v>0</v>
      </c>
      <c r="Q34">
        <f t="shared" si="23"/>
        <v>288.54000000000002</v>
      </c>
      <c r="R34">
        <f t="shared" si="24"/>
        <v>44.37</v>
      </c>
      <c r="S34">
        <f t="shared" si="25"/>
        <v>125.12</v>
      </c>
      <c r="T34">
        <f t="shared" si="26"/>
        <v>0</v>
      </c>
      <c r="U34">
        <f t="shared" si="27"/>
        <v>13.79448</v>
      </c>
      <c r="V34">
        <f t="shared" si="28"/>
        <v>3.2870400000000002</v>
      </c>
      <c r="W34">
        <f t="shared" si="29"/>
        <v>0</v>
      </c>
      <c r="X34">
        <f t="shared" si="30"/>
        <v>237.29</v>
      </c>
      <c r="Y34">
        <f t="shared" si="31"/>
        <v>144.07</v>
      </c>
      <c r="AA34">
        <v>47641669</v>
      </c>
      <c r="AB34">
        <f t="shared" si="32"/>
        <v>13788.616</v>
      </c>
      <c r="AC34">
        <f>ROUND(((ES34*0)),6)</f>
        <v>0</v>
      </c>
      <c r="AD34">
        <f>ROUND(((((ET34*0.8))-((EU34*0.8)))+AE34),6)</f>
        <v>9618.0879999999997</v>
      </c>
      <c r="AE34">
        <f>ROUND(((EU34*0.8)),6)</f>
        <v>1478.912</v>
      </c>
      <c r="AF34">
        <f>ROUND(((EV34*0.8)),6)</f>
        <v>4170.5280000000002</v>
      </c>
      <c r="AG34">
        <f t="shared" si="33"/>
        <v>0</v>
      </c>
      <c r="AH34">
        <f>((EW34*0.8))</f>
        <v>459.81600000000003</v>
      </c>
      <c r="AI34">
        <f>((EX34*0.8))</f>
        <v>109.56800000000001</v>
      </c>
      <c r="AJ34">
        <f t="shared" si="34"/>
        <v>0</v>
      </c>
      <c r="AK34">
        <v>18567.810000000001</v>
      </c>
      <c r="AL34">
        <v>1332.04</v>
      </c>
      <c r="AM34">
        <v>12022.61</v>
      </c>
      <c r="AN34">
        <v>1848.64</v>
      </c>
      <c r="AO34">
        <v>5213.16</v>
      </c>
      <c r="AP34">
        <v>0</v>
      </c>
      <c r="AQ34">
        <v>574.77</v>
      </c>
      <c r="AR34">
        <v>136.96</v>
      </c>
      <c r="AS34">
        <v>0</v>
      </c>
      <c r="AT34">
        <v>140</v>
      </c>
      <c r="AU34">
        <v>85</v>
      </c>
      <c r="AV34">
        <v>1</v>
      </c>
      <c r="AW34">
        <v>1</v>
      </c>
      <c r="AZ34">
        <v>1</v>
      </c>
      <c r="BA34">
        <v>1</v>
      </c>
      <c r="BB34">
        <v>1</v>
      </c>
      <c r="BC34">
        <v>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40</v>
      </c>
      <c r="BM34">
        <v>7005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155</v>
      </c>
      <c r="CA34">
        <v>100</v>
      </c>
      <c r="CE34">
        <v>0</v>
      </c>
      <c r="CF34">
        <v>0</v>
      </c>
      <c r="CG34">
        <v>0</v>
      </c>
      <c r="CM34">
        <v>0</v>
      </c>
      <c r="CN34" t="s">
        <v>41</v>
      </c>
      <c r="CO34">
        <v>0</v>
      </c>
      <c r="CP34">
        <f t="shared" si="35"/>
        <v>413.66</v>
      </c>
      <c r="CQ34">
        <f t="shared" si="36"/>
        <v>0</v>
      </c>
      <c r="CR34">
        <f t="shared" si="37"/>
        <v>9618.0879999999997</v>
      </c>
      <c r="CS34">
        <f t="shared" si="38"/>
        <v>1478.912</v>
      </c>
      <c r="CT34">
        <f t="shared" si="39"/>
        <v>4170.5280000000002</v>
      </c>
      <c r="CU34">
        <f t="shared" si="40"/>
        <v>0</v>
      </c>
      <c r="CV34">
        <f t="shared" si="41"/>
        <v>459.81600000000003</v>
      </c>
      <c r="CW34">
        <f t="shared" si="42"/>
        <v>109.56800000000001</v>
      </c>
      <c r="CX34">
        <f t="shared" si="43"/>
        <v>0</v>
      </c>
      <c r="CY34">
        <f t="shared" si="44"/>
        <v>237.28600000000003</v>
      </c>
      <c r="CZ34">
        <f t="shared" si="45"/>
        <v>144.06650000000002</v>
      </c>
      <c r="DC34" t="s">
        <v>3</v>
      </c>
      <c r="DD34" t="s">
        <v>22</v>
      </c>
      <c r="DE34" t="s">
        <v>42</v>
      </c>
      <c r="DF34" t="s">
        <v>42</v>
      </c>
      <c r="DG34" t="s">
        <v>42</v>
      </c>
      <c r="DH34" t="s">
        <v>3</v>
      </c>
      <c r="DI34" t="s">
        <v>42</v>
      </c>
      <c r="DJ34" t="s">
        <v>42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39</v>
      </c>
      <c r="DW34" t="s">
        <v>39</v>
      </c>
      <c r="DX34">
        <v>1</v>
      </c>
      <c r="EE34">
        <v>45919522</v>
      </c>
      <c r="EF34">
        <v>2</v>
      </c>
      <c r="EG34" t="s">
        <v>24</v>
      </c>
      <c r="EH34">
        <v>0</v>
      </c>
      <c r="EI34" t="s">
        <v>3</v>
      </c>
      <c r="EJ34">
        <v>1</v>
      </c>
      <c r="EK34">
        <v>7005</v>
      </c>
      <c r="EL34" t="s">
        <v>43</v>
      </c>
      <c r="EM34" t="s">
        <v>44</v>
      </c>
      <c r="EO34" t="s">
        <v>45</v>
      </c>
      <c r="EQ34">
        <v>0</v>
      </c>
      <c r="ER34">
        <v>18567.810000000001</v>
      </c>
      <c r="ES34">
        <v>1332.04</v>
      </c>
      <c r="ET34">
        <v>12022.61</v>
      </c>
      <c r="EU34">
        <v>1848.64</v>
      </c>
      <c r="EV34">
        <v>5213.16</v>
      </c>
      <c r="EW34">
        <v>574.77</v>
      </c>
      <c r="EX34">
        <v>136.96</v>
      </c>
      <c r="EY34">
        <v>0</v>
      </c>
      <c r="FQ34">
        <v>0</v>
      </c>
      <c r="FR34">
        <f t="shared" si="46"/>
        <v>0</v>
      </c>
      <c r="FS34">
        <v>0</v>
      </c>
      <c r="FT34" t="s">
        <v>28</v>
      </c>
      <c r="FU34" t="s">
        <v>29</v>
      </c>
      <c r="FX34">
        <v>139.5</v>
      </c>
      <c r="FY34">
        <v>85</v>
      </c>
      <c r="GA34" t="s">
        <v>3</v>
      </c>
      <c r="GD34">
        <v>1</v>
      </c>
      <c r="GF34">
        <v>-1456885258</v>
      </c>
      <c r="GG34">
        <v>2</v>
      </c>
      <c r="GH34">
        <v>1</v>
      </c>
      <c r="GI34">
        <v>-2</v>
      </c>
      <c r="GJ34">
        <v>0</v>
      </c>
      <c r="GK34">
        <v>0</v>
      </c>
      <c r="GL34">
        <f t="shared" si="47"/>
        <v>0</v>
      </c>
      <c r="GM34">
        <f t="shared" si="48"/>
        <v>795.02</v>
      </c>
      <c r="GN34">
        <f t="shared" si="49"/>
        <v>795.02</v>
      </c>
      <c r="GO34">
        <f t="shared" si="50"/>
        <v>0</v>
      </c>
      <c r="GP34">
        <f t="shared" si="51"/>
        <v>0</v>
      </c>
      <c r="GR34">
        <v>0</v>
      </c>
      <c r="GS34">
        <v>0</v>
      </c>
      <c r="GT34">
        <v>0</v>
      </c>
      <c r="GU34" t="s">
        <v>3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HC34">
        <f t="shared" si="54"/>
        <v>0</v>
      </c>
      <c r="IK34">
        <v>0</v>
      </c>
    </row>
    <row r="35" spans="1:245" x14ac:dyDescent="0.2">
      <c r="A35">
        <v>18</v>
      </c>
      <c r="B35">
        <v>1</v>
      </c>
      <c r="C35">
        <v>44</v>
      </c>
      <c r="E35" t="s">
        <v>46</v>
      </c>
      <c r="F35" t="s">
        <v>31</v>
      </c>
      <c r="G35" t="s">
        <v>32</v>
      </c>
      <c r="H35" t="s">
        <v>19</v>
      </c>
      <c r="I35">
        <f>I33*J35</f>
        <v>2.25</v>
      </c>
      <c r="J35">
        <v>75</v>
      </c>
      <c r="O35">
        <f t="shared" si="21"/>
        <v>0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47636896</v>
      </c>
      <c r="AB35">
        <f t="shared" si="32"/>
        <v>0</v>
      </c>
      <c r="AC35">
        <f t="shared" ref="AC35:AC56" si="55">ROUND((ES35),6)</f>
        <v>0</v>
      </c>
      <c r="AD35">
        <f>ROUND((((ET35)-(EU35))+AE35),6)</f>
        <v>0</v>
      </c>
      <c r="AE35">
        <f>ROUND((EU35),6)</f>
        <v>0</v>
      </c>
      <c r="AF35">
        <f>ROUND((EV35),6)</f>
        <v>0</v>
      </c>
      <c r="AG35">
        <f t="shared" si="33"/>
        <v>0</v>
      </c>
      <c r="AH35">
        <f>(EW35)</f>
        <v>0</v>
      </c>
      <c r="AI35">
        <f>(EX35)</f>
        <v>0</v>
      </c>
      <c r="AJ35">
        <f t="shared" si="34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104</v>
      </c>
      <c r="AU35">
        <v>60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68001</v>
      </c>
      <c r="BN35">
        <v>0</v>
      </c>
      <c r="BO35" t="s">
        <v>3</v>
      </c>
      <c r="BP35">
        <v>0</v>
      </c>
      <c r="BQ35">
        <v>6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104</v>
      </c>
      <c r="CA35">
        <v>60</v>
      </c>
      <c r="CE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5"/>
        <v>0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0</v>
      </c>
      <c r="CU35">
        <f t="shared" si="40"/>
        <v>0</v>
      </c>
      <c r="CV35">
        <f t="shared" si="41"/>
        <v>0</v>
      </c>
      <c r="CW35">
        <f t="shared" si="42"/>
        <v>0</v>
      </c>
      <c r="CX35">
        <f t="shared" si="43"/>
        <v>0</v>
      </c>
      <c r="CY35">
        <f t="shared" si="44"/>
        <v>0</v>
      </c>
      <c r="CZ35">
        <f t="shared" si="45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1009</v>
      </c>
      <c r="DV35" t="s">
        <v>19</v>
      </c>
      <c r="DW35" t="s">
        <v>19</v>
      </c>
      <c r="DX35">
        <v>1000</v>
      </c>
      <c r="EE35">
        <v>45919696</v>
      </c>
      <c r="EF35">
        <v>6</v>
      </c>
      <c r="EG35" t="s">
        <v>33</v>
      </c>
      <c r="EH35">
        <v>0</v>
      </c>
      <c r="EI35" t="s">
        <v>3</v>
      </c>
      <c r="EJ35">
        <v>1</v>
      </c>
      <c r="EK35">
        <v>68001</v>
      </c>
      <c r="EL35" t="s">
        <v>34</v>
      </c>
      <c r="EM35" t="s">
        <v>35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6"/>
        <v>0</v>
      </c>
      <c r="FS35">
        <v>0</v>
      </c>
      <c r="FX35">
        <v>104</v>
      </c>
      <c r="FY35">
        <v>60</v>
      </c>
      <c r="GA35" t="s">
        <v>3</v>
      </c>
      <c r="GD35">
        <v>1</v>
      </c>
      <c r="GF35">
        <v>-179832266</v>
      </c>
      <c r="GG35">
        <v>2</v>
      </c>
      <c r="GH35">
        <v>1</v>
      </c>
      <c r="GI35">
        <v>-2</v>
      </c>
      <c r="GJ35">
        <v>0</v>
      </c>
      <c r="GK35">
        <v>0</v>
      </c>
      <c r="GL35">
        <f t="shared" si="47"/>
        <v>0</v>
      </c>
      <c r="GM35">
        <f t="shared" si="48"/>
        <v>0</v>
      </c>
      <c r="GN35">
        <f t="shared" si="49"/>
        <v>0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3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HC35">
        <f t="shared" si="54"/>
        <v>0</v>
      </c>
      <c r="IK35">
        <v>0</v>
      </c>
    </row>
    <row r="36" spans="1:245" x14ac:dyDescent="0.2">
      <c r="A36">
        <v>18</v>
      </c>
      <c r="B36">
        <v>1</v>
      </c>
      <c r="C36">
        <v>52</v>
      </c>
      <c r="E36" t="s">
        <v>46</v>
      </c>
      <c r="F36" t="s">
        <v>31</v>
      </c>
      <c r="G36" t="s">
        <v>32</v>
      </c>
      <c r="H36" t="s">
        <v>19</v>
      </c>
      <c r="I36">
        <f>I34*J36</f>
        <v>2.25</v>
      </c>
      <c r="J36">
        <v>75</v>
      </c>
      <c r="O36">
        <f t="shared" si="21"/>
        <v>0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47641669</v>
      </c>
      <c r="AB36">
        <f t="shared" si="32"/>
        <v>0</v>
      </c>
      <c r="AC36">
        <f t="shared" si="55"/>
        <v>0</v>
      </c>
      <c r="AD36">
        <f>ROUND((((ET36)-(EU36))+AE36),6)</f>
        <v>0</v>
      </c>
      <c r="AE36">
        <f>ROUND((EU36),6)</f>
        <v>0</v>
      </c>
      <c r="AF36">
        <f>ROUND((EV36),6)</f>
        <v>0</v>
      </c>
      <c r="AG36">
        <f t="shared" si="33"/>
        <v>0</v>
      </c>
      <c r="AH36">
        <f>(EW36)</f>
        <v>0</v>
      </c>
      <c r="AI36">
        <f>(EX36)</f>
        <v>0</v>
      </c>
      <c r="AJ36">
        <f t="shared" si="34"/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155</v>
      </c>
      <c r="AU36">
        <v>100</v>
      </c>
      <c r="AV36">
        <v>1</v>
      </c>
      <c r="AW36">
        <v>1</v>
      </c>
      <c r="AZ36">
        <v>1</v>
      </c>
      <c r="BA36">
        <v>1</v>
      </c>
      <c r="BB36">
        <v>1</v>
      </c>
      <c r="BC36">
        <v>1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3</v>
      </c>
      <c r="BM36">
        <v>68001</v>
      </c>
      <c r="BN36">
        <v>0</v>
      </c>
      <c r="BO36" t="s">
        <v>3</v>
      </c>
      <c r="BP36">
        <v>0</v>
      </c>
      <c r="BQ36">
        <v>6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155</v>
      </c>
      <c r="CA36">
        <v>100</v>
      </c>
      <c r="CE36">
        <v>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5"/>
        <v>0</v>
      </c>
      <c r="CQ36">
        <f t="shared" si="36"/>
        <v>0</v>
      </c>
      <c r="CR36">
        <f t="shared" si="37"/>
        <v>0</v>
      </c>
      <c r="CS36">
        <f t="shared" si="38"/>
        <v>0</v>
      </c>
      <c r="CT36">
        <f t="shared" si="39"/>
        <v>0</v>
      </c>
      <c r="CU36">
        <f t="shared" si="40"/>
        <v>0</v>
      </c>
      <c r="CV36">
        <f t="shared" si="41"/>
        <v>0</v>
      </c>
      <c r="CW36">
        <f t="shared" si="42"/>
        <v>0</v>
      </c>
      <c r="CX36">
        <f t="shared" si="43"/>
        <v>0</v>
      </c>
      <c r="CY36">
        <f t="shared" si="44"/>
        <v>0</v>
      </c>
      <c r="CZ36">
        <f t="shared" si="45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1009</v>
      </c>
      <c r="DV36" t="s">
        <v>19</v>
      </c>
      <c r="DW36" t="s">
        <v>19</v>
      </c>
      <c r="DX36">
        <v>1000</v>
      </c>
      <c r="EE36">
        <v>45919696</v>
      </c>
      <c r="EF36">
        <v>6</v>
      </c>
      <c r="EG36" t="s">
        <v>33</v>
      </c>
      <c r="EH36">
        <v>0</v>
      </c>
      <c r="EI36" t="s">
        <v>3</v>
      </c>
      <c r="EJ36">
        <v>1</v>
      </c>
      <c r="EK36">
        <v>68001</v>
      </c>
      <c r="EL36" t="s">
        <v>34</v>
      </c>
      <c r="EM36" t="s">
        <v>35</v>
      </c>
      <c r="EO36" t="s">
        <v>3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6"/>
        <v>0</v>
      </c>
      <c r="FS36">
        <v>0</v>
      </c>
      <c r="FX36">
        <v>155</v>
      </c>
      <c r="FY36">
        <v>100</v>
      </c>
      <c r="GA36" t="s">
        <v>3</v>
      </c>
      <c r="GD36">
        <v>1</v>
      </c>
      <c r="GF36">
        <v>-179832266</v>
      </c>
      <c r="GG36">
        <v>2</v>
      </c>
      <c r="GH36">
        <v>1</v>
      </c>
      <c r="GI36">
        <v>-2</v>
      </c>
      <c r="GJ36">
        <v>0</v>
      </c>
      <c r="GK36">
        <v>0</v>
      </c>
      <c r="GL36">
        <f t="shared" si="47"/>
        <v>0</v>
      </c>
      <c r="GM36">
        <f t="shared" si="48"/>
        <v>0</v>
      </c>
      <c r="GN36">
        <f t="shared" si="49"/>
        <v>0</v>
      </c>
      <c r="GO36">
        <f t="shared" si="50"/>
        <v>0</v>
      </c>
      <c r="GP36">
        <f t="shared" si="51"/>
        <v>0</v>
      </c>
      <c r="GR36">
        <v>0</v>
      </c>
      <c r="GS36">
        <v>0</v>
      </c>
      <c r="GT36">
        <v>0</v>
      </c>
      <c r="GU36" t="s">
        <v>3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HC36">
        <f t="shared" si="54"/>
        <v>0</v>
      </c>
      <c r="IK36">
        <v>0</v>
      </c>
    </row>
    <row r="37" spans="1:245" x14ac:dyDescent="0.2">
      <c r="A37">
        <v>17</v>
      </c>
      <c r="B37">
        <v>1</v>
      </c>
      <c r="C37">
        <f>ROW(SmtRes!A61)</f>
        <v>61</v>
      </c>
      <c r="D37">
        <f>ROW(EtalonRes!A60)</f>
        <v>60</v>
      </c>
      <c r="E37" t="s">
        <v>47</v>
      </c>
      <c r="F37" t="s">
        <v>48</v>
      </c>
      <c r="G37" t="s">
        <v>49</v>
      </c>
      <c r="H37" t="s">
        <v>50</v>
      </c>
      <c r="I37">
        <v>5.2</v>
      </c>
      <c r="J37">
        <v>0</v>
      </c>
      <c r="O37">
        <f t="shared" si="21"/>
        <v>7845.36</v>
      </c>
      <c r="P37">
        <f t="shared" si="22"/>
        <v>116.74</v>
      </c>
      <c r="Q37">
        <f t="shared" si="23"/>
        <v>5069.49</v>
      </c>
      <c r="R37">
        <f t="shared" si="24"/>
        <v>0</v>
      </c>
      <c r="S37">
        <f t="shared" si="25"/>
        <v>2659.13</v>
      </c>
      <c r="T37">
        <f t="shared" si="26"/>
        <v>0</v>
      </c>
      <c r="U37">
        <f t="shared" si="27"/>
        <v>311.73740000000004</v>
      </c>
      <c r="V37">
        <f t="shared" si="28"/>
        <v>0</v>
      </c>
      <c r="W37">
        <f t="shared" si="29"/>
        <v>0</v>
      </c>
      <c r="X37">
        <f t="shared" si="30"/>
        <v>2074.12</v>
      </c>
      <c r="Y37">
        <f t="shared" si="31"/>
        <v>1329.57</v>
      </c>
      <c r="AA37">
        <v>47636896</v>
      </c>
      <c r="AB37">
        <f t="shared" si="32"/>
        <v>1508.7215000000001</v>
      </c>
      <c r="AC37">
        <f t="shared" si="55"/>
        <v>22.45</v>
      </c>
      <c r="AD37">
        <f>ROUND(((((ET37*1.15))-((EU37*1.15)))+AE37),6)</f>
        <v>974.90099999999995</v>
      </c>
      <c r="AE37">
        <f>ROUND(((EU37*1.15)),6)</f>
        <v>0</v>
      </c>
      <c r="AF37">
        <f>ROUND(((EV37*1.15)),6)</f>
        <v>511.37049999999999</v>
      </c>
      <c r="AG37">
        <f t="shared" si="33"/>
        <v>0</v>
      </c>
      <c r="AH37">
        <f>((EW37*1.15))</f>
        <v>59.9495</v>
      </c>
      <c r="AI37">
        <f>((EX37*1.15))</f>
        <v>0</v>
      </c>
      <c r="AJ37">
        <f t="shared" si="34"/>
        <v>0</v>
      </c>
      <c r="AK37">
        <v>1314.86</v>
      </c>
      <c r="AL37">
        <v>22.45</v>
      </c>
      <c r="AM37">
        <v>847.74</v>
      </c>
      <c r="AN37">
        <v>0</v>
      </c>
      <c r="AO37">
        <v>444.67</v>
      </c>
      <c r="AP37">
        <v>0</v>
      </c>
      <c r="AQ37">
        <v>52.13</v>
      </c>
      <c r="AR37">
        <v>0</v>
      </c>
      <c r="AS37">
        <v>0</v>
      </c>
      <c r="AT37">
        <v>78</v>
      </c>
      <c r="AU37">
        <v>50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51</v>
      </c>
      <c r="BM37">
        <v>69001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78</v>
      </c>
      <c r="CA37">
        <v>50</v>
      </c>
      <c r="CE37">
        <v>0</v>
      </c>
      <c r="CF37">
        <v>0</v>
      </c>
      <c r="CG37">
        <v>0</v>
      </c>
      <c r="CM37">
        <v>0</v>
      </c>
      <c r="CN37" t="s">
        <v>1170</v>
      </c>
      <c r="CO37">
        <v>0</v>
      </c>
      <c r="CP37">
        <f t="shared" si="35"/>
        <v>7845.36</v>
      </c>
      <c r="CQ37">
        <f t="shared" si="36"/>
        <v>22.45</v>
      </c>
      <c r="CR37">
        <f t="shared" si="37"/>
        <v>974.90099999999995</v>
      </c>
      <c r="CS37">
        <f t="shared" si="38"/>
        <v>0</v>
      </c>
      <c r="CT37">
        <f t="shared" si="39"/>
        <v>511.37049999999999</v>
      </c>
      <c r="CU37">
        <f t="shared" si="40"/>
        <v>0</v>
      </c>
      <c r="CV37">
        <f t="shared" si="41"/>
        <v>59.9495</v>
      </c>
      <c r="CW37">
        <f t="shared" si="42"/>
        <v>0</v>
      </c>
      <c r="CX37">
        <f t="shared" si="43"/>
        <v>0</v>
      </c>
      <c r="CY37">
        <f t="shared" si="44"/>
        <v>2074.1214</v>
      </c>
      <c r="CZ37">
        <f t="shared" si="45"/>
        <v>1329.5650000000001</v>
      </c>
      <c r="DC37" t="s">
        <v>3</v>
      </c>
      <c r="DD37" t="s">
        <v>3</v>
      </c>
      <c r="DE37" t="s">
        <v>52</v>
      </c>
      <c r="DF37" t="s">
        <v>52</v>
      </c>
      <c r="DG37" t="s">
        <v>52</v>
      </c>
      <c r="DH37" t="s">
        <v>3</v>
      </c>
      <c r="DI37" t="s">
        <v>52</v>
      </c>
      <c r="DJ37" t="s">
        <v>52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1007</v>
      </c>
      <c r="DV37" t="s">
        <v>50</v>
      </c>
      <c r="DW37" t="s">
        <v>50</v>
      </c>
      <c r="DX37">
        <v>1</v>
      </c>
      <c r="EE37">
        <v>45919697</v>
      </c>
      <c r="EF37">
        <v>6</v>
      </c>
      <c r="EG37" t="s">
        <v>33</v>
      </c>
      <c r="EH37">
        <v>0</v>
      </c>
      <c r="EI37" t="s">
        <v>3</v>
      </c>
      <c r="EJ37">
        <v>1</v>
      </c>
      <c r="EK37">
        <v>69001</v>
      </c>
      <c r="EL37" t="s">
        <v>53</v>
      </c>
      <c r="EM37" t="s">
        <v>54</v>
      </c>
      <c r="EO37" t="s">
        <v>55</v>
      </c>
      <c r="EQ37">
        <v>0</v>
      </c>
      <c r="ER37">
        <v>1314.86</v>
      </c>
      <c r="ES37">
        <v>22.45</v>
      </c>
      <c r="ET37">
        <v>847.74</v>
      </c>
      <c r="EU37">
        <v>0</v>
      </c>
      <c r="EV37">
        <v>444.67</v>
      </c>
      <c r="EW37">
        <v>52.13</v>
      </c>
      <c r="EX37">
        <v>0</v>
      </c>
      <c r="EY37">
        <v>0</v>
      </c>
      <c r="FQ37">
        <v>0</v>
      </c>
      <c r="FR37">
        <f t="shared" si="46"/>
        <v>0</v>
      </c>
      <c r="FS37">
        <v>0</v>
      </c>
      <c r="FX37">
        <v>78</v>
      </c>
      <c r="FY37">
        <v>50</v>
      </c>
      <c r="GA37" t="s">
        <v>3</v>
      </c>
      <c r="GD37">
        <v>1</v>
      </c>
      <c r="GF37">
        <v>-2039080910</v>
      </c>
      <c r="GG37">
        <v>2</v>
      </c>
      <c r="GH37">
        <v>1</v>
      </c>
      <c r="GI37">
        <v>-2</v>
      </c>
      <c r="GJ37">
        <v>0</v>
      </c>
      <c r="GK37">
        <v>0</v>
      </c>
      <c r="GL37">
        <f t="shared" si="47"/>
        <v>0</v>
      </c>
      <c r="GM37">
        <f t="shared" si="48"/>
        <v>11249.05</v>
      </c>
      <c r="GN37">
        <f t="shared" si="49"/>
        <v>11249.05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3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HC37">
        <f t="shared" si="54"/>
        <v>0</v>
      </c>
      <c r="IK37">
        <v>0</v>
      </c>
    </row>
    <row r="38" spans="1:245" x14ac:dyDescent="0.2">
      <c r="A38">
        <v>17</v>
      </c>
      <c r="B38">
        <v>1</v>
      </c>
      <c r="C38">
        <f>ROW(SmtRes!A68)</f>
        <v>68</v>
      </c>
      <c r="D38">
        <f>ROW(EtalonRes!A66)</f>
        <v>66</v>
      </c>
      <c r="E38" t="s">
        <v>47</v>
      </c>
      <c r="F38" t="s">
        <v>48</v>
      </c>
      <c r="G38" t="s">
        <v>49</v>
      </c>
      <c r="H38" t="s">
        <v>50</v>
      </c>
      <c r="I38">
        <v>5.2</v>
      </c>
      <c r="J38">
        <v>0</v>
      </c>
      <c r="O38">
        <f t="shared" si="21"/>
        <v>7845.36</v>
      </c>
      <c r="P38">
        <f t="shared" si="22"/>
        <v>116.74</v>
      </c>
      <c r="Q38">
        <f t="shared" si="23"/>
        <v>5069.49</v>
      </c>
      <c r="R38">
        <f t="shared" si="24"/>
        <v>0</v>
      </c>
      <c r="S38">
        <f t="shared" si="25"/>
        <v>2659.13</v>
      </c>
      <c r="T38">
        <f t="shared" si="26"/>
        <v>0</v>
      </c>
      <c r="U38">
        <f t="shared" si="27"/>
        <v>311.73740000000004</v>
      </c>
      <c r="V38">
        <f t="shared" si="28"/>
        <v>0</v>
      </c>
      <c r="W38">
        <f t="shared" si="29"/>
        <v>0</v>
      </c>
      <c r="X38">
        <f t="shared" si="30"/>
        <v>2074.12</v>
      </c>
      <c r="Y38">
        <f t="shared" si="31"/>
        <v>1329.57</v>
      </c>
      <c r="AA38">
        <v>47641669</v>
      </c>
      <c r="AB38">
        <f t="shared" si="32"/>
        <v>1508.7215000000001</v>
      </c>
      <c r="AC38">
        <f t="shared" si="55"/>
        <v>22.45</v>
      </c>
      <c r="AD38">
        <f>ROUND(((((ET38*1.15))-((EU38*1.15)))+AE38),6)</f>
        <v>974.90099999999995</v>
      </c>
      <c r="AE38">
        <f>ROUND(((EU38*1.15)),6)</f>
        <v>0</v>
      </c>
      <c r="AF38">
        <f>ROUND(((EV38*1.15)),6)</f>
        <v>511.37049999999999</v>
      </c>
      <c r="AG38">
        <f t="shared" si="33"/>
        <v>0</v>
      </c>
      <c r="AH38">
        <f>((EW38*1.15))</f>
        <v>59.9495</v>
      </c>
      <c r="AI38">
        <f>((EX38*1.15))</f>
        <v>0</v>
      </c>
      <c r="AJ38">
        <f t="shared" si="34"/>
        <v>0</v>
      </c>
      <c r="AK38">
        <v>1314.86</v>
      </c>
      <c r="AL38">
        <v>22.45</v>
      </c>
      <c r="AM38">
        <v>847.74</v>
      </c>
      <c r="AN38">
        <v>0</v>
      </c>
      <c r="AO38">
        <v>444.67</v>
      </c>
      <c r="AP38">
        <v>0</v>
      </c>
      <c r="AQ38">
        <v>52.13</v>
      </c>
      <c r="AR38">
        <v>0</v>
      </c>
      <c r="AS38">
        <v>0</v>
      </c>
      <c r="AT38">
        <v>78</v>
      </c>
      <c r="AU38">
        <v>50</v>
      </c>
      <c r="AV38">
        <v>1</v>
      </c>
      <c r="AW38">
        <v>1</v>
      </c>
      <c r="AZ38">
        <v>1</v>
      </c>
      <c r="BA38">
        <v>1</v>
      </c>
      <c r="BB38">
        <v>1</v>
      </c>
      <c r="BC38">
        <v>1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1</v>
      </c>
      <c r="BJ38" t="s">
        <v>51</v>
      </c>
      <c r="BM38">
        <v>69001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78</v>
      </c>
      <c r="CA38">
        <v>50</v>
      </c>
      <c r="CE38">
        <v>0</v>
      </c>
      <c r="CF38">
        <v>0</v>
      </c>
      <c r="CG38">
        <v>0</v>
      </c>
      <c r="CM38">
        <v>0</v>
      </c>
      <c r="CN38" t="s">
        <v>1170</v>
      </c>
      <c r="CO38">
        <v>0</v>
      </c>
      <c r="CP38">
        <f t="shared" si="35"/>
        <v>7845.36</v>
      </c>
      <c r="CQ38">
        <f t="shared" si="36"/>
        <v>22.45</v>
      </c>
      <c r="CR38">
        <f t="shared" si="37"/>
        <v>974.90099999999995</v>
      </c>
      <c r="CS38">
        <f t="shared" si="38"/>
        <v>0</v>
      </c>
      <c r="CT38">
        <f t="shared" si="39"/>
        <v>511.37049999999999</v>
      </c>
      <c r="CU38">
        <f t="shared" si="40"/>
        <v>0</v>
      </c>
      <c r="CV38">
        <f t="shared" si="41"/>
        <v>59.9495</v>
      </c>
      <c r="CW38">
        <f t="shared" si="42"/>
        <v>0</v>
      </c>
      <c r="CX38">
        <f t="shared" si="43"/>
        <v>0</v>
      </c>
      <c r="CY38">
        <f t="shared" si="44"/>
        <v>2074.1214</v>
      </c>
      <c r="CZ38">
        <f t="shared" si="45"/>
        <v>1329.5650000000001</v>
      </c>
      <c r="DC38" t="s">
        <v>3</v>
      </c>
      <c r="DD38" t="s">
        <v>3</v>
      </c>
      <c r="DE38" t="s">
        <v>52</v>
      </c>
      <c r="DF38" t="s">
        <v>52</v>
      </c>
      <c r="DG38" t="s">
        <v>52</v>
      </c>
      <c r="DH38" t="s">
        <v>3</v>
      </c>
      <c r="DI38" t="s">
        <v>52</v>
      </c>
      <c r="DJ38" t="s">
        <v>52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1007</v>
      </c>
      <c r="DV38" t="s">
        <v>50</v>
      </c>
      <c r="DW38" t="s">
        <v>50</v>
      </c>
      <c r="DX38">
        <v>1</v>
      </c>
      <c r="EE38">
        <v>45919697</v>
      </c>
      <c r="EF38">
        <v>6</v>
      </c>
      <c r="EG38" t="s">
        <v>33</v>
      </c>
      <c r="EH38">
        <v>0</v>
      </c>
      <c r="EI38" t="s">
        <v>3</v>
      </c>
      <c r="EJ38">
        <v>1</v>
      </c>
      <c r="EK38">
        <v>69001</v>
      </c>
      <c r="EL38" t="s">
        <v>53</v>
      </c>
      <c r="EM38" t="s">
        <v>54</v>
      </c>
      <c r="EO38" t="s">
        <v>55</v>
      </c>
      <c r="EQ38">
        <v>0</v>
      </c>
      <c r="ER38">
        <v>1314.86</v>
      </c>
      <c r="ES38">
        <v>22.45</v>
      </c>
      <c r="ET38">
        <v>847.74</v>
      </c>
      <c r="EU38">
        <v>0</v>
      </c>
      <c r="EV38">
        <v>444.67</v>
      </c>
      <c r="EW38">
        <v>52.13</v>
      </c>
      <c r="EX38">
        <v>0</v>
      </c>
      <c r="EY38">
        <v>0</v>
      </c>
      <c r="FQ38">
        <v>0</v>
      </c>
      <c r="FR38">
        <f t="shared" si="46"/>
        <v>0</v>
      </c>
      <c r="FS38">
        <v>0</v>
      </c>
      <c r="FX38">
        <v>78</v>
      </c>
      <c r="FY38">
        <v>50</v>
      </c>
      <c r="GA38" t="s">
        <v>3</v>
      </c>
      <c r="GD38">
        <v>1</v>
      </c>
      <c r="GF38">
        <v>-2039080910</v>
      </c>
      <c r="GG38">
        <v>2</v>
      </c>
      <c r="GH38">
        <v>1</v>
      </c>
      <c r="GI38">
        <v>-2</v>
      </c>
      <c r="GJ38">
        <v>0</v>
      </c>
      <c r="GK38">
        <v>0</v>
      </c>
      <c r="GL38">
        <f t="shared" si="47"/>
        <v>0</v>
      </c>
      <c r="GM38">
        <f t="shared" si="48"/>
        <v>11249.05</v>
      </c>
      <c r="GN38">
        <f t="shared" si="49"/>
        <v>11249.05</v>
      </c>
      <c r="GO38">
        <f t="shared" si="50"/>
        <v>0</v>
      </c>
      <c r="GP38">
        <f t="shared" si="51"/>
        <v>0</v>
      </c>
      <c r="GR38">
        <v>0</v>
      </c>
      <c r="GS38">
        <v>0</v>
      </c>
      <c r="GT38">
        <v>0</v>
      </c>
      <c r="GU38" t="s">
        <v>3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HC38">
        <f t="shared" si="54"/>
        <v>0</v>
      </c>
      <c r="IK38">
        <v>0</v>
      </c>
    </row>
    <row r="39" spans="1:245" x14ac:dyDescent="0.2">
      <c r="A39">
        <v>18</v>
      </c>
      <c r="B39">
        <v>1</v>
      </c>
      <c r="C39">
        <v>61</v>
      </c>
      <c r="E39" t="s">
        <v>56</v>
      </c>
      <c r="F39" t="s">
        <v>31</v>
      </c>
      <c r="G39" t="s">
        <v>32</v>
      </c>
      <c r="H39" t="s">
        <v>19</v>
      </c>
      <c r="I39">
        <f>I37*J39</f>
        <v>5.2</v>
      </c>
      <c r="J39">
        <v>1</v>
      </c>
      <c r="O39">
        <f t="shared" si="21"/>
        <v>0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47636896</v>
      </c>
      <c r="AB39">
        <f t="shared" si="32"/>
        <v>0</v>
      </c>
      <c r="AC39">
        <f t="shared" si="55"/>
        <v>0</v>
      </c>
      <c r="AD39">
        <f>ROUND((((ET39)-(EU39))+AE39),6)</f>
        <v>0</v>
      </c>
      <c r="AE39">
        <f>ROUND((EU39),6)</f>
        <v>0</v>
      </c>
      <c r="AF39">
        <f>ROUND((EV39),6)</f>
        <v>0</v>
      </c>
      <c r="AG39">
        <f t="shared" si="33"/>
        <v>0</v>
      </c>
      <c r="AH39">
        <f>(EW39)</f>
        <v>0</v>
      </c>
      <c r="AI39">
        <f>(EX39)</f>
        <v>0</v>
      </c>
      <c r="AJ39">
        <f t="shared" si="34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104</v>
      </c>
      <c r="AU39">
        <v>60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1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68001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104</v>
      </c>
      <c r="CA39">
        <v>60</v>
      </c>
      <c r="CE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5"/>
        <v>0</v>
      </c>
      <c r="CQ39">
        <f t="shared" si="36"/>
        <v>0</v>
      </c>
      <c r="CR39">
        <f t="shared" si="37"/>
        <v>0</v>
      </c>
      <c r="CS39">
        <f t="shared" si="38"/>
        <v>0</v>
      </c>
      <c r="CT39">
        <f t="shared" si="39"/>
        <v>0</v>
      </c>
      <c r="CU39">
        <f t="shared" si="40"/>
        <v>0</v>
      </c>
      <c r="CV39">
        <f t="shared" si="41"/>
        <v>0</v>
      </c>
      <c r="CW39">
        <f t="shared" si="42"/>
        <v>0</v>
      </c>
      <c r="CX39">
        <f t="shared" si="43"/>
        <v>0</v>
      </c>
      <c r="CY39">
        <f t="shared" si="44"/>
        <v>0</v>
      </c>
      <c r="CZ39">
        <f t="shared" si="45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19</v>
      </c>
      <c r="DW39" t="s">
        <v>19</v>
      </c>
      <c r="DX39">
        <v>1000</v>
      </c>
      <c r="EE39">
        <v>45919696</v>
      </c>
      <c r="EF39">
        <v>6</v>
      </c>
      <c r="EG39" t="s">
        <v>33</v>
      </c>
      <c r="EH39">
        <v>0</v>
      </c>
      <c r="EI39" t="s">
        <v>3</v>
      </c>
      <c r="EJ39">
        <v>1</v>
      </c>
      <c r="EK39">
        <v>68001</v>
      </c>
      <c r="EL39" t="s">
        <v>34</v>
      </c>
      <c r="EM39" t="s">
        <v>35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6"/>
        <v>0</v>
      </c>
      <c r="FS39">
        <v>0</v>
      </c>
      <c r="FX39">
        <v>104</v>
      </c>
      <c r="FY39">
        <v>60</v>
      </c>
      <c r="GA39" t="s">
        <v>3</v>
      </c>
      <c r="GD39">
        <v>1</v>
      </c>
      <c r="GF39">
        <v>-179832266</v>
      </c>
      <c r="GG39">
        <v>2</v>
      </c>
      <c r="GH39">
        <v>1</v>
      </c>
      <c r="GI39">
        <v>-2</v>
      </c>
      <c r="GJ39">
        <v>0</v>
      </c>
      <c r="GK39">
        <v>0</v>
      </c>
      <c r="GL39">
        <f t="shared" si="47"/>
        <v>0</v>
      </c>
      <c r="GM39">
        <f t="shared" si="48"/>
        <v>0</v>
      </c>
      <c r="GN39">
        <f t="shared" si="49"/>
        <v>0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3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HC39">
        <f t="shared" si="54"/>
        <v>0</v>
      </c>
      <c r="IK39">
        <v>0</v>
      </c>
    </row>
    <row r="40" spans="1:245" x14ac:dyDescent="0.2">
      <c r="A40">
        <v>18</v>
      </c>
      <c r="B40">
        <v>1</v>
      </c>
      <c r="C40">
        <v>68</v>
      </c>
      <c r="E40" t="s">
        <v>56</v>
      </c>
      <c r="F40" t="s">
        <v>31</v>
      </c>
      <c r="G40" t="s">
        <v>32</v>
      </c>
      <c r="H40" t="s">
        <v>19</v>
      </c>
      <c r="I40">
        <f>I38*J40</f>
        <v>5.2</v>
      </c>
      <c r="J40">
        <v>1</v>
      </c>
      <c r="O40">
        <f t="shared" si="21"/>
        <v>0</v>
      </c>
      <c r="P40">
        <f t="shared" si="22"/>
        <v>0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47641669</v>
      </c>
      <c r="AB40">
        <f t="shared" si="32"/>
        <v>0</v>
      </c>
      <c r="AC40">
        <f t="shared" si="55"/>
        <v>0</v>
      </c>
      <c r="AD40">
        <f>ROUND((((ET40)-(EU40))+AE40),6)</f>
        <v>0</v>
      </c>
      <c r="AE40">
        <f>ROUND((EU40),6)</f>
        <v>0</v>
      </c>
      <c r="AF40">
        <f>ROUND((EV40),6)</f>
        <v>0</v>
      </c>
      <c r="AG40">
        <f t="shared" si="33"/>
        <v>0</v>
      </c>
      <c r="AH40">
        <f>(EW40)</f>
        <v>0</v>
      </c>
      <c r="AI40">
        <f>(EX40)</f>
        <v>0</v>
      </c>
      <c r="AJ40">
        <f t="shared" si="34"/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78</v>
      </c>
      <c r="AU40">
        <v>50</v>
      </c>
      <c r="AV40">
        <v>1</v>
      </c>
      <c r="AW40">
        <v>1</v>
      </c>
      <c r="AZ40">
        <v>1</v>
      </c>
      <c r="BA40">
        <v>1</v>
      </c>
      <c r="BB40">
        <v>1</v>
      </c>
      <c r="BC40">
        <v>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3</v>
      </c>
      <c r="BM40">
        <v>68001</v>
      </c>
      <c r="BN40">
        <v>0</v>
      </c>
      <c r="BO40" t="s">
        <v>3</v>
      </c>
      <c r="BP40">
        <v>0</v>
      </c>
      <c r="BQ40">
        <v>6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78</v>
      </c>
      <c r="CA40">
        <v>50</v>
      </c>
      <c r="CE40">
        <v>0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5"/>
        <v>0</v>
      </c>
      <c r="CQ40">
        <f t="shared" si="36"/>
        <v>0</v>
      </c>
      <c r="CR40">
        <f t="shared" si="37"/>
        <v>0</v>
      </c>
      <c r="CS40">
        <f t="shared" si="38"/>
        <v>0</v>
      </c>
      <c r="CT40">
        <f t="shared" si="39"/>
        <v>0</v>
      </c>
      <c r="CU40">
        <f t="shared" si="40"/>
        <v>0</v>
      </c>
      <c r="CV40">
        <f t="shared" si="41"/>
        <v>0</v>
      </c>
      <c r="CW40">
        <f t="shared" si="42"/>
        <v>0</v>
      </c>
      <c r="CX40">
        <f t="shared" si="43"/>
        <v>0</v>
      </c>
      <c r="CY40">
        <f t="shared" si="44"/>
        <v>0</v>
      </c>
      <c r="CZ40">
        <f t="shared" si="45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1009</v>
      </c>
      <c r="DV40" t="s">
        <v>19</v>
      </c>
      <c r="DW40" t="s">
        <v>19</v>
      </c>
      <c r="DX40">
        <v>1000</v>
      </c>
      <c r="EE40">
        <v>45919696</v>
      </c>
      <c r="EF40">
        <v>6</v>
      </c>
      <c r="EG40" t="s">
        <v>33</v>
      </c>
      <c r="EH40">
        <v>0</v>
      </c>
      <c r="EI40" t="s">
        <v>3</v>
      </c>
      <c r="EJ40">
        <v>1</v>
      </c>
      <c r="EK40">
        <v>68001</v>
      </c>
      <c r="EL40" t="s">
        <v>34</v>
      </c>
      <c r="EM40" t="s">
        <v>35</v>
      </c>
      <c r="EO40" t="s">
        <v>3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6"/>
        <v>0</v>
      </c>
      <c r="FS40">
        <v>0</v>
      </c>
      <c r="FX40">
        <v>78</v>
      </c>
      <c r="FY40">
        <v>50</v>
      </c>
      <c r="GA40" t="s">
        <v>3</v>
      </c>
      <c r="GD40">
        <v>1</v>
      </c>
      <c r="GF40">
        <v>-179832266</v>
      </c>
      <c r="GG40">
        <v>2</v>
      </c>
      <c r="GH40">
        <v>1</v>
      </c>
      <c r="GI40">
        <v>-2</v>
      </c>
      <c r="GJ40">
        <v>0</v>
      </c>
      <c r="GK40">
        <v>0</v>
      </c>
      <c r="GL40">
        <f t="shared" si="47"/>
        <v>0</v>
      </c>
      <c r="GM40">
        <f t="shared" si="48"/>
        <v>0</v>
      </c>
      <c r="GN40">
        <f t="shared" si="49"/>
        <v>0</v>
      </c>
      <c r="GO40">
        <f t="shared" si="50"/>
        <v>0</v>
      </c>
      <c r="GP40">
        <f t="shared" si="51"/>
        <v>0</v>
      </c>
      <c r="GR40">
        <v>0</v>
      </c>
      <c r="GS40">
        <v>0</v>
      </c>
      <c r="GT40">
        <v>0</v>
      </c>
      <c r="GU40" t="s">
        <v>3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HC40">
        <f t="shared" si="54"/>
        <v>0</v>
      </c>
      <c r="IK40">
        <v>0</v>
      </c>
    </row>
    <row r="41" spans="1:245" x14ac:dyDescent="0.2">
      <c r="A41">
        <v>17</v>
      </c>
      <c r="B41">
        <v>1</v>
      </c>
      <c r="C41">
        <f>ROW(SmtRes!A75)</f>
        <v>75</v>
      </c>
      <c r="D41">
        <f>ROW(EtalonRes!A72)</f>
        <v>72</v>
      </c>
      <c r="E41" t="s">
        <v>57</v>
      </c>
      <c r="F41" t="s">
        <v>58</v>
      </c>
      <c r="G41" t="s">
        <v>59</v>
      </c>
      <c r="H41" t="s">
        <v>50</v>
      </c>
      <c r="I41">
        <v>5.2</v>
      </c>
      <c r="J41">
        <v>0</v>
      </c>
      <c r="O41">
        <f t="shared" si="21"/>
        <v>6800.59</v>
      </c>
      <c r="P41">
        <f t="shared" si="22"/>
        <v>116.74</v>
      </c>
      <c r="Q41">
        <f t="shared" si="23"/>
        <v>4374.13</v>
      </c>
      <c r="R41">
        <f t="shared" si="24"/>
        <v>0</v>
      </c>
      <c r="S41">
        <f t="shared" si="25"/>
        <v>2309.7199999999998</v>
      </c>
      <c r="T41">
        <f t="shared" si="26"/>
        <v>0</v>
      </c>
      <c r="U41">
        <f t="shared" si="27"/>
        <v>270.77440000000001</v>
      </c>
      <c r="V41">
        <f t="shared" si="28"/>
        <v>0</v>
      </c>
      <c r="W41">
        <f t="shared" si="29"/>
        <v>0</v>
      </c>
      <c r="X41">
        <f t="shared" si="30"/>
        <v>1801.58</v>
      </c>
      <c r="Y41">
        <f t="shared" si="31"/>
        <v>1154.8599999999999</v>
      </c>
      <c r="AA41">
        <v>47636896</v>
      </c>
      <c r="AB41">
        <f t="shared" si="32"/>
        <v>1307.8050000000001</v>
      </c>
      <c r="AC41">
        <f t="shared" si="55"/>
        <v>22.45</v>
      </c>
      <c r="AD41">
        <f>ROUND(((((ET41*1.15))-((EU41*1.15)))+AE41),6)</f>
        <v>841.17899999999997</v>
      </c>
      <c r="AE41">
        <f>ROUND(((EU41*1.15)),6)</f>
        <v>0</v>
      </c>
      <c r="AF41">
        <f>ROUND(((EV41*1.15)),6)</f>
        <v>444.17599999999999</v>
      </c>
      <c r="AG41">
        <f t="shared" si="33"/>
        <v>0</v>
      </c>
      <c r="AH41">
        <f>((EW41*1.15))</f>
        <v>52.071999999999996</v>
      </c>
      <c r="AI41">
        <f>((EX41*1.15))</f>
        <v>0</v>
      </c>
      <c r="AJ41">
        <f t="shared" si="34"/>
        <v>0</v>
      </c>
      <c r="AK41">
        <v>1140.1500000000001</v>
      </c>
      <c r="AL41">
        <v>22.45</v>
      </c>
      <c r="AM41">
        <v>731.46</v>
      </c>
      <c r="AN41">
        <v>0</v>
      </c>
      <c r="AO41">
        <v>386.24</v>
      </c>
      <c r="AP41">
        <v>0</v>
      </c>
      <c r="AQ41">
        <v>45.28</v>
      </c>
      <c r="AR41">
        <v>0</v>
      </c>
      <c r="AS41">
        <v>0</v>
      </c>
      <c r="AT41">
        <v>78</v>
      </c>
      <c r="AU41">
        <v>50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1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1</v>
      </c>
      <c r="BJ41" t="s">
        <v>60</v>
      </c>
      <c r="BM41">
        <v>69001</v>
      </c>
      <c r="BN41">
        <v>0</v>
      </c>
      <c r="BO41" t="s">
        <v>3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78</v>
      </c>
      <c r="CA41">
        <v>50</v>
      </c>
      <c r="CE41">
        <v>0</v>
      </c>
      <c r="CF41">
        <v>0</v>
      </c>
      <c r="CG41">
        <v>0</v>
      </c>
      <c r="CM41">
        <v>0</v>
      </c>
      <c r="CN41" t="s">
        <v>1170</v>
      </c>
      <c r="CO41">
        <v>0</v>
      </c>
      <c r="CP41">
        <f t="shared" si="35"/>
        <v>6800.59</v>
      </c>
      <c r="CQ41">
        <f t="shared" si="36"/>
        <v>22.45</v>
      </c>
      <c r="CR41">
        <f t="shared" si="37"/>
        <v>841.17899999999997</v>
      </c>
      <c r="CS41">
        <f t="shared" si="38"/>
        <v>0</v>
      </c>
      <c r="CT41">
        <f t="shared" si="39"/>
        <v>444.17599999999999</v>
      </c>
      <c r="CU41">
        <f t="shared" si="40"/>
        <v>0</v>
      </c>
      <c r="CV41">
        <f t="shared" si="41"/>
        <v>52.071999999999996</v>
      </c>
      <c r="CW41">
        <f t="shared" si="42"/>
        <v>0</v>
      </c>
      <c r="CX41">
        <f t="shared" si="43"/>
        <v>0</v>
      </c>
      <c r="CY41">
        <f t="shared" si="44"/>
        <v>1801.5815999999998</v>
      </c>
      <c r="CZ41">
        <f t="shared" si="45"/>
        <v>1154.8599999999999</v>
      </c>
      <c r="DC41" t="s">
        <v>3</v>
      </c>
      <c r="DD41" t="s">
        <v>3</v>
      </c>
      <c r="DE41" t="s">
        <v>52</v>
      </c>
      <c r="DF41" t="s">
        <v>52</v>
      </c>
      <c r="DG41" t="s">
        <v>52</v>
      </c>
      <c r="DH41" t="s">
        <v>3</v>
      </c>
      <c r="DI41" t="s">
        <v>52</v>
      </c>
      <c r="DJ41" t="s">
        <v>52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1007</v>
      </c>
      <c r="DV41" t="s">
        <v>50</v>
      </c>
      <c r="DW41" t="s">
        <v>50</v>
      </c>
      <c r="DX41">
        <v>1</v>
      </c>
      <c r="EE41">
        <v>45919697</v>
      </c>
      <c r="EF41">
        <v>6</v>
      </c>
      <c r="EG41" t="s">
        <v>33</v>
      </c>
      <c r="EH41">
        <v>0</v>
      </c>
      <c r="EI41" t="s">
        <v>3</v>
      </c>
      <c r="EJ41">
        <v>1</v>
      </c>
      <c r="EK41">
        <v>69001</v>
      </c>
      <c r="EL41" t="s">
        <v>53</v>
      </c>
      <c r="EM41" t="s">
        <v>54</v>
      </c>
      <c r="EO41" t="s">
        <v>55</v>
      </c>
      <c r="EQ41">
        <v>0</v>
      </c>
      <c r="ER41">
        <v>1140.1500000000001</v>
      </c>
      <c r="ES41">
        <v>22.45</v>
      </c>
      <c r="ET41">
        <v>731.46</v>
      </c>
      <c r="EU41">
        <v>0</v>
      </c>
      <c r="EV41">
        <v>386.24</v>
      </c>
      <c r="EW41">
        <v>45.28</v>
      </c>
      <c r="EX41">
        <v>0</v>
      </c>
      <c r="EY41">
        <v>0</v>
      </c>
      <c r="FQ41">
        <v>0</v>
      </c>
      <c r="FR41">
        <f t="shared" si="46"/>
        <v>0</v>
      </c>
      <c r="FS41">
        <v>0</v>
      </c>
      <c r="FX41">
        <v>78</v>
      </c>
      <c r="FY41">
        <v>50</v>
      </c>
      <c r="GA41" t="s">
        <v>3</v>
      </c>
      <c r="GD41">
        <v>1</v>
      </c>
      <c r="GF41">
        <v>-561403951</v>
      </c>
      <c r="GG41">
        <v>2</v>
      </c>
      <c r="GH41">
        <v>1</v>
      </c>
      <c r="GI41">
        <v>-2</v>
      </c>
      <c r="GJ41">
        <v>0</v>
      </c>
      <c r="GK41">
        <v>0</v>
      </c>
      <c r="GL41">
        <f t="shared" si="47"/>
        <v>0</v>
      </c>
      <c r="GM41">
        <f t="shared" si="48"/>
        <v>9757.0300000000007</v>
      </c>
      <c r="GN41">
        <f t="shared" si="49"/>
        <v>9757.0300000000007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3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HC41">
        <f t="shared" si="54"/>
        <v>0</v>
      </c>
      <c r="IK41">
        <v>0</v>
      </c>
    </row>
    <row r="42" spans="1:245" x14ac:dyDescent="0.2">
      <c r="A42">
        <v>17</v>
      </c>
      <c r="B42">
        <v>1</v>
      </c>
      <c r="C42">
        <f>ROW(SmtRes!A82)</f>
        <v>82</v>
      </c>
      <c r="D42">
        <f>ROW(EtalonRes!A78)</f>
        <v>78</v>
      </c>
      <c r="E42" t="s">
        <v>57</v>
      </c>
      <c r="F42" t="s">
        <v>58</v>
      </c>
      <c r="G42" t="s">
        <v>59</v>
      </c>
      <c r="H42" t="s">
        <v>50</v>
      </c>
      <c r="I42">
        <v>5.2</v>
      </c>
      <c r="J42">
        <v>0</v>
      </c>
      <c r="O42">
        <f t="shared" si="21"/>
        <v>6800.59</v>
      </c>
      <c r="P42">
        <f t="shared" si="22"/>
        <v>116.74</v>
      </c>
      <c r="Q42">
        <f t="shared" si="23"/>
        <v>4374.13</v>
      </c>
      <c r="R42">
        <f t="shared" si="24"/>
        <v>0</v>
      </c>
      <c r="S42">
        <f t="shared" si="25"/>
        <v>2309.7199999999998</v>
      </c>
      <c r="T42">
        <f t="shared" si="26"/>
        <v>0</v>
      </c>
      <c r="U42">
        <f t="shared" si="27"/>
        <v>270.77440000000001</v>
      </c>
      <c r="V42">
        <f t="shared" si="28"/>
        <v>0</v>
      </c>
      <c r="W42">
        <f t="shared" si="29"/>
        <v>0</v>
      </c>
      <c r="X42">
        <f t="shared" si="30"/>
        <v>1801.58</v>
      </c>
      <c r="Y42">
        <f t="shared" si="31"/>
        <v>1154.8599999999999</v>
      </c>
      <c r="AA42">
        <v>47641669</v>
      </c>
      <c r="AB42">
        <f t="shared" si="32"/>
        <v>1307.8050000000001</v>
      </c>
      <c r="AC42">
        <f t="shared" si="55"/>
        <v>22.45</v>
      </c>
      <c r="AD42">
        <f>ROUND(((((ET42*1.15))-((EU42*1.15)))+AE42),6)</f>
        <v>841.17899999999997</v>
      </c>
      <c r="AE42">
        <f>ROUND(((EU42*1.15)),6)</f>
        <v>0</v>
      </c>
      <c r="AF42">
        <f>ROUND(((EV42*1.15)),6)</f>
        <v>444.17599999999999</v>
      </c>
      <c r="AG42">
        <f t="shared" si="33"/>
        <v>0</v>
      </c>
      <c r="AH42">
        <f>((EW42*1.15))</f>
        <v>52.071999999999996</v>
      </c>
      <c r="AI42">
        <f>((EX42*1.15))</f>
        <v>0</v>
      </c>
      <c r="AJ42">
        <f t="shared" si="34"/>
        <v>0</v>
      </c>
      <c r="AK42">
        <v>1140.1500000000001</v>
      </c>
      <c r="AL42">
        <v>22.45</v>
      </c>
      <c r="AM42">
        <v>731.46</v>
      </c>
      <c r="AN42">
        <v>0</v>
      </c>
      <c r="AO42">
        <v>386.24</v>
      </c>
      <c r="AP42">
        <v>0</v>
      </c>
      <c r="AQ42">
        <v>45.28</v>
      </c>
      <c r="AR42">
        <v>0</v>
      </c>
      <c r="AS42">
        <v>0</v>
      </c>
      <c r="AT42">
        <v>78</v>
      </c>
      <c r="AU42">
        <v>50</v>
      </c>
      <c r="AV42">
        <v>1</v>
      </c>
      <c r="AW42">
        <v>1</v>
      </c>
      <c r="AZ42">
        <v>1</v>
      </c>
      <c r="BA42">
        <v>1</v>
      </c>
      <c r="BB42">
        <v>1</v>
      </c>
      <c r="BC42">
        <v>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1</v>
      </c>
      <c r="BJ42" t="s">
        <v>60</v>
      </c>
      <c r="BM42">
        <v>69001</v>
      </c>
      <c r="BN42">
        <v>0</v>
      </c>
      <c r="BO42" t="s">
        <v>3</v>
      </c>
      <c r="BP42">
        <v>0</v>
      </c>
      <c r="BQ42">
        <v>6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78</v>
      </c>
      <c r="CA42">
        <v>50</v>
      </c>
      <c r="CE42">
        <v>0</v>
      </c>
      <c r="CF42">
        <v>0</v>
      </c>
      <c r="CG42">
        <v>0</v>
      </c>
      <c r="CM42">
        <v>0</v>
      </c>
      <c r="CN42" t="s">
        <v>1170</v>
      </c>
      <c r="CO42">
        <v>0</v>
      </c>
      <c r="CP42">
        <f t="shared" si="35"/>
        <v>6800.59</v>
      </c>
      <c r="CQ42">
        <f t="shared" si="36"/>
        <v>22.45</v>
      </c>
      <c r="CR42">
        <f t="shared" si="37"/>
        <v>841.17899999999997</v>
      </c>
      <c r="CS42">
        <f t="shared" si="38"/>
        <v>0</v>
      </c>
      <c r="CT42">
        <f t="shared" si="39"/>
        <v>444.17599999999999</v>
      </c>
      <c r="CU42">
        <f t="shared" si="40"/>
        <v>0</v>
      </c>
      <c r="CV42">
        <f t="shared" si="41"/>
        <v>52.071999999999996</v>
      </c>
      <c r="CW42">
        <f t="shared" si="42"/>
        <v>0</v>
      </c>
      <c r="CX42">
        <f t="shared" si="43"/>
        <v>0</v>
      </c>
      <c r="CY42">
        <f t="shared" si="44"/>
        <v>1801.5815999999998</v>
      </c>
      <c r="CZ42">
        <f t="shared" si="45"/>
        <v>1154.8599999999999</v>
      </c>
      <c r="DC42" t="s">
        <v>3</v>
      </c>
      <c r="DD42" t="s">
        <v>3</v>
      </c>
      <c r="DE42" t="s">
        <v>52</v>
      </c>
      <c r="DF42" t="s">
        <v>52</v>
      </c>
      <c r="DG42" t="s">
        <v>52</v>
      </c>
      <c r="DH42" t="s">
        <v>3</v>
      </c>
      <c r="DI42" t="s">
        <v>52</v>
      </c>
      <c r="DJ42" t="s">
        <v>52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1007</v>
      </c>
      <c r="DV42" t="s">
        <v>50</v>
      </c>
      <c r="DW42" t="s">
        <v>50</v>
      </c>
      <c r="DX42">
        <v>1</v>
      </c>
      <c r="EE42">
        <v>45919697</v>
      </c>
      <c r="EF42">
        <v>6</v>
      </c>
      <c r="EG42" t="s">
        <v>33</v>
      </c>
      <c r="EH42">
        <v>0</v>
      </c>
      <c r="EI42" t="s">
        <v>3</v>
      </c>
      <c r="EJ42">
        <v>1</v>
      </c>
      <c r="EK42">
        <v>69001</v>
      </c>
      <c r="EL42" t="s">
        <v>53</v>
      </c>
      <c r="EM42" t="s">
        <v>54</v>
      </c>
      <c r="EO42" t="s">
        <v>55</v>
      </c>
      <c r="EQ42">
        <v>0</v>
      </c>
      <c r="ER42">
        <v>1140.1500000000001</v>
      </c>
      <c r="ES42">
        <v>22.45</v>
      </c>
      <c r="ET42">
        <v>731.46</v>
      </c>
      <c r="EU42">
        <v>0</v>
      </c>
      <c r="EV42">
        <v>386.24</v>
      </c>
      <c r="EW42">
        <v>45.28</v>
      </c>
      <c r="EX42">
        <v>0</v>
      </c>
      <c r="EY42">
        <v>0</v>
      </c>
      <c r="FQ42">
        <v>0</v>
      </c>
      <c r="FR42">
        <f t="shared" si="46"/>
        <v>0</v>
      </c>
      <c r="FS42">
        <v>0</v>
      </c>
      <c r="FX42">
        <v>78</v>
      </c>
      <c r="FY42">
        <v>50</v>
      </c>
      <c r="GA42" t="s">
        <v>3</v>
      </c>
      <c r="GD42">
        <v>1</v>
      </c>
      <c r="GF42">
        <v>-561403951</v>
      </c>
      <c r="GG42">
        <v>2</v>
      </c>
      <c r="GH42">
        <v>1</v>
      </c>
      <c r="GI42">
        <v>-2</v>
      </c>
      <c r="GJ42">
        <v>0</v>
      </c>
      <c r="GK42">
        <v>0</v>
      </c>
      <c r="GL42">
        <f t="shared" si="47"/>
        <v>0</v>
      </c>
      <c r="GM42">
        <f t="shared" si="48"/>
        <v>9757.0300000000007</v>
      </c>
      <c r="GN42">
        <f t="shared" si="49"/>
        <v>9757.0300000000007</v>
      </c>
      <c r="GO42">
        <f t="shared" si="50"/>
        <v>0</v>
      </c>
      <c r="GP42">
        <f t="shared" si="51"/>
        <v>0</v>
      </c>
      <c r="GR42">
        <v>0</v>
      </c>
      <c r="GS42">
        <v>0</v>
      </c>
      <c r="GT42">
        <v>0</v>
      </c>
      <c r="GU42" t="s">
        <v>3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HC42">
        <f t="shared" si="54"/>
        <v>0</v>
      </c>
      <c r="IK42">
        <v>0</v>
      </c>
    </row>
    <row r="43" spans="1:245" x14ac:dyDescent="0.2">
      <c r="A43">
        <v>18</v>
      </c>
      <c r="B43">
        <v>1</v>
      </c>
      <c r="C43">
        <v>75</v>
      </c>
      <c r="E43" t="s">
        <v>61</v>
      </c>
      <c r="F43" t="s">
        <v>31</v>
      </c>
      <c r="G43" t="s">
        <v>32</v>
      </c>
      <c r="H43" t="s">
        <v>19</v>
      </c>
      <c r="I43">
        <f>I41*J43</f>
        <v>5.2</v>
      </c>
      <c r="J43">
        <v>1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47636896</v>
      </c>
      <c r="AB43">
        <f t="shared" si="32"/>
        <v>0</v>
      </c>
      <c r="AC43">
        <f t="shared" si="55"/>
        <v>0</v>
      </c>
      <c r="AD43">
        <f>ROUND((((ET43)-(EU43))+AE43),6)</f>
        <v>0</v>
      </c>
      <c r="AE43">
        <f>ROUND((EU43),6)</f>
        <v>0</v>
      </c>
      <c r="AF43">
        <f>ROUND((EV43),6)</f>
        <v>0</v>
      </c>
      <c r="AG43">
        <f t="shared" si="33"/>
        <v>0</v>
      </c>
      <c r="AH43">
        <f>(EW43)</f>
        <v>0</v>
      </c>
      <c r="AI43">
        <f>(EX43)</f>
        <v>0</v>
      </c>
      <c r="AJ43">
        <f t="shared" si="34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104</v>
      </c>
      <c r="AU43">
        <v>60</v>
      </c>
      <c r="AV43">
        <v>1</v>
      </c>
      <c r="AW43">
        <v>1</v>
      </c>
      <c r="AZ43">
        <v>1</v>
      </c>
      <c r="BA43">
        <v>1</v>
      </c>
      <c r="BB43">
        <v>1</v>
      </c>
      <c r="BC43">
        <v>1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3</v>
      </c>
      <c r="BM43">
        <v>68001</v>
      </c>
      <c r="BN43">
        <v>0</v>
      </c>
      <c r="BO43" t="s">
        <v>3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104</v>
      </c>
      <c r="CA43">
        <v>60</v>
      </c>
      <c r="CE43">
        <v>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5"/>
        <v>0</v>
      </c>
      <c r="CQ43">
        <f t="shared" si="36"/>
        <v>0</v>
      </c>
      <c r="CR43">
        <f t="shared" si="37"/>
        <v>0</v>
      </c>
      <c r="CS43">
        <f t="shared" si="38"/>
        <v>0</v>
      </c>
      <c r="CT43">
        <f t="shared" si="39"/>
        <v>0</v>
      </c>
      <c r="CU43">
        <f t="shared" si="40"/>
        <v>0</v>
      </c>
      <c r="CV43">
        <f t="shared" si="41"/>
        <v>0</v>
      </c>
      <c r="CW43">
        <f t="shared" si="42"/>
        <v>0</v>
      </c>
      <c r="CX43">
        <f t="shared" si="43"/>
        <v>0</v>
      </c>
      <c r="CY43">
        <f t="shared" si="44"/>
        <v>0</v>
      </c>
      <c r="CZ43">
        <f t="shared" si="45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19</v>
      </c>
      <c r="DW43" t="s">
        <v>19</v>
      </c>
      <c r="DX43">
        <v>1000</v>
      </c>
      <c r="EE43">
        <v>45919696</v>
      </c>
      <c r="EF43">
        <v>6</v>
      </c>
      <c r="EG43" t="s">
        <v>33</v>
      </c>
      <c r="EH43">
        <v>0</v>
      </c>
      <c r="EI43" t="s">
        <v>3</v>
      </c>
      <c r="EJ43">
        <v>1</v>
      </c>
      <c r="EK43">
        <v>68001</v>
      </c>
      <c r="EL43" t="s">
        <v>34</v>
      </c>
      <c r="EM43" t="s">
        <v>35</v>
      </c>
      <c r="EO43" t="s">
        <v>3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6"/>
        <v>0</v>
      </c>
      <c r="FS43">
        <v>0</v>
      </c>
      <c r="FX43">
        <v>104</v>
      </c>
      <c r="FY43">
        <v>60</v>
      </c>
      <c r="GA43" t="s">
        <v>3</v>
      </c>
      <c r="GD43">
        <v>1</v>
      </c>
      <c r="GF43">
        <v>-179832266</v>
      </c>
      <c r="GG43">
        <v>2</v>
      </c>
      <c r="GH43">
        <v>1</v>
      </c>
      <c r="GI43">
        <v>-2</v>
      </c>
      <c r="GJ43">
        <v>0</v>
      </c>
      <c r="GK43">
        <v>0</v>
      </c>
      <c r="GL43">
        <f t="shared" si="47"/>
        <v>0</v>
      </c>
      <c r="GM43">
        <f t="shared" si="48"/>
        <v>0</v>
      </c>
      <c r="GN43">
        <f t="shared" si="49"/>
        <v>0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3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HC43">
        <f t="shared" si="54"/>
        <v>0</v>
      </c>
      <c r="IK43">
        <v>0</v>
      </c>
    </row>
    <row r="44" spans="1:245" x14ac:dyDescent="0.2">
      <c r="A44">
        <v>18</v>
      </c>
      <c r="B44">
        <v>1</v>
      </c>
      <c r="C44">
        <v>82</v>
      </c>
      <c r="E44" t="s">
        <v>61</v>
      </c>
      <c r="F44" t="s">
        <v>31</v>
      </c>
      <c r="G44" t="s">
        <v>32</v>
      </c>
      <c r="H44" t="s">
        <v>19</v>
      </c>
      <c r="I44">
        <f>I42*J44</f>
        <v>5.2</v>
      </c>
      <c r="J44">
        <v>1</v>
      </c>
      <c r="O44">
        <f t="shared" si="21"/>
        <v>0</v>
      </c>
      <c r="P44">
        <f t="shared" si="22"/>
        <v>0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47641669</v>
      </c>
      <c r="AB44">
        <f t="shared" si="32"/>
        <v>0</v>
      </c>
      <c r="AC44">
        <f t="shared" si="55"/>
        <v>0</v>
      </c>
      <c r="AD44">
        <f>ROUND((((ET44)-(EU44))+AE44),6)</f>
        <v>0</v>
      </c>
      <c r="AE44">
        <f>ROUND((EU44),6)</f>
        <v>0</v>
      </c>
      <c r="AF44">
        <f>ROUND((EV44),6)</f>
        <v>0</v>
      </c>
      <c r="AG44">
        <f t="shared" si="33"/>
        <v>0</v>
      </c>
      <c r="AH44">
        <f>(EW44)</f>
        <v>0</v>
      </c>
      <c r="AI44">
        <f>(EX44)</f>
        <v>0</v>
      </c>
      <c r="AJ44">
        <f t="shared" si="34"/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78</v>
      </c>
      <c r="AU44">
        <v>50</v>
      </c>
      <c r="AV44">
        <v>1</v>
      </c>
      <c r="AW44">
        <v>1</v>
      </c>
      <c r="AZ44">
        <v>1</v>
      </c>
      <c r="BA44">
        <v>1</v>
      </c>
      <c r="BB44">
        <v>1</v>
      </c>
      <c r="BC44">
        <v>1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3</v>
      </c>
      <c r="BM44">
        <v>68001</v>
      </c>
      <c r="BN44">
        <v>0</v>
      </c>
      <c r="BO44" t="s">
        <v>3</v>
      </c>
      <c r="BP44">
        <v>0</v>
      </c>
      <c r="BQ44">
        <v>6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78</v>
      </c>
      <c r="CA44">
        <v>50</v>
      </c>
      <c r="CE44">
        <v>0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5"/>
        <v>0</v>
      </c>
      <c r="CQ44">
        <f t="shared" si="36"/>
        <v>0</v>
      </c>
      <c r="CR44">
        <f t="shared" si="37"/>
        <v>0</v>
      </c>
      <c r="CS44">
        <f t="shared" si="38"/>
        <v>0</v>
      </c>
      <c r="CT44">
        <f t="shared" si="39"/>
        <v>0</v>
      </c>
      <c r="CU44">
        <f t="shared" si="40"/>
        <v>0</v>
      </c>
      <c r="CV44">
        <f t="shared" si="41"/>
        <v>0</v>
      </c>
      <c r="CW44">
        <f t="shared" si="42"/>
        <v>0</v>
      </c>
      <c r="CX44">
        <f t="shared" si="43"/>
        <v>0</v>
      </c>
      <c r="CY44">
        <f t="shared" si="44"/>
        <v>0</v>
      </c>
      <c r="CZ44">
        <f t="shared" si="45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19</v>
      </c>
      <c r="DW44" t="s">
        <v>19</v>
      </c>
      <c r="DX44">
        <v>1000</v>
      </c>
      <c r="EE44">
        <v>45919696</v>
      </c>
      <c r="EF44">
        <v>6</v>
      </c>
      <c r="EG44" t="s">
        <v>33</v>
      </c>
      <c r="EH44">
        <v>0</v>
      </c>
      <c r="EI44" t="s">
        <v>3</v>
      </c>
      <c r="EJ44">
        <v>1</v>
      </c>
      <c r="EK44">
        <v>68001</v>
      </c>
      <c r="EL44" t="s">
        <v>34</v>
      </c>
      <c r="EM44" t="s">
        <v>35</v>
      </c>
      <c r="EO44" t="s">
        <v>3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6"/>
        <v>0</v>
      </c>
      <c r="FS44">
        <v>0</v>
      </c>
      <c r="FX44">
        <v>78</v>
      </c>
      <c r="FY44">
        <v>50</v>
      </c>
      <c r="GA44" t="s">
        <v>3</v>
      </c>
      <c r="GD44">
        <v>1</v>
      </c>
      <c r="GF44">
        <v>-179832266</v>
      </c>
      <c r="GG44">
        <v>2</v>
      </c>
      <c r="GH44">
        <v>1</v>
      </c>
      <c r="GI44">
        <v>-2</v>
      </c>
      <c r="GJ44">
        <v>0</v>
      </c>
      <c r="GK44">
        <v>0</v>
      </c>
      <c r="GL44">
        <f t="shared" si="47"/>
        <v>0</v>
      </c>
      <c r="GM44">
        <f t="shared" si="48"/>
        <v>0</v>
      </c>
      <c r="GN44">
        <f t="shared" si="49"/>
        <v>0</v>
      </c>
      <c r="GO44">
        <f t="shared" si="50"/>
        <v>0</v>
      </c>
      <c r="GP44">
        <f t="shared" si="51"/>
        <v>0</v>
      </c>
      <c r="GR44">
        <v>0</v>
      </c>
      <c r="GS44">
        <v>0</v>
      </c>
      <c r="GT44">
        <v>0</v>
      </c>
      <c r="GU44" t="s">
        <v>3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HC44">
        <f t="shared" si="54"/>
        <v>0</v>
      </c>
      <c r="IK44">
        <v>0</v>
      </c>
    </row>
    <row r="45" spans="1:245" x14ac:dyDescent="0.2">
      <c r="A45">
        <v>17</v>
      </c>
      <c r="B45">
        <v>1</v>
      </c>
      <c r="C45">
        <f>ROW(SmtRes!A83)</f>
        <v>83</v>
      </c>
      <c r="D45">
        <f>ROW(EtalonRes!A79)</f>
        <v>79</v>
      </c>
      <c r="E45" t="s">
        <v>62</v>
      </c>
      <c r="F45" t="s">
        <v>63</v>
      </c>
      <c r="G45" t="s">
        <v>64</v>
      </c>
      <c r="H45" t="s">
        <v>65</v>
      </c>
      <c r="I45">
        <f>ROUND(25.1/100,9)</f>
        <v>0.251</v>
      </c>
      <c r="J45">
        <v>0</v>
      </c>
      <c r="O45">
        <f t="shared" si="21"/>
        <v>558.36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558.36</v>
      </c>
      <c r="T45">
        <f t="shared" si="26"/>
        <v>0</v>
      </c>
      <c r="U45">
        <f t="shared" si="27"/>
        <v>71.5852</v>
      </c>
      <c r="V45">
        <f t="shared" si="28"/>
        <v>0</v>
      </c>
      <c r="W45">
        <f t="shared" si="29"/>
        <v>0</v>
      </c>
      <c r="X45">
        <f t="shared" si="30"/>
        <v>402.02</v>
      </c>
      <c r="Y45">
        <f t="shared" si="31"/>
        <v>212.18</v>
      </c>
      <c r="AA45">
        <v>47636896</v>
      </c>
      <c r="AB45">
        <f t="shared" si="32"/>
        <v>2224.56</v>
      </c>
      <c r="AC45">
        <f t="shared" si="55"/>
        <v>0</v>
      </c>
      <c r="AD45">
        <f t="shared" ref="AD45:AD50" si="56">ROUND(((((ET45*1.15))-((EU45*1.15)))+AE45),6)</f>
        <v>0</v>
      </c>
      <c r="AE45">
        <f t="shared" ref="AE45:AF50" si="57">ROUND(((EU45*1.15)),6)</f>
        <v>0</v>
      </c>
      <c r="AF45">
        <f t="shared" si="57"/>
        <v>2224.56</v>
      </c>
      <c r="AG45">
        <f t="shared" si="33"/>
        <v>0</v>
      </c>
      <c r="AH45">
        <f t="shared" ref="AH45:AI50" si="58">((EW45*1.15))</f>
        <v>285.2</v>
      </c>
      <c r="AI45">
        <f t="shared" si="58"/>
        <v>0</v>
      </c>
      <c r="AJ45">
        <f t="shared" si="34"/>
        <v>0</v>
      </c>
      <c r="AK45">
        <v>1934.4</v>
      </c>
      <c r="AL45">
        <v>0</v>
      </c>
      <c r="AM45">
        <v>0</v>
      </c>
      <c r="AN45">
        <v>0</v>
      </c>
      <c r="AO45">
        <v>1934.4</v>
      </c>
      <c r="AP45">
        <v>0</v>
      </c>
      <c r="AQ45">
        <v>248</v>
      </c>
      <c r="AR45">
        <v>0</v>
      </c>
      <c r="AS45">
        <v>0</v>
      </c>
      <c r="AT45">
        <v>72</v>
      </c>
      <c r="AU45">
        <v>38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1</v>
      </c>
      <c r="BJ45" t="s">
        <v>66</v>
      </c>
      <c r="BM45">
        <v>1003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45</v>
      </c>
      <c r="CE45">
        <v>0</v>
      </c>
      <c r="CF45">
        <v>0</v>
      </c>
      <c r="CG45">
        <v>0</v>
      </c>
      <c r="CM45">
        <v>0</v>
      </c>
      <c r="CN45" t="s">
        <v>1170</v>
      </c>
      <c r="CO45">
        <v>0</v>
      </c>
      <c r="CP45">
        <f t="shared" si="35"/>
        <v>558.36</v>
      </c>
      <c r="CQ45">
        <f t="shared" si="36"/>
        <v>0</v>
      </c>
      <c r="CR45">
        <f t="shared" si="37"/>
        <v>0</v>
      </c>
      <c r="CS45">
        <f t="shared" si="38"/>
        <v>0</v>
      </c>
      <c r="CT45">
        <f t="shared" si="39"/>
        <v>2224.56</v>
      </c>
      <c r="CU45">
        <f t="shared" si="40"/>
        <v>0</v>
      </c>
      <c r="CV45">
        <f t="shared" si="41"/>
        <v>285.2</v>
      </c>
      <c r="CW45">
        <f t="shared" si="42"/>
        <v>0</v>
      </c>
      <c r="CX45">
        <f t="shared" si="43"/>
        <v>0</v>
      </c>
      <c r="CY45">
        <f t="shared" si="44"/>
        <v>402.01919999999996</v>
      </c>
      <c r="CZ45">
        <f t="shared" si="45"/>
        <v>212.17680000000001</v>
      </c>
      <c r="DC45" t="s">
        <v>3</v>
      </c>
      <c r="DD45" t="s">
        <v>3</v>
      </c>
      <c r="DE45" t="s">
        <v>52</v>
      </c>
      <c r="DF45" t="s">
        <v>52</v>
      </c>
      <c r="DG45" t="s">
        <v>52</v>
      </c>
      <c r="DH45" t="s">
        <v>3</v>
      </c>
      <c r="DI45" t="s">
        <v>52</v>
      </c>
      <c r="DJ45" t="s">
        <v>52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1007</v>
      </c>
      <c r="DV45" t="s">
        <v>65</v>
      </c>
      <c r="DW45" t="s">
        <v>65</v>
      </c>
      <c r="DX45">
        <v>100</v>
      </c>
      <c r="EE45">
        <v>45919546</v>
      </c>
      <c r="EF45">
        <v>2</v>
      </c>
      <c r="EG45" t="s">
        <v>24</v>
      </c>
      <c r="EH45">
        <v>0</v>
      </c>
      <c r="EI45" t="s">
        <v>3</v>
      </c>
      <c r="EJ45">
        <v>1</v>
      </c>
      <c r="EK45">
        <v>1003</v>
      </c>
      <c r="EL45" t="s">
        <v>67</v>
      </c>
      <c r="EM45" t="s">
        <v>68</v>
      </c>
      <c r="EO45" t="s">
        <v>55</v>
      </c>
      <c r="EQ45">
        <v>0</v>
      </c>
      <c r="ER45">
        <v>1934.4</v>
      </c>
      <c r="ES45">
        <v>0</v>
      </c>
      <c r="ET45">
        <v>0</v>
      </c>
      <c r="EU45">
        <v>0</v>
      </c>
      <c r="EV45">
        <v>1934.4</v>
      </c>
      <c r="EW45">
        <v>248</v>
      </c>
      <c r="EX45">
        <v>0</v>
      </c>
      <c r="EY45">
        <v>0</v>
      </c>
      <c r="FQ45">
        <v>0</v>
      </c>
      <c r="FR45">
        <f t="shared" si="46"/>
        <v>0</v>
      </c>
      <c r="FS45">
        <v>0</v>
      </c>
      <c r="FT45" t="s">
        <v>28</v>
      </c>
      <c r="FU45" t="s">
        <v>29</v>
      </c>
      <c r="FX45">
        <v>72</v>
      </c>
      <c r="FY45">
        <v>38.25</v>
      </c>
      <c r="GA45" t="s">
        <v>3</v>
      </c>
      <c r="GD45">
        <v>1</v>
      </c>
      <c r="GF45">
        <v>-2048452315</v>
      </c>
      <c r="GG45">
        <v>2</v>
      </c>
      <c r="GH45">
        <v>1</v>
      </c>
      <c r="GI45">
        <v>-2</v>
      </c>
      <c r="GJ45">
        <v>0</v>
      </c>
      <c r="GK45">
        <v>0</v>
      </c>
      <c r="GL45">
        <f t="shared" si="47"/>
        <v>0</v>
      </c>
      <c r="GM45">
        <f t="shared" si="48"/>
        <v>1172.56</v>
      </c>
      <c r="GN45">
        <f t="shared" si="49"/>
        <v>1172.56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3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HC45">
        <f t="shared" si="54"/>
        <v>0</v>
      </c>
      <c r="IK45">
        <v>0</v>
      </c>
    </row>
    <row r="46" spans="1:245" x14ac:dyDescent="0.2">
      <c r="A46">
        <v>17</v>
      </c>
      <c r="B46">
        <v>1</v>
      </c>
      <c r="C46">
        <f>ROW(SmtRes!A84)</f>
        <v>84</v>
      </c>
      <c r="D46">
        <f>ROW(EtalonRes!A80)</f>
        <v>80</v>
      </c>
      <c r="E46" t="s">
        <v>62</v>
      </c>
      <c r="F46" t="s">
        <v>63</v>
      </c>
      <c r="G46" t="s">
        <v>64</v>
      </c>
      <c r="H46" t="s">
        <v>65</v>
      </c>
      <c r="I46">
        <f>ROUND(25.1/100,9)</f>
        <v>0.251</v>
      </c>
      <c r="J46">
        <v>0</v>
      </c>
      <c r="O46">
        <f t="shared" si="21"/>
        <v>558.36</v>
      </c>
      <c r="P46">
        <f t="shared" si="22"/>
        <v>0</v>
      </c>
      <c r="Q46">
        <f t="shared" si="23"/>
        <v>0</v>
      </c>
      <c r="R46">
        <f t="shared" si="24"/>
        <v>0</v>
      </c>
      <c r="S46">
        <f t="shared" si="25"/>
        <v>558.36</v>
      </c>
      <c r="T46">
        <f t="shared" si="26"/>
        <v>0</v>
      </c>
      <c r="U46">
        <f t="shared" si="27"/>
        <v>71.5852</v>
      </c>
      <c r="V46">
        <f t="shared" si="28"/>
        <v>0</v>
      </c>
      <c r="W46">
        <f t="shared" si="29"/>
        <v>0</v>
      </c>
      <c r="X46">
        <f t="shared" si="30"/>
        <v>402.02</v>
      </c>
      <c r="Y46">
        <f t="shared" si="31"/>
        <v>212.18</v>
      </c>
      <c r="AA46">
        <v>47641669</v>
      </c>
      <c r="AB46">
        <f t="shared" si="32"/>
        <v>2224.56</v>
      </c>
      <c r="AC46">
        <f t="shared" si="55"/>
        <v>0</v>
      </c>
      <c r="AD46">
        <f t="shared" si="56"/>
        <v>0</v>
      </c>
      <c r="AE46">
        <f t="shared" si="57"/>
        <v>0</v>
      </c>
      <c r="AF46">
        <f t="shared" si="57"/>
        <v>2224.56</v>
      </c>
      <c r="AG46">
        <f t="shared" si="33"/>
        <v>0</v>
      </c>
      <c r="AH46">
        <f t="shared" si="58"/>
        <v>285.2</v>
      </c>
      <c r="AI46">
        <f t="shared" si="58"/>
        <v>0</v>
      </c>
      <c r="AJ46">
        <f t="shared" si="34"/>
        <v>0</v>
      </c>
      <c r="AK46">
        <v>1934.4</v>
      </c>
      <c r="AL46">
        <v>0</v>
      </c>
      <c r="AM46">
        <v>0</v>
      </c>
      <c r="AN46">
        <v>0</v>
      </c>
      <c r="AO46">
        <v>1934.4</v>
      </c>
      <c r="AP46">
        <v>0</v>
      </c>
      <c r="AQ46">
        <v>248</v>
      </c>
      <c r="AR46">
        <v>0</v>
      </c>
      <c r="AS46">
        <v>0</v>
      </c>
      <c r="AT46">
        <v>72</v>
      </c>
      <c r="AU46">
        <v>38</v>
      </c>
      <c r="AV46">
        <v>1</v>
      </c>
      <c r="AW46">
        <v>1</v>
      </c>
      <c r="AZ46">
        <v>1</v>
      </c>
      <c r="BA46">
        <v>1</v>
      </c>
      <c r="BB46">
        <v>1</v>
      </c>
      <c r="BC46">
        <v>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66</v>
      </c>
      <c r="BM46">
        <v>1003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80</v>
      </c>
      <c r="CA46">
        <v>45</v>
      </c>
      <c r="CE46">
        <v>0</v>
      </c>
      <c r="CF46">
        <v>0</v>
      </c>
      <c r="CG46">
        <v>0</v>
      </c>
      <c r="CM46">
        <v>0</v>
      </c>
      <c r="CN46" t="s">
        <v>1170</v>
      </c>
      <c r="CO46">
        <v>0</v>
      </c>
      <c r="CP46">
        <f t="shared" si="35"/>
        <v>558.36</v>
      </c>
      <c r="CQ46">
        <f t="shared" si="36"/>
        <v>0</v>
      </c>
      <c r="CR46">
        <f t="shared" si="37"/>
        <v>0</v>
      </c>
      <c r="CS46">
        <f t="shared" si="38"/>
        <v>0</v>
      </c>
      <c r="CT46">
        <f t="shared" si="39"/>
        <v>2224.56</v>
      </c>
      <c r="CU46">
        <f t="shared" si="40"/>
        <v>0</v>
      </c>
      <c r="CV46">
        <f t="shared" si="41"/>
        <v>285.2</v>
      </c>
      <c r="CW46">
        <f t="shared" si="42"/>
        <v>0</v>
      </c>
      <c r="CX46">
        <f t="shared" si="43"/>
        <v>0</v>
      </c>
      <c r="CY46">
        <f t="shared" si="44"/>
        <v>402.01919999999996</v>
      </c>
      <c r="CZ46">
        <f t="shared" si="45"/>
        <v>212.17680000000001</v>
      </c>
      <c r="DC46" t="s">
        <v>3</v>
      </c>
      <c r="DD46" t="s">
        <v>3</v>
      </c>
      <c r="DE46" t="s">
        <v>52</v>
      </c>
      <c r="DF46" t="s">
        <v>52</v>
      </c>
      <c r="DG46" t="s">
        <v>52</v>
      </c>
      <c r="DH46" t="s">
        <v>3</v>
      </c>
      <c r="DI46" t="s">
        <v>52</v>
      </c>
      <c r="DJ46" t="s">
        <v>52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1007</v>
      </c>
      <c r="DV46" t="s">
        <v>65</v>
      </c>
      <c r="DW46" t="s">
        <v>65</v>
      </c>
      <c r="DX46">
        <v>100</v>
      </c>
      <c r="EE46">
        <v>45919546</v>
      </c>
      <c r="EF46">
        <v>2</v>
      </c>
      <c r="EG46" t="s">
        <v>24</v>
      </c>
      <c r="EH46">
        <v>0</v>
      </c>
      <c r="EI46" t="s">
        <v>3</v>
      </c>
      <c r="EJ46">
        <v>1</v>
      </c>
      <c r="EK46">
        <v>1003</v>
      </c>
      <c r="EL46" t="s">
        <v>67</v>
      </c>
      <c r="EM46" t="s">
        <v>68</v>
      </c>
      <c r="EO46" t="s">
        <v>55</v>
      </c>
      <c r="EQ46">
        <v>0</v>
      </c>
      <c r="ER46">
        <v>1934.4</v>
      </c>
      <c r="ES46">
        <v>0</v>
      </c>
      <c r="ET46">
        <v>0</v>
      </c>
      <c r="EU46">
        <v>0</v>
      </c>
      <c r="EV46">
        <v>1934.4</v>
      </c>
      <c r="EW46">
        <v>248</v>
      </c>
      <c r="EX46">
        <v>0</v>
      </c>
      <c r="EY46">
        <v>0</v>
      </c>
      <c r="FQ46">
        <v>0</v>
      </c>
      <c r="FR46">
        <f t="shared" si="46"/>
        <v>0</v>
      </c>
      <c r="FS46">
        <v>0</v>
      </c>
      <c r="FT46" t="s">
        <v>28</v>
      </c>
      <c r="FU46" t="s">
        <v>29</v>
      </c>
      <c r="FX46">
        <v>72</v>
      </c>
      <c r="FY46">
        <v>38.25</v>
      </c>
      <c r="GA46" t="s">
        <v>3</v>
      </c>
      <c r="GD46">
        <v>1</v>
      </c>
      <c r="GF46">
        <v>-2048452315</v>
      </c>
      <c r="GG46">
        <v>2</v>
      </c>
      <c r="GH46">
        <v>1</v>
      </c>
      <c r="GI46">
        <v>-2</v>
      </c>
      <c r="GJ46">
        <v>0</v>
      </c>
      <c r="GK46">
        <v>0</v>
      </c>
      <c r="GL46">
        <f t="shared" si="47"/>
        <v>0</v>
      </c>
      <c r="GM46">
        <f t="shared" si="48"/>
        <v>1172.56</v>
      </c>
      <c r="GN46">
        <f t="shared" si="49"/>
        <v>1172.56</v>
      </c>
      <c r="GO46">
        <f t="shared" si="50"/>
        <v>0</v>
      </c>
      <c r="GP46">
        <f t="shared" si="51"/>
        <v>0</v>
      </c>
      <c r="GR46">
        <v>0</v>
      </c>
      <c r="GS46">
        <v>0</v>
      </c>
      <c r="GT46">
        <v>0</v>
      </c>
      <c r="GU46" t="s">
        <v>3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HC46">
        <f t="shared" si="54"/>
        <v>0</v>
      </c>
      <c r="IK46">
        <v>0</v>
      </c>
    </row>
    <row r="47" spans="1:245" x14ac:dyDescent="0.2">
      <c r="A47">
        <v>17</v>
      </c>
      <c r="B47">
        <v>1</v>
      </c>
      <c r="C47">
        <f>ROW(SmtRes!A85)</f>
        <v>85</v>
      </c>
      <c r="D47">
        <f>ROW(EtalonRes!A81)</f>
        <v>81</v>
      </c>
      <c r="E47" t="s">
        <v>69</v>
      </c>
      <c r="F47" t="s">
        <v>70</v>
      </c>
      <c r="G47" t="s">
        <v>71</v>
      </c>
      <c r="H47" t="s">
        <v>65</v>
      </c>
      <c r="I47">
        <f>ROUND(25.1/100,9)</f>
        <v>0.251</v>
      </c>
      <c r="J47">
        <v>0</v>
      </c>
      <c r="O47">
        <f t="shared" si="21"/>
        <v>180.62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180.62</v>
      </c>
      <c r="T47">
        <f t="shared" si="26"/>
        <v>0</v>
      </c>
      <c r="U47">
        <f t="shared" si="27"/>
        <v>24.082069500000003</v>
      </c>
      <c r="V47">
        <f t="shared" si="28"/>
        <v>0</v>
      </c>
      <c r="W47">
        <f t="shared" si="29"/>
        <v>0</v>
      </c>
      <c r="X47">
        <f t="shared" si="30"/>
        <v>130.05000000000001</v>
      </c>
      <c r="Y47">
        <f t="shared" si="31"/>
        <v>68.64</v>
      </c>
      <c r="AA47">
        <v>47636896</v>
      </c>
      <c r="AB47">
        <f t="shared" si="32"/>
        <v>719.58950000000004</v>
      </c>
      <c r="AC47">
        <f t="shared" si="55"/>
        <v>0</v>
      </c>
      <c r="AD47">
        <f t="shared" si="56"/>
        <v>0</v>
      </c>
      <c r="AE47">
        <f t="shared" si="57"/>
        <v>0</v>
      </c>
      <c r="AF47">
        <f t="shared" si="57"/>
        <v>719.58950000000004</v>
      </c>
      <c r="AG47">
        <f t="shared" si="33"/>
        <v>0</v>
      </c>
      <c r="AH47">
        <f t="shared" si="58"/>
        <v>95.944500000000005</v>
      </c>
      <c r="AI47">
        <f t="shared" si="58"/>
        <v>0</v>
      </c>
      <c r="AJ47">
        <f t="shared" si="34"/>
        <v>0</v>
      </c>
      <c r="AK47">
        <v>625.73</v>
      </c>
      <c r="AL47">
        <v>0</v>
      </c>
      <c r="AM47">
        <v>0</v>
      </c>
      <c r="AN47">
        <v>0</v>
      </c>
      <c r="AO47">
        <v>625.73</v>
      </c>
      <c r="AP47">
        <v>0</v>
      </c>
      <c r="AQ47">
        <v>83.43</v>
      </c>
      <c r="AR47">
        <v>0</v>
      </c>
      <c r="AS47">
        <v>0</v>
      </c>
      <c r="AT47">
        <v>72</v>
      </c>
      <c r="AU47">
        <v>38</v>
      </c>
      <c r="AV47">
        <v>1</v>
      </c>
      <c r="AW47">
        <v>1</v>
      </c>
      <c r="AZ47">
        <v>1</v>
      </c>
      <c r="BA47">
        <v>1</v>
      </c>
      <c r="BB47">
        <v>1</v>
      </c>
      <c r="BC47">
        <v>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72</v>
      </c>
      <c r="BM47">
        <v>1003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80</v>
      </c>
      <c r="CA47">
        <v>45</v>
      </c>
      <c r="CE47">
        <v>0</v>
      </c>
      <c r="CF47">
        <v>0</v>
      </c>
      <c r="CG47">
        <v>0</v>
      </c>
      <c r="CM47">
        <v>0</v>
      </c>
      <c r="CN47" t="s">
        <v>1170</v>
      </c>
      <c r="CO47">
        <v>0</v>
      </c>
      <c r="CP47">
        <f t="shared" si="35"/>
        <v>180.62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719.58950000000004</v>
      </c>
      <c r="CU47">
        <f t="shared" si="40"/>
        <v>0</v>
      </c>
      <c r="CV47">
        <f t="shared" si="41"/>
        <v>95.944500000000005</v>
      </c>
      <c r="CW47">
        <f t="shared" si="42"/>
        <v>0</v>
      </c>
      <c r="CX47">
        <f t="shared" si="43"/>
        <v>0</v>
      </c>
      <c r="CY47">
        <f t="shared" si="44"/>
        <v>130.04640000000001</v>
      </c>
      <c r="CZ47">
        <f t="shared" si="45"/>
        <v>68.635600000000011</v>
      </c>
      <c r="DC47" t="s">
        <v>3</v>
      </c>
      <c r="DD47" t="s">
        <v>3</v>
      </c>
      <c r="DE47" t="s">
        <v>52</v>
      </c>
      <c r="DF47" t="s">
        <v>52</v>
      </c>
      <c r="DG47" t="s">
        <v>52</v>
      </c>
      <c r="DH47" t="s">
        <v>3</v>
      </c>
      <c r="DI47" t="s">
        <v>52</v>
      </c>
      <c r="DJ47" t="s">
        <v>52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1007</v>
      </c>
      <c r="DV47" t="s">
        <v>65</v>
      </c>
      <c r="DW47" t="s">
        <v>65</v>
      </c>
      <c r="DX47">
        <v>100</v>
      </c>
      <c r="EE47">
        <v>45919546</v>
      </c>
      <c r="EF47">
        <v>2</v>
      </c>
      <c r="EG47" t="s">
        <v>24</v>
      </c>
      <c r="EH47">
        <v>0</v>
      </c>
      <c r="EI47" t="s">
        <v>3</v>
      </c>
      <c r="EJ47">
        <v>1</v>
      </c>
      <c r="EK47">
        <v>1003</v>
      </c>
      <c r="EL47" t="s">
        <v>67</v>
      </c>
      <c r="EM47" t="s">
        <v>68</v>
      </c>
      <c r="EO47" t="s">
        <v>55</v>
      </c>
      <c r="EQ47">
        <v>0</v>
      </c>
      <c r="ER47">
        <v>625.73</v>
      </c>
      <c r="ES47">
        <v>0</v>
      </c>
      <c r="ET47">
        <v>0</v>
      </c>
      <c r="EU47">
        <v>0</v>
      </c>
      <c r="EV47">
        <v>625.73</v>
      </c>
      <c r="EW47">
        <v>83.43</v>
      </c>
      <c r="EX47">
        <v>0</v>
      </c>
      <c r="EY47">
        <v>0</v>
      </c>
      <c r="FQ47">
        <v>0</v>
      </c>
      <c r="FR47">
        <f t="shared" si="46"/>
        <v>0</v>
      </c>
      <c r="FS47">
        <v>0</v>
      </c>
      <c r="FT47" t="s">
        <v>28</v>
      </c>
      <c r="FU47" t="s">
        <v>29</v>
      </c>
      <c r="FX47">
        <v>72</v>
      </c>
      <c r="FY47">
        <v>38.25</v>
      </c>
      <c r="GA47" t="s">
        <v>3</v>
      </c>
      <c r="GD47">
        <v>1</v>
      </c>
      <c r="GF47">
        <v>571347977</v>
      </c>
      <c r="GG47">
        <v>2</v>
      </c>
      <c r="GH47">
        <v>1</v>
      </c>
      <c r="GI47">
        <v>-2</v>
      </c>
      <c r="GJ47">
        <v>0</v>
      </c>
      <c r="GK47">
        <v>0</v>
      </c>
      <c r="GL47">
        <f t="shared" si="47"/>
        <v>0</v>
      </c>
      <c r="GM47">
        <f t="shared" si="48"/>
        <v>379.31</v>
      </c>
      <c r="GN47">
        <f t="shared" si="49"/>
        <v>379.31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3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HC47">
        <f t="shared" si="54"/>
        <v>0</v>
      </c>
      <c r="IK47">
        <v>0</v>
      </c>
    </row>
    <row r="48" spans="1:245" x14ac:dyDescent="0.2">
      <c r="A48">
        <v>17</v>
      </c>
      <c r="B48">
        <v>1</v>
      </c>
      <c r="C48">
        <f>ROW(SmtRes!A86)</f>
        <v>86</v>
      </c>
      <c r="D48">
        <f>ROW(EtalonRes!A82)</f>
        <v>82</v>
      </c>
      <c r="E48" t="s">
        <v>69</v>
      </c>
      <c r="F48" t="s">
        <v>70</v>
      </c>
      <c r="G48" t="s">
        <v>71</v>
      </c>
      <c r="H48" t="s">
        <v>65</v>
      </c>
      <c r="I48">
        <f>ROUND(25.1/100,9)</f>
        <v>0.251</v>
      </c>
      <c r="J48">
        <v>0</v>
      </c>
      <c r="O48">
        <f t="shared" si="21"/>
        <v>180.62</v>
      </c>
      <c r="P48">
        <f t="shared" si="22"/>
        <v>0</v>
      </c>
      <c r="Q48">
        <f t="shared" si="23"/>
        <v>0</v>
      </c>
      <c r="R48">
        <f t="shared" si="24"/>
        <v>0</v>
      </c>
      <c r="S48">
        <f t="shared" si="25"/>
        <v>180.62</v>
      </c>
      <c r="T48">
        <f t="shared" si="26"/>
        <v>0</v>
      </c>
      <c r="U48">
        <f t="shared" si="27"/>
        <v>24.082069500000003</v>
      </c>
      <c r="V48">
        <f t="shared" si="28"/>
        <v>0</v>
      </c>
      <c r="W48">
        <f t="shared" si="29"/>
        <v>0</v>
      </c>
      <c r="X48">
        <f t="shared" si="30"/>
        <v>130.05000000000001</v>
      </c>
      <c r="Y48">
        <f t="shared" si="31"/>
        <v>68.64</v>
      </c>
      <c r="AA48">
        <v>47641669</v>
      </c>
      <c r="AB48">
        <f t="shared" si="32"/>
        <v>719.58950000000004</v>
      </c>
      <c r="AC48">
        <f t="shared" si="55"/>
        <v>0</v>
      </c>
      <c r="AD48">
        <f t="shared" si="56"/>
        <v>0</v>
      </c>
      <c r="AE48">
        <f t="shared" si="57"/>
        <v>0</v>
      </c>
      <c r="AF48">
        <f t="shared" si="57"/>
        <v>719.58950000000004</v>
      </c>
      <c r="AG48">
        <f t="shared" si="33"/>
        <v>0</v>
      </c>
      <c r="AH48">
        <f t="shared" si="58"/>
        <v>95.944500000000005</v>
      </c>
      <c r="AI48">
        <f t="shared" si="58"/>
        <v>0</v>
      </c>
      <c r="AJ48">
        <f t="shared" si="34"/>
        <v>0</v>
      </c>
      <c r="AK48">
        <v>625.73</v>
      </c>
      <c r="AL48">
        <v>0</v>
      </c>
      <c r="AM48">
        <v>0</v>
      </c>
      <c r="AN48">
        <v>0</v>
      </c>
      <c r="AO48">
        <v>625.73</v>
      </c>
      <c r="AP48">
        <v>0</v>
      </c>
      <c r="AQ48">
        <v>83.43</v>
      </c>
      <c r="AR48">
        <v>0</v>
      </c>
      <c r="AS48">
        <v>0</v>
      </c>
      <c r="AT48">
        <v>72</v>
      </c>
      <c r="AU48">
        <v>38</v>
      </c>
      <c r="AV48">
        <v>1</v>
      </c>
      <c r="AW48">
        <v>1</v>
      </c>
      <c r="AZ48">
        <v>1</v>
      </c>
      <c r="BA48">
        <v>1</v>
      </c>
      <c r="BB48">
        <v>1</v>
      </c>
      <c r="BC48">
        <v>1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1</v>
      </c>
      <c r="BJ48" t="s">
        <v>72</v>
      </c>
      <c r="BM48">
        <v>1003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80</v>
      </c>
      <c r="CA48">
        <v>45</v>
      </c>
      <c r="CE48">
        <v>0</v>
      </c>
      <c r="CF48">
        <v>0</v>
      </c>
      <c r="CG48">
        <v>0</v>
      </c>
      <c r="CM48">
        <v>0</v>
      </c>
      <c r="CN48" t="s">
        <v>1170</v>
      </c>
      <c r="CO48">
        <v>0</v>
      </c>
      <c r="CP48">
        <f t="shared" si="35"/>
        <v>180.62</v>
      </c>
      <c r="CQ48">
        <f t="shared" si="36"/>
        <v>0</v>
      </c>
      <c r="CR48">
        <f t="shared" si="37"/>
        <v>0</v>
      </c>
      <c r="CS48">
        <f t="shared" si="38"/>
        <v>0</v>
      </c>
      <c r="CT48">
        <f t="shared" si="39"/>
        <v>719.58950000000004</v>
      </c>
      <c r="CU48">
        <f t="shared" si="40"/>
        <v>0</v>
      </c>
      <c r="CV48">
        <f t="shared" si="41"/>
        <v>95.944500000000005</v>
      </c>
      <c r="CW48">
        <f t="shared" si="42"/>
        <v>0</v>
      </c>
      <c r="CX48">
        <f t="shared" si="43"/>
        <v>0</v>
      </c>
      <c r="CY48">
        <f t="shared" si="44"/>
        <v>130.04640000000001</v>
      </c>
      <c r="CZ48">
        <f t="shared" si="45"/>
        <v>68.635600000000011</v>
      </c>
      <c r="DC48" t="s">
        <v>3</v>
      </c>
      <c r="DD48" t="s">
        <v>3</v>
      </c>
      <c r="DE48" t="s">
        <v>52</v>
      </c>
      <c r="DF48" t="s">
        <v>52</v>
      </c>
      <c r="DG48" t="s">
        <v>52</v>
      </c>
      <c r="DH48" t="s">
        <v>3</v>
      </c>
      <c r="DI48" t="s">
        <v>52</v>
      </c>
      <c r="DJ48" t="s">
        <v>52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1007</v>
      </c>
      <c r="DV48" t="s">
        <v>65</v>
      </c>
      <c r="DW48" t="s">
        <v>65</v>
      </c>
      <c r="DX48">
        <v>100</v>
      </c>
      <c r="EE48">
        <v>45919546</v>
      </c>
      <c r="EF48">
        <v>2</v>
      </c>
      <c r="EG48" t="s">
        <v>24</v>
      </c>
      <c r="EH48">
        <v>0</v>
      </c>
      <c r="EI48" t="s">
        <v>3</v>
      </c>
      <c r="EJ48">
        <v>1</v>
      </c>
      <c r="EK48">
        <v>1003</v>
      </c>
      <c r="EL48" t="s">
        <v>67</v>
      </c>
      <c r="EM48" t="s">
        <v>68</v>
      </c>
      <c r="EO48" t="s">
        <v>55</v>
      </c>
      <c r="EQ48">
        <v>0</v>
      </c>
      <c r="ER48">
        <v>625.73</v>
      </c>
      <c r="ES48">
        <v>0</v>
      </c>
      <c r="ET48">
        <v>0</v>
      </c>
      <c r="EU48">
        <v>0</v>
      </c>
      <c r="EV48">
        <v>625.73</v>
      </c>
      <c r="EW48">
        <v>83.43</v>
      </c>
      <c r="EX48">
        <v>0</v>
      </c>
      <c r="EY48">
        <v>0</v>
      </c>
      <c r="FQ48">
        <v>0</v>
      </c>
      <c r="FR48">
        <f t="shared" si="46"/>
        <v>0</v>
      </c>
      <c r="FS48">
        <v>0</v>
      </c>
      <c r="FT48" t="s">
        <v>28</v>
      </c>
      <c r="FU48" t="s">
        <v>29</v>
      </c>
      <c r="FX48">
        <v>72</v>
      </c>
      <c r="FY48">
        <v>38.25</v>
      </c>
      <c r="GA48" t="s">
        <v>3</v>
      </c>
      <c r="GD48">
        <v>1</v>
      </c>
      <c r="GF48">
        <v>571347977</v>
      </c>
      <c r="GG48">
        <v>2</v>
      </c>
      <c r="GH48">
        <v>1</v>
      </c>
      <c r="GI48">
        <v>-2</v>
      </c>
      <c r="GJ48">
        <v>0</v>
      </c>
      <c r="GK48">
        <v>0</v>
      </c>
      <c r="GL48">
        <f t="shared" si="47"/>
        <v>0</v>
      </c>
      <c r="GM48">
        <f t="shared" si="48"/>
        <v>379.31</v>
      </c>
      <c r="GN48">
        <f t="shared" si="49"/>
        <v>379.31</v>
      </c>
      <c r="GO48">
        <f t="shared" si="50"/>
        <v>0</v>
      </c>
      <c r="GP48">
        <f t="shared" si="51"/>
        <v>0</v>
      </c>
      <c r="GR48">
        <v>0</v>
      </c>
      <c r="GS48">
        <v>0</v>
      </c>
      <c r="GT48">
        <v>0</v>
      </c>
      <c r="GU48" t="s">
        <v>3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HC48">
        <f t="shared" si="54"/>
        <v>0</v>
      </c>
      <c r="IK48">
        <v>0</v>
      </c>
    </row>
    <row r="49" spans="1:245" x14ac:dyDescent="0.2">
      <c r="A49">
        <v>17</v>
      </c>
      <c r="B49">
        <v>1</v>
      </c>
      <c r="C49">
        <f>ROW(SmtRes!A88)</f>
        <v>88</v>
      </c>
      <c r="D49">
        <f>ROW(EtalonRes!A84)</f>
        <v>84</v>
      </c>
      <c r="E49" t="s">
        <v>73</v>
      </c>
      <c r="F49" t="s">
        <v>74</v>
      </c>
      <c r="G49" t="s">
        <v>75</v>
      </c>
      <c r="H49" t="s">
        <v>76</v>
      </c>
      <c r="I49">
        <f>ROUND((22*0.9)/100,9)</f>
        <v>0.19800000000000001</v>
      </c>
      <c r="J49">
        <v>0</v>
      </c>
      <c r="O49">
        <f t="shared" si="21"/>
        <v>99.27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99.27</v>
      </c>
      <c r="T49">
        <f t="shared" si="26"/>
        <v>0</v>
      </c>
      <c r="U49">
        <f t="shared" si="27"/>
        <v>12.150072</v>
      </c>
      <c r="V49">
        <f t="shared" si="28"/>
        <v>0</v>
      </c>
      <c r="W49">
        <f t="shared" si="29"/>
        <v>0</v>
      </c>
      <c r="X49">
        <f t="shared" si="30"/>
        <v>103.24</v>
      </c>
      <c r="Y49">
        <f t="shared" si="31"/>
        <v>59.56</v>
      </c>
      <c r="AA49">
        <v>47636896</v>
      </c>
      <c r="AB49">
        <f t="shared" si="32"/>
        <v>501.34249999999997</v>
      </c>
      <c r="AC49">
        <f t="shared" si="55"/>
        <v>0</v>
      </c>
      <c r="AD49">
        <f t="shared" si="56"/>
        <v>0</v>
      </c>
      <c r="AE49">
        <f t="shared" si="57"/>
        <v>0</v>
      </c>
      <c r="AF49">
        <f t="shared" si="57"/>
        <v>501.34249999999997</v>
      </c>
      <c r="AG49">
        <f t="shared" si="33"/>
        <v>0</v>
      </c>
      <c r="AH49">
        <f t="shared" si="58"/>
        <v>61.363999999999997</v>
      </c>
      <c r="AI49">
        <f t="shared" si="58"/>
        <v>0</v>
      </c>
      <c r="AJ49">
        <f t="shared" si="34"/>
        <v>0</v>
      </c>
      <c r="AK49">
        <v>435.95</v>
      </c>
      <c r="AL49">
        <v>0</v>
      </c>
      <c r="AM49">
        <v>0</v>
      </c>
      <c r="AN49">
        <v>0</v>
      </c>
      <c r="AO49">
        <v>435.95</v>
      </c>
      <c r="AP49">
        <v>0</v>
      </c>
      <c r="AQ49">
        <v>53.36</v>
      </c>
      <c r="AR49">
        <v>0</v>
      </c>
      <c r="AS49">
        <v>0</v>
      </c>
      <c r="AT49">
        <v>104</v>
      </c>
      <c r="AU49">
        <v>60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1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77</v>
      </c>
      <c r="BM49">
        <v>68001</v>
      </c>
      <c r="BN49">
        <v>0</v>
      </c>
      <c r="BO49" t="s">
        <v>3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104</v>
      </c>
      <c r="CA49">
        <v>60</v>
      </c>
      <c r="CE49">
        <v>0</v>
      </c>
      <c r="CF49">
        <v>0</v>
      </c>
      <c r="CG49">
        <v>0</v>
      </c>
      <c r="CM49">
        <v>0</v>
      </c>
      <c r="CN49" t="s">
        <v>1170</v>
      </c>
      <c r="CO49">
        <v>0</v>
      </c>
      <c r="CP49">
        <f t="shared" si="35"/>
        <v>99.27</v>
      </c>
      <c r="CQ49">
        <f t="shared" si="36"/>
        <v>0</v>
      </c>
      <c r="CR49">
        <f t="shared" si="37"/>
        <v>0</v>
      </c>
      <c r="CS49">
        <f t="shared" si="38"/>
        <v>0</v>
      </c>
      <c r="CT49">
        <f t="shared" si="39"/>
        <v>501.34249999999997</v>
      </c>
      <c r="CU49">
        <f t="shared" si="40"/>
        <v>0</v>
      </c>
      <c r="CV49">
        <f t="shared" si="41"/>
        <v>61.363999999999997</v>
      </c>
      <c r="CW49">
        <f t="shared" si="42"/>
        <v>0</v>
      </c>
      <c r="CX49">
        <f t="shared" si="43"/>
        <v>0</v>
      </c>
      <c r="CY49">
        <f t="shared" si="44"/>
        <v>103.24079999999999</v>
      </c>
      <c r="CZ49">
        <f t="shared" si="45"/>
        <v>59.561999999999998</v>
      </c>
      <c r="DC49" t="s">
        <v>3</v>
      </c>
      <c r="DD49" t="s">
        <v>3</v>
      </c>
      <c r="DE49" t="s">
        <v>52</v>
      </c>
      <c r="DF49" t="s">
        <v>52</v>
      </c>
      <c r="DG49" t="s">
        <v>52</v>
      </c>
      <c r="DH49" t="s">
        <v>3</v>
      </c>
      <c r="DI49" t="s">
        <v>52</v>
      </c>
      <c r="DJ49" t="s">
        <v>52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76</v>
      </c>
      <c r="DW49" t="s">
        <v>76</v>
      </c>
      <c r="DX49">
        <v>100</v>
      </c>
      <c r="EE49">
        <v>45919696</v>
      </c>
      <c r="EF49">
        <v>6</v>
      </c>
      <c r="EG49" t="s">
        <v>33</v>
      </c>
      <c r="EH49">
        <v>0</v>
      </c>
      <c r="EI49" t="s">
        <v>3</v>
      </c>
      <c r="EJ49">
        <v>1</v>
      </c>
      <c r="EK49">
        <v>68001</v>
      </c>
      <c r="EL49" t="s">
        <v>34</v>
      </c>
      <c r="EM49" t="s">
        <v>35</v>
      </c>
      <c r="EO49" t="s">
        <v>55</v>
      </c>
      <c r="EQ49">
        <v>0</v>
      </c>
      <c r="ER49">
        <v>435.95</v>
      </c>
      <c r="ES49">
        <v>0</v>
      </c>
      <c r="ET49">
        <v>0</v>
      </c>
      <c r="EU49">
        <v>0</v>
      </c>
      <c r="EV49">
        <v>435.95</v>
      </c>
      <c r="EW49">
        <v>53.36</v>
      </c>
      <c r="EX49">
        <v>0</v>
      </c>
      <c r="EY49">
        <v>0</v>
      </c>
      <c r="FQ49">
        <v>0</v>
      </c>
      <c r="FR49">
        <f t="shared" si="46"/>
        <v>0</v>
      </c>
      <c r="FS49">
        <v>0</v>
      </c>
      <c r="FX49">
        <v>104</v>
      </c>
      <c r="FY49">
        <v>60</v>
      </c>
      <c r="GA49" t="s">
        <v>3</v>
      </c>
      <c r="GD49">
        <v>1</v>
      </c>
      <c r="GF49">
        <v>-1760791010</v>
      </c>
      <c r="GG49">
        <v>2</v>
      </c>
      <c r="GH49">
        <v>1</v>
      </c>
      <c r="GI49">
        <v>-2</v>
      </c>
      <c r="GJ49">
        <v>0</v>
      </c>
      <c r="GK49">
        <v>0</v>
      </c>
      <c r="GL49">
        <f t="shared" si="47"/>
        <v>0</v>
      </c>
      <c r="GM49">
        <f t="shared" si="48"/>
        <v>262.07</v>
      </c>
      <c r="GN49">
        <f t="shared" si="49"/>
        <v>262.07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3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HC49">
        <f t="shared" si="54"/>
        <v>0</v>
      </c>
      <c r="IK49">
        <v>0</v>
      </c>
    </row>
    <row r="50" spans="1:245" x14ac:dyDescent="0.2">
      <c r="A50">
        <v>17</v>
      </c>
      <c r="B50">
        <v>1</v>
      </c>
      <c r="C50">
        <f>ROW(SmtRes!A90)</f>
        <v>90</v>
      </c>
      <c r="D50">
        <f>ROW(EtalonRes!A86)</f>
        <v>86</v>
      </c>
      <c r="E50" t="s">
        <v>73</v>
      </c>
      <c r="F50" t="s">
        <v>74</v>
      </c>
      <c r="G50" t="s">
        <v>75</v>
      </c>
      <c r="H50" t="s">
        <v>76</v>
      </c>
      <c r="I50">
        <f>ROUND((22*0.9)/100,9)</f>
        <v>0.19800000000000001</v>
      </c>
      <c r="J50">
        <v>0</v>
      </c>
      <c r="O50">
        <f t="shared" si="21"/>
        <v>99.27</v>
      </c>
      <c r="P50">
        <f t="shared" si="22"/>
        <v>0</v>
      </c>
      <c r="Q50">
        <f t="shared" si="23"/>
        <v>0</v>
      </c>
      <c r="R50">
        <f t="shared" si="24"/>
        <v>0</v>
      </c>
      <c r="S50">
        <f t="shared" si="25"/>
        <v>99.27</v>
      </c>
      <c r="T50">
        <f t="shared" si="26"/>
        <v>0</v>
      </c>
      <c r="U50">
        <f t="shared" si="27"/>
        <v>12.150072</v>
      </c>
      <c r="V50">
        <f t="shared" si="28"/>
        <v>0</v>
      </c>
      <c r="W50">
        <f t="shared" si="29"/>
        <v>0</v>
      </c>
      <c r="X50">
        <f t="shared" si="30"/>
        <v>103.24</v>
      </c>
      <c r="Y50">
        <f t="shared" si="31"/>
        <v>59.56</v>
      </c>
      <c r="AA50">
        <v>47641669</v>
      </c>
      <c r="AB50">
        <f t="shared" si="32"/>
        <v>501.34249999999997</v>
      </c>
      <c r="AC50">
        <f t="shared" si="55"/>
        <v>0</v>
      </c>
      <c r="AD50">
        <f t="shared" si="56"/>
        <v>0</v>
      </c>
      <c r="AE50">
        <f t="shared" si="57"/>
        <v>0</v>
      </c>
      <c r="AF50">
        <f t="shared" si="57"/>
        <v>501.34249999999997</v>
      </c>
      <c r="AG50">
        <f t="shared" si="33"/>
        <v>0</v>
      </c>
      <c r="AH50">
        <f t="shared" si="58"/>
        <v>61.363999999999997</v>
      </c>
      <c r="AI50">
        <f t="shared" si="58"/>
        <v>0</v>
      </c>
      <c r="AJ50">
        <f t="shared" si="34"/>
        <v>0</v>
      </c>
      <c r="AK50">
        <v>435.95</v>
      </c>
      <c r="AL50">
        <v>0</v>
      </c>
      <c r="AM50">
        <v>0</v>
      </c>
      <c r="AN50">
        <v>0</v>
      </c>
      <c r="AO50">
        <v>435.95</v>
      </c>
      <c r="AP50">
        <v>0</v>
      </c>
      <c r="AQ50">
        <v>53.36</v>
      </c>
      <c r="AR50">
        <v>0</v>
      </c>
      <c r="AS50">
        <v>0</v>
      </c>
      <c r="AT50">
        <v>104</v>
      </c>
      <c r="AU50">
        <v>60</v>
      </c>
      <c r="AV50">
        <v>1</v>
      </c>
      <c r="AW50">
        <v>1</v>
      </c>
      <c r="AZ50">
        <v>1</v>
      </c>
      <c r="BA50">
        <v>1</v>
      </c>
      <c r="BB50">
        <v>1</v>
      </c>
      <c r="BC50">
        <v>1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1</v>
      </c>
      <c r="BJ50" t="s">
        <v>77</v>
      </c>
      <c r="BM50">
        <v>68001</v>
      </c>
      <c r="BN50">
        <v>0</v>
      </c>
      <c r="BO50" t="s">
        <v>3</v>
      </c>
      <c r="BP50">
        <v>0</v>
      </c>
      <c r="BQ50">
        <v>6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104</v>
      </c>
      <c r="CA50">
        <v>60</v>
      </c>
      <c r="CE50">
        <v>0</v>
      </c>
      <c r="CF50">
        <v>0</v>
      </c>
      <c r="CG50">
        <v>0</v>
      </c>
      <c r="CM50">
        <v>0</v>
      </c>
      <c r="CN50" t="s">
        <v>1170</v>
      </c>
      <c r="CO50">
        <v>0</v>
      </c>
      <c r="CP50">
        <f t="shared" si="35"/>
        <v>99.27</v>
      </c>
      <c r="CQ50">
        <f t="shared" si="36"/>
        <v>0</v>
      </c>
      <c r="CR50">
        <f t="shared" si="37"/>
        <v>0</v>
      </c>
      <c r="CS50">
        <f t="shared" si="38"/>
        <v>0</v>
      </c>
      <c r="CT50">
        <f t="shared" si="39"/>
        <v>501.34249999999997</v>
      </c>
      <c r="CU50">
        <f t="shared" si="40"/>
        <v>0</v>
      </c>
      <c r="CV50">
        <f t="shared" si="41"/>
        <v>61.363999999999997</v>
      </c>
      <c r="CW50">
        <f t="shared" si="42"/>
        <v>0</v>
      </c>
      <c r="CX50">
        <f t="shared" si="43"/>
        <v>0</v>
      </c>
      <c r="CY50">
        <f t="shared" si="44"/>
        <v>103.24079999999999</v>
      </c>
      <c r="CZ50">
        <f t="shared" si="45"/>
        <v>59.561999999999998</v>
      </c>
      <c r="DC50" t="s">
        <v>3</v>
      </c>
      <c r="DD50" t="s">
        <v>3</v>
      </c>
      <c r="DE50" t="s">
        <v>52</v>
      </c>
      <c r="DF50" t="s">
        <v>52</v>
      </c>
      <c r="DG50" t="s">
        <v>52</v>
      </c>
      <c r="DH50" t="s">
        <v>3</v>
      </c>
      <c r="DI50" t="s">
        <v>52</v>
      </c>
      <c r="DJ50" t="s">
        <v>52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1005</v>
      </c>
      <c r="DV50" t="s">
        <v>76</v>
      </c>
      <c r="DW50" t="s">
        <v>76</v>
      </c>
      <c r="DX50">
        <v>100</v>
      </c>
      <c r="EE50">
        <v>45919696</v>
      </c>
      <c r="EF50">
        <v>6</v>
      </c>
      <c r="EG50" t="s">
        <v>33</v>
      </c>
      <c r="EH50">
        <v>0</v>
      </c>
      <c r="EI50" t="s">
        <v>3</v>
      </c>
      <c r="EJ50">
        <v>1</v>
      </c>
      <c r="EK50">
        <v>68001</v>
      </c>
      <c r="EL50" t="s">
        <v>34</v>
      </c>
      <c r="EM50" t="s">
        <v>35</v>
      </c>
      <c r="EO50" t="s">
        <v>55</v>
      </c>
      <c r="EQ50">
        <v>0</v>
      </c>
      <c r="ER50">
        <v>435.95</v>
      </c>
      <c r="ES50">
        <v>0</v>
      </c>
      <c r="ET50">
        <v>0</v>
      </c>
      <c r="EU50">
        <v>0</v>
      </c>
      <c r="EV50">
        <v>435.95</v>
      </c>
      <c r="EW50">
        <v>53.36</v>
      </c>
      <c r="EX50">
        <v>0</v>
      </c>
      <c r="EY50">
        <v>0</v>
      </c>
      <c r="FQ50">
        <v>0</v>
      </c>
      <c r="FR50">
        <f t="shared" si="46"/>
        <v>0</v>
      </c>
      <c r="FS50">
        <v>0</v>
      </c>
      <c r="FX50">
        <v>104</v>
      </c>
      <c r="FY50">
        <v>60</v>
      </c>
      <c r="GA50" t="s">
        <v>3</v>
      </c>
      <c r="GD50">
        <v>1</v>
      </c>
      <c r="GF50">
        <v>-1760791010</v>
      </c>
      <c r="GG50">
        <v>2</v>
      </c>
      <c r="GH50">
        <v>1</v>
      </c>
      <c r="GI50">
        <v>-2</v>
      </c>
      <c r="GJ50">
        <v>0</v>
      </c>
      <c r="GK50">
        <v>0</v>
      </c>
      <c r="GL50">
        <f t="shared" si="47"/>
        <v>0</v>
      </c>
      <c r="GM50">
        <f t="shared" si="48"/>
        <v>262.07</v>
      </c>
      <c r="GN50">
        <f t="shared" si="49"/>
        <v>262.07</v>
      </c>
      <c r="GO50">
        <f t="shared" si="50"/>
        <v>0</v>
      </c>
      <c r="GP50">
        <f t="shared" si="51"/>
        <v>0</v>
      </c>
      <c r="GR50">
        <v>0</v>
      </c>
      <c r="GS50">
        <v>0</v>
      </c>
      <c r="GT50">
        <v>0</v>
      </c>
      <c r="GU50" t="s">
        <v>3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HC50">
        <f t="shared" si="54"/>
        <v>0</v>
      </c>
      <c r="IK50">
        <v>0</v>
      </c>
    </row>
    <row r="51" spans="1:245" x14ac:dyDescent="0.2">
      <c r="A51">
        <v>18</v>
      </c>
      <c r="B51">
        <v>1</v>
      </c>
      <c r="C51">
        <v>88</v>
      </c>
      <c r="E51" t="s">
        <v>78</v>
      </c>
      <c r="F51" t="s">
        <v>31</v>
      </c>
      <c r="G51" t="s">
        <v>32</v>
      </c>
      <c r="H51" t="s">
        <v>19</v>
      </c>
      <c r="I51">
        <f>I49*J51</f>
        <v>9.3060000000000004E-2</v>
      </c>
      <c r="J51">
        <v>0.47</v>
      </c>
      <c r="O51">
        <f t="shared" si="21"/>
        <v>0</v>
      </c>
      <c r="P51">
        <f t="shared" si="22"/>
        <v>0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47636896</v>
      </c>
      <c r="AB51">
        <f t="shared" si="32"/>
        <v>0</v>
      </c>
      <c r="AC51">
        <f t="shared" si="55"/>
        <v>0</v>
      </c>
      <c r="AD51">
        <f>ROUND((((ET51)-(EU51))+AE51),6)</f>
        <v>0</v>
      </c>
      <c r="AE51">
        <f>ROUND((EU51),6)</f>
        <v>0</v>
      </c>
      <c r="AF51">
        <f>ROUND((EV51),6)</f>
        <v>0</v>
      </c>
      <c r="AG51">
        <f t="shared" si="33"/>
        <v>0</v>
      </c>
      <c r="AH51">
        <f>(EW51)</f>
        <v>0</v>
      </c>
      <c r="AI51">
        <f>(EX51)</f>
        <v>0</v>
      </c>
      <c r="AJ51">
        <f t="shared" si="34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104</v>
      </c>
      <c r="AU51">
        <v>60</v>
      </c>
      <c r="AV51">
        <v>1</v>
      </c>
      <c r="AW51">
        <v>1</v>
      </c>
      <c r="AZ51">
        <v>1</v>
      </c>
      <c r="BA51">
        <v>1</v>
      </c>
      <c r="BB51">
        <v>1</v>
      </c>
      <c r="BC51">
        <v>1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68001</v>
      </c>
      <c r="BN51">
        <v>0</v>
      </c>
      <c r="BO51" t="s">
        <v>3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104</v>
      </c>
      <c r="CA51">
        <v>60</v>
      </c>
      <c r="CE51">
        <v>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5"/>
        <v>0</v>
      </c>
      <c r="CQ51">
        <f t="shared" si="36"/>
        <v>0</v>
      </c>
      <c r="CR51">
        <f t="shared" si="37"/>
        <v>0</v>
      </c>
      <c r="CS51">
        <f t="shared" si="38"/>
        <v>0</v>
      </c>
      <c r="CT51">
        <f t="shared" si="39"/>
        <v>0</v>
      </c>
      <c r="CU51">
        <f t="shared" si="40"/>
        <v>0</v>
      </c>
      <c r="CV51">
        <f t="shared" si="41"/>
        <v>0</v>
      </c>
      <c r="CW51">
        <f t="shared" si="42"/>
        <v>0</v>
      </c>
      <c r="CX51">
        <f t="shared" si="43"/>
        <v>0</v>
      </c>
      <c r="CY51">
        <f t="shared" si="44"/>
        <v>0</v>
      </c>
      <c r="CZ51">
        <f t="shared" si="45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19</v>
      </c>
      <c r="DW51" t="s">
        <v>19</v>
      </c>
      <c r="DX51">
        <v>1000</v>
      </c>
      <c r="EE51">
        <v>45919696</v>
      </c>
      <c r="EF51">
        <v>6</v>
      </c>
      <c r="EG51" t="s">
        <v>33</v>
      </c>
      <c r="EH51">
        <v>0</v>
      </c>
      <c r="EI51" t="s">
        <v>3</v>
      </c>
      <c r="EJ51">
        <v>1</v>
      </c>
      <c r="EK51">
        <v>68001</v>
      </c>
      <c r="EL51" t="s">
        <v>34</v>
      </c>
      <c r="EM51" t="s">
        <v>35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6"/>
        <v>0</v>
      </c>
      <c r="FS51">
        <v>0</v>
      </c>
      <c r="FX51">
        <v>104</v>
      </c>
      <c r="FY51">
        <v>60</v>
      </c>
      <c r="GA51" t="s">
        <v>3</v>
      </c>
      <c r="GD51">
        <v>1</v>
      </c>
      <c r="GF51">
        <v>-179832266</v>
      </c>
      <c r="GG51">
        <v>2</v>
      </c>
      <c r="GH51">
        <v>1</v>
      </c>
      <c r="GI51">
        <v>-2</v>
      </c>
      <c r="GJ51">
        <v>0</v>
      </c>
      <c r="GK51">
        <v>0</v>
      </c>
      <c r="GL51">
        <f t="shared" si="47"/>
        <v>0</v>
      </c>
      <c r="GM51">
        <f t="shared" si="48"/>
        <v>0</v>
      </c>
      <c r="GN51">
        <f t="shared" si="49"/>
        <v>0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3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HC51">
        <f t="shared" si="54"/>
        <v>0</v>
      </c>
      <c r="IK51">
        <v>0</v>
      </c>
    </row>
    <row r="52" spans="1:245" x14ac:dyDescent="0.2">
      <c r="A52">
        <v>18</v>
      </c>
      <c r="B52">
        <v>1</v>
      </c>
      <c r="C52">
        <v>90</v>
      </c>
      <c r="E52" t="s">
        <v>78</v>
      </c>
      <c r="F52" t="s">
        <v>31</v>
      </c>
      <c r="G52" t="s">
        <v>32</v>
      </c>
      <c r="H52" t="s">
        <v>19</v>
      </c>
      <c r="I52">
        <f>I50*J52</f>
        <v>9.3060000000000004E-2</v>
      </c>
      <c r="J52">
        <v>0.47</v>
      </c>
      <c r="O52">
        <f t="shared" si="21"/>
        <v>0</v>
      </c>
      <c r="P52">
        <f t="shared" si="22"/>
        <v>0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47641669</v>
      </c>
      <c r="AB52">
        <f t="shared" si="32"/>
        <v>0</v>
      </c>
      <c r="AC52">
        <f t="shared" si="55"/>
        <v>0</v>
      </c>
      <c r="AD52">
        <f>ROUND((((ET52)-(EU52))+AE52),6)</f>
        <v>0</v>
      </c>
      <c r="AE52">
        <f>ROUND((EU52),6)</f>
        <v>0</v>
      </c>
      <c r="AF52">
        <f>ROUND((EV52),6)</f>
        <v>0</v>
      </c>
      <c r="AG52">
        <f t="shared" si="33"/>
        <v>0</v>
      </c>
      <c r="AH52">
        <f>(EW52)</f>
        <v>0</v>
      </c>
      <c r="AI52">
        <f>(EX52)</f>
        <v>0</v>
      </c>
      <c r="AJ52">
        <f t="shared" si="34"/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104</v>
      </c>
      <c r="AU52">
        <v>60</v>
      </c>
      <c r="AV52">
        <v>1</v>
      </c>
      <c r="AW52">
        <v>1</v>
      </c>
      <c r="AZ52">
        <v>1</v>
      </c>
      <c r="BA52">
        <v>1</v>
      </c>
      <c r="BB52">
        <v>1</v>
      </c>
      <c r="BC52">
        <v>1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1</v>
      </c>
      <c r="BJ52" t="s">
        <v>3</v>
      </c>
      <c r="BM52">
        <v>68001</v>
      </c>
      <c r="BN52">
        <v>0</v>
      </c>
      <c r="BO52" t="s">
        <v>3</v>
      </c>
      <c r="BP52">
        <v>0</v>
      </c>
      <c r="BQ52">
        <v>6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104</v>
      </c>
      <c r="CA52">
        <v>60</v>
      </c>
      <c r="CE52">
        <v>0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5"/>
        <v>0</v>
      </c>
      <c r="CQ52">
        <f t="shared" si="36"/>
        <v>0</v>
      </c>
      <c r="CR52">
        <f t="shared" si="37"/>
        <v>0</v>
      </c>
      <c r="CS52">
        <f t="shared" si="38"/>
        <v>0</v>
      </c>
      <c r="CT52">
        <f t="shared" si="39"/>
        <v>0</v>
      </c>
      <c r="CU52">
        <f t="shared" si="40"/>
        <v>0</v>
      </c>
      <c r="CV52">
        <f t="shared" si="41"/>
        <v>0</v>
      </c>
      <c r="CW52">
        <f t="shared" si="42"/>
        <v>0</v>
      </c>
      <c r="CX52">
        <f t="shared" si="43"/>
        <v>0</v>
      </c>
      <c r="CY52">
        <f t="shared" si="44"/>
        <v>0</v>
      </c>
      <c r="CZ52">
        <f t="shared" si="45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1009</v>
      </c>
      <c r="DV52" t="s">
        <v>19</v>
      </c>
      <c r="DW52" t="s">
        <v>19</v>
      </c>
      <c r="DX52">
        <v>1000</v>
      </c>
      <c r="EE52">
        <v>45919696</v>
      </c>
      <c r="EF52">
        <v>6</v>
      </c>
      <c r="EG52" t="s">
        <v>33</v>
      </c>
      <c r="EH52">
        <v>0</v>
      </c>
      <c r="EI52" t="s">
        <v>3</v>
      </c>
      <c r="EJ52">
        <v>1</v>
      </c>
      <c r="EK52">
        <v>68001</v>
      </c>
      <c r="EL52" t="s">
        <v>34</v>
      </c>
      <c r="EM52" t="s">
        <v>35</v>
      </c>
      <c r="EO52" t="s">
        <v>3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6"/>
        <v>0</v>
      </c>
      <c r="FS52">
        <v>0</v>
      </c>
      <c r="FX52">
        <v>104</v>
      </c>
      <c r="FY52">
        <v>60</v>
      </c>
      <c r="GA52" t="s">
        <v>3</v>
      </c>
      <c r="GD52">
        <v>1</v>
      </c>
      <c r="GF52">
        <v>-179832266</v>
      </c>
      <c r="GG52">
        <v>2</v>
      </c>
      <c r="GH52">
        <v>1</v>
      </c>
      <c r="GI52">
        <v>-2</v>
      </c>
      <c r="GJ52">
        <v>0</v>
      </c>
      <c r="GK52">
        <v>0</v>
      </c>
      <c r="GL52">
        <f t="shared" si="47"/>
        <v>0</v>
      </c>
      <c r="GM52">
        <f t="shared" si="48"/>
        <v>0</v>
      </c>
      <c r="GN52">
        <f t="shared" si="49"/>
        <v>0</v>
      </c>
      <c r="GO52">
        <f t="shared" si="50"/>
        <v>0</v>
      </c>
      <c r="GP52">
        <f t="shared" si="51"/>
        <v>0</v>
      </c>
      <c r="GR52">
        <v>0</v>
      </c>
      <c r="GS52">
        <v>0</v>
      </c>
      <c r="GT52">
        <v>0</v>
      </c>
      <c r="GU52" t="s">
        <v>3</v>
      </c>
      <c r="GV52">
        <f t="shared" si="52"/>
        <v>0</v>
      </c>
      <c r="GW52">
        <v>1</v>
      </c>
      <c r="GX52">
        <f t="shared" si="53"/>
        <v>0</v>
      </c>
      <c r="HA52">
        <v>0</v>
      </c>
      <c r="HB52">
        <v>0</v>
      </c>
      <c r="HC52">
        <f t="shared" si="54"/>
        <v>0</v>
      </c>
      <c r="IK52">
        <v>0</v>
      </c>
    </row>
    <row r="53" spans="1:245" x14ac:dyDescent="0.2">
      <c r="A53">
        <v>17</v>
      </c>
      <c r="B53">
        <v>1</v>
      </c>
      <c r="C53">
        <f>ROW(SmtRes!A93)</f>
        <v>93</v>
      </c>
      <c r="D53">
        <f>ROW(EtalonRes!A88)</f>
        <v>88</v>
      </c>
      <c r="E53" t="s">
        <v>79</v>
      </c>
      <c r="F53" t="s">
        <v>80</v>
      </c>
      <c r="G53" t="s">
        <v>81</v>
      </c>
      <c r="H53" t="s">
        <v>82</v>
      </c>
      <c r="I53">
        <v>0.45</v>
      </c>
      <c r="J53">
        <v>0</v>
      </c>
      <c r="O53">
        <f t="shared" si="21"/>
        <v>514.83000000000004</v>
      </c>
      <c r="P53">
        <f t="shared" si="22"/>
        <v>0</v>
      </c>
      <c r="Q53">
        <f t="shared" si="23"/>
        <v>514.83000000000004</v>
      </c>
      <c r="R53">
        <f t="shared" si="24"/>
        <v>51.27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3.5603999999999996</v>
      </c>
      <c r="W53">
        <f t="shared" si="29"/>
        <v>0</v>
      </c>
      <c r="X53">
        <f t="shared" si="30"/>
        <v>36.909999999999997</v>
      </c>
      <c r="Y53">
        <f t="shared" si="31"/>
        <v>19.48</v>
      </c>
      <c r="AA53">
        <v>47636896</v>
      </c>
      <c r="AB53">
        <f t="shared" si="32"/>
        <v>1144.0775000000001</v>
      </c>
      <c r="AC53">
        <f t="shared" si="55"/>
        <v>0</v>
      </c>
      <c r="AD53">
        <f>ROUND(((((ET53*1.15))-((EU53*1.15)))+AE53),6)</f>
        <v>1144.0775000000001</v>
      </c>
      <c r="AE53">
        <f>ROUND(((EU53*1.15)),6)</f>
        <v>113.93049999999999</v>
      </c>
      <c r="AF53">
        <f>ROUND(((EV53*1.15)),6)</f>
        <v>0</v>
      </c>
      <c r="AG53">
        <f t="shared" si="33"/>
        <v>0</v>
      </c>
      <c r="AH53">
        <f>((EW53*1.15))</f>
        <v>0</v>
      </c>
      <c r="AI53">
        <f>((EX53*1.15))</f>
        <v>7.911999999999999</v>
      </c>
      <c r="AJ53">
        <f t="shared" si="34"/>
        <v>0</v>
      </c>
      <c r="AK53">
        <v>994.85</v>
      </c>
      <c r="AL53">
        <v>0</v>
      </c>
      <c r="AM53">
        <v>994.85</v>
      </c>
      <c r="AN53">
        <v>99.07</v>
      </c>
      <c r="AO53">
        <v>0</v>
      </c>
      <c r="AP53">
        <v>0</v>
      </c>
      <c r="AQ53">
        <v>0</v>
      </c>
      <c r="AR53">
        <v>6.88</v>
      </c>
      <c r="AS53">
        <v>0</v>
      </c>
      <c r="AT53">
        <v>72</v>
      </c>
      <c r="AU53">
        <v>38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1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1</v>
      </c>
      <c r="BJ53" t="s">
        <v>83</v>
      </c>
      <c r="BM53">
        <v>1007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80</v>
      </c>
      <c r="CA53">
        <v>45</v>
      </c>
      <c r="CE53">
        <v>0</v>
      </c>
      <c r="CF53">
        <v>0</v>
      </c>
      <c r="CG53">
        <v>0</v>
      </c>
      <c r="CM53">
        <v>0</v>
      </c>
      <c r="CN53" t="s">
        <v>1170</v>
      </c>
      <c r="CO53">
        <v>0</v>
      </c>
      <c r="CP53">
        <f t="shared" si="35"/>
        <v>514.83000000000004</v>
      </c>
      <c r="CQ53">
        <f t="shared" si="36"/>
        <v>0</v>
      </c>
      <c r="CR53">
        <f t="shared" si="37"/>
        <v>1144.0775000000001</v>
      </c>
      <c r="CS53">
        <f t="shared" si="38"/>
        <v>113.93049999999999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7.911999999999999</v>
      </c>
      <c r="CX53">
        <f t="shared" si="43"/>
        <v>0</v>
      </c>
      <c r="CY53">
        <f t="shared" si="44"/>
        <v>36.914400000000001</v>
      </c>
      <c r="CZ53">
        <f t="shared" si="45"/>
        <v>19.482600000000001</v>
      </c>
      <c r="DC53" t="s">
        <v>3</v>
      </c>
      <c r="DD53" t="s">
        <v>3</v>
      </c>
      <c r="DE53" t="s">
        <v>52</v>
      </c>
      <c r="DF53" t="s">
        <v>52</v>
      </c>
      <c r="DG53" t="s">
        <v>52</v>
      </c>
      <c r="DH53" t="s">
        <v>3</v>
      </c>
      <c r="DI53" t="s">
        <v>52</v>
      </c>
      <c r="DJ53" t="s">
        <v>52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82</v>
      </c>
      <c r="DW53" t="s">
        <v>82</v>
      </c>
      <c r="DX53">
        <v>1</v>
      </c>
      <c r="EE53">
        <v>45919549</v>
      </c>
      <c r="EF53">
        <v>2</v>
      </c>
      <c r="EG53" t="s">
        <v>24</v>
      </c>
      <c r="EH53">
        <v>0</v>
      </c>
      <c r="EI53" t="s">
        <v>3</v>
      </c>
      <c r="EJ53">
        <v>1</v>
      </c>
      <c r="EK53">
        <v>1007</v>
      </c>
      <c r="EL53" t="s">
        <v>84</v>
      </c>
      <c r="EM53" t="s">
        <v>68</v>
      </c>
      <c r="EO53" t="s">
        <v>55</v>
      </c>
      <c r="EQ53">
        <v>0</v>
      </c>
      <c r="ER53">
        <v>994.85</v>
      </c>
      <c r="ES53">
        <v>0</v>
      </c>
      <c r="ET53">
        <v>994.85</v>
      </c>
      <c r="EU53">
        <v>99.07</v>
      </c>
      <c r="EV53">
        <v>0</v>
      </c>
      <c r="EW53">
        <v>0</v>
      </c>
      <c r="EX53">
        <v>6.88</v>
      </c>
      <c r="EY53">
        <v>0</v>
      </c>
      <c r="FQ53">
        <v>0</v>
      </c>
      <c r="FR53">
        <f t="shared" si="46"/>
        <v>0</v>
      </c>
      <c r="FS53">
        <v>0</v>
      </c>
      <c r="FT53" t="s">
        <v>28</v>
      </c>
      <c r="FU53" t="s">
        <v>29</v>
      </c>
      <c r="FX53">
        <v>72</v>
      </c>
      <c r="FY53">
        <v>38.25</v>
      </c>
      <c r="GA53" t="s">
        <v>3</v>
      </c>
      <c r="GD53">
        <v>1</v>
      </c>
      <c r="GF53">
        <v>-268484923</v>
      </c>
      <c r="GG53">
        <v>2</v>
      </c>
      <c r="GH53">
        <v>1</v>
      </c>
      <c r="GI53">
        <v>-2</v>
      </c>
      <c r="GJ53">
        <v>0</v>
      </c>
      <c r="GK53">
        <v>0</v>
      </c>
      <c r="GL53">
        <f t="shared" si="47"/>
        <v>0</v>
      </c>
      <c r="GM53">
        <f t="shared" si="48"/>
        <v>571.22</v>
      </c>
      <c r="GN53">
        <f t="shared" si="49"/>
        <v>571.22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3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HC53">
        <f t="shared" si="54"/>
        <v>0</v>
      </c>
      <c r="IK53">
        <v>0</v>
      </c>
    </row>
    <row r="54" spans="1:245" x14ac:dyDescent="0.2">
      <c r="A54">
        <v>17</v>
      </c>
      <c r="B54">
        <v>1</v>
      </c>
      <c r="C54">
        <f>ROW(SmtRes!A96)</f>
        <v>96</v>
      </c>
      <c r="D54">
        <f>ROW(EtalonRes!A90)</f>
        <v>90</v>
      </c>
      <c r="E54" t="s">
        <v>79</v>
      </c>
      <c r="F54" t="s">
        <v>80</v>
      </c>
      <c r="G54" t="s">
        <v>81</v>
      </c>
      <c r="H54" t="s">
        <v>82</v>
      </c>
      <c r="I54">
        <v>0.45</v>
      </c>
      <c r="J54">
        <v>0</v>
      </c>
      <c r="O54">
        <f t="shared" si="21"/>
        <v>514.83000000000004</v>
      </c>
      <c r="P54">
        <f t="shared" si="22"/>
        <v>0</v>
      </c>
      <c r="Q54">
        <f t="shared" si="23"/>
        <v>514.83000000000004</v>
      </c>
      <c r="R54">
        <f t="shared" si="24"/>
        <v>51.27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3.5603999999999996</v>
      </c>
      <c r="W54">
        <f t="shared" si="29"/>
        <v>0</v>
      </c>
      <c r="X54">
        <f t="shared" si="30"/>
        <v>36.909999999999997</v>
      </c>
      <c r="Y54">
        <f t="shared" si="31"/>
        <v>19.48</v>
      </c>
      <c r="AA54">
        <v>47641669</v>
      </c>
      <c r="AB54">
        <f t="shared" si="32"/>
        <v>1144.0775000000001</v>
      </c>
      <c r="AC54">
        <f t="shared" si="55"/>
        <v>0</v>
      </c>
      <c r="AD54">
        <f>ROUND(((((ET54*1.15))-((EU54*1.15)))+AE54),6)</f>
        <v>1144.0775000000001</v>
      </c>
      <c r="AE54">
        <f>ROUND(((EU54*1.15)),6)</f>
        <v>113.93049999999999</v>
      </c>
      <c r="AF54">
        <f>ROUND(((EV54*1.15)),6)</f>
        <v>0</v>
      </c>
      <c r="AG54">
        <f t="shared" si="33"/>
        <v>0</v>
      </c>
      <c r="AH54">
        <f>((EW54*1.15))</f>
        <v>0</v>
      </c>
      <c r="AI54">
        <f>((EX54*1.15))</f>
        <v>7.911999999999999</v>
      </c>
      <c r="AJ54">
        <f t="shared" si="34"/>
        <v>0</v>
      </c>
      <c r="AK54">
        <v>994.85</v>
      </c>
      <c r="AL54">
        <v>0</v>
      </c>
      <c r="AM54">
        <v>994.85</v>
      </c>
      <c r="AN54">
        <v>99.07</v>
      </c>
      <c r="AO54">
        <v>0</v>
      </c>
      <c r="AP54">
        <v>0</v>
      </c>
      <c r="AQ54">
        <v>0</v>
      </c>
      <c r="AR54">
        <v>6.88</v>
      </c>
      <c r="AS54">
        <v>0</v>
      </c>
      <c r="AT54">
        <v>72</v>
      </c>
      <c r="AU54">
        <v>38</v>
      </c>
      <c r="AV54">
        <v>1</v>
      </c>
      <c r="AW54">
        <v>1</v>
      </c>
      <c r="AZ54">
        <v>1</v>
      </c>
      <c r="BA54">
        <v>1</v>
      </c>
      <c r="BB54">
        <v>1</v>
      </c>
      <c r="BC54">
        <v>1</v>
      </c>
      <c r="BD54" t="s">
        <v>3</v>
      </c>
      <c r="BE54" t="s">
        <v>3</v>
      </c>
      <c r="BF54" t="s">
        <v>3</v>
      </c>
      <c r="BG54" t="s">
        <v>3</v>
      </c>
      <c r="BH54">
        <v>0</v>
      </c>
      <c r="BI54">
        <v>1</v>
      </c>
      <c r="BJ54" t="s">
        <v>83</v>
      </c>
      <c r="BM54">
        <v>1007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80</v>
      </c>
      <c r="CA54">
        <v>45</v>
      </c>
      <c r="CE54">
        <v>0</v>
      </c>
      <c r="CF54">
        <v>0</v>
      </c>
      <c r="CG54">
        <v>0</v>
      </c>
      <c r="CM54">
        <v>0</v>
      </c>
      <c r="CN54" t="s">
        <v>1170</v>
      </c>
      <c r="CO54">
        <v>0</v>
      </c>
      <c r="CP54">
        <f t="shared" si="35"/>
        <v>514.83000000000004</v>
      </c>
      <c r="CQ54">
        <f t="shared" si="36"/>
        <v>0</v>
      </c>
      <c r="CR54">
        <f t="shared" si="37"/>
        <v>1144.0775000000001</v>
      </c>
      <c r="CS54">
        <f t="shared" si="38"/>
        <v>113.93049999999999</v>
      </c>
      <c r="CT54">
        <f t="shared" si="39"/>
        <v>0</v>
      </c>
      <c r="CU54">
        <f t="shared" si="40"/>
        <v>0</v>
      </c>
      <c r="CV54">
        <f t="shared" si="41"/>
        <v>0</v>
      </c>
      <c r="CW54">
        <f t="shared" si="42"/>
        <v>7.911999999999999</v>
      </c>
      <c r="CX54">
        <f t="shared" si="43"/>
        <v>0</v>
      </c>
      <c r="CY54">
        <f t="shared" si="44"/>
        <v>36.914400000000001</v>
      </c>
      <c r="CZ54">
        <f t="shared" si="45"/>
        <v>19.482600000000001</v>
      </c>
      <c r="DC54" t="s">
        <v>3</v>
      </c>
      <c r="DD54" t="s">
        <v>3</v>
      </c>
      <c r="DE54" t="s">
        <v>52</v>
      </c>
      <c r="DF54" t="s">
        <v>52</v>
      </c>
      <c r="DG54" t="s">
        <v>52</v>
      </c>
      <c r="DH54" t="s">
        <v>3</v>
      </c>
      <c r="DI54" t="s">
        <v>52</v>
      </c>
      <c r="DJ54" t="s">
        <v>52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1005</v>
      </c>
      <c r="DV54" t="s">
        <v>82</v>
      </c>
      <c r="DW54" t="s">
        <v>82</v>
      </c>
      <c r="DX54">
        <v>1</v>
      </c>
      <c r="EE54">
        <v>45919549</v>
      </c>
      <c r="EF54">
        <v>2</v>
      </c>
      <c r="EG54" t="s">
        <v>24</v>
      </c>
      <c r="EH54">
        <v>0</v>
      </c>
      <c r="EI54" t="s">
        <v>3</v>
      </c>
      <c r="EJ54">
        <v>1</v>
      </c>
      <c r="EK54">
        <v>1007</v>
      </c>
      <c r="EL54" t="s">
        <v>84</v>
      </c>
      <c r="EM54" t="s">
        <v>68</v>
      </c>
      <c r="EO54" t="s">
        <v>55</v>
      </c>
      <c r="EQ54">
        <v>0</v>
      </c>
      <c r="ER54">
        <v>994.85</v>
      </c>
      <c r="ES54">
        <v>0</v>
      </c>
      <c r="ET54">
        <v>994.85</v>
      </c>
      <c r="EU54">
        <v>99.07</v>
      </c>
      <c r="EV54">
        <v>0</v>
      </c>
      <c r="EW54">
        <v>0</v>
      </c>
      <c r="EX54">
        <v>6.88</v>
      </c>
      <c r="EY54">
        <v>0</v>
      </c>
      <c r="FQ54">
        <v>0</v>
      </c>
      <c r="FR54">
        <f t="shared" si="46"/>
        <v>0</v>
      </c>
      <c r="FS54">
        <v>0</v>
      </c>
      <c r="FT54" t="s">
        <v>28</v>
      </c>
      <c r="FU54" t="s">
        <v>29</v>
      </c>
      <c r="FX54">
        <v>72</v>
      </c>
      <c r="FY54">
        <v>38.25</v>
      </c>
      <c r="GA54" t="s">
        <v>3</v>
      </c>
      <c r="GD54">
        <v>1</v>
      </c>
      <c r="GF54">
        <v>-268484923</v>
      </c>
      <c r="GG54">
        <v>2</v>
      </c>
      <c r="GH54">
        <v>1</v>
      </c>
      <c r="GI54">
        <v>-2</v>
      </c>
      <c r="GJ54">
        <v>0</v>
      </c>
      <c r="GK54">
        <v>0</v>
      </c>
      <c r="GL54">
        <f t="shared" si="47"/>
        <v>0</v>
      </c>
      <c r="GM54">
        <f t="shared" si="48"/>
        <v>571.22</v>
      </c>
      <c r="GN54">
        <f t="shared" si="49"/>
        <v>571.22</v>
      </c>
      <c r="GO54">
        <f t="shared" si="50"/>
        <v>0</v>
      </c>
      <c r="GP54">
        <f t="shared" si="51"/>
        <v>0</v>
      </c>
      <c r="GR54">
        <v>0</v>
      </c>
      <c r="GS54">
        <v>0</v>
      </c>
      <c r="GT54">
        <v>0</v>
      </c>
      <c r="GU54" t="s">
        <v>3</v>
      </c>
      <c r="GV54">
        <f t="shared" si="52"/>
        <v>0</v>
      </c>
      <c r="GW54">
        <v>1</v>
      </c>
      <c r="GX54">
        <f t="shared" si="53"/>
        <v>0</v>
      </c>
      <c r="HA54">
        <v>0</v>
      </c>
      <c r="HB54">
        <v>0</v>
      </c>
      <c r="HC54">
        <f t="shared" si="54"/>
        <v>0</v>
      </c>
      <c r="IK54">
        <v>0</v>
      </c>
    </row>
    <row r="55" spans="1:245" x14ac:dyDescent="0.2">
      <c r="A55">
        <v>18</v>
      </c>
      <c r="B55">
        <v>1</v>
      </c>
      <c r="C55">
        <v>93</v>
      </c>
      <c r="E55" t="s">
        <v>85</v>
      </c>
      <c r="F55" t="s">
        <v>31</v>
      </c>
      <c r="G55" t="s">
        <v>32</v>
      </c>
      <c r="H55" t="s">
        <v>19</v>
      </c>
      <c r="I55">
        <f>I53*J55</f>
        <v>4.5</v>
      </c>
      <c r="J55">
        <v>10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47636896</v>
      </c>
      <c r="AB55">
        <f t="shared" si="32"/>
        <v>0</v>
      </c>
      <c r="AC55">
        <f t="shared" si="55"/>
        <v>0</v>
      </c>
      <c r="AD55">
        <f>ROUND((((ET55)-(EU55))+AE55),6)</f>
        <v>0</v>
      </c>
      <c r="AE55">
        <f>ROUND((EU55),6)</f>
        <v>0</v>
      </c>
      <c r="AF55">
        <f>ROUND((EV55),6)</f>
        <v>0</v>
      </c>
      <c r="AG55">
        <f t="shared" si="33"/>
        <v>0</v>
      </c>
      <c r="AH55">
        <f>(EW55)</f>
        <v>0</v>
      </c>
      <c r="AI55">
        <f>(EX55)</f>
        <v>0</v>
      </c>
      <c r="AJ55">
        <f t="shared" si="34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104</v>
      </c>
      <c r="AU55">
        <v>60</v>
      </c>
      <c r="AV55">
        <v>1</v>
      </c>
      <c r="AW55">
        <v>1</v>
      </c>
      <c r="AZ55">
        <v>1</v>
      </c>
      <c r="BA55">
        <v>1</v>
      </c>
      <c r="BB55">
        <v>1</v>
      </c>
      <c r="BC55">
        <v>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3</v>
      </c>
      <c r="BM55">
        <v>68001</v>
      </c>
      <c r="BN55">
        <v>0</v>
      </c>
      <c r="BO55" t="s">
        <v>3</v>
      </c>
      <c r="BP55">
        <v>0</v>
      </c>
      <c r="BQ55">
        <v>6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104</v>
      </c>
      <c r="CA55">
        <v>60</v>
      </c>
      <c r="CE55">
        <v>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5"/>
        <v>0</v>
      </c>
      <c r="CQ55">
        <f t="shared" si="36"/>
        <v>0</v>
      </c>
      <c r="CR55">
        <f t="shared" si="37"/>
        <v>0</v>
      </c>
      <c r="CS55">
        <f t="shared" si="38"/>
        <v>0</v>
      </c>
      <c r="CT55">
        <f t="shared" si="39"/>
        <v>0</v>
      </c>
      <c r="CU55">
        <f t="shared" si="40"/>
        <v>0</v>
      </c>
      <c r="CV55">
        <f t="shared" si="41"/>
        <v>0</v>
      </c>
      <c r="CW55">
        <f t="shared" si="42"/>
        <v>0</v>
      </c>
      <c r="CX55">
        <f t="shared" si="43"/>
        <v>0</v>
      </c>
      <c r="CY55">
        <f t="shared" si="44"/>
        <v>0</v>
      </c>
      <c r="CZ55">
        <f t="shared" si="45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19</v>
      </c>
      <c r="DW55" t="s">
        <v>19</v>
      </c>
      <c r="DX55">
        <v>1000</v>
      </c>
      <c r="EE55">
        <v>45919696</v>
      </c>
      <c r="EF55">
        <v>6</v>
      </c>
      <c r="EG55" t="s">
        <v>33</v>
      </c>
      <c r="EH55">
        <v>0</v>
      </c>
      <c r="EI55" t="s">
        <v>3</v>
      </c>
      <c r="EJ55">
        <v>1</v>
      </c>
      <c r="EK55">
        <v>68001</v>
      </c>
      <c r="EL55" t="s">
        <v>34</v>
      </c>
      <c r="EM55" t="s">
        <v>35</v>
      </c>
      <c r="EO55" t="s">
        <v>3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6"/>
        <v>0</v>
      </c>
      <c r="FS55">
        <v>0</v>
      </c>
      <c r="FX55">
        <v>104</v>
      </c>
      <c r="FY55">
        <v>60</v>
      </c>
      <c r="GA55" t="s">
        <v>3</v>
      </c>
      <c r="GD55">
        <v>1</v>
      </c>
      <c r="GF55">
        <v>-179832266</v>
      </c>
      <c r="GG55">
        <v>2</v>
      </c>
      <c r="GH55">
        <v>1</v>
      </c>
      <c r="GI55">
        <v>-2</v>
      </c>
      <c r="GJ55">
        <v>0</v>
      </c>
      <c r="GK55">
        <v>0</v>
      </c>
      <c r="GL55">
        <f t="shared" si="47"/>
        <v>0</v>
      </c>
      <c r="GM55">
        <f t="shared" si="48"/>
        <v>0</v>
      </c>
      <c r="GN55">
        <f t="shared" si="49"/>
        <v>0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3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HC55">
        <f t="shared" si="54"/>
        <v>0</v>
      </c>
      <c r="IK55">
        <v>0</v>
      </c>
    </row>
    <row r="56" spans="1:245" x14ac:dyDescent="0.2">
      <c r="A56">
        <v>18</v>
      </c>
      <c r="B56">
        <v>1</v>
      </c>
      <c r="C56">
        <v>96</v>
      </c>
      <c r="E56" t="s">
        <v>85</v>
      </c>
      <c r="F56" t="s">
        <v>31</v>
      </c>
      <c r="G56" t="s">
        <v>32</v>
      </c>
      <c r="H56" t="s">
        <v>19</v>
      </c>
      <c r="I56">
        <f>I54*J56</f>
        <v>4.5</v>
      </c>
      <c r="J56">
        <v>10</v>
      </c>
      <c r="O56">
        <f t="shared" si="21"/>
        <v>0</v>
      </c>
      <c r="P56">
        <f t="shared" si="22"/>
        <v>0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47641669</v>
      </c>
      <c r="AB56">
        <f t="shared" si="32"/>
        <v>0</v>
      </c>
      <c r="AC56">
        <f t="shared" si="55"/>
        <v>0</v>
      </c>
      <c r="AD56">
        <f>ROUND((((ET56)-(EU56))+AE56),6)</f>
        <v>0</v>
      </c>
      <c r="AE56">
        <f>ROUND((EU56),6)</f>
        <v>0</v>
      </c>
      <c r="AF56">
        <f>ROUND((EV56),6)</f>
        <v>0</v>
      </c>
      <c r="AG56">
        <f t="shared" si="33"/>
        <v>0</v>
      </c>
      <c r="AH56">
        <f>(EW56)</f>
        <v>0</v>
      </c>
      <c r="AI56">
        <f>(EX56)</f>
        <v>0</v>
      </c>
      <c r="AJ56">
        <f t="shared" si="34"/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80</v>
      </c>
      <c r="AU56">
        <v>45</v>
      </c>
      <c r="AV56">
        <v>1</v>
      </c>
      <c r="AW56">
        <v>1</v>
      </c>
      <c r="AZ56">
        <v>1</v>
      </c>
      <c r="BA56">
        <v>1</v>
      </c>
      <c r="BB56">
        <v>1</v>
      </c>
      <c r="BC56">
        <v>1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3</v>
      </c>
      <c r="BM56">
        <v>68001</v>
      </c>
      <c r="BN56">
        <v>0</v>
      </c>
      <c r="BO56" t="s">
        <v>3</v>
      </c>
      <c r="BP56">
        <v>0</v>
      </c>
      <c r="BQ56">
        <v>6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80</v>
      </c>
      <c r="CA56">
        <v>45</v>
      </c>
      <c r="CE56">
        <v>0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35"/>
        <v>0</v>
      </c>
      <c r="CQ56">
        <f t="shared" si="36"/>
        <v>0</v>
      </c>
      <c r="CR56">
        <f t="shared" si="37"/>
        <v>0</v>
      </c>
      <c r="CS56">
        <f t="shared" si="38"/>
        <v>0</v>
      </c>
      <c r="CT56">
        <f t="shared" si="39"/>
        <v>0</v>
      </c>
      <c r="CU56">
        <f t="shared" si="40"/>
        <v>0</v>
      </c>
      <c r="CV56">
        <f t="shared" si="41"/>
        <v>0</v>
      </c>
      <c r="CW56">
        <f t="shared" si="42"/>
        <v>0</v>
      </c>
      <c r="CX56">
        <f t="shared" si="43"/>
        <v>0</v>
      </c>
      <c r="CY56">
        <f t="shared" si="44"/>
        <v>0</v>
      </c>
      <c r="CZ56">
        <f t="shared" si="45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19</v>
      </c>
      <c r="DW56" t="s">
        <v>19</v>
      </c>
      <c r="DX56">
        <v>1000</v>
      </c>
      <c r="EE56">
        <v>45919696</v>
      </c>
      <c r="EF56">
        <v>6</v>
      </c>
      <c r="EG56" t="s">
        <v>33</v>
      </c>
      <c r="EH56">
        <v>0</v>
      </c>
      <c r="EI56" t="s">
        <v>3</v>
      </c>
      <c r="EJ56">
        <v>1</v>
      </c>
      <c r="EK56">
        <v>68001</v>
      </c>
      <c r="EL56" t="s">
        <v>34</v>
      </c>
      <c r="EM56" t="s">
        <v>35</v>
      </c>
      <c r="EO56" t="s">
        <v>3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6"/>
        <v>0</v>
      </c>
      <c r="FS56">
        <v>0</v>
      </c>
      <c r="FX56">
        <v>80</v>
      </c>
      <c r="FY56">
        <v>45</v>
      </c>
      <c r="GA56" t="s">
        <v>3</v>
      </c>
      <c r="GD56">
        <v>1</v>
      </c>
      <c r="GF56">
        <v>-179832266</v>
      </c>
      <c r="GG56">
        <v>2</v>
      </c>
      <c r="GH56">
        <v>1</v>
      </c>
      <c r="GI56">
        <v>-2</v>
      </c>
      <c r="GJ56">
        <v>0</v>
      </c>
      <c r="GK56">
        <v>0</v>
      </c>
      <c r="GL56">
        <f t="shared" si="47"/>
        <v>0</v>
      </c>
      <c r="GM56">
        <f t="shared" si="48"/>
        <v>0</v>
      </c>
      <c r="GN56">
        <f t="shared" si="49"/>
        <v>0</v>
      </c>
      <c r="GO56">
        <f t="shared" si="50"/>
        <v>0</v>
      </c>
      <c r="GP56">
        <f t="shared" si="51"/>
        <v>0</v>
      </c>
      <c r="GR56">
        <v>0</v>
      </c>
      <c r="GS56">
        <v>0</v>
      </c>
      <c r="GT56">
        <v>0</v>
      </c>
      <c r="GU56" t="s">
        <v>3</v>
      </c>
      <c r="GV56">
        <f t="shared" si="52"/>
        <v>0</v>
      </c>
      <c r="GW56">
        <v>1</v>
      </c>
      <c r="GX56">
        <f t="shared" si="53"/>
        <v>0</v>
      </c>
      <c r="HA56">
        <v>0</v>
      </c>
      <c r="HB56">
        <v>0</v>
      </c>
      <c r="HC56">
        <f t="shared" si="54"/>
        <v>0</v>
      </c>
      <c r="IK56">
        <v>0</v>
      </c>
    </row>
    <row r="57" spans="1:245" x14ac:dyDescent="0.2">
      <c r="A57">
        <v>17</v>
      </c>
      <c r="B57">
        <v>1</v>
      </c>
      <c r="E57" t="s">
        <v>86</v>
      </c>
      <c r="F57" t="s">
        <v>87</v>
      </c>
      <c r="G57" t="s">
        <v>88</v>
      </c>
      <c r="H57" t="s">
        <v>89</v>
      </c>
      <c r="I57">
        <f>ROUND(1.5+2.25+5.2+5.2+0.093+4.5,9)</f>
        <v>18.742999999999999</v>
      </c>
      <c r="J57">
        <v>0</v>
      </c>
      <c r="O57">
        <f>0</f>
        <v>0</v>
      </c>
      <c r="P57">
        <f>0</f>
        <v>0</v>
      </c>
      <c r="Q57">
        <f>0</f>
        <v>0</v>
      </c>
      <c r="R57">
        <f>0</f>
        <v>0</v>
      </c>
      <c r="S57">
        <f>0</f>
        <v>0</v>
      </c>
      <c r="T57">
        <f>0</f>
        <v>0</v>
      </c>
      <c r="U57">
        <f>0</f>
        <v>0</v>
      </c>
      <c r="V57">
        <f>0</f>
        <v>0</v>
      </c>
      <c r="W57">
        <f>0</f>
        <v>0</v>
      </c>
      <c r="X57">
        <f>0</f>
        <v>0</v>
      </c>
      <c r="Y57">
        <f>0</f>
        <v>0</v>
      </c>
      <c r="AA57">
        <v>47636896</v>
      </c>
      <c r="AB57">
        <f>ROUND((AK57),6)</f>
        <v>7.96</v>
      </c>
      <c r="AC57">
        <f>0</f>
        <v>0</v>
      </c>
      <c r="AD57">
        <f>0</f>
        <v>0</v>
      </c>
      <c r="AE57">
        <f>0</f>
        <v>0</v>
      </c>
      <c r="AF57">
        <f>0</f>
        <v>0</v>
      </c>
      <c r="AG57">
        <f>0</f>
        <v>0</v>
      </c>
      <c r="AH57">
        <f>0</f>
        <v>0</v>
      </c>
      <c r="AI57">
        <f>0</f>
        <v>0</v>
      </c>
      <c r="AJ57">
        <f>0</f>
        <v>0</v>
      </c>
      <c r="AK57">
        <v>7.96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90</v>
      </c>
      <c r="BM57">
        <v>700004</v>
      </c>
      <c r="BN57">
        <v>0</v>
      </c>
      <c r="BO57" t="s">
        <v>3</v>
      </c>
      <c r="BP57">
        <v>0</v>
      </c>
      <c r="BQ57">
        <v>19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0</v>
      </c>
      <c r="CA57">
        <v>0</v>
      </c>
      <c r="CE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>AB57*AZ57</f>
        <v>7.96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1013</v>
      </c>
      <c r="DV57" t="s">
        <v>89</v>
      </c>
      <c r="DW57" t="s">
        <v>89</v>
      </c>
      <c r="DX57">
        <v>1</v>
      </c>
      <c r="EE57">
        <v>45919758</v>
      </c>
      <c r="EF57">
        <v>19</v>
      </c>
      <c r="EG57" t="s">
        <v>91</v>
      </c>
      <c r="EH57">
        <v>0</v>
      </c>
      <c r="EI57" t="s">
        <v>3</v>
      </c>
      <c r="EJ57">
        <v>1</v>
      </c>
      <c r="EK57">
        <v>700004</v>
      </c>
      <c r="EL57" t="s">
        <v>92</v>
      </c>
      <c r="EM57" t="s">
        <v>93</v>
      </c>
      <c r="EO57" t="s">
        <v>3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FQ57">
        <v>0</v>
      </c>
      <c r="FR57">
        <f t="shared" si="46"/>
        <v>0</v>
      </c>
      <c r="FS57">
        <v>0</v>
      </c>
      <c r="FX57">
        <v>0</v>
      </c>
      <c r="FY57">
        <v>0</v>
      </c>
      <c r="GA57" t="s">
        <v>3</v>
      </c>
      <c r="GD57">
        <v>1</v>
      </c>
      <c r="GF57">
        <v>1271559001</v>
      </c>
      <c r="GG57">
        <v>2</v>
      </c>
      <c r="GH57">
        <v>1</v>
      </c>
      <c r="GI57">
        <v>-2</v>
      </c>
      <c r="GJ57">
        <v>2</v>
      </c>
      <c r="GK57">
        <v>0</v>
      </c>
      <c r="GL57">
        <f t="shared" si="47"/>
        <v>0</v>
      </c>
      <c r="GM57">
        <f>ROUND(CP57*I57,2)</f>
        <v>149.19</v>
      </c>
      <c r="GN57">
        <f>IF(OR(BI57=0,BI57=1),ROUND(CP57*I57,2),0)</f>
        <v>149.19</v>
      </c>
      <c r="GO57">
        <f>IF(BI57=2,ROUND(CP57*I57,2),0)</f>
        <v>0</v>
      </c>
      <c r="GP57">
        <f>IF(BI57=4,ROUND(CP57*I57,2)+GX57,0)</f>
        <v>0</v>
      </c>
      <c r="GR57">
        <v>0</v>
      </c>
      <c r="GS57">
        <v>3</v>
      </c>
      <c r="GT57">
        <v>0</v>
      </c>
      <c r="GU57" t="s">
        <v>3</v>
      </c>
      <c r="GV57">
        <f>0</f>
        <v>0</v>
      </c>
      <c r="GW57">
        <v>1</v>
      </c>
      <c r="GX57">
        <f>0</f>
        <v>0</v>
      </c>
      <c r="HA57">
        <v>0</v>
      </c>
      <c r="HB57">
        <v>0</v>
      </c>
      <c r="HC57">
        <v>0</v>
      </c>
      <c r="IK57">
        <v>0</v>
      </c>
    </row>
    <row r="58" spans="1:245" x14ac:dyDescent="0.2">
      <c r="A58">
        <v>17</v>
      </c>
      <c r="B58">
        <v>1</v>
      </c>
      <c r="E58" t="s">
        <v>86</v>
      </c>
      <c r="F58" t="s">
        <v>87</v>
      </c>
      <c r="G58" t="s">
        <v>88</v>
      </c>
      <c r="H58" t="s">
        <v>89</v>
      </c>
      <c r="I58">
        <f>ROUND(1.5+2.25+5.2+5.2+0.093+4.5,9)</f>
        <v>18.742999999999999</v>
      </c>
      <c r="J58">
        <v>0</v>
      </c>
      <c r="O58">
        <f>0</f>
        <v>0</v>
      </c>
      <c r="P58">
        <f>0</f>
        <v>0</v>
      </c>
      <c r="Q58">
        <f>0</f>
        <v>0</v>
      </c>
      <c r="R58">
        <f>0</f>
        <v>0</v>
      </c>
      <c r="S58">
        <f>0</f>
        <v>0</v>
      </c>
      <c r="T58">
        <f>0</f>
        <v>0</v>
      </c>
      <c r="U58">
        <f>0</f>
        <v>0</v>
      </c>
      <c r="V58">
        <f>0</f>
        <v>0</v>
      </c>
      <c r="W58">
        <f>0</f>
        <v>0</v>
      </c>
      <c r="X58">
        <f>0</f>
        <v>0</v>
      </c>
      <c r="Y58">
        <f>0</f>
        <v>0</v>
      </c>
      <c r="AA58">
        <v>47641669</v>
      </c>
      <c r="AB58">
        <f>ROUND((AK58),6)</f>
        <v>7.96</v>
      </c>
      <c r="AC58">
        <f>0</f>
        <v>0</v>
      </c>
      <c r="AD58">
        <f>0</f>
        <v>0</v>
      </c>
      <c r="AE58">
        <f>0</f>
        <v>0</v>
      </c>
      <c r="AF58">
        <f>0</f>
        <v>0</v>
      </c>
      <c r="AG58">
        <f>0</f>
        <v>0</v>
      </c>
      <c r="AH58">
        <f>0</f>
        <v>0</v>
      </c>
      <c r="AI58">
        <f>0</f>
        <v>0</v>
      </c>
      <c r="AJ58">
        <f>0</f>
        <v>0</v>
      </c>
      <c r="AK58">
        <v>7.96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1</v>
      </c>
      <c r="AW58">
        <v>1</v>
      </c>
      <c r="AZ58">
        <v>1</v>
      </c>
      <c r="BA58">
        <v>1</v>
      </c>
      <c r="BB58">
        <v>1</v>
      </c>
      <c r="BC58">
        <v>1</v>
      </c>
      <c r="BD58" t="s">
        <v>3</v>
      </c>
      <c r="BE58" t="s">
        <v>3</v>
      </c>
      <c r="BF58" t="s">
        <v>3</v>
      </c>
      <c r="BG58" t="s">
        <v>3</v>
      </c>
      <c r="BH58">
        <v>0</v>
      </c>
      <c r="BI58">
        <v>1</v>
      </c>
      <c r="BJ58" t="s">
        <v>90</v>
      </c>
      <c r="BM58">
        <v>700004</v>
      </c>
      <c r="BN58">
        <v>0</v>
      </c>
      <c r="BO58" t="s">
        <v>3</v>
      </c>
      <c r="BP58">
        <v>0</v>
      </c>
      <c r="BQ58">
        <v>19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0</v>
      </c>
      <c r="CA58">
        <v>0</v>
      </c>
      <c r="CE58">
        <v>0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>AB58*AZ58</f>
        <v>7.96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1013</v>
      </c>
      <c r="DV58" t="s">
        <v>89</v>
      </c>
      <c r="DW58" t="s">
        <v>89</v>
      </c>
      <c r="DX58">
        <v>1</v>
      </c>
      <c r="EE58">
        <v>45919758</v>
      </c>
      <c r="EF58">
        <v>19</v>
      </c>
      <c r="EG58" t="s">
        <v>91</v>
      </c>
      <c r="EH58">
        <v>0</v>
      </c>
      <c r="EI58" t="s">
        <v>3</v>
      </c>
      <c r="EJ58">
        <v>1</v>
      </c>
      <c r="EK58">
        <v>700004</v>
      </c>
      <c r="EL58" t="s">
        <v>92</v>
      </c>
      <c r="EM58" t="s">
        <v>93</v>
      </c>
      <c r="EO58" t="s">
        <v>3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FQ58">
        <v>0</v>
      </c>
      <c r="FR58">
        <f t="shared" si="46"/>
        <v>0</v>
      </c>
      <c r="FS58">
        <v>0</v>
      </c>
      <c r="FX58">
        <v>0</v>
      </c>
      <c r="FY58">
        <v>0</v>
      </c>
      <c r="GA58" t="s">
        <v>3</v>
      </c>
      <c r="GD58">
        <v>1</v>
      </c>
      <c r="GF58">
        <v>1271559001</v>
      </c>
      <c r="GG58">
        <v>2</v>
      </c>
      <c r="GH58">
        <v>1</v>
      </c>
      <c r="GI58">
        <v>-2</v>
      </c>
      <c r="GJ58">
        <v>2</v>
      </c>
      <c r="GK58">
        <v>0</v>
      </c>
      <c r="GL58">
        <f t="shared" si="47"/>
        <v>0</v>
      </c>
      <c r="GM58">
        <f>ROUND(CP58*I58,2)</f>
        <v>149.19</v>
      </c>
      <c r="GN58">
        <f>IF(OR(BI58=0,BI58=1),ROUND(CP58*I58,2),0)</f>
        <v>149.19</v>
      </c>
      <c r="GO58">
        <f>IF(BI58=2,ROUND(CP58*I58,2),0)</f>
        <v>0</v>
      </c>
      <c r="GP58">
        <f>IF(BI58=4,ROUND(CP58*I58,2)+GX58,0)</f>
        <v>0</v>
      </c>
      <c r="GR58">
        <v>0</v>
      </c>
      <c r="GS58">
        <v>0</v>
      </c>
      <c r="GT58">
        <v>0</v>
      </c>
      <c r="GU58" t="s">
        <v>3</v>
      </c>
      <c r="GV58">
        <f>0</f>
        <v>0</v>
      </c>
      <c r="GW58">
        <v>1</v>
      </c>
      <c r="GX58">
        <f>0</f>
        <v>0</v>
      </c>
      <c r="HA58">
        <v>0</v>
      </c>
      <c r="HB58">
        <v>0</v>
      </c>
      <c r="HC58">
        <v>0</v>
      </c>
      <c r="IK58">
        <v>0</v>
      </c>
    </row>
    <row r="59" spans="1:245" x14ac:dyDescent="0.2">
      <c r="A59">
        <v>17</v>
      </c>
      <c r="B59">
        <v>1</v>
      </c>
      <c r="E59" t="s">
        <v>94</v>
      </c>
      <c r="F59" t="s">
        <v>95</v>
      </c>
      <c r="G59" t="s">
        <v>96</v>
      </c>
      <c r="H59" t="s">
        <v>89</v>
      </c>
      <c r="I59">
        <f>ROUND(25.1*1.5+I57,9)</f>
        <v>56.393000000000001</v>
      </c>
      <c r="J59">
        <v>0</v>
      </c>
      <c r="O59">
        <f>0</f>
        <v>0</v>
      </c>
      <c r="P59">
        <f>0</f>
        <v>0</v>
      </c>
      <c r="Q59">
        <f>0</f>
        <v>0</v>
      </c>
      <c r="R59">
        <f>0</f>
        <v>0</v>
      </c>
      <c r="S59">
        <f>0</f>
        <v>0</v>
      </c>
      <c r="T59">
        <f>0</f>
        <v>0</v>
      </c>
      <c r="U59">
        <f>0</f>
        <v>0</v>
      </c>
      <c r="V59">
        <f>0</f>
        <v>0</v>
      </c>
      <c r="W59">
        <f>0</f>
        <v>0</v>
      </c>
      <c r="X59">
        <f>0</f>
        <v>0</v>
      </c>
      <c r="Y59">
        <f>0</f>
        <v>0</v>
      </c>
      <c r="AA59">
        <v>47636896</v>
      </c>
      <c r="AB59">
        <f>ROUND((AK59),6)</f>
        <v>17.32</v>
      </c>
      <c r="AC59">
        <f>0</f>
        <v>0</v>
      </c>
      <c r="AD59">
        <f>0</f>
        <v>0</v>
      </c>
      <c r="AE59">
        <f>0</f>
        <v>0</v>
      </c>
      <c r="AF59">
        <f>0</f>
        <v>0</v>
      </c>
      <c r="AG59">
        <f>0</f>
        <v>0</v>
      </c>
      <c r="AH59">
        <f>0</f>
        <v>0</v>
      </c>
      <c r="AI59">
        <f>0</f>
        <v>0</v>
      </c>
      <c r="AJ59">
        <f>0</f>
        <v>0</v>
      </c>
      <c r="AK59">
        <v>17.32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1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1</v>
      </c>
      <c r="BJ59" t="s">
        <v>97</v>
      </c>
      <c r="BM59">
        <v>700005</v>
      </c>
      <c r="BN59">
        <v>0</v>
      </c>
      <c r="BO59" t="s">
        <v>3</v>
      </c>
      <c r="BP59">
        <v>0</v>
      </c>
      <c r="BQ59">
        <v>10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0</v>
      </c>
      <c r="CA59">
        <v>0</v>
      </c>
      <c r="CE59">
        <v>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>AB59*AZ59</f>
        <v>17.32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89</v>
      </c>
      <c r="DW59" t="s">
        <v>89</v>
      </c>
      <c r="DX59">
        <v>1</v>
      </c>
      <c r="EE59">
        <v>45919762</v>
      </c>
      <c r="EF59">
        <v>10</v>
      </c>
      <c r="EG59" t="s">
        <v>98</v>
      </c>
      <c r="EH59">
        <v>0</v>
      </c>
      <c r="EI59" t="s">
        <v>3</v>
      </c>
      <c r="EJ59">
        <v>1</v>
      </c>
      <c r="EK59">
        <v>700005</v>
      </c>
      <c r="EL59" t="s">
        <v>99</v>
      </c>
      <c r="EM59" t="s">
        <v>100</v>
      </c>
      <c r="EO59" t="s">
        <v>3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FQ59">
        <v>0</v>
      </c>
      <c r="FR59">
        <f t="shared" si="46"/>
        <v>0</v>
      </c>
      <c r="FS59">
        <v>0</v>
      </c>
      <c r="FX59">
        <v>0</v>
      </c>
      <c r="FY59">
        <v>0</v>
      </c>
      <c r="GA59" t="s">
        <v>3</v>
      </c>
      <c r="GD59">
        <v>1</v>
      </c>
      <c r="GF59">
        <v>1719553039</v>
      </c>
      <c r="GG59">
        <v>2</v>
      </c>
      <c r="GH59">
        <v>1</v>
      </c>
      <c r="GI59">
        <v>-2</v>
      </c>
      <c r="GJ59">
        <v>2</v>
      </c>
      <c r="GK59">
        <v>0</v>
      </c>
      <c r="GL59">
        <f t="shared" si="47"/>
        <v>0</v>
      </c>
      <c r="GM59">
        <f>ROUND(CP59*I59,2)</f>
        <v>976.73</v>
      </c>
      <c r="GN59">
        <f>IF(OR(BI59=0,BI59=1),ROUND(CP59*I59,2),0)</f>
        <v>976.73</v>
      </c>
      <c r="GO59">
        <f>IF(BI59=2,ROUND(CP59*I59,2),0)</f>
        <v>0</v>
      </c>
      <c r="GP59">
        <f>IF(BI59=4,ROUND(CP59*I59,2)+GX59,0)</f>
        <v>0</v>
      </c>
      <c r="GR59">
        <v>0</v>
      </c>
      <c r="GS59">
        <v>3</v>
      </c>
      <c r="GT59">
        <v>0</v>
      </c>
      <c r="GU59" t="s">
        <v>3</v>
      </c>
      <c r="GV59">
        <f>0</f>
        <v>0</v>
      </c>
      <c r="GW59">
        <v>1</v>
      </c>
      <c r="GX59">
        <f>0</f>
        <v>0</v>
      </c>
      <c r="HA59">
        <v>0</v>
      </c>
      <c r="HB59">
        <v>0</v>
      </c>
      <c r="HC59">
        <v>0</v>
      </c>
      <c r="IK59">
        <v>0</v>
      </c>
    </row>
    <row r="60" spans="1:245" x14ac:dyDescent="0.2">
      <c r="A60">
        <v>17</v>
      </c>
      <c r="B60">
        <v>1</v>
      </c>
      <c r="E60" t="s">
        <v>94</v>
      </c>
      <c r="F60" t="s">
        <v>95</v>
      </c>
      <c r="G60" t="s">
        <v>96</v>
      </c>
      <c r="H60" t="s">
        <v>89</v>
      </c>
      <c r="I60">
        <f>ROUND(25.1*1.5+I58,9)</f>
        <v>56.393000000000001</v>
      </c>
      <c r="J60">
        <v>0</v>
      </c>
      <c r="O60">
        <f>0</f>
        <v>0</v>
      </c>
      <c r="P60">
        <f>0</f>
        <v>0</v>
      </c>
      <c r="Q60">
        <f>0</f>
        <v>0</v>
      </c>
      <c r="R60">
        <f>0</f>
        <v>0</v>
      </c>
      <c r="S60">
        <f>0</f>
        <v>0</v>
      </c>
      <c r="T60">
        <f>0</f>
        <v>0</v>
      </c>
      <c r="U60">
        <f>0</f>
        <v>0</v>
      </c>
      <c r="V60">
        <f>0</f>
        <v>0</v>
      </c>
      <c r="W60">
        <f>0</f>
        <v>0</v>
      </c>
      <c r="X60">
        <f>0</f>
        <v>0</v>
      </c>
      <c r="Y60">
        <f>0</f>
        <v>0</v>
      </c>
      <c r="AA60">
        <v>47641669</v>
      </c>
      <c r="AB60">
        <f>ROUND((AK60),6)</f>
        <v>17.32</v>
      </c>
      <c r="AC60">
        <f>0</f>
        <v>0</v>
      </c>
      <c r="AD60">
        <f>0</f>
        <v>0</v>
      </c>
      <c r="AE60">
        <f>0</f>
        <v>0</v>
      </c>
      <c r="AF60">
        <f>0</f>
        <v>0</v>
      </c>
      <c r="AG60">
        <f>0</f>
        <v>0</v>
      </c>
      <c r="AH60">
        <f>0</f>
        <v>0</v>
      </c>
      <c r="AI60">
        <f>0</f>
        <v>0</v>
      </c>
      <c r="AJ60">
        <f>0</f>
        <v>0</v>
      </c>
      <c r="AK60">
        <v>17.32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1</v>
      </c>
      <c r="AW60">
        <v>1</v>
      </c>
      <c r="AZ60">
        <v>1</v>
      </c>
      <c r="BA60">
        <v>1</v>
      </c>
      <c r="BB60">
        <v>1</v>
      </c>
      <c r="BC60">
        <v>1</v>
      </c>
      <c r="BD60" t="s">
        <v>3</v>
      </c>
      <c r="BE60" t="s">
        <v>3</v>
      </c>
      <c r="BF60" t="s">
        <v>3</v>
      </c>
      <c r="BG60" t="s">
        <v>3</v>
      </c>
      <c r="BH60">
        <v>0</v>
      </c>
      <c r="BI60">
        <v>1</v>
      </c>
      <c r="BJ60" t="s">
        <v>97</v>
      </c>
      <c r="BM60">
        <v>700005</v>
      </c>
      <c r="BN60">
        <v>0</v>
      </c>
      <c r="BO60" t="s">
        <v>3</v>
      </c>
      <c r="BP60">
        <v>0</v>
      </c>
      <c r="BQ60">
        <v>10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0</v>
      </c>
      <c r="CA60">
        <v>0</v>
      </c>
      <c r="CE60">
        <v>0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>AB60*AZ60</f>
        <v>17.32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1013</v>
      </c>
      <c r="DV60" t="s">
        <v>89</v>
      </c>
      <c r="DW60" t="s">
        <v>89</v>
      </c>
      <c r="DX60">
        <v>1</v>
      </c>
      <c r="EE60">
        <v>45919762</v>
      </c>
      <c r="EF60">
        <v>10</v>
      </c>
      <c r="EG60" t="s">
        <v>98</v>
      </c>
      <c r="EH60">
        <v>0</v>
      </c>
      <c r="EI60" t="s">
        <v>3</v>
      </c>
      <c r="EJ60">
        <v>1</v>
      </c>
      <c r="EK60">
        <v>700005</v>
      </c>
      <c r="EL60" t="s">
        <v>99</v>
      </c>
      <c r="EM60" t="s">
        <v>100</v>
      </c>
      <c r="EO60" t="s">
        <v>3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FQ60">
        <v>0</v>
      </c>
      <c r="FR60">
        <f t="shared" si="46"/>
        <v>0</v>
      </c>
      <c r="FS60">
        <v>0</v>
      </c>
      <c r="FX60">
        <v>0</v>
      </c>
      <c r="FY60">
        <v>0</v>
      </c>
      <c r="GA60" t="s">
        <v>3</v>
      </c>
      <c r="GD60">
        <v>1</v>
      </c>
      <c r="GF60">
        <v>1719553039</v>
      </c>
      <c r="GG60">
        <v>2</v>
      </c>
      <c r="GH60">
        <v>1</v>
      </c>
      <c r="GI60">
        <v>-2</v>
      </c>
      <c r="GJ60">
        <v>2</v>
      </c>
      <c r="GK60">
        <v>0</v>
      </c>
      <c r="GL60">
        <f t="shared" si="47"/>
        <v>0</v>
      </c>
      <c r="GM60">
        <f>ROUND(CP60*I60,2)</f>
        <v>976.73</v>
      </c>
      <c r="GN60">
        <f>IF(OR(BI60=0,BI60=1),ROUND(CP60*I60,2),0)</f>
        <v>976.73</v>
      </c>
      <c r="GO60">
        <f>IF(BI60=2,ROUND(CP60*I60,2),0)</f>
        <v>0</v>
      </c>
      <c r="GP60">
        <f>IF(BI60=4,ROUND(CP60*I60,2)+GX60,0)</f>
        <v>0</v>
      </c>
      <c r="GR60">
        <v>0</v>
      </c>
      <c r="GS60">
        <v>0</v>
      </c>
      <c r="GT60">
        <v>0</v>
      </c>
      <c r="GU60" t="s">
        <v>3</v>
      </c>
      <c r="GV60">
        <f>0</f>
        <v>0</v>
      </c>
      <c r="GW60">
        <v>1</v>
      </c>
      <c r="GX60">
        <f>0</f>
        <v>0</v>
      </c>
      <c r="HA60">
        <v>0</v>
      </c>
      <c r="HB60">
        <v>0</v>
      </c>
      <c r="HC60">
        <v>0</v>
      </c>
      <c r="IK60">
        <v>0</v>
      </c>
    </row>
    <row r="61" spans="1:245" x14ac:dyDescent="0.2">
      <c r="A61">
        <v>19</v>
      </c>
      <c r="B61">
        <v>1</v>
      </c>
      <c r="F61" t="s">
        <v>3</v>
      </c>
      <c r="G61" t="s">
        <v>101</v>
      </c>
      <c r="H61" t="s">
        <v>3</v>
      </c>
      <c r="AA61">
        <v>1</v>
      </c>
      <c r="IK61">
        <v>0</v>
      </c>
    </row>
    <row r="62" spans="1:245" x14ac:dyDescent="0.2">
      <c r="A62">
        <v>17</v>
      </c>
      <c r="B62">
        <v>1</v>
      </c>
      <c r="C62">
        <f>ROW(SmtRes!A103)</f>
        <v>103</v>
      </c>
      <c r="D62">
        <f>ROW(EtalonRes!A96)</f>
        <v>96</v>
      </c>
      <c r="E62" t="s">
        <v>102</v>
      </c>
      <c r="F62" t="s">
        <v>103</v>
      </c>
      <c r="G62" t="s">
        <v>104</v>
      </c>
      <c r="H62" t="s">
        <v>65</v>
      </c>
      <c r="I62">
        <f>ROUND(247/100,9)</f>
        <v>2.4700000000000002</v>
      </c>
      <c r="J62">
        <v>0</v>
      </c>
      <c r="O62">
        <f t="shared" ref="O62:O79" si="59">ROUND(CP62,2)</f>
        <v>17066.97</v>
      </c>
      <c r="P62">
        <f t="shared" ref="P62:P79" si="60">ROUND(CQ62*I62,2)</f>
        <v>0</v>
      </c>
      <c r="Q62">
        <f t="shared" ref="Q62:Q79" si="61">ROUND(CR62*I62,2)</f>
        <v>11322.8</v>
      </c>
      <c r="R62">
        <f t="shared" ref="R62:R79" si="62">ROUND(CS62*I62,2)</f>
        <v>1203.6600000000001</v>
      </c>
      <c r="S62">
        <f t="shared" ref="S62:S79" si="63">ROUND(CT62*I62,2)</f>
        <v>5744.17</v>
      </c>
      <c r="T62">
        <f t="shared" ref="T62:T79" si="64">ROUND(CU62*I62,2)</f>
        <v>0</v>
      </c>
      <c r="U62">
        <f t="shared" ref="U62:U79" si="65">CV62*I62</f>
        <v>691.23567500000001</v>
      </c>
      <c r="V62">
        <f t="shared" ref="V62:V79" si="66">CW62*I62</f>
        <v>117.56829499999999</v>
      </c>
      <c r="W62">
        <f t="shared" ref="W62:W79" si="67">ROUND(CX62*I62,2)</f>
        <v>0</v>
      </c>
      <c r="X62">
        <f t="shared" ref="X62:X79" si="68">ROUND(CY62,2)</f>
        <v>7225.74</v>
      </c>
      <c r="Y62">
        <f t="shared" ref="Y62:Y79" si="69">ROUND(CZ62,2)</f>
        <v>4168.7</v>
      </c>
      <c r="AA62">
        <v>47636896</v>
      </c>
      <c r="AB62">
        <f t="shared" ref="AB62:AB79" si="70">ROUND((AC62+AD62+AF62),6)</f>
        <v>6909.7060000000001</v>
      </c>
      <c r="AC62">
        <f t="shared" ref="AC62:AC77" si="71">ROUND((ES62),6)</f>
        <v>0</v>
      </c>
      <c r="AD62">
        <f>ROUND(((((ET62*1.15))-((EU62*1.15)))+AE62),6)</f>
        <v>4584.13</v>
      </c>
      <c r="AE62">
        <f>ROUND(((EU62*1.15)),6)</f>
        <v>487.3125</v>
      </c>
      <c r="AF62">
        <f>ROUND(((EV62*1.15)),6)</f>
        <v>2325.576</v>
      </c>
      <c r="AG62">
        <f t="shared" ref="AG62:AG79" si="72">ROUND((AP62),6)</f>
        <v>0</v>
      </c>
      <c r="AH62">
        <f>((EW62*1.15))</f>
        <v>279.85249999999996</v>
      </c>
      <c r="AI62">
        <f>((EX62*1.15))</f>
        <v>47.598499999999994</v>
      </c>
      <c r="AJ62">
        <f t="shared" ref="AJ62:AJ79" si="73">(AS62)</f>
        <v>0</v>
      </c>
      <c r="AK62">
        <v>6008.44</v>
      </c>
      <c r="AL62">
        <v>0</v>
      </c>
      <c r="AM62">
        <v>3986.2</v>
      </c>
      <c r="AN62">
        <v>423.75</v>
      </c>
      <c r="AO62">
        <v>2022.24</v>
      </c>
      <c r="AP62">
        <v>0</v>
      </c>
      <c r="AQ62">
        <v>243.35</v>
      </c>
      <c r="AR62">
        <v>41.39</v>
      </c>
      <c r="AS62">
        <v>0</v>
      </c>
      <c r="AT62">
        <v>104</v>
      </c>
      <c r="AU62">
        <v>60</v>
      </c>
      <c r="AV62">
        <v>1</v>
      </c>
      <c r="AW62">
        <v>1</v>
      </c>
      <c r="AZ62">
        <v>1</v>
      </c>
      <c r="BA62">
        <v>1</v>
      </c>
      <c r="BB62">
        <v>1</v>
      </c>
      <c r="BC62">
        <v>1</v>
      </c>
      <c r="BD62" t="s">
        <v>3</v>
      </c>
      <c r="BE62" t="s">
        <v>3</v>
      </c>
      <c r="BF62" t="s">
        <v>3</v>
      </c>
      <c r="BG62" t="s">
        <v>3</v>
      </c>
      <c r="BH62">
        <v>0</v>
      </c>
      <c r="BI62">
        <v>1</v>
      </c>
      <c r="BJ62" t="s">
        <v>105</v>
      </c>
      <c r="BM62">
        <v>68001</v>
      </c>
      <c r="BN62">
        <v>0</v>
      </c>
      <c r="BO62" t="s">
        <v>3</v>
      </c>
      <c r="BP62">
        <v>0</v>
      </c>
      <c r="BQ62">
        <v>6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104</v>
      </c>
      <c r="CA62">
        <v>60</v>
      </c>
      <c r="CE62">
        <v>0</v>
      </c>
      <c r="CF62">
        <v>0</v>
      </c>
      <c r="CG62">
        <v>0</v>
      </c>
      <c r="CM62">
        <v>0</v>
      </c>
      <c r="CN62" t="s">
        <v>1170</v>
      </c>
      <c r="CO62">
        <v>0</v>
      </c>
      <c r="CP62">
        <f t="shared" ref="CP62:CP79" si="74">(P62+Q62+S62)</f>
        <v>17066.97</v>
      </c>
      <c r="CQ62">
        <f t="shared" ref="CQ62:CQ79" si="75">AC62*BC62</f>
        <v>0</v>
      </c>
      <c r="CR62">
        <f t="shared" ref="CR62:CR79" si="76">AD62*BB62</f>
        <v>4584.13</v>
      </c>
      <c r="CS62">
        <f t="shared" ref="CS62:CS79" si="77">AE62*BS62</f>
        <v>487.3125</v>
      </c>
      <c r="CT62">
        <f t="shared" ref="CT62:CT79" si="78">AF62*BA62</f>
        <v>2325.576</v>
      </c>
      <c r="CU62">
        <f t="shared" ref="CU62:CU79" si="79">AG62</f>
        <v>0</v>
      </c>
      <c r="CV62">
        <f t="shared" ref="CV62:CV79" si="80">AH62</f>
        <v>279.85249999999996</v>
      </c>
      <c r="CW62">
        <f t="shared" ref="CW62:CW79" si="81">AI62</f>
        <v>47.598499999999994</v>
      </c>
      <c r="CX62">
        <f t="shared" ref="CX62:CX79" si="82">AJ62</f>
        <v>0</v>
      </c>
      <c r="CY62">
        <f t="shared" ref="CY62:CY79" si="83">(((S62+R62)*AT62)/100)</f>
        <v>7225.7431999999999</v>
      </c>
      <c r="CZ62">
        <f t="shared" ref="CZ62:CZ79" si="84">(((S62+R62)*AU62)/100)</f>
        <v>4168.6980000000003</v>
      </c>
      <c r="DC62" t="s">
        <v>3</v>
      </c>
      <c r="DD62" t="s">
        <v>3</v>
      </c>
      <c r="DE62" t="s">
        <v>52</v>
      </c>
      <c r="DF62" t="s">
        <v>52</v>
      </c>
      <c r="DG62" t="s">
        <v>52</v>
      </c>
      <c r="DH62" t="s">
        <v>3</v>
      </c>
      <c r="DI62" t="s">
        <v>52</v>
      </c>
      <c r="DJ62" t="s">
        <v>52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1007</v>
      </c>
      <c r="DV62" t="s">
        <v>65</v>
      </c>
      <c r="DW62" t="s">
        <v>65</v>
      </c>
      <c r="DX62">
        <v>100</v>
      </c>
      <c r="EE62">
        <v>45919696</v>
      </c>
      <c r="EF62">
        <v>6</v>
      </c>
      <c r="EG62" t="s">
        <v>33</v>
      </c>
      <c r="EH62">
        <v>0</v>
      </c>
      <c r="EI62" t="s">
        <v>3</v>
      </c>
      <c r="EJ62">
        <v>1</v>
      </c>
      <c r="EK62">
        <v>68001</v>
      </c>
      <c r="EL62" t="s">
        <v>34</v>
      </c>
      <c r="EM62" t="s">
        <v>35</v>
      </c>
      <c r="EO62" t="s">
        <v>55</v>
      </c>
      <c r="EQ62">
        <v>0</v>
      </c>
      <c r="ER62">
        <v>6008.44</v>
      </c>
      <c r="ES62">
        <v>0</v>
      </c>
      <c r="ET62">
        <v>3986.2</v>
      </c>
      <c r="EU62">
        <v>423.75</v>
      </c>
      <c r="EV62">
        <v>2022.24</v>
      </c>
      <c r="EW62">
        <v>243.35</v>
      </c>
      <c r="EX62">
        <v>41.39</v>
      </c>
      <c r="EY62">
        <v>0</v>
      </c>
      <c r="FQ62">
        <v>0</v>
      </c>
      <c r="FR62">
        <f t="shared" ref="FR62:FR83" si="85">ROUND(IF(AND(BH62=3,BI62=3),P62,0),2)</f>
        <v>0</v>
      </c>
      <c r="FS62">
        <v>0</v>
      </c>
      <c r="FX62">
        <v>104</v>
      </c>
      <c r="FY62">
        <v>60</v>
      </c>
      <c r="GA62" t="s">
        <v>3</v>
      </c>
      <c r="GD62">
        <v>1</v>
      </c>
      <c r="GF62">
        <v>-1161714165</v>
      </c>
      <c r="GG62">
        <v>2</v>
      </c>
      <c r="GH62">
        <v>1</v>
      </c>
      <c r="GI62">
        <v>-2</v>
      </c>
      <c r="GJ62">
        <v>0</v>
      </c>
      <c r="GK62">
        <v>0</v>
      </c>
      <c r="GL62">
        <f t="shared" ref="GL62:GL83" si="86">ROUND(IF(AND(BH62=3,BI62=3,FS62&lt;&gt;0),P62,0),2)</f>
        <v>0</v>
      </c>
      <c r="GM62">
        <f t="shared" ref="GM62:GM79" si="87">ROUND(O62+X62+Y62,2)+GX62</f>
        <v>28461.41</v>
      </c>
      <c r="GN62">
        <f t="shared" ref="GN62:GN79" si="88">IF(OR(BI62=0,BI62=1),ROUND(O62+X62+Y62,2),0)</f>
        <v>28461.41</v>
      </c>
      <c r="GO62">
        <f t="shared" ref="GO62:GO79" si="89">IF(BI62=2,ROUND(O62+X62+Y62,2),0)</f>
        <v>0</v>
      </c>
      <c r="GP62">
        <f t="shared" ref="GP62:GP79" si="90">IF(BI62=4,ROUND(O62+X62+Y62,2)+GX62,0)</f>
        <v>0</v>
      </c>
      <c r="GR62">
        <v>0</v>
      </c>
      <c r="GS62">
        <v>3</v>
      </c>
      <c r="GT62">
        <v>0</v>
      </c>
      <c r="GU62" t="s">
        <v>3</v>
      </c>
      <c r="GV62">
        <f t="shared" ref="GV62:GV79" si="91">ROUND((GT62),6)</f>
        <v>0</v>
      </c>
      <c r="GW62">
        <v>1</v>
      </c>
      <c r="GX62">
        <f t="shared" ref="GX62:GX79" si="92">ROUND(HC62*I62,2)</f>
        <v>0</v>
      </c>
      <c r="HA62">
        <v>0</v>
      </c>
      <c r="HB62">
        <v>0</v>
      </c>
      <c r="HC62">
        <f t="shared" ref="HC62:HC79" si="93">GV62*GW62</f>
        <v>0</v>
      </c>
      <c r="IK62">
        <v>0</v>
      </c>
    </row>
    <row r="63" spans="1:245" x14ac:dyDescent="0.2">
      <c r="A63">
        <v>17</v>
      </c>
      <c r="B63">
        <v>1</v>
      </c>
      <c r="C63">
        <f>ROW(SmtRes!A110)</f>
        <v>110</v>
      </c>
      <c r="D63">
        <f>ROW(EtalonRes!A102)</f>
        <v>102</v>
      </c>
      <c r="E63" t="s">
        <v>102</v>
      </c>
      <c r="F63" t="s">
        <v>103</v>
      </c>
      <c r="G63" t="s">
        <v>104</v>
      </c>
      <c r="H63" t="s">
        <v>65</v>
      </c>
      <c r="I63">
        <f>ROUND(247/100,9)</f>
        <v>2.4700000000000002</v>
      </c>
      <c r="J63">
        <v>0</v>
      </c>
      <c r="O63">
        <f t="shared" si="59"/>
        <v>17066.97</v>
      </c>
      <c r="P63">
        <f t="shared" si="60"/>
        <v>0</v>
      </c>
      <c r="Q63">
        <f t="shared" si="61"/>
        <v>11322.8</v>
      </c>
      <c r="R63">
        <f t="shared" si="62"/>
        <v>1203.6600000000001</v>
      </c>
      <c r="S63">
        <f t="shared" si="63"/>
        <v>5744.17</v>
      </c>
      <c r="T63">
        <f t="shared" si="64"/>
        <v>0</v>
      </c>
      <c r="U63">
        <f t="shared" si="65"/>
        <v>691.23567500000001</v>
      </c>
      <c r="V63">
        <f t="shared" si="66"/>
        <v>117.56829499999999</v>
      </c>
      <c r="W63">
        <f t="shared" si="67"/>
        <v>0</v>
      </c>
      <c r="X63">
        <f t="shared" si="68"/>
        <v>7225.74</v>
      </c>
      <c r="Y63">
        <f t="shared" si="69"/>
        <v>4168.7</v>
      </c>
      <c r="AA63">
        <v>47641669</v>
      </c>
      <c r="AB63">
        <f t="shared" si="70"/>
        <v>6909.7060000000001</v>
      </c>
      <c r="AC63">
        <f t="shared" si="71"/>
        <v>0</v>
      </c>
      <c r="AD63">
        <f>ROUND(((((ET63*1.15))-((EU63*1.15)))+AE63),6)</f>
        <v>4584.13</v>
      </c>
      <c r="AE63">
        <f>ROUND(((EU63*1.15)),6)</f>
        <v>487.3125</v>
      </c>
      <c r="AF63">
        <f>ROUND(((EV63*1.15)),6)</f>
        <v>2325.576</v>
      </c>
      <c r="AG63">
        <f t="shared" si="72"/>
        <v>0</v>
      </c>
      <c r="AH63">
        <f>((EW63*1.15))</f>
        <v>279.85249999999996</v>
      </c>
      <c r="AI63">
        <f>((EX63*1.15))</f>
        <v>47.598499999999994</v>
      </c>
      <c r="AJ63">
        <f t="shared" si="73"/>
        <v>0</v>
      </c>
      <c r="AK63">
        <v>6008.44</v>
      </c>
      <c r="AL63">
        <v>0</v>
      </c>
      <c r="AM63">
        <v>3986.2</v>
      </c>
      <c r="AN63">
        <v>423.75</v>
      </c>
      <c r="AO63">
        <v>2022.24</v>
      </c>
      <c r="AP63">
        <v>0</v>
      </c>
      <c r="AQ63">
        <v>243.35</v>
      </c>
      <c r="AR63">
        <v>41.39</v>
      </c>
      <c r="AS63">
        <v>0</v>
      </c>
      <c r="AT63">
        <v>104</v>
      </c>
      <c r="AU63">
        <v>60</v>
      </c>
      <c r="AV63">
        <v>1</v>
      </c>
      <c r="AW63">
        <v>1</v>
      </c>
      <c r="AZ63">
        <v>1</v>
      </c>
      <c r="BA63">
        <v>1</v>
      </c>
      <c r="BB63">
        <v>1</v>
      </c>
      <c r="BC63">
        <v>1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105</v>
      </c>
      <c r="BM63">
        <v>68001</v>
      </c>
      <c r="BN63">
        <v>0</v>
      </c>
      <c r="BO63" t="s">
        <v>3</v>
      </c>
      <c r="BP63">
        <v>0</v>
      </c>
      <c r="BQ63">
        <v>6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104</v>
      </c>
      <c r="CA63">
        <v>60</v>
      </c>
      <c r="CE63">
        <v>0</v>
      </c>
      <c r="CF63">
        <v>0</v>
      </c>
      <c r="CG63">
        <v>0</v>
      </c>
      <c r="CM63">
        <v>0</v>
      </c>
      <c r="CN63" t="s">
        <v>1170</v>
      </c>
      <c r="CO63">
        <v>0</v>
      </c>
      <c r="CP63">
        <f t="shared" si="74"/>
        <v>17066.97</v>
      </c>
      <c r="CQ63">
        <f t="shared" si="75"/>
        <v>0</v>
      </c>
      <c r="CR63">
        <f t="shared" si="76"/>
        <v>4584.13</v>
      </c>
      <c r="CS63">
        <f t="shared" si="77"/>
        <v>487.3125</v>
      </c>
      <c r="CT63">
        <f t="shared" si="78"/>
        <v>2325.576</v>
      </c>
      <c r="CU63">
        <f t="shared" si="79"/>
        <v>0</v>
      </c>
      <c r="CV63">
        <f t="shared" si="80"/>
        <v>279.85249999999996</v>
      </c>
      <c r="CW63">
        <f t="shared" si="81"/>
        <v>47.598499999999994</v>
      </c>
      <c r="CX63">
        <f t="shared" si="82"/>
        <v>0</v>
      </c>
      <c r="CY63">
        <f t="shared" si="83"/>
        <v>7225.7431999999999</v>
      </c>
      <c r="CZ63">
        <f t="shared" si="84"/>
        <v>4168.6980000000003</v>
      </c>
      <c r="DC63" t="s">
        <v>3</v>
      </c>
      <c r="DD63" t="s">
        <v>3</v>
      </c>
      <c r="DE63" t="s">
        <v>52</v>
      </c>
      <c r="DF63" t="s">
        <v>52</v>
      </c>
      <c r="DG63" t="s">
        <v>52</v>
      </c>
      <c r="DH63" t="s">
        <v>3</v>
      </c>
      <c r="DI63" t="s">
        <v>52</v>
      </c>
      <c r="DJ63" t="s">
        <v>52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1007</v>
      </c>
      <c r="DV63" t="s">
        <v>65</v>
      </c>
      <c r="DW63" t="s">
        <v>65</v>
      </c>
      <c r="DX63">
        <v>100</v>
      </c>
      <c r="EE63">
        <v>45919696</v>
      </c>
      <c r="EF63">
        <v>6</v>
      </c>
      <c r="EG63" t="s">
        <v>33</v>
      </c>
      <c r="EH63">
        <v>0</v>
      </c>
      <c r="EI63" t="s">
        <v>3</v>
      </c>
      <c r="EJ63">
        <v>1</v>
      </c>
      <c r="EK63">
        <v>68001</v>
      </c>
      <c r="EL63" t="s">
        <v>34</v>
      </c>
      <c r="EM63" t="s">
        <v>35</v>
      </c>
      <c r="EO63" t="s">
        <v>55</v>
      </c>
      <c r="EQ63">
        <v>0</v>
      </c>
      <c r="ER63">
        <v>6008.44</v>
      </c>
      <c r="ES63">
        <v>0</v>
      </c>
      <c r="ET63">
        <v>3986.2</v>
      </c>
      <c r="EU63">
        <v>423.75</v>
      </c>
      <c r="EV63">
        <v>2022.24</v>
      </c>
      <c r="EW63">
        <v>243.35</v>
      </c>
      <c r="EX63">
        <v>41.39</v>
      </c>
      <c r="EY63">
        <v>0</v>
      </c>
      <c r="FQ63">
        <v>0</v>
      </c>
      <c r="FR63">
        <f t="shared" si="85"/>
        <v>0</v>
      </c>
      <c r="FS63">
        <v>0</v>
      </c>
      <c r="FX63">
        <v>104</v>
      </c>
      <c r="FY63">
        <v>60</v>
      </c>
      <c r="GA63" t="s">
        <v>3</v>
      </c>
      <c r="GD63">
        <v>1</v>
      </c>
      <c r="GF63">
        <v>-1161714165</v>
      </c>
      <c r="GG63">
        <v>2</v>
      </c>
      <c r="GH63">
        <v>1</v>
      </c>
      <c r="GI63">
        <v>-2</v>
      </c>
      <c r="GJ63">
        <v>0</v>
      </c>
      <c r="GK63">
        <v>0</v>
      </c>
      <c r="GL63">
        <f t="shared" si="86"/>
        <v>0</v>
      </c>
      <c r="GM63">
        <f t="shared" si="87"/>
        <v>28461.41</v>
      </c>
      <c r="GN63">
        <f t="shared" si="88"/>
        <v>28461.41</v>
      </c>
      <c r="GO63">
        <f t="shared" si="89"/>
        <v>0</v>
      </c>
      <c r="GP63">
        <f t="shared" si="90"/>
        <v>0</v>
      </c>
      <c r="GR63">
        <v>0</v>
      </c>
      <c r="GS63">
        <v>0</v>
      </c>
      <c r="GT63">
        <v>0</v>
      </c>
      <c r="GU63" t="s">
        <v>3</v>
      </c>
      <c r="GV63">
        <f t="shared" si="91"/>
        <v>0</v>
      </c>
      <c r="GW63">
        <v>1</v>
      </c>
      <c r="GX63">
        <f t="shared" si="92"/>
        <v>0</v>
      </c>
      <c r="HA63">
        <v>0</v>
      </c>
      <c r="HB63">
        <v>0</v>
      </c>
      <c r="HC63">
        <f t="shared" si="93"/>
        <v>0</v>
      </c>
      <c r="IK63">
        <v>0</v>
      </c>
    </row>
    <row r="64" spans="1:245" x14ac:dyDescent="0.2">
      <c r="A64">
        <v>18</v>
      </c>
      <c r="B64">
        <v>1</v>
      </c>
      <c r="C64">
        <v>103</v>
      </c>
      <c r="E64" t="s">
        <v>106</v>
      </c>
      <c r="F64" t="s">
        <v>31</v>
      </c>
      <c r="G64" t="s">
        <v>32</v>
      </c>
      <c r="H64" t="s">
        <v>19</v>
      </c>
      <c r="I64">
        <f>I62*J64</f>
        <v>493.99999999999994</v>
      </c>
      <c r="J64">
        <v>199.99999999999997</v>
      </c>
      <c r="O64">
        <f t="shared" si="59"/>
        <v>0</v>
      </c>
      <c r="P64">
        <f t="shared" si="60"/>
        <v>0</v>
      </c>
      <c r="Q64">
        <f t="shared" si="61"/>
        <v>0</v>
      </c>
      <c r="R64">
        <f t="shared" si="62"/>
        <v>0</v>
      </c>
      <c r="S64">
        <f t="shared" si="63"/>
        <v>0</v>
      </c>
      <c r="T64">
        <f t="shared" si="64"/>
        <v>0</v>
      </c>
      <c r="U64">
        <f t="shared" si="65"/>
        <v>0</v>
      </c>
      <c r="V64">
        <f t="shared" si="66"/>
        <v>0</v>
      </c>
      <c r="W64">
        <f t="shared" si="67"/>
        <v>0</v>
      </c>
      <c r="X64">
        <f t="shared" si="68"/>
        <v>0</v>
      </c>
      <c r="Y64">
        <f t="shared" si="69"/>
        <v>0</v>
      </c>
      <c r="AA64">
        <v>47636896</v>
      </c>
      <c r="AB64">
        <f t="shared" si="70"/>
        <v>0</v>
      </c>
      <c r="AC64">
        <f t="shared" si="71"/>
        <v>0</v>
      </c>
      <c r="AD64">
        <f>ROUND((((ET64)-(EU64))+AE64),6)</f>
        <v>0</v>
      </c>
      <c r="AE64">
        <f>ROUND((EU64),6)</f>
        <v>0</v>
      </c>
      <c r="AF64">
        <f>ROUND((EV64),6)</f>
        <v>0</v>
      </c>
      <c r="AG64">
        <f t="shared" si="72"/>
        <v>0</v>
      </c>
      <c r="AH64">
        <f>(EW64)</f>
        <v>0</v>
      </c>
      <c r="AI64">
        <f>(EX64)</f>
        <v>0</v>
      </c>
      <c r="AJ64">
        <f t="shared" si="73"/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104</v>
      </c>
      <c r="AU64">
        <v>60</v>
      </c>
      <c r="AV64">
        <v>1</v>
      </c>
      <c r="AW64">
        <v>1</v>
      </c>
      <c r="AZ64">
        <v>1</v>
      </c>
      <c r="BA64">
        <v>1</v>
      </c>
      <c r="BB64">
        <v>1</v>
      </c>
      <c r="BC64">
        <v>1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3</v>
      </c>
      <c r="BM64">
        <v>68001</v>
      </c>
      <c r="BN64">
        <v>0</v>
      </c>
      <c r="BO64" t="s">
        <v>3</v>
      </c>
      <c r="BP64">
        <v>0</v>
      </c>
      <c r="BQ64">
        <v>6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104</v>
      </c>
      <c r="CA64">
        <v>60</v>
      </c>
      <c r="CE64">
        <v>0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4"/>
        <v>0</v>
      </c>
      <c r="CQ64">
        <f t="shared" si="75"/>
        <v>0</v>
      </c>
      <c r="CR64">
        <f t="shared" si="76"/>
        <v>0</v>
      </c>
      <c r="CS64">
        <f t="shared" si="77"/>
        <v>0</v>
      </c>
      <c r="CT64">
        <f t="shared" si="78"/>
        <v>0</v>
      </c>
      <c r="CU64">
        <f t="shared" si="79"/>
        <v>0</v>
      </c>
      <c r="CV64">
        <f t="shared" si="80"/>
        <v>0</v>
      </c>
      <c r="CW64">
        <f t="shared" si="81"/>
        <v>0</v>
      </c>
      <c r="CX64">
        <f t="shared" si="82"/>
        <v>0</v>
      </c>
      <c r="CY64">
        <f t="shared" si="83"/>
        <v>0</v>
      </c>
      <c r="CZ64">
        <f t="shared" si="84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1009</v>
      </c>
      <c r="DV64" t="s">
        <v>19</v>
      </c>
      <c r="DW64" t="s">
        <v>19</v>
      </c>
      <c r="DX64">
        <v>1000</v>
      </c>
      <c r="EE64">
        <v>45919696</v>
      </c>
      <c r="EF64">
        <v>6</v>
      </c>
      <c r="EG64" t="s">
        <v>33</v>
      </c>
      <c r="EH64">
        <v>0</v>
      </c>
      <c r="EI64" t="s">
        <v>3</v>
      </c>
      <c r="EJ64">
        <v>1</v>
      </c>
      <c r="EK64">
        <v>68001</v>
      </c>
      <c r="EL64" t="s">
        <v>34</v>
      </c>
      <c r="EM64" t="s">
        <v>35</v>
      </c>
      <c r="EO64" t="s">
        <v>3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85"/>
        <v>0</v>
      </c>
      <c r="FS64">
        <v>0</v>
      </c>
      <c r="FX64">
        <v>104</v>
      </c>
      <c r="FY64">
        <v>60</v>
      </c>
      <c r="GA64" t="s">
        <v>3</v>
      </c>
      <c r="GD64">
        <v>1</v>
      </c>
      <c r="GF64">
        <v>-179832266</v>
      </c>
      <c r="GG64">
        <v>2</v>
      </c>
      <c r="GH64">
        <v>1</v>
      </c>
      <c r="GI64">
        <v>-2</v>
      </c>
      <c r="GJ64">
        <v>0</v>
      </c>
      <c r="GK64">
        <v>0</v>
      </c>
      <c r="GL64">
        <f t="shared" si="86"/>
        <v>0</v>
      </c>
      <c r="GM64">
        <f t="shared" si="87"/>
        <v>0</v>
      </c>
      <c r="GN64">
        <f t="shared" si="88"/>
        <v>0</v>
      </c>
      <c r="GO64">
        <f t="shared" si="89"/>
        <v>0</v>
      </c>
      <c r="GP64">
        <f t="shared" si="90"/>
        <v>0</v>
      </c>
      <c r="GR64">
        <v>0</v>
      </c>
      <c r="GS64">
        <v>3</v>
      </c>
      <c r="GT64">
        <v>0</v>
      </c>
      <c r="GU64" t="s">
        <v>3</v>
      </c>
      <c r="GV64">
        <f t="shared" si="91"/>
        <v>0</v>
      </c>
      <c r="GW64">
        <v>1</v>
      </c>
      <c r="GX64">
        <f t="shared" si="92"/>
        <v>0</v>
      </c>
      <c r="HA64">
        <v>0</v>
      </c>
      <c r="HB64">
        <v>0</v>
      </c>
      <c r="HC64">
        <f t="shared" si="93"/>
        <v>0</v>
      </c>
      <c r="IK64">
        <v>0</v>
      </c>
    </row>
    <row r="65" spans="1:245" x14ac:dyDescent="0.2">
      <c r="A65">
        <v>18</v>
      </c>
      <c r="B65">
        <v>1</v>
      </c>
      <c r="C65">
        <v>110</v>
      </c>
      <c r="E65" t="s">
        <v>106</v>
      </c>
      <c r="F65" t="s">
        <v>31</v>
      </c>
      <c r="G65" t="s">
        <v>32</v>
      </c>
      <c r="H65" t="s">
        <v>19</v>
      </c>
      <c r="I65">
        <f>I63*J65</f>
        <v>493.99999999999994</v>
      </c>
      <c r="J65">
        <v>199.99999999999997</v>
      </c>
      <c r="O65">
        <f t="shared" si="59"/>
        <v>0</v>
      </c>
      <c r="P65">
        <f t="shared" si="60"/>
        <v>0</v>
      </c>
      <c r="Q65">
        <f t="shared" si="61"/>
        <v>0</v>
      </c>
      <c r="R65">
        <f t="shared" si="62"/>
        <v>0</v>
      </c>
      <c r="S65">
        <f t="shared" si="63"/>
        <v>0</v>
      </c>
      <c r="T65">
        <f t="shared" si="64"/>
        <v>0</v>
      </c>
      <c r="U65">
        <f t="shared" si="65"/>
        <v>0</v>
      </c>
      <c r="V65">
        <f t="shared" si="66"/>
        <v>0</v>
      </c>
      <c r="W65">
        <f t="shared" si="67"/>
        <v>0</v>
      </c>
      <c r="X65">
        <f t="shared" si="68"/>
        <v>0</v>
      </c>
      <c r="Y65">
        <f t="shared" si="69"/>
        <v>0</v>
      </c>
      <c r="AA65">
        <v>47641669</v>
      </c>
      <c r="AB65">
        <f t="shared" si="70"/>
        <v>0</v>
      </c>
      <c r="AC65">
        <f t="shared" si="71"/>
        <v>0</v>
      </c>
      <c r="AD65">
        <f>ROUND((((ET65)-(EU65))+AE65),6)</f>
        <v>0</v>
      </c>
      <c r="AE65">
        <f>ROUND((EU65),6)</f>
        <v>0</v>
      </c>
      <c r="AF65">
        <f>ROUND((EV65),6)</f>
        <v>0</v>
      </c>
      <c r="AG65">
        <f t="shared" si="72"/>
        <v>0</v>
      </c>
      <c r="AH65">
        <f>(EW65)</f>
        <v>0</v>
      </c>
      <c r="AI65">
        <f>(EX65)</f>
        <v>0</v>
      </c>
      <c r="AJ65">
        <f t="shared" si="73"/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104</v>
      </c>
      <c r="AU65">
        <v>60</v>
      </c>
      <c r="AV65">
        <v>1</v>
      </c>
      <c r="AW65">
        <v>1</v>
      </c>
      <c r="AZ65">
        <v>1</v>
      </c>
      <c r="BA65">
        <v>1</v>
      </c>
      <c r="BB65">
        <v>1</v>
      </c>
      <c r="BC65">
        <v>1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3</v>
      </c>
      <c r="BM65">
        <v>68001</v>
      </c>
      <c r="BN65">
        <v>0</v>
      </c>
      <c r="BO65" t="s">
        <v>3</v>
      </c>
      <c r="BP65">
        <v>0</v>
      </c>
      <c r="BQ65">
        <v>6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104</v>
      </c>
      <c r="CA65">
        <v>60</v>
      </c>
      <c r="CE65">
        <v>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4"/>
        <v>0</v>
      </c>
      <c r="CQ65">
        <f t="shared" si="75"/>
        <v>0</v>
      </c>
      <c r="CR65">
        <f t="shared" si="76"/>
        <v>0</v>
      </c>
      <c r="CS65">
        <f t="shared" si="77"/>
        <v>0</v>
      </c>
      <c r="CT65">
        <f t="shared" si="78"/>
        <v>0</v>
      </c>
      <c r="CU65">
        <f t="shared" si="79"/>
        <v>0</v>
      </c>
      <c r="CV65">
        <f t="shared" si="80"/>
        <v>0</v>
      </c>
      <c r="CW65">
        <f t="shared" si="81"/>
        <v>0</v>
      </c>
      <c r="CX65">
        <f t="shared" si="82"/>
        <v>0</v>
      </c>
      <c r="CY65">
        <f t="shared" si="83"/>
        <v>0</v>
      </c>
      <c r="CZ65">
        <f t="shared" si="84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19</v>
      </c>
      <c r="DW65" t="s">
        <v>19</v>
      </c>
      <c r="DX65">
        <v>1000</v>
      </c>
      <c r="EE65">
        <v>45919696</v>
      </c>
      <c r="EF65">
        <v>6</v>
      </c>
      <c r="EG65" t="s">
        <v>33</v>
      </c>
      <c r="EH65">
        <v>0</v>
      </c>
      <c r="EI65" t="s">
        <v>3</v>
      </c>
      <c r="EJ65">
        <v>1</v>
      </c>
      <c r="EK65">
        <v>68001</v>
      </c>
      <c r="EL65" t="s">
        <v>34</v>
      </c>
      <c r="EM65" t="s">
        <v>35</v>
      </c>
      <c r="EO65" t="s">
        <v>3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5"/>
        <v>0</v>
      </c>
      <c r="FS65">
        <v>0</v>
      </c>
      <c r="FX65">
        <v>104</v>
      </c>
      <c r="FY65">
        <v>60</v>
      </c>
      <c r="GA65" t="s">
        <v>3</v>
      </c>
      <c r="GD65">
        <v>1</v>
      </c>
      <c r="GF65">
        <v>-179832266</v>
      </c>
      <c r="GG65">
        <v>2</v>
      </c>
      <c r="GH65">
        <v>1</v>
      </c>
      <c r="GI65">
        <v>-2</v>
      </c>
      <c r="GJ65">
        <v>0</v>
      </c>
      <c r="GK65">
        <v>0</v>
      </c>
      <c r="GL65">
        <f t="shared" si="86"/>
        <v>0</v>
      </c>
      <c r="GM65">
        <f t="shared" si="87"/>
        <v>0</v>
      </c>
      <c r="GN65">
        <f t="shared" si="88"/>
        <v>0</v>
      </c>
      <c r="GO65">
        <f t="shared" si="89"/>
        <v>0</v>
      </c>
      <c r="GP65">
        <f t="shared" si="90"/>
        <v>0</v>
      </c>
      <c r="GR65">
        <v>0</v>
      </c>
      <c r="GS65">
        <v>0</v>
      </c>
      <c r="GT65">
        <v>0</v>
      </c>
      <c r="GU65" t="s">
        <v>3</v>
      </c>
      <c r="GV65">
        <f t="shared" si="91"/>
        <v>0</v>
      </c>
      <c r="GW65">
        <v>1</v>
      </c>
      <c r="GX65">
        <f t="shared" si="92"/>
        <v>0</v>
      </c>
      <c r="HA65">
        <v>0</v>
      </c>
      <c r="HB65">
        <v>0</v>
      </c>
      <c r="HC65">
        <f t="shared" si="93"/>
        <v>0</v>
      </c>
      <c r="IK65">
        <v>0</v>
      </c>
    </row>
    <row r="66" spans="1:245" x14ac:dyDescent="0.2">
      <c r="A66">
        <v>17</v>
      </c>
      <c r="B66">
        <v>1</v>
      </c>
      <c r="C66">
        <f>ROW(SmtRes!A115)</f>
        <v>115</v>
      </c>
      <c r="D66">
        <f>ROW(EtalonRes!A106)</f>
        <v>106</v>
      </c>
      <c r="E66" t="s">
        <v>107</v>
      </c>
      <c r="F66" t="s">
        <v>108</v>
      </c>
      <c r="G66" t="s">
        <v>109</v>
      </c>
      <c r="H66" t="s">
        <v>65</v>
      </c>
      <c r="I66">
        <f>ROUND(741/100,9)</f>
        <v>7.41</v>
      </c>
      <c r="J66">
        <v>0</v>
      </c>
      <c r="O66">
        <f t="shared" si="59"/>
        <v>5081.62</v>
      </c>
      <c r="P66">
        <f t="shared" si="60"/>
        <v>0</v>
      </c>
      <c r="Q66">
        <f t="shared" si="61"/>
        <v>3849.67</v>
      </c>
      <c r="R66">
        <f t="shared" si="62"/>
        <v>502.94</v>
      </c>
      <c r="S66">
        <f t="shared" si="63"/>
        <v>1231.95</v>
      </c>
      <c r="T66">
        <f t="shared" si="64"/>
        <v>0</v>
      </c>
      <c r="U66">
        <f t="shared" si="65"/>
        <v>156.53995499999999</v>
      </c>
      <c r="V66">
        <f t="shared" si="66"/>
        <v>39.624974999999999</v>
      </c>
      <c r="W66">
        <f t="shared" si="67"/>
        <v>0</v>
      </c>
      <c r="X66">
        <f t="shared" si="68"/>
        <v>1804.29</v>
      </c>
      <c r="Y66">
        <f t="shared" si="69"/>
        <v>1040.93</v>
      </c>
      <c r="AA66">
        <v>47636896</v>
      </c>
      <c r="AB66">
        <f t="shared" si="70"/>
        <v>685.77949999999998</v>
      </c>
      <c r="AC66">
        <f t="shared" si="71"/>
        <v>0</v>
      </c>
      <c r="AD66">
        <f>ROUND(((((ET66*1.15))-((EU66*1.15)))+AE66),6)</f>
        <v>519.524</v>
      </c>
      <c r="AE66">
        <f>ROUND(((EU66*1.15)),6)</f>
        <v>67.873000000000005</v>
      </c>
      <c r="AF66">
        <f>ROUND(((EV66*1.15)),6)</f>
        <v>166.25550000000001</v>
      </c>
      <c r="AG66">
        <f t="shared" si="72"/>
        <v>0</v>
      </c>
      <c r="AH66">
        <f>((EW66*1.15))</f>
        <v>21.125499999999999</v>
      </c>
      <c r="AI66">
        <f>((EX66*1.15))</f>
        <v>5.3475000000000001</v>
      </c>
      <c r="AJ66">
        <f t="shared" si="73"/>
        <v>0</v>
      </c>
      <c r="AK66">
        <v>596.33000000000004</v>
      </c>
      <c r="AL66">
        <v>0</v>
      </c>
      <c r="AM66">
        <v>451.76</v>
      </c>
      <c r="AN66">
        <v>59.02</v>
      </c>
      <c r="AO66">
        <v>144.57</v>
      </c>
      <c r="AP66">
        <v>0</v>
      </c>
      <c r="AQ66">
        <v>18.37</v>
      </c>
      <c r="AR66">
        <v>4.6500000000000004</v>
      </c>
      <c r="AS66">
        <v>0</v>
      </c>
      <c r="AT66">
        <v>104</v>
      </c>
      <c r="AU66">
        <v>60</v>
      </c>
      <c r="AV66">
        <v>1</v>
      </c>
      <c r="AW66">
        <v>1</v>
      </c>
      <c r="AZ66">
        <v>1</v>
      </c>
      <c r="BA66">
        <v>1</v>
      </c>
      <c r="BB66">
        <v>1</v>
      </c>
      <c r="BC66">
        <v>1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110</v>
      </c>
      <c r="BM66">
        <v>68001</v>
      </c>
      <c r="BN66">
        <v>0</v>
      </c>
      <c r="BO66" t="s">
        <v>3</v>
      </c>
      <c r="BP66">
        <v>0</v>
      </c>
      <c r="BQ66">
        <v>6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104</v>
      </c>
      <c r="CA66">
        <v>60</v>
      </c>
      <c r="CE66">
        <v>0</v>
      </c>
      <c r="CF66">
        <v>0</v>
      </c>
      <c r="CG66">
        <v>0</v>
      </c>
      <c r="CM66">
        <v>0</v>
      </c>
      <c r="CN66" t="s">
        <v>1170</v>
      </c>
      <c r="CO66">
        <v>0</v>
      </c>
      <c r="CP66">
        <f t="shared" si="74"/>
        <v>5081.62</v>
      </c>
      <c r="CQ66">
        <f t="shared" si="75"/>
        <v>0</v>
      </c>
      <c r="CR66">
        <f t="shared" si="76"/>
        <v>519.524</v>
      </c>
      <c r="CS66">
        <f t="shared" si="77"/>
        <v>67.873000000000005</v>
      </c>
      <c r="CT66">
        <f t="shared" si="78"/>
        <v>166.25550000000001</v>
      </c>
      <c r="CU66">
        <f t="shared" si="79"/>
        <v>0</v>
      </c>
      <c r="CV66">
        <f t="shared" si="80"/>
        <v>21.125499999999999</v>
      </c>
      <c r="CW66">
        <f t="shared" si="81"/>
        <v>5.3475000000000001</v>
      </c>
      <c r="CX66">
        <f t="shared" si="82"/>
        <v>0</v>
      </c>
      <c r="CY66">
        <f t="shared" si="83"/>
        <v>1804.2855999999999</v>
      </c>
      <c r="CZ66">
        <f t="shared" si="84"/>
        <v>1040.9340000000002</v>
      </c>
      <c r="DC66" t="s">
        <v>3</v>
      </c>
      <c r="DD66" t="s">
        <v>3</v>
      </c>
      <c r="DE66" t="s">
        <v>52</v>
      </c>
      <c r="DF66" t="s">
        <v>52</v>
      </c>
      <c r="DG66" t="s">
        <v>52</v>
      </c>
      <c r="DH66" t="s">
        <v>3</v>
      </c>
      <c r="DI66" t="s">
        <v>52</v>
      </c>
      <c r="DJ66" t="s">
        <v>52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1007</v>
      </c>
      <c r="DV66" t="s">
        <v>65</v>
      </c>
      <c r="DW66" t="s">
        <v>65</v>
      </c>
      <c r="DX66">
        <v>100</v>
      </c>
      <c r="EE66">
        <v>45919696</v>
      </c>
      <c r="EF66">
        <v>6</v>
      </c>
      <c r="EG66" t="s">
        <v>33</v>
      </c>
      <c r="EH66">
        <v>0</v>
      </c>
      <c r="EI66" t="s">
        <v>3</v>
      </c>
      <c r="EJ66">
        <v>1</v>
      </c>
      <c r="EK66">
        <v>68001</v>
      </c>
      <c r="EL66" t="s">
        <v>34</v>
      </c>
      <c r="EM66" t="s">
        <v>35</v>
      </c>
      <c r="EO66" t="s">
        <v>55</v>
      </c>
      <c r="EQ66">
        <v>0</v>
      </c>
      <c r="ER66">
        <v>596.33000000000004</v>
      </c>
      <c r="ES66">
        <v>0</v>
      </c>
      <c r="ET66">
        <v>451.76</v>
      </c>
      <c r="EU66">
        <v>59.02</v>
      </c>
      <c r="EV66">
        <v>144.57</v>
      </c>
      <c r="EW66">
        <v>18.37</v>
      </c>
      <c r="EX66">
        <v>4.6500000000000004</v>
      </c>
      <c r="EY66">
        <v>0</v>
      </c>
      <c r="FQ66">
        <v>0</v>
      </c>
      <c r="FR66">
        <f t="shared" si="85"/>
        <v>0</v>
      </c>
      <c r="FS66">
        <v>0</v>
      </c>
      <c r="FX66">
        <v>104</v>
      </c>
      <c r="FY66">
        <v>60</v>
      </c>
      <c r="GA66" t="s">
        <v>3</v>
      </c>
      <c r="GD66">
        <v>1</v>
      </c>
      <c r="GF66">
        <v>-1663183322</v>
      </c>
      <c r="GG66">
        <v>2</v>
      </c>
      <c r="GH66">
        <v>1</v>
      </c>
      <c r="GI66">
        <v>-2</v>
      </c>
      <c r="GJ66">
        <v>0</v>
      </c>
      <c r="GK66">
        <v>0</v>
      </c>
      <c r="GL66">
        <f t="shared" si="86"/>
        <v>0</v>
      </c>
      <c r="GM66">
        <f t="shared" si="87"/>
        <v>7926.84</v>
      </c>
      <c r="GN66">
        <f t="shared" si="88"/>
        <v>7926.84</v>
      </c>
      <c r="GO66">
        <f t="shared" si="89"/>
        <v>0</v>
      </c>
      <c r="GP66">
        <f t="shared" si="90"/>
        <v>0</v>
      </c>
      <c r="GR66">
        <v>0</v>
      </c>
      <c r="GS66">
        <v>3</v>
      </c>
      <c r="GT66">
        <v>0</v>
      </c>
      <c r="GU66" t="s">
        <v>3</v>
      </c>
      <c r="GV66">
        <f t="shared" si="91"/>
        <v>0</v>
      </c>
      <c r="GW66">
        <v>1</v>
      </c>
      <c r="GX66">
        <f t="shared" si="92"/>
        <v>0</v>
      </c>
      <c r="HA66">
        <v>0</v>
      </c>
      <c r="HB66">
        <v>0</v>
      </c>
      <c r="HC66">
        <f t="shared" si="93"/>
        <v>0</v>
      </c>
      <c r="IK66">
        <v>0</v>
      </c>
    </row>
    <row r="67" spans="1:245" x14ac:dyDescent="0.2">
      <c r="A67">
        <v>17</v>
      </c>
      <c r="B67">
        <v>1</v>
      </c>
      <c r="C67">
        <f>ROW(SmtRes!A120)</f>
        <v>120</v>
      </c>
      <c r="D67">
        <f>ROW(EtalonRes!A110)</f>
        <v>110</v>
      </c>
      <c r="E67" t="s">
        <v>107</v>
      </c>
      <c r="F67" t="s">
        <v>108</v>
      </c>
      <c r="G67" t="s">
        <v>109</v>
      </c>
      <c r="H67" t="s">
        <v>65</v>
      </c>
      <c r="I67">
        <f>ROUND(741/100,9)</f>
        <v>7.41</v>
      </c>
      <c r="J67">
        <v>0</v>
      </c>
      <c r="O67">
        <f t="shared" si="59"/>
        <v>5081.62</v>
      </c>
      <c r="P67">
        <f t="shared" si="60"/>
        <v>0</v>
      </c>
      <c r="Q67">
        <f t="shared" si="61"/>
        <v>3849.67</v>
      </c>
      <c r="R67">
        <f t="shared" si="62"/>
        <v>502.94</v>
      </c>
      <c r="S67">
        <f t="shared" si="63"/>
        <v>1231.95</v>
      </c>
      <c r="T67">
        <f t="shared" si="64"/>
        <v>0</v>
      </c>
      <c r="U67">
        <f t="shared" si="65"/>
        <v>156.53995499999999</v>
      </c>
      <c r="V67">
        <f t="shared" si="66"/>
        <v>39.624974999999999</v>
      </c>
      <c r="W67">
        <f t="shared" si="67"/>
        <v>0</v>
      </c>
      <c r="X67">
        <f t="shared" si="68"/>
        <v>1804.29</v>
      </c>
      <c r="Y67">
        <f t="shared" si="69"/>
        <v>1040.93</v>
      </c>
      <c r="AA67">
        <v>47641669</v>
      </c>
      <c r="AB67">
        <f t="shared" si="70"/>
        <v>685.77949999999998</v>
      </c>
      <c r="AC67">
        <f t="shared" si="71"/>
        <v>0</v>
      </c>
      <c r="AD67">
        <f>ROUND(((((ET67*1.15))-((EU67*1.15)))+AE67),6)</f>
        <v>519.524</v>
      </c>
      <c r="AE67">
        <f>ROUND(((EU67*1.15)),6)</f>
        <v>67.873000000000005</v>
      </c>
      <c r="AF67">
        <f>ROUND(((EV67*1.15)),6)</f>
        <v>166.25550000000001</v>
      </c>
      <c r="AG67">
        <f t="shared" si="72"/>
        <v>0</v>
      </c>
      <c r="AH67">
        <f>((EW67*1.15))</f>
        <v>21.125499999999999</v>
      </c>
      <c r="AI67">
        <f>((EX67*1.15))</f>
        <v>5.3475000000000001</v>
      </c>
      <c r="AJ67">
        <f t="shared" si="73"/>
        <v>0</v>
      </c>
      <c r="AK67">
        <v>596.33000000000004</v>
      </c>
      <c r="AL67">
        <v>0</v>
      </c>
      <c r="AM67">
        <v>451.76</v>
      </c>
      <c r="AN67">
        <v>59.02</v>
      </c>
      <c r="AO67">
        <v>144.57</v>
      </c>
      <c r="AP67">
        <v>0</v>
      </c>
      <c r="AQ67">
        <v>18.37</v>
      </c>
      <c r="AR67">
        <v>4.6500000000000004</v>
      </c>
      <c r="AS67">
        <v>0</v>
      </c>
      <c r="AT67">
        <v>104</v>
      </c>
      <c r="AU67">
        <v>60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1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110</v>
      </c>
      <c r="BM67">
        <v>68001</v>
      </c>
      <c r="BN67">
        <v>0</v>
      </c>
      <c r="BO67" t="s">
        <v>3</v>
      </c>
      <c r="BP67">
        <v>0</v>
      </c>
      <c r="BQ67">
        <v>6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104</v>
      </c>
      <c r="CA67">
        <v>60</v>
      </c>
      <c r="CE67">
        <v>0</v>
      </c>
      <c r="CF67">
        <v>0</v>
      </c>
      <c r="CG67">
        <v>0</v>
      </c>
      <c r="CM67">
        <v>0</v>
      </c>
      <c r="CN67" t="s">
        <v>1170</v>
      </c>
      <c r="CO67">
        <v>0</v>
      </c>
      <c r="CP67">
        <f t="shared" si="74"/>
        <v>5081.62</v>
      </c>
      <c r="CQ67">
        <f t="shared" si="75"/>
        <v>0</v>
      </c>
      <c r="CR67">
        <f t="shared" si="76"/>
        <v>519.524</v>
      </c>
      <c r="CS67">
        <f t="shared" si="77"/>
        <v>67.873000000000005</v>
      </c>
      <c r="CT67">
        <f t="shared" si="78"/>
        <v>166.25550000000001</v>
      </c>
      <c r="CU67">
        <f t="shared" si="79"/>
        <v>0</v>
      </c>
      <c r="CV67">
        <f t="shared" si="80"/>
        <v>21.125499999999999</v>
      </c>
      <c r="CW67">
        <f t="shared" si="81"/>
        <v>5.3475000000000001</v>
      </c>
      <c r="CX67">
        <f t="shared" si="82"/>
        <v>0</v>
      </c>
      <c r="CY67">
        <f t="shared" si="83"/>
        <v>1804.2855999999999</v>
      </c>
      <c r="CZ67">
        <f t="shared" si="84"/>
        <v>1040.9340000000002</v>
      </c>
      <c r="DC67" t="s">
        <v>3</v>
      </c>
      <c r="DD67" t="s">
        <v>3</v>
      </c>
      <c r="DE67" t="s">
        <v>52</v>
      </c>
      <c r="DF67" t="s">
        <v>52</v>
      </c>
      <c r="DG67" t="s">
        <v>52</v>
      </c>
      <c r="DH67" t="s">
        <v>3</v>
      </c>
      <c r="DI67" t="s">
        <v>52</v>
      </c>
      <c r="DJ67" t="s">
        <v>52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1007</v>
      </c>
      <c r="DV67" t="s">
        <v>65</v>
      </c>
      <c r="DW67" t="s">
        <v>65</v>
      </c>
      <c r="DX67">
        <v>100</v>
      </c>
      <c r="EE67">
        <v>45919696</v>
      </c>
      <c r="EF67">
        <v>6</v>
      </c>
      <c r="EG67" t="s">
        <v>33</v>
      </c>
      <c r="EH67">
        <v>0</v>
      </c>
      <c r="EI67" t="s">
        <v>3</v>
      </c>
      <c r="EJ67">
        <v>1</v>
      </c>
      <c r="EK67">
        <v>68001</v>
      </c>
      <c r="EL67" t="s">
        <v>34</v>
      </c>
      <c r="EM67" t="s">
        <v>35</v>
      </c>
      <c r="EO67" t="s">
        <v>55</v>
      </c>
      <c r="EQ67">
        <v>0</v>
      </c>
      <c r="ER67">
        <v>596.33000000000004</v>
      </c>
      <c r="ES67">
        <v>0</v>
      </c>
      <c r="ET67">
        <v>451.76</v>
      </c>
      <c r="EU67">
        <v>59.02</v>
      </c>
      <c r="EV67">
        <v>144.57</v>
      </c>
      <c r="EW67">
        <v>18.37</v>
      </c>
      <c r="EX67">
        <v>4.6500000000000004</v>
      </c>
      <c r="EY67">
        <v>0</v>
      </c>
      <c r="FQ67">
        <v>0</v>
      </c>
      <c r="FR67">
        <f t="shared" si="85"/>
        <v>0</v>
      </c>
      <c r="FS67">
        <v>0</v>
      </c>
      <c r="FX67">
        <v>104</v>
      </c>
      <c r="FY67">
        <v>60</v>
      </c>
      <c r="GA67" t="s">
        <v>3</v>
      </c>
      <c r="GD67">
        <v>1</v>
      </c>
      <c r="GF67">
        <v>-1663183322</v>
      </c>
      <c r="GG67">
        <v>2</v>
      </c>
      <c r="GH67">
        <v>1</v>
      </c>
      <c r="GI67">
        <v>-2</v>
      </c>
      <c r="GJ67">
        <v>0</v>
      </c>
      <c r="GK67">
        <v>0</v>
      </c>
      <c r="GL67">
        <f t="shared" si="86"/>
        <v>0</v>
      </c>
      <c r="GM67">
        <f t="shared" si="87"/>
        <v>7926.84</v>
      </c>
      <c r="GN67">
        <f t="shared" si="88"/>
        <v>7926.84</v>
      </c>
      <c r="GO67">
        <f t="shared" si="89"/>
        <v>0</v>
      </c>
      <c r="GP67">
        <f t="shared" si="90"/>
        <v>0</v>
      </c>
      <c r="GR67">
        <v>0</v>
      </c>
      <c r="GS67">
        <v>0</v>
      </c>
      <c r="GT67">
        <v>0</v>
      </c>
      <c r="GU67" t="s">
        <v>3</v>
      </c>
      <c r="GV67">
        <f t="shared" si="91"/>
        <v>0</v>
      </c>
      <c r="GW67">
        <v>1</v>
      </c>
      <c r="GX67">
        <f t="shared" si="92"/>
        <v>0</v>
      </c>
      <c r="HA67">
        <v>0</v>
      </c>
      <c r="HB67">
        <v>0</v>
      </c>
      <c r="HC67">
        <f t="shared" si="93"/>
        <v>0</v>
      </c>
      <c r="IK67">
        <v>0</v>
      </c>
    </row>
    <row r="68" spans="1:245" x14ac:dyDescent="0.2">
      <c r="A68">
        <v>18</v>
      </c>
      <c r="B68">
        <v>1</v>
      </c>
      <c r="C68">
        <v>115</v>
      </c>
      <c r="E68" t="s">
        <v>111</v>
      </c>
      <c r="F68" t="s">
        <v>31</v>
      </c>
      <c r="G68" t="s">
        <v>32</v>
      </c>
      <c r="H68" t="s">
        <v>19</v>
      </c>
      <c r="I68">
        <f>I66*J68</f>
        <v>926.25</v>
      </c>
      <c r="J68">
        <v>125</v>
      </c>
      <c r="O68">
        <f t="shared" si="59"/>
        <v>0</v>
      </c>
      <c r="P68">
        <f t="shared" si="60"/>
        <v>0</v>
      </c>
      <c r="Q68">
        <f t="shared" si="61"/>
        <v>0</v>
      </c>
      <c r="R68">
        <f t="shared" si="62"/>
        <v>0</v>
      </c>
      <c r="S68">
        <f t="shared" si="63"/>
        <v>0</v>
      </c>
      <c r="T68">
        <f t="shared" si="64"/>
        <v>0</v>
      </c>
      <c r="U68">
        <f t="shared" si="65"/>
        <v>0</v>
      </c>
      <c r="V68">
        <f t="shared" si="66"/>
        <v>0</v>
      </c>
      <c r="W68">
        <f t="shared" si="67"/>
        <v>0</v>
      </c>
      <c r="X68">
        <f t="shared" si="68"/>
        <v>0</v>
      </c>
      <c r="Y68">
        <f t="shared" si="69"/>
        <v>0</v>
      </c>
      <c r="AA68">
        <v>47636896</v>
      </c>
      <c r="AB68">
        <f t="shared" si="70"/>
        <v>0</v>
      </c>
      <c r="AC68">
        <f t="shared" si="71"/>
        <v>0</v>
      </c>
      <c r="AD68">
        <f>ROUND((((ET68)-(EU68))+AE68),6)</f>
        <v>0</v>
      </c>
      <c r="AE68">
        <f>ROUND((EU68),6)</f>
        <v>0</v>
      </c>
      <c r="AF68">
        <f>ROUND((EV68),6)</f>
        <v>0</v>
      </c>
      <c r="AG68">
        <f t="shared" si="72"/>
        <v>0</v>
      </c>
      <c r="AH68">
        <f>(EW68)</f>
        <v>0</v>
      </c>
      <c r="AI68">
        <f>(EX68)</f>
        <v>0</v>
      </c>
      <c r="AJ68">
        <f t="shared" si="73"/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104</v>
      </c>
      <c r="AU68">
        <v>60</v>
      </c>
      <c r="AV68">
        <v>1</v>
      </c>
      <c r="AW68">
        <v>1</v>
      </c>
      <c r="AZ68">
        <v>1</v>
      </c>
      <c r="BA68">
        <v>1</v>
      </c>
      <c r="BB68">
        <v>1</v>
      </c>
      <c r="BC68">
        <v>1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3</v>
      </c>
      <c r="BM68">
        <v>68001</v>
      </c>
      <c r="BN68">
        <v>0</v>
      </c>
      <c r="BO68" t="s">
        <v>3</v>
      </c>
      <c r="BP68">
        <v>0</v>
      </c>
      <c r="BQ68">
        <v>6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104</v>
      </c>
      <c r="CA68">
        <v>60</v>
      </c>
      <c r="CE68">
        <v>0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4"/>
        <v>0</v>
      </c>
      <c r="CQ68">
        <f t="shared" si="75"/>
        <v>0</v>
      </c>
      <c r="CR68">
        <f t="shared" si="76"/>
        <v>0</v>
      </c>
      <c r="CS68">
        <f t="shared" si="77"/>
        <v>0</v>
      </c>
      <c r="CT68">
        <f t="shared" si="78"/>
        <v>0</v>
      </c>
      <c r="CU68">
        <f t="shared" si="79"/>
        <v>0</v>
      </c>
      <c r="CV68">
        <f t="shared" si="80"/>
        <v>0</v>
      </c>
      <c r="CW68">
        <f t="shared" si="81"/>
        <v>0</v>
      </c>
      <c r="CX68">
        <f t="shared" si="82"/>
        <v>0</v>
      </c>
      <c r="CY68">
        <f t="shared" si="83"/>
        <v>0</v>
      </c>
      <c r="CZ68">
        <f t="shared" si="84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19</v>
      </c>
      <c r="DW68" t="s">
        <v>19</v>
      </c>
      <c r="DX68">
        <v>1000</v>
      </c>
      <c r="EE68">
        <v>45919696</v>
      </c>
      <c r="EF68">
        <v>6</v>
      </c>
      <c r="EG68" t="s">
        <v>33</v>
      </c>
      <c r="EH68">
        <v>0</v>
      </c>
      <c r="EI68" t="s">
        <v>3</v>
      </c>
      <c r="EJ68">
        <v>1</v>
      </c>
      <c r="EK68">
        <v>68001</v>
      </c>
      <c r="EL68" t="s">
        <v>34</v>
      </c>
      <c r="EM68" t="s">
        <v>35</v>
      </c>
      <c r="EO68" t="s">
        <v>3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85"/>
        <v>0</v>
      </c>
      <c r="FS68">
        <v>0</v>
      </c>
      <c r="FX68">
        <v>104</v>
      </c>
      <c r="FY68">
        <v>60</v>
      </c>
      <c r="GA68" t="s">
        <v>3</v>
      </c>
      <c r="GD68">
        <v>1</v>
      </c>
      <c r="GF68">
        <v>-179832266</v>
      </c>
      <c r="GG68">
        <v>2</v>
      </c>
      <c r="GH68">
        <v>1</v>
      </c>
      <c r="GI68">
        <v>-2</v>
      </c>
      <c r="GJ68">
        <v>0</v>
      </c>
      <c r="GK68">
        <v>0</v>
      </c>
      <c r="GL68">
        <f t="shared" si="86"/>
        <v>0</v>
      </c>
      <c r="GM68">
        <f t="shared" si="87"/>
        <v>0</v>
      </c>
      <c r="GN68">
        <f t="shared" si="88"/>
        <v>0</v>
      </c>
      <c r="GO68">
        <f t="shared" si="89"/>
        <v>0</v>
      </c>
      <c r="GP68">
        <f t="shared" si="90"/>
        <v>0</v>
      </c>
      <c r="GR68">
        <v>0</v>
      </c>
      <c r="GS68">
        <v>3</v>
      </c>
      <c r="GT68">
        <v>0</v>
      </c>
      <c r="GU68" t="s">
        <v>3</v>
      </c>
      <c r="GV68">
        <f t="shared" si="91"/>
        <v>0</v>
      </c>
      <c r="GW68">
        <v>1</v>
      </c>
      <c r="GX68">
        <f t="shared" si="92"/>
        <v>0</v>
      </c>
      <c r="HA68">
        <v>0</v>
      </c>
      <c r="HB68">
        <v>0</v>
      </c>
      <c r="HC68">
        <f t="shared" si="93"/>
        <v>0</v>
      </c>
      <c r="IK68">
        <v>0</v>
      </c>
    </row>
    <row r="69" spans="1:245" x14ac:dyDescent="0.2">
      <c r="A69">
        <v>18</v>
      </c>
      <c r="B69">
        <v>1</v>
      </c>
      <c r="C69">
        <v>120</v>
      </c>
      <c r="E69" t="s">
        <v>111</v>
      </c>
      <c r="F69" t="s">
        <v>31</v>
      </c>
      <c r="G69" t="s">
        <v>32</v>
      </c>
      <c r="H69" t="s">
        <v>19</v>
      </c>
      <c r="I69">
        <f>I67*J69</f>
        <v>926.25</v>
      </c>
      <c r="J69">
        <v>125</v>
      </c>
      <c r="O69">
        <f t="shared" si="59"/>
        <v>0</v>
      </c>
      <c r="P69">
        <f t="shared" si="60"/>
        <v>0</v>
      </c>
      <c r="Q69">
        <f t="shared" si="61"/>
        <v>0</v>
      </c>
      <c r="R69">
        <f t="shared" si="62"/>
        <v>0</v>
      </c>
      <c r="S69">
        <f t="shared" si="63"/>
        <v>0</v>
      </c>
      <c r="T69">
        <f t="shared" si="64"/>
        <v>0</v>
      </c>
      <c r="U69">
        <f t="shared" si="65"/>
        <v>0</v>
      </c>
      <c r="V69">
        <f t="shared" si="66"/>
        <v>0</v>
      </c>
      <c r="W69">
        <f t="shared" si="67"/>
        <v>0</v>
      </c>
      <c r="X69">
        <f t="shared" si="68"/>
        <v>0</v>
      </c>
      <c r="Y69">
        <f t="shared" si="69"/>
        <v>0</v>
      </c>
      <c r="AA69">
        <v>47641669</v>
      </c>
      <c r="AB69">
        <f t="shared" si="70"/>
        <v>0</v>
      </c>
      <c r="AC69">
        <f t="shared" si="71"/>
        <v>0</v>
      </c>
      <c r="AD69">
        <f>ROUND((((ET69)-(EU69))+AE69),6)</f>
        <v>0</v>
      </c>
      <c r="AE69">
        <f>ROUND((EU69),6)</f>
        <v>0</v>
      </c>
      <c r="AF69">
        <f>ROUND((EV69),6)</f>
        <v>0</v>
      </c>
      <c r="AG69">
        <f t="shared" si="72"/>
        <v>0</v>
      </c>
      <c r="AH69">
        <f>(EW69)</f>
        <v>0</v>
      </c>
      <c r="AI69">
        <f>(EX69)</f>
        <v>0</v>
      </c>
      <c r="AJ69">
        <f t="shared" si="73"/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104</v>
      </c>
      <c r="AU69">
        <v>60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1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3</v>
      </c>
      <c r="BM69">
        <v>68001</v>
      </c>
      <c r="BN69">
        <v>0</v>
      </c>
      <c r="BO69" t="s">
        <v>3</v>
      </c>
      <c r="BP69">
        <v>0</v>
      </c>
      <c r="BQ69">
        <v>6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104</v>
      </c>
      <c r="CA69">
        <v>60</v>
      </c>
      <c r="CE69">
        <v>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4"/>
        <v>0</v>
      </c>
      <c r="CQ69">
        <f t="shared" si="75"/>
        <v>0</v>
      </c>
      <c r="CR69">
        <f t="shared" si="76"/>
        <v>0</v>
      </c>
      <c r="CS69">
        <f t="shared" si="77"/>
        <v>0</v>
      </c>
      <c r="CT69">
        <f t="shared" si="78"/>
        <v>0</v>
      </c>
      <c r="CU69">
        <f t="shared" si="79"/>
        <v>0</v>
      </c>
      <c r="CV69">
        <f t="shared" si="80"/>
        <v>0</v>
      </c>
      <c r="CW69">
        <f t="shared" si="81"/>
        <v>0</v>
      </c>
      <c r="CX69">
        <f t="shared" si="82"/>
        <v>0</v>
      </c>
      <c r="CY69">
        <f t="shared" si="83"/>
        <v>0</v>
      </c>
      <c r="CZ69">
        <f t="shared" si="84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19</v>
      </c>
      <c r="DW69" t="s">
        <v>19</v>
      </c>
      <c r="DX69">
        <v>1000</v>
      </c>
      <c r="EE69">
        <v>45919696</v>
      </c>
      <c r="EF69">
        <v>6</v>
      </c>
      <c r="EG69" t="s">
        <v>33</v>
      </c>
      <c r="EH69">
        <v>0</v>
      </c>
      <c r="EI69" t="s">
        <v>3</v>
      </c>
      <c r="EJ69">
        <v>1</v>
      </c>
      <c r="EK69">
        <v>68001</v>
      </c>
      <c r="EL69" t="s">
        <v>34</v>
      </c>
      <c r="EM69" t="s">
        <v>35</v>
      </c>
      <c r="EO69" t="s">
        <v>3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5"/>
        <v>0</v>
      </c>
      <c r="FS69">
        <v>0</v>
      </c>
      <c r="FX69">
        <v>104</v>
      </c>
      <c r="FY69">
        <v>60</v>
      </c>
      <c r="GA69" t="s">
        <v>3</v>
      </c>
      <c r="GD69">
        <v>1</v>
      </c>
      <c r="GF69">
        <v>-179832266</v>
      </c>
      <c r="GG69">
        <v>2</v>
      </c>
      <c r="GH69">
        <v>1</v>
      </c>
      <c r="GI69">
        <v>-2</v>
      </c>
      <c r="GJ69">
        <v>0</v>
      </c>
      <c r="GK69">
        <v>0</v>
      </c>
      <c r="GL69">
        <f t="shared" si="86"/>
        <v>0</v>
      </c>
      <c r="GM69">
        <f t="shared" si="87"/>
        <v>0</v>
      </c>
      <c r="GN69">
        <f t="shared" si="88"/>
        <v>0</v>
      </c>
      <c r="GO69">
        <f t="shared" si="89"/>
        <v>0</v>
      </c>
      <c r="GP69">
        <f t="shared" si="90"/>
        <v>0</v>
      </c>
      <c r="GR69">
        <v>0</v>
      </c>
      <c r="GS69">
        <v>0</v>
      </c>
      <c r="GT69">
        <v>0</v>
      </c>
      <c r="GU69" t="s">
        <v>3</v>
      </c>
      <c r="GV69">
        <f t="shared" si="91"/>
        <v>0</v>
      </c>
      <c r="GW69">
        <v>1</v>
      </c>
      <c r="GX69">
        <f t="shared" si="92"/>
        <v>0</v>
      </c>
      <c r="HA69">
        <v>0</v>
      </c>
      <c r="HB69">
        <v>0</v>
      </c>
      <c r="HC69">
        <f t="shared" si="93"/>
        <v>0</v>
      </c>
      <c r="IK69">
        <v>0</v>
      </c>
    </row>
    <row r="70" spans="1:245" x14ac:dyDescent="0.2">
      <c r="A70">
        <v>17</v>
      </c>
      <c r="B70">
        <v>1</v>
      </c>
      <c r="C70">
        <f>ROW(SmtRes!A126)</f>
        <v>126</v>
      </c>
      <c r="D70">
        <f>ROW(EtalonRes!A115)</f>
        <v>115</v>
      </c>
      <c r="E70" t="s">
        <v>112</v>
      </c>
      <c r="F70" t="s">
        <v>113</v>
      </c>
      <c r="G70" t="s">
        <v>114</v>
      </c>
      <c r="H70" t="s">
        <v>115</v>
      </c>
      <c r="I70">
        <f>ROUND(494/1000,9)</f>
        <v>0.49399999999999999</v>
      </c>
      <c r="J70">
        <v>0</v>
      </c>
      <c r="O70">
        <f t="shared" si="59"/>
        <v>5044.38</v>
      </c>
      <c r="P70">
        <f t="shared" si="60"/>
        <v>2.68</v>
      </c>
      <c r="Q70">
        <f t="shared" si="61"/>
        <v>4848.41</v>
      </c>
      <c r="R70">
        <f t="shared" si="62"/>
        <v>826.91</v>
      </c>
      <c r="S70">
        <f t="shared" si="63"/>
        <v>193.29</v>
      </c>
      <c r="T70">
        <f t="shared" si="64"/>
        <v>0</v>
      </c>
      <c r="U70">
        <f t="shared" si="65"/>
        <v>24.780521999999998</v>
      </c>
      <c r="V70">
        <f t="shared" si="66"/>
        <v>71.285187999999991</v>
      </c>
      <c r="W70">
        <f t="shared" si="67"/>
        <v>0</v>
      </c>
      <c r="X70">
        <f t="shared" si="68"/>
        <v>877.37</v>
      </c>
      <c r="Y70">
        <f t="shared" si="69"/>
        <v>438.69</v>
      </c>
      <c r="AA70">
        <v>47636896</v>
      </c>
      <c r="AB70">
        <f t="shared" si="70"/>
        <v>10211.290499999999</v>
      </c>
      <c r="AC70">
        <f t="shared" si="71"/>
        <v>5.42</v>
      </c>
      <c r="AD70">
        <f>ROUND(((((ET70*1.15))-((EU70*1.15)))+AE70),6)</f>
        <v>9814.5944999999992</v>
      </c>
      <c r="AE70">
        <f>ROUND(((EU70*1.15)),6)</f>
        <v>1673.9055000000001</v>
      </c>
      <c r="AF70">
        <f>ROUND(((EV70*1.15)),6)</f>
        <v>391.27600000000001</v>
      </c>
      <c r="AG70">
        <f t="shared" si="72"/>
        <v>0</v>
      </c>
      <c r="AH70">
        <f>((EW70*1.15))</f>
        <v>50.162999999999997</v>
      </c>
      <c r="AI70">
        <f>((EX70*1.15))</f>
        <v>144.30199999999999</v>
      </c>
      <c r="AJ70">
        <f t="shared" si="73"/>
        <v>0</v>
      </c>
      <c r="AK70">
        <v>8880.09</v>
      </c>
      <c r="AL70">
        <v>5.42</v>
      </c>
      <c r="AM70">
        <v>8534.43</v>
      </c>
      <c r="AN70">
        <v>1455.57</v>
      </c>
      <c r="AO70">
        <v>340.24</v>
      </c>
      <c r="AP70">
        <v>0</v>
      </c>
      <c r="AQ70">
        <v>43.62</v>
      </c>
      <c r="AR70">
        <v>125.48</v>
      </c>
      <c r="AS70">
        <v>0</v>
      </c>
      <c r="AT70">
        <v>86</v>
      </c>
      <c r="AU70">
        <v>43</v>
      </c>
      <c r="AV70">
        <v>1</v>
      </c>
      <c r="AW70">
        <v>1</v>
      </c>
      <c r="AZ70">
        <v>1</v>
      </c>
      <c r="BA70">
        <v>1</v>
      </c>
      <c r="BB70">
        <v>1</v>
      </c>
      <c r="BC70">
        <v>1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116</v>
      </c>
      <c r="BM70">
        <v>1001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95</v>
      </c>
      <c r="CA70">
        <v>50</v>
      </c>
      <c r="CE70">
        <v>0</v>
      </c>
      <c r="CF70">
        <v>0</v>
      </c>
      <c r="CG70">
        <v>0</v>
      </c>
      <c r="CM70">
        <v>0</v>
      </c>
      <c r="CN70" t="s">
        <v>1170</v>
      </c>
      <c r="CO70">
        <v>0</v>
      </c>
      <c r="CP70">
        <f t="shared" si="74"/>
        <v>5044.38</v>
      </c>
      <c r="CQ70">
        <f t="shared" si="75"/>
        <v>5.42</v>
      </c>
      <c r="CR70">
        <f t="shared" si="76"/>
        <v>9814.5944999999992</v>
      </c>
      <c r="CS70">
        <f t="shared" si="77"/>
        <v>1673.9055000000001</v>
      </c>
      <c r="CT70">
        <f t="shared" si="78"/>
        <v>391.27600000000001</v>
      </c>
      <c r="CU70">
        <f t="shared" si="79"/>
        <v>0</v>
      </c>
      <c r="CV70">
        <f t="shared" si="80"/>
        <v>50.162999999999997</v>
      </c>
      <c r="CW70">
        <f t="shared" si="81"/>
        <v>144.30199999999999</v>
      </c>
      <c r="CX70">
        <f t="shared" si="82"/>
        <v>0</v>
      </c>
      <c r="CY70">
        <f t="shared" si="83"/>
        <v>877.37199999999996</v>
      </c>
      <c r="CZ70">
        <f t="shared" si="84"/>
        <v>438.68599999999998</v>
      </c>
      <c r="DC70" t="s">
        <v>3</v>
      </c>
      <c r="DD70" t="s">
        <v>3</v>
      </c>
      <c r="DE70" t="s">
        <v>52</v>
      </c>
      <c r="DF70" t="s">
        <v>52</v>
      </c>
      <c r="DG70" t="s">
        <v>52</v>
      </c>
      <c r="DH70" t="s">
        <v>3</v>
      </c>
      <c r="DI70" t="s">
        <v>52</v>
      </c>
      <c r="DJ70" t="s">
        <v>52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1007</v>
      </c>
      <c r="DV70" t="s">
        <v>115</v>
      </c>
      <c r="DW70" t="s">
        <v>115</v>
      </c>
      <c r="DX70">
        <v>1000</v>
      </c>
      <c r="EE70">
        <v>45919544</v>
      </c>
      <c r="EF70">
        <v>2</v>
      </c>
      <c r="EG70" t="s">
        <v>24</v>
      </c>
      <c r="EH70">
        <v>0</v>
      </c>
      <c r="EI70" t="s">
        <v>3</v>
      </c>
      <c r="EJ70">
        <v>1</v>
      </c>
      <c r="EK70">
        <v>1001</v>
      </c>
      <c r="EL70" t="s">
        <v>117</v>
      </c>
      <c r="EM70" t="s">
        <v>68</v>
      </c>
      <c r="EO70" t="s">
        <v>55</v>
      </c>
      <c r="EQ70">
        <v>0</v>
      </c>
      <c r="ER70">
        <v>8880.09</v>
      </c>
      <c r="ES70">
        <v>5.42</v>
      </c>
      <c r="ET70">
        <v>8534.43</v>
      </c>
      <c r="EU70">
        <v>1455.57</v>
      </c>
      <c r="EV70">
        <v>340.24</v>
      </c>
      <c r="EW70">
        <v>43.62</v>
      </c>
      <c r="EX70">
        <v>125.48</v>
      </c>
      <c r="EY70">
        <v>0</v>
      </c>
      <c r="FQ70">
        <v>0</v>
      </c>
      <c r="FR70">
        <f t="shared" si="85"/>
        <v>0</v>
      </c>
      <c r="FS70">
        <v>0</v>
      </c>
      <c r="FT70" t="s">
        <v>28</v>
      </c>
      <c r="FU70" t="s">
        <v>29</v>
      </c>
      <c r="FX70">
        <v>85.5</v>
      </c>
      <c r="FY70">
        <v>42.5</v>
      </c>
      <c r="GA70" t="s">
        <v>3</v>
      </c>
      <c r="GD70">
        <v>1</v>
      </c>
      <c r="GF70">
        <v>1809353148</v>
      </c>
      <c r="GG70">
        <v>2</v>
      </c>
      <c r="GH70">
        <v>1</v>
      </c>
      <c r="GI70">
        <v>-2</v>
      </c>
      <c r="GJ70">
        <v>0</v>
      </c>
      <c r="GK70">
        <v>0</v>
      </c>
      <c r="GL70">
        <f t="shared" si="86"/>
        <v>0</v>
      </c>
      <c r="GM70">
        <f t="shared" si="87"/>
        <v>6360.44</v>
      </c>
      <c r="GN70">
        <f t="shared" si="88"/>
        <v>6360.44</v>
      </c>
      <c r="GO70">
        <f t="shared" si="89"/>
        <v>0</v>
      </c>
      <c r="GP70">
        <f t="shared" si="90"/>
        <v>0</v>
      </c>
      <c r="GR70">
        <v>0</v>
      </c>
      <c r="GS70">
        <v>3</v>
      </c>
      <c r="GT70">
        <v>0</v>
      </c>
      <c r="GU70" t="s">
        <v>3</v>
      </c>
      <c r="GV70">
        <f t="shared" si="91"/>
        <v>0</v>
      </c>
      <c r="GW70">
        <v>1</v>
      </c>
      <c r="GX70">
        <f t="shared" si="92"/>
        <v>0</v>
      </c>
      <c r="HA70">
        <v>0</v>
      </c>
      <c r="HB70">
        <v>0</v>
      </c>
      <c r="HC70">
        <f t="shared" si="93"/>
        <v>0</v>
      </c>
      <c r="IK70">
        <v>0</v>
      </c>
    </row>
    <row r="71" spans="1:245" x14ac:dyDescent="0.2">
      <c r="A71">
        <v>17</v>
      </c>
      <c r="B71">
        <v>1</v>
      </c>
      <c r="C71">
        <f>ROW(SmtRes!A132)</f>
        <v>132</v>
      </c>
      <c r="D71">
        <f>ROW(EtalonRes!A120)</f>
        <v>120</v>
      </c>
      <c r="E71" t="s">
        <v>112</v>
      </c>
      <c r="F71" t="s">
        <v>113</v>
      </c>
      <c r="G71" t="s">
        <v>114</v>
      </c>
      <c r="H71" t="s">
        <v>115</v>
      </c>
      <c r="I71">
        <f>ROUND(494/1000,9)</f>
        <v>0.49399999999999999</v>
      </c>
      <c r="J71">
        <v>0</v>
      </c>
      <c r="O71">
        <f t="shared" si="59"/>
        <v>5044.38</v>
      </c>
      <c r="P71">
        <f t="shared" si="60"/>
        <v>2.68</v>
      </c>
      <c r="Q71">
        <f t="shared" si="61"/>
        <v>4848.41</v>
      </c>
      <c r="R71">
        <f t="shared" si="62"/>
        <v>826.91</v>
      </c>
      <c r="S71">
        <f t="shared" si="63"/>
        <v>193.29</v>
      </c>
      <c r="T71">
        <f t="shared" si="64"/>
        <v>0</v>
      </c>
      <c r="U71">
        <f t="shared" si="65"/>
        <v>24.780521999999998</v>
      </c>
      <c r="V71">
        <f t="shared" si="66"/>
        <v>71.285187999999991</v>
      </c>
      <c r="W71">
        <f t="shared" si="67"/>
        <v>0</v>
      </c>
      <c r="X71">
        <f t="shared" si="68"/>
        <v>877.37</v>
      </c>
      <c r="Y71">
        <f t="shared" si="69"/>
        <v>438.69</v>
      </c>
      <c r="AA71">
        <v>47641669</v>
      </c>
      <c r="AB71">
        <f t="shared" si="70"/>
        <v>10211.290499999999</v>
      </c>
      <c r="AC71">
        <f t="shared" si="71"/>
        <v>5.42</v>
      </c>
      <c r="AD71">
        <f>ROUND(((((ET71*1.15))-((EU71*1.15)))+AE71),6)</f>
        <v>9814.5944999999992</v>
      </c>
      <c r="AE71">
        <f>ROUND(((EU71*1.15)),6)</f>
        <v>1673.9055000000001</v>
      </c>
      <c r="AF71">
        <f>ROUND(((EV71*1.15)),6)</f>
        <v>391.27600000000001</v>
      </c>
      <c r="AG71">
        <f t="shared" si="72"/>
        <v>0</v>
      </c>
      <c r="AH71">
        <f>((EW71*1.15))</f>
        <v>50.162999999999997</v>
      </c>
      <c r="AI71">
        <f>((EX71*1.15))</f>
        <v>144.30199999999999</v>
      </c>
      <c r="AJ71">
        <f t="shared" si="73"/>
        <v>0</v>
      </c>
      <c r="AK71">
        <v>8880.09</v>
      </c>
      <c r="AL71">
        <v>5.42</v>
      </c>
      <c r="AM71">
        <v>8534.43</v>
      </c>
      <c r="AN71">
        <v>1455.57</v>
      </c>
      <c r="AO71">
        <v>340.24</v>
      </c>
      <c r="AP71">
        <v>0</v>
      </c>
      <c r="AQ71">
        <v>43.62</v>
      </c>
      <c r="AR71">
        <v>125.48</v>
      </c>
      <c r="AS71">
        <v>0</v>
      </c>
      <c r="AT71">
        <v>86</v>
      </c>
      <c r="AU71">
        <v>43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1</v>
      </c>
      <c r="BD71" t="s">
        <v>3</v>
      </c>
      <c r="BE71" t="s">
        <v>3</v>
      </c>
      <c r="BF71" t="s">
        <v>3</v>
      </c>
      <c r="BG71" t="s">
        <v>3</v>
      </c>
      <c r="BH71">
        <v>0</v>
      </c>
      <c r="BI71">
        <v>1</v>
      </c>
      <c r="BJ71" t="s">
        <v>116</v>
      </c>
      <c r="BM71">
        <v>1001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95</v>
      </c>
      <c r="CA71">
        <v>50</v>
      </c>
      <c r="CE71">
        <v>0</v>
      </c>
      <c r="CF71">
        <v>0</v>
      </c>
      <c r="CG71">
        <v>0</v>
      </c>
      <c r="CM71">
        <v>0</v>
      </c>
      <c r="CN71" t="s">
        <v>1170</v>
      </c>
      <c r="CO71">
        <v>0</v>
      </c>
      <c r="CP71">
        <f t="shared" si="74"/>
        <v>5044.38</v>
      </c>
      <c r="CQ71">
        <f t="shared" si="75"/>
        <v>5.42</v>
      </c>
      <c r="CR71">
        <f t="shared" si="76"/>
        <v>9814.5944999999992</v>
      </c>
      <c r="CS71">
        <f t="shared" si="77"/>
        <v>1673.9055000000001</v>
      </c>
      <c r="CT71">
        <f t="shared" si="78"/>
        <v>391.27600000000001</v>
      </c>
      <c r="CU71">
        <f t="shared" si="79"/>
        <v>0</v>
      </c>
      <c r="CV71">
        <f t="shared" si="80"/>
        <v>50.162999999999997</v>
      </c>
      <c r="CW71">
        <f t="shared" si="81"/>
        <v>144.30199999999999</v>
      </c>
      <c r="CX71">
        <f t="shared" si="82"/>
        <v>0</v>
      </c>
      <c r="CY71">
        <f t="shared" si="83"/>
        <v>877.37199999999996</v>
      </c>
      <c r="CZ71">
        <f t="shared" si="84"/>
        <v>438.68599999999998</v>
      </c>
      <c r="DC71" t="s">
        <v>3</v>
      </c>
      <c r="DD71" t="s">
        <v>3</v>
      </c>
      <c r="DE71" t="s">
        <v>52</v>
      </c>
      <c r="DF71" t="s">
        <v>52</v>
      </c>
      <c r="DG71" t="s">
        <v>52</v>
      </c>
      <c r="DH71" t="s">
        <v>3</v>
      </c>
      <c r="DI71" t="s">
        <v>52</v>
      </c>
      <c r="DJ71" t="s">
        <v>52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115</v>
      </c>
      <c r="DW71" t="s">
        <v>115</v>
      </c>
      <c r="DX71">
        <v>1000</v>
      </c>
      <c r="EE71">
        <v>45919544</v>
      </c>
      <c r="EF71">
        <v>2</v>
      </c>
      <c r="EG71" t="s">
        <v>24</v>
      </c>
      <c r="EH71">
        <v>0</v>
      </c>
      <c r="EI71" t="s">
        <v>3</v>
      </c>
      <c r="EJ71">
        <v>1</v>
      </c>
      <c r="EK71">
        <v>1001</v>
      </c>
      <c r="EL71" t="s">
        <v>117</v>
      </c>
      <c r="EM71" t="s">
        <v>68</v>
      </c>
      <c r="EO71" t="s">
        <v>55</v>
      </c>
      <c r="EQ71">
        <v>0</v>
      </c>
      <c r="ER71">
        <v>8880.09</v>
      </c>
      <c r="ES71">
        <v>5.42</v>
      </c>
      <c r="ET71">
        <v>8534.43</v>
      </c>
      <c r="EU71">
        <v>1455.57</v>
      </c>
      <c r="EV71">
        <v>340.24</v>
      </c>
      <c r="EW71">
        <v>43.62</v>
      </c>
      <c r="EX71">
        <v>125.48</v>
      </c>
      <c r="EY71">
        <v>0</v>
      </c>
      <c r="FQ71">
        <v>0</v>
      </c>
      <c r="FR71">
        <f t="shared" si="85"/>
        <v>0</v>
      </c>
      <c r="FS71">
        <v>0</v>
      </c>
      <c r="FT71" t="s">
        <v>28</v>
      </c>
      <c r="FU71" t="s">
        <v>29</v>
      </c>
      <c r="FX71">
        <v>85.5</v>
      </c>
      <c r="FY71">
        <v>42.5</v>
      </c>
      <c r="GA71" t="s">
        <v>3</v>
      </c>
      <c r="GD71">
        <v>1</v>
      </c>
      <c r="GF71">
        <v>1809353148</v>
      </c>
      <c r="GG71">
        <v>2</v>
      </c>
      <c r="GH71">
        <v>1</v>
      </c>
      <c r="GI71">
        <v>-2</v>
      </c>
      <c r="GJ71">
        <v>0</v>
      </c>
      <c r="GK71">
        <v>0</v>
      </c>
      <c r="GL71">
        <f t="shared" si="86"/>
        <v>0</v>
      </c>
      <c r="GM71">
        <f t="shared" si="87"/>
        <v>6360.44</v>
      </c>
      <c r="GN71">
        <f t="shared" si="88"/>
        <v>6360.44</v>
      </c>
      <c r="GO71">
        <f t="shared" si="89"/>
        <v>0</v>
      </c>
      <c r="GP71">
        <f t="shared" si="90"/>
        <v>0</v>
      </c>
      <c r="GR71">
        <v>0</v>
      </c>
      <c r="GS71">
        <v>0</v>
      </c>
      <c r="GT71">
        <v>0</v>
      </c>
      <c r="GU71" t="s">
        <v>3</v>
      </c>
      <c r="GV71">
        <f t="shared" si="91"/>
        <v>0</v>
      </c>
      <c r="GW71">
        <v>1</v>
      </c>
      <c r="GX71">
        <f t="shared" si="92"/>
        <v>0</v>
      </c>
      <c r="HA71">
        <v>0</v>
      </c>
      <c r="HB71">
        <v>0</v>
      </c>
      <c r="HC71">
        <f t="shared" si="93"/>
        <v>0</v>
      </c>
      <c r="IK71">
        <v>0</v>
      </c>
    </row>
    <row r="72" spans="1:245" x14ac:dyDescent="0.2">
      <c r="A72">
        <v>18</v>
      </c>
      <c r="B72">
        <v>1</v>
      </c>
      <c r="C72">
        <v>125</v>
      </c>
      <c r="E72" t="s">
        <v>118</v>
      </c>
      <c r="F72" t="s">
        <v>31</v>
      </c>
      <c r="G72" t="s">
        <v>32</v>
      </c>
      <c r="H72" t="s">
        <v>19</v>
      </c>
      <c r="I72">
        <f>I70*J72</f>
        <v>741</v>
      </c>
      <c r="J72">
        <v>1500</v>
      </c>
      <c r="O72">
        <f t="shared" si="59"/>
        <v>0</v>
      </c>
      <c r="P72">
        <f t="shared" si="60"/>
        <v>0</v>
      </c>
      <c r="Q72">
        <f t="shared" si="61"/>
        <v>0</v>
      </c>
      <c r="R72">
        <f t="shared" si="62"/>
        <v>0</v>
      </c>
      <c r="S72">
        <f t="shared" si="63"/>
        <v>0</v>
      </c>
      <c r="T72">
        <f t="shared" si="64"/>
        <v>0</v>
      </c>
      <c r="U72">
        <f t="shared" si="65"/>
        <v>0</v>
      </c>
      <c r="V72">
        <f t="shared" si="66"/>
        <v>0</v>
      </c>
      <c r="W72">
        <f t="shared" si="67"/>
        <v>0</v>
      </c>
      <c r="X72">
        <f t="shared" si="68"/>
        <v>0</v>
      </c>
      <c r="Y72">
        <f t="shared" si="69"/>
        <v>0</v>
      </c>
      <c r="AA72">
        <v>47636896</v>
      </c>
      <c r="AB72">
        <f t="shared" si="70"/>
        <v>0</v>
      </c>
      <c r="AC72">
        <f t="shared" si="71"/>
        <v>0</v>
      </c>
      <c r="AD72">
        <f>ROUND((((ET72)-(EU72))+AE72),6)</f>
        <v>0</v>
      </c>
      <c r="AE72">
        <f>ROUND((EU72),6)</f>
        <v>0</v>
      </c>
      <c r="AF72">
        <f>ROUND((EV72),6)</f>
        <v>0</v>
      </c>
      <c r="AG72">
        <f t="shared" si="72"/>
        <v>0</v>
      </c>
      <c r="AH72">
        <f>(EW72)</f>
        <v>0</v>
      </c>
      <c r="AI72">
        <f>(EX72)</f>
        <v>0</v>
      </c>
      <c r="AJ72">
        <f t="shared" si="73"/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104</v>
      </c>
      <c r="AU72">
        <v>60</v>
      </c>
      <c r="AV72">
        <v>1</v>
      </c>
      <c r="AW72">
        <v>1</v>
      </c>
      <c r="AZ72">
        <v>1</v>
      </c>
      <c r="BA72">
        <v>1</v>
      </c>
      <c r="BB72">
        <v>1</v>
      </c>
      <c r="BC72">
        <v>1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3</v>
      </c>
      <c r="BM72">
        <v>68001</v>
      </c>
      <c r="BN72">
        <v>0</v>
      </c>
      <c r="BO72" t="s">
        <v>3</v>
      </c>
      <c r="BP72">
        <v>0</v>
      </c>
      <c r="BQ72">
        <v>6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104</v>
      </c>
      <c r="CA72">
        <v>60</v>
      </c>
      <c r="CE72">
        <v>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4"/>
        <v>0</v>
      </c>
      <c r="CQ72">
        <f t="shared" si="75"/>
        <v>0</v>
      </c>
      <c r="CR72">
        <f t="shared" si="76"/>
        <v>0</v>
      </c>
      <c r="CS72">
        <f t="shared" si="77"/>
        <v>0</v>
      </c>
      <c r="CT72">
        <f t="shared" si="78"/>
        <v>0</v>
      </c>
      <c r="CU72">
        <f t="shared" si="79"/>
        <v>0</v>
      </c>
      <c r="CV72">
        <f t="shared" si="80"/>
        <v>0</v>
      </c>
      <c r="CW72">
        <f t="shared" si="81"/>
        <v>0</v>
      </c>
      <c r="CX72">
        <f t="shared" si="82"/>
        <v>0</v>
      </c>
      <c r="CY72">
        <f t="shared" si="83"/>
        <v>0</v>
      </c>
      <c r="CZ72">
        <f t="shared" si="84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1009</v>
      </c>
      <c r="DV72" t="s">
        <v>19</v>
      </c>
      <c r="DW72" t="s">
        <v>19</v>
      </c>
      <c r="DX72">
        <v>1000</v>
      </c>
      <c r="EE72">
        <v>45919696</v>
      </c>
      <c r="EF72">
        <v>6</v>
      </c>
      <c r="EG72" t="s">
        <v>33</v>
      </c>
      <c r="EH72">
        <v>0</v>
      </c>
      <c r="EI72" t="s">
        <v>3</v>
      </c>
      <c r="EJ72">
        <v>1</v>
      </c>
      <c r="EK72">
        <v>68001</v>
      </c>
      <c r="EL72" t="s">
        <v>34</v>
      </c>
      <c r="EM72" t="s">
        <v>35</v>
      </c>
      <c r="EO72" t="s">
        <v>3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85"/>
        <v>0</v>
      </c>
      <c r="FS72">
        <v>0</v>
      </c>
      <c r="FX72">
        <v>104</v>
      </c>
      <c r="FY72">
        <v>60</v>
      </c>
      <c r="GA72" t="s">
        <v>3</v>
      </c>
      <c r="GD72">
        <v>1</v>
      </c>
      <c r="GF72">
        <v>-179832266</v>
      </c>
      <c r="GG72">
        <v>2</v>
      </c>
      <c r="GH72">
        <v>1</v>
      </c>
      <c r="GI72">
        <v>-2</v>
      </c>
      <c r="GJ72">
        <v>0</v>
      </c>
      <c r="GK72">
        <v>0</v>
      </c>
      <c r="GL72">
        <f t="shared" si="86"/>
        <v>0</v>
      </c>
      <c r="GM72">
        <f t="shared" si="87"/>
        <v>0</v>
      </c>
      <c r="GN72">
        <f t="shared" si="88"/>
        <v>0</v>
      </c>
      <c r="GO72">
        <f t="shared" si="89"/>
        <v>0</v>
      </c>
      <c r="GP72">
        <f t="shared" si="90"/>
        <v>0</v>
      </c>
      <c r="GR72">
        <v>0</v>
      </c>
      <c r="GS72">
        <v>3</v>
      </c>
      <c r="GT72">
        <v>0</v>
      </c>
      <c r="GU72" t="s">
        <v>3</v>
      </c>
      <c r="GV72">
        <f t="shared" si="91"/>
        <v>0</v>
      </c>
      <c r="GW72">
        <v>1</v>
      </c>
      <c r="GX72">
        <f t="shared" si="92"/>
        <v>0</v>
      </c>
      <c r="HA72">
        <v>0</v>
      </c>
      <c r="HB72">
        <v>0</v>
      </c>
      <c r="HC72">
        <f t="shared" si="93"/>
        <v>0</v>
      </c>
      <c r="IK72">
        <v>0</v>
      </c>
    </row>
    <row r="73" spans="1:245" x14ac:dyDescent="0.2">
      <c r="A73">
        <v>18</v>
      </c>
      <c r="B73">
        <v>1</v>
      </c>
      <c r="C73">
        <v>131</v>
      </c>
      <c r="E73" t="s">
        <v>118</v>
      </c>
      <c r="F73" t="s">
        <v>31</v>
      </c>
      <c r="G73" t="s">
        <v>32</v>
      </c>
      <c r="H73" t="s">
        <v>19</v>
      </c>
      <c r="I73">
        <f>I71*J73</f>
        <v>741</v>
      </c>
      <c r="J73">
        <v>1500</v>
      </c>
      <c r="O73">
        <f t="shared" si="59"/>
        <v>0</v>
      </c>
      <c r="P73">
        <f t="shared" si="60"/>
        <v>0</v>
      </c>
      <c r="Q73">
        <f t="shared" si="61"/>
        <v>0</v>
      </c>
      <c r="R73">
        <f t="shared" si="62"/>
        <v>0</v>
      </c>
      <c r="S73">
        <f t="shared" si="63"/>
        <v>0</v>
      </c>
      <c r="T73">
        <f t="shared" si="64"/>
        <v>0</v>
      </c>
      <c r="U73">
        <f t="shared" si="65"/>
        <v>0</v>
      </c>
      <c r="V73">
        <f t="shared" si="66"/>
        <v>0</v>
      </c>
      <c r="W73">
        <f t="shared" si="67"/>
        <v>0</v>
      </c>
      <c r="X73">
        <f t="shared" si="68"/>
        <v>0</v>
      </c>
      <c r="Y73">
        <f t="shared" si="69"/>
        <v>0</v>
      </c>
      <c r="AA73">
        <v>47641669</v>
      </c>
      <c r="AB73">
        <f t="shared" si="70"/>
        <v>0</v>
      </c>
      <c r="AC73">
        <f t="shared" si="71"/>
        <v>0</v>
      </c>
      <c r="AD73">
        <f>ROUND((((ET73)-(EU73))+AE73),6)</f>
        <v>0</v>
      </c>
      <c r="AE73">
        <f>ROUND((EU73),6)</f>
        <v>0</v>
      </c>
      <c r="AF73">
        <f>ROUND((EV73),6)</f>
        <v>0</v>
      </c>
      <c r="AG73">
        <f t="shared" si="72"/>
        <v>0</v>
      </c>
      <c r="AH73">
        <f>(EW73)</f>
        <v>0</v>
      </c>
      <c r="AI73">
        <f>(EX73)</f>
        <v>0</v>
      </c>
      <c r="AJ73">
        <f t="shared" si="73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50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3</v>
      </c>
      <c r="BM73">
        <v>68001</v>
      </c>
      <c r="BN73">
        <v>0</v>
      </c>
      <c r="BO73" t="s">
        <v>3</v>
      </c>
      <c r="BP73">
        <v>0</v>
      </c>
      <c r="BQ73">
        <v>6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95</v>
      </c>
      <c r="CA73">
        <v>50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4"/>
        <v>0</v>
      </c>
      <c r="CQ73">
        <f t="shared" si="75"/>
        <v>0</v>
      </c>
      <c r="CR73">
        <f t="shared" si="76"/>
        <v>0</v>
      </c>
      <c r="CS73">
        <f t="shared" si="77"/>
        <v>0</v>
      </c>
      <c r="CT73">
        <f t="shared" si="78"/>
        <v>0</v>
      </c>
      <c r="CU73">
        <f t="shared" si="79"/>
        <v>0</v>
      </c>
      <c r="CV73">
        <f t="shared" si="80"/>
        <v>0</v>
      </c>
      <c r="CW73">
        <f t="shared" si="81"/>
        <v>0</v>
      </c>
      <c r="CX73">
        <f t="shared" si="82"/>
        <v>0</v>
      </c>
      <c r="CY73">
        <f t="shared" si="83"/>
        <v>0</v>
      </c>
      <c r="CZ73">
        <f t="shared" si="84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19</v>
      </c>
      <c r="DW73" t="s">
        <v>19</v>
      </c>
      <c r="DX73">
        <v>1000</v>
      </c>
      <c r="EE73">
        <v>45919696</v>
      </c>
      <c r="EF73">
        <v>6</v>
      </c>
      <c r="EG73" t="s">
        <v>33</v>
      </c>
      <c r="EH73">
        <v>0</v>
      </c>
      <c r="EI73" t="s">
        <v>3</v>
      </c>
      <c r="EJ73">
        <v>1</v>
      </c>
      <c r="EK73">
        <v>68001</v>
      </c>
      <c r="EL73" t="s">
        <v>34</v>
      </c>
      <c r="EM73" t="s">
        <v>35</v>
      </c>
      <c r="EO73" t="s">
        <v>3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5"/>
        <v>0</v>
      </c>
      <c r="FS73">
        <v>0</v>
      </c>
      <c r="FX73">
        <v>95</v>
      </c>
      <c r="FY73">
        <v>50</v>
      </c>
      <c r="GA73" t="s">
        <v>3</v>
      </c>
      <c r="GD73">
        <v>1</v>
      </c>
      <c r="GF73">
        <v>-179832266</v>
      </c>
      <c r="GG73">
        <v>2</v>
      </c>
      <c r="GH73">
        <v>1</v>
      </c>
      <c r="GI73">
        <v>-2</v>
      </c>
      <c r="GJ73">
        <v>0</v>
      </c>
      <c r="GK73">
        <v>0</v>
      </c>
      <c r="GL73">
        <f t="shared" si="86"/>
        <v>0</v>
      </c>
      <c r="GM73">
        <f t="shared" si="87"/>
        <v>0</v>
      </c>
      <c r="GN73">
        <f t="shared" si="88"/>
        <v>0</v>
      </c>
      <c r="GO73">
        <f t="shared" si="89"/>
        <v>0</v>
      </c>
      <c r="GP73">
        <f t="shared" si="90"/>
        <v>0</v>
      </c>
      <c r="GR73">
        <v>0</v>
      </c>
      <c r="GS73">
        <v>0</v>
      </c>
      <c r="GT73">
        <v>0</v>
      </c>
      <c r="GU73" t="s">
        <v>3</v>
      </c>
      <c r="GV73">
        <f t="shared" si="91"/>
        <v>0</v>
      </c>
      <c r="GW73">
        <v>1</v>
      </c>
      <c r="GX73">
        <f t="shared" si="92"/>
        <v>0</v>
      </c>
      <c r="HA73">
        <v>0</v>
      </c>
      <c r="HB73">
        <v>0</v>
      </c>
      <c r="HC73">
        <f t="shared" si="93"/>
        <v>0</v>
      </c>
      <c r="IK73">
        <v>0</v>
      </c>
    </row>
    <row r="74" spans="1:245" x14ac:dyDescent="0.2">
      <c r="A74">
        <v>17</v>
      </c>
      <c r="B74">
        <v>1</v>
      </c>
      <c r="C74">
        <f>ROW(SmtRes!A137)</f>
        <v>137</v>
      </c>
      <c r="D74">
        <f>ROW(EtalonRes!A124)</f>
        <v>124</v>
      </c>
      <c r="E74" t="s">
        <v>119</v>
      </c>
      <c r="F74" t="s">
        <v>120</v>
      </c>
      <c r="G74" t="s">
        <v>121</v>
      </c>
      <c r="H74" t="s">
        <v>122</v>
      </c>
      <c r="I74">
        <f>ROUND(410/100,9)</f>
        <v>4.0999999999999996</v>
      </c>
      <c r="J74">
        <v>0</v>
      </c>
      <c r="O74">
        <f t="shared" si="59"/>
        <v>6973.11</v>
      </c>
      <c r="P74">
        <f t="shared" si="60"/>
        <v>0</v>
      </c>
      <c r="Q74">
        <f t="shared" si="61"/>
        <v>4192.34</v>
      </c>
      <c r="R74">
        <f t="shared" si="62"/>
        <v>445.85</v>
      </c>
      <c r="S74">
        <f t="shared" si="63"/>
        <v>2780.77</v>
      </c>
      <c r="T74">
        <f t="shared" si="64"/>
        <v>0</v>
      </c>
      <c r="U74">
        <f t="shared" si="65"/>
        <v>321.84589999999997</v>
      </c>
      <c r="V74">
        <f t="shared" si="66"/>
        <v>44.320999999999991</v>
      </c>
      <c r="W74">
        <f t="shared" si="67"/>
        <v>0</v>
      </c>
      <c r="X74">
        <f t="shared" si="68"/>
        <v>3355.68</v>
      </c>
      <c r="Y74">
        <f t="shared" si="69"/>
        <v>1935.97</v>
      </c>
      <c r="AA74">
        <v>47636896</v>
      </c>
      <c r="AB74">
        <f t="shared" si="70"/>
        <v>1700.758</v>
      </c>
      <c r="AC74">
        <f t="shared" si="71"/>
        <v>0</v>
      </c>
      <c r="AD74">
        <f>ROUND(((((ET74*1.15))-((EU74*1.15)))+AE74),6)</f>
        <v>1022.5225</v>
      </c>
      <c r="AE74">
        <f>ROUND(((EU74*1.15)),6)</f>
        <v>108.744</v>
      </c>
      <c r="AF74">
        <f>ROUND(((EV74*1.15)),6)</f>
        <v>678.2355</v>
      </c>
      <c r="AG74">
        <f t="shared" si="72"/>
        <v>0</v>
      </c>
      <c r="AH74">
        <f>((EW74*1.15))</f>
        <v>78.498999999999995</v>
      </c>
      <c r="AI74">
        <f>((EX74*1.15))</f>
        <v>10.809999999999999</v>
      </c>
      <c r="AJ74">
        <f t="shared" si="73"/>
        <v>0</v>
      </c>
      <c r="AK74">
        <v>1478.92</v>
      </c>
      <c r="AL74">
        <v>0</v>
      </c>
      <c r="AM74">
        <v>889.15</v>
      </c>
      <c r="AN74">
        <v>94.56</v>
      </c>
      <c r="AO74">
        <v>589.77</v>
      </c>
      <c r="AP74">
        <v>0</v>
      </c>
      <c r="AQ74">
        <v>68.260000000000005</v>
      </c>
      <c r="AR74">
        <v>9.4</v>
      </c>
      <c r="AS74">
        <v>0</v>
      </c>
      <c r="AT74">
        <v>104</v>
      </c>
      <c r="AU74">
        <v>60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1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1</v>
      </c>
      <c r="BJ74" t="s">
        <v>123</v>
      </c>
      <c r="BM74">
        <v>68001</v>
      </c>
      <c r="BN74">
        <v>0</v>
      </c>
      <c r="BO74" t="s">
        <v>3</v>
      </c>
      <c r="BP74">
        <v>0</v>
      </c>
      <c r="BQ74">
        <v>6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104</v>
      </c>
      <c r="CA74">
        <v>60</v>
      </c>
      <c r="CE74">
        <v>0</v>
      </c>
      <c r="CF74">
        <v>0</v>
      </c>
      <c r="CG74">
        <v>0</v>
      </c>
      <c r="CM74">
        <v>0</v>
      </c>
      <c r="CN74" t="s">
        <v>1170</v>
      </c>
      <c r="CO74">
        <v>0</v>
      </c>
      <c r="CP74">
        <f t="shared" si="74"/>
        <v>6973.1100000000006</v>
      </c>
      <c r="CQ74">
        <f t="shared" si="75"/>
        <v>0</v>
      </c>
      <c r="CR74">
        <f t="shared" si="76"/>
        <v>1022.5225</v>
      </c>
      <c r="CS74">
        <f t="shared" si="77"/>
        <v>108.744</v>
      </c>
      <c r="CT74">
        <f t="shared" si="78"/>
        <v>678.2355</v>
      </c>
      <c r="CU74">
        <f t="shared" si="79"/>
        <v>0</v>
      </c>
      <c r="CV74">
        <f t="shared" si="80"/>
        <v>78.498999999999995</v>
      </c>
      <c r="CW74">
        <f t="shared" si="81"/>
        <v>10.809999999999999</v>
      </c>
      <c r="CX74">
        <f t="shared" si="82"/>
        <v>0</v>
      </c>
      <c r="CY74">
        <f t="shared" si="83"/>
        <v>3355.6848</v>
      </c>
      <c r="CZ74">
        <f t="shared" si="84"/>
        <v>1935.9719999999998</v>
      </c>
      <c r="DC74" t="s">
        <v>3</v>
      </c>
      <c r="DD74" t="s">
        <v>3</v>
      </c>
      <c r="DE74" t="s">
        <v>52</v>
      </c>
      <c r="DF74" t="s">
        <v>52</v>
      </c>
      <c r="DG74" t="s">
        <v>52</v>
      </c>
      <c r="DH74" t="s">
        <v>3</v>
      </c>
      <c r="DI74" t="s">
        <v>52</v>
      </c>
      <c r="DJ74" t="s">
        <v>52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122</v>
      </c>
      <c r="DW74" t="s">
        <v>122</v>
      </c>
      <c r="DX74">
        <v>100</v>
      </c>
      <c r="EE74">
        <v>45919696</v>
      </c>
      <c r="EF74">
        <v>6</v>
      </c>
      <c r="EG74" t="s">
        <v>33</v>
      </c>
      <c r="EH74">
        <v>0</v>
      </c>
      <c r="EI74" t="s">
        <v>3</v>
      </c>
      <c r="EJ74">
        <v>1</v>
      </c>
      <c r="EK74">
        <v>68001</v>
      </c>
      <c r="EL74" t="s">
        <v>34</v>
      </c>
      <c r="EM74" t="s">
        <v>35</v>
      </c>
      <c r="EO74" t="s">
        <v>55</v>
      </c>
      <c r="EQ74">
        <v>0</v>
      </c>
      <c r="ER74">
        <v>1478.92</v>
      </c>
      <c r="ES74">
        <v>0</v>
      </c>
      <c r="ET74">
        <v>889.15</v>
      </c>
      <c r="EU74">
        <v>94.56</v>
      </c>
      <c r="EV74">
        <v>589.77</v>
      </c>
      <c r="EW74">
        <v>68.260000000000005</v>
      </c>
      <c r="EX74">
        <v>9.4</v>
      </c>
      <c r="EY74">
        <v>0</v>
      </c>
      <c r="FQ74">
        <v>0</v>
      </c>
      <c r="FR74">
        <f t="shared" si="85"/>
        <v>0</v>
      </c>
      <c r="FS74">
        <v>0</v>
      </c>
      <c r="FX74">
        <v>104</v>
      </c>
      <c r="FY74">
        <v>60</v>
      </c>
      <c r="GA74" t="s">
        <v>3</v>
      </c>
      <c r="GD74">
        <v>1</v>
      </c>
      <c r="GF74">
        <v>-163796540</v>
      </c>
      <c r="GG74">
        <v>2</v>
      </c>
      <c r="GH74">
        <v>1</v>
      </c>
      <c r="GI74">
        <v>-2</v>
      </c>
      <c r="GJ74">
        <v>0</v>
      </c>
      <c r="GK74">
        <v>0</v>
      </c>
      <c r="GL74">
        <f t="shared" si="86"/>
        <v>0</v>
      </c>
      <c r="GM74">
        <f t="shared" si="87"/>
        <v>12264.76</v>
      </c>
      <c r="GN74">
        <f t="shared" si="88"/>
        <v>12264.76</v>
      </c>
      <c r="GO74">
        <f t="shared" si="89"/>
        <v>0</v>
      </c>
      <c r="GP74">
        <f t="shared" si="90"/>
        <v>0</v>
      </c>
      <c r="GR74">
        <v>0</v>
      </c>
      <c r="GS74">
        <v>3</v>
      </c>
      <c r="GT74">
        <v>0</v>
      </c>
      <c r="GU74" t="s">
        <v>3</v>
      </c>
      <c r="GV74">
        <f t="shared" si="91"/>
        <v>0</v>
      </c>
      <c r="GW74">
        <v>1</v>
      </c>
      <c r="GX74">
        <f t="shared" si="92"/>
        <v>0</v>
      </c>
      <c r="HA74">
        <v>0</v>
      </c>
      <c r="HB74">
        <v>0</v>
      </c>
      <c r="HC74">
        <f t="shared" si="93"/>
        <v>0</v>
      </c>
      <c r="IK74">
        <v>0</v>
      </c>
    </row>
    <row r="75" spans="1:245" x14ac:dyDescent="0.2">
      <c r="A75">
        <v>17</v>
      </c>
      <c r="B75">
        <v>1</v>
      </c>
      <c r="C75">
        <f>ROW(SmtRes!A142)</f>
        <v>142</v>
      </c>
      <c r="D75">
        <f>ROW(EtalonRes!A128)</f>
        <v>128</v>
      </c>
      <c r="E75" t="s">
        <v>119</v>
      </c>
      <c r="F75" t="s">
        <v>120</v>
      </c>
      <c r="G75" t="s">
        <v>121</v>
      </c>
      <c r="H75" t="s">
        <v>122</v>
      </c>
      <c r="I75">
        <f>ROUND(410/100,9)</f>
        <v>4.0999999999999996</v>
      </c>
      <c r="J75">
        <v>0</v>
      </c>
      <c r="O75">
        <f t="shared" si="59"/>
        <v>6973.11</v>
      </c>
      <c r="P75">
        <f t="shared" si="60"/>
        <v>0</v>
      </c>
      <c r="Q75">
        <f t="shared" si="61"/>
        <v>4192.34</v>
      </c>
      <c r="R75">
        <f t="shared" si="62"/>
        <v>445.85</v>
      </c>
      <c r="S75">
        <f t="shared" si="63"/>
        <v>2780.77</v>
      </c>
      <c r="T75">
        <f t="shared" si="64"/>
        <v>0</v>
      </c>
      <c r="U75">
        <f t="shared" si="65"/>
        <v>321.84589999999997</v>
      </c>
      <c r="V75">
        <f t="shared" si="66"/>
        <v>44.320999999999991</v>
      </c>
      <c r="W75">
        <f t="shared" si="67"/>
        <v>0</v>
      </c>
      <c r="X75">
        <f t="shared" si="68"/>
        <v>3355.68</v>
      </c>
      <c r="Y75">
        <f t="shared" si="69"/>
        <v>1935.97</v>
      </c>
      <c r="AA75">
        <v>47641669</v>
      </c>
      <c r="AB75">
        <f t="shared" si="70"/>
        <v>1700.758</v>
      </c>
      <c r="AC75">
        <f t="shared" si="71"/>
        <v>0</v>
      </c>
      <c r="AD75">
        <f>ROUND(((((ET75*1.15))-((EU75*1.15)))+AE75),6)</f>
        <v>1022.5225</v>
      </c>
      <c r="AE75">
        <f>ROUND(((EU75*1.15)),6)</f>
        <v>108.744</v>
      </c>
      <c r="AF75">
        <f>ROUND(((EV75*1.15)),6)</f>
        <v>678.2355</v>
      </c>
      <c r="AG75">
        <f t="shared" si="72"/>
        <v>0</v>
      </c>
      <c r="AH75">
        <f>((EW75*1.15))</f>
        <v>78.498999999999995</v>
      </c>
      <c r="AI75">
        <f>((EX75*1.15))</f>
        <v>10.809999999999999</v>
      </c>
      <c r="AJ75">
        <f t="shared" si="73"/>
        <v>0</v>
      </c>
      <c r="AK75">
        <v>1478.92</v>
      </c>
      <c r="AL75">
        <v>0</v>
      </c>
      <c r="AM75">
        <v>889.15</v>
      </c>
      <c r="AN75">
        <v>94.56</v>
      </c>
      <c r="AO75">
        <v>589.77</v>
      </c>
      <c r="AP75">
        <v>0</v>
      </c>
      <c r="AQ75">
        <v>68.260000000000005</v>
      </c>
      <c r="AR75">
        <v>9.4</v>
      </c>
      <c r="AS75">
        <v>0</v>
      </c>
      <c r="AT75">
        <v>104</v>
      </c>
      <c r="AU75">
        <v>60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123</v>
      </c>
      <c r="BM75">
        <v>68001</v>
      </c>
      <c r="BN75">
        <v>0</v>
      </c>
      <c r="BO75" t="s">
        <v>3</v>
      </c>
      <c r="BP75">
        <v>0</v>
      </c>
      <c r="BQ75">
        <v>6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104</v>
      </c>
      <c r="CA75">
        <v>60</v>
      </c>
      <c r="CE75">
        <v>0</v>
      </c>
      <c r="CF75">
        <v>0</v>
      </c>
      <c r="CG75">
        <v>0</v>
      </c>
      <c r="CM75">
        <v>0</v>
      </c>
      <c r="CN75" t="s">
        <v>1170</v>
      </c>
      <c r="CO75">
        <v>0</v>
      </c>
      <c r="CP75">
        <f t="shared" si="74"/>
        <v>6973.1100000000006</v>
      </c>
      <c r="CQ75">
        <f t="shared" si="75"/>
        <v>0</v>
      </c>
      <c r="CR75">
        <f t="shared" si="76"/>
        <v>1022.5225</v>
      </c>
      <c r="CS75">
        <f t="shared" si="77"/>
        <v>108.744</v>
      </c>
      <c r="CT75">
        <f t="shared" si="78"/>
        <v>678.2355</v>
      </c>
      <c r="CU75">
        <f t="shared" si="79"/>
        <v>0</v>
      </c>
      <c r="CV75">
        <f t="shared" si="80"/>
        <v>78.498999999999995</v>
      </c>
      <c r="CW75">
        <f t="shared" si="81"/>
        <v>10.809999999999999</v>
      </c>
      <c r="CX75">
        <f t="shared" si="82"/>
        <v>0</v>
      </c>
      <c r="CY75">
        <f t="shared" si="83"/>
        <v>3355.6848</v>
      </c>
      <c r="CZ75">
        <f t="shared" si="84"/>
        <v>1935.9719999999998</v>
      </c>
      <c r="DC75" t="s">
        <v>3</v>
      </c>
      <c r="DD75" t="s">
        <v>3</v>
      </c>
      <c r="DE75" t="s">
        <v>52</v>
      </c>
      <c r="DF75" t="s">
        <v>52</v>
      </c>
      <c r="DG75" t="s">
        <v>52</v>
      </c>
      <c r="DH75" t="s">
        <v>3</v>
      </c>
      <c r="DI75" t="s">
        <v>52</v>
      </c>
      <c r="DJ75" t="s">
        <v>52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122</v>
      </c>
      <c r="DW75" t="s">
        <v>122</v>
      </c>
      <c r="DX75">
        <v>100</v>
      </c>
      <c r="EE75">
        <v>45919696</v>
      </c>
      <c r="EF75">
        <v>6</v>
      </c>
      <c r="EG75" t="s">
        <v>33</v>
      </c>
      <c r="EH75">
        <v>0</v>
      </c>
      <c r="EI75" t="s">
        <v>3</v>
      </c>
      <c r="EJ75">
        <v>1</v>
      </c>
      <c r="EK75">
        <v>68001</v>
      </c>
      <c r="EL75" t="s">
        <v>34</v>
      </c>
      <c r="EM75" t="s">
        <v>35</v>
      </c>
      <c r="EO75" t="s">
        <v>55</v>
      </c>
      <c r="EQ75">
        <v>0</v>
      </c>
      <c r="ER75">
        <v>1478.92</v>
      </c>
      <c r="ES75">
        <v>0</v>
      </c>
      <c r="ET75">
        <v>889.15</v>
      </c>
      <c r="EU75">
        <v>94.56</v>
      </c>
      <c r="EV75">
        <v>589.77</v>
      </c>
      <c r="EW75">
        <v>68.260000000000005</v>
      </c>
      <c r="EX75">
        <v>9.4</v>
      </c>
      <c r="EY75">
        <v>0</v>
      </c>
      <c r="FQ75">
        <v>0</v>
      </c>
      <c r="FR75">
        <f t="shared" si="85"/>
        <v>0</v>
      </c>
      <c r="FS75">
        <v>0</v>
      </c>
      <c r="FX75">
        <v>104</v>
      </c>
      <c r="FY75">
        <v>60</v>
      </c>
      <c r="GA75" t="s">
        <v>3</v>
      </c>
      <c r="GD75">
        <v>1</v>
      </c>
      <c r="GF75">
        <v>-163796540</v>
      </c>
      <c r="GG75">
        <v>2</v>
      </c>
      <c r="GH75">
        <v>1</v>
      </c>
      <c r="GI75">
        <v>-2</v>
      </c>
      <c r="GJ75">
        <v>0</v>
      </c>
      <c r="GK75">
        <v>0</v>
      </c>
      <c r="GL75">
        <f t="shared" si="86"/>
        <v>0</v>
      </c>
      <c r="GM75">
        <f t="shared" si="87"/>
        <v>12264.76</v>
      </c>
      <c r="GN75">
        <f t="shared" si="88"/>
        <v>12264.76</v>
      </c>
      <c r="GO75">
        <f t="shared" si="89"/>
        <v>0</v>
      </c>
      <c r="GP75">
        <f t="shared" si="90"/>
        <v>0</v>
      </c>
      <c r="GR75">
        <v>0</v>
      </c>
      <c r="GS75">
        <v>0</v>
      </c>
      <c r="GT75">
        <v>0</v>
      </c>
      <c r="GU75" t="s">
        <v>3</v>
      </c>
      <c r="GV75">
        <f t="shared" si="91"/>
        <v>0</v>
      </c>
      <c r="GW75">
        <v>1</v>
      </c>
      <c r="GX75">
        <f t="shared" si="92"/>
        <v>0</v>
      </c>
      <c r="HA75">
        <v>0</v>
      </c>
      <c r="HB75">
        <v>0</v>
      </c>
      <c r="HC75">
        <f t="shared" si="93"/>
        <v>0</v>
      </c>
      <c r="IK75">
        <v>0</v>
      </c>
    </row>
    <row r="76" spans="1:245" x14ac:dyDescent="0.2">
      <c r="A76">
        <v>18</v>
      </c>
      <c r="B76">
        <v>1</v>
      </c>
      <c r="C76">
        <v>137</v>
      </c>
      <c r="E76" t="s">
        <v>124</v>
      </c>
      <c r="F76" t="s">
        <v>31</v>
      </c>
      <c r="G76" t="s">
        <v>32</v>
      </c>
      <c r="H76" t="s">
        <v>19</v>
      </c>
      <c r="I76">
        <f>I74*J76</f>
        <v>49.2</v>
      </c>
      <c r="J76">
        <v>12.000000000000002</v>
      </c>
      <c r="O76">
        <f t="shared" si="59"/>
        <v>0</v>
      </c>
      <c r="P76">
        <f t="shared" si="60"/>
        <v>0</v>
      </c>
      <c r="Q76">
        <f t="shared" si="61"/>
        <v>0</v>
      </c>
      <c r="R76">
        <f t="shared" si="62"/>
        <v>0</v>
      </c>
      <c r="S76">
        <f t="shared" si="63"/>
        <v>0</v>
      </c>
      <c r="T76">
        <f t="shared" si="64"/>
        <v>0</v>
      </c>
      <c r="U76">
        <f t="shared" si="65"/>
        <v>0</v>
      </c>
      <c r="V76">
        <f t="shared" si="66"/>
        <v>0</v>
      </c>
      <c r="W76">
        <f t="shared" si="67"/>
        <v>0</v>
      </c>
      <c r="X76">
        <f t="shared" si="68"/>
        <v>0</v>
      </c>
      <c r="Y76">
        <f t="shared" si="69"/>
        <v>0</v>
      </c>
      <c r="AA76">
        <v>47636896</v>
      </c>
      <c r="AB76">
        <f t="shared" si="70"/>
        <v>0</v>
      </c>
      <c r="AC76">
        <f t="shared" si="71"/>
        <v>0</v>
      </c>
      <c r="AD76">
        <f>ROUND((((ET76)-(EU76))+AE76),6)</f>
        <v>0</v>
      </c>
      <c r="AE76">
        <f>ROUND((EU76),6)</f>
        <v>0</v>
      </c>
      <c r="AF76">
        <f>ROUND((EV76),6)</f>
        <v>0</v>
      </c>
      <c r="AG76">
        <f t="shared" si="72"/>
        <v>0</v>
      </c>
      <c r="AH76">
        <f>(EW76)</f>
        <v>0</v>
      </c>
      <c r="AI76">
        <f>(EX76)</f>
        <v>0</v>
      </c>
      <c r="AJ76">
        <f t="shared" si="73"/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104</v>
      </c>
      <c r="AU76">
        <v>60</v>
      </c>
      <c r="AV76">
        <v>1</v>
      </c>
      <c r="AW76">
        <v>1</v>
      </c>
      <c r="AZ76">
        <v>1</v>
      </c>
      <c r="BA76">
        <v>1</v>
      </c>
      <c r="BB76">
        <v>1</v>
      </c>
      <c r="BC76">
        <v>1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3</v>
      </c>
      <c r="BM76">
        <v>68001</v>
      </c>
      <c r="BN76">
        <v>0</v>
      </c>
      <c r="BO76" t="s">
        <v>3</v>
      </c>
      <c r="BP76">
        <v>0</v>
      </c>
      <c r="BQ76">
        <v>6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104</v>
      </c>
      <c r="CA76">
        <v>60</v>
      </c>
      <c r="CE76">
        <v>0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4"/>
        <v>0</v>
      </c>
      <c r="CQ76">
        <f t="shared" si="75"/>
        <v>0</v>
      </c>
      <c r="CR76">
        <f t="shared" si="76"/>
        <v>0</v>
      </c>
      <c r="CS76">
        <f t="shared" si="77"/>
        <v>0</v>
      </c>
      <c r="CT76">
        <f t="shared" si="78"/>
        <v>0</v>
      </c>
      <c r="CU76">
        <f t="shared" si="79"/>
        <v>0</v>
      </c>
      <c r="CV76">
        <f t="shared" si="80"/>
        <v>0</v>
      </c>
      <c r="CW76">
        <f t="shared" si="81"/>
        <v>0</v>
      </c>
      <c r="CX76">
        <f t="shared" si="82"/>
        <v>0</v>
      </c>
      <c r="CY76">
        <f t="shared" si="83"/>
        <v>0</v>
      </c>
      <c r="CZ76">
        <f t="shared" si="84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1009</v>
      </c>
      <c r="DV76" t="s">
        <v>19</v>
      </c>
      <c r="DW76" t="s">
        <v>19</v>
      </c>
      <c r="DX76">
        <v>1000</v>
      </c>
      <c r="EE76">
        <v>45919696</v>
      </c>
      <c r="EF76">
        <v>6</v>
      </c>
      <c r="EG76" t="s">
        <v>33</v>
      </c>
      <c r="EH76">
        <v>0</v>
      </c>
      <c r="EI76" t="s">
        <v>3</v>
      </c>
      <c r="EJ76">
        <v>1</v>
      </c>
      <c r="EK76">
        <v>68001</v>
      </c>
      <c r="EL76" t="s">
        <v>34</v>
      </c>
      <c r="EM76" t="s">
        <v>35</v>
      </c>
      <c r="EO76" t="s">
        <v>3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85"/>
        <v>0</v>
      </c>
      <c r="FS76">
        <v>0</v>
      </c>
      <c r="FX76">
        <v>104</v>
      </c>
      <c r="FY76">
        <v>60</v>
      </c>
      <c r="GA76" t="s">
        <v>3</v>
      </c>
      <c r="GD76">
        <v>1</v>
      </c>
      <c r="GF76">
        <v>-179832266</v>
      </c>
      <c r="GG76">
        <v>2</v>
      </c>
      <c r="GH76">
        <v>1</v>
      </c>
      <c r="GI76">
        <v>-2</v>
      </c>
      <c r="GJ76">
        <v>0</v>
      </c>
      <c r="GK76">
        <v>0</v>
      </c>
      <c r="GL76">
        <f t="shared" si="86"/>
        <v>0</v>
      </c>
      <c r="GM76">
        <f t="shared" si="87"/>
        <v>0</v>
      </c>
      <c r="GN76">
        <f t="shared" si="88"/>
        <v>0</v>
      </c>
      <c r="GO76">
        <f t="shared" si="89"/>
        <v>0</v>
      </c>
      <c r="GP76">
        <f t="shared" si="90"/>
        <v>0</v>
      </c>
      <c r="GR76">
        <v>0</v>
      </c>
      <c r="GS76">
        <v>3</v>
      </c>
      <c r="GT76">
        <v>0</v>
      </c>
      <c r="GU76" t="s">
        <v>3</v>
      </c>
      <c r="GV76">
        <f t="shared" si="91"/>
        <v>0</v>
      </c>
      <c r="GW76">
        <v>1</v>
      </c>
      <c r="GX76">
        <f t="shared" si="92"/>
        <v>0</v>
      </c>
      <c r="HA76">
        <v>0</v>
      </c>
      <c r="HB76">
        <v>0</v>
      </c>
      <c r="HC76">
        <f t="shared" si="93"/>
        <v>0</v>
      </c>
      <c r="IK76">
        <v>0</v>
      </c>
    </row>
    <row r="77" spans="1:245" x14ac:dyDescent="0.2">
      <c r="A77">
        <v>18</v>
      </c>
      <c r="B77">
        <v>1</v>
      </c>
      <c r="C77">
        <v>142</v>
      </c>
      <c r="E77" t="s">
        <v>124</v>
      </c>
      <c r="F77" t="s">
        <v>31</v>
      </c>
      <c r="G77" t="s">
        <v>32</v>
      </c>
      <c r="H77" t="s">
        <v>19</v>
      </c>
      <c r="I77">
        <f>I75*J77</f>
        <v>49.2</v>
      </c>
      <c r="J77">
        <v>12.000000000000002</v>
      </c>
      <c r="O77">
        <f t="shared" si="59"/>
        <v>0</v>
      </c>
      <c r="P77">
        <f t="shared" si="60"/>
        <v>0</v>
      </c>
      <c r="Q77">
        <f t="shared" si="61"/>
        <v>0</v>
      </c>
      <c r="R77">
        <f t="shared" si="62"/>
        <v>0</v>
      </c>
      <c r="S77">
        <f t="shared" si="63"/>
        <v>0</v>
      </c>
      <c r="T77">
        <f t="shared" si="64"/>
        <v>0</v>
      </c>
      <c r="U77">
        <f t="shared" si="65"/>
        <v>0</v>
      </c>
      <c r="V77">
        <f t="shared" si="66"/>
        <v>0</v>
      </c>
      <c r="W77">
        <f t="shared" si="67"/>
        <v>0</v>
      </c>
      <c r="X77">
        <f t="shared" si="68"/>
        <v>0</v>
      </c>
      <c r="Y77">
        <f t="shared" si="69"/>
        <v>0</v>
      </c>
      <c r="AA77">
        <v>47641669</v>
      </c>
      <c r="AB77">
        <f t="shared" si="70"/>
        <v>0</v>
      </c>
      <c r="AC77">
        <f t="shared" si="71"/>
        <v>0</v>
      </c>
      <c r="AD77">
        <f>ROUND((((ET77)-(EU77))+AE77),6)</f>
        <v>0</v>
      </c>
      <c r="AE77">
        <f>ROUND((EU77),6)</f>
        <v>0</v>
      </c>
      <c r="AF77">
        <f>ROUND((EV77),6)</f>
        <v>0</v>
      </c>
      <c r="AG77">
        <f t="shared" si="72"/>
        <v>0</v>
      </c>
      <c r="AH77">
        <f>(EW77)</f>
        <v>0</v>
      </c>
      <c r="AI77">
        <f>(EX77)</f>
        <v>0</v>
      </c>
      <c r="AJ77">
        <f t="shared" si="73"/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104</v>
      </c>
      <c r="AU77">
        <v>60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1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3</v>
      </c>
      <c r="BM77">
        <v>68001</v>
      </c>
      <c r="BN77">
        <v>0</v>
      </c>
      <c r="BO77" t="s">
        <v>3</v>
      </c>
      <c r="BP77">
        <v>0</v>
      </c>
      <c r="BQ77">
        <v>6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104</v>
      </c>
      <c r="CA77">
        <v>60</v>
      </c>
      <c r="CE77">
        <v>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4"/>
        <v>0</v>
      </c>
      <c r="CQ77">
        <f t="shared" si="75"/>
        <v>0</v>
      </c>
      <c r="CR77">
        <f t="shared" si="76"/>
        <v>0</v>
      </c>
      <c r="CS77">
        <f t="shared" si="77"/>
        <v>0</v>
      </c>
      <c r="CT77">
        <f t="shared" si="78"/>
        <v>0</v>
      </c>
      <c r="CU77">
        <f t="shared" si="79"/>
        <v>0</v>
      </c>
      <c r="CV77">
        <f t="shared" si="80"/>
        <v>0</v>
      </c>
      <c r="CW77">
        <f t="shared" si="81"/>
        <v>0</v>
      </c>
      <c r="CX77">
        <f t="shared" si="82"/>
        <v>0</v>
      </c>
      <c r="CY77">
        <f t="shared" si="83"/>
        <v>0</v>
      </c>
      <c r="CZ77">
        <f t="shared" si="84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19</v>
      </c>
      <c r="DW77" t="s">
        <v>19</v>
      </c>
      <c r="DX77">
        <v>1000</v>
      </c>
      <c r="EE77">
        <v>45919696</v>
      </c>
      <c r="EF77">
        <v>6</v>
      </c>
      <c r="EG77" t="s">
        <v>33</v>
      </c>
      <c r="EH77">
        <v>0</v>
      </c>
      <c r="EI77" t="s">
        <v>3</v>
      </c>
      <c r="EJ77">
        <v>1</v>
      </c>
      <c r="EK77">
        <v>68001</v>
      </c>
      <c r="EL77" t="s">
        <v>34</v>
      </c>
      <c r="EM77" t="s">
        <v>35</v>
      </c>
      <c r="EO77" t="s">
        <v>3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5"/>
        <v>0</v>
      </c>
      <c r="FS77">
        <v>0</v>
      </c>
      <c r="FX77">
        <v>104</v>
      </c>
      <c r="FY77">
        <v>60</v>
      </c>
      <c r="GA77" t="s">
        <v>3</v>
      </c>
      <c r="GD77">
        <v>1</v>
      </c>
      <c r="GF77">
        <v>-179832266</v>
      </c>
      <c r="GG77">
        <v>2</v>
      </c>
      <c r="GH77">
        <v>1</v>
      </c>
      <c r="GI77">
        <v>-2</v>
      </c>
      <c r="GJ77">
        <v>0</v>
      </c>
      <c r="GK77">
        <v>0</v>
      </c>
      <c r="GL77">
        <f t="shared" si="86"/>
        <v>0</v>
      </c>
      <c r="GM77">
        <f t="shared" si="87"/>
        <v>0</v>
      </c>
      <c r="GN77">
        <f t="shared" si="88"/>
        <v>0</v>
      </c>
      <c r="GO77">
        <f t="shared" si="89"/>
        <v>0</v>
      </c>
      <c r="GP77">
        <f t="shared" si="90"/>
        <v>0</v>
      </c>
      <c r="GR77">
        <v>0</v>
      </c>
      <c r="GS77">
        <v>0</v>
      </c>
      <c r="GT77">
        <v>0</v>
      </c>
      <c r="GU77" t="s">
        <v>3</v>
      </c>
      <c r="GV77">
        <f t="shared" si="91"/>
        <v>0</v>
      </c>
      <c r="GW77">
        <v>1</v>
      </c>
      <c r="GX77">
        <f t="shared" si="92"/>
        <v>0</v>
      </c>
      <c r="HA77">
        <v>0</v>
      </c>
      <c r="HB77">
        <v>0</v>
      </c>
      <c r="HC77">
        <f t="shared" si="93"/>
        <v>0</v>
      </c>
      <c r="IK77">
        <v>0</v>
      </c>
    </row>
    <row r="78" spans="1:245" x14ac:dyDescent="0.2">
      <c r="A78">
        <v>17</v>
      </c>
      <c r="B78">
        <v>1</v>
      </c>
      <c r="C78">
        <f>ROW(SmtRes!A152)</f>
        <v>152</v>
      </c>
      <c r="D78">
        <f>ROW(EtalonRes!A138)</f>
        <v>138</v>
      </c>
      <c r="E78" t="s">
        <v>125</v>
      </c>
      <c r="F78" t="s">
        <v>126</v>
      </c>
      <c r="G78" t="s">
        <v>127</v>
      </c>
      <c r="H78" t="s">
        <v>128</v>
      </c>
      <c r="I78">
        <v>1</v>
      </c>
      <c r="J78">
        <v>0</v>
      </c>
      <c r="O78">
        <f t="shared" si="59"/>
        <v>59.4</v>
      </c>
      <c r="P78">
        <f t="shared" si="60"/>
        <v>0</v>
      </c>
      <c r="Q78">
        <f t="shared" si="61"/>
        <v>49.58</v>
      </c>
      <c r="R78">
        <f t="shared" si="62"/>
        <v>4.78</v>
      </c>
      <c r="S78">
        <f t="shared" si="63"/>
        <v>9.82</v>
      </c>
      <c r="T78">
        <f t="shared" si="64"/>
        <v>0</v>
      </c>
      <c r="U78">
        <f t="shared" si="65"/>
        <v>0.93500000000000005</v>
      </c>
      <c r="V78">
        <f t="shared" si="66"/>
        <v>0.35499999999999998</v>
      </c>
      <c r="W78">
        <f t="shared" si="67"/>
        <v>0</v>
      </c>
      <c r="X78">
        <f t="shared" si="68"/>
        <v>13.87</v>
      </c>
      <c r="Y78">
        <f t="shared" si="69"/>
        <v>9.49</v>
      </c>
      <c r="AA78">
        <v>47636896</v>
      </c>
      <c r="AB78">
        <f t="shared" si="70"/>
        <v>59.4</v>
      </c>
      <c r="AC78">
        <f>ROUND(((ES78*0)),6)</f>
        <v>0</v>
      </c>
      <c r="AD78">
        <f>ROUND(((((ET78*0.5))-((EU78*0.5)))+AE78),6)</f>
        <v>49.58</v>
      </c>
      <c r="AE78">
        <f>ROUND(((EU78*0.5)),6)</f>
        <v>4.7750000000000004</v>
      </c>
      <c r="AF78">
        <f>ROUND(((EV78*0.5)),6)</f>
        <v>9.82</v>
      </c>
      <c r="AG78">
        <f t="shared" si="72"/>
        <v>0</v>
      </c>
      <c r="AH78">
        <f>((EW78*0.5))</f>
        <v>0.93500000000000005</v>
      </c>
      <c r="AI78">
        <f>((EX78*0.5))</f>
        <v>0.35499999999999998</v>
      </c>
      <c r="AJ78">
        <f t="shared" si="73"/>
        <v>0</v>
      </c>
      <c r="AK78">
        <v>168.36</v>
      </c>
      <c r="AL78">
        <v>49.56</v>
      </c>
      <c r="AM78">
        <v>99.16</v>
      </c>
      <c r="AN78">
        <v>9.5500000000000007</v>
      </c>
      <c r="AO78">
        <v>19.64</v>
      </c>
      <c r="AP78">
        <v>0</v>
      </c>
      <c r="AQ78">
        <v>1.87</v>
      </c>
      <c r="AR78">
        <v>0.71</v>
      </c>
      <c r="AS78">
        <v>0</v>
      </c>
      <c r="AT78">
        <v>95</v>
      </c>
      <c r="AU78">
        <v>65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1</v>
      </c>
      <c r="BD78" t="s">
        <v>3</v>
      </c>
      <c r="BE78" t="s">
        <v>3</v>
      </c>
      <c r="BF78" t="s">
        <v>3</v>
      </c>
      <c r="BG78" t="s">
        <v>3</v>
      </c>
      <c r="BH78">
        <v>0</v>
      </c>
      <c r="BI78">
        <v>2</v>
      </c>
      <c r="BJ78" t="s">
        <v>129</v>
      </c>
      <c r="BM78">
        <v>108001</v>
      </c>
      <c r="BN78">
        <v>0</v>
      </c>
      <c r="BO78" t="s">
        <v>3</v>
      </c>
      <c r="BP78">
        <v>0</v>
      </c>
      <c r="BQ78">
        <v>3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95</v>
      </c>
      <c r="CA78">
        <v>65</v>
      </c>
      <c r="CE78">
        <v>0</v>
      </c>
      <c r="CF78">
        <v>0</v>
      </c>
      <c r="CG78">
        <v>0</v>
      </c>
      <c r="CM78">
        <v>0</v>
      </c>
      <c r="CN78" t="s">
        <v>130</v>
      </c>
      <c r="CO78">
        <v>0</v>
      </c>
      <c r="CP78">
        <f t="shared" si="74"/>
        <v>59.4</v>
      </c>
      <c r="CQ78">
        <f t="shared" si="75"/>
        <v>0</v>
      </c>
      <c r="CR78">
        <f t="shared" si="76"/>
        <v>49.58</v>
      </c>
      <c r="CS78">
        <f t="shared" si="77"/>
        <v>4.7750000000000004</v>
      </c>
      <c r="CT78">
        <f t="shared" si="78"/>
        <v>9.82</v>
      </c>
      <c r="CU78">
        <f t="shared" si="79"/>
        <v>0</v>
      </c>
      <c r="CV78">
        <f t="shared" si="80"/>
        <v>0.93500000000000005</v>
      </c>
      <c r="CW78">
        <f t="shared" si="81"/>
        <v>0.35499999999999998</v>
      </c>
      <c r="CX78">
        <f t="shared" si="82"/>
        <v>0</v>
      </c>
      <c r="CY78">
        <f t="shared" si="83"/>
        <v>13.870000000000003</v>
      </c>
      <c r="CZ78">
        <f t="shared" si="84"/>
        <v>9.490000000000002</v>
      </c>
      <c r="DC78" t="s">
        <v>3</v>
      </c>
      <c r="DD78" t="s">
        <v>22</v>
      </c>
      <c r="DE78" t="s">
        <v>131</v>
      </c>
      <c r="DF78" t="s">
        <v>131</v>
      </c>
      <c r="DG78" t="s">
        <v>131</v>
      </c>
      <c r="DH78" t="s">
        <v>3</v>
      </c>
      <c r="DI78" t="s">
        <v>131</v>
      </c>
      <c r="DJ78" t="s">
        <v>131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1013</v>
      </c>
      <c r="DV78" t="s">
        <v>128</v>
      </c>
      <c r="DW78" t="s">
        <v>128</v>
      </c>
      <c r="DX78">
        <v>1</v>
      </c>
      <c r="EE78">
        <v>45919453</v>
      </c>
      <c r="EF78">
        <v>3</v>
      </c>
      <c r="EG78" t="s">
        <v>132</v>
      </c>
      <c r="EH78">
        <v>0</v>
      </c>
      <c r="EI78" t="s">
        <v>3</v>
      </c>
      <c r="EJ78">
        <v>2</v>
      </c>
      <c r="EK78">
        <v>108001</v>
      </c>
      <c r="EL78" t="s">
        <v>133</v>
      </c>
      <c r="EM78" t="s">
        <v>134</v>
      </c>
      <c r="EO78" t="s">
        <v>135</v>
      </c>
      <c r="EQ78">
        <v>0</v>
      </c>
      <c r="ER78">
        <v>168.36</v>
      </c>
      <c r="ES78">
        <v>49.56</v>
      </c>
      <c r="ET78">
        <v>99.16</v>
      </c>
      <c r="EU78">
        <v>9.5500000000000007</v>
      </c>
      <c r="EV78">
        <v>19.64</v>
      </c>
      <c r="EW78">
        <v>1.87</v>
      </c>
      <c r="EX78">
        <v>0.71</v>
      </c>
      <c r="EY78">
        <v>0</v>
      </c>
      <c r="FQ78">
        <v>0</v>
      </c>
      <c r="FR78">
        <f t="shared" si="85"/>
        <v>0</v>
      </c>
      <c r="FS78">
        <v>0</v>
      </c>
      <c r="FX78">
        <v>95</v>
      </c>
      <c r="FY78">
        <v>65</v>
      </c>
      <c r="GA78" t="s">
        <v>3</v>
      </c>
      <c r="GD78">
        <v>1</v>
      </c>
      <c r="GF78">
        <v>-1821568582</v>
      </c>
      <c r="GG78">
        <v>2</v>
      </c>
      <c r="GH78">
        <v>1</v>
      </c>
      <c r="GI78">
        <v>-2</v>
      </c>
      <c r="GJ78">
        <v>0</v>
      </c>
      <c r="GK78">
        <v>0</v>
      </c>
      <c r="GL78">
        <f t="shared" si="86"/>
        <v>0</v>
      </c>
      <c r="GM78">
        <f t="shared" si="87"/>
        <v>82.76</v>
      </c>
      <c r="GN78">
        <f t="shared" si="88"/>
        <v>0</v>
      </c>
      <c r="GO78">
        <f t="shared" si="89"/>
        <v>82.76</v>
      </c>
      <c r="GP78">
        <f t="shared" si="90"/>
        <v>0</v>
      </c>
      <c r="GR78">
        <v>0</v>
      </c>
      <c r="GS78">
        <v>3</v>
      </c>
      <c r="GT78">
        <v>0</v>
      </c>
      <c r="GU78" t="s">
        <v>3</v>
      </c>
      <c r="GV78">
        <f t="shared" si="91"/>
        <v>0</v>
      </c>
      <c r="GW78">
        <v>1</v>
      </c>
      <c r="GX78">
        <f t="shared" si="92"/>
        <v>0</v>
      </c>
      <c r="HA78">
        <v>0</v>
      </c>
      <c r="HB78">
        <v>0</v>
      </c>
      <c r="HC78">
        <f t="shared" si="93"/>
        <v>0</v>
      </c>
      <c r="IK78">
        <v>0</v>
      </c>
    </row>
    <row r="79" spans="1:245" x14ac:dyDescent="0.2">
      <c r="A79">
        <v>17</v>
      </c>
      <c r="B79">
        <v>1</v>
      </c>
      <c r="C79">
        <f>ROW(SmtRes!A162)</f>
        <v>162</v>
      </c>
      <c r="D79">
        <f>ROW(EtalonRes!A148)</f>
        <v>148</v>
      </c>
      <c r="E79" t="s">
        <v>125</v>
      </c>
      <c r="F79" t="s">
        <v>126</v>
      </c>
      <c r="G79" t="s">
        <v>127</v>
      </c>
      <c r="H79" t="s">
        <v>128</v>
      </c>
      <c r="I79">
        <v>1</v>
      </c>
      <c r="J79">
        <v>0</v>
      </c>
      <c r="O79">
        <f t="shared" si="59"/>
        <v>59.4</v>
      </c>
      <c r="P79">
        <f t="shared" si="60"/>
        <v>0</v>
      </c>
      <c r="Q79">
        <f t="shared" si="61"/>
        <v>49.58</v>
      </c>
      <c r="R79">
        <f t="shared" si="62"/>
        <v>4.78</v>
      </c>
      <c r="S79">
        <f t="shared" si="63"/>
        <v>9.82</v>
      </c>
      <c r="T79">
        <f t="shared" si="64"/>
        <v>0</v>
      </c>
      <c r="U79">
        <f t="shared" si="65"/>
        <v>0.93500000000000005</v>
      </c>
      <c r="V79">
        <f t="shared" si="66"/>
        <v>0.35499999999999998</v>
      </c>
      <c r="W79">
        <f t="shared" si="67"/>
        <v>0</v>
      </c>
      <c r="X79">
        <f t="shared" si="68"/>
        <v>13.87</v>
      </c>
      <c r="Y79">
        <f t="shared" si="69"/>
        <v>9.49</v>
      </c>
      <c r="AA79">
        <v>47641669</v>
      </c>
      <c r="AB79">
        <f t="shared" si="70"/>
        <v>59.4</v>
      </c>
      <c r="AC79">
        <f>ROUND(((ES79*0)),6)</f>
        <v>0</v>
      </c>
      <c r="AD79">
        <f>ROUND(((((ET79*0.5))-((EU79*0.5)))+AE79),6)</f>
        <v>49.58</v>
      </c>
      <c r="AE79">
        <f>ROUND(((EU79*0.5)),6)</f>
        <v>4.7750000000000004</v>
      </c>
      <c r="AF79">
        <f>ROUND(((EV79*0.5)),6)</f>
        <v>9.82</v>
      </c>
      <c r="AG79">
        <f t="shared" si="72"/>
        <v>0</v>
      </c>
      <c r="AH79">
        <f>((EW79*0.5))</f>
        <v>0.93500000000000005</v>
      </c>
      <c r="AI79">
        <f>((EX79*0.5))</f>
        <v>0.35499999999999998</v>
      </c>
      <c r="AJ79">
        <f t="shared" si="73"/>
        <v>0</v>
      </c>
      <c r="AK79">
        <v>168.36</v>
      </c>
      <c r="AL79">
        <v>49.56</v>
      </c>
      <c r="AM79">
        <v>99.16</v>
      </c>
      <c r="AN79">
        <v>9.5500000000000007</v>
      </c>
      <c r="AO79">
        <v>19.64</v>
      </c>
      <c r="AP79">
        <v>0</v>
      </c>
      <c r="AQ79">
        <v>1.87</v>
      </c>
      <c r="AR79">
        <v>0.71</v>
      </c>
      <c r="AS79">
        <v>0</v>
      </c>
      <c r="AT79">
        <v>95</v>
      </c>
      <c r="AU79">
        <v>65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2</v>
      </c>
      <c r="BJ79" t="s">
        <v>129</v>
      </c>
      <c r="BM79">
        <v>108001</v>
      </c>
      <c r="BN79">
        <v>0</v>
      </c>
      <c r="BO79" t="s">
        <v>3</v>
      </c>
      <c r="BP79">
        <v>0</v>
      </c>
      <c r="BQ79">
        <v>3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95</v>
      </c>
      <c r="CA79">
        <v>65</v>
      </c>
      <c r="CE79">
        <v>0</v>
      </c>
      <c r="CF79">
        <v>0</v>
      </c>
      <c r="CG79">
        <v>0</v>
      </c>
      <c r="CM79">
        <v>0</v>
      </c>
      <c r="CN79" t="s">
        <v>130</v>
      </c>
      <c r="CO79">
        <v>0</v>
      </c>
      <c r="CP79">
        <f t="shared" si="74"/>
        <v>59.4</v>
      </c>
      <c r="CQ79">
        <f t="shared" si="75"/>
        <v>0</v>
      </c>
      <c r="CR79">
        <f t="shared" si="76"/>
        <v>49.58</v>
      </c>
      <c r="CS79">
        <f t="shared" si="77"/>
        <v>4.7750000000000004</v>
      </c>
      <c r="CT79">
        <f t="shared" si="78"/>
        <v>9.82</v>
      </c>
      <c r="CU79">
        <f t="shared" si="79"/>
        <v>0</v>
      </c>
      <c r="CV79">
        <f t="shared" si="80"/>
        <v>0.93500000000000005</v>
      </c>
      <c r="CW79">
        <f t="shared" si="81"/>
        <v>0.35499999999999998</v>
      </c>
      <c r="CX79">
        <f t="shared" si="82"/>
        <v>0</v>
      </c>
      <c r="CY79">
        <f t="shared" si="83"/>
        <v>13.870000000000003</v>
      </c>
      <c r="CZ79">
        <f t="shared" si="84"/>
        <v>9.490000000000002</v>
      </c>
      <c r="DC79" t="s">
        <v>3</v>
      </c>
      <c r="DD79" t="s">
        <v>22</v>
      </c>
      <c r="DE79" t="s">
        <v>131</v>
      </c>
      <c r="DF79" t="s">
        <v>131</v>
      </c>
      <c r="DG79" t="s">
        <v>131</v>
      </c>
      <c r="DH79" t="s">
        <v>3</v>
      </c>
      <c r="DI79" t="s">
        <v>131</v>
      </c>
      <c r="DJ79" t="s">
        <v>131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1013</v>
      </c>
      <c r="DV79" t="s">
        <v>128</v>
      </c>
      <c r="DW79" t="s">
        <v>128</v>
      </c>
      <c r="DX79">
        <v>1</v>
      </c>
      <c r="EE79">
        <v>45919453</v>
      </c>
      <c r="EF79">
        <v>3</v>
      </c>
      <c r="EG79" t="s">
        <v>132</v>
      </c>
      <c r="EH79">
        <v>0</v>
      </c>
      <c r="EI79" t="s">
        <v>3</v>
      </c>
      <c r="EJ79">
        <v>2</v>
      </c>
      <c r="EK79">
        <v>108001</v>
      </c>
      <c r="EL79" t="s">
        <v>133</v>
      </c>
      <c r="EM79" t="s">
        <v>134</v>
      </c>
      <c r="EO79" t="s">
        <v>135</v>
      </c>
      <c r="EQ79">
        <v>0</v>
      </c>
      <c r="ER79">
        <v>168.36</v>
      </c>
      <c r="ES79">
        <v>49.56</v>
      </c>
      <c r="ET79">
        <v>99.16</v>
      </c>
      <c r="EU79">
        <v>9.5500000000000007</v>
      </c>
      <c r="EV79">
        <v>19.64</v>
      </c>
      <c r="EW79">
        <v>1.87</v>
      </c>
      <c r="EX79">
        <v>0.71</v>
      </c>
      <c r="EY79">
        <v>0</v>
      </c>
      <c r="FQ79">
        <v>0</v>
      </c>
      <c r="FR79">
        <f t="shared" si="85"/>
        <v>0</v>
      </c>
      <c r="FS79">
        <v>0</v>
      </c>
      <c r="FX79">
        <v>95</v>
      </c>
      <c r="FY79">
        <v>65</v>
      </c>
      <c r="GA79" t="s">
        <v>3</v>
      </c>
      <c r="GD79">
        <v>1</v>
      </c>
      <c r="GF79">
        <v>-1821568582</v>
      </c>
      <c r="GG79">
        <v>2</v>
      </c>
      <c r="GH79">
        <v>1</v>
      </c>
      <c r="GI79">
        <v>-2</v>
      </c>
      <c r="GJ79">
        <v>0</v>
      </c>
      <c r="GK79">
        <v>0</v>
      </c>
      <c r="GL79">
        <f t="shared" si="86"/>
        <v>0</v>
      </c>
      <c r="GM79">
        <f t="shared" si="87"/>
        <v>82.76</v>
      </c>
      <c r="GN79">
        <f t="shared" si="88"/>
        <v>0</v>
      </c>
      <c r="GO79">
        <f t="shared" si="89"/>
        <v>82.76</v>
      </c>
      <c r="GP79">
        <f t="shared" si="90"/>
        <v>0</v>
      </c>
      <c r="GR79">
        <v>0</v>
      </c>
      <c r="GS79">
        <v>0</v>
      </c>
      <c r="GT79">
        <v>0</v>
      </c>
      <c r="GU79" t="s">
        <v>3</v>
      </c>
      <c r="GV79">
        <f t="shared" si="91"/>
        <v>0</v>
      </c>
      <c r="GW79">
        <v>1</v>
      </c>
      <c r="GX79">
        <f t="shared" si="92"/>
        <v>0</v>
      </c>
      <c r="HA79">
        <v>0</v>
      </c>
      <c r="HB79">
        <v>0</v>
      </c>
      <c r="HC79">
        <f t="shared" si="93"/>
        <v>0</v>
      </c>
      <c r="IK79">
        <v>0</v>
      </c>
    </row>
    <row r="80" spans="1:245" x14ac:dyDescent="0.2">
      <c r="A80">
        <v>17</v>
      </c>
      <c r="B80">
        <v>1</v>
      </c>
      <c r="E80" t="s">
        <v>136</v>
      </c>
      <c r="F80" t="s">
        <v>87</v>
      </c>
      <c r="G80" t="s">
        <v>88</v>
      </c>
      <c r="H80" t="s">
        <v>89</v>
      </c>
      <c r="I80">
        <f>ROUND(494+926.25+741+49.2,9)</f>
        <v>2210.4499999999998</v>
      </c>
      <c r="J80">
        <v>0</v>
      </c>
      <c r="O80">
        <f>0</f>
        <v>0</v>
      </c>
      <c r="P80">
        <f>0</f>
        <v>0</v>
      </c>
      <c r="Q80">
        <f>0</f>
        <v>0</v>
      </c>
      <c r="R80">
        <f>0</f>
        <v>0</v>
      </c>
      <c r="S80">
        <f>0</f>
        <v>0</v>
      </c>
      <c r="T80">
        <f>0</f>
        <v>0</v>
      </c>
      <c r="U80">
        <f>0</f>
        <v>0</v>
      </c>
      <c r="V80">
        <f>0</f>
        <v>0</v>
      </c>
      <c r="W80">
        <f>0</f>
        <v>0</v>
      </c>
      <c r="X80">
        <f>0</f>
        <v>0</v>
      </c>
      <c r="Y80">
        <f>0</f>
        <v>0</v>
      </c>
      <c r="AA80">
        <v>47636896</v>
      </c>
      <c r="AB80">
        <f>ROUND((AK80),6)</f>
        <v>7.96</v>
      </c>
      <c r="AC80">
        <f>0</f>
        <v>0</v>
      </c>
      <c r="AD80">
        <f>0</f>
        <v>0</v>
      </c>
      <c r="AE80">
        <f>0</f>
        <v>0</v>
      </c>
      <c r="AF80">
        <f>0</f>
        <v>0</v>
      </c>
      <c r="AG80">
        <f>0</f>
        <v>0</v>
      </c>
      <c r="AH80">
        <f>0</f>
        <v>0</v>
      </c>
      <c r="AI80">
        <f>0</f>
        <v>0</v>
      </c>
      <c r="AJ80">
        <f>0</f>
        <v>0</v>
      </c>
      <c r="AK80">
        <v>7.96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1</v>
      </c>
      <c r="AW80">
        <v>1</v>
      </c>
      <c r="AZ80">
        <v>1</v>
      </c>
      <c r="BA80">
        <v>1</v>
      </c>
      <c r="BB80">
        <v>1</v>
      </c>
      <c r="BC80">
        <v>1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90</v>
      </c>
      <c r="BM80">
        <v>700004</v>
      </c>
      <c r="BN80">
        <v>0</v>
      </c>
      <c r="BO80" t="s">
        <v>3</v>
      </c>
      <c r="BP80">
        <v>0</v>
      </c>
      <c r="BQ80">
        <v>19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0</v>
      </c>
      <c r="CA80">
        <v>0</v>
      </c>
      <c r="CE80">
        <v>0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>AB80*AZ80</f>
        <v>7.96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89</v>
      </c>
      <c r="DW80" t="s">
        <v>89</v>
      </c>
      <c r="DX80">
        <v>1</v>
      </c>
      <c r="EE80">
        <v>45919758</v>
      </c>
      <c r="EF80">
        <v>19</v>
      </c>
      <c r="EG80" t="s">
        <v>91</v>
      </c>
      <c r="EH80">
        <v>0</v>
      </c>
      <c r="EI80" t="s">
        <v>3</v>
      </c>
      <c r="EJ80">
        <v>1</v>
      </c>
      <c r="EK80">
        <v>700004</v>
      </c>
      <c r="EL80" t="s">
        <v>92</v>
      </c>
      <c r="EM80" t="s">
        <v>93</v>
      </c>
      <c r="EO80" t="s">
        <v>3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FQ80">
        <v>0</v>
      </c>
      <c r="FR80">
        <f t="shared" si="85"/>
        <v>0</v>
      </c>
      <c r="FS80">
        <v>0</v>
      </c>
      <c r="FX80">
        <v>0</v>
      </c>
      <c r="FY80">
        <v>0</v>
      </c>
      <c r="GA80" t="s">
        <v>3</v>
      </c>
      <c r="GD80">
        <v>1</v>
      </c>
      <c r="GF80">
        <v>1271559001</v>
      </c>
      <c r="GG80">
        <v>2</v>
      </c>
      <c r="GH80">
        <v>1</v>
      </c>
      <c r="GI80">
        <v>-2</v>
      </c>
      <c r="GJ80">
        <v>2</v>
      </c>
      <c r="GK80">
        <v>0</v>
      </c>
      <c r="GL80">
        <f t="shared" si="86"/>
        <v>0</v>
      </c>
      <c r="GM80">
        <f>ROUND(CP80*I80,2)</f>
        <v>17595.18</v>
      </c>
      <c r="GN80">
        <f>IF(OR(BI80=0,BI80=1),ROUND(CP80*I80,2),0)</f>
        <v>17595.18</v>
      </c>
      <c r="GO80">
        <f>IF(BI80=2,ROUND(CP80*I80,2),0)</f>
        <v>0</v>
      </c>
      <c r="GP80">
        <f>IF(BI80=4,ROUND(CP80*I80,2)+GX80,0)</f>
        <v>0</v>
      </c>
      <c r="GR80">
        <v>0</v>
      </c>
      <c r="GS80">
        <v>3</v>
      </c>
      <c r="GT80">
        <v>0</v>
      </c>
      <c r="GU80" t="s">
        <v>3</v>
      </c>
      <c r="GV80">
        <f>0</f>
        <v>0</v>
      </c>
      <c r="GW80">
        <v>1</v>
      </c>
      <c r="GX80">
        <f>0</f>
        <v>0</v>
      </c>
      <c r="HA80">
        <v>0</v>
      </c>
      <c r="HB80">
        <v>0</v>
      </c>
      <c r="HC80">
        <v>0</v>
      </c>
      <c r="IK80">
        <v>0</v>
      </c>
    </row>
    <row r="81" spans="1:245" x14ac:dyDescent="0.2">
      <c r="A81">
        <v>17</v>
      </c>
      <c r="B81">
        <v>1</v>
      </c>
      <c r="E81" t="s">
        <v>136</v>
      </c>
      <c r="F81" t="s">
        <v>87</v>
      </c>
      <c r="G81" t="s">
        <v>88</v>
      </c>
      <c r="H81" t="s">
        <v>89</v>
      </c>
      <c r="I81">
        <f>ROUND(494+926.25+741+49.2,9)</f>
        <v>2210.4499999999998</v>
      </c>
      <c r="J81">
        <v>0</v>
      </c>
      <c r="O81">
        <f>0</f>
        <v>0</v>
      </c>
      <c r="P81">
        <f>0</f>
        <v>0</v>
      </c>
      <c r="Q81">
        <f>0</f>
        <v>0</v>
      </c>
      <c r="R81">
        <f>0</f>
        <v>0</v>
      </c>
      <c r="S81">
        <f>0</f>
        <v>0</v>
      </c>
      <c r="T81">
        <f>0</f>
        <v>0</v>
      </c>
      <c r="U81">
        <f>0</f>
        <v>0</v>
      </c>
      <c r="V81">
        <f>0</f>
        <v>0</v>
      </c>
      <c r="W81">
        <f>0</f>
        <v>0</v>
      </c>
      <c r="X81">
        <f>0</f>
        <v>0</v>
      </c>
      <c r="Y81">
        <f>0</f>
        <v>0</v>
      </c>
      <c r="AA81">
        <v>47641669</v>
      </c>
      <c r="AB81">
        <f>ROUND((AK81),6)</f>
        <v>7.96</v>
      </c>
      <c r="AC81">
        <f>0</f>
        <v>0</v>
      </c>
      <c r="AD81">
        <f>0</f>
        <v>0</v>
      </c>
      <c r="AE81">
        <f>0</f>
        <v>0</v>
      </c>
      <c r="AF81">
        <f>0</f>
        <v>0</v>
      </c>
      <c r="AG81">
        <f>0</f>
        <v>0</v>
      </c>
      <c r="AH81">
        <f>0</f>
        <v>0</v>
      </c>
      <c r="AI81">
        <f>0</f>
        <v>0</v>
      </c>
      <c r="AJ81">
        <f>0</f>
        <v>0</v>
      </c>
      <c r="AK81">
        <v>7.96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90</v>
      </c>
      <c r="BM81">
        <v>700004</v>
      </c>
      <c r="BN81">
        <v>0</v>
      </c>
      <c r="BO81" t="s">
        <v>3</v>
      </c>
      <c r="BP81">
        <v>0</v>
      </c>
      <c r="BQ81">
        <v>19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0</v>
      </c>
      <c r="CA81">
        <v>0</v>
      </c>
      <c r="CE81">
        <v>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>AB81*AZ81</f>
        <v>7.96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89</v>
      </c>
      <c r="DW81" t="s">
        <v>89</v>
      </c>
      <c r="DX81">
        <v>1</v>
      </c>
      <c r="EE81">
        <v>45919758</v>
      </c>
      <c r="EF81">
        <v>19</v>
      </c>
      <c r="EG81" t="s">
        <v>91</v>
      </c>
      <c r="EH81">
        <v>0</v>
      </c>
      <c r="EI81" t="s">
        <v>3</v>
      </c>
      <c r="EJ81">
        <v>1</v>
      </c>
      <c r="EK81">
        <v>700004</v>
      </c>
      <c r="EL81" t="s">
        <v>92</v>
      </c>
      <c r="EM81" t="s">
        <v>93</v>
      </c>
      <c r="EO81" t="s">
        <v>3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FQ81">
        <v>0</v>
      </c>
      <c r="FR81">
        <f t="shared" si="85"/>
        <v>0</v>
      </c>
      <c r="FS81">
        <v>0</v>
      </c>
      <c r="FX81">
        <v>0</v>
      </c>
      <c r="FY81">
        <v>0</v>
      </c>
      <c r="GA81" t="s">
        <v>3</v>
      </c>
      <c r="GD81">
        <v>1</v>
      </c>
      <c r="GF81">
        <v>1271559001</v>
      </c>
      <c r="GG81">
        <v>2</v>
      </c>
      <c r="GH81">
        <v>1</v>
      </c>
      <c r="GI81">
        <v>-2</v>
      </c>
      <c r="GJ81">
        <v>2</v>
      </c>
      <c r="GK81">
        <v>0</v>
      </c>
      <c r="GL81">
        <f t="shared" si="86"/>
        <v>0</v>
      </c>
      <c r="GM81">
        <f>ROUND(CP81*I81,2)</f>
        <v>17595.18</v>
      </c>
      <c r="GN81">
        <f>IF(OR(BI81=0,BI81=1),ROUND(CP81*I81,2),0)</f>
        <v>17595.18</v>
      </c>
      <c r="GO81">
        <f>IF(BI81=2,ROUND(CP81*I81,2),0)</f>
        <v>0</v>
      </c>
      <c r="GP81">
        <f>IF(BI81=4,ROUND(CP81*I81,2)+GX81,0)</f>
        <v>0</v>
      </c>
      <c r="GR81">
        <v>0</v>
      </c>
      <c r="GS81">
        <v>0</v>
      </c>
      <c r="GT81">
        <v>0</v>
      </c>
      <c r="GU81" t="s">
        <v>3</v>
      </c>
      <c r="GV81">
        <f>0</f>
        <v>0</v>
      </c>
      <c r="GW81">
        <v>1</v>
      </c>
      <c r="GX81">
        <f>0</f>
        <v>0</v>
      </c>
      <c r="HA81">
        <v>0</v>
      </c>
      <c r="HB81">
        <v>0</v>
      </c>
      <c r="HC81">
        <v>0</v>
      </c>
      <c r="IK81">
        <v>0</v>
      </c>
    </row>
    <row r="82" spans="1:245" x14ac:dyDescent="0.2">
      <c r="A82">
        <v>17</v>
      </c>
      <c r="B82">
        <v>1</v>
      </c>
      <c r="E82" t="s">
        <v>137</v>
      </c>
      <c r="F82" t="s">
        <v>95</v>
      </c>
      <c r="G82" t="s">
        <v>96</v>
      </c>
      <c r="H82" t="s">
        <v>89</v>
      </c>
      <c r="I82">
        <v>2210.4499999999998</v>
      </c>
      <c r="J82">
        <v>0</v>
      </c>
      <c r="O82">
        <f>0</f>
        <v>0</v>
      </c>
      <c r="P82">
        <f>0</f>
        <v>0</v>
      </c>
      <c r="Q82">
        <f>0</f>
        <v>0</v>
      </c>
      <c r="R82">
        <f>0</f>
        <v>0</v>
      </c>
      <c r="S82">
        <f>0</f>
        <v>0</v>
      </c>
      <c r="T82">
        <f>0</f>
        <v>0</v>
      </c>
      <c r="U82">
        <f>0</f>
        <v>0</v>
      </c>
      <c r="V82">
        <f>0</f>
        <v>0</v>
      </c>
      <c r="W82">
        <f>0</f>
        <v>0</v>
      </c>
      <c r="X82">
        <f>0</f>
        <v>0</v>
      </c>
      <c r="Y82">
        <f>0</f>
        <v>0</v>
      </c>
      <c r="AA82">
        <v>47636896</v>
      </c>
      <c r="AB82">
        <f>ROUND((AK82),6)</f>
        <v>17.32</v>
      </c>
      <c r="AC82">
        <f>0</f>
        <v>0</v>
      </c>
      <c r="AD82">
        <f>0</f>
        <v>0</v>
      </c>
      <c r="AE82">
        <f>0</f>
        <v>0</v>
      </c>
      <c r="AF82">
        <f>0</f>
        <v>0</v>
      </c>
      <c r="AG82">
        <f>0</f>
        <v>0</v>
      </c>
      <c r="AH82">
        <f>0</f>
        <v>0</v>
      </c>
      <c r="AI82">
        <f>0</f>
        <v>0</v>
      </c>
      <c r="AJ82">
        <f>0</f>
        <v>0</v>
      </c>
      <c r="AK82">
        <v>17.32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</v>
      </c>
      <c r="AW82">
        <v>1</v>
      </c>
      <c r="AZ82">
        <v>1</v>
      </c>
      <c r="BA82">
        <v>1</v>
      </c>
      <c r="BB82">
        <v>1</v>
      </c>
      <c r="BC82">
        <v>1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97</v>
      </c>
      <c r="BM82">
        <v>700005</v>
      </c>
      <c r="BN82">
        <v>0</v>
      </c>
      <c r="BO82" t="s">
        <v>3</v>
      </c>
      <c r="BP82">
        <v>0</v>
      </c>
      <c r="BQ82">
        <v>10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0</v>
      </c>
      <c r="CA82">
        <v>0</v>
      </c>
      <c r="CE82">
        <v>0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>AB82*AZ82</f>
        <v>17.32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89</v>
      </c>
      <c r="DW82" t="s">
        <v>89</v>
      </c>
      <c r="DX82">
        <v>1</v>
      </c>
      <c r="EE82">
        <v>45919762</v>
      </c>
      <c r="EF82">
        <v>10</v>
      </c>
      <c r="EG82" t="s">
        <v>98</v>
      </c>
      <c r="EH82">
        <v>0</v>
      </c>
      <c r="EI82" t="s">
        <v>3</v>
      </c>
      <c r="EJ82">
        <v>1</v>
      </c>
      <c r="EK82">
        <v>700005</v>
      </c>
      <c r="EL82" t="s">
        <v>99</v>
      </c>
      <c r="EM82" t="s">
        <v>100</v>
      </c>
      <c r="EO82" t="s">
        <v>3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FQ82">
        <v>0</v>
      </c>
      <c r="FR82">
        <f t="shared" si="85"/>
        <v>0</v>
      </c>
      <c r="FS82">
        <v>0</v>
      </c>
      <c r="FX82">
        <v>0</v>
      </c>
      <c r="FY82">
        <v>0</v>
      </c>
      <c r="GA82" t="s">
        <v>3</v>
      </c>
      <c r="GD82">
        <v>1</v>
      </c>
      <c r="GF82">
        <v>1719553039</v>
      </c>
      <c r="GG82">
        <v>2</v>
      </c>
      <c r="GH82">
        <v>1</v>
      </c>
      <c r="GI82">
        <v>-2</v>
      </c>
      <c r="GJ82">
        <v>2</v>
      </c>
      <c r="GK82">
        <v>0</v>
      </c>
      <c r="GL82">
        <f t="shared" si="86"/>
        <v>0</v>
      </c>
      <c r="GM82">
        <f>ROUND(CP82*I82,2)</f>
        <v>38284.99</v>
      </c>
      <c r="GN82">
        <f>IF(OR(BI82=0,BI82=1),ROUND(CP82*I82,2),0)</f>
        <v>38284.99</v>
      </c>
      <c r="GO82">
        <f>IF(BI82=2,ROUND(CP82*I82,2),0)</f>
        <v>0</v>
      </c>
      <c r="GP82">
        <f>IF(BI82=4,ROUND(CP82*I82,2)+GX82,0)</f>
        <v>0</v>
      </c>
      <c r="GR82">
        <v>0</v>
      </c>
      <c r="GS82">
        <v>3</v>
      </c>
      <c r="GT82">
        <v>0</v>
      </c>
      <c r="GU82" t="s">
        <v>3</v>
      </c>
      <c r="GV82">
        <f>0</f>
        <v>0</v>
      </c>
      <c r="GW82">
        <v>1</v>
      </c>
      <c r="GX82">
        <f>0</f>
        <v>0</v>
      </c>
      <c r="HA82">
        <v>0</v>
      </c>
      <c r="HB82">
        <v>0</v>
      </c>
      <c r="HC82">
        <v>0</v>
      </c>
      <c r="IK82">
        <v>0</v>
      </c>
    </row>
    <row r="83" spans="1:245" x14ac:dyDescent="0.2">
      <c r="A83">
        <v>17</v>
      </c>
      <c r="B83">
        <v>1</v>
      </c>
      <c r="E83" t="s">
        <v>137</v>
      </c>
      <c r="F83" t="s">
        <v>95</v>
      </c>
      <c r="G83" t="s">
        <v>96</v>
      </c>
      <c r="H83" t="s">
        <v>89</v>
      </c>
      <c r="I83">
        <v>2210.4499999999998</v>
      </c>
      <c r="J83">
        <v>0</v>
      </c>
      <c r="O83">
        <f>0</f>
        <v>0</v>
      </c>
      <c r="P83">
        <f>0</f>
        <v>0</v>
      </c>
      <c r="Q83">
        <f>0</f>
        <v>0</v>
      </c>
      <c r="R83">
        <f>0</f>
        <v>0</v>
      </c>
      <c r="S83">
        <f>0</f>
        <v>0</v>
      </c>
      <c r="T83">
        <f>0</f>
        <v>0</v>
      </c>
      <c r="U83">
        <f>0</f>
        <v>0</v>
      </c>
      <c r="V83">
        <f>0</f>
        <v>0</v>
      </c>
      <c r="W83">
        <f>0</f>
        <v>0</v>
      </c>
      <c r="X83">
        <f>0</f>
        <v>0</v>
      </c>
      <c r="Y83">
        <f>0</f>
        <v>0</v>
      </c>
      <c r="AA83">
        <v>47641669</v>
      </c>
      <c r="AB83">
        <f>ROUND((AK83),6)</f>
        <v>17.32</v>
      </c>
      <c r="AC83">
        <f>0</f>
        <v>0</v>
      </c>
      <c r="AD83">
        <f>0</f>
        <v>0</v>
      </c>
      <c r="AE83">
        <f>0</f>
        <v>0</v>
      </c>
      <c r="AF83">
        <f>0</f>
        <v>0</v>
      </c>
      <c r="AG83">
        <f>0</f>
        <v>0</v>
      </c>
      <c r="AH83">
        <f>0</f>
        <v>0</v>
      </c>
      <c r="AI83">
        <f>0</f>
        <v>0</v>
      </c>
      <c r="AJ83">
        <f>0</f>
        <v>0</v>
      </c>
      <c r="AK83">
        <v>17.32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97</v>
      </c>
      <c r="BM83">
        <v>700005</v>
      </c>
      <c r="BN83">
        <v>0</v>
      </c>
      <c r="BO83" t="s">
        <v>3</v>
      </c>
      <c r="BP83">
        <v>0</v>
      </c>
      <c r="BQ83">
        <v>10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0</v>
      </c>
      <c r="CA83">
        <v>0</v>
      </c>
      <c r="CE83">
        <v>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>AB83*AZ83</f>
        <v>17.32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89</v>
      </c>
      <c r="DW83" t="s">
        <v>89</v>
      </c>
      <c r="DX83">
        <v>1</v>
      </c>
      <c r="EE83">
        <v>45919762</v>
      </c>
      <c r="EF83">
        <v>10</v>
      </c>
      <c r="EG83" t="s">
        <v>98</v>
      </c>
      <c r="EH83">
        <v>0</v>
      </c>
      <c r="EI83" t="s">
        <v>3</v>
      </c>
      <c r="EJ83">
        <v>1</v>
      </c>
      <c r="EK83">
        <v>700005</v>
      </c>
      <c r="EL83" t="s">
        <v>99</v>
      </c>
      <c r="EM83" t="s">
        <v>100</v>
      </c>
      <c r="EO83" t="s">
        <v>3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FQ83">
        <v>0</v>
      </c>
      <c r="FR83">
        <f t="shared" si="85"/>
        <v>0</v>
      </c>
      <c r="FS83">
        <v>0</v>
      </c>
      <c r="FX83">
        <v>0</v>
      </c>
      <c r="FY83">
        <v>0</v>
      </c>
      <c r="GA83" t="s">
        <v>3</v>
      </c>
      <c r="GD83">
        <v>1</v>
      </c>
      <c r="GF83">
        <v>1719553039</v>
      </c>
      <c r="GG83">
        <v>2</v>
      </c>
      <c r="GH83">
        <v>1</v>
      </c>
      <c r="GI83">
        <v>-2</v>
      </c>
      <c r="GJ83">
        <v>2</v>
      </c>
      <c r="GK83">
        <v>0</v>
      </c>
      <c r="GL83">
        <f t="shared" si="86"/>
        <v>0</v>
      </c>
      <c r="GM83">
        <f>ROUND(CP83*I83,2)</f>
        <v>38284.99</v>
      </c>
      <c r="GN83">
        <f>IF(OR(BI83=0,BI83=1),ROUND(CP83*I83,2),0)</f>
        <v>38284.99</v>
      </c>
      <c r="GO83">
        <f>IF(BI83=2,ROUND(CP83*I83,2),0)</f>
        <v>0</v>
      </c>
      <c r="GP83">
        <f>IF(BI83=4,ROUND(CP83*I83,2)+GX83,0)</f>
        <v>0</v>
      </c>
      <c r="GR83">
        <v>0</v>
      </c>
      <c r="GS83">
        <v>0</v>
      </c>
      <c r="GT83">
        <v>0</v>
      </c>
      <c r="GU83" t="s">
        <v>3</v>
      </c>
      <c r="GV83">
        <f>0</f>
        <v>0</v>
      </c>
      <c r="GW83">
        <v>1</v>
      </c>
      <c r="GX83">
        <f>0</f>
        <v>0</v>
      </c>
      <c r="HA83">
        <v>0</v>
      </c>
      <c r="HB83">
        <v>0</v>
      </c>
      <c r="HC83">
        <v>0</v>
      </c>
      <c r="IK83">
        <v>0</v>
      </c>
    </row>
    <row r="85" spans="1:245" x14ac:dyDescent="0.2">
      <c r="A85">
        <v>51</v>
      </c>
      <c r="B85">
        <f>B24</f>
        <v>1</v>
      </c>
      <c r="C85">
        <f>A24</f>
        <v>4</v>
      </c>
      <c r="D85">
        <f>ROW(A24)</f>
        <v>24</v>
      </c>
      <c r="F85" t="str">
        <f>IF(F24&lt;&gt;"",F24,"")</f>
        <v>Новый раздел</v>
      </c>
      <c r="G85" t="str">
        <f>IF(G24&lt;&gt;"",G24,"")</f>
        <v>Демонтаж</v>
      </c>
      <c r="H85">
        <v>0</v>
      </c>
      <c r="O85">
        <f t="shared" ref="O85:T85" si="94">ROUND(AB85,2)</f>
        <v>51225.16</v>
      </c>
      <c r="P85">
        <f t="shared" si="94"/>
        <v>236.16</v>
      </c>
      <c r="Q85">
        <f t="shared" si="94"/>
        <v>34641.879999999997</v>
      </c>
      <c r="R85">
        <f t="shared" si="94"/>
        <v>3083.79</v>
      </c>
      <c r="S85">
        <f t="shared" si="94"/>
        <v>16347.12</v>
      </c>
      <c r="T85">
        <f t="shared" si="94"/>
        <v>0</v>
      </c>
      <c r="U85">
        <f>AH85</f>
        <v>1952.7901735</v>
      </c>
      <c r="V85">
        <f>AI85</f>
        <v>280.32739799999996</v>
      </c>
      <c r="W85">
        <f>ROUND(AJ85,2)</f>
        <v>0</v>
      </c>
      <c r="X85">
        <f>ROUND(AK85,2)</f>
        <v>18433.88</v>
      </c>
      <c r="Y85">
        <f>ROUND(AL85,2)</f>
        <v>10912.56</v>
      </c>
      <c r="AB85">
        <f>ROUND(SUMIF(AA28:AA83,"=47636896",O28:O83),2)</f>
        <v>51225.16</v>
      </c>
      <c r="AC85">
        <f>ROUND(SUMIF(AA28:AA83,"=47636896",P28:P83),2)</f>
        <v>236.16</v>
      </c>
      <c r="AD85">
        <f>ROUND(SUMIF(AA28:AA83,"=47636896",Q28:Q83),2)</f>
        <v>34641.879999999997</v>
      </c>
      <c r="AE85">
        <f>ROUND(SUMIF(AA28:AA83,"=47636896",R28:R83),2)</f>
        <v>3083.79</v>
      </c>
      <c r="AF85">
        <f>ROUND(SUMIF(AA28:AA83,"=47636896",S28:S83),2)</f>
        <v>16347.12</v>
      </c>
      <c r="AG85">
        <f>ROUND(SUMIF(AA28:AA83,"=47636896",T28:T83),2)</f>
        <v>0</v>
      </c>
      <c r="AH85">
        <f>SUMIF(AA28:AA83,"=47636896",U28:U83)</f>
        <v>1952.7901735</v>
      </c>
      <c r="AI85">
        <f>SUMIF(AA28:AA83,"=47636896",V28:V83)</f>
        <v>280.32739799999996</v>
      </c>
      <c r="AJ85">
        <f>ROUND(SUMIF(AA28:AA83,"=47636896",W28:W83),2)</f>
        <v>0</v>
      </c>
      <c r="AK85">
        <f>ROUND(SUMIF(AA28:AA83,"=47636896",X28:X83),2)</f>
        <v>18433.88</v>
      </c>
      <c r="AL85">
        <f>ROUND(SUMIF(AA28:AA83,"=47636896",Y28:Y83),2)</f>
        <v>10912.56</v>
      </c>
      <c r="AO85">
        <f t="shared" ref="AO85:BC85" si="95">ROUND(BX85,2)</f>
        <v>0</v>
      </c>
      <c r="AP85">
        <f t="shared" si="95"/>
        <v>0</v>
      </c>
      <c r="AQ85">
        <f t="shared" si="95"/>
        <v>0</v>
      </c>
      <c r="AR85">
        <f t="shared" si="95"/>
        <v>137577.69</v>
      </c>
      <c r="AS85">
        <f t="shared" si="95"/>
        <v>137494.93</v>
      </c>
      <c r="AT85">
        <f t="shared" si="95"/>
        <v>82.76</v>
      </c>
      <c r="AU85">
        <f t="shared" si="95"/>
        <v>0</v>
      </c>
      <c r="AV85">
        <f t="shared" si="95"/>
        <v>236.16</v>
      </c>
      <c r="AW85">
        <f t="shared" si="95"/>
        <v>236.16</v>
      </c>
      <c r="AX85">
        <f t="shared" si="95"/>
        <v>0</v>
      </c>
      <c r="AY85">
        <f t="shared" si="95"/>
        <v>236.16</v>
      </c>
      <c r="AZ85">
        <f t="shared" si="95"/>
        <v>0</v>
      </c>
      <c r="BA85">
        <f t="shared" si="95"/>
        <v>0</v>
      </c>
      <c r="BB85">
        <f t="shared" si="95"/>
        <v>0</v>
      </c>
      <c r="BC85">
        <f t="shared" si="95"/>
        <v>0</v>
      </c>
      <c r="BX85">
        <f>ROUND(SUMIF(AA28:AA83,"=47636896",FQ28:FQ83),2)</f>
        <v>0</v>
      </c>
      <c r="BY85">
        <f>ROUND(SUMIF(AA28:AA83,"=47636896",FR28:FR83),2)</f>
        <v>0</v>
      </c>
      <c r="BZ85">
        <f>ROUND(SUMIF(AA28:AA83,"=47636896",GL28:GL83),2)</f>
        <v>0</v>
      </c>
      <c r="CA85">
        <f>ROUND(SUMIF(AA28:AA83,"=47636896",GM28:GM83),2)</f>
        <v>137577.69</v>
      </c>
      <c r="CB85">
        <f>ROUND(SUMIF(AA28:AA83,"=47636896",GN28:GN83),2)</f>
        <v>137494.93</v>
      </c>
      <c r="CC85">
        <f>ROUND(SUMIF(AA28:AA83,"=47636896",GO28:GO83),2)</f>
        <v>82.76</v>
      </c>
      <c r="CD85">
        <f>ROUND(SUMIF(AA28:AA83,"=47636896",GP28:GP83),2)</f>
        <v>0</v>
      </c>
      <c r="CE85">
        <f>AC85-BX85</f>
        <v>236.16</v>
      </c>
      <c r="CF85">
        <f>AC85-BY85</f>
        <v>236.16</v>
      </c>
      <c r="CG85">
        <f>BX85-BZ85</f>
        <v>0</v>
      </c>
      <c r="CH85">
        <f>AC85-BX85-BY85+BZ85</f>
        <v>236.16</v>
      </c>
      <c r="CI85">
        <f>BY85-BZ85</f>
        <v>0</v>
      </c>
      <c r="CJ85">
        <f>ROUND(SUMIF(AA28:AA83,"=47636896",GX28:GX83),2)</f>
        <v>0</v>
      </c>
      <c r="CK85">
        <f>ROUND(SUMIF(AA28:AA83,"=47636896",GY28:GY83),2)</f>
        <v>0</v>
      </c>
      <c r="CL85">
        <f>ROUND(SUMIF(AA28:AA83,"=47636896",GZ28:GZ83),2)</f>
        <v>0</v>
      </c>
      <c r="DG85">
        <f t="shared" ref="DG85:DL85" si="96">ROUND(DT85,2)</f>
        <v>51225.16</v>
      </c>
      <c r="DH85">
        <f t="shared" si="96"/>
        <v>236.16</v>
      </c>
      <c r="DI85">
        <f t="shared" si="96"/>
        <v>34641.879999999997</v>
      </c>
      <c r="DJ85">
        <f t="shared" si="96"/>
        <v>3083.79</v>
      </c>
      <c r="DK85">
        <f t="shared" si="96"/>
        <v>16347.12</v>
      </c>
      <c r="DL85">
        <f t="shared" si="96"/>
        <v>0</v>
      </c>
      <c r="DM85">
        <f>DZ85</f>
        <v>1952.7901735</v>
      </c>
      <c r="DN85">
        <f>EA85</f>
        <v>280.32739799999996</v>
      </c>
      <c r="DO85">
        <f>ROUND(EB85,2)</f>
        <v>0</v>
      </c>
      <c r="DP85">
        <f>ROUND(EC85,2)</f>
        <v>18433.88</v>
      </c>
      <c r="DQ85">
        <f>ROUND(ED85,2)</f>
        <v>10912.56</v>
      </c>
      <c r="DT85">
        <f>ROUND(SUMIF(AA28:AA83,"=47641669",O28:O83),2)</f>
        <v>51225.16</v>
      </c>
      <c r="DU85">
        <f>ROUND(SUMIF(AA28:AA83,"=47641669",P28:P83),2)</f>
        <v>236.16</v>
      </c>
      <c r="DV85">
        <f>ROUND(SUMIF(AA28:AA83,"=47641669",Q28:Q83),2)</f>
        <v>34641.879999999997</v>
      </c>
      <c r="DW85">
        <f>ROUND(SUMIF(AA28:AA83,"=47641669",R28:R83),2)</f>
        <v>3083.79</v>
      </c>
      <c r="DX85">
        <f>ROUND(SUMIF(AA28:AA83,"=47641669",S28:S83),2)</f>
        <v>16347.12</v>
      </c>
      <c r="DY85">
        <f>ROUND(SUMIF(AA28:AA83,"=47641669",T28:T83),2)</f>
        <v>0</v>
      </c>
      <c r="DZ85">
        <f>SUMIF(AA28:AA83,"=47641669",U28:U83)</f>
        <v>1952.7901735</v>
      </c>
      <c r="EA85">
        <f>SUMIF(AA28:AA83,"=47641669",V28:V83)</f>
        <v>280.32739799999996</v>
      </c>
      <c r="EB85">
        <f>ROUND(SUMIF(AA28:AA83,"=47641669",W28:W83),2)</f>
        <v>0</v>
      </c>
      <c r="EC85">
        <f>ROUND(SUMIF(AA28:AA83,"=47641669",X28:X83),2)</f>
        <v>18433.88</v>
      </c>
      <c r="ED85">
        <f>ROUND(SUMIF(AA28:AA83,"=47641669",Y28:Y83),2)</f>
        <v>10912.56</v>
      </c>
      <c r="EG85">
        <f t="shared" ref="EG85:EU85" si="97">ROUND(FP85,2)</f>
        <v>0</v>
      </c>
      <c r="EH85">
        <f t="shared" si="97"/>
        <v>0</v>
      </c>
      <c r="EI85">
        <f t="shared" si="97"/>
        <v>0</v>
      </c>
      <c r="EJ85">
        <f t="shared" si="97"/>
        <v>137577.69</v>
      </c>
      <c r="EK85">
        <f t="shared" si="97"/>
        <v>137494.93</v>
      </c>
      <c r="EL85">
        <f t="shared" si="97"/>
        <v>82.76</v>
      </c>
      <c r="EM85">
        <f t="shared" si="97"/>
        <v>0</v>
      </c>
      <c r="EN85">
        <f t="shared" si="97"/>
        <v>236.16</v>
      </c>
      <c r="EO85">
        <f t="shared" si="97"/>
        <v>236.16</v>
      </c>
      <c r="EP85">
        <f t="shared" si="97"/>
        <v>0</v>
      </c>
      <c r="EQ85">
        <f t="shared" si="97"/>
        <v>236.16</v>
      </c>
      <c r="ER85">
        <f t="shared" si="97"/>
        <v>0</v>
      </c>
      <c r="ES85">
        <f t="shared" si="97"/>
        <v>0</v>
      </c>
      <c r="ET85">
        <f t="shared" si="97"/>
        <v>0</v>
      </c>
      <c r="EU85">
        <f t="shared" si="97"/>
        <v>0</v>
      </c>
      <c r="FP85">
        <f>ROUND(SUMIF(AA28:AA83,"=47641669",FQ28:FQ83),2)</f>
        <v>0</v>
      </c>
      <c r="FQ85">
        <f>ROUND(SUMIF(AA28:AA83,"=47641669",FR28:FR83),2)</f>
        <v>0</v>
      </c>
      <c r="FR85">
        <f>ROUND(SUMIF(AA28:AA83,"=47641669",GL28:GL83),2)</f>
        <v>0</v>
      </c>
      <c r="FS85">
        <f>ROUND(SUMIF(AA28:AA83,"=47641669",GM28:GM83),2)</f>
        <v>137577.69</v>
      </c>
      <c r="FT85">
        <f>ROUND(SUMIF(AA28:AA83,"=47641669",GN28:GN83),2)</f>
        <v>137494.93</v>
      </c>
      <c r="FU85">
        <f>ROUND(SUMIF(AA28:AA83,"=47641669",GO28:GO83),2)</f>
        <v>82.76</v>
      </c>
      <c r="FV85">
        <f>ROUND(SUMIF(AA28:AA83,"=47641669",GP28:GP83),2)</f>
        <v>0</v>
      </c>
      <c r="FW85">
        <f>DU85-FP85</f>
        <v>236.16</v>
      </c>
      <c r="FX85">
        <f>DU85-FQ85</f>
        <v>236.16</v>
      </c>
      <c r="FY85">
        <f>FP85-FR85</f>
        <v>0</v>
      </c>
      <c r="FZ85">
        <f>DU85-FP85-FQ85+FR85</f>
        <v>236.16</v>
      </c>
      <c r="GA85">
        <f>FQ85-FR85</f>
        <v>0</v>
      </c>
      <c r="GB85">
        <f>ROUND(SUMIF(AA28:AA83,"=47641669",GX28:GX83),2)</f>
        <v>0</v>
      </c>
      <c r="GC85">
        <f>ROUND(SUMIF(AA28:AA83,"=47641669",GY28:GY83),2)</f>
        <v>0</v>
      </c>
      <c r="GD85">
        <f>ROUND(SUMIF(AA28:AA83,"=47641669",GZ28:GZ83),2)</f>
        <v>0</v>
      </c>
      <c r="GX85">
        <v>0</v>
      </c>
    </row>
    <row r="87" spans="1:245" x14ac:dyDescent="0.2">
      <c r="A87">
        <v>50</v>
      </c>
      <c r="B87">
        <v>0</v>
      </c>
      <c r="C87">
        <v>0</v>
      </c>
      <c r="D87">
        <v>1</v>
      </c>
      <c r="E87">
        <v>201</v>
      </c>
      <c r="F87">
        <f>ROUND(Source!O85,O87)</f>
        <v>51225.16</v>
      </c>
      <c r="G87" t="s">
        <v>138</v>
      </c>
      <c r="H87" t="s">
        <v>139</v>
      </c>
      <c r="K87">
        <v>201</v>
      </c>
      <c r="L87">
        <v>1</v>
      </c>
      <c r="M87">
        <v>3</v>
      </c>
      <c r="N87" t="s">
        <v>3</v>
      </c>
      <c r="O87">
        <v>2</v>
      </c>
      <c r="P87">
        <f>ROUND(Source!DG85,O87)</f>
        <v>51225.16</v>
      </c>
    </row>
    <row r="88" spans="1:245" x14ac:dyDescent="0.2">
      <c r="A88">
        <v>50</v>
      </c>
      <c r="B88">
        <v>0</v>
      </c>
      <c r="C88">
        <v>0</v>
      </c>
      <c r="D88">
        <v>1</v>
      </c>
      <c r="E88">
        <v>202</v>
      </c>
      <c r="F88">
        <f>ROUND(Source!P85,O88)</f>
        <v>236.16</v>
      </c>
      <c r="G88" t="s">
        <v>140</v>
      </c>
      <c r="H88" t="s">
        <v>141</v>
      </c>
      <c r="K88">
        <v>202</v>
      </c>
      <c r="L88">
        <v>2</v>
      </c>
      <c r="M88">
        <v>3</v>
      </c>
      <c r="N88" t="s">
        <v>3</v>
      </c>
      <c r="O88">
        <v>2</v>
      </c>
      <c r="P88">
        <f>ROUND(Source!DH85,O88)</f>
        <v>236.16</v>
      </c>
    </row>
    <row r="89" spans="1:245" x14ac:dyDescent="0.2">
      <c r="A89">
        <v>50</v>
      </c>
      <c r="B89">
        <v>0</v>
      </c>
      <c r="C89">
        <v>0</v>
      </c>
      <c r="D89">
        <v>1</v>
      </c>
      <c r="E89">
        <v>222</v>
      </c>
      <c r="F89">
        <f>ROUND(Source!AO85,O89)</f>
        <v>0</v>
      </c>
      <c r="G89" t="s">
        <v>142</v>
      </c>
      <c r="H89" t="s">
        <v>143</v>
      </c>
      <c r="K89">
        <v>222</v>
      </c>
      <c r="L89">
        <v>3</v>
      </c>
      <c r="M89">
        <v>3</v>
      </c>
      <c r="N89" t="s">
        <v>3</v>
      </c>
      <c r="O89">
        <v>2</v>
      </c>
      <c r="P89">
        <f>ROUND(Source!EG85,O89)</f>
        <v>0</v>
      </c>
    </row>
    <row r="90" spans="1:245" x14ac:dyDescent="0.2">
      <c r="A90">
        <v>50</v>
      </c>
      <c r="B90">
        <v>0</v>
      </c>
      <c r="C90">
        <v>0</v>
      </c>
      <c r="D90">
        <v>1</v>
      </c>
      <c r="E90">
        <v>225</v>
      </c>
      <c r="F90">
        <f>ROUND(Source!AV85,O90)</f>
        <v>236.16</v>
      </c>
      <c r="G90" t="s">
        <v>144</v>
      </c>
      <c r="H90" t="s">
        <v>145</v>
      </c>
      <c r="K90">
        <v>225</v>
      </c>
      <c r="L90">
        <v>4</v>
      </c>
      <c r="M90">
        <v>3</v>
      </c>
      <c r="N90" t="s">
        <v>3</v>
      </c>
      <c r="O90">
        <v>2</v>
      </c>
      <c r="P90">
        <f>ROUND(Source!EN85,O90)</f>
        <v>236.16</v>
      </c>
    </row>
    <row r="91" spans="1:245" x14ac:dyDescent="0.2">
      <c r="A91">
        <v>50</v>
      </c>
      <c r="B91">
        <v>0</v>
      </c>
      <c r="C91">
        <v>0</v>
      </c>
      <c r="D91">
        <v>1</v>
      </c>
      <c r="E91">
        <v>226</v>
      </c>
      <c r="F91">
        <f>ROUND(Source!AW85,O91)</f>
        <v>236.16</v>
      </c>
      <c r="G91" t="s">
        <v>146</v>
      </c>
      <c r="H91" t="s">
        <v>147</v>
      </c>
      <c r="K91">
        <v>226</v>
      </c>
      <c r="L91">
        <v>5</v>
      </c>
      <c r="M91">
        <v>3</v>
      </c>
      <c r="N91" t="s">
        <v>3</v>
      </c>
      <c r="O91">
        <v>2</v>
      </c>
      <c r="P91">
        <f>ROUND(Source!EO85,O91)</f>
        <v>236.16</v>
      </c>
    </row>
    <row r="92" spans="1:245" x14ac:dyDescent="0.2">
      <c r="A92">
        <v>50</v>
      </c>
      <c r="B92">
        <v>0</v>
      </c>
      <c r="C92">
        <v>0</v>
      </c>
      <c r="D92">
        <v>1</v>
      </c>
      <c r="E92">
        <v>227</v>
      </c>
      <c r="F92">
        <f>ROUND(Source!AX85,O92)</f>
        <v>0</v>
      </c>
      <c r="G92" t="s">
        <v>148</v>
      </c>
      <c r="H92" t="s">
        <v>149</v>
      </c>
      <c r="K92">
        <v>227</v>
      </c>
      <c r="L92">
        <v>6</v>
      </c>
      <c r="M92">
        <v>3</v>
      </c>
      <c r="N92" t="s">
        <v>3</v>
      </c>
      <c r="O92">
        <v>2</v>
      </c>
      <c r="P92">
        <f>ROUND(Source!EP85,O92)</f>
        <v>0</v>
      </c>
    </row>
    <row r="93" spans="1:245" x14ac:dyDescent="0.2">
      <c r="A93">
        <v>50</v>
      </c>
      <c r="B93">
        <v>0</v>
      </c>
      <c r="C93">
        <v>0</v>
      </c>
      <c r="D93">
        <v>1</v>
      </c>
      <c r="E93">
        <v>228</v>
      </c>
      <c r="F93">
        <f>ROUND(Source!AY85,O93)</f>
        <v>236.16</v>
      </c>
      <c r="G93" t="s">
        <v>150</v>
      </c>
      <c r="H93" t="s">
        <v>151</v>
      </c>
      <c r="K93">
        <v>228</v>
      </c>
      <c r="L93">
        <v>7</v>
      </c>
      <c r="M93">
        <v>3</v>
      </c>
      <c r="N93" t="s">
        <v>3</v>
      </c>
      <c r="O93">
        <v>2</v>
      </c>
      <c r="P93">
        <f>ROUND(Source!EQ85,O93)</f>
        <v>236.16</v>
      </c>
    </row>
    <row r="94" spans="1:245" x14ac:dyDescent="0.2">
      <c r="A94">
        <v>50</v>
      </c>
      <c r="B94">
        <v>0</v>
      </c>
      <c r="C94">
        <v>0</v>
      </c>
      <c r="D94">
        <v>1</v>
      </c>
      <c r="E94">
        <v>216</v>
      </c>
      <c r="F94">
        <f>ROUND(Source!AP85,O94)</f>
        <v>0</v>
      </c>
      <c r="G94" t="s">
        <v>152</v>
      </c>
      <c r="H94" t="s">
        <v>153</v>
      </c>
      <c r="K94">
        <v>216</v>
      </c>
      <c r="L94">
        <v>8</v>
      </c>
      <c r="M94">
        <v>3</v>
      </c>
      <c r="N94" t="s">
        <v>3</v>
      </c>
      <c r="O94">
        <v>2</v>
      </c>
      <c r="P94">
        <f>ROUND(Source!EH85,O94)</f>
        <v>0</v>
      </c>
    </row>
    <row r="95" spans="1:245" x14ac:dyDescent="0.2">
      <c r="A95">
        <v>50</v>
      </c>
      <c r="B95">
        <v>0</v>
      </c>
      <c r="C95">
        <v>0</v>
      </c>
      <c r="D95">
        <v>1</v>
      </c>
      <c r="E95">
        <v>223</v>
      </c>
      <c r="F95">
        <f>ROUND(Source!AQ85,O95)</f>
        <v>0</v>
      </c>
      <c r="G95" t="s">
        <v>154</v>
      </c>
      <c r="H95" t="s">
        <v>155</v>
      </c>
      <c r="K95">
        <v>223</v>
      </c>
      <c r="L95">
        <v>9</v>
      </c>
      <c r="M95">
        <v>3</v>
      </c>
      <c r="N95" t="s">
        <v>3</v>
      </c>
      <c r="O95">
        <v>2</v>
      </c>
      <c r="P95">
        <f>ROUND(Source!EI85,O95)</f>
        <v>0</v>
      </c>
    </row>
    <row r="96" spans="1:245" x14ac:dyDescent="0.2">
      <c r="A96">
        <v>50</v>
      </c>
      <c r="B96">
        <v>0</v>
      </c>
      <c r="C96">
        <v>0</v>
      </c>
      <c r="D96">
        <v>1</v>
      </c>
      <c r="E96">
        <v>229</v>
      </c>
      <c r="F96">
        <f>ROUND(Source!AZ85,O96)</f>
        <v>0</v>
      </c>
      <c r="G96" t="s">
        <v>156</v>
      </c>
      <c r="H96" t="s">
        <v>157</v>
      </c>
      <c r="K96">
        <v>229</v>
      </c>
      <c r="L96">
        <v>10</v>
      </c>
      <c r="M96">
        <v>3</v>
      </c>
      <c r="N96" t="s">
        <v>3</v>
      </c>
      <c r="O96">
        <v>2</v>
      </c>
      <c r="P96">
        <f>ROUND(Source!ER85,O96)</f>
        <v>0</v>
      </c>
    </row>
    <row r="97" spans="1:16" x14ac:dyDescent="0.2">
      <c r="A97">
        <v>50</v>
      </c>
      <c r="B97">
        <v>0</v>
      </c>
      <c r="C97">
        <v>0</v>
      </c>
      <c r="D97">
        <v>1</v>
      </c>
      <c r="E97">
        <v>203</v>
      </c>
      <c r="F97">
        <f>ROUND(Source!Q85,O97)</f>
        <v>34641.879999999997</v>
      </c>
      <c r="G97" t="s">
        <v>158</v>
      </c>
      <c r="H97" t="s">
        <v>159</v>
      </c>
      <c r="K97">
        <v>203</v>
      </c>
      <c r="L97">
        <v>11</v>
      </c>
      <c r="M97">
        <v>3</v>
      </c>
      <c r="N97" t="s">
        <v>3</v>
      </c>
      <c r="O97">
        <v>2</v>
      </c>
      <c r="P97">
        <f>ROUND(Source!DI85,O97)</f>
        <v>34641.879999999997</v>
      </c>
    </row>
    <row r="98" spans="1:16" x14ac:dyDescent="0.2">
      <c r="A98">
        <v>50</v>
      </c>
      <c r="B98">
        <v>0</v>
      </c>
      <c r="C98">
        <v>0</v>
      </c>
      <c r="D98">
        <v>1</v>
      </c>
      <c r="E98">
        <v>231</v>
      </c>
      <c r="F98">
        <f>ROUND(Source!BB85,O98)</f>
        <v>0</v>
      </c>
      <c r="G98" t="s">
        <v>160</v>
      </c>
      <c r="H98" t="s">
        <v>161</v>
      </c>
      <c r="K98">
        <v>231</v>
      </c>
      <c r="L98">
        <v>12</v>
      </c>
      <c r="M98">
        <v>3</v>
      </c>
      <c r="N98" t="s">
        <v>3</v>
      </c>
      <c r="O98">
        <v>2</v>
      </c>
      <c r="P98">
        <f>ROUND(Source!ET85,O98)</f>
        <v>0</v>
      </c>
    </row>
    <row r="99" spans="1:16" x14ac:dyDescent="0.2">
      <c r="A99">
        <v>50</v>
      </c>
      <c r="B99">
        <v>0</v>
      </c>
      <c r="C99">
        <v>0</v>
      </c>
      <c r="D99">
        <v>1</v>
      </c>
      <c r="E99">
        <v>204</v>
      </c>
      <c r="F99">
        <f>ROUND(Source!R85,O99)</f>
        <v>3083.79</v>
      </c>
      <c r="G99" t="s">
        <v>162</v>
      </c>
      <c r="H99" t="s">
        <v>163</v>
      </c>
      <c r="K99">
        <v>204</v>
      </c>
      <c r="L99">
        <v>13</v>
      </c>
      <c r="M99">
        <v>3</v>
      </c>
      <c r="N99" t="s">
        <v>3</v>
      </c>
      <c r="O99">
        <v>2</v>
      </c>
      <c r="P99">
        <f>ROUND(Source!DJ85,O99)</f>
        <v>3083.79</v>
      </c>
    </row>
    <row r="100" spans="1:16" x14ac:dyDescent="0.2">
      <c r="A100">
        <v>50</v>
      </c>
      <c r="B100">
        <v>0</v>
      </c>
      <c r="C100">
        <v>0</v>
      </c>
      <c r="D100">
        <v>1</v>
      </c>
      <c r="E100">
        <v>205</v>
      </c>
      <c r="F100">
        <f>ROUND(Source!S85,O100)</f>
        <v>16347.12</v>
      </c>
      <c r="G100" t="s">
        <v>164</v>
      </c>
      <c r="H100" t="s">
        <v>165</v>
      </c>
      <c r="K100">
        <v>205</v>
      </c>
      <c r="L100">
        <v>14</v>
      </c>
      <c r="M100">
        <v>3</v>
      </c>
      <c r="N100" t="s">
        <v>3</v>
      </c>
      <c r="O100">
        <v>2</v>
      </c>
      <c r="P100">
        <f>ROUND(Source!DK85,O100)</f>
        <v>16347.12</v>
      </c>
    </row>
    <row r="101" spans="1:16" x14ac:dyDescent="0.2">
      <c r="A101">
        <v>50</v>
      </c>
      <c r="B101">
        <v>0</v>
      </c>
      <c r="C101">
        <v>0</v>
      </c>
      <c r="D101">
        <v>1</v>
      </c>
      <c r="E101">
        <v>232</v>
      </c>
      <c r="F101">
        <f>ROUND(Source!BC85,O101)</f>
        <v>0</v>
      </c>
      <c r="G101" t="s">
        <v>166</v>
      </c>
      <c r="H101" t="s">
        <v>167</v>
      </c>
      <c r="K101">
        <v>232</v>
      </c>
      <c r="L101">
        <v>15</v>
      </c>
      <c r="M101">
        <v>3</v>
      </c>
      <c r="N101" t="s">
        <v>3</v>
      </c>
      <c r="O101">
        <v>2</v>
      </c>
      <c r="P101">
        <f>ROUND(Source!EU85,O101)</f>
        <v>0</v>
      </c>
    </row>
    <row r="102" spans="1:16" x14ac:dyDescent="0.2">
      <c r="A102">
        <v>50</v>
      </c>
      <c r="B102">
        <v>0</v>
      </c>
      <c r="C102">
        <v>0</v>
      </c>
      <c r="D102">
        <v>1</v>
      </c>
      <c r="E102">
        <v>214</v>
      </c>
      <c r="F102">
        <f>ROUND(Source!AS85,O102)</f>
        <v>137494.93</v>
      </c>
      <c r="G102" t="s">
        <v>168</v>
      </c>
      <c r="H102" t="s">
        <v>169</v>
      </c>
      <c r="K102">
        <v>214</v>
      </c>
      <c r="L102">
        <v>16</v>
      </c>
      <c r="M102">
        <v>3</v>
      </c>
      <c r="N102" t="s">
        <v>3</v>
      </c>
      <c r="O102">
        <v>2</v>
      </c>
      <c r="P102">
        <f>ROUND(Source!EK85,O102)</f>
        <v>137494.93</v>
      </c>
    </row>
    <row r="103" spans="1:16" x14ac:dyDescent="0.2">
      <c r="A103">
        <v>50</v>
      </c>
      <c r="B103">
        <v>0</v>
      </c>
      <c r="C103">
        <v>0</v>
      </c>
      <c r="D103">
        <v>1</v>
      </c>
      <c r="E103">
        <v>215</v>
      </c>
      <c r="F103">
        <f>ROUND(Source!AT85,O103)</f>
        <v>82.76</v>
      </c>
      <c r="G103" t="s">
        <v>170</v>
      </c>
      <c r="H103" t="s">
        <v>171</v>
      </c>
      <c r="K103">
        <v>215</v>
      </c>
      <c r="L103">
        <v>17</v>
      </c>
      <c r="M103">
        <v>3</v>
      </c>
      <c r="N103" t="s">
        <v>3</v>
      </c>
      <c r="O103">
        <v>2</v>
      </c>
      <c r="P103">
        <f>ROUND(Source!EL85,O103)</f>
        <v>82.76</v>
      </c>
    </row>
    <row r="104" spans="1:16" x14ac:dyDescent="0.2">
      <c r="A104">
        <v>50</v>
      </c>
      <c r="B104">
        <v>0</v>
      </c>
      <c r="C104">
        <v>0</v>
      </c>
      <c r="D104">
        <v>1</v>
      </c>
      <c r="E104">
        <v>217</v>
      </c>
      <c r="F104">
        <f>ROUND(Source!AU85,O104)</f>
        <v>0</v>
      </c>
      <c r="G104" t="s">
        <v>172</v>
      </c>
      <c r="H104" t="s">
        <v>173</v>
      </c>
      <c r="K104">
        <v>217</v>
      </c>
      <c r="L104">
        <v>18</v>
      </c>
      <c r="M104">
        <v>3</v>
      </c>
      <c r="N104" t="s">
        <v>3</v>
      </c>
      <c r="O104">
        <v>2</v>
      </c>
      <c r="P104">
        <f>ROUND(Source!EM85,O104)</f>
        <v>0</v>
      </c>
    </row>
    <row r="105" spans="1:16" x14ac:dyDescent="0.2">
      <c r="A105">
        <v>50</v>
      </c>
      <c r="B105">
        <v>0</v>
      </c>
      <c r="C105">
        <v>0</v>
      </c>
      <c r="D105">
        <v>1</v>
      </c>
      <c r="E105">
        <v>230</v>
      </c>
      <c r="F105">
        <f>ROUND(Source!BA85,O105)</f>
        <v>0</v>
      </c>
      <c r="G105" t="s">
        <v>174</v>
      </c>
      <c r="H105" t="s">
        <v>175</v>
      </c>
      <c r="K105">
        <v>230</v>
      </c>
      <c r="L105">
        <v>19</v>
      </c>
      <c r="M105">
        <v>3</v>
      </c>
      <c r="N105" t="s">
        <v>3</v>
      </c>
      <c r="O105">
        <v>2</v>
      </c>
      <c r="P105">
        <f>ROUND(Source!ES85,O105)</f>
        <v>0</v>
      </c>
    </row>
    <row r="106" spans="1:16" x14ac:dyDescent="0.2">
      <c r="A106">
        <v>50</v>
      </c>
      <c r="B106">
        <v>0</v>
      </c>
      <c r="C106">
        <v>0</v>
      </c>
      <c r="D106">
        <v>1</v>
      </c>
      <c r="E106">
        <v>206</v>
      </c>
      <c r="F106">
        <f>ROUND(Source!T85,O106)</f>
        <v>0</v>
      </c>
      <c r="G106" t="s">
        <v>176</v>
      </c>
      <c r="H106" t="s">
        <v>177</v>
      </c>
      <c r="K106">
        <v>206</v>
      </c>
      <c r="L106">
        <v>20</v>
      </c>
      <c r="M106">
        <v>3</v>
      </c>
      <c r="N106" t="s">
        <v>3</v>
      </c>
      <c r="O106">
        <v>2</v>
      </c>
      <c r="P106">
        <f>ROUND(Source!DL85,O106)</f>
        <v>0</v>
      </c>
    </row>
    <row r="107" spans="1:16" x14ac:dyDescent="0.2">
      <c r="A107">
        <v>50</v>
      </c>
      <c r="B107">
        <v>0</v>
      </c>
      <c r="C107">
        <v>0</v>
      </c>
      <c r="D107">
        <v>1</v>
      </c>
      <c r="E107">
        <v>207</v>
      </c>
      <c r="F107">
        <f>Source!U85</f>
        <v>1952.7901735</v>
      </c>
      <c r="G107" t="s">
        <v>178</v>
      </c>
      <c r="H107" t="s">
        <v>179</v>
      </c>
      <c r="K107">
        <v>207</v>
      </c>
      <c r="L107">
        <v>21</v>
      </c>
      <c r="M107">
        <v>3</v>
      </c>
      <c r="N107" t="s">
        <v>3</v>
      </c>
      <c r="O107">
        <v>-1</v>
      </c>
      <c r="P107">
        <f>Source!DM85</f>
        <v>1952.7901735</v>
      </c>
    </row>
    <row r="108" spans="1:16" x14ac:dyDescent="0.2">
      <c r="A108">
        <v>50</v>
      </c>
      <c r="B108">
        <v>0</v>
      </c>
      <c r="C108">
        <v>0</v>
      </c>
      <c r="D108">
        <v>1</v>
      </c>
      <c r="E108">
        <v>208</v>
      </c>
      <c r="F108">
        <f>Source!V85</f>
        <v>280.32739799999996</v>
      </c>
      <c r="G108" t="s">
        <v>180</v>
      </c>
      <c r="H108" t="s">
        <v>181</v>
      </c>
      <c r="K108">
        <v>208</v>
      </c>
      <c r="L108">
        <v>22</v>
      </c>
      <c r="M108">
        <v>3</v>
      </c>
      <c r="N108" t="s">
        <v>3</v>
      </c>
      <c r="O108">
        <v>-1</v>
      </c>
      <c r="P108">
        <f>Source!DN85</f>
        <v>280.32739799999996</v>
      </c>
    </row>
    <row r="109" spans="1:16" x14ac:dyDescent="0.2">
      <c r="A109">
        <v>50</v>
      </c>
      <c r="B109">
        <v>0</v>
      </c>
      <c r="C109">
        <v>0</v>
      </c>
      <c r="D109">
        <v>1</v>
      </c>
      <c r="E109">
        <v>209</v>
      </c>
      <c r="F109">
        <f>ROUND(Source!W85,O109)</f>
        <v>0</v>
      </c>
      <c r="G109" t="s">
        <v>182</v>
      </c>
      <c r="H109" t="s">
        <v>183</v>
      </c>
      <c r="K109">
        <v>209</v>
      </c>
      <c r="L109">
        <v>23</v>
      </c>
      <c r="M109">
        <v>3</v>
      </c>
      <c r="N109" t="s">
        <v>3</v>
      </c>
      <c r="O109">
        <v>2</v>
      </c>
      <c r="P109">
        <f>ROUND(Source!DO85,O109)</f>
        <v>0</v>
      </c>
    </row>
    <row r="110" spans="1:16" x14ac:dyDescent="0.2">
      <c r="A110">
        <v>50</v>
      </c>
      <c r="B110">
        <v>0</v>
      </c>
      <c r="C110">
        <v>0</v>
      </c>
      <c r="D110">
        <v>1</v>
      </c>
      <c r="E110">
        <v>210</v>
      </c>
      <c r="F110">
        <f>ROUND(Source!X85,O110)</f>
        <v>18433.88</v>
      </c>
      <c r="G110" t="s">
        <v>184</v>
      </c>
      <c r="H110" t="s">
        <v>185</v>
      </c>
      <c r="K110">
        <v>210</v>
      </c>
      <c r="L110">
        <v>24</v>
      </c>
      <c r="M110">
        <v>3</v>
      </c>
      <c r="N110" t="s">
        <v>3</v>
      </c>
      <c r="O110">
        <v>2</v>
      </c>
      <c r="P110">
        <f>ROUND(Source!DP85,O110)</f>
        <v>18433.88</v>
      </c>
    </row>
    <row r="111" spans="1:16" x14ac:dyDescent="0.2">
      <c r="A111">
        <v>50</v>
      </c>
      <c r="B111">
        <v>0</v>
      </c>
      <c r="C111">
        <v>0</v>
      </c>
      <c r="D111">
        <v>1</v>
      </c>
      <c r="E111">
        <v>211</v>
      </c>
      <c r="F111">
        <f>ROUND(Source!Y85,O111)</f>
        <v>10912.56</v>
      </c>
      <c r="G111" t="s">
        <v>186</v>
      </c>
      <c r="H111" t="s">
        <v>187</v>
      </c>
      <c r="K111">
        <v>211</v>
      </c>
      <c r="L111">
        <v>25</v>
      </c>
      <c r="M111">
        <v>3</v>
      </c>
      <c r="N111" t="s">
        <v>3</v>
      </c>
      <c r="O111">
        <v>2</v>
      </c>
      <c r="P111">
        <f>ROUND(Source!DQ85,O111)</f>
        <v>10912.56</v>
      </c>
    </row>
    <row r="112" spans="1:16" x14ac:dyDescent="0.2">
      <c r="A112">
        <v>50</v>
      </c>
      <c r="B112">
        <v>0</v>
      </c>
      <c r="C112">
        <v>0</v>
      </c>
      <c r="D112">
        <v>1</v>
      </c>
      <c r="E112">
        <v>224</v>
      </c>
      <c r="F112">
        <f>ROUND(Source!AR85,O112)</f>
        <v>137577.69</v>
      </c>
      <c r="G112" t="s">
        <v>188</v>
      </c>
      <c r="H112" t="s">
        <v>189</v>
      </c>
      <c r="K112">
        <v>224</v>
      </c>
      <c r="L112">
        <v>26</v>
      </c>
      <c r="M112">
        <v>3</v>
      </c>
      <c r="N112" t="s">
        <v>3</v>
      </c>
      <c r="O112">
        <v>2</v>
      </c>
      <c r="P112">
        <f>ROUND(Source!EJ85,O112)</f>
        <v>137577.69</v>
      </c>
    </row>
    <row r="114" spans="1:245" x14ac:dyDescent="0.2">
      <c r="A114">
        <v>4</v>
      </c>
      <c r="B114">
        <v>1</v>
      </c>
      <c r="D114">
        <f>ROW(A147)</f>
        <v>147</v>
      </c>
      <c r="F114" t="s">
        <v>13</v>
      </c>
      <c r="G114" t="s">
        <v>190</v>
      </c>
      <c r="H114" t="s">
        <v>3</v>
      </c>
      <c r="I114">
        <v>0</v>
      </c>
      <c r="K114">
        <v>0</v>
      </c>
      <c r="U114" t="s">
        <v>3</v>
      </c>
      <c r="V114">
        <v>0</v>
      </c>
      <c r="AB114" t="s">
        <v>3</v>
      </c>
      <c r="AC114" t="s">
        <v>3</v>
      </c>
      <c r="AD114" t="s">
        <v>3</v>
      </c>
      <c r="AE114" t="s">
        <v>3</v>
      </c>
      <c r="AF114" t="s">
        <v>3</v>
      </c>
      <c r="AG114" t="s">
        <v>3</v>
      </c>
      <c r="AP114" t="s">
        <v>3</v>
      </c>
      <c r="AQ114" t="s">
        <v>3</v>
      </c>
      <c r="AR114" t="s">
        <v>3</v>
      </c>
      <c r="AZ114" t="s">
        <v>3</v>
      </c>
      <c r="BB114" t="s">
        <v>3</v>
      </c>
      <c r="BC114" t="s">
        <v>3</v>
      </c>
      <c r="BD114" t="s">
        <v>3</v>
      </c>
      <c r="BE114" t="s">
        <v>3</v>
      </c>
      <c r="BF114" t="s">
        <v>3</v>
      </c>
      <c r="BG114" t="s">
        <v>3</v>
      </c>
      <c r="BH114" t="s">
        <v>3</v>
      </c>
      <c r="BI114" t="s">
        <v>3</v>
      </c>
      <c r="BJ114" t="s">
        <v>3</v>
      </c>
      <c r="BK114" t="s">
        <v>3</v>
      </c>
      <c r="BL114" t="s">
        <v>3</v>
      </c>
      <c r="BM114" t="s">
        <v>3</v>
      </c>
      <c r="BN114" t="s">
        <v>3</v>
      </c>
      <c r="BO114" t="s">
        <v>3</v>
      </c>
      <c r="BP114" t="s">
        <v>3</v>
      </c>
      <c r="BX114">
        <v>0</v>
      </c>
      <c r="CJ114">
        <v>0</v>
      </c>
    </row>
    <row r="116" spans="1:245" x14ac:dyDescent="0.2">
      <c r="A116">
        <v>52</v>
      </c>
      <c r="B116">
        <f t="shared" ref="B116:G116" si="98">B147</f>
        <v>1</v>
      </c>
      <c r="C116">
        <f t="shared" si="98"/>
        <v>4</v>
      </c>
      <c r="D116">
        <f t="shared" si="98"/>
        <v>114</v>
      </c>
      <c r="E116">
        <f t="shared" si="98"/>
        <v>0</v>
      </c>
      <c r="F116" t="str">
        <f t="shared" si="98"/>
        <v>Новый раздел</v>
      </c>
      <c r="G116" t="str">
        <f t="shared" si="98"/>
        <v>Ограждение h=2,5м. - 51 секция</v>
      </c>
      <c r="O116">
        <f t="shared" ref="O116:AT116" si="99">O147</f>
        <v>65609.89</v>
      </c>
      <c r="P116">
        <f t="shared" si="99"/>
        <v>58334.400000000001</v>
      </c>
      <c r="Q116">
        <f t="shared" si="99"/>
        <v>4040.09</v>
      </c>
      <c r="R116">
        <f t="shared" si="99"/>
        <v>274.55</v>
      </c>
      <c r="S116">
        <f t="shared" si="99"/>
        <v>3235.4</v>
      </c>
      <c r="T116">
        <f t="shared" si="99"/>
        <v>0</v>
      </c>
      <c r="U116">
        <f t="shared" si="99"/>
        <v>371.53891575174998</v>
      </c>
      <c r="V116">
        <f t="shared" si="99"/>
        <v>22.142414381249999</v>
      </c>
      <c r="W116">
        <f t="shared" si="99"/>
        <v>0</v>
      </c>
      <c r="X116">
        <f t="shared" si="99"/>
        <v>2838.38</v>
      </c>
      <c r="Y116">
        <f t="shared" si="99"/>
        <v>2434.5500000000002</v>
      </c>
      <c r="Z116">
        <f t="shared" si="99"/>
        <v>0</v>
      </c>
      <c r="AA116">
        <f t="shared" si="99"/>
        <v>0</v>
      </c>
      <c r="AB116">
        <f t="shared" si="99"/>
        <v>65609.89</v>
      </c>
      <c r="AC116">
        <f t="shared" si="99"/>
        <v>58334.400000000001</v>
      </c>
      <c r="AD116">
        <f t="shared" si="99"/>
        <v>4040.09</v>
      </c>
      <c r="AE116">
        <f t="shared" si="99"/>
        <v>274.55</v>
      </c>
      <c r="AF116">
        <f t="shared" si="99"/>
        <v>3235.4</v>
      </c>
      <c r="AG116">
        <f t="shared" si="99"/>
        <v>0</v>
      </c>
      <c r="AH116">
        <f t="shared" si="99"/>
        <v>371.53891575174998</v>
      </c>
      <c r="AI116">
        <f t="shared" si="99"/>
        <v>22.142414381249999</v>
      </c>
      <c r="AJ116">
        <f t="shared" si="99"/>
        <v>0</v>
      </c>
      <c r="AK116">
        <f t="shared" si="99"/>
        <v>2838.38</v>
      </c>
      <c r="AL116">
        <f t="shared" si="99"/>
        <v>2434.5500000000002</v>
      </c>
      <c r="AM116">
        <f t="shared" si="99"/>
        <v>0</v>
      </c>
      <c r="AN116">
        <f t="shared" si="99"/>
        <v>0</v>
      </c>
      <c r="AO116">
        <f t="shared" si="99"/>
        <v>0</v>
      </c>
      <c r="AP116">
        <f t="shared" si="99"/>
        <v>0</v>
      </c>
      <c r="AQ116">
        <f t="shared" si="99"/>
        <v>0</v>
      </c>
      <c r="AR116">
        <f t="shared" si="99"/>
        <v>70882.820000000007</v>
      </c>
      <c r="AS116">
        <f t="shared" si="99"/>
        <v>70390.37</v>
      </c>
      <c r="AT116">
        <f t="shared" si="99"/>
        <v>492.45</v>
      </c>
      <c r="AU116">
        <f t="shared" ref="AU116:BZ116" si="100">AU147</f>
        <v>0</v>
      </c>
      <c r="AV116">
        <f t="shared" si="100"/>
        <v>58334.400000000001</v>
      </c>
      <c r="AW116">
        <f t="shared" si="100"/>
        <v>58334.400000000001</v>
      </c>
      <c r="AX116">
        <f t="shared" si="100"/>
        <v>0</v>
      </c>
      <c r="AY116">
        <f t="shared" si="100"/>
        <v>58334.400000000001</v>
      </c>
      <c r="AZ116">
        <f t="shared" si="100"/>
        <v>0</v>
      </c>
      <c r="BA116">
        <f t="shared" si="100"/>
        <v>0</v>
      </c>
      <c r="BB116">
        <f t="shared" si="100"/>
        <v>0</v>
      </c>
      <c r="BC116">
        <f t="shared" si="100"/>
        <v>0</v>
      </c>
      <c r="BD116">
        <f t="shared" si="100"/>
        <v>0</v>
      </c>
      <c r="BE116">
        <f t="shared" si="100"/>
        <v>0</v>
      </c>
      <c r="BF116">
        <f t="shared" si="100"/>
        <v>0</v>
      </c>
      <c r="BG116">
        <f t="shared" si="100"/>
        <v>0</v>
      </c>
      <c r="BH116">
        <f t="shared" si="100"/>
        <v>0</v>
      </c>
      <c r="BI116">
        <f t="shared" si="100"/>
        <v>0</v>
      </c>
      <c r="BJ116">
        <f t="shared" si="100"/>
        <v>0</v>
      </c>
      <c r="BK116">
        <f t="shared" si="100"/>
        <v>0</v>
      </c>
      <c r="BL116">
        <f t="shared" si="100"/>
        <v>0</v>
      </c>
      <c r="BM116">
        <f t="shared" si="100"/>
        <v>0</v>
      </c>
      <c r="BN116">
        <f t="shared" si="100"/>
        <v>0</v>
      </c>
      <c r="BO116">
        <f t="shared" si="100"/>
        <v>0</v>
      </c>
      <c r="BP116">
        <f t="shared" si="100"/>
        <v>0</v>
      </c>
      <c r="BQ116">
        <f t="shared" si="100"/>
        <v>0</v>
      </c>
      <c r="BR116">
        <f t="shared" si="100"/>
        <v>0</v>
      </c>
      <c r="BS116">
        <f t="shared" si="100"/>
        <v>0</v>
      </c>
      <c r="BT116">
        <f t="shared" si="100"/>
        <v>0</v>
      </c>
      <c r="BU116">
        <f t="shared" si="100"/>
        <v>0</v>
      </c>
      <c r="BV116">
        <f t="shared" si="100"/>
        <v>0</v>
      </c>
      <c r="BW116">
        <f t="shared" si="100"/>
        <v>0</v>
      </c>
      <c r="BX116">
        <f t="shared" si="100"/>
        <v>0</v>
      </c>
      <c r="BY116">
        <f t="shared" si="100"/>
        <v>0</v>
      </c>
      <c r="BZ116">
        <f t="shared" si="100"/>
        <v>0</v>
      </c>
      <c r="CA116">
        <f t="shared" ref="CA116:DF116" si="101">CA147</f>
        <v>70882.820000000007</v>
      </c>
      <c r="CB116">
        <f t="shared" si="101"/>
        <v>70390.37</v>
      </c>
      <c r="CC116">
        <f t="shared" si="101"/>
        <v>492.45</v>
      </c>
      <c r="CD116">
        <f t="shared" si="101"/>
        <v>0</v>
      </c>
      <c r="CE116">
        <f t="shared" si="101"/>
        <v>58334.400000000001</v>
      </c>
      <c r="CF116">
        <f t="shared" si="101"/>
        <v>58334.400000000001</v>
      </c>
      <c r="CG116">
        <f t="shared" si="101"/>
        <v>0</v>
      </c>
      <c r="CH116">
        <f t="shared" si="101"/>
        <v>58334.400000000001</v>
      </c>
      <c r="CI116">
        <f t="shared" si="101"/>
        <v>0</v>
      </c>
      <c r="CJ116">
        <f t="shared" si="101"/>
        <v>0</v>
      </c>
      <c r="CK116">
        <f t="shared" si="101"/>
        <v>0</v>
      </c>
      <c r="CL116">
        <f t="shared" si="101"/>
        <v>0</v>
      </c>
      <c r="CM116">
        <f t="shared" si="101"/>
        <v>0</v>
      </c>
      <c r="CN116">
        <f t="shared" si="101"/>
        <v>0</v>
      </c>
      <c r="CO116">
        <f t="shared" si="101"/>
        <v>0</v>
      </c>
      <c r="CP116">
        <f t="shared" si="101"/>
        <v>0</v>
      </c>
      <c r="CQ116">
        <f t="shared" si="101"/>
        <v>0</v>
      </c>
      <c r="CR116">
        <f t="shared" si="101"/>
        <v>0</v>
      </c>
      <c r="CS116">
        <f t="shared" si="101"/>
        <v>0</v>
      </c>
      <c r="CT116">
        <f t="shared" si="101"/>
        <v>0</v>
      </c>
      <c r="CU116">
        <f t="shared" si="101"/>
        <v>0</v>
      </c>
      <c r="CV116">
        <f t="shared" si="101"/>
        <v>0</v>
      </c>
      <c r="CW116">
        <f t="shared" si="101"/>
        <v>0</v>
      </c>
      <c r="CX116">
        <f t="shared" si="101"/>
        <v>0</v>
      </c>
      <c r="CY116">
        <f t="shared" si="101"/>
        <v>0</v>
      </c>
      <c r="CZ116">
        <f t="shared" si="101"/>
        <v>0</v>
      </c>
      <c r="DA116">
        <f t="shared" si="101"/>
        <v>0</v>
      </c>
      <c r="DB116">
        <f t="shared" si="101"/>
        <v>0</v>
      </c>
      <c r="DC116">
        <f t="shared" si="101"/>
        <v>0</v>
      </c>
      <c r="DD116">
        <f t="shared" si="101"/>
        <v>0</v>
      </c>
      <c r="DE116">
        <f t="shared" si="101"/>
        <v>0</v>
      </c>
      <c r="DF116">
        <f t="shared" si="101"/>
        <v>0</v>
      </c>
      <c r="DG116">
        <f t="shared" ref="DG116:EL116" si="102">DG147</f>
        <v>65609.89</v>
      </c>
      <c r="DH116">
        <f t="shared" si="102"/>
        <v>58334.400000000001</v>
      </c>
      <c r="DI116">
        <f t="shared" si="102"/>
        <v>4040.09</v>
      </c>
      <c r="DJ116">
        <f t="shared" si="102"/>
        <v>274.55</v>
      </c>
      <c r="DK116">
        <f t="shared" si="102"/>
        <v>3235.4</v>
      </c>
      <c r="DL116">
        <f t="shared" si="102"/>
        <v>0</v>
      </c>
      <c r="DM116">
        <f t="shared" si="102"/>
        <v>371.53891575174998</v>
      </c>
      <c r="DN116">
        <f t="shared" si="102"/>
        <v>22.142414381249999</v>
      </c>
      <c r="DO116">
        <f t="shared" si="102"/>
        <v>0</v>
      </c>
      <c r="DP116">
        <f t="shared" si="102"/>
        <v>2838.38</v>
      </c>
      <c r="DQ116">
        <f t="shared" si="102"/>
        <v>2434.5500000000002</v>
      </c>
      <c r="DR116">
        <f t="shared" si="102"/>
        <v>0</v>
      </c>
      <c r="DS116">
        <f t="shared" si="102"/>
        <v>0</v>
      </c>
      <c r="DT116">
        <f t="shared" si="102"/>
        <v>65609.89</v>
      </c>
      <c r="DU116">
        <f t="shared" si="102"/>
        <v>58334.400000000001</v>
      </c>
      <c r="DV116">
        <f t="shared" si="102"/>
        <v>4040.09</v>
      </c>
      <c r="DW116">
        <f t="shared" si="102"/>
        <v>274.55</v>
      </c>
      <c r="DX116">
        <f t="shared" si="102"/>
        <v>3235.4</v>
      </c>
      <c r="DY116">
        <f t="shared" si="102"/>
        <v>0</v>
      </c>
      <c r="DZ116">
        <f t="shared" si="102"/>
        <v>371.53891575174998</v>
      </c>
      <c r="EA116">
        <f t="shared" si="102"/>
        <v>22.142414381249999</v>
      </c>
      <c r="EB116">
        <f t="shared" si="102"/>
        <v>0</v>
      </c>
      <c r="EC116">
        <f t="shared" si="102"/>
        <v>2838.38</v>
      </c>
      <c r="ED116">
        <f t="shared" si="102"/>
        <v>2434.5500000000002</v>
      </c>
      <c r="EE116">
        <f t="shared" si="102"/>
        <v>0</v>
      </c>
      <c r="EF116">
        <f t="shared" si="102"/>
        <v>0</v>
      </c>
      <c r="EG116">
        <f t="shared" si="102"/>
        <v>0</v>
      </c>
      <c r="EH116">
        <f t="shared" si="102"/>
        <v>0</v>
      </c>
      <c r="EI116">
        <f t="shared" si="102"/>
        <v>0</v>
      </c>
      <c r="EJ116">
        <f t="shared" si="102"/>
        <v>70882.820000000007</v>
      </c>
      <c r="EK116">
        <f t="shared" si="102"/>
        <v>70390.37</v>
      </c>
      <c r="EL116">
        <f t="shared" si="102"/>
        <v>492.45</v>
      </c>
      <c r="EM116">
        <f t="shared" ref="EM116:FR116" si="103">EM147</f>
        <v>0</v>
      </c>
      <c r="EN116">
        <f t="shared" si="103"/>
        <v>58334.400000000001</v>
      </c>
      <c r="EO116">
        <f t="shared" si="103"/>
        <v>58334.400000000001</v>
      </c>
      <c r="EP116">
        <f t="shared" si="103"/>
        <v>0</v>
      </c>
      <c r="EQ116">
        <f t="shared" si="103"/>
        <v>58334.400000000001</v>
      </c>
      <c r="ER116">
        <f t="shared" si="103"/>
        <v>0</v>
      </c>
      <c r="ES116">
        <f t="shared" si="103"/>
        <v>0</v>
      </c>
      <c r="ET116">
        <f t="shared" si="103"/>
        <v>0</v>
      </c>
      <c r="EU116">
        <f t="shared" si="103"/>
        <v>0</v>
      </c>
      <c r="EV116">
        <f t="shared" si="103"/>
        <v>0</v>
      </c>
      <c r="EW116">
        <f t="shared" si="103"/>
        <v>0</v>
      </c>
      <c r="EX116">
        <f t="shared" si="103"/>
        <v>0</v>
      </c>
      <c r="EY116">
        <f t="shared" si="103"/>
        <v>0</v>
      </c>
      <c r="EZ116">
        <f t="shared" si="103"/>
        <v>0</v>
      </c>
      <c r="FA116">
        <f t="shared" si="103"/>
        <v>0</v>
      </c>
      <c r="FB116">
        <f t="shared" si="103"/>
        <v>0</v>
      </c>
      <c r="FC116">
        <f t="shared" si="103"/>
        <v>0</v>
      </c>
      <c r="FD116">
        <f t="shared" si="103"/>
        <v>0</v>
      </c>
      <c r="FE116">
        <f t="shared" si="103"/>
        <v>0</v>
      </c>
      <c r="FF116">
        <f t="shared" si="103"/>
        <v>0</v>
      </c>
      <c r="FG116">
        <f t="shared" si="103"/>
        <v>0</v>
      </c>
      <c r="FH116">
        <f t="shared" si="103"/>
        <v>0</v>
      </c>
      <c r="FI116">
        <f t="shared" si="103"/>
        <v>0</v>
      </c>
      <c r="FJ116">
        <f t="shared" si="103"/>
        <v>0</v>
      </c>
      <c r="FK116">
        <f t="shared" si="103"/>
        <v>0</v>
      </c>
      <c r="FL116">
        <f t="shared" si="103"/>
        <v>0</v>
      </c>
      <c r="FM116">
        <f t="shared" si="103"/>
        <v>0</v>
      </c>
      <c r="FN116">
        <f t="shared" si="103"/>
        <v>0</v>
      </c>
      <c r="FO116">
        <f t="shared" si="103"/>
        <v>0</v>
      </c>
      <c r="FP116">
        <f t="shared" si="103"/>
        <v>0</v>
      </c>
      <c r="FQ116">
        <f t="shared" si="103"/>
        <v>0</v>
      </c>
      <c r="FR116">
        <f t="shared" si="103"/>
        <v>0</v>
      </c>
      <c r="FS116">
        <f t="shared" ref="FS116:GX116" si="104">FS147</f>
        <v>70882.820000000007</v>
      </c>
      <c r="FT116">
        <f t="shared" si="104"/>
        <v>70390.37</v>
      </c>
      <c r="FU116">
        <f t="shared" si="104"/>
        <v>492.45</v>
      </c>
      <c r="FV116">
        <f t="shared" si="104"/>
        <v>0</v>
      </c>
      <c r="FW116">
        <f t="shared" si="104"/>
        <v>58334.400000000001</v>
      </c>
      <c r="FX116">
        <f t="shared" si="104"/>
        <v>58334.400000000001</v>
      </c>
      <c r="FY116">
        <f t="shared" si="104"/>
        <v>0</v>
      </c>
      <c r="FZ116">
        <f t="shared" si="104"/>
        <v>58334.400000000001</v>
      </c>
      <c r="GA116">
        <f t="shared" si="104"/>
        <v>0</v>
      </c>
      <c r="GB116">
        <f t="shared" si="104"/>
        <v>0</v>
      </c>
      <c r="GC116">
        <f t="shared" si="104"/>
        <v>0</v>
      </c>
      <c r="GD116">
        <f t="shared" si="104"/>
        <v>0</v>
      </c>
      <c r="GE116">
        <f t="shared" si="104"/>
        <v>0</v>
      </c>
      <c r="GF116">
        <f t="shared" si="104"/>
        <v>0</v>
      </c>
      <c r="GG116">
        <f t="shared" si="104"/>
        <v>0</v>
      </c>
      <c r="GH116">
        <f t="shared" si="104"/>
        <v>0</v>
      </c>
      <c r="GI116">
        <f t="shared" si="104"/>
        <v>0</v>
      </c>
      <c r="GJ116">
        <f t="shared" si="104"/>
        <v>0</v>
      </c>
      <c r="GK116">
        <f t="shared" si="104"/>
        <v>0</v>
      </c>
      <c r="GL116">
        <f t="shared" si="104"/>
        <v>0</v>
      </c>
      <c r="GM116">
        <f t="shared" si="104"/>
        <v>0</v>
      </c>
      <c r="GN116">
        <f t="shared" si="104"/>
        <v>0</v>
      </c>
      <c r="GO116">
        <f t="shared" si="104"/>
        <v>0</v>
      </c>
      <c r="GP116">
        <f t="shared" si="104"/>
        <v>0</v>
      </c>
      <c r="GQ116">
        <f t="shared" si="104"/>
        <v>0</v>
      </c>
      <c r="GR116">
        <f t="shared" si="104"/>
        <v>0</v>
      </c>
      <c r="GS116">
        <f t="shared" si="104"/>
        <v>0</v>
      </c>
      <c r="GT116">
        <f t="shared" si="104"/>
        <v>0</v>
      </c>
      <c r="GU116">
        <f t="shared" si="104"/>
        <v>0</v>
      </c>
      <c r="GV116">
        <f t="shared" si="104"/>
        <v>0</v>
      </c>
      <c r="GW116">
        <f t="shared" si="104"/>
        <v>0</v>
      </c>
      <c r="GX116">
        <f t="shared" si="104"/>
        <v>0</v>
      </c>
    </row>
    <row r="118" spans="1:245" x14ac:dyDescent="0.2">
      <c r="A118">
        <v>17</v>
      </c>
      <c r="B118">
        <v>1</v>
      </c>
      <c r="C118">
        <f>ROW(SmtRes!A165)</f>
        <v>165</v>
      </c>
      <c r="D118">
        <f>ROW(EtalonRes!A151)</f>
        <v>151</v>
      </c>
      <c r="E118" t="s">
        <v>191</v>
      </c>
      <c r="F118" t="s">
        <v>192</v>
      </c>
      <c r="G118" t="s">
        <v>193</v>
      </c>
      <c r="H118" t="s">
        <v>76</v>
      </c>
      <c r="I118">
        <f>ROUND((102*0.3)/100,9)</f>
        <v>0.30599999999999999</v>
      </c>
      <c r="J118">
        <v>0</v>
      </c>
      <c r="O118">
        <f t="shared" ref="O118:O145" si="105">ROUND(CP118,2)</f>
        <v>29.87</v>
      </c>
      <c r="P118">
        <f t="shared" ref="P118:P145" si="106">ROUND(CQ118*I118,2)</f>
        <v>2.5499999999999998</v>
      </c>
      <c r="Q118">
        <f t="shared" ref="Q118:Q145" si="107">ROUND(CR118*I118,2)</f>
        <v>0</v>
      </c>
      <c r="R118">
        <f t="shared" ref="R118:R145" si="108">ROUND(CS118*I118,2)</f>
        <v>0</v>
      </c>
      <c r="S118">
        <f t="shared" ref="S118:S145" si="109">ROUND(CT118*I118,2)</f>
        <v>27.32</v>
      </c>
      <c r="T118">
        <f t="shared" ref="T118:T145" si="110">ROUND(CU118*I118,2)</f>
        <v>0</v>
      </c>
      <c r="U118">
        <f t="shared" ref="U118:U145" si="111">CV118*I118</f>
        <v>3.0836996999999995</v>
      </c>
      <c r="V118">
        <f t="shared" ref="V118:V145" si="112">CW118*I118</f>
        <v>0</v>
      </c>
      <c r="W118">
        <f t="shared" ref="W118:W145" si="113">ROUND(CX118*I118,2)</f>
        <v>0</v>
      </c>
      <c r="X118">
        <f t="shared" ref="X118:X145" si="114">ROUND(CY118,2)</f>
        <v>28.41</v>
      </c>
      <c r="Y118">
        <f t="shared" ref="Y118:Y145" si="115">ROUND(CZ118,2)</f>
        <v>21.04</v>
      </c>
      <c r="AA118">
        <v>47636896</v>
      </c>
      <c r="AB118">
        <f t="shared" ref="AB118:AB145" si="116">ROUND((AC118+AD118+AF118),6)</f>
        <v>97.601974999999996</v>
      </c>
      <c r="AC118">
        <f t="shared" ref="AC118:AC127" si="117">ROUND((ES118),6)</f>
        <v>8.32</v>
      </c>
      <c r="AD118">
        <f t="shared" ref="AD118:AD127" si="118">ROUND((((((ET118*1.25)*1.15))-(((EU118*1.25)*1.15)))+AE118),6)</f>
        <v>0</v>
      </c>
      <c r="AE118">
        <f t="shared" ref="AE118:AE127" si="119">ROUND((((EU118*1.25)*1.15)),6)</f>
        <v>0</v>
      </c>
      <c r="AF118">
        <f t="shared" ref="AF118:AF127" si="120">ROUND((((EV118*1.15)*1.15)),6)</f>
        <v>89.281975000000003</v>
      </c>
      <c r="AG118">
        <f t="shared" ref="AG118:AG145" si="121">ROUND((AP118),6)</f>
        <v>0</v>
      </c>
      <c r="AH118">
        <f t="shared" ref="AH118:AH127" si="122">(((EW118*1.15)*1.15))</f>
        <v>10.077449999999999</v>
      </c>
      <c r="AI118">
        <f t="shared" ref="AI118:AI127" si="123">(((EX118*1.25)*1.15))</f>
        <v>0</v>
      </c>
      <c r="AJ118">
        <f t="shared" ref="AJ118:AJ145" si="124">(AS118)</f>
        <v>0</v>
      </c>
      <c r="AK118">
        <v>75.83</v>
      </c>
      <c r="AL118">
        <v>8.32</v>
      </c>
      <c r="AM118">
        <v>0</v>
      </c>
      <c r="AN118">
        <v>0</v>
      </c>
      <c r="AO118">
        <v>67.510000000000005</v>
      </c>
      <c r="AP118">
        <v>0</v>
      </c>
      <c r="AQ118">
        <v>7.62</v>
      </c>
      <c r="AR118">
        <v>0</v>
      </c>
      <c r="AS118">
        <v>0</v>
      </c>
      <c r="AT118">
        <v>104</v>
      </c>
      <c r="AU118">
        <v>77</v>
      </c>
      <c r="AV118">
        <v>1.06</v>
      </c>
      <c r="AW118">
        <v>1.06</v>
      </c>
      <c r="AZ118">
        <v>1</v>
      </c>
      <c r="BA118">
        <v>1</v>
      </c>
      <c r="BB118">
        <v>1</v>
      </c>
      <c r="BC118">
        <v>1</v>
      </c>
      <c r="BD118" t="s">
        <v>3</v>
      </c>
      <c r="BE118" t="s">
        <v>3</v>
      </c>
      <c r="BF118" t="s">
        <v>3</v>
      </c>
      <c r="BG118" t="s">
        <v>3</v>
      </c>
      <c r="BH118">
        <v>0</v>
      </c>
      <c r="BI118">
        <v>1</v>
      </c>
      <c r="BJ118" t="s">
        <v>194</v>
      </c>
      <c r="BM118">
        <v>47001</v>
      </c>
      <c r="BN118">
        <v>0</v>
      </c>
      <c r="BO118" t="s">
        <v>3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115</v>
      </c>
      <c r="CA118">
        <v>90</v>
      </c>
      <c r="CE118">
        <v>0</v>
      </c>
      <c r="CF118">
        <v>0</v>
      </c>
      <c r="CG118">
        <v>0</v>
      </c>
      <c r="CM118">
        <v>0</v>
      </c>
      <c r="CN118" t="s">
        <v>1171</v>
      </c>
      <c r="CO118">
        <v>0</v>
      </c>
      <c r="CP118">
        <f t="shared" ref="CP118:CP145" si="125">(P118+Q118+S118)</f>
        <v>29.87</v>
      </c>
      <c r="CQ118">
        <f t="shared" ref="CQ118:CQ145" si="126">AC118*BC118</f>
        <v>8.32</v>
      </c>
      <c r="CR118">
        <f t="shared" ref="CR118:CR145" si="127">AD118*BB118</f>
        <v>0</v>
      </c>
      <c r="CS118">
        <f t="shared" ref="CS118:CS145" si="128">AE118*BS118</f>
        <v>0</v>
      </c>
      <c r="CT118">
        <f t="shared" ref="CT118:CT145" si="129">AF118*BA118</f>
        <v>89.281975000000003</v>
      </c>
      <c r="CU118">
        <f t="shared" ref="CU118:CU145" si="130">AG118</f>
        <v>0</v>
      </c>
      <c r="CV118">
        <f t="shared" ref="CV118:CV145" si="131">AH118</f>
        <v>10.077449999999999</v>
      </c>
      <c r="CW118">
        <f t="shared" ref="CW118:CW145" si="132">AI118</f>
        <v>0</v>
      </c>
      <c r="CX118">
        <f t="shared" ref="CX118:CX145" si="133">AJ118</f>
        <v>0</v>
      </c>
      <c r="CY118">
        <f t="shared" ref="CY118:CY145" si="134">(((S118+R118)*AT118)/100)</f>
        <v>28.412800000000001</v>
      </c>
      <c r="CZ118">
        <f t="shared" ref="CZ118:CZ145" si="135">(((S118+R118)*AU118)/100)</f>
        <v>21.0364</v>
      </c>
      <c r="DC118" t="s">
        <v>3</v>
      </c>
      <c r="DD118" t="s">
        <v>3</v>
      </c>
      <c r="DE118" t="s">
        <v>195</v>
      </c>
      <c r="DF118" t="s">
        <v>195</v>
      </c>
      <c r="DG118" t="s">
        <v>196</v>
      </c>
      <c r="DH118" t="s">
        <v>3</v>
      </c>
      <c r="DI118" t="s">
        <v>196</v>
      </c>
      <c r="DJ118" t="s">
        <v>195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1005</v>
      </c>
      <c r="DV118" t="s">
        <v>76</v>
      </c>
      <c r="DW118" t="s">
        <v>76</v>
      </c>
      <c r="DX118">
        <v>100</v>
      </c>
      <c r="EE118">
        <v>45919639</v>
      </c>
      <c r="EF118">
        <v>2</v>
      </c>
      <c r="EG118" t="s">
        <v>24</v>
      </c>
      <c r="EH118">
        <v>0</v>
      </c>
      <c r="EI118" t="s">
        <v>3</v>
      </c>
      <c r="EJ118">
        <v>1</v>
      </c>
      <c r="EK118">
        <v>47001</v>
      </c>
      <c r="EL118" t="s">
        <v>197</v>
      </c>
      <c r="EM118" t="s">
        <v>198</v>
      </c>
      <c r="EO118" t="s">
        <v>199</v>
      </c>
      <c r="EQ118">
        <v>0</v>
      </c>
      <c r="ER118">
        <v>75.83</v>
      </c>
      <c r="ES118">
        <v>8.32</v>
      </c>
      <c r="ET118">
        <v>0</v>
      </c>
      <c r="EU118">
        <v>0</v>
      </c>
      <c r="EV118">
        <v>67.510000000000005</v>
      </c>
      <c r="EW118">
        <v>7.62</v>
      </c>
      <c r="EX118">
        <v>0</v>
      </c>
      <c r="EY118">
        <v>0</v>
      </c>
      <c r="FQ118">
        <v>0</v>
      </c>
      <c r="FR118">
        <f t="shared" ref="FR118:FR145" si="136">ROUND(IF(AND(BH118=3,BI118=3),P118,0),2)</f>
        <v>0</v>
      </c>
      <c r="FS118">
        <v>0</v>
      </c>
      <c r="FT118" t="s">
        <v>28</v>
      </c>
      <c r="FU118" t="s">
        <v>29</v>
      </c>
      <c r="FX118">
        <v>103.5</v>
      </c>
      <c r="FY118">
        <v>76.5</v>
      </c>
      <c r="GA118" t="s">
        <v>3</v>
      </c>
      <c r="GD118">
        <v>1</v>
      </c>
      <c r="GF118">
        <v>916791884</v>
      </c>
      <c r="GG118">
        <v>2</v>
      </c>
      <c r="GH118">
        <v>1</v>
      </c>
      <c r="GI118">
        <v>-2</v>
      </c>
      <c r="GJ118">
        <v>0</v>
      </c>
      <c r="GK118">
        <v>0</v>
      </c>
      <c r="GL118">
        <f t="shared" ref="GL118:GL145" si="137">ROUND(IF(AND(BH118=3,BI118=3,FS118&lt;&gt;0),P118,0),2)</f>
        <v>0</v>
      </c>
      <c r="GM118">
        <f t="shared" ref="GM118:GM145" si="138">ROUND(O118+X118+Y118,2)+GX118</f>
        <v>79.319999999999993</v>
      </c>
      <c r="GN118">
        <f t="shared" ref="GN118:GN145" si="139">IF(OR(BI118=0,BI118=1),ROUND(O118+X118+Y118,2),0)</f>
        <v>79.319999999999993</v>
      </c>
      <c r="GO118">
        <f t="shared" ref="GO118:GO145" si="140">IF(BI118=2,ROUND(O118+X118+Y118,2),0)</f>
        <v>0</v>
      </c>
      <c r="GP118">
        <f t="shared" ref="GP118:GP145" si="141">IF(BI118=4,ROUND(O118+X118+Y118,2)+GX118,0)</f>
        <v>0</v>
      </c>
      <c r="GR118">
        <v>0</v>
      </c>
      <c r="GS118">
        <v>3</v>
      </c>
      <c r="GT118">
        <v>0</v>
      </c>
      <c r="GU118" t="s">
        <v>3</v>
      </c>
      <c r="GV118">
        <f t="shared" ref="GV118:GV145" si="142">ROUND((GT118),6)</f>
        <v>0</v>
      </c>
      <c r="GW118">
        <v>1</v>
      </c>
      <c r="GX118">
        <f t="shared" ref="GX118:GX145" si="143">ROUND(HC118*I118,2)</f>
        <v>0</v>
      </c>
      <c r="HA118">
        <v>0</v>
      </c>
      <c r="HB118">
        <v>0</v>
      </c>
      <c r="HC118">
        <f t="shared" ref="HC118:HC145" si="144">GV118*GW118</f>
        <v>0</v>
      </c>
      <c r="IK118">
        <v>0</v>
      </c>
    </row>
    <row r="119" spans="1:245" x14ac:dyDescent="0.2">
      <c r="A119">
        <v>17</v>
      </c>
      <c r="B119">
        <v>1</v>
      </c>
      <c r="C119">
        <f>ROW(SmtRes!A168)</f>
        <v>168</v>
      </c>
      <c r="D119">
        <f>ROW(EtalonRes!A154)</f>
        <v>154</v>
      </c>
      <c r="E119" t="s">
        <v>191</v>
      </c>
      <c r="F119" t="s">
        <v>192</v>
      </c>
      <c r="G119" t="s">
        <v>193</v>
      </c>
      <c r="H119" t="s">
        <v>76</v>
      </c>
      <c r="I119">
        <f>ROUND((102*0.3)/100,9)</f>
        <v>0.30599999999999999</v>
      </c>
      <c r="J119">
        <v>0</v>
      </c>
      <c r="O119">
        <f t="shared" si="105"/>
        <v>29.87</v>
      </c>
      <c r="P119">
        <f t="shared" si="106"/>
        <v>2.5499999999999998</v>
      </c>
      <c r="Q119">
        <f t="shared" si="107"/>
        <v>0</v>
      </c>
      <c r="R119">
        <f t="shared" si="108"/>
        <v>0</v>
      </c>
      <c r="S119">
        <f t="shared" si="109"/>
        <v>27.32</v>
      </c>
      <c r="T119">
        <f t="shared" si="110"/>
        <v>0</v>
      </c>
      <c r="U119">
        <f t="shared" si="111"/>
        <v>3.0836996999999995</v>
      </c>
      <c r="V119">
        <f t="shared" si="112"/>
        <v>0</v>
      </c>
      <c r="W119">
        <f t="shared" si="113"/>
        <v>0</v>
      </c>
      <c r="X119">
        <f t="shared" si="114"/>
        <v>28.41</v>
      </c>
      <c r="Y119">
        <f t="shared" si="115"/>
        <v>21.04</v>
      </c>
      <c r="AA119">
        <v>47641669</v>
      </c>
      <c r="AB119">
        <f t="shared" si="116"/>
        <v>97.601974999999996</v>
      </c>
      <c r="AC119">
        <f t="shared" si="117"/>
        <v>8.32</v>
      </c>
      <c r="AD119">
        <f t="shared" si="118"/>
        <v>0</v>
      </c>
      <c r="AE119">
        <f t="shared" si="119"/>
        <v>0</v>
      </c>
      <c r="AF119">
        <f t="shared" si="120"/>
        <v>89.281975000000003</v>
      </c>
      <c r="AG119">
        <f t="shared" si="121"/>
        <v>0</v>
      </c>
      <c r="AH119">
        <f t="shared" si="122"/>
        <v>10.077449999999999</v>
      </c>
      <c r="AI119">
        <f t="shared" si="123"/>
        <v>0</v>
      </c>
      <c r="AJ119">
        <f t="shared" si="124"/>
        <v>0</v>
      </c>
      <c r="AK119">
        <v>75.83</v>
      </c>
      <c r="AL119">
        <v>8.32</v>
      </c>
      <c r="AM119">
        <v>0</v>
      </c>
      <c r="AN119">
        <v>0</v>
      </c>
      <c r="AO119">
        <v>67.510000000000005</v>
      </c>
      <c r="AP119">
        <v>0</v>
      </c>
      <c r="AQ119">
        <v>7.62</v>
      </c>
      <c r="AR119">
        <v>0</v>
      </c>
      <c r="AS119">
        <v>0</v>
      </c>
      <c r="AT119">
        <v>104</v>
      </c>
      <c r="AU119">
        <v>77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194</v>
      </c>
      <c r="BM119">
        <v>47001</v>
      </c>
      <c r="BN119">
        <v>0</v>
      </c>
      <c r="BO119" t="s">
        <v>3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115</v>
      </c>
      <c r="CA119">
        <v>90</v>
      </c>
      <c r="CE119">
        <v>0</v>
      </c>
      <c r="CF119">
        <v>0</v>
      </c>
      <c r="CG119">
        <v>0</v>
      </c>
      <c r="CM119">
        <v>0</v>
      </c>
      <c r="CN119" t="s">
        <v>1171</v>
      </c>
      <c r="CO119">
        <v>0</v>
      </c>
      <c r="CP119">
        <f t="shared" si="125"/>
        <v>29.87</v>
      </c>
      <c r="CQ119">
        <f t="shared" si="126"/>
        <v>8.32</v>
      </c>
      <c r="CR119">
        <f t="shared" si="127"/>
        <v>0</v>
      </c>
      <c r="CS119">
        <f t="shared" si="128"/>
        <v>0</v>
      </c>
      <c r="CT119">
        <f t="shared" si="129"/>
        <v>89.281975000000003</v>
      </c>
      <c r="CU119">
        <f t="shared" si="130"/>
        <v>0</v>
      </c>
      <c r="CV119">
        <f t="shared" si="131"/>
        <v>10.077449999999999</v>
      </c>
      <c r="CW119">
        <f t="shared" si="132"/>
        <v>0</v>
      </c>
      <c r="CX119">
        <f t="shared" si="133"/>
        <v>0</v>
      </c>
      <c r="CY119">
        <f t="shared" si="134"/>
        <v>28.412800000000001</v>
      </c>
      <c r="CZ119">
        <f t="shared" si="135"/>
        <v>21.0364</v>
      </c>
      <c r="DC119" t="s">
        <v>3</v>
      </c>
      <c r="DD119" t="s">
        <v>3</v>
      </c>
      <c r="DE119" t="s">
        <v>195</v>
      </c>
      <c r="DF119" t="s">
        <v>195</v>
      </c>
      <c r="DG119" t="s">
        <v>196</v>
      </c>
      <c r="DH119" t="s">
        <v>3</v>
      </c>
      <c r="DI119" t="s">
        <v>196</v>
      </c>
      <c r="DJ119" t="s">
        <v>195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76</v>
      </c>
      <c r="DW119" t="s">
        <v>76</v>
      </c>
      <c r="DX119">
        <v>100</v>
      </c>
      <c r="EE119">
        <v>45919639</v>
      </c>
      <c r="EF119">
        <v>2</v>
      </c>
      <c r="EG119" t="s">
        <v>24</v>
      </c>
      <c r="EH119">
        <v>0</v>
      </c>
      <c r="EI119" t="s">
        <v>3</v>
      </c>
      <c r="EJ119">
        <v>1</v>
      </c>
      <c r="EK119">
        <v>47001</v>
      </c>
      <c r="EL119" t="s">
        <v>197</v>
      </c>
      <c r="EM119" t="s">
        <v>198</v>
      </c>
      <c r="EO119" t="s">
        <v>199</v>
      </c>
      <c r="EQ119">
        <v>0</v>
      </c>
      <c r="ER119">
        <v>75.83</v>
      </c>
      <c r="ES119">
        <v>8.32</v>
      </c>
      <c r="ET119">
        <v>0</v>
      </c>
      <c r="EU119">
        <v>0</v>
      </c>
      <c r="EV119">
        <v>67.510000000000005</v>
      </c>
      <c r="EW119">
        <v>7.62</v>
      </c>
      <c r="EX119">
        <v>0</v>
      </c>
      <c r="EY119">
        <v>0</v>
      </c>
      <c r="FQ119">
        <v>0</v>
      </c>
      <c r="FR119">
        <f t="shared" si="136"/>
        <v>0</v>
      </c>
      <c r="FS119">
        <v>0</v>
      </c>
      <c r="FT119" t="s">
        <v>28</v>
      </c>
      <c r="FU119" t="s">
        <v>29</v>
      </c>
      <c r="FX119">
        <v>103.5</v>
      </c>
      <c r="FY119">
        <v>76.5</v>
      </c>
      <c r="GA119" t="s">
        <v>3</v>
      </c>
      <c r="GD119">
        <v>1</v>
      </c>
      <c r="GF119">
        <v>916791884</v>
      </c>
      <c r="GG119">
        <v>2</v>
      </c>
      <c r="GH119">
        <v>1</v>
      </c>
      <c r="GI119">
        <v>-2</v>
      </c>
      <c r="GJ119">
        <v>0</v>
      </c>
      <c r="GK119">
        <v>0</v>
      </c>
      <c r="GL119">
        <f t="shared" si="137"/>
        <v>0</v>
      </c>
      <c r="GM119">
        <f t="shared" si="138"/>
        <v>79.319999999999993</v>
      </c>
      <c r="GN119">
        <f t="shared" si="139"/>
        <v>79.319999999999993</v>
      </c>
      <c r="GO119">
        <f t="shared" si="140"/>
        <v>0</v>
      </c>
      <c r="GP119">
        <f t="shared" si="141"/>
        <v>0</v>
      </c>
      <c r="GR119">
        <v>0</v>
      </c>
      <c r="GS119">
        <v>0</v>
      </c>
      <c r="GT119">
        <v>0</v>
      </c>
      <c r="GU119" t="s">
        <v>3</v>
      </c>
      <c r="GV119">
        <f t="shared" si="142"/>
        <v>0</v>
      </c>
      <c r="GW119">
        <v>1</v>
      </c>
      <c r="GX119">
        <f t="shared" si="143"/>
        <v>0</v>
      </c>
      <c r="HA119">
        <v>0</v>
      </c>
      <c r="HB119">
        <v>0</v>
      </c>
      <c r="HC119">
        <f t="shared" si="144"/>
        <v>0</v>
      </c>
      <c r="IK119">
        <v>0</v>
      </c>
    </row>
    <row r="120" spans="1:245" x14ac:dyDescent="0.2">
      <c r="A120">
        <v>17</v>
      </c>
      <c r="B120">
        <v>1</v>
      </c>
      <c r="C120">
        <f>ROW(SmtRes!A169)</f>
        <v>169</v>
      </c>
      <c r="D120">
        <f>ROW(EtalonRes!A155)</f>
        <v>155</v>
      </c>
      <c r="E120" t="s">
        <v>200</v>
      </c>
      <c r="F120" t="s">
        <v>201</v>
      </c>
      <c r="G120" t="s">
        <v>202</v>
      </c>
      <c r="H120" t="s">
        <v>76</v>
      </c>
      <c r="I120">
        <f>ROUND(I118,9)</f>
        <v>0.30599999999999999</v>
      </c>
      <c r="J120">
        <v>0</v>
      </c>
      <c r="O120">
        <f t="shared" si="105"/>
        <v>32.200000000000003</v>
      </c>
      <c r="P120">
        <f t="shared" si="106"/>
        <v>0</v>
      </c>
      <c r="Q120">
        <f t="shared" si="107"/>
        <v>0</v>
      </c>
      <c r="R120">
        <f t="shared" si="108"/>
        <v>0</v>
      </c>
      <c r="S120">
        <f t="shared" si="109"/>
        <v>32.200000000000003</v>
      </c>
      <c r="T120">
        <f t="shared" si="110"/>
        <v>0</v>
      </c>
      <c r="U120">
        <f t="shared" si="111"/>
        <v>4.1277869999999997</v>
      </c>
      <c r="V120">
        <f t="shared" si="112"/>
        <v>0</v>
      </c>
      <c r="W120">
        <f t="shared" si="113"/>
        <v>0</v>
      </c>
      <c r="X120">
        <f t="shared" si="114"/>
        <v>33.49</v>
      </c>
      <c r="Y120">
        <f t="shared" si="115"/>
        <v>24.79</v>
      </c>
      <c r="AA120">
        <v>47636896</v>
      </c>
      <c r="AB120">
        <f t="shared" si="116"/>
        <v>105.21810000000001</v>
      </c>
      <c r="AC120">
        <f t="shared" si="117"/>
        <v>0</v>
      </c>
      <c r="AD120">
        <f t="shared" si="118"/>
        <v>0</v>
      </c>
      <c r="AE120">
        <f t="shared" si="119"/>
        <v>0</v>
      </c>
      <c r="AF120">
        <f t="shared" si="120"/>
        <v>105.21810000000001</v>
      </c>
      <c r="AG120">
        <f t="shared" si="121"/>
        <v>0</v>
      </c>
      <c r="AH120">
        <f t="shared" si="122"/>
        <v>13.489499999999998</v>
      </c>
      <c r="AI120">
        <f t="shared" si="123"/>
        <v>0</v>
      </c>
      <c r="AJ120">
        <f t="shared" si="124"/>
        <v>0</v>
      </c>
      <c r="AK120">
        <v>79.56</v>
      </c>
      <c r="AL120">
        <v>0</v>
      </c>
      <c r="AM120">
        <v>0</v>
      </c>
      <c r="AN120">
        <v>0</v>
      </c>
      <c r="AO120">
        <v>79.56</v>
      </c>
      <c r="AP120">
        <v>0</v>
      </c>
      <c r="AQ120">
        <v>10.199999999999999</v>
      </c>
      <c r="AR120">
        <v>0</v>
      </c>
      <c r="AS120">
        <v>0</v>
      </c>
      <c r="AT120">
        <v>104</v>
      </c>
      <c r="AU120">
        <v>77</v>
      </c>
      <c r="AV120">
        <v>1.06</v>
      </c>
      <c r="AW120">
        <v>1.06</v>
      </c>
      <c r="AZ120">
        <v>1</v>
      </c>
      <c r="BA120">
        <v>1</v>
      </c>
      <c r="BB120">
        <v>1</v>
      </c>
      <c r="BC120">
        <v>1</v>
      </c>
      <c r="BD120" t="s">
        <v>3</v>
      </c>
      <c r="BE120" t="s">
        <v>3</v>
      </c>
      <c r="BF120" t="s">
        <v>3</v>
      </c>
      <c r="BG120" t="s">
        <v>3</v>
      </c>
      <c r="BH120">
        <v>0</v>
      </c>
      <c r="BI120">
        <v>1</v>
      </c>
      <c r="BJ120" t="s">
        <v>203</v>
      </c>
      <c r="BM120">
        <v>47001</v>
      </c>
      <c r="BN120">
        <v>0</v>
      </c>
      <c r="BO120" t="s">
        <v>3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115</v>
      </c>
      <c r="CA120">
        <v>90</v>
      </c>
      <c r="CE120">
        <v>0</v>
      </c>
      <c r="CF120">
        <v>0</v>
      </c>
      <c r="CG120">
        <v>0</v>
      </c>
      <c r="CM120">
        <v>0</v>
      </c>
      <c r="CN120" t="s">
        <v>1171</v>
      </c>
      <c r="CO120">
        <v>0</v>
      </c>
      <c r="CP120">
        <f t="shared" si="125"/>
        <v>32.200000000000003</v>
      </c>
      <c r="CQ120">
        <f t="shared" si="126"/>
        <v>0</v>
      </c>
      <c r="CR120">
        <f t="shared" si="127"/>
        <v>0</v>
      </c>
      <c r="CS120">
        <f t="shared" si="128"/>
        <v>0</v>
      </c>
      <c r="CT120">
        <f t="shared" si="129"/>
        <v>105.21810000000001</v>
      </c>
      <c r="CU120">
        <f t="shared" si="130"/>
        <v>0</v>
      </c>
      <c r="CV120">
        <f t="shared" si="131"/>
        <v>13.489499999999998</v>
      </c>
      <c r="CW120">
        <f t="shared" si="132"/>
        <v>0</v>
      </c>
      <c r="CX120">
        <f t="shared" si="133"/>
        <v>0</v>
      </c>
      <c r="CY120">
        <f t="shared" si="134"/>
        <v>33.488</v>
      </c>
      <c r="CZ120">
        <f t="shared" si="135"/>
        <v>24.794</v>
      </c>
      <c r="DC120" t="s">
        <v>3</v>
      </c>
      <c r="DD120" t="s">
        <v>3</v>
      </c>
      <c r="DE120" t="s">
        <v>195</v>
      </c>
      <c r="DF120" t="s">
        <v>195</v>
      </c>
      <c r="DG120" t="s">
        <v>196</v>
      </c>
      <c r="DH120" t="s">
        <v>3</v>
      </c>
      <c r="DI120" t="s">
        <v>196</v>
      </c>
      <c r="DJ120" t="s">
        <v>195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1005</v>
      </c>
      <c r="DV120" t="s">
        <v>76</v>
      </c>
      <c r="DW120" t="s">
        <v>76</v>
      </c>
      <c r="DX120">
        <v>100</v>
      </c>
      <c r="EE120">
        <v>45919639</v>
      </c>
      <c r="EF120">
        <v>2</v>
      </c>
      <c r="EG120" t="s">
        <v>24</v>
      </c>
      <c r="EH120">
        <v>0</v>
      </c>
      <c r="EI120" t="s">
        <v>3</v>
      </c>
      <c r="EJ120">
        <v>1</v>
      </c>
      <c r="EK120">
        <v>47001</v>
      </c>
      <c r="EL120" t="s">
        <v>197</v>
      </c>
      <c r="EM120" t="s">
        <v>198</v>
      </c>
      <c r="EO120" t="s">
        <v>199</v>
      </c>
      <c r="EQ120">
        <v>0</v>
      </c>
      <c r="ER120">
        <v>79.56</v>
      </c>
      <c r="ES120">
        <v>0</v>
      </c>
      <c r="ET120">
        <v>0</v>
      </c>
      <c r="EU120">
        <v>0</v>
      </c>
      <c r="EV120">
        <v>79.56</v>
      </c>
      <c r="EW120">
        <v>10.199999999999999</v>
      </c>
      <c r="EX120">
        <v>0</v>
      </c>
      <c r="EY120">
        <v>0</v>
      </c>
      <c r="FQ120">
        <v>0</v>
      </c>
      <c r="FR120">
        <f t="shared" si="136"/>
        <v>0</v>
      </c>
      <c r="FS120">
        <v>0</v>
      </c>
      <c r="FT120" t="s">
        <v>28</v>
      </c>
      <c r="FU120" t="s">
        <v>29</v>
      </c>
      <c r="FX120">
        <v>103.5</v>
      </c>
      <c r="FY120">
        <v>76.5</v>
      </c>
      <c r="GA120" t="s">
        <v>3</v>
      </c>
      <c r="GD120">
        <v>1</v>
      </c>
      <c r="GF120">
        <v>1054883993</v>
      </c>
      <c r="GG120">
        <v>2</v>
      </c>
      <c r="GH120">
        <v>1</v>
      </c>
      <c r="GI120">
        <v>-2</v>
      </c>
      <c r="GJ120">
        <v>0</v>
      </c>
      <c r="GK120">
        <v>0</v>
      </c>
      <c r="GL120">
        <f t="shared" si="137"/>
        <v>0</v>
      </c>
      <c r="GM120">
        <f t="shared" si="138"/>
        <v>90.48</v>
      </c>
      <c r="GN120">
        <f t="shared" si="139"/>
        <v>90.48</v>
      </c>
      <c r="GO120">
        <f t="shared" si="140"/>
        <v>0</v>
      </c>
      <c r="GP120">
        <f t="shared" si="141"/>
        <v>0</v>
      </c>
      <c r="GR120">
        <v>0</v>
      </c>
      <c r="GS120">
        <v>3</v>
      </c>
      <c r="GT120">
        <v>0</v>
      </c>
      <c r="GU120" t="s">
        <v>3</v>
      </c>
      <c r="GV120">
        <f t="shared" si="142"/>
        <v>0</v>
      </c>
      <c r="GW120">
        <v>1</v>
      </c>
      <c r="GX120">
        <f t="shared" si="143"/>
        <v>0</v>
      </c>
      <c r="HA120">
        <v>0</v>
      </c>
      <c r="HB120">
        <v>0</v>
      </c>
      <c r="HC120">
        <f t="shared" si="144"/>
        <v>0</v>
      </c>
      <c r="IK120">
        <v>0</v>
      </c>
    </row>
    <row r="121" spans="1:245" x14ac:dyDescent="0.2">
      <c r="A121">
        <v>17</v>
      </c>
      <c r="B121">
        <v>1</v>
      </c>
      <c r="C121">
        <f>ROW(SmtRes!A170)</f>
        <v>170</v>
      </c>
      <c r="D121">
        <f>ROW(EtalonRes!A156)</f>
        <v>156</v>
      </c>
      <c r="E121" t="s">
        <v>200</v>
      </c>
      <c r="F121" t="s">
        <v>201</v>
      </c>
      <c r="G121" t="s">
        <v>202</v>
      </c>
      <c r="H121" t="s">
        <v>76</v>
      </c>
      <c r="I121">
        <f>ROUND(I119,9)</f>
        <v>0.30599999999999999</v>
      </c>
      <c r="J121">
        <v>0</v>
      </c>
      <c r="O121">
        <f t="shared" si="105"/>
        <v>32.200000000000003</v>
      </c>
      <c r="P121">
        <f t="shared" si="106"/>
        <v>0</v>
      </c>
      <c r="Q121">
        <f t="shared" si="107"/>
        <v>0</v>
      </c>
      <c r="R121">
        <f t="shared" si="108"/>
        <v>0</v>
      </c>
      <c r="S121">
        <f t="shared" si="109"/>
        <v>32.200000000000003</v>
      </c>
      <c r="T121">
        <f t="shared" si="110"/>
        <v>0</v>
      </c>
      <c r="U121">
        <f t="shared" si="111"/>
        <v>4.1277869999999997</v>
      </c>
      <c r="V121">
        <f t="shared" si="112"/>
        <v>0</v>
      </c>
      <c r="W121">
        <f t="shared" si="113"/>
        <v>0</v>
      </c>
      <c r="X121">
        <f t="shared" si="114"/>
        <v>33.49</v>
      </c>
      <c r="Y121">
        <f t="shared" si="115"/>
        <v>24.79</v>
      </c>
      <c r="AA121">
        <v>47641669</v>
      </c>
      <c r="AB121">
        <f t="shared" si="116"/>
        <v>105.21810000000001</v>
      </c>
      <c r="AC121">
        <f t="shared" si="117"/>
        <v>0</v>
      </c>
      <c r="AD121">
        <f t="shared" si="118"/>
        <v>0</v>
      </c>
      <c r="AE121">
        <f t="shared" si="119"/>
        <v>0</v>
      </c>
      <c r="AF121">
        <f t="shared" si="120"/>
        <v>105.21810000000001</v>
      </c>
      <c r="AG121">
        <f t="shared" si="121"/>
        <v>0</v>
      </c>
      <c r="AH121">
        <f t="shared" si="122"/>
        <v>13.489499999999998</v>
      </c>
      <c r="AI121">
        <f t="shared" si="123"/>
        <v>0</v>
      </c>
      <c r="AJ121">
        <f t="shared" si="124"/>
        <v>0</v>
      </c>
      <c r="AK121">
        <v>79.56</v>
      </c>
      <c r="AL121">
        <v>0</v>
      </c>
      <c r="AM121">
        <v>0</v>
      </c>
      <c r="AN121">
        <v>0</v>
      </c>
      <c r="AO121">
        <v>79.56</v>
      </c>
      <c r="AP121">
        <v>0</v>
      </c>
      <c r="AQ121">
        <v>10.199999999999999</v>
      </c>
      <c r="AR121">
        <v>0</v>
      </c>
      <c r="AS121">
        <v>0</v>
      </c>
      <c r="AT121">
        <v>104</v>
      </c>
      <c r="AU121">
        <v>77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3</v>
      </c>
      <c r="BE121" t="s">
        <v>3</v>
      </c>
      <c r="BF121" t="s">
        <v>3</v>
      </c>
      <c r="BG121" t="s">
        <v>3</v>
      </c>
      <c r="BH121">
        <v>0</v>
      </c>
      <c r="BI121">
        <v>1</v>
      </c>
      <c r="BJ121" t="s">
        <v>203</v>
      </c>
      <c r="BM121">
        <v>47001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115</v>
      </c>
      <c r="CA121">
        <v>90</v>
      </c>
      <c r="CE121">
        <v>0</v>
      </c>
      <c r="CF121">
        <v>0</v>
      </c>
      <c r="CG121">
        <v>0</v>
      </c>
      <c r="CM121">
        <v>0</v>
      </c>
      <c r="CN121" t="s">
        <v>1171</v>
      </c>
      <c r="CO121">
        <v>0</v>
      </c>
      <c r="CP121">
        <f t="shared" si="125"/>
        <v>32.200000000000003</v>
      </c>
      <c r="CQ121">
        <f t="shared" si="126"/>
        <v>0</v>
      </c>
      <c r="CR121">
        <f t="shared" si="127"/>
        <v>0</v>
      </c>
      <c r="CS121">
        <f t="shared" si="128"/>
        <v>0</v>
      </c>
      <c r="CT121">
        <f t="shared" si="129"/>
        <v>105.21810000000001</v>
      </c>
      <c r="CU121">
        <f t="shared" si="130"/>
        <v>0</v>
      </c>
      <c r="CV121">
        <f t="shared" si="131"/>
        <v>13.489499999999998</v>
      </c>
      <c r="CW121">
        <f t="shared" si="132"/>
        <v>0</v>
      </c>
      <c r="CX121">
        <f t="shared" si="133"/>
        <v>0</v>
      </c>
      <c r="CY121">
        <f t="shared" si="134"/>
        <v>33.488</v>
      </c>
      <c r="CZ121">
        <f t="shared" si="135"/>
        <v>24.794</v>
      </c>
      <c r="DC121" t="s">
        <v>3</v>
      </c>
      <c r="DD121" t="s">
        <v>3</v>
      </c>
      <c r="DE121" t="s">
        <v>195</v>
      </c>
      <c r="DF121" t="s">
        <v>195</v>
      </c>
      <c r="DG121" t="s">
        <v>196</v>
      </c>
      <c r="DH121" t="s">
        <v>3</v>
      </c>
      <c r="DI121" t="s">
        <v>196</v>
      </c>
      <c r="DJ121" t="s">
        <v>195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76</v>
      </c>
      <c r="DW121" t="s">
        <v>76</v>
      </c>
      <c r="DX121">
        <v>100</v>
      </c>
      <c r="EE121">
        <v>45919639</v>
      </c>
      <c r="EF121">
        <v>2</v>
      </c>
      <c r="EG121" t="s">
        <v>24</v>
      </c>
      <c r="EH121">
        <v>0</v>
      </c>
      <c r="EI121" t="s">
        <v>3</v>
      </c>
      <c r="EJ121">
        <v>1</v>
      </c>
      <c r="EK121">
        <v>47001</v>
      </c>
      <c r="EL121" t="s">
        <v>197</v>
      </c>
      <c r="EM121" t="s">
        <v>198</v>
      </c>
      <c r="EO121" t="s">
        <v>199</v>
      </c>
      <c r="EQ121">
        <v>0</v>
      </c>
      <c r="ER121">
        <v>79.56</v>
      </c>
      <c r="ES121">
        <v>0</v>
      </c>
      <c r="ET121">
        <v>0</v>
      </c>
      <c r="EU121">
        <v>0</v>
      </c>
      <c r="EV121">
        <v>79.56</v>
      </c>
      <c r="EW121">
        <v>10.199999999999999</v>
      </c>
      <c r="EX121">
        <v>0</v>
      </c>
      <c r="EY121">
        <v>0</v>
      </c>
      <c r="FQ121">
        <v>0</v>
      </c>
      <c r="FR121">
        <f t="shared" si="136"/>
        <v>0</v>
      </c>
      <c r="FS121">
        <v>0</v>
      </c>
      <c r="FT121" t="s">
        <v>28</v>
      </c>
      <c r="FU121" t="s">
        <v>29</v>
      </c>
      <c r="FX121">
        <v>103.5</v>
      </c>
      <c r="FY121">
        <v>76.5</v>
      </c>
      <c r="GA121" t="s">
        <v>3</v>
      </c>
      <c r="GD121">
        <v>1</v>
      </c>
      <c r="GF121">
        <v>1054883993</v>
      </c>
      <c r="GG121">
        <v>2</v>
      </c>
      <c r="GH121">
        <v>1</v>
      </c>
      <c r="GI121">
        <v>-2</v>
      </c>
      <c r="GJ121">
        <v>0</v>
      </c>
      <c r="GK121">
        <v>0</v>
      </c>
      <c r="GL121">
        <f t="shared" si="137"/>
        <v>0</v>
      </c>
      <c r="GM121">
        <f t="shared" si="138"/>
        <v>90.48</v>
      </c>
      <c r="GN121">
        <f t="shared" si="139"/>
        <v>90.48</v>
      </c>
      <c r="GO121">
        <f t="shared" si="140"/>
        <v>0</v>
      </c>
      <c r="GP121">
        <f t="shared" si="141"/>
        <v>0</v>
      </c>
      <c r="GR121">
        <v>0</v>
      </c>
      <c r="GS121">
        <v>0</v>
      </c>
      <c r="GT121">
        <v>0</v>
      </c>
      <c r="GU121" t="s">
        <v>3</v>
      </c>
      <c r="GV121">
        <f t="shared" si="142"/>
        <v>0</v>
      </c>
      <c r="GW121">
        <v>1</v>
      </c>
      <c r="GX121">
        <f t="shared" si="143"/>
        <v>0</v>
      </c>
      <c r="HA121">
        <v>0</v>
      </c>
      <c r="HB121">
        <v>0</v>
      </c>
      <c r="HC121">
        <f t="shared" si="144"/>
        <v>0</v>
      </c>
      <c r="IK121">
        <v>0</v>
      </c>
    </row>
    <row r="122" spans="1:245" x14ac:dyDescent="0.2">
      <c r="A122">
        <v>17</v>
      </c>
      <c r="B122">
        <v>1</v>
      </c>
      <c r="C122">
        <f>ROW(SmtRes!A176)</f>
        <v>176</v>
      </c>
      <c r="D122">
        <f>ROW(EtalonRes!A164)</f>
        <v>164</v>
      </c>
      <c r="E122" t="s">
        <v>204</v>
      </c>
      <c r="F122" t="s">
        <v>205</v>
      </c>
      <c r="G122" t="s">
        <v>206</v>
      </c>
      <c r="H122" t="s">
        <v>39</v>
      </c>
      <c r="I122">
        <f>ROUND(55/100,9)</f>
        <v>0.55000000000000004</v>
      </c>
      <c r="J122">
        <v>0</v>
      </c>
      <c r="O122">
        <f t="shared" si="105"/>
        <v>3363.93</v>
      </c>
      <c r="P122">
        <f t="shared" si="106"/>
        <v>128.21</v>
      </c>
      <c r="Q122">
        <f t="shared" si="107"/>
        <v>2995.17</v>
      </c>
      <c r="R122">
        <f t="shared" si="108"/>
        <v>246.34</v>
      </c>
      <c r="S122">
        <f t="shared" si="109"/>
        <v>240.55</v>
      </c>
      <c r="T122">
        <f t="shared" si="110"/>
        <v>0</v>
      </c>
      <c r="U122">
        <f t="shared" si="111"/>
        <v>28.200328750000001</v>
      </c>
      <c r="V122">
        <f t="shared" si="112"/>
        <v>19.78934375</v>
      </c>
      <c r="W122">
        <f t="shared" si="113"/>
        <v>0</v>
      </c>
      <c r="X122">
        <f t="shared" si="114"/>
        <v>394.38</v>
      </c>
      <c r="Y122">
        <f t="shared" si="115"/>
        <v>350.56</v>
      </c>
      <c r="AA122">
        <v>47636896</v>
      </c>
      <c r="AB122">
        <f t="shared" si="116"/>
        <v>6116.2314749999996</v>
      </c>
      <c r="AC122">
        <f t="shared" si="117"/>
        <v>233.1</v>
      </c>
      <c r="AD122">
        <f t="shared" si="118"/>
        <v>5445.7674999999999</v>
      </c>
      <c r="AE122">
        <f t="shared" si="119"/>
        <v>447.89625000000001</v>
      </c>
      <c r="AF122">
        <f t="shared" si="120"/>
        <v>437.36397499999998</v>
      </c>
      <c r="AG122">
        <f t="shared" si="121"/>
        <v>0</v>
      </c>
      <c r="AH122">
        <f t="shared" si="122"/>
        <v>51.273325</v>
      </c>
      <c r="AI122">
        <f t="shared" si="123"/>
        <v>35.980624999999996</v>
      </c>
      <c r="AJ122">
        <f t="shared" si="124"/>
        <v>0</v>
      </c>
      <c r="AK122">
        <v>4352.17</v>
      </c>
      <c r="AL122">
        <v>233.1</v>
      </c>
      <c r="AM122">
        <v>3788.36</v>
      </c>
      <c r="AN122">
        <v>311.58</v>
      </c>
      <c r="AO122">
        <v>330.71</v>
      </c>
      <c r="AP122">
        <v>0</v>
      </c>
      <c r="AQ122">
        <v>38.770000000000003</v>
      </c>
      <c r="AR122">
        <v>25.03</v>
      </c>
      <c r="AS122">
        <v>0</v>
      </c>
      <c r="AT122">
        <v>81</v>
      </c>
      <c r="AU122">
        <v>72</v>
      </c>
      <c r="AV122">
        <v>1.06</v>
      </c>
      <c r="AW122">
        <v>1.06</v>
      </c>
      <c r="AZ122">
        <v>1</v>
      </c>
      <c r="BA122">
        <v>1</v>
      </c>
      <c r="BB122">
        <v>1</v>
      </c>
      <c r="BC122">
        <v>1</v>
      </c>
      <c r="BD122" t="s">
        <v>3</v>
      </c>
      <c r="BE122" t="s">
        <v>3</v>
      </c>
      <c r="BF122" t="s">
        <v>3</v>
      </c>
      <c r="BG122" t="s">
        <v>3</v>
      </c>
      <c r="BH122">
        <v>0</v>
      </c>
      <c r="BI122">
        <v>1</v>
      </c>
      <c r="BJ122" t="s">
        <v>207</v>
      </c>
      <c r="BM122">
        <v>9001</v>
      </c>
      <c r="BN122">
        <v>0</v>
      </c>
      <c r="BO122" t="s">
        <v>3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90</v>
      </c>
      <c r="CA122">
        <v>85</v>
      </c>
      <c r="CE122">
        <v>0</v>
      </c>
      <c r="CF122">
        <v>0</v>
      </c>
      <c r="CG122">
        <v>0</v>
      </c>
      <c r="CM122">
        <v>0</v>
      </c>
      <c r="CN122" t="s">
        <v>1171</v>
      </c>
      <c r="CO122">
        <v>0</v>
      </c>
      <c r="CP122">
        <f t="shared" si="125"/>
        <v>3363.9300000000003</v>
      </c>
      <c r="CQ122">
        <f t="shared" si="126"/>
        <v>233.1</v>
      </c>
      <c r="CR122">
        <f t="shared" si="127"/>
        <v>5445.7674999999999</v>
      </c>
      <c r="CS122">
        <f t="shared" si="128"/>
        <v>447.89625000000001</v>
      </c>
      <c r="CT122">
        <f t="shared" si="129"/>
        <v>437.36397499999998</v>
      </c>
      <c r="CU122">
        <f t="shared" si="130"/>
        <v>0</v>
      </c>
      <c r="CV122">
        <f t="shared" si="131"/>
        <v>51.273325</v>
      </c>
      <c r="CW122">
        <f t="shared" si="132"/>
        <v>35.980624999999996</v>
      </c>
      <c r="CX122">
        <f t="shared" si="133"/>
        <v>0</v>
      </c>
      <c r="CY122">
        <f t="shared" si="134"/>
        <v>394.38089999999994</v>
      </c>
      <c r="CZ122">
        <f t="shared" si="135"/>
        <v>350.56080000000003</v>
      </c>
      <c r="DC122" t="s">
        <v>3</v>
      </c>
      <c r="DD122" t="s">
        <v>3</v>
      </c>
      <c r="DE122" t="s">
        <v>195</v>
      </c>
      <c r="DF122" t="s">
        <v>195</v>
      </c>
      <c r="DG122" t="s">
        <v>196</v>
      </c>
      <c r="DH122" t="s">
        <v>3</v>
      </c>
      <c r="DI122" t="s">
        <v>196</v>
      </c>
      <c r="DJ122" t="s">
        <v>195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39</v>
      </c>
      <c r="DW122" t="s">
        <v>39</v>
      </c>
      <c r="DX122">
        <v>1</v>
      </c>
      <c r="EE122">
        <v>45919569</v>
      </c>
      <c r="EF122">
        <v>2</v>
      </c>
      <c r="EG122" t="s">
        <v>24</v>
      </c>
      <c r="EH122">
        <v>0</v>
      </c>
      <c r="EI122" t="s">
        <v>3</v>
      </c>
      <c r="EJ122">
        <v>1</v>
      </c>
      <c r="EK122">
        <v>9001</v>
      </c>
      <c r="EL122" t="s">
        <v>25</v>
      </c>
      <c r="EM122" t="s">
        <v>26</v>
      </c>
      <c r="EO122" t="s">
        <v>199</v>
      </c>
      <c r="EQ122">
        <v>0</v>
      </c>
      <c r="ER122">
        <v>4352.17</v>
      </c>
      <c r="ES122">
        <v>233.1</v>
      </c>
      <c r="ET122">
        <v>3788.36</v>
      </c>
      <c r="EU122">
        <v>311.58</v>
      </c>
      <c r="EV122">
        <v>330.71</v>
      </c>
      <c r="EW122">
        <v>38.770000000000003</v>
      </c>
      <c r="EX122">
        <v>25.03</v>
      </c>
      <c r="EY122">
        <v>0</v>
      </c>
      <c r="FQ122">
        <v>0</v>
      </c>
      <c r="FR122">
        <f t="shared" si="136"/>
        <v>0</v>
      </c>
      <c r="FS122">
        <v>0</v>
      </c>
      <c r="FT122" t="s">
        <v>28</v>
      </c>
      <c r="FU122" t="s">
        <v>29</v>
      </c>
      <c r="FX122">
        <v>81</v>
      </c>
      <c r="FY122">
        <v>72.25</v>
      </c>
      <c r="GA122" t="s">
        <v>3</v>
      </c>
      <c r="GD122">
        <v>1</v>
      </c>
      <c r="GF122">
        <v>-1691068569</v>
      </c>
      <c r="GG122">
        <v>2</v>
      </c>
      <c r="GH122">
        <v>1</v>
      </c>
      <c r="GI122">
        <v>-2</v>
      </c>
      <c r="GJ122">
        <v>0</v>
      </c>
      <c r="GK122">
        <v>0</v>
      </c>
      <c r="GL122">
        <f t="shared" si="137"/>
        <v>0</v>
      </c>
      <c r="GM122">
        <f t="shared" si="138"/>
        <v>4108.87</v>
      </c>
      <c r="GN122">
        <f t="shared" si="139"/>
        <v>4108.87</v>
      </c>
      <c r="GO122">
        <f t="shared" si="140"/>
        <v>0</v>
      </c>
      <c r="GP122">
        <f t="shared" si="141"/>
        <v>0</v>
      </c>
      <c r="GR122">
        <v>0</v>
      </c>
      <c r="GS122">
        <v>3</v>
      </c>
      <c r="GT122">
        <v>0</v>
      </c>
      <c r="GU122" t="s">
        <v>3</v>
      </c>
      <c r="GV122">
        <f t="shared" si="142"/>
        <v>0</v>
      </c>
      <c r="GW122">
        <v>1</v>
      </c>
      <c r="GX122">
        <f t="shared" si="143"/>
        <v>0</v>
      </c>
      <c r="HA122">
        <v>0</v>
      </c>
      <c r="HB122">
        <v>0</v>
      </c>
      <c r="HC122">
        <f t="shared" si="144"/>
        <v>0</v>
      </c>
      <c r="IK122">
        <v>0</v>
      </c>
    </row>
    <row r="123" spans="1:245" x14ac:dyDescent="0.2">
      <c r="A123">
        <v>17</v>
      </c>
      <c r="B123">
        <v>1</v>
      </c>
      <c r="C123">
        <f>ROW(SmtRes!A182)</f>
        <v>182</v>
      </c>
      <c r="D123">
        <f>ROW(EtalonRes!A172)</f>
        <v>172</v>
      </c>
      <c r="E123" t="s">
        <v>204</v>
      </c>
      <c r="F123" t="s">
        <v>205</v>
      </c>
      <c r="G123" t="s">
        <v>206</v>
      </c>
      <c r="H123" t="s">
        <v>39</v>
      </c>
      <c r="I123">
        <f>ROUND(55/100,9)</f>
        <v>0.55000000000000004</v>
      </c>
      <c r="J123">
        <v>0</v>
      </c>
      <c r="O123">
        <f t="shared" si="105"/>
        <v>3363.93</v>
      </c>
      <c r="P123">
        <f t="shared" si="106"/>
        <v>128.21</v>
      </c>
      <c r="Q123">
        <f t="shared" si="107"/>
        <v>2995.17</v>
      </c>
      <c r="R123">
        <f t="shared" si="108"/>
        <v>246.34</v>
      </c>
      <c r="S123">
        <f t="shared" si="109"/>
        <v>240.55</v>
      </c>
      <c r="T123">
        <f t="shared" si="110"/>
        <v>0</v>
      </c>
      <c r="U123">
        <f t="shared" si="111"/>
        <v>28.200328750000001</v>
      </c>
      <c r="V123">
        <f t="shared" si="112"/>
        <v>19.78934375</v>
      </c>
      <c r="W123">
        <f t="shared" si="113"/>
        <v>0</v>
      </c>
      <c r="X123">
        <f t="shared" si="114"/>
        <v>394.38</v>
      </c>
      <c r="Y123">
        <f t="shared" si="115"/>
        <v>350.56</v>
      </c>
      <c r="AA123">
        <v>47641669</v>
      </c>
      <c r="AB123">
        <f t="shared" si="116"/>
        <v>6116.2314749999996</v>
      </c>
      <c r="AC123">
        <f t="shared" si="117"/>
        <v>233.1</v>
      </c>
      <c r="AD123">
        <f t="shared" si="118"/>
        <v>5445.7674999999999</v>
      </c>
      <c r="AE123">
        <f t="shared" si="119"/>
        <v>447.89625000000001</v>
      </c>
      <c r="AF123">
        <f t="shared" si="120"/>
        <v>437.36397499999998</v>
      </c>
      <c r="AG123">
        <f t="shared" si="121"/>
        <v>0</v>
      </c>
      <c r="AH123">
        <f t="shared" si="122"/>
        <v>51.273325</v>
      </c>
      <c r="AI123">
        <f t="shared" si="123"/>
        <v>35.980624999999996</v>
      </c>
      <c r="AJ123">
        <f t="shared" si="124"/>
        <v>0</v>
      </c>
      <c r="AK123">
        <v>4352.17</v>
      </c>
      <c r="AL123">
        <v>233.1</v>
      </c>
      <c r="AM123">
        <v>3788.36</v>
      </c>
      <c r="AN123">
        <v>311.58</v>
      </c>
      <c r="AO123">
        <v>330.71</v>
      </c>
      <c r="AP123">
        <v>0</v>
      </c>
      <c r="AQ123">
        <v>38.770000000000003</v>
      </c>
      <c r="AR123">
        <v>25.03</v>
      </c>
      <c r="AS123">
        <v>0</v>
      </c>
      <c r="AT123">
        <v>81</v>
      </c>
      <c r="AU123">
        <v>72</v>
      </c>
      <c r="AV123">
        <v>1</v>
      </c>
      <c r="AW123">
        <v>1</v>
      </c>
      <c r="AZ123">
        <v>1</v>
      </c>
      <c r="BA123">
        <v>1</v>
      </c>
      <c r="BB123">
        <v>1</v>
      </c>
      <c r="BC123">
        <v>1</v>
      </c>
      <c r="BD123" t="s">
        <v>3</v>
      </c>
      <c r="BE123" t="s">
        <v>3</v>
      </c>
      <c r="BF123" t="s">
        <v>3</v>
      </c>
      <c r="BG123" t="s">
        <v>3</v>
      </c>
      <c r="BH123">
        <v>0</v>
      </c>
      <c r="BI123">
        <v>1</v>
      </c>
      <c r="BJ123" t="s">
        <v>207</v>
      </c>
      <c r="BM123">
        <v>9001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90</v>
      </c>
      <c r="CA123">
        <v>85</v>
      </c>
      <c r="CE123">
        <v>0</v>
      </c>
      <c r="CF123">
        <v>0</v>
      </c>
      <c r="CG123">
        <v>0</v>
      </c>
      <c r="CM123">
        <v>0</v>
      </c>
      <c r="CN123" t="s">
        <v>1171</v>
      </c>
      <c r="CO123">
        <v>0</v>
      </c>
      <c r="CP123">
        <f t="shared" si="125"/>
        <v>3363.9300000000003</v>
      </c>
      <c r="CQ123">
        <f t="shared" si="126"/>
        <v>233.1</v>
      </c>
      <c r="CR123">
        <f t="shared" si="127"/>
        <v>5445.7674999999999</v>
      </c>
      <c r="CS123">
        <f t="shared" si="128"/>
        <v>447.89625000000001</v>
      </c>
      <c r="CT123">
        <f t="shared" si="129"/>
        <v>437.36397499999998</v>
      </c>
      <c r="CU123">
        <f t="shared" si="130"/>
        <v>0</v>
      </c>
      <c r="CV123">
        <f t="shared" si="131"/>
        <v>51.273325</v>
      </c>
      <c r="CW123">
        <f t="shared" si="132"/>
        <v>35.980624999999996</v>
      </c>
      <c r="CX123">
        <f t="shared" si="133"/>
        <v>0</v>
      </c>
      <c r="CY123">
        <f t="shared" si="134"/>
        <v>394.38089999999994</v>
      </c>
      <c r="CZ123">
        <f t="shared" si="135"/>
        <v>350.56080000000003</v>
      </c>
      <c r="DC123" t="s">
        <v>3</v>
      </c>
      <c r="DD123" t="s">
        <v>3</v>
      </c>
      <c r="DE123" t="s">
        <v>195</v>
      </c>
      <c r="DF123" t="s">
        <v>195</v>
      </c>
      <c r="DG123" t="s">
        <v>196</v>
      </c>
      <c r="DH123" t="s">
        <v>3</v>
      </c>
      <c r="DI123" t="s">
        <v>196</v>
      </c>
      <c r="DJ123" t="s">
        <v>195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39</v>
      </c>
      <c r="DW123" t="s">
        <v>39</v>
      </c>
      <c r="DX123">
        <v>1</v>
      </c>
      <c r="EE123">
        <v>45919569</v>
      </c>
      <c r="EF123">
        <v>2</v>
      </c>
      <c r="EG123" t="s">
        <v>24</v>
      </c>
      <c r="EH123">
        <v>0</v>
      </c>
      <c r="EI123" t="s">
        <v>3</v>
      </c>
      <c r="EJ123">
        <v>1</v>
      </c>
      <c r="EK123">
        <v>9001</v>
      </c>
      <c r="EL123" t="s">
        <v>25</v>
      </c>
      <c r="EM123" t="s">
        <v>26</v>
      </c>
      <c r="EO123" t="s">
        <v>199</v>
      </c>
      <c r="EQ123">
        <v>0</v>
      </c>
      <c r="ER123">
        <v>4352.17</v>
      </c>
      <c r="ES123">
        <v>233.1</v>
      </c>
      <c r="ET123">
        <v>3788.36</v>
      </c>
      <c r="EU123">
        <v>311.58</v>
      </c>
      <c r="EV123">
        <v>330.71</v>
      </c>
      <c r="EW123">
        <v>38.770000000000003</v>
      </c>
      <c r="EX123">
        <v>25.03</v>
      </c>
      <c r="EY123">
        <v>0</v>
      </c>
      <c r="FQ123">
        <v>0</v>
      </c>
      <c r="FR123">
        <f t="shared" si="136"/>
        <v>0</v>
      </c>
      <c r="FS123">
        <v>0</v>
      </c>
      <c r="FT123" t="s">
        <v>28</v>
      </c>
      <c r="FU123" t="s">
        <v>29</v>
      </c>
      <c r="FX123">
        <v>81</v>
      </c>
      <c r="FY123">
        <v>72.25</v>
      </c>
      <c r="GA123" t="s">
        <v>3</v>
      </c>
      <c r="GD123">
        <v>1</v>
      </c>
      <c r="GF123">
        <v>-1691068569</v>
      </c>
      <c r="GG123">
        <v>2</v>
      </c>
      <c r="GH123">
        <v>1</v>
      </c>
      <c r="GI123">
        <v>-2</v>
      </c>
      <c r="GJ123">
        <v>0</v>
      </c>
      <c r="GK123">
        <v>0</v>
      </c>
      <c r="GL123">
        <f t="shared" si="137"/>
        <v>0</v>
      </c>
      <c r="GM123">
        <f t="shared" si="138"/>
        <v>4108.87</v>
      </c>
      <c r="GN123">
        <f t="shared" si="139"/>
        <v>4108.87</v>
      </c>
      <c r="GO123">
        <f t="shared" si="140"/>
        <v>0</v>
      </c>
      <c r="GP123">
        <f t="shared" si="141"/>
        <v>0</v>
      </c>
      <c r="GR123">
        <v>0</v>
      </c>
      <c r="GS123">
        <v>0</v>
      </c>
      <c r="GT123">
        <v>0</v>
      </c>
      <c r="GU123" t="s">
        <v>3</v>
      </c>
      <c r="GV123">
        <f t="shared" si="142"/>
        <v>0</v>
      </c>
      <c r="GW123">
        <v>1</v>
      </c>
      <c r="GX123">
        <f t="shared" si="143"/>
        <v>0</v>
      </c>
      <c r="HA123">
        <v>0</v>
      </c>
      <c r="HB123">
        <v>0</v>
      </c>
      <c r="HC123">
        <f t="shared" si="144"/>
        <v>0</v>
      </c>
      <c r="IK123">
        <v>0</v>
      </c>
    </row>
    <row r="124" spans="1:245" x14ac:dyDescent="0.2">
      <c r="A124">
        <v>17</v>
      </c>
      <c r="B124">
        <v>1</v>
      </c>
      <c r="C124">
        <f>ROW(SmtRes!A196)</f>
        <v>196</v>
      </c>
      <c r="D124">
        <f>ROW(EtalonRes!A186)</f>
        <v>186</v>
      </c>
      <c r="E124" t="s">
        <v>208</v>
      </c>
      <c r="F124" t="s">
        <v>209</v>
      </c>
      <c r="G124" t="s">
        <v>210</v>
      </c>
      <c r="H124" t="s">
        <v>19</v>
      </c>
      <c r="I124">
        <v>4.9500000000000002E-2</v>
      </c>
      <c r="J124">
        <v>0</v>
      </c>
      <c r="O124">
        <f t="shared" si="105"/>
        <v>362.68</v>
      </c>
      <c r="P124">
        <f t="shared" si="106"/>
        <v>25.24</v>
      </c>
      <c r="Q124">
        <f t="shared" si="107"/>
        <v>218.06</v>
      </c>
      <c r="R124">
        <f t="shared" si="108"/>
        <v>3.04</v>
      </c>
      <c r="S124">
        <f t="shared" si="109"/>
        <v>119.38</v>
      </c>
      <c r="T124">
        <f t="shared" si="110"/>
        <v>0</v>
      </c>
      <c r="U124">
        <f t="shared" si="111"/>
        <v>12.6999675</v>
      </c>
      <c r="V124">
        <f t="shared" si="112"/>
        <v>0.28462500000000002</v>
      </c>
      <c r="W124">
        <f t="shared" si="113"/>
        <v>0</v>
      </c>
      <c r="X124">
        <f t="shared" si="114"/>
        <v>80.8</v>
      </c>
      <c r="Y124">
        <f t="shared" si="115"/>
        <v>48.97</v>
      </c>
      <c r="AA124">
        <v>47636896</v>
      </c>
      <c r="AB124">
        <f t="shared" si="116"/>
        <v>7326.9803750000001</v>
      </c>
      <c r="AC124">
        <f t="shared" si="117"/>
        <v>509.95</v>
      </c>
      <c r="AD124">
        <f t="shared" si="118"/>
        <v>4405.319375</v>
      </c>
      <c r="AE124">
        <f t="shared" si="119"/>
        <v>61.424374999999998</v>
      </c>
      <c r="AF124">
        <f t="shared" si="120"/>
        <v>2411.7109999999998</v>
      </c>
      <c r="AG124">
        <f t="shared" si="121"/>
        <v>0</v>
      </c>
      <c r="AH124">
        <f t="shared" si="122"/>
        <v>256.565</v>
      </c>
      <c r="AI124">
        <f t="shared" si="123"/>
        <v>5.75</v>
      </c>
      <c r="AJ124">
        <f t="shared" si="124"/>
        <v>0</v>
      </c>
      <c r="AK124">
        <v>5398.12</v>
      </c>
      <c r="AL124">
        <v>509.95</v>
      </c>
      <c r="AM124">
        <v>3064.57</v>
      </c>
      <c r="AN124">
        <v>42.73</v>
      </c>
      <c r="AO124">
        <v>1823.6</v>
      </c>
      <c r="AP124">
        <v>0</v>
      </c>
      <c r="AQ124">
        <v>194</v>
      </c>
      <c r="AR124">
        <v>4</v>
      </c>
      <c r="AS124">
        <v>0</v>
      </c>
      <c r="AT124">
        <v>66</v>
      </c>
      <c r="AU124">
        <v>40</v>
      </c>
      <c r="AV124">
        <v>1.06</v>
      </c>
      <c r="AW124">
        <v>1.06</v>
      </c>
      <c r="AZ124">
        <v>1</v>
      </c>
      <c r="BA124">
        <v>1</v>
      </c>
      <c r="BB124">
        <v>1</v>
      </c>
      <c r="BC124">
        <v>1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2</v>
      </c>
      <c r="BJ124" t="s">
        <v>211</v>
      </c>
      <c r="BM124">
        <v>138001</v>
      </c>
      <c r="BN124">
        <v>0</v>
      </c>
      <c r="BO124" t="s">
        <v>3</v>
      </c>
      <c r="BP124">
        <v>0</v>
      </c>
      <c r="BQ124">
        <v>3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66</v>
      </c>
      <c r="CA124">
        <v>40</v>
      </c>
      <c r="CE124">
        <v>0</v>
      </c>
      <c r="CF124">
        <v>0</v>
      </c>
      <c r="CG124">
        <v>0</v>
      </c>
      <c r="CM124">
        <v>0</v>
      </c>
      <c r="CN124" t="s">
        <v>1171</v>
      </c>
      <c r="CO124">
        <v>0</v>
      </c>
      <c r="CP124">
        <f t="shared" si="125"/>
        <v>362.68</v>
      </c>
      <c r="CQ124">
        <f t="shared" si="126"/>
        <v>509.95</v>
      </c>
      <c r="CR124">
        <f t="shared" si="127"/>
        <v>4405.319375</v>
      </c>
      <c r="CS124">
        <f t="shared" si="128"/>
        <v>61.424374999999998</v>
      </c>
      <c r="CT124">
        <f t="shared" si="129"/>
        <v>2411.7109999999998</v>
      </c>
      <c r="CU124">
        <f t="shared" si="130"/>
        <v>0</v>
      </c>
      <c r="CV124">
        <f t="shared" si="131"/>
        <v>256.565</v>
      </c>
      <c r="CW124">
        <f t="shared" si="132"/>
        <v>5.75</v>
      </c>
      <c r="CX124">
        <f t="shared" si="133"/>
        <v>0</v>
      </c>
      <c r="CY124">
        <f t="shared" si="134"/>
        <v>80.797200000000004</v>
      </c>
      <c r="CZ124">
        <f t="shared" si="135"/>
        <v>48.968000000000004</v>
      </c>
      <c r="DC124" t="s">
        <v>3</v>
      </c>
      <c r="DD124" t="s">
        <v>3</v>
      </c>
      <c r="DE124" t="s">
        <v>195</v>
      </c>
      <c r="DF124" t="s">
        <v>195</v>
      </c>
      <c r="DG124" t="s">
        <v>196</v>
      </c>
      <c r="DH124" t="s">
        <v>3</v>
      </c>
      <c r="DI124" t="s">
        <v>196</v>
      </c>
      <c r="DJ124" t="s">
        <v>195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1009</v>
      </c>
      <c r="DV124" t="s">
        <v>19</v>
      </c>
      <c r="DW124" t="s">
        <v>19</v>
      </c>
      <c r="DX124">
        <v>1000</v>
      </c>
      <c r="EE124">
        <v>45919490</v>
      </c>
      <c r="EF124">
        <v>3</v>
      </c>
      <c r="EG124" t="s">
        <v>132</v>
      </c>
      <c r="EH124">
        <v>0</v>
      </c>
      <c r="EI124" t="s">
        <v>3</v>
      </c>
      <c r="EJ124">
        <v>2</v>
      </c>
      <c r="EK124">
        <v>138001</v>
      </c>
      <c r="EL124" t="s">
        <v>212</v>
      </c>
      <c r="EM124" t="s">
        <v>213</v>
      </c>
      <c r="EO124" t="s">
        <v>199</v>
      </c>
      <c r="EQ124">
        <v>0</v>
      </c>
      <c r="ER124">
        <v>5398.12</v>
      </c>
      <c r="ES124">
        <v>509.95</v>
      </c>
      <c r="ET124">
        <v>3064.57</v>
      </c>
      <c r="EU124">
        <v>42.73</v>
      </c>
      <c r="EV124">
        <v>1823.6</v>
      </c>
      <c r="EW124">
        <v>194</v>
      </c>
      <c r="EX124">
        <v>4</v>
      </c>
      <c r="EY124">
        <v>0</v>
      </c>
      <c r="FQ124">
        <v>0</v>
      </c>
      <c r="FR124">
        <f t="shared" si="136"/>
        <v>0</v>
      </c>
      <c r="FS124">
        <v>0</v>
      </c>
      <c r="FX124">
        <v>66</v>
      </c>
      <c r="FY124">
        <v>40</v>
      </c>
      <c r="GA124" t="s">
        <v>3</v>
      </c>
      <c r="GD124">
        <v>1</v>
      </c>
      <c r="GF124">
        <v>-344110738</v>
      </c>
      <c r="GG124">
        <v>2</v>
      </c>
      <c r="GH124">
        <v>1</v>
      </c>
      <c r="GI124">
        <v>-2</v>
      </c>
      <c r="GJ124">
        <v>0</v>
      </c>
      <c r="GK124">
        <v>0</v>
      </c>
      <c r="GL124">
        <f t="shared" si="137"/>
        <v>0</v>
      </c>
      <c r="GM124">
        <f t="shared" si="138"/>
        <v>492.45</v>
      </c>
      <c r="GN124">
        <f t="shared" si="139"/>
        <v>0</v>
      </c>
      <c r="GO124">
        <f t="shared" si="140"/>
        <v>492.45</v>
      </c>
      <c r="GP124">
        <f t="shared" si="141"/>
        <v>0</v>
      </c>
      <c r="GR124">
        <v>0</v>
      </c>
      <c r="GS124">
        <v>3</v>
      </c>
      <c r="GT124">
        <v>0</v>
      </c>
      <c r="GU124" t="s">
        <v>3</v>
      </c>
      <c r="GV124">
        <f t="shared" si="142"/>
        <v>0</v>
      </c>
      <c r="GW124">
        <v>1</v>
      </c>
      <c r="GX124">
        <f t="shared" si="143"/>
        <v>0</v>
      </c>
      <c r="HA124">
        <v>0</v>
      </c>
      <c r="HB124">
        <v>0</v>
      </c>
      <c r="HC124">
        <f t="shared" si="144"/>
        <v>0</v>
      </c>
      <c r="IK124">
        <v>0</v>
      </c>
    </row>
    <row r="125" spans="1:245" x14ac:dyDescent="0.2">
      <c r="A125">
        <v>17</v>
      </c>
      <c r="B125">
        <v>1</v>
      </c>
      <c r="C125">
        <f>ROW(SmtRes!A210)</f>
        <v>210</v>
      </c>
      <c r="D125">
        <f>ROW(EtalonRes!A200)</f>
        <v>200</v>
      </c>
      <c r="E125" t="s">
        <v>208</v>
      </c>
      <c r="F125" t="s">
        <v>209</v>
      </c>
      <c r="G125" t="s">
        <v>210</v>
      </c>
      <c r="H125" t="s">
        <v>19</v>
      </c>
      <c r="I125">
        <v>4.9500000000000002E-2</v>
      </c>
      <c r="J125">
        <v>0</v>
      </c>
      <c r="O125">
        <f t="shared" si="105"/>
        <v>362.68</v>
      </c>
      <c r="P125">
        <f t="shared" si="106"/>
        <v>25.24</v>
      </c>
      <c r="Q125">
        <f t="shared" si="107"/>
        <v>218.06</v>
      </c>
      <c r="R125">
        <f t="shared" si="108"/>
        <v>3.04</v>
      </c>
      <c r="S125">
        <f t="shared" si="109"/>
        <v>119.38</v>
      </c>
      <c r="T125">
        <f t="shared" si="110"/>
        <v>0</v>
      </c>
      <c r="U125">
        <f t="shared" si="111"/>
        <v>12.6999675</v>
      </c>
      <c r="V125">
        <f t="shared" si="112"/>
        <v>0.28462500000000002</v>
      </c>
      <c r="W125">
        <f t="shared" si="113"/>
        <v>0</v>
      </c>
      <c r="X125">
        <f t="shared" si="114"/>
        <v>80.8</v>
      </c>
      <c r="Y125">
        <f t="shared" si="115"/>
        <v>48.97</v>
      </c>
      <c r="AA125">
        <v>47641669</v>
      </c>
      <c r="AB125">
        <f t="shared" si="116"/>
        <v>7326.9803750000001</v>
      </c>
      <c r="AC125">
        <f t="shared" si="117"/>
        <v>509.95</v>
      </c>
      <c r="AD125">
        <f t="shared" si="118"/>
        <v>4405.319375</v>
      </c>
      <c r="AE125">
        <f t="shared" si="119"/>
        <v>61.424374999999998</v>
      </c>
      <c r="AF125">
        <f t="shared" si="120"/>
        <v>2411.7109999999998</v>
      </c>
      <c r="AG125">
        <f t="shared" si="121"/>
        <v>0</v>
      </c>
      <c r="AH125">
        <f t="shared" si="122"/>
        <v>256.565</v>
      </c>
      <c r="AI125">
        <f t="shared" si="123"/>
        <v>5.75</v>
      </c>
      <c r="AJ125">
        <f t="shared" si="124"/>
        <v>0</v>
      </c>
      <c r="AK125">
        <v>5398.12</v>
      </c>
      <c r="AL125">
        <v>509.95</v>
      </c>
      <c r="AM125">
        <v>3064.57</v>
      </c>
      <c r="AN125">
        <v>42.73</v>
      </c>
      <c r="AO125">
        <v>1823.6</v>
      </c>
      <c r="AP125">
        <v>0</v>
      </c>
      <c r="AQ125">
        <v>194</v>
      </c>
      <c r="AR125">
        <v>4</v>
      </c>
      <c r="AS125">
        <v>0</v>
      </c>
      <c r="AT125">
        <v>66</v>
      </c>
      <c r="AU125">
        <v>40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2</v>
      </c>
      <c r="BJ125" t="s">
        <v>211</v>
      </c>
      <c r="BM125">
        <v>138001</v>
      </c>
      <c r="BN125">
        <v>0</v>
      </c>
      <c r="BO125" t="s">
        <v>3</v>
      </c>
      <c r="BP125">
        <v>0</v>
      </c>
      <c r="BQ125">
        <v>3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66</v>
      </c>
      <c r="CA125">
        <v>40</v>
      </c>
      <c r="CE125">
        <v>0</v>
      </c>
      <c r="CF125">
        <v>0</v>
      </c>
      <c r="CG125">
        <v>0</v>
      </c>
      <c r="CM125">
        <v>0</v>
      </c>
      <c r="CN125" t="s">
        <v>1171</v>
      </c>
      <c r="CO125">
        <v>0</v>
      </c>
      <c r="CP125">
        <f t="shared" si="125"/>
        <v>362.68</v>
      </c>
      <c r="CQ125">
        <f t="shared" si="126"/>
        <v>509.95</v>
      </c>
      <c r="CR125">
        <f t="shared" si="127"/>
        <v>4405.319375</v>
      </c>
      <c r="CS125">
        <f t="shared" si="128"/>
        <v>61.424374999999998</v>
      </c>
      <c r="CT125">
        <f t="shared" si="129"/>
        <v>2411.7109999999998</v>
      </c>
      <c r="CU125">
        <f t="shared" si="130"/>
        <v>0</v>
      </c>
      <c r="CV125">
        <f t="shared" si="131"/>
        <v>256.565</v>
      </c>
      <c r="CW125">
        <f t="shared" si="132"/>
        <v>5.75</v>
      </c>
      <c r="CX125">
        <f t="shared" si="133"/>
        <v>0</v>
      </c>
      <c r="CY125">
        <f t="shared" si="134"/>
        <v>80.797200000000004</v>
      </c>
      <c r="CZ125">
        <f t="shared" si="135"/>
        <v>48.968000000000004</v>
      </c>
      <c r="DC125" t="s">
        <v>3</v>
      </c>
      <c r="DD125" t="s">
        <v>3</v>
      </c>
      <c r="DE125" t="s">
        <v>195</v>
      </c>
      <c r="DF125" t="s">
        <v>195</v>
      </c>
      <c r="DG125" t="s">
        <v>196</v>
      </c>
      <c r="DH125" t="s">
        <v>3</v>
      </c>
      <c r="DI125" t="s">
        <v>196</v>
      </c>
      <c r="DJ125" t="s">
        <v>195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1009</v>
      </c>
      <c r="DV125" t="s">
        <v>19</v>
      </c>
      <c r="DW125" t="s">
        <v>19</v>
      </c>
      <c r="DX125">
        <v>1000</v>
      </c>
      <c r="EE125">
        <v>45919490</v>
      </c>
      <c r="EF125">
        <v>3</v>
      </c>
      <c r="EG125" t="s">
        <v>132</v>
      </c>
      <c r="EH125">
        <v>0</v>
      </c>
      <c r="EI125" t="s">
        <v>3</v>
      </c>
      <c r="EJ125">
        <v>2</v>
      </c>
      <c r="EK125">
        <v>138001</v>
      </c>
      <c r="EL125" t="s">
        <v>212</v>
      </c>
      <c r="EM125" t="s">
        <v>213</v>
      </c>
      <c r="EO125" t="s">
        <v>199</v>
      </c>
      <c r="EQ125">
        <v>0</v>
      </c>
      <c r="ER125">
        <v>5398.12</v>
      </c>
      <c r="ES125">
        <v>509.95</v>
      </c>
      <c r="ET125">
        <v>3064.57</v>
      </c>
      <c r="EU125">
        <v>42.73</v>
      </c>
      <c r="EV125">
        <v>1823.6</v>
      </c>
      <c r="EW125">
        <v>194</v>
      </c>
      <c r="EX125">
        <v>4</v>
      </c>
      <c r="EY125">
        <v>0</v>
      </c>
      <c r="FQ125">
        <v>0</v>
      </c>
      <c r="FR125">
        <f t="shared" si="136"/>
        <v>0</v>
      </c>
      <c r="FS125">
        <v>0</v>
      </c>
      <c r="FX125">
        <v>66</v>
      </c>
      <c r="FY125">
        <v>40</v>
      </c>
      <c r="GA125" t="s">
        <v>3</v>
      </c>
      <c r="GD125">
        <v>1</v>
      </c>
      <c r="GF125">
        <v>-344110738</v>
      </c>
      <c r="GG125">
        <v>2</v>
      </c>
      <c r="GH125">
        <v>1</v>
      </c>
      <c r="GI125">
        <v>-2</v>
      </c>
      <c r="GJ125">
        <v>0</v>
      </c>
      <c r="GK125">
        <v>0</v>
      </c>
      <c r="GL125">
        <f t="shared" si="137"/>
        <v>0</v>
      </c>
      <c r="GM125">
        <f t="shared" si="138"/>
        <v>492.45</v>
      </c>
      <c r="GN125">
        <f t="shared" si="139"/>
        <v>0</v>
      </c>
      <c r="GO125">
        <f t="shared" si="140"/>
        <v>492.45</v>
      </c>
      <c r="GP125">
        <f t="shared" si="141"/>
        <v>0</v>
      </c>
      <c r="GR125">
        <v>0</v>
      </c>
      <c r="GS125">
        <v>0</v>
      </c>
      <c r="GT125">
        <v>0</v>
      </c>
      <c r="GU125" t="s">
        <v>3</v>
      </c>
      <c r="GV125">
        <f t="shared" si="142"/>
        <v>0</v>
      </c>
      <c r="GW125">
        <v>1</v>
      </c>
      <c r="GX125">
        <f t="shared" si="143"/>
        <v>0</v>
      </c>
      <c r="HA125">
        <v>0</v>
      </c>
      <c r="HB125">
        <v>0</v>
      </c>
      <c r="HC125">
        <f t="shared" si="144"/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ROW(SmtRes!A228)</f>
        <v>228</v>
      </c>
      <c r="D126">
        <f>ROW(EtalonRes!A219)</f>
        <v>219</v>
      </c>
      <c r="E126" t="s">
        <v>214</v>
      </c>
      <c r="F126" t="s">
        <v>17</v>
      </c>
      <c r="G126" t="s">
        <v>215</v>
      </c>
      <c r="H126" t="s">
        <v>19</v>
      </c>
      <c r="I126">
        <f>ROUND((459*2.53+2350*1.25)/1000,9)</f>
        <v>4.09877</v>
      </c>
      <c r="J126">
        <v>0</v>
      </c>
      <c r="O126">
        <f t="shared" si="105"/>
        <v>3425.58</v>
      </c>
      <c r="P126">
        <f t="shared" si="106"/>
        <v>335.94</v>
      </c>
      <c r="Q126">
        <f t="shared" si="107"/>
        <v>741.21</v>
      </c>
      <c r="R126">
        <f t="shared" si="108"/>
        <v>22.51</v>
      </c>
      <c r="S126">
        <f t="shared" si="109"/>
        <v>2348.4299999999998</v>
      </c>
      <c r="T126">
        <f t="shared" si="110"/>
        <v>0</v>
      </c>
      <c r="U126">
        <f t="shared" si="111"/>
        <v>275.31345867674997</v>
      </c>
      <c r="V126">
        <f t="shared" si="112"/>
        <v>1.82651438125</v>
      </c>
      <c r="W126">
        <f t="shared" si="113"/>
        <v>0</v>
      </c>
      <c r="X126">
        <f t="shared" si="114"/>
        <v>1920.46</v>
      </c>
      <c r="Y126">
        <f t="shared" si="115"/>
        <v>1707.08</v>
      </c>
      <c r="AA126">
        <v>47636896</v>
      </c>
      <c r="AB126">
        <f t="shared" si="116"/>
        <v>835.75739999999996</v>
      </c>
      <c r="AC126">
        <f t="shared" si="117"/>
        <v>81.96</v>
      </c>
      <c r="AD126">
        <f t="shared" si="118"/>
        <v>180.83750000000001</v>
      </c>
      <c r="AE126">
        <f t="shared" si="119"/>
        <v>5.49125</v>
      </c>
      <c r="AF126">
        <f t="shared" si="120"/>
        <v>572.95989999999995</v>
      </c>
      <c r="AG126">
        <f t="shared" si="121"/>
        <v>0</v>
      </c>
      <c r="AH126">
        <f t="shared" si="122"/>
        <v>67.169774999999987</v>
      </c>
      <c r="AI126">
        <f t="shared" si="123"/>
        <v>0.44562499999999999</v>
      </c>
      <c r="AJ126">
        <f t="shared" si="124"/>
        <v>0</v>
      </c>
      <c r="AK126">
        <v>641</v>
      </c>
      <c r="AL126">
        <v>81.96</v>
      </c>
      <c r="AM126">
        <v>125.8</v>
      </c>
      <c r="AN126">
        <v>3.82</v>
      </c>
      <c r="AO126">
        <v>433.24</v>
      </c>
      <c r="AP126">
        <v>0</v>
      </c>
      <c r="AQ126">
        <v>50.79</v>
      </c>
      <c r="AR126">
        <v>0.31</v>
      </c>
      <c r="AS126">
        <v>0</v>
      </c>
      <c r="AT126">
        <v>81</v>
      </c>
      <c r="AU126">
        <v>72</v>
      </c>
      <c r="AV126">
        <v>1.06</v>
      </c>
      <c r="AW126">
        <v>1.06</v>
      </c>
      <c r="AZ126">
        <v>1</v>
      </c>
      <c r="BA126">
        <v>1</v>
      </c>
      <c r="BB126">
        <v>1</v>
      </c>
      <c r="BC126">
        <v>1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1</v>
      </c>
      <c r="BJ126" t="s">
        <v>20</v>
      </c>
      <c r="BM126">
        <v>9001</v>
      </c>
      <c r="BN126">
        <v>0</v>
      </c>
      <c r="BO126" t="s">
        <v>3</v>
      </c>
      <c r="BP126">
        <v>0</v>
      </c>
      <c r="BQ126">
        <v>2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90</v>
      </c>
      <c r="CA126">
        <v>85</v>
      </c>
      <c r="CE126">
        <v>0</v>
      </c>
      <c r="CF126">
        <v>0</v>
      </c>
      <c r="CG126">
        <v>0</v>
      </c>
      <c r="CM126">
        <v>0</v>
      </c>
      <c r="CN126" t="s">
        <v>1171</v>
      </c>
      <c r="CO126">
        <v>0</v>
      </c>
      <c r="CP126">
        <f t="shared" si="125"/>
        <v>3425.58</v>
      </c>
      <c r="CQ126">
        <f t="shared" si="126"/>
        <v>81.96</v>
      </c>
      <c r="CR126">
        <f t="shared" si="127"/>
        <v>180.83750000000001</v>
      </c>
      <c r="CS126">
        <f t="shared" si="128"/>
        <v>5.49125</v>
      </c>
      <c r="CT126">
        <f t="shared" si="129"/>
        <v>572.95989999999995</v>
      </c>
      <c r="CU126">
        <f t="shared" si="130"/>
        <v>0</v>
      </c>
      <c r="CV126">
        <f t="shared" si="131"/>
        <v>67.169774999999987</v>
      </c>
      <c r="CW126">
        <f t="shared" si="132"/>
        <v>0.44562499999999999</v>
      </c>
      <c r="CX126">
        <f t="shared" si="133"/>
        <v>0</v>
      </c>
      <c r="CY126">
        <f t="shared" si="134"/>
        <v>1920.4614000000001</v>
      </c>
      <c r="CZ126">
        <f t="shared" si="135"/>
        <v>1707.0767999999998</v>
      </c>
      <c r="DC126" t="s">
        <v>3</v>
      </c>
      <c r="DD126" t="s">
        <v>3</v>
      </c>
      <c r="DE126" t="s">
        <v>195</v>
      </c>
      <c r="DF126" t="s">
        <v>195</v>
      </c>
      <c r="DG126" t="s">
        <v>196</v>
      </c>
      <c r="DH126" t="s">
        <v>3</v>
      </c>
      <c r="DI126" t="s">
        <v>196</v>
      </c>
      <c r="DJ126" t="s">
        <v>195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1009</v>
      </c>
      <c r="DV126" t="s">
        <v>19</v>
      </c>
      <c r="DW126" t="s">
        <v>19</v>
      </c>
      <c r="DX126">
        <v>1000</v>
      </c>
      <c r="EE126">
        <v>45919569</v>
      </c>
      <c r="EF126">
        <v>2</v>
      </c>
      <c r="EG126" t="s">
        <v>24</v>
      </c>
      <c r="EH126">
        <v>0</v>
      </c>
      <c r="EI126" t="s">
        <v>3</v>
      </c>
      <c r="EJ126">
        <v>1</v>
      </c>
      <c r="EK126">
        <v>9001</v>
      </c>
      <c r="EL126" t="s">
        <v>25</v>
      </c>
      <c r="EM126" t="s">
        <v>26</v>
      </c>
      <c r="EO126" t="s">
        <v>199</v>
      </c>
      <c r="EQ126">
        <v>0</v>
      </c>
      <c r="ER126">
        <v>641</v>
      </c>
      <c r="ES126">
        <v>81.96</v>
      </c>
      <c r="ET126">
        <v>125.8</v>
      </c>
      <c r="EU126">
        <v>3.82</v>
      </c>
      <c r="EV126">
        <v>433.24</v>
      </c>
      <c r="EW126">
        <v>50.79</v>
      </c>
      <c r="EX126">
        <v>0.31</v>
      </c>
      <c r="EY126">
        <v>0</v>
      </c>
      <c r="FQ126">
        <v>0</v>
      </c>
      <c r="FR126">
        <f t="shared" si="136"/>
        <v>0</v>
      </c>
      <c r="FS126">
        <v>0</v>
      </c>
      <c r="FT126" t="s">
        <v>28</v>
      </c>
      <c r="FU126" t="s">
        <v>29</v>
      </c>
      <c r="FX126">
        <v>81</v>
      </c>
      <c r="FY126">
        <v>72.25</v>
      </c>
      <c r="GA126" t="s">
        <v>3</v>
      </c>
      <c r="GD126">
        <v>1</v>
      </c>
      <c r="GF126">
        <v>1045391294</v>
      </c>
      <c r="GG126">
        <v>2</v>
      </c>
      <c r="GH126">
        <v>1</v>
      </c>
      <c r="GI126">
        <v>-2</v>
      </c>
      <c r="GJ126">
        <v>0</v>
      </c>
      <c r="GK126">
        <v>0</v>
      </c>
      <c r="GL126">
        <f t="shared" si="137"/>
        <v>0</v>
      </c>
      <c r="GM126">
        <f t="shared" si="138"/>
        <v>7053.12</v>
      </c>
      <c r="GN126">
        <f t="shared" si="139"/>
        <v>7053.12</v>
      </c>
      <c r="GO126">
        <f t="shared" si="140"/>
        <v>0</v>
      </c>
      <c r="GP126">
        <f t="shared" si="141"/>
        <v>0</v>
      </c>
      <c r="GR126">
        <v>0</v>
      </c>
      <c r="GS126">
        <v>3</v>
      </c>
      <c r="GT126">
        <v>0</v>
      </c>
      <c r="GU126" t="s">
        <v>3</v>
      </c>
      <c r="GV126">
        <f t="shared" si="142"/>
        <v>0</v>
      </c>
      <c r="GW126">
        <v>1</v>
      </c>
      <c r="GX126">
        <f t="shared" si="143"/>
        <v>0</v>
      </c>
      <c r="HA126">
        <v>0</v>
      </c>
      <c r="HB126">
        <v>0</v>
      </c>
      <c r="HC126">
        <f t="shared" si="144"/>
        <v>0</v>
      </c>
      <c r="IK126">
        <v>0</v>
      </c>
    </row>
    <row r="127" spans="1:245" x14ac:dyDescent="0.2">
      <c r="A127">
        <v>17</v>
      </c>
      <c r="B127">
        <v>1</v>
      </c>
      <c r="C127">
        <f>ROW(SmtRes!A246)</f>
        <v>246</v>
      </c>
      <c r="D127">
        <f>ROW(EtalonRes!A238)</f>
        <v>238</v>
      </c>
      <c r="E127" t="s">
        <v>214</v>
      </c>
      <c r="F127" t="s">
        <v>17</v>
      </c>
      <c r="G127" t="s">
        <v>215</v>
      </c>
      <c r="H127" t="s">
        <v>19</v>
      </c>
      <c r="I127">
        <f>ROUND((459*2.53+2350*1.25)/1000,9)</f>
        <v>4.09877</v>
      </c>
      <c r="J127">
        <v>0</v>
      </c>
      <c r="O127">
        <f t="shared" si="105"/>
        <v>3425.58</v>
      </c>
      <c r="P127">
        <f t="shared" si="106"/>
        <v>335.94</v>
      </c>
      <c r="Q127">
        <f t="shared" si="107"/>
        <v>741.21</v>
      </c>
      <c r="R127">
        <f t="shared" si="108"/>
        <v>22.51</v>
      </c>
      <c r="S127">
        <f t="shared" si="109"/>
        <v>2348.4299999999998</v>
      </c>
      <c r="T127">
        <f t="shared" si="110"/>
        <v>0</v>
      </c>
      <c r="U127">
        <f t="shared" si="111"/>
        <v>275.31345867674997</v>
      </c>
      <c r="V127">
        <f t="shared" si="112"/>
        <v>1.82651438125</v>
      </c>
      <c r="W127">
        <f t="shared" si="113"/>
        <v>0</v>
      </c>
      <c r="X127">
        <f t="shared" si="114"/>
        <v>1920.46</v>
      </c>
      <c r="Y127">
        <f t="shared" si="115"/>
        <v>1707.08</v>
      </c>
      <c r="AA127">
        <v>47641669</v>
      </c>
      <c r="AB127">
        <f t="shared" si="116"/>
        <v>835.75739999999996</v>
      </c>
      <c r="AC127">
        <f t="shared" si="117"/>
        <v>81.96</v>
      </c>
      <c r="AD127">
        <f t="shared" si="118"/>
        <v>180.83750000000001</v>
      </c>
      <c r="AE127">
        <f t="shared" si="119"/>
        <v>5.49125</v>
      </c>
      <c r="AF127">
        <f t="shared" si="120"/>
        <v>572.95989999999995</v>
      </c>
      <c r="AG127">
        <f t="shared" si="121"/>
        <v>0</v>
      </c>
      <c r="AH127">
        <f t="shared" si="122"/>
        <v>67.169774999999987</v>
      </c>
      <c r="AI127">
        <f t="shared" si="123"/>
        <v>0.44562499999999999</v>
      </c>
      <c r="AJ127">
        <f t="shared" si="124"/>
        <v>0</v>
      </c>
      <c r="AK127">
        <v>641</v>
      </c>
      <c r="AL127">
        <v>81.96</v>
      </c>
      <c r="AM127">
        <v>125.8</v>
      </c>
      <c r="AN127">
        <v>3.82</v>
      </c>
      <c r="AO127">
        <v>433.24</v>
      </c>
      <c r="AP127">
        <v>0</v>
      </c>
      <c r="AQ127">
        <v>50.79</v>
      </c>
      <c r="AR127">
        <v>0.31</v>
      </c>
      <c r="AS127">
        <v>0</v>
      </c>
      <c r="AT127">
        <v>81</v>
      </c>
      <c r="AU127">
        <v>72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3</v>
      </c>
      <c r="BE127" t="s">
        <v>3</v>
      </c>
      <c r="BF127" t="s">
        <v>3</v>
      </c>
      <c r="BG127" t="s">
        <v>3</v>
      </c>
      <c r="BH127">
        <v>0</v>
      </c>
      <c r="BI127">
        <v>1</v>
      </c>
      <c r="BJ127" t="s">
        <v>20</v>
      </c>
      <c r="BM127">
        <v>9001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90</v>
      </c>
      <c r="CA127">
        <v>85</v>
      </c>
      <c r="CE127">
        <v>0</v>
      </c>
      <c r="CF127">
        <v>0</v>
      </c>
      <c r="CG127">
        <v>0</v>
      </c>
      <c r="CM127">
        <v>0</v>
      </c>
      <c r="CN127" t="s">
        <v>1171</v>
      </c>
      <c r="CO127">
        <v>0</v>
      </c>
      <c r="CP127">
        <f t="shared" si="125"/>
        <v>3425.58</v>
      </c>
      <c r="CQ127">
        <f t="shared" si="126"/>
        <v>81.96</v>
      </c>
      <c r="CR127">
        <f t="shared" si="127"/>
        <v>180.83750000000001</v>
      </c>
      <c r="CS127">
        <f t="shared" si="128"/>
        <v>5.49125</v>
      </c>
      <c r="CT127">
        <f t="shared" si="129"/>
        <v>572.95989999999995</v>
      </c>
      <c r="CU127">
        <f t="shared" si="130"/>
        <v>0</v>
      </c>
      <c r="CV127">
        <f t="shared" si="131"/>
        <v>67.169774999999987</v>
      </c>
      <c r="CW127">
        <f t="shared" si="132"/>
        <v>0.44562499999999999</v>
      </c>
      <c r="CX127">
        <f t="shared" si="133"/>
        <v>0</v>
      </c>
      <c r="CY127">
        <f t="shared" si="134"/>
        <v>1920.4614000000001</v>
      </c>
      <c r="CZ127">
        <f t="shared" si="135"/>
        <v>1707.0767999999998</v>
      </c>
      <c r="DC127" t="s">
        <v>3</v>
      </c>
      <c r="DD127" t="s">
        <v>3</v>
      </c>
      <c r="DE127" t="s">
        <v>195</v>
      </c>
      <c r="DF127" t="s">
        <v>195</v>
      </c>
      <c r="DG127" t="s">
        <v>196</v>
      </c>
      <c r="DH127" t="s">
        <v>3</v>
      </c>
      <c r="DI127" t="s">
        <v>196</v>
      </c>
      <c r="DJ127" t="s">
        <v>195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19</v>
      </c>
      <c r="DW127" t="s">
        <v>19</v>
      </c>
      <c r="DX127">
        <v>1000</v>
      </c>
      <c r="EE127">
        <v>45919569</v>
      </c>
      <c r="EF127">
        <v>2</v>
      </c>
      <c r="EG127" t="s">
        <v>24</v>
      </c>
      <c r="EH127">
        <v>0</v>
      </c>
      <c r="EI127" t="s">
        <v>3</v>
      </c>
      <c r="EJ127">
        <v>1</v>
      </c>
      <c r="EK127">
        <v>9001</v>
      </c>
      <c r="EL127" t="s">
        <v>25</v>
      </c>
      <c r="EM127" t="s">
        <v>26</v>
      </c>
      <c r="EO127" t="s">
        <v>199</v>
      </c>
      <c r="EQ127">
        <v>0</v>
      </c>
      <c r="ER127">
        <v>641</v>
      </c>
      <c r="ES127">
        <v>81.96</v>
      </c>
      <c r="ET127">
        <v>125.8</v>
      </c>
      <c r="EU127">
        <v>3.82</v>
      </c>
      <c r="EV127">
        <v>433.24</v>
      </c>
      <c r="EW127">
        <v>50.79</v>
      </c>
      <c r="EX127">
        <v>0.31</v>
      </c>
      <c r="EY127">
        <v>0</v>
      </c>
      <c r="FQ127">
        <v>0</v>
      </c>
      <c r="FR127">
        <f t="shared" si="136"/>
        <v>0</v>
      </c>
      <c r="FS127">
        <v>0</v>
      </c>
      <c r="FT127" t="s">
        <v>28</v>
      </c>
      <c r="FU127" t="s">
        <v>29</v>
      </c>
      <c r="FX127">
        <v>81</v>
      </c>
      <c r="FY127">
        <v>72.25</v>
      </c>
      <c r="GA127" t="s">
        <v>3</v>
      </c>
      <c r="GD127">
        <v>1</v>
      </c>
      <c r="GF127">
        <v>1045391294</v>
      </c>
      <c r="GG127">
        <v>2</v>
      </c>
      <c r="GH127">
        <v>1</v>
      </c>
      <c r="GI127">
        <v>-2</v>
      </c>
      <c r="GJ127">
        <v>0</v>
      </c>
      <c r="GK127">
        <v>0</v>
      </c>
      <c r="GL127">
        <f t="shared" si="137"/>
        <v>0</v>
      </c>
      <c r="GM127">
        <f t="shared" si="138"/>
        <v>7053.12</v>
      </c>
      <c r="GN127">
        <f t="shared" si="139"/>
        <v>7053.12</v>
      </c>
      <c r="GO127">
        <f t="shared" si="140"/>
        <v>0</v>
      </c>
      <c r="GP127">
        <f t="shared" si="141"/>
        <v>0</v>
      </c>
      <c r="GR127">
        <v>0</v>
      </c>
      <c r="GS127">
        <v>0</v>
      </c>
      <c r="GT127">
        <v>0</v>
      </c>
      <c r="GU127" t="s">
        <v>3</v>
      </c>
      <c r="GV127">
        <f t="shared" si="142"/>
        <v>0</v>
      </c>
      <c r="GW127">
        <v>1</v>
      </c>
      <c r="GX127">
        <f t="shared" si="143"/>
        <v>0</v>
      </c>
      <c r="HA127">
        <v>0</v>
      </c>
      <c r="HB127">
        <v>0</v>
      </c>
      <c r="HC127">
        <f t="shared" si="144"/>
        <v>0</v>
      </c>
      <c r="IK127">
        <v>0</v>
      </c>
    </row>
    <row r="128" spans="1:245" x14ac:dyDescent="0.2">
      <c r="A128">
        <v>17</v>
      </c>
      <c r="B128">
        <v>1</v>
      </c>
      <c r="C128">
        <f>ROW(SmtRes!A254)</f>
        <v>254</v>
      </c>
      <c r="D128">
        <f>ROW(EtalonRes!A246)</f>
        <v>246</v>
      </c>
      <c r="E128" t="s">
        <v>216</v>
      </c>
      <c r="F128" t="s">
        <v>217</v>
      </c>
      <c r="G128" t="s">
        <v>218</v>
      </c>
      <c r="H128" t="s">
        <v>76</v>
      </c>
      <c r="I128">
        <f>ROUND((2.5*2*51)/100,9)</f>
        <v>2.5499999999999998</v>
      </c>
      <c r="J128">
        <v>0</v>
      </c>
      <c r="O128">
        <f t="shared" si="105"/>
        <v>815.59</v>
      </c>
      <c r="P128">
        <f t="shared" si="106"/>
        <v>568.63</v>
      </c>
      <c r="Q128">
        <f t="shared" si="107"/>
        <v>37.18</v>
      </c>
      <c r="R128">
        <f t="shared" si="108"/>
        <v>0.89</v>
      </c>
      <c r="S128">
        <f t="shared" si="109"/>
        <v>209.78</v>
      </c>
      <c r="T128">
        <f t="shared" si="110"/>
        <v>0</v>
      </c>
      <c r="U128">
        <f t="shared" si="111"/>
        <v>19.698042374999996</v>
      </c>
      <c r="V128">
        <f t="shared" si="112"/>
        <v>8.064375E-2</v>
      </c>
      <c r="W128">
        <f t="shared" si="113"/>
        <v>0</v>
      </c>
      <c r="X128">
        <f t="shared" si="114"/>
        <v>170.64</v>
      </c>
      <c r="Y128">
        <f t="shared" si="115"/>
        <v>126.4</v>
      </c>
      <c r="AA128">
        <v>47636896</v>
      </c>
      <c r="AB128">
        <f t="shared" si="116"/>
        <v>319.83723800000001</v>
      </c>
      <c r="AC128">
        <f>ROUND(((ES128*1.1)),6)</f>
        <v>222.99199999999999</v>
      </c>
      <c r="AD128">
        <f>ROUND(((((((ET128*1.25)*1.15)*1.1))-((((EU128*1.25)*1.15)*1.1)))+AE128),6)</f>
        <v>14.579124999999999</v>
      </c>
      <c r="AE128">
        <f>ROUND(((((EU128*1.25)*1.15)*1.1)),6)</f>
        <v>0.34787499999999999</v>
      </c>
      <c r="AF128">
        <f>ROUND(((((EV128*1.15)*1.15)*1.1)),6)</f>
        <v>82.266113000000004</v>
      </c>
      <c r="AG128">
        <f t="shared" si="121"/>
        <v>0</v>
      </c>
      <c r="AH128">
        <f>((((EW128*1.15)*1.15)*1.1))</f>
        <v>7.7247224999999986</v>
      </c>
      <c r="AI128">
        <f>((((EX128*1.25)*1.15)*1.1))</f>
        <v>3.1625E-2</v>
      </c>
      <c r="AJ128">
        <f t="shared" si="124"/>
        <v>0</v>
      </c>
      <c r="AK128">
        <v>268.49</v>
      </c>
      <c r="AL128">
        <v>202.72</v>
      </c>
      <c r="AM128">
        <v>9.2200000000000006</v>
      </c>
      <c r="AN128">
        <v>0.22</v>
      </c>
      <c r="AO128">
        <v>56.55</v>
      </c>
      <c r="AP128">
        <v>0</v>
      </c>
      <c r="AQ128">
        <v>5.31</v>
      </c>
      <c r="AR128">
        <v>0.02</v>
      </c>
      <c r="AS128">
        <v>0</v>
      </c>
      <c r="AT128">
        <v>81</v>
      </c>
      <c r="AU128">
        <v>60</v>
      </c>
      <c r="AV128">
        <v>1.06</v>
      </c>
      <c r="AW128">
        <v>1.06</v>
      </c>
      <c r="AZ128">
        <v>1</v>
      </c>
      <c r="BA128">
        <v>1</v>
      </c>
      <c r="BB128">
        <v>1</v>
      </c>
      <c r="BC128">
        <v>1</v>
      </c>
      <c r="BD128" t="s">
        <v>3</v>
      </c>
      <c r="BE128" t="s">
        <v>3</v>
      </c>
      <c r="BF128" t="s">
        <v>3</v>
      </c>
      <c r="BG128" t="s">
        <v>3</v>
      </c>
      <c r="BH128">
        <v>0</v>
      </c>
      <c r="BI128">
        <v>1</v>
      </c>
      <c r="BJ128" t="s">
        <v>219</v>
      </c>
      <c r="BM128">
        <v>13001</v>
      </c>
      <c r="BN128">
        <v>0</v>
      </c>
      <c r="BO128" t="s">
        <v>3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90</v>
      </c>
      <c r="CA128">
        <v>70</v>
      </c>
      <c r="CE128">
        <v>0</v>
      </c>
      <c r="CF128">
        <v>0</v>
      </c>
      <c r="CG128">
        <v>0</v>
      </c>
      <c r="CM128">
        <v>0</v>
      </c>
      <c r="CN128" t="s">
        <v>1172</v>
      </c>
      <c r="CO128">
        <v>0</v>
      </c>
      <c r="CP128">
        <f t="shared" si="125"/>
        <v>815.58999999999992</v>
      </c>
      <c r="CQ128">
        <f t="shared" si="126"/>
        <v>222.99199999999999</v>
      </c>
      <c r="CR128">
        <f t="shared" si="127"/>
        <v>14.579124999999999</v>
      </c>
      <c r="CS128">
        <f t="shared" si="128"/>
        <v>0.34787499999999999</v>
      </c>
      <c r="CT128">
        <f t="shared" si="129"/>
        <v>82.266113000000004</v>
      </c>
      <c r="CU128">
        <f t="shared" si="130"/>
        <v>0</v>
      </c>
      <c r="CV128">
        <f t="shared" si="131"/>
        <v>7.7247224999999986</v>
      </c>
      <c r="CW128">
        <f t="shared" si="132"/>
        <v>3.1625E-2</v>
      </c>
      <c r="CX128">
        <f t="shared" si="133"/>
        <v>0</v>
      </c>
      <c r="CY128">
        <f t="shared" si="134"/>
        <v>170.64269999999999</v>
      </c>
      <c r="CZ128">
        <f t="shared" si="135"/>
        <v>126.40199999999999</v>
      </c>
      <c r="DC128" t="s">
        <v>3</v>
      </c>
      <c r="DD128" t="s">
        <v>220</v>
      </c>
      <c r="DE128" t="s">
        <v>221</v>
      </c>
      <c r="DF128" t="s">
        <v>221</v>
      </c>
      <c r="DG128" t="s">
        <v>222</v>
      </c>
      <c r="DH128" t="s">
        <v>3</v>
      </c>
      <c r="DI128" t="s">
        <v>222</v>
      </c>
      <c r="DJ128" t="s">
        <v>221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1005</v>
      </c>
      <c r="DV128" t="s">
        <v>76</v>
      </c>
      <c r="DW128" t="s">
        <v>76</v>
      </c>
      <c r="DX128">
        <v>100</v>
      </c>
      <c r="EE128">
        <v>45919573</v>
      </c>
      <c r="EF128">
        <v>2</v>
      </c>
      <c r="EG128" t="s">
        <v>24</v>
      </c>
      <c r="EH128">
        <v>0</v>
      </c>
      <c r="EI128" t="s">
        <v>3</v>
      </c>
      <c r="EJ128">
        <v>1</v>
      </c>
      <c r="EK128">
        <v>13001</v>
      </c>
      <c r="EL128" t="s">
        <v>223</v>
      </c>
      <c r="EM128" t="s">
        <v>224</v>
      </c>
      <c r="EO128" t="s">
        <v>225</v>
      </c>
      <c r="EQ128">
        <v>0</v>
      </c>
      <c r="ER128">
        <v>268.49</v>
      </c>
      <c r="ES128">
        <v>202.72</v>
      </c>
      <c r="ET128">
        <v>9.2200000000000006</v>
      </c>
      <c r="EU128">
        <v>0.22</v>
      </c>
      <c r="EV128">
        <v>56.55</v>
      </c>
      <c r="EW128">
        <v>5.31</v>
      </c>
      <c r="EX128">
        <v>0.02</v>
      </c>
      <c r="EY128">
        <v>0</v>
      </c>
      <c r="FQ128">
        <v>0</v>
      </c>
      <c r="FR128">
        <f t="shared" si="136"/>
        <v>0</v>
      </c>
      <c r="FS128">
        <v>0</v>
      </c>
      <c r="FT128" t="s">
        <v>28</v>
      </c>
      <c r="FU128" t="s">
        <v>29</v>
      </c>
      <c r="FX128">
        <v>81</v>
      </c>
      <c r="FY128">
        <v>59.5</v>
      </c>
      <c r="GA128" t="s">
        <v>3</v>
      </c>
      <c r="GD128">
        <v>1</v>
      </c>
      <c r="GF128">
        <v>274388753</v>
      </c>
      <c r="GG128">
        <v>2</v>
      </c>
      <c r="GH128">
        <v>1</v>
      </c>
      <c r="GI128">
        <v>-2</v>
      </c>
      <c r="GJ128">
        <v>0</v>
      </c>
      <c r="GK128">
        <v>0</v>
      </c>
      <c r="GL128">
        <f t="shared" si="137"/>
        <v>0</v>
      </c>
      <c r="GM128">
        <f t="shared" si="138"/>
        <v>1112.6300000000001</v>
      </c>
      <c r="GN128">
        <f t="shared" si="139"/>
        <v>1112.6300000000001</v>
      </c>
      <c r="GO128">
        <f t="shared" si="140"/>
        <v>0</v>
      </c>
      <c r="GP128">
        <f t="shared" si="141"/>
        <v>0</v>
      </c>
      <c r="GR128">
        <v>0</v>
      </c>
      <c r="GS128">
        <v>3</v>
      </c>
      <c r="GT128">
        <v>0</v>
      </c>
      <c r="GU128" t="s">
        <v>3</v>
      </c>
      <c r="GV128">
        <f t="shared" si="142"/>
        <v>0</v>
      </c>
      <c r="GW128">
        <v>1</v>
      </c>
      <c r="GX128">
        <f t="shared" si="143"/>
        <v>0</v>
      </c>
      <c r="HA128">
        <v>0</v>
      </c>
      <c r="HB128">
        <v>0</v>
      </c>
      <c r="HC128">
        <f t="shared" si="144"/>
        <v>0</v>
      </c>
      <c r="IK128">
        <v>0</v>
      </c>
    </row>
    <row r="129" spans="1:245" x14ac:dyDescent="0.2">
      <c r="A129">
        <v>17</v>
      </c>
      <c r="B129">
        <v>1</v>
      </c>
      <c r="C129">
        <f>ROW(SmtRes!A262)</f>
        <v>262</v>
      </c>
      <c r="D129">
        <f>ROW(EtalonRes!A254)</f>
        <v>254</v>
      </c>
      <c r="E129" t="s">
        <v>216</v>
      </c>
      <c r="F129" t="s">
        <v>217</v>
      </c>
      <c r="G129" t="s">
        <v>218</v>
      </c>
      <c r="H129" t="s">
        <v>76</v>
      </c>
      <c r="I129">
        <f>ROUND((2.5*2*51)/100,9)</f>
        <v>2.5499999999999998</v>
      </c>
      <c r="J129">
        <v>0</v>
      </c>
      <c r="O129">
        <f t="shared" si="105"/>
        <v>815.59</v>
      </c>
      <c r="P129">
        <f t="shared" si="106"/>
        <v>568.63</v>
      </c>
      <c r="Q129">
        <f t="shared" si="107"/>
        <v>37.18</v>
      </c>
      <c r="R129">
        <f t="shared" si="108"/>
        <v>0.89</v>
      </c>
      <c r="S129">
        <f t="shared" si="109"/>
        <v>209.78</v>
      </c>
      <c r="T129">
        <f t="shared" si="110"/>
        <v>0</v>
      </c>
      <c r="U129">
        <f t="shared" si="111"/>
        <v>19.698042374999996</v>
      </c>
      <c r="V129">
        <f t="shared" si="112"/>
        <v>8.064375E-2</v>
      </c>
      <c r="W129">
        <f t="shared" si="113"/>
        <v>0</v>
      </c>
      <c r="X129">
        <f t="shared" si="114"/>
        <v>170.64</v>
      </c>
      <c r="Y129">
        <f t="shared" si="115"/>
        <v>126.4</v>
      </c>
      <c r="AA129">
        <v>47641669</v>
      </c>
      <c r="AB129">
        <f t="shared" si="116"/>
        <v>319.83723800000001</v>
      </c>
      <c r="AC129">
        <f>ROUND(((ES129*1.1)),6)</f>
        <v>222.99199999999999</v>
      </c>
      <c r="AD129">
        <f>ROUND(((((((ET129*1.25)*1.15)*1.1))-((((EU129*1.25)*1.15)*1.1)))+AE129),6)</f>
        <v>14.579124999999999</v>
      </c>
      <c r="AE129">
        <f>ROUND(((((EU129*1.25)*1.15)*1.1)),6)</f>
        <v>0.34787499999999999</v>
      </c>
      <c r="AF129">
        <f>ROUND(((((EV129*1.15)*1.15)*1.1)),6)</f>
        <v>82.266113000000004</v>
      </c>
      <c r="AG129">
        <f t="shared" si="121"/>
        <v>0</v>
      </c>
      <c r="AH129">
        <f>((((EW129*1.15)*1.15)*1.1))</f>
        <v>7.7247224999999986</v>
      </c>
      <c r="AI129">
        <f>((((EX129*1.25)*1.15)*1.1))</f>
        <v>3.1625E-2</v>
      </c>
      <c r="AJ129">
        <f t="shared" si="124"/>
        <v>0</v>
      </c>
      <c r="AK129">
        <v>268.49</v>
      </c>
      <c r="AL129">
        <v>202.72</v>
      </c>
      <c r="AM129">
        <v>9.2200000000000006</v>
      </c>
      <c r="AN129">
        <v>0.22</v>
      </c>
      <c r="AO129">
        <v>56.55</v>
      </c>
      <c r="AP129">
        <v>0</v>
      </c>
      <c r="AQ129">
        <v>5.31</v>
      </c>
      <c r="AR129">
        <v>0.02</v>
      </c>
      <c r="AS129">
        <v>0</v>
      </c>
      <c r="AT129">
        <v>81</v>
      </c>
      <c r="AU129">
        <v>60</v>
      </c>
      <c r="AV129">
        <v>1</v>
      </c>
      <c r="AW129">
        <v>1</v>
      </c>
      <c r="AZ129">
        <v>1</v>
      </c>
      <c r="BA129">
        <v>1</v>
      </c>
      <c r="BB129">
        <v>1</v>
      </c>
      <c r="BC129">
        <v>1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1</v>
      </c>
      <c r="BJ129" t="s">
        <v>219</v>
      </c>
      <c r="BM129">
        <v>13001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90</v>
      </c>
      <c r="CA129">
        <v>70</v>
      </c>
      <c r="CE129">
        <v>0</v>
      </c>
      <c r="CF129">
        <v>0</v>
      </c>
      <c r="CG129">
        <v>0</v>
      </c>
      <c r="CM129">
        <v>0</v>
      </c>
      <c r="CN129" t="s">
        <v>1172</v>
      </c>
      <c r="CO129">
        <v>0</v>
      </c>
      <c r="CP129">
        <f t="shared" si="125"/>
        <v>815.58999999999992</v>
      </c>
      <c r="CQ129">
        <f t="shared" si="126"/>
        <v>222.99199999999999</v>
      </c>
      <c r="CR129">
        <f t="shared" si="127"/>
        <v>14.579124999999999</v>
      </c>
      <c r="CS129">
        <f t="shared" si="128"/>
        <v>0.34787499999999999</v>
      </c>
      <c r="CT129">
        <f t="shared" si="129"/>
        <v>82.266113000000004</v>
      </c>
      <c r="CU129">
        <f t="shared" si="130"/>
        <v>0</v>
      </c>
      <c r="CV129">
        <f t="shared" si="131"/>
        <v>7.7247224999999986</v>
      </c>
      <c r="CW129">
        <f t="shared" si="132"/>
        <v>3.1625E-2</v>
      </c>
      <c r="CX129">
        <f t="shared" si="133"/>
        <v>0</v>
      </c>
      <c r="CY129">
        <f t="shared" si="134"/>
        <v>170.64269999999999</v>
      </c>
      <c r="CZ129">
        <f t="shared" si="135"/>
        <v>126.40199999999999</v>
      </c>
      <c r="DC129" t="s">
        <v>3</v>
      </c>
      <c r="DD129" t="s">
        <v>220</v>
      </c>
      <c r="DE129" t="s">
        <v>221</v>
      </c>
      <c r="DF129" t="s">
        <v>221</v>
      </c>
      <c r="DG129" t="s">
        <v>222</v>
      </c>
      <c r="DH129" t="s">
        <v>3</v>
      </c>
      <c r="DI129" t="s">
        <v>222</v>
      </c>
      <c r="DJ129" t="s">
        <v>221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76</v>
      </c>
      <c r="DW129" t="s">
        <v>76</v>
      </c>
      <c r="DX129">
        <v>100</v>
      </c>
      <c r="EE129">
        <v>45919573</v>
      </c>
      <c r="EF129">
        <v>2</v>
      </c>
      <c r="EG129" t="s">
        <v>24</v>
      </c>
      <c r="EH129">
        <v>0</v>
      </c>
      <c r="EI129" t="s">
        <v>3</v>
      </c>
      <c r="EJ129">
        <v>1</v>
      </c>
      <c r="EK129">
        <v>13001</v>
      </c>
      <c r="EL129" t="s">
        <v>223</v>
      </c>
      <c r="EM129" t="s">
        <v>224</v>
      </c>
      <c r="EO129" t="s">
        <v>225</v>
      </c>
      <c r="EQ129">
        <v>0</v>
      </c>
      <c r="ER129">
        <v>268.49</v>
      </c>
      <c r="ES129">
        <v>202.72</v>
      </c>
      <c r="ET129">
        <v>9.2200000000000006</v>
      </c>
      <c r="EU129">
        <v>0.22</v>
      </c>
      <c r="EV129">
        <v>56.55</v>
      </c>
      <c r="EW129">
        <v>5.31</v>
      </c>
      <c r="EX129">
        <v>0.02</v>
      </c>
      <c r="EY129">
        <v>0</v>
      </c>
      <c r="FQ129">
        <v>0</v>
      </c>
      <c r="FR129">
        <f t="shared" si="136"/>
        <v>0</v>
      </c>
      <c r="FS129">
        <v>0</v>
      </c>
      <c r="FT129" t="s">
        <v>28</v>
      </c>
      <c r="FU129" t="s">
        <v>29</v>
      </c>
      <c r="FX129">
        <v>81</v>
      </c>
      <c r="FY129">
        <v>59.5</v>
      </c>
      <c r="GA129" t="s">
        <v>3</v>
      </c>
      <c r="GD129">
        <v>1</v>
      </c>
      <c r="GF129">
        <v>274388753</v>
      </c>
      <c r="GG129">
        <v>2</v>
      </c>
      <c r="GH129">
        <v>1</v>
      </c>
      <c r="GI129">
        <v>-2</v>
      </c>
      <c r="GJ129">
        <v>0</v>
      </c>
      <c r="GK129">
        <v>0</v>
      </c>
      <c r="GL129">
        <f t="shared" si="137"/>
        <v>0</v>
      </c>
      <c r="GM129">
        <f t="shared" si="138"/>
        <v>1112.6300000000001</v>
      </c>
      <c r="GN129">
        <f t="shared" si="139"/>
        <v>1112.6300000000001</v>
      </c>
      <c r="GO129">
        <f t="shared" si="140"/>
        <v>0</v>
      </c>
      <c r="GP129">
        <f t="shared" si="141"/>
        <v>0</v>
      </c>
      <c r="GR129">
        <v>0</v>
      </c>
      <c r="GS129">
        <v>0</v>
      </c>
      <c r="GT129">
        <v>0</v>
      </c>
      <c r="GU129" t="s">
        <v>3</v>
      </c>
      <c r="GV129">
        <f t="shared" si="142"/>
        <v>0</v>
      </c>
      <c r="GW129">
        <v>1</v>
      </c>
      <c r="GX129">
        <f t="shared" si="143"/>
        <v>0</v>
      </c>
      <c r="HA129">
        <v>0</v>
      </c>
      <c r="HB129">
        <v>0</v>
      </c>
      <c r="HC129">
        <f t="shared" si="144"/>
        <v>0</v>
      </c>
      <c r="IK129">
        <v>0</v>
      </c>
    </row>
    <row r="130" spans="1:245" x14ac:dyDescent="0.2">
      <c r="A130">
        <v>17</v>
      </c>
      <c r="B130">
        <v>1</v>
      </c>
      <c r="C130">
        <f>ROW(SmtRes!A271)</f>
        <v>271</v>
      </c>
      <c r="D130">
        <f>ROW(EtalonRes!A262)</f>
        <v>262</v>
      </c>
      <c r="E130" t="s">
        <v>226</v>
      </c>
      <c r="F130" t="s">
        <v>227</v>
      </c>
      <c r="G130" t="s">
        <v>228</v>
      </c>
      <c r="H130" t="s">
        <v>76</v>
      </c>
      <c r="I130">
        <f>ROUND((2.5*2*51)/100,9)</f>
        <v>2.5499999999999998</v>
      </c>
      <c r="J130">
        <v>0</v>
      </c>
      <c r="O130">
        <f t="shared" si="105"/>
        <v>1884.13</v>
      </c>
      <c r="P130">
        <f t="shared" si="106"/>
        <v>1577.92</v>
      </c>
      <c r="Q130">
        <f t="shared" si="107"/>
        <v>48.47</v>
      </c>
      <c r="R130">
        <f t="shared" si="108"/>
        <v>1.77</v>
      </c>
      <c r="S130">
        <f t="shared" si="109"/>
        <v>257.74</v>
      </c>
      <c r="T130">
        <f t="shared" si="110"/>
        <v>0</v>
      </c>
      <c r="U130">
        <f t="shared" si="111"/>
        <v>28.415631749999996</v>
      </c>
      <c r="V130">
        <f t="shared" si="112"/>
        <v>0.1612875</v>
      </c>
      <c r="W130">
        <f t="shared" si="113"/>
        <v>0</v>
      </c>
      <c r="X130">
        <f t="shared" si="114"/>
        <v>210.2</v>
      </c>
      <c r="Y130">
        <f t="shared" si="115"/>
        <v>155.71</v>
      </c>
      <c r="AA130">
        <v>47636896</v>
      </c>
      <c r="AB130">
        <f t="shared" si="116"/>
        <v>738.87665500000003</v>
      </c>
      <c r="AC130">
        <f>ROUND(((ES130*1.1*2)),6)</f>
        <v>618.79399999999998</v>
      </c>
      <c r="AD130">
        <f>ROUND(((((((ET130*1.25)*1.15)*1.1*2))-((((EU130*1.25)*1.15)*1.1*2)))+AE130),6)</f>
        <v>19.006625</v>
      </c>
      <c r="AE130">
        <f>ROUND(((((EU130*1.25)*1.15)*1.1*2)),6)</f>
        <v>0.69574999999999998</v>
      </c>
      <c r="AF130">
        <f>ROUND(((((EV130*1.15)*1.15)*1.1*2)),6)</f>
        <v>101.07603</v>
      </c>
      <c r="AG130">
        <f t="shared" si="121"/>
        <v>0</v>
      </c>
      <c r="AH130">
        <f>((((EW130*1.15)*1.15)*1.1*2))</f>
        <v>11.143384999999999</v>
      </c>
      <c r="AI130">
        <f>((((EX130*1.25)*1.15)*1.1*2))</f>
        <v>6.3250000000000001E-2</v>
      </c>
      <c r="AJ130">
        <f t="shared" si="124"/>
        <v>0</v>
      </c>
      <c r="AK130">
        <v>322.02</v>
      </c>
      <c r="AL130">
        <v>281.27</v>
      </c>
      <c r="AM130">
        <v>6.01</v>
      </c>
      <c r="AN130">
        <v>0.22</v>
      </c>
      <c r="AO130">
        <v>34.74</v>
      </c>
      <c r="AP130">
        <v>0</v>
      </c>
      <c r="AQ130">
        <v>3.83</v>
      </c>
      <c r="AR130">
        <v>0.02</v>
      </c>
      <c r="AS130">
        <v>0</v>
      </c>
      <c r="AT130">
        <v>81</v>
      </c>
      <c r="AU130">
        <v>60</v>
      </c>
      <c r="AV130">
        <v>1.06</v>
      </c>
      <c r="AW130">
        <v>1.06</v>
      </c>
      <c r="AZ130">
        <v>1</v>
      </c>
      <c r="BA130">
        <v>1</v>
      </c>
      <c r="BB130">
        <v>1</v>
      </c>
      <c r="BC130">
        <v>1</v>
      </c>
      <c r="BD130" t="s">
        <v>3</v>
      </c>
      <c r="BE130" t="s">
        <v>3</v>
      </c>
      <c r="BF130" t="s">
        <v>3</v>
      </c>
      <c r="BG130" t="s">
        <v>3</v>
      </c>
      <c r="BH130">
        <v>0</v>
      </c>
      <c r="BI130">
        <v>1</v>
      </c>
      <c r="BJ130" t="s">
        <v>229</v>
      </c>
      <c r="BM130">
        <v>13001</v>
      </c>
      <c r="BN130">
        <v>0</v>
      </c>
      <c r="BO130" t="s">
        <v>3</v>
      </c>
      <c r="BP130">
        <v>0</v>
      </c>
      <c r="BQ130">
        <v>2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90</v>
      </c>
      <c r="CA130">
        <v>70</v>
      </c>
      <c r="CE130">
        <v>0</v>
      </c>
      <c r="CF130">
        <v>0</v>
      </c>
      <c r="CG130">
        <v>0</v>
      </c>
      <c r="CM130">
        <v>0</v>
      </c>
      <c r="CN130" t="s">
        <v>1172</v>
      </c>
      <c r="CO130">
        <v>0</v>
      </c>
      <c r="CP130">
        <f t="shared" si="125"/>
        <v>1884.13</v>
      </c>
      <c r="CQ130">
        <f t="shared" si="126"/>
        <v>618.79399999999998</v>
      </c>
      <c r="CR130">
        <f t="shared" si="127"/>
        <v>19.006625</v>
      </c>
      <c r="CS130">
        <f t="shared" si="128"/>
        <v>0.69574999999999998</v>
      </c>
      <c r="CT130">
        <f t="shared" si="129"/>
        <v>101.07603</v>
      </c>
      <c r="CU130">
        <f t="shared" si="130"/>
        <v>0</v>
      </c>
      <c r="CV130">
        <f t="shared" si="131"/>
        <v>11.143384999999999</v>
      </c>
      <c r="CW130">
        <f t="shared" si="132"/>
        <v>6.3250000000000001E-2</v>
      </c>
      <c r="CX130">
        <f t="shared" si="133"/>
        <v>0</v>
      </c>
      <c r="CY130">
        <f t="shared" si="134"/>
        <v>210.20309999999998</v>
      </c>
      <c r="CZ130">
        <f t="shared" si="135"/>
        <v>155.70599999999999</v>
      </c>
      <c r="DC130" t="s">
        <v>3</v>
      </c>
      <c r="DD130" t="s">
        <v>230</v>
      </c>
      <c r="DE130" t="s">
        <v>231</v>
      </c>
      <c r="DF130" t="s">
        <v>231</v>
      </c>
      <c r="DG130" t="s">
        <v>232</v>
      </c>
      <c r="DH130" t="s">
        <v>3</v>
      </c>
      <c r="DI130" t="s">
        <v>232</v>
      </c>
      <c r="DJ130" t="s">
        <v>231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76</v>
      </c>
      <c r="DW130" t="s">
        <v>76</v>
      </c>
      <c r="DX130">
        <v>100</v>
      </c>
      <c r="EE130">
        <v>45919573</v>
      </c>
      <c r="EF130">
        <v>2</v>
      </c>
      <c r="EG130" t="s">
        <v>24</v>
      </c>
      <c r="EH130">
        <v>0</v>
      </c>
      <c r="EI130" t="s">
        <v>3</v>
      </c>
      <c r="EJ130">
        <v>1</v>
      </c>
      <c r="EK130">
        <v>13001</v>
      </c>
      <c r="EL130" t="s">
        <v>223</v>
      </c>
      <c r="EM130" t="s">
        <v>224</v>
      </c>
      <c r="EO130" t="s">
        <v>225</v>
      </c>
      <c r="EQ130">
        <v>0</v>
      </c>
      <c r="ER130">
        <v>322.02</v>
      </c>
      <c r="ES130">
        <v>281.27</v>
      </c>
      <c r="ET130">
        <v>6.01</v>
      </c>
      <c r="EU130">
        <v>0.22</v>
      </c>
      <c r="EV130">
        <v>34.74</v>
      </c>
      <c r="EW130">
        <v>3.83</v>
      </c>
      <c r="EX130">
        <v>0.02</v>
      </c>
      <c r="EY130">
        <v>0</v>
      </c>
      <c r="FQ130">
        <v>0</v>
      </c>
      <c r="FR130">
        <f t="shared" si="136"/>
        <v>0</v>
      </c>
      <c r="FS130">
        <v>0</v>
      </c>
      <c r="FT130" t="s">
        <v>28</v>
      </c>
      <c r="FU130" t="s">
        <v>29</v>
      </c>
      <c r="FX130">
        <v>81</v>
      </c>
      <c r="FY130">
        <v>59.5</v>
      </c>
      <c r="GA130" t="s">
        <v>3</v>
      </c>
      <c r="GD130">
        <v>1</v>
      </c>
      <c r="GF130">
        <v>886243478</v>
      </c>
      <c r="GG130">
        <v>2</v>
      </c>
      <c r="GH130">
        <v>1</v>
      </c>
      <c r="GI130">
        <v>-2</v>
      </c>
      <c r="GJ130">
        <v>0</v>
      </c>
      <c r="GK130">
        <v>0</v>
      </c>
      <c r="GL130">
        <f t="shared" si="137"/>
        <v>0</v>
      </c>
      <c r="GM130">
        <f t="shared" si="138"/>
        <v>2250.04</v>
      </c>
      <c r="GN130">
        <f t="shared" si="139"/>
        <v>2250.04</v>
      </c>
      <c r="GO130">
        <f t="shared" si="140"/>
        <v>0</v>
      </c>
      <c r="GP130">
        <f t="shared" si="141"/>
        <v>0</v>
      </c>
      <c r="GR130">
        <v>0</v>
      </c>
      <c r="GS130">
        <v>3</v>
      </c>
      <c r="GT130">
        <v>0</v>
      </c>
      <c r="GU130" t="s">
        <v>3</v>
      </c>
      <c r="GV130">
        <f t="shared" si="142"/>
        <v>0</v>
      </c>
      <c r="GW130">
        <v>1</v>
      </c>
      <c r="GX130">
        <f t="shared" si="143"/>
        <v>0</v>
      </c>
      <c r="HA130">
        <v>0</v>
      </c>
      <c r="HB130">
        <v>0</v>
      </c>
      <c r="HC130">
        <f t="shared" si="144"/>
        <v>0</v>
      </c>
      <c r="IK130">
        <v>0</v>
      </c>
    </row>
    <row r="131" spans="1:245" x14ac:dyDescent="0.2">
      <c r="A131">
        <v>17</v>
      </c>
      <c r="B131">
        <v>1</v>
      </c>
      <c r="C131">
        <f>ROW(SmtRes!A280)</f>
        <v>280</v>
      </c>
      <c r="D131">
        <f>ROW(EtalonRes!A270)</f>
        <v>270</v>
      </c>
      <c r="E131" t="s">
        <v>226</v>
      </c>
      <c r="F131" t="s">
        <v>227</v>
      </c>
      <c r="G131" t="s">
        <v>228</v>
      </c>
      <c r="H131" t="s">
        <v>76</v>
      </c>
      <c r="I131">
        <f>ROUND((2.5*2*51)/100,9)</f>
        <v>2.5499999999999998</v>
      </c>
      <c r="J131">
        <v>0</v>
      </c>
      <c r="O131">
        <f t="shared" si="105"/>
        <v>1884.13</v>
      </c>
      <c r="P131">
        <f t="shared" si="106"/>
        <v>1577.92</v>
      </c>
      <c r="Q131">
        <f t="shared" si="107"/>
        <v>48.47</v>
      </c>
      <c r="R131">
        <f t="shared" si="108"/>
        <v>1.77</v>
      </c>
      <c r="S131">
        <f t="shared" si="109"/>
        <v>257.74</v>
      </c>
      <c r="T131">
        <f t="shared" si="110"/>
        <v>0</v>
      </c>
      <c r="U131">
        <f t="shared" si="111"/>
        <v>28.415631749999996</v>
      </c>
      <c r="V131">
        <f t="shared" si="112"/>
        <v>0.1612875</v>
      </c>
      <c r="W131">
        <f t="shared" si="113"/>
        <v>0</v>
      </c>
      <c r="X131">
        <f t="shared" si="114"/>
        <v>210.2</v>
      </c>
      <c r="Y131">
        <f t="shared" si="115"/>
        <v>155.71</v>
      </c>
      <c r="AA131">
        <v>47641669</v>
      </c>
      <c r="AB131">
        <f t="shared" si="116"/>
        <v>738.87665500000003</v>
      </c>
      <c r="AC131">
        <f>ROUND(((ES131*1.1*2)),6)</f>
        <v>618.79399999999998</v>
      </c>
      <c r="AD131">
        <f>ROUND(((((((ET131*1.25)*1.15)*1.1*2))-((((EU131*1.25)*1.15)*1.1*2)))+AE131),6)</f>
        <v>19.006625</v>
      </c>
      <c r="AE131">
        <f>ROUND(((((EU131*1.25)*1.15)*1.1*2)),6)</f>
        <v>0.69574999999999998</v>
      </c>
      <c r="AF131">
        <f>ROUND(((((EV131*1.15)*1.15)*1.1*2)),6)</f>
        <v>101.07603</v>
      </c>
      <c r="AG131">
        <f t="shared" si="121"/>
        <v>0</v>
      </c>
      <c r="AH131">
        <f>((((EW131*1.15)*1.15)*1.1*2))</f>
        <v>11.143384999999999</v>
      </c>
      <c r="AI131">
        <f>((((EX131*1.25)*1.15)*1.1*2))</f>
        <v>6.3250000000000001E-2</v>
      </c>
      <c r="AJ131">
        <f t="shared" si="124"/>
        <v>0</v>
      </c>
      <c r="AK131">
        <v>322.02</v>
      </c>
      <c r="AL131">
        <v>281.27</v>
      </c>
      <c r="AM131">
        <v>6.01</v>
      </c>
      <c r="AN131">
        <v>0.22</v>
      </c>
      <c r="AO131">
        <v>34.74</v>
      </c>
      <c r="AP131">
        <v>0</v>
      </c>
      <c r="AQ131">
        <v>3.83</v>
      </c>
      <c r="AR131">
        <v>0.02</v>
      </c>
      <c r="AS131">
        <v>0</v>
      </c>
      <c r="AT131">
        <v>81</v>
      </c>
      <c r="AU131">
        <v>60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1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1</v>
      </c>
      <c r="BJ131" t="s">
        <v>229</v>
      </c>
      <c r="BM131">
        <v>13001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90</v>
      </c>
      <c r="CA131">
        <v>70</v>
      </c>
      <c r="CE131">
        <v>0</v>
      </c>
      <c r="CF131">
        <v>0</v>
      </c>
      <c r="CG131">
        <v>0</v>
      </c>
      <c r="CM131">
        <v>0</v>
      </c>
      <c r="CN131" t="s">
        <v>1172</v>
      </c>
      <c r="CO131">
        <v>0</v>
      </c>
      <c r="CP131">
        <f t="shared" si="125"/>
        <v>1884.13</v>
      </c>
      <c r="CQ131">
        <f t="shared" si="126"/>
        <v>618.79399999999998</v>
      </c>
      <c r="CR131">
        <f t="shared" si="127"/>
        <v>19.006625</v>
      </c>
      <c r="CS131">
        <f t="shared" si="128"/>
        <v>0.69574999999999998</v>
      </c>
      <c r="CT131">
        <f t="shared" si="129"/>
        <v>101.07603</v>
      </c>
      <c r="CU131">
        <f t="shared" si="130"/>
        <v>0</v>
      </c>
      <c r="CV131">
        <f t="shared" si="131"/>
        <v>11.143384999999999</v>
      </c>
      <c r="CW131">
        <f t="shared" si="132"/>
        <v>6.3250000000000001E-2</v>
      </c>
      <c r="CX131">
        <f t="shared" si="133"/>
        <v>0</v>
      </c>
      <c r="CY131">
        <f t="shared" si="134"/>
        <v>210.20309999999998</v>
      </c>
      <c r="CZ131">
        <f t="shared" si="135"/>
        <v>155.70599999999999</v>
      </c>
      <c r="DC131" t="s">
        <v>3</v>
      </c>
      <c r="DD131" t="s">
        <v>230</v>
      </c>
      <c r="DE131" t="s">
        <v>231</v>
      </c>
      <c r="DF131" t="s">
        <v>231</v>
      </c>
      <c r="DG131" t="s">
        <v>232</v>
      </c>
      <c r="DH131" t="s">
        <v>3</v>
      </c>
      <c r="DI131" t="s">
        <v>232</v>
      </c>
      <c r="DJ131" t="s">
        <v>231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76</v>
      </c>
      <c r="DW131" t="s">
        <v>76</v>
      </c>
      <c r="DX131">
        <v>100</v>
      </c>
      <c r="EE131">
        <v>45919573</v>
      </c>
      <c r="EF131">
        <v>2</v>
      </c>
      <c r="EG131" t="s">
        <v>24</v>
      </c>
      <c r="EH131">
        <v>0</v>
      </c>
      <c r="EI131" t="s">
        <v>3</v>
      </c>
      <c r="EJ131">
        <v>1</v>
      </c>
      <c r="EK131">
        <v>13001</v>
      </c>
      <c r="EL131" t="s">
        <v>223</v>
      </c>
      <c r="EM131" t="s">
        <v>224</v>
      </c>
      <c r="EO131" t="s">
        <v>225</v>
      </c>
      <c r="EQ131">
        <v>0</v>
      </c>
      <c r="ER131">
        <v>322.02</v>
      </c>
      <c r="ES131">
        <v>281.27</v>
      </c>
      <c r="ET131">
        <v>6.01</v>
      </c>
      <c r="EU131">
        <v>0.22</v>
      </c>
      <c r="EV131">
        <v>34.74</v>
      </c>
      <c r="EW131">
        <v>3.83</v>
      </c>
      <c r="EX131">
        <v>0.02</v>
      </c>
      <c r="EY131">
        <v>0</v>
      </c>
      <c r="FQ131">
        <v>0</v>
      </c>
      <c r="FR131">
        <f t="shared" si="136"/>
        <v>0</v>
      </c>
      <c r="FS131">
        <v>0</v>
      </c>
      <c r="FT131" t="s">
        <v>28</v>
      </c>
      <c r="FU131" t="s">
        <v>29</v>
      </c>
      <c r="FX131">
        <v>81</v>
      </c>
      <c r="FY131">
        <v>59.5</v>
      </c>
      <c r="GA131" t="s">
        <v>3</v>
      </c>
      <c r="GD131">
        <v>1</v>
      </c>
      <c r="GF131">
        <v>886243478</v>
      </c>
      <c r="GG131">
        <v>2</v>
      </c>
      <c r="GH131">
        <v>1</v>
      </c>
      <c r="GI131">
        <v>-2</v>
      </c>
      <c r="GJ131">
        <v>0</v>
      </c>
      <c r="GK131">
        <v>0</v>
      </c>
      <c r="GL131">
        <f t="shared" si="137"/>
        <v>0</v>
      </c>
      <c r="GM131">
        <f t="shared" si="138"/>
        <v>2250.04</v>
      </c>
      <c r="GN131">
        <f t="shared" si="139"/>
        <v>2250.04</v>
      </c>
      <c r="GO131">
        <f t="shared" si="140"/>
        <v>0</v>
      </c>
      <c r="GP131">
        <f t="shared" si="141"/>
        <v>0</v>
      </c>
      <c r="GR131">
        <v>0</v>
      </c>
      <c r="GS131">
        <v>0</v>
      </c>
      <c r="GT131">
        <v>0</v>
      </c>
      <c r="GU131" t="s">
        <v>3</v>
      </c>
      <c r="GV131">
        <f t="shared" si="142"/>
        <v>0</v>
      </c>
      <c r="GW131">
        <v>1</v>
      </c>
      <c r="GX131">
        <f t="shared" si="143"/>
        <v>0</v>
      </c>
      <c r="HA131">
        <v>0</v>
      </c>
      <c r="HB131">
        <v>0</v>
      </c>
      <c r="HC131">
        <f t="shared" si="144"/>
        <v>0</v>
      </c>
      <c r="IK131">
        <v>0</v>
      </c>
    </row>
    <row r="132" spans="1:245" x14ac:dyDescent="0.2">
      <c r="A132">
        <v>18</v>
      </c>
      <c r="B132">
        <v>1</v>
      </c>
      <c r="C132">
        <v>270</v>
      </c>
      <c r="E132" t="s">
        <v>233</v>
      </c>
      <c r="F132" t="s">
        <v>234</v>
      </c>
      <c r="G132" t="s">
        <v>235</v>
      </c>
      <c r="H132" t="s">
        <v>19</v>
      </c>
      <c r="I132">
        <f>I130*J132</f>
        <v>0.10659</v>
      </c>
      <c r="J132">
        <v>4.1800000000000004E-2</v>
      </c>
      <c r="O132">
        <f t="shared" si="105"/>
        <v>1737.74</v>
      </c>
      <c r="P132">
        <f t="shared" si="106"/>
        <v>1737.74</v>
      </c>
      <c r="Q132">
        <f t="shared" si="107"/>
        <v>0</v>
      </c>
      <c r="R132">
        <f t="shared" si="108"/>
        <v>0</v>
      </c>
      <c r="S132">
        <f t="shared" si="109"/>
        <v>0</v>
      </c>
      <c r="T132">
        <f t="shared" si="110"/>
        <v>0</v>
      </c>
      <c r="U132">
        <f t="shared" si="111"/>
        <v>0</v>
      </c>
      <c r="V132">
        <f t="shared" si="112"/>
        <v>0</v>
      </c>
      <c r="W132">
        <f t="shared" si="113"/>
        <v>0</v>
      </c>
      <c r="X132">
        <f t="shared" si="114"/>
        <v>0</v>
      </c>
      <c r="Y132">
        <f t="shared" si="115"/>
        <v>0</v>
      </c>
      <c r="AA132">
        <v>47636896</v>
      </c>
      <c r="AB132">
        <f t="shared" si="116"/>
        <v>16303</v>
      </c>
      <c r="AC132">
        <f t="shared" ref="AC132:AC145" si="145">ROUND((ES132),6)</f>
        <v>16303</v>
      </c>
      <c r="AD132">
        <f t="shared" ref="AD132:AD145" si="146">ROUND((((ET132)-(EU132))+AE132),6)</f>
        <v>0</v>
      </c>
      <c r="AE132">
        <f t="shared" ref="AE132:AE145" si="147">ROUND((EU132),6)</f>
        <v>0</v>
      </c>
      <c r="AF132">
        <f t="shared" ref="AF132:AF145" si="148">ROUND((EV132),6)</f>
        <v>0</v>
      </c>
      <c r="AG132">
        <f t="shared" si="121"/>
        <v>0</v>
      </c>
      <c r="AH132">
        <f t="shared" ref="AH132:AH145" si="149">(EW132)</f>
        <v>0</v>
      </c>
      <c r="AI132">
        <f t="shared" ref="AI132:AI145" si="150">(EX132)</f>
        <v>0</v>
      </c>
      <c r="AJ132">
        <f t="shared" si="124"/>
        <v>0</v>
      </c>
      <c r="AK132">
        <v>16303</v>
      </c>
      <c r="AL132">
        <v>16303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81</v>
      </c>
      <c r="AU132">
        <v>60</v>
      </c>
      <c r="AV132">
        <v>1.06</v>
      </c>
      <c r="AW132">
        <v>1.06</v>
      </c>
      <c r="AZ132">
        <v>1</v>
      </c>
      <c r="BA132">
        <v>1</v>
      </c>
      <c r="BB132">
        <v>1</v>
      </c>
      <c r="BC132">
        <v>1</v>
      </c>
      <c r="BD132" t="s">
        <v>3</v>
      </c>
      <c r="BE132" t="s">
        <v>3</v>
      </c>
      <c r="BF132" t="s">
        <v>3</v>
      </c>
      <c r="BG132" t="s">
        <v>3</v>
      </c>
      <c r="BH132">
        <v>3</v>
      </c>
      <c r="BI132">
        <v>1</v>
      </c>
      <c r="BJ132" t="s">
        <v>236</v>
      </c>
      <c r="BM132">
        <v>13001</v>
      </c>
      <c r="BN132">
        <v>0</v>
      </c>
      <c r="BO132" t="s">
        <v>3</v>
      </c>
      <c r="BP132">
        <v>0</v>
      </c>
      <c r="BQ132">
        <v>2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90</v>
      </c>
      <c r="CA132">
        <v>70</v>
      </c>
      <c r="CE132">
        <v>0</v>
      </c>
      <c r="CF132">
        <v>0</v>
      </c>
      <c r="CG132">
        <v>0</v>
      </c>
      <c r="CM132">
        <v>0</v>
      </c>
      <c r="CN132" t="s">
        <v>1172</v>
      </c>
      <c r="CO132">
        <v>0</v>
      </c>
      <c r="CP132">
        <f t="shared" si="125"/>
        <v>1737.74</v>
      </c>
      <c r="CQ132">
        <f t="shared" si="126"/>
        <v>16303</v>
      </c>
      <c r="CR132">
        <f t="shared" si="127"/>
        <v>0</v>
      </c>
      <c r="CS132">
        <f t="shared" si="128"/>
        <v>0</v>
      </c>
      <c r="CT132">
        <f t="shared" si="129"/>
        <v>0</v>
      </c>
      <c r="CU132">
        <f t="shared" si="130"/>
        <v>0</v>
      </c>
      <c r="CV132">
        <f t="shared" si="131"/>
        <v>0</v>
      </c>
      <c r="CW132">
        <f t="shared" si="132"/>
        <v>0</v>
      </c>
      <c r="CX132">
        <f t="shared" si="133"/>
        <v>0</v>
      </c>
      <c r="CY132">
        <f t="shared" si="134"/>
        <v>0</v>
      </c>
      <c r="CZ132">
        <f t="shared" si="135"/>
        <v>0</v>
      </c>
      <c r="DC132" t="s">
        <v>3</v>
      </c>
      <c r="DD132" t="s">
        <v>3</v>
      </c>
      <c r="DE132" t="s">
        <v>3</v>
      </c>
      <c r="DF132" t="s">
        <v>3</v>
      </c>
      <c r="DG132" t="s">
        <v>3</v>
      </c>
      <c r="DH132" t="s">
        <v>3</v>
      </c>
      <c r="DI132" t="s">
        <v>3</v>
      </c>
      <c r="DJ132" t="s">
        <v>3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1009</v>
      </c>
      <c r="DV132" t="s">
        <v>19</v>
      </c>
      <c r="DW132" t="s">
        <v>19</v>
      </c>
      <c r="DX132">
        <v>1000</v>
      </c>
      <c r="EE132">
        <v>45919573</v>
      </c>
      <c r="EF132">
        <v>2</v>
      </c>
      <c r="EG132" t="s">
        <v>24</v>
      </c>
      <c r="EH132">
        <v>0</v>
      </c>
      <c r="EI132" t="s">
        <v>3</v>
      </c>
      <c r="EJ132">
        <v>1</v>
      </c>
      <c r="EK132">
        <v>13001</v>
      </c>
      <c r="EL132" t="s">
        <v>223</v>
      </c>
      <c r="EM132" t="s">
        <v>224</v>
      </c>
      <c r="EO132" t="s">
        <v>225</v>
      </c>
      <c r="EQ132">
        <v>0</v>
      </c>
      <c r="ER132">
        <v>16303</v>
      </c>
      <c r="ES132">
        <v>16303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36"/>
        <v>0</v>
      </c>
      <c r="FS132">
        <v>0</v>
      </c>
      <c r="FT132" t="s">
        <v>28</v>
      </c>
      <c r="FU132" t="s">
        <v>29</v>
      </c>
      <c r="FX132">
        <v>81</v>
      </c>
      <c r="FY132">
        <v>59.5</v>
      </c>
      <c r="GA132" t="s">
        <v>3</v>
      </c>
      <c r="GD132">
        <v>1</v>
      </c>
      <c r="GF132">
        <v>-1644319245</v>
      </c>
      <c r="GG132">
        <v>2</v>
      </c>
      <c r="GH132">
        <v>1</v>
      </c>
      <c r="GI132">
        <v>-2</v>
      </c>
      <c r="GJ132">
        <v>0</v>
      </c>
      <c r="GK132">
        <v>0</v>
      </c>
      <c r="GL132">
        <f t="shared" si="137"/>
        <v>0</v>
      </c>
      <c r="GM132">
        <f t="shared" si="138"/>
        <v>1737.74</v>
      </c>
      <c r="GN132">
        <f t="shared" si="139"/>
        <v>1737.74</v>
      </c>
      <c r="GO132">
        <f t="shared" si="140"/>
        <v>0</v>
      </c>
      <c r="GP132">
        <f t="shared" si="141"/>
        <v>0</v>
      </c>
      <c r="GR132">
        <v>0</v>
      </c>
      <c r="GS132">
        <v>3</v>
      </c>
      <c r="GT132">
        <v>0</v>
      </c>
      <c r="GU132" t="s">
        <v>3</v>
      </c>
      <c r="GV132">
        <f t="shared" si="142"/>
        <v>0</v>
      </c>
      <c r="GW132">
        <v>1</v>
      </c>
      <c r="GX132">
        <f t="shared" si="143"/>
        <v>0</v>
      </c>
      <c r="HA132">
        <v>0</v>
      </c>
      <c r="HB132">
        <v>0</v>
      </c>
      <c r="HC132">
        <f t="shared" si="144"/>
        <v>0</v>
      </c>
      <c r="IK132">
        <v>0</v>
      </c>
    </row>
    <row r="133" spans="1:245" x14ac:dyDescent="0.2">
      <c r="A133">
        <v>18</v>
      </c>
      <c r="B133">
        <v>1</v>
      </c>
      <c r="C133">
        <v>279</v>
      </c>
      <c r="E133" t="s">
        <v>233</v>
      </c>
      <c r="F133" t="s">
        <v>234</v>
      </c>
      <c r="G133" t="s">
        <v>235</v>
      </c>
      <c r="H133" t="s">
        <v>19</v>
      </c>
      <c r="I133">
        <f>I131*J133</f>
        <v>0.10659</v>
      </c>
      <c r="J133">
        <v>4.1800000000000004E-2</v>
      </c>
      <c r="O133">
        <f t="shared" si="105"/>
        <v>1737.74</v>
      </c>
      <c r="P133">
        <f t="shared" si="106"/>
        <v>1737.74</v>
      </c>
      <c r="Q133">
        <f t="shared" si="107"/>
        <v>0</v>
      </c>
      <c r="R133">
        <f t="shared" si="108"/>
        <v>0</v>
      </c>
      <c r="S133">
        <f t="shared" si="109"/>
        <v>0</v>
      </c>
      <c r="T133">
        <f t="shared" si="110"/>
        <v>0</v>
      </c>
      <c r="U133">
        <f t="shared" si="111"/>
        <v>0</v>
      </c>
      <c r="V133">
        <f t="shared" si="112"/>
        <v>0</v>
      </c>
      <c r="W133">
        <f t="shared" si="113"/>
        <v>0</v>
      </c>
      <c r="X133">
        <f t="shared" si="114"/>
        <v>0</v>
      </c>
      <c r="Y133">
        <f t="shared" si="115"/>
        <v>0</v>
      </c>
      <c r="AA133">
        <v>47641669</v>
      </c>
      <c r="AB133">
        <f t="shared" si="116"/>
        <v>16303</v>
      </c>
      <c r="AC133">
        <f t="shared" si="145"/>
        <v>16303</v>
      </c>
      <c r="AD133">
        <f t="shared" si="146"/>
        <v>0</v>
      </c>
      <c r="AE133">
        <f t="shared" si="147"/>
        <v>0</v>
      </c>
      <c r="AF133">
        <f t="shared" si="148"/>
        <v>0</v>
      </c>
      <c r="AG133">
        <f t="shared" si="121"/>
        <v>0</v>
      </c>
      <c r="AH133">
        <f t="shared" si="149"/>
        <v>0</v>
      </c>
      <c r="AI133">
        <f t="shared" si="150"/>
        <v>0</v>
      </c>
      <c r="AJ133">
        <f t="shared" si="124"/>
        <v>0</v>
      </c>
      <c r="AK133">
        <v>16303</v>
      </c>
      <c r="AL133">
        <v>16303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81</v>
      </c>
      <c r="AU133">
        <v>60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1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1</v>
      </c>
      <c r="BJ133" t="s">
        <v>236</v>
      </c>
      <c r="BM133">
        <v>13001</v>
      </c>
      <c r="BN133">
        <v>0</v>
      </c>
      <c r="BO133" t="s">
        <v>3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90</v>
      </c>
      <c r="CA133">
        <v>70</v>
      </c>
      <c r="CE133">
        <v>0</v>
      </c>
      <c r="CF133">
        <v>0</v>
      </c>
      <c r="CG133">
        <v>0</v>
      </c>
      <c r="CM133">
        <v>0</v>
      </c>
      <c r="CN133" t="s">
        <v>1172</v>
      </c>
      <c r="CO133">
        <v>0</v>
      </c>
      <c r="CP133">
        <f t="shared" si="125"/>
        <v>1737.74</v>
      </c>
      <c r="CQ133">
        <f t="shared" si="126"/>
        <v>16303</v>
      </c>
      <c r="CR133">
        <f t="shared" si="127"/>
        <v>0</v>
      </c>
      <c r="CS133">
        <f t="shared" si="128"/>
        <v>0</v>
      </c>
      <c r="CT133">
        <f t="shared" si="129"/>
        <v>0</v>
      </c>
      <c r="CU133">
        <f t="shared" si="130"/>
        <v>0</v>
      </c>
      <c r="CV133">
        <f t="shared" si="131"/>
        <v>0</v>
      </c>
      <c r="CW133">
        <f t="shared" si="132"/>
        <v>0</v>
      </c>
      <c r="CX133">
        <f t="shared" si="133"/>
        <v>0</v>
      </c>
      <c r="CY133">
        <f t="shared" si="134"/>
        <v>0</v>
      </c>
      <c r="CZ133">
        <f t="shared" si="135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1009</v>
      </c>
      <c r="DV133" t="s">
        <v>19</v>
      </c>
      <c r="DW133" t="s">
        <v>19</v>
      </c>
      <c r="DX133">
        <v>1000</v>
      </c>
      <c r="EE133">
        <v>45919573</v>
      </c>
      <c r="EF133">
        <v>2</v>
      </c>
      <c r="EG133" t="s">
        <v>24</v>
      </c>
      <c r="EH133">
        <v>0</v>
      </c>
      <c r="EI133" t="s">
        <v>3</v>
      </c>
      <c r="EJ133">
        <v>1</v>
      </c>
      <c r="EK133">
        <v>13001</v>
      </c>
      <c r="EL133" t="s">
        <v>223</v>
      </c>
      <c r="EM133" t="s">
        <v>224</v>
      </c>
      <c r="EO133" t="s">
        <v>225</v>
      </c>
      <c r="EQ133">
        <v>0</v>
      </c>
      <c r="ER133">
        <v>16303</v>
      </c>
      <c r="ES133">
        <v>16303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36"/>
        <v>0</v>
      </c>
      <c r="FS133">
        <v>0</v>
      </c>
      <c r="FT133" t="s">
        <v>28</v>
      </c>
      <c r="FU133" t="s">
        <v>29</v>
      </c>
      <c r="FX133">
        <v>81</v>
      </c>
      <c r="FY133">
        <v>59.5</v>
      </c>
      <c r="GA133" t="s">
        <v>3</v>
      </c>
      <c r="GD133">
        <v>1</v>
      </c>
      <c r="GF133">
        <v>-1644319245</v>
      </c>
      <c r="GG133">
        <v>2</v>
      </c>
      <c r="GH133">
        <v>1</v>
      </c>
      <c r="GI133">
        <v>-2</v>
      </c>
      <c r="GJ133">
        <v>0</v>
      </c>
      <c r="GK133">
        <v>0</v>
      </c>
      <c r="GL133">
        <f t="shared" si="137"/>
        <v>0</v>
      </c>
      <c r="GM133">
        <f t="shared" si="138"/>
        <v>1737.74</v>
      </c>
      <c r="GN133">
        <f t="shared" si="139"/>
        <v>1737.74</v>
      </c>
      <c r="GO133">
        <f t="shared" si="140"/>
        <v>0</v>
      </c>
      <c r="GP133">
        <f t="shared" si="141"/>
        <v>0</v>
      </c>
      <c r="GR133">
        <v>0</v>
      </c>
      <c r="GS133">
        <v>0</v>
      </c>
      <c r="GT133">
        <v>0</v>
      </c>
      <c r="GU133" t="s">
        <v>3</v>
      </c>
      <c r="GV133">
        <f t="shared" si="142"/>
        <v>0</v>
      </c>
      <c r="GW133">
        <v>1</v>
      </c>
      <c r="GX133">
        <f t="shared" si="143"/>
        <v>0</v>
      </c>
      <c r="HA133">
        <v>0</v>
      </c>
      <c r="HB133">
        <v>0</v>
      </c>
      <c r="HC133">
        <f t="shared" si="144"/>
        <v>0</v>
      </c>
      <c r="IK133">
        <v>0</v>
      </c>
    </row>
    <row r="134" spans="1:245" x14ac:dyDescent="0.2">
      <c r="A134">
        <v>18</v>
      </c>
      <c r="B134">
        <v>1</v>
      </c>
      <c r="C134">
        <v>269</v>
      </c>
      <c r="E134" t="s">
        <v>237</v>
      </c>
      <c r="F134" t="s">
        <v>238</v>
      </c>
      <c r="G134" t="s">
        <v>239</v>
      </c>
      <c r="H134" t="s">
        <v>19</v>
      </c>
      <c r="I134">
        <f>I130*J134</f>
        <v>-0.10659</v>
      </c>
      <c r="J134">
        <v>-4.1800000000000004E-2</v>
      </c>
      <c r="O134">
        <f t="shared" si="105"/>
        <v>-1525.61</v>
      </c>
      <c r="P134">
        <f t="shared" si="106"/>
        <v>-1525.61</v>
      </c>
      <c r="Q134">
        <f t="shared" si="107"/>
        <v>0</v>
      </c>
      <c r="R134">
        <f t="shared" si="108"/>
        <v>0</v>
      </c>
      <c r="S134">
        <f t="shared" si="109"/>
        <v>0</v>
      </c>
      <c r="T134">
        <f t="shared" si="110"/>
        <v>0</v>
      </c>
      <c r="U134">
        <f t="shared" si="111"/>
        <v>0</v>
      </c>
      <c r="V134">
        <f t="shared" si="112"/>
        <v>0</v>
      </c>
      <c r="W134">
        <f t="shared" si="113"/>
        <v>0</v>
      </c>
      <c r="X134">
        <f t="shared" si="114"/>
        <v>0</v>
      </c>
      <c r="Y134">
        <f t="shared" si="115"/>
        <v>0</v>
      </c>
      <c r="AA134">
        <v>47636896</v>
      </c>
      <c r="AB134">
        <f t="shared" si="116"/>
        <v>14312.87</v>
      </c>
      <c r="AC134">
        <f t="shared" si="145"/>
        <v>14312.87</v>
      </c>
      <c r="AD134">
        <f t="shared" si="146"/>
        <v>0</v>
      </c>
      <c r="AE134">
        <f t="shared" si="147"/>
        <v>0</v>
      </c>
      <c r="AF134">
        <f t="shared" si="148"/>
        <v>0</v>
      </c>
      <c r="AG134">
        <f t="shared" si="121"/>
        <v>0</v>
      </c>
      <c r="AH134">
        <f t="shared" si="149"/>
        <v>0</v>
      </c>
      <c r="AI134">
        <f t="shared" si="150"/>
        <v>0</v>
      </c>
      <c r="AJ134">
        <f t="shared" si="124"/>
        <v>0</v>
      </c>
      <c r="AK134">
        <v>14312.87</v>
      </c>
      <c r="AL134">
        <v>14312.87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81</v>
      </c>
      <c r="AU134">
        <v>60</v>
      </c>
      <c r="AV134">
        <v>1.06</v>
      </c>
      <c r="AW134">
        <v>1.06</v>
      </c>
      <c r="AZ134">
        <v>1</v>
      </c>
      <c r="BA134">
        <v>1</v>
      </c>
      <c r="BB134">
        <v>1</v>
      </c>
      <c r="BC134">
        <v>1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1</v>
      </c>
      <c r="BJ134" t="s">
        <v>240</v>
      </c>
      <c r="BM134">
        <v>13001</v>
      </c>
      <c r="BN134">
        <v>0</v>
      </c>
      <c r="BO134" t="s">
        <v>3</v>
      </c>
      <c r="BP134">
        <v>0</v>
      </c>
      <c r="BQ134">
        <v>2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90</v>
      </c>
      <c r="CA134">
        <v>70</v>
      </c>
      <c r="CE134">
        <v>0</v>
      </c>
      <c r="CF134">
        <v>0</v>
      </c>
      <c r="CG134">
        <v>0</v>
      </c>
      <c r="CM134">
        <v>0</v>
      </c>
      <c r="CN134" t="s">
        <v>1172</v>
      </c>
      <c r="CO134">
        <v>0</v>
      </c>
      <c r="CP134">
        <f t="shared" si="125"/>
        <v>-1525.61</v>
      </c>
      <c r="CQ134">
        <f t="shared" si="126"/>
        <v>14312.87</v>
      </c>
      <c r="CR134">
        <f t="shared" si="127"/>
        <v>0</v>
      </c>
      <c r="CS134">
        <f t="shared" si="128"/>
        <v>0</v>
      </c>
      <c r="CT134">
        <f t="shared" si="129"/>
        <v>0</v>
      </c>
      <c r="CU134">
        <f t="shared" si="130"/>
        <v>0</v>
      </c>
      <c r="CV134">
        <f t="shared" si="131"/>
        <v>0</v>
      </c>
      <c r="CW134">
        <f t="shared" si="132"/>
        <v>0</v>
      </c>
      <c r="CX134">
        <f t="shared" si="133"/>
        <v>0</v>
      </c>
      <c r="CY134">
        <f t="shared" si="134"/>
        <v>0</v>
      </c>
      <c r="CZ134">
        <f t="shared" si="135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1009</v>
      </c>
      <c r="DV134" t="s">
        <v>19</v>
      </c>
      <c r="DW134" t="s">
        <v>19</v>
      </c>
      <c r="DX134">
        <v>1000</v>
      </c>
      <c r="EE134">
        <v>45919573</v>
      </c>
      <c r="EF134">
        <v>2</v>
      </c>
      <c r="EG134" t="s">
        <v>24</v>
      </c>
      <c r="EH134">
        <v>0</v>
      </c>
      <c r="EI134" t="s">
        <v>3</v>
      </c>
      <c r="EJ134">
        <v>1</v>
      </c>
      <c r="EK134">
        <v>13001</v>
      </c>
      <c r="EL134" t="s">
        <v>223</v>
      </c>
      <c r="EM134" t="s">
        <v>224</v>
      </c>
      <c r="EO134" t="s">
        <v>225</v>
      </c>
      <c r="EQ134">
        <v>32768</v>
      </c>
      <c r="ER134">
        <v>14312.87</v>
      </c>
      <c r="ES134">
        <v>14312.87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36"/>
        <v>0</v>
      </c>
      <c r="FS134">
        <v>0</v>
      </c>
      <c r="FT134" t="s">
        <v>28</v>
      </c>
      <c r="FU134" t="s">
        <v>29</v>
      </c>
      <c r="FX134">
        <v>81</v>
      </c>
      <c r="FY134">
        <v>59.5</v>
      </c>
      <c r="GA134" t="s">
        <v>3</v>
      </c>
      <c r="GD134">
        <v>1</v>
      </c>
      <c r="GF134">
        <v>314961973</v>
      </c>
      <c r="GG134">
        <v>2</v>
      </c>
      <c r="GH134">
        <v>1</v>
      </c>
      <c r="GI134">
        <v>-2</v>
      </c>
      <c r="GJ134">
        <v>0</v>
      </c>
      <c r="GK134">
        <v>0</v>
      </c>
      <c r="GL134">
        <f t="shared" si="137"/>
        <v>0</v>
      </c>
      <c r="GM134">
        <f t="shared" si="138"/>
        <v>-1525.61</v>
      </c>
      <c r="GN134">
        <f t="shared" si="139"/>
        <v>-1525.61</v>
      </c>
      <c r="GO134">
        <f t="shared" si="140"/>
        <v>0</v>
      </c>
      <c r="GP134">
        <f t="shared" si="141"/>
        <v>0</v>
      </c>
      <c r="GR134">
        <v>0</v>
      </c>
      <c r="GS134">
        <v>3</v>
      </c>
      <c r="GT134">
        <v>0</v>
      </c>
      <c r="GU134" t="s">
        <v>3</v>
      </c>
      <c r="GV134">
        <f t="shared" si="142"/>
        <v>0</v>
      </c>
      <c r="GW134">
        <v>1</v>
      </c>
      <c r="GX134">
        <f t="shared" si="143"/>
        <v>0</v>
      </c>
      <c r="HA134">
        <v>0</v>
      </c>
      <c r="HB134">
        <v>0</v>
      </c>
      <c r="HC134">
        <f t="shared" si="144"/>
        <v>0</v>
      </c>
      <c r="IK134">
        <v>0</v>
      </c>
    </row>
    <row r="135" spans="1:245" x14ac:dyDescent="0.2">
      <c r="A135">
        <v>18</v>
      </c>
      <c r="B135">
        <v>1</v>
      </c>
      <c r="C135">
        <v>278</v>
      </c>
      <c r="E135" t="s">
        <v>237</v>
      </c>
      <c r="F135" t="s">
        <v>238</v>
      </c>
      <c r="G135" t="s">
        <v>239</v>
      </c>
      <c r="H135" t="s">
        <v>19</v>
      </c>
      <c r="I135">
        <f>I131*J135</f>
        <v>-0.10659</v>
      </c>
      <c r="J135">
        <v>-4.1800000000000004E-2</v>
      </c>
      <c r="O135">
        <f t="shared" si="105"/>
        <v>-1525.61</v>
      </c>
      <c r="P135">
        <f t="shared" si="106"/>
        <v>-1525.61</v>
      </c>
      <c r="Q135">
        <f t="shared" si="107"/>
        <v>0</v>
      </c>
      <c r="R135">
        <f t="shared" si="108"/>
        <v>0</v>
      </c>
      <c r="S135">
        <f t="shared" si="109"/>
        <v>0</v>
      </c>
      <c r="T135">
        <f t="shared" si="110"/>
        <v>0</v>
      </c>
      <c r="U135">
        <f t="shared" si="111"/>
        <v>0</v>
      </c>
      <c r="V135">
        <f t="shared" si="112"/>
        <v>0</v>
      </c>
      <c r="W135">
        <f t="shared" si="113"/>
        <v>0</v>
      </c>
      <c r="X135">
        <f t="shared" si="114"/>
        <v>0</v>
      </c>
      <c r="Y135">
        <f t="shared" si="115"/>
        <v>0</v>
      </c>
      <c r="AA135">
        <v>47641669</v>
      </c>
      <c r="AB135">
        <f t="shared" si="116"/>
        <v>14312.87</v>
      </c>
      <c r="AC135">
        <f t="shared" si="145"/>
        <v>14312.87</v>
      </c>
      <c r="AD135">
        <f t="shared" si="146"/>
        <v>0</v>
      </c>
      <c r="AE135">
        <f t="shared" si="147"/>
        <v>0</v>
      </c>
      <c r="AF135">
        <f t="shared" si="148"/>
        <v>0</v>
      </c>
      <c r="AG135">
        <f t="shared" si="121"/>
        <v>0</v>
      </c>
      <c r="AH135">
        <f t="shared" si="149"/>
        <v>0</v>
      </c>
      <c r="AI135">
        <f t="shared" si="150"/>
        <v>0</v>
      </c>
      <c r="AJ135">
        <f t="shared" si="124"/>
        <v>0</v>
      </c>
      <c r="AK135">
        <v>14312.87</v>
      </c>
      <c r="AL135">
        <v>14312.87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81</v>
      </c>
      <c r="AU135">
        <v>60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1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1</v>
      </c>
      <c r="BJ135" t="s">
        <v>240</v>
      </c>
      <c r="BM135">
        <v>13001</v>
      </c>
      <c r="BN135">
        <v>0</v>
      </c>
      <c r="BO135" t="s">
        <v>3</v>
      </c>
      <c r="BP135">
        <v>0</v>
      </c>
      <c r="BQ135">
        <v>2</v>
      </c>
      <c r="BR135">
        <v>1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90</v>
      </c>
      <c r="CA135">
        <v>70</v>
      </c>
      <c r="CE135">
        <v>0</v>
      </c>
      <c r="CF135">
        <v>0</v>
      </c>
      <c r="CG135">
        <v>0</v>
      </c>
      <c r="CM135">
        <v>0</v>
      </c>
      <c r="CN135" t="s">
        <v>1172</v>
      </c>
      <c r="CO135">
        <v>0</v>
      </c>
      <c r="CP135">
        <f t="shared" si="125"/>
        <v>-1525.61</v>
      </c>
      <c r="CQ135">
        <f t="shared" si="126"/>
        <v>14312.87</v>
      </c>
      <c r="CR135">
        <f t="shared" si="127"/>
        <v>0</v>
      </c>
      <c r="CS135">
        <f t="shared" si="128"/>
        <v>0</v>
      </c>
      <c r="CT135">
        <f t="shared" si="129"/>
        <v>0</v>
      </c>
      <c r="CU135">
        <f t="shared" si="130"/>
        <v>0</v>
      </c>
      <c r="CV135">
        <f t="shared" si="131"/>
        <v>0</v>
      </c>
      <c r="CW135">
        <f t="shared" si="132"/>
        <v>0</v>
      </c>
      <c r="CX135">
        <f t="shared" si="133"/>
        <v>0</v>
      </c>
      <c r="CY135">
        <f t="shared" si="134"/>
        <v>0</v>
      </c>
      <c r="CZ135">
        <f t="shared" si="135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1009</v>
      </c>
      <c r="DV135" t="s">
        <v>19</v>
      </c>
      <c r="DW135" t="s">
        <v>19</v>
      </c>
      <c r="DX135">
        <v>1000</v>
      </c>
      <c r="EE135">
        <v>45919573</v>
      </c>
      <c r="EF135">
        <v>2</v>
      </c>
      <c r="EG135" t="s">
        <v>24</v>
      </c>
      <c r="EH135">
        <v>0</v>
      </c>
      <c r="EI135" t="s">
        <v>3</v>
      </c>
      <c r="EJ135">
        <v>1</v>
      </c>
      <c r="EK135">
        <v>13001</v>
      </c>
      <c r="EL135" t="s">
        <v>223</v>
      </c>
      <c r="EM135" t="s">
        <v>224</v>
      </c>
      <c r="EO135" t="s">
        <v>225</v>
      </c>
      <c r="EQ135">
        <v>32768</v>
      </c>
      <c r="ER135">
        <v>14312.87</v>
      </c>
      <c r="ES135">
        <v>14312.87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36"/>
        <v>0</v>
      </c>
      <c r="FS135">
        <v>0</v>
      </c>
      <c r="FT135" t="s">
        <v>28</v>
      </c>
      <c r="FU135" t="s">
        <v>29</v>
      </c>
      <c r="FX135">
        <v>81</v>
      </c>
      <c r="FY135">
        <v>59.5</v>
      </c>
      <c r="GA135" t="s">
        <v>3</v>
      </c>
      <c r="GD135">
        <v>1</v>
      </c>
      <c r="GF135">
        <v>314961973</v>
      </c>
      <c r="GG135">
        <v>2</v>
      </c>
      <c r="GH135">
        <v>1</v>
      </c>
      <c r="GI135">
        <v>-2</v>
      </c>
      <c r="GJ135">
        <v>0</v>
      </c>
      <c r="GK135">
        <v>0</v>
      </c>
      <c r="GL135">
        <f t="shared" si="137"/>
        <v>0</v>
      </c>
      <c r="GM135">
        <f t="shared" si="138"/>
        <v>-1525.61</v>
      </c>
      <c r="GN135">
        <f t="shared" si="139"/>
        <v>-1525.61</v>
      </c>
      <c r="GO135">
        <f t="shared" si="140"/>
        <v>0</v>
      </c>
      <c r="GP135">
        <f t="shared" si="141"/>
        <v>0</v>
      </c>
      <c r="GR135">
        <v>0</v>
      </c>
      <c r="GS135">
        <v>0</v>
      </c>
      <c r="GT135">
        <v>0</v>
      </c>
      <c r="GU135" t="s">
        <v>3</v>
      </c>
      <c r="GV135">
        <f t="shared" si="142"/>
        <v>0</v>
      </c>
      <c r="GW135">
        <v>1</v>
      </c>
      <c r="GX135">
        <f t="shared" si="143"/>
        <v>0</v>
      </c>
      <c r="HA135">
        <v>0</v>
      </c>
      <c r="HB135">
        <v>0</v>
      </c>
      <c r="HC135">
        <f t="shared" si="144"/>
        <v>0</v>
      </c>
      <c r="IK135">
        <v>0</v>
      </c>
    </row>
    <row r="136" spans="1:245" x14ac:dyDescent="0.2">
      <c r="A136">
        <v>17</v>
      </c>
      <c r="B136">
        <v>1</v>
      </c>
      <c r="E136" t="s">
        <v>241</v>
      </c>
      <c r="F136" t="s">
        <v>242</v>
      </c>
      <c r="G136" t="s">
        <v>243</v>
      </c>
      <c r="H136" t="s">
        <v>50</v>
      </c>
      <c r="I136">
        <v>8.3000000000000007</v>
      </c>
      <c r="J136">
        <v>0</v>
      </c>
      <c r="O136">
        <f t="shared" si="105"/>
        <v>5519.5</v>
      </c>
      <c r="P136">
        <f t="shared" si="106"/>
        <v>5519.5</v>
      </c>
      <c r="Q136">
        <f t="shared" si="107"/>
        <v>0</v>
      </c>
      <c r="R136">
        <f t="shared" si="108"/>
        <v>0</v>
      </c>
      <c r="S136">
        <f t="shared" si="109"/>
        <v>0</v>
      </c>
      <c r="T136">
        <f t="shared" si="110"/>
        <v>0</v>
      </c>
      <c r="U136">
        <f t="shared" si="111"/>
        <v>0</v>
      </c>
      <c r="V136">
        <f t="shared" si="112"/>
        <v>0</v>
      </c>
      <c r="W136">
        <f t="shared" si="113"/>
        <v>0</v>
      </c>
      <c r="X136">
        <f t="shared" si="114"/>
        <v>0</v>
      </c>
      <c r="Y136">
        <f t="shared" si="115"/>
        <v>0</v>
      </c>
      <c r="AA136">
        <v>47636896</v>
      </c>
      <c r="AB136">
        <f t="shared" si="116"/>
        <v>665</v>
      </c>
      <c r="AC136">
        <f t="shared" si="145"/>
        <v>665</v>
      </c>
      <c r="AD136">
        <f t="shared" si="146"/>
        <v>0</v>
      </c>
      <c r="AE136">
        <f t="shared" si="147"/>
        <v>0</v>
      </c>
      <c r="AF136">
        <f t="shared" si="148"/>
        <v>0</v>
      </c>
      <c r="AG136">
        <f t="shared" si="121"/>
        <v>0</v>
      </c>
      <c r="AH136">
        <f t="shared" si="149"/>
        <v>0</v>
      </c>
      <c r="AI136">
        <f t="shared" si="150"/>
        <v>0</v>
      </c>
      <c r="AJ136">
        <f t="shared" si="124"/>
        <v>0</v>
      </c>
      <c r="AK136">
        <v>665</v>
      </c>
      <c r="AL136">
        <v>665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1.06</v>
      </c>
      <c r="AW136">
        <v>1.06</v>
      </c>
      <c r="AZ136">
        <v>1</v>
      </c>
      <c r="BA136">
        <v>1</v>
      </c>
      <c r="BB136">
        <v>1</v>
      </c>
      <c r="BC136">
        <v>1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1</v>
      </c>
      <c r="BJ136" t="s">
        <v>244</v>
      </c>
      <c r="BM136">
        <v>500001</v>
      </c>
      <c r="BN136">
        <v>0</v>
      </c>
      <c r="BO136" t="s">
        <v>3</v>
      </c>
      <c r="BP136">
        <v>0</v>
      </c>
      <c r="BQ136">
        <v>8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0</v>
      </c>
      <c r="CA136">
        <v>0</v>
      </c>
      <c r="CE136">
        <v>0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25"/>
        <v>5519.5</v>
      </c>
      <c r="CQ136">
        <f t="shared" si="126"/>
        <v>665</v>
      </c>
      <c r="CR136">
        <f t="shared" si="127"/>
        <v>0</v>
      </c>
      <c r="CS136">
        <f t="shared" si="128"/>
        <v>0</v>
      </c>
      <c r="CT136">
        <f t="shared" si="129"/>
        <v>0</v>
      </c>
      <c r="CU136">
        <f t="shared" si="130"/>
        <v>0</v>
      </c>
      <c r="CV136">
        <f t="shared" si="131"/>
        <v>0</v>
      </c>
      <c r="CW136">
        <f t="shared" si="132"/>
        <v>0</v>
      </c>
      <c r="CX136">
        <f t="shared" si="133"/>
        <v>0</v>
      </c>
      <c r="CY136">
        <f t="shared" si="134"/>
        <v>0</v>
      </c>
      <c r="CZ136">
        <f t="shared" si="135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1007</v>
      </c>
      <c r="DV136" t="s">
        <v>50</v>
      </c>
      <c r="DW136" t="s">
        <v>50</v>
      </c>
      <c r="DX136">
        <v>1</v>
      </c>
      <c r="EE136">
        <v>45919503</v>
      </c>
      <c r="EF136">
        <v>8</v>
      </c>
      <c r="EG136" t="s">
        <v>245</v>
      </c>
      <c r="EH136">
        <v>0</v>
      </c>
      <c r="EI136" t="s">
        <v>3</v>
      </c>
      <c r="EJ136">
        <v>1</v>
      </c>
      <c r="EK136">
        <v>500001</v>
      </c>
      <c r="EL136" t="s">
        <v>246</v>
      </c>
      <c r="EM136" t="s">
        <v>247</v>
      </c>
      <c r="EO136" t="s">
        <v>3</v>
      </c>
      <c r="EQ136">
        <v>0</v>
      </c>
      <c r="ER136">
        <v>665</v>
      </c>
      <c r="ES136">
        <v>665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FQ136">
        <v>0</v>
      </c>
      <c r="FR136">
        <f t="shared" si="136"/>
        <v>0</v>
      </c>
      <c r="FS136">
        <v>0</v>
      </c>
      <c r="FX136">
        <v>0</v>
      </c>
      <c r="FY136">
        <v>0</v>
      </c>
      <c r="GA136" t="s">
        <v>3</v>
      </c>
      <c r="GD136">
        <v>1</v>
      </c>
      <c r="GF136">
        <v>497941104</v>
      </c>
      <c r="GG136">
        <v>2</v>
      </c>
      <c r="GH136">
        <v>1</v>
      </c>
      <c r="GI136">
        <v>-2</v>
      </c>
      <c r="GJ136">
        <v>0</v>
      </c>
      <c r="GK136">
        <v>0</v>
      </c>
      <c r="GL136">
        <f t="shared" si="137"/>
        <v>0</v>
      </c>
      <c r="GM136">
        <f t="shared" si="138"/>
        <v>5519.5</v>
      </c>
      <c r="GN136">
        <f t="shared" si="139"/>
        <v>5519.5</v>
      </c>
      <c r="GO136">
        <f t="shared" si="140"/>
        <v>0</v>
      </c>
      <c r="GP136">
        <f t="shared" si="141"/>
        <v>0</v>
      </c>
      <c r="GR136">
        <v>0</v>
      </c>
      <c r="GS136">
        <v>3</v>
      </c>
      <c r="GT136">
        <v>0</v>
      </c>
      <c r="GU136" t="s">
        <v>3</v>
      </c>
      <c r="GV136">
        <f t="shared" si="142"/>
        <v>0</v>
      </c>
      <c r="GW136">
        <v>1</v>
      </c>
      <c r="GX136">
        <f t="shared" si="143"/>
        <v>0</v>
      </c>
      <c r="HA136">
        <v>0</v>
      </c>
      <c r="HB136">
        <v>0</v>
      </c>
      <c r="HC136">
        <f t="shared" si="144"/>
        <v>0</v>
      </c>
      <c r="IK136">
        <v>0</v>
      </c>
    </row>
    <row r="137" spans="1:245" x14ac:dyDescent="0.2">
      <c r="A137">
        <v>17</v>
      </c>
      <c r="B137">
        <v>1</v>
      </c>
      <c r="E137" t="s">
        <v>241</v>
      </c>
      <c r="F137" t="s">
        <v>242</v>
      </c>
      <c r="G137" t="s">
        <v>243</v>
      </c>
      <c r="H137" t="s">
        <v>50</v>
      </c>
      <c r="I137">
        <v>8.3000000000000007</v>
      </c>
      <c r="J137">
        <v>0</v>
      </c>
      <c r="O137">
        <f t="shared" si="105"/>
        <v>5519.5</v>
      </c>
      <c r="P137">
        <f t="shared" si="106"/>
        <v>5519.5</v>
      </c>
      <c r="Q137">
        <f t="shared" si="107"/>
        <v>0</v>
      </c>
      <c r="R137">
        <f t="shared" si="108"/>
        <v>0</v>
      </c>
      <c r="S137">
        <f t="shared" si="109"/>
        <v>0</v>
      </c>
      <c r="T137">
        <f t="shared" si="110"/>
        <v>0</v>
      </c>
      <c r="U137">
        <f t="shared" si="111"/>
        <v>0</v>
      </c>
      <c r="V137">
        <f t="shared" si="112"/>
        <v>0</v>
      </c>
      <c r="W137">
        <f t="shared" si="113"/>
        <v>0</v>
      </c>
      <c r="X137">
        <f t="shared" si="114"/>
        <v>0</v>
      </c>
      <c r="Y137">
        <f t="shared" si="115"/>
        <v>0</v>
      </c>
      <c r="AA137">
        <v>47641669</v>
      </c>
      <c r="AB137">
        <f t="shared" si="116"/>
        <v>665</v>
      </c>
      <c r="AC137">
        <f t="shared" si="145"/>
        <v>665</v>
      </c>
      <c r="AD137">
        <f t="shared" si="146"/>
        <v>0</v>
      </c>
      <c r="AE137">
        <f t="shared" si="147"/>
        <v>0</v>
      </c>
      <c r="AF137">
        <f t="shared" si="148"/>
        <v>0</v>
      </c>
      <c r="AG137">
        <f t="shared" si="121"/>
        <v>0</v>
      </c>
      <c r="AH137">
        <f t="shared" si="149"/>
        <v>0</v>
      </c>
      <c r="AI137">
        <f t="shared" si="150"/>
        <v>0</v>
      </c>
      <c r="AJ137">
        <f t="shared" si="124"/>
        <v>0</v>
      </c>
      <c r="AK137">
        <v>665</v>
      </c>
      <c r="AL137">
        <v>665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3</v>
      </c>
      <c r="BI137">
        <v>1</v>
      </c>
      <c r="BJ137" t="s">
        <v>244</v>
      </c>
      <c r="BM137">
        <v>500001</v>
      </c>
      <c r="BN137">
        <v>0</v>
      </c>
      <c r="BO137" t="s">
        <v>3</v>
      </c>
      <c r="BP137">
        <v>0</v>
      </c>
      <c r="BQ137">
        <v>8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0</v>
      </c>
      <c r="CA137">
        <v>0</v>
      </c>
      <c r="CE137">
        <v>0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25"/>
        <v>5519.5</v>
      </c>
      <c r="CQ137">
        <f t="shared" si="126"/>
        <v>665</v>
      </c>
      <c r="CR137">
        <f t="shared" si="127"/>
        <v>0</v>
      </c>
      <c r="CS137">
        <f t="shared" si="128"/>
        <v>0</v>
      </c>
      <c r="CT137">
        <f t="shared" si="129"/>
        <v>0</v>
      </c>
      <c r="CU137">
        <f t="shared" si="130"/>
        <v>0</v>
      </c>
      <c r="CV137">
        <f t="shared" si="131"/>
        <v>0</v>
      </c>
      <c r="CW137">
        <f t="shared" si="132"/>
        <v>0</v>
      </c>
      <c r="CX137">
        <f t="shared" si="133"/>
        <v>0</v>
      </c>
      <c r="CY137">
        <f t="shared" si="134"/>
        <v>0</v>
      </c>
      <c r="CZ137">
        <f t="shared" si="135"/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1007</v>
      </c>
      <c r="DV137" t="s">
        <v>50</v>
      </c>
      <c r="DW137" t="s">
        <v>50</v>
      </c>
      <c r="DX137">
        <v>1</v>
      </c>
      <c r="EE137">
        <v>45919503</v>
      </c>
      <c r="EF137">
        <v>8</v>
      </c>
      <c r="EG137" t="s">
        <v>245</v>
      </c>
      <c r="EH137">
        <v>0</v>
      </c>
      <c r="EI137" t="s">
        <v>3</v>
      </c>
      <c r="EJ137">
        <v>1</v>
      </c>
      <c r="EK137">
        <v>500001</v>
      </c>
      <c r="EL137" t="s">
        <v>246</v>
      </c>
      <c r="EM137" t="s">
        <v>247</v>
      </c>
      <c r="EO137" t="s">
        <v>3</v>
      </c>
      <c r="EQ137">
        <v>0</v>
      </c>
      <c r="ER137">
        <v>665</v>
      </c>
      <c r="ES137">
        <v>665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FQ137">
        <v>0</v>
      </c>
      <c r="FR137">
        <f t="shared" si="136"/>
        <v>0</v>
      </c>
      <c r="FS137">
        <v>0</v>
      </c>
      <c r="FX137">
        <v>0</v>
      </c>
      <c r="FY137">
        <v>0</v>
      </c>
      <c r="GA137" t="s">
        <v>3</v>
      </c>
      <c r="GD137">
        <v>1</v>
      </c>
      <c r="GF137">
        <v>497941104</v>
      </c>
      <c r="GG137">
        <v>2</v>
      </c>
      <c r="GH137">
        <v>1</v>
      </c>
      <c r="GI137">
        <v>-2</v>
      </c>
      <c r="GJ137">
        <v>0</v>
      </c>
      <c r="GK137">
        <v>0</v>
      </c>
      <c r="GL137">
        <f t="shared" si="137"/>
        <v>0</v>
      </c>
      <c r="GM137">
        <f t="shared" si="138"/>
        <v>5519.5</v>
      </c>
      <c r="GN137">
        <f t="shared" si="139"/>
        <v>5519.5</v>
      </c>
      <c r="GO137">
        <f t="shared" si="140"/>
        <v>0</v>
      </c>
      <c r="GP137">
        <f t="shared" si="141"/>
        <v>0</v>
      </c>
      <c r="GR137">
        <v>0</v>
      </c>
      <c r="GS137">
        <v>0</v>
      </c>
      <c r="GT137">
        <v>0</v>
      </c>
      <c r="GU137" t="s">
        <v>3</v>
      </c>
      <c r="GV137">
        <f t="shared" si="142"/>
        <v>0</v>
      </c>
      <c r="GW137">
        <v>1</v>
      </c>
      <c r="GX137">
        <f t="shared" si="143"/>
        <v>0</v>
      </c>
      <c r="HA137">
        <v>0</v>
      </c>
      <c r="HB137">
        <v>0</v>
      </c>
      <c r="HC137">
        <f t="shared" si="144"/>
        <v>0</v>
      </c>
      <c r="IK137">
        <v>0</v>
      </c>
    </row>
    <row r="138" spans="1:245" x14ac:dyDescent="0.2">
      <c r="A138">
        <v>17</v>
      </c>
      <c r="B138">
        <v>1</v>
      </c>
      <c r="E138" t="s">
        <v>248</v>
      </c>
      <c r="F138" t="s">
        <v>249</v>
      </c>
      <c r="G138" t="s">
        <v>250</v>
      </c>
      <c r="H138" t="s">
        <v>251</v>
      </c>
      <c r="I138">
        <v>231</v>
      </c>
      <c r="J138">
        <v>0</v>
      </c>
      <c r="O138">
        <f t="shared" si="105"/>
        <v>8452.2900000000009</v>
      </c>
      <c r="P138">
        <f t="shared" si="106"/>
        <v>8452.2900000000009</v>
      </c>
      <c r="Q138">
        <f t="shared" si="107"/>
        <v>0</v>
      </c>
      <c r="R138">
        <f t="shared" si="108"/>
        <v>0</v>
      </c>
      <c r="S138">
        <f t="shared" si="109"/>
        <v>0</v>
      </c>
      <c r="T138">
        <f t="shared" si="110"/>
        <v>0</v>
      </c>
      <c r="U138">
        <f t="shared" si="111"/>
        <v>0</v>
      </c>
      <c r="V138">
        <f t="shared" si="112"/>
        <v>0</v>
      </c>
      <c r="W138">
        <f t="shared" si="113"/>
        <v>0</v>
      </c>
      <c r="X138">
        <f t="shared" si="114"/>
        <v>0</v>
      </c>
      <c r="Y138">
        <f t="shared" si="115"/>
        <v>0</v>
      </c>
      <c r="AA138">
        <v>47636896</v>
      </c>
      <c r="AB138">
        <f t="shared" si="116"/>
        <v>36.590000000000003</v>
      </c>
      <c r="AC138">
        <f t="shared" si="145"/>
        <v>36.590000000000003</v>
      </c>
      <c r="AD138">
        <f t="shared" si="146"/>
        <v>0</v>
      </c>
      <c r="AE138">
        <f t="shared" si="147"/>
        <v>0</v>
      </c>
      <c r="AF138">
        <f t="shared" si="148"/>
        <v>0</v>
      </c>
      <c r="AG138">
        <f t="shared" si="121"/>
        <v>0</v>
      </c>
      <c r="AH138">
        <f t="shared" si="149"/>
        <v>0</v>
      </c>
      <c r="AI138">
        <f t="shared" si="150"/>
        <v>0</v>
      </c>
      <c r="AJ138">
        <f t="shared" si="124"/>
        <v>0</v>
      </c>
      <c r="AK138">
        <v>36.590000000000003</v>
      </c>
      <c r="AL138">
        <v>36.590000000000003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1</v>
      </c>
      <c r="AW138">
        <v>1</v>
      </c>
      <c r="AZ138">
        <v>1</v>
      </c>
      <c r="BA138">
        <v>1</v>
      </c>
      <c r="BB138">
        <v>1</v>
      </c>
      <c r="BC138">
        <v>1</v>
      </c>
      <c r="BD138" t="s">
        <v>3</v>
      </c>
      <c r="BE138" t="s">
        <v>3</v>
      </c>
      <c r="BF138" t="s">
        <v>3</v>
      </c>
      <c r="BG138" t="s">
        <v>3</v>
      </c>
      <c r="BH138">
        <v>3</v>
      </c>
      <c r="BI138">
        <v>1</v>
      </c>
      <c r="BJ138" t="s">
        <v>252</v>
      </c>
      <c r="BM138">
        <v>500001</v>
      </c>
      <c r="BN138">
        <v>0</v>
      </c>
      <c r="BO138" t="s">
        <v>3</v>
      </c>
      <c r="BP138">
        <v>0</v>
      </c>
      <c r="BQ138">
        <v>8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0</v>
      </c>
      <c r="CA138">
        <v>0</v>
      </c>
      <c r="CE138">
        <v>0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25"/>
        <v>8452.2900000000009</v>
      </c>
      <c r="CQ138">
        <f t="shared" si="126"/>
        <v>36.590000000000003</v>
      </c>
      <c r="CR138">
        <f t="shared" si="127"/>
        <v>0</v>
      </c>
      <c r="CS138">
        <f t="shared" si="128"/>
        <v>0</v>
      </c>
      <c r="CT138">
        <f t="shared" si="129"/>
        <v>0</v>
      </c>
      <c r="CU138">
        <f t="shared" si="130"/>
        <v>0</v>
      </c>
      <c r="CV138">
        <f t="shared" si="131"/>
        <v>0</v>
      </c>
      <c r="CW138">
        <f t="shared" si="132"/>
        <v>0</v>
      </c>
      <c r="CX138">
        <f t="shared" si="133"/>
        <v>0</v>
      </c>
      <c r="CY138">
        <f t="shared" si="134"/>
        <v>0</v>
      </c>
      <c r="CZ138">
        <f t="shared" si="135"/>
        <v>0</v>
      </c>
      <c r="DC138" t="s">
        <v>3</v>
      </c>
      <c r="DD138" t="s">
        <v>3</v>
      </c>
      <c r="DE138" t="s">
        <v>3</v>
      </c>
      <c r="DF138" t="s">
        <v>3</v>
      </c>
      <c r="DG138" t="s">
        <v>3</v>
      </c>
      <c r="DH138" t="s">
        <v>3</v>
      </c>
      <c r="DI138" t="s">
        <v>3</v>
      </c>
      <c r="DJ138" t="s">
        <v>3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1003</v>
      </c>
      <c r="DV138" t="s">
        <v>251</v>
      </c>
      <c r="DW138" t="s">
        <v>251</v>
      </c>
      <c r="DX138">
        <v>1</v>
      </c>
      <c r="EE138">
        <v>45919503</v>
      </c>
      <c r="EF138">
        <v>8</v>
      </c>
      <c r="EG138" t="s">
        <v>245</v>
      </c>
      <c r="EH138">
        <v>0</v>
      </c>
      <c r="EI138" t="s">
        <v>3</v>
      </c>
      <c r="EJ138">
        <v>1</v>
      </c>
      <c r="EK138">
        <v>500001</v>
      </c>
      <c r="EL138" t="s">
        <v>246</v>
      </c>
      <c r="EM138" t="s">
        <v>247</v>
      </c>
      <c r="EO138" t="s">
        <v>3</v>
      </c>
      <c r="EQ138">
        <v>0</v>
      </c>
      <c r="ER138">
        <v>36.590000000000003</v>
      </c>
      <c r="ES138">
        <v>36.590000000000003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FQ138">
        <v>0</v>
      </c>
      <c r="FR138">
        <f t="shared" si="136"/>
        <v>0</v>
      </c>
      <c r="FS138">
        <v>0</v>
      </c>
      <c r="FX138">
        <v>0</v>
      </c>
      <c r="FY138">
        <v>0</v>
      </c>
      <c r="GA138" t="s">
        <v>3</v>
      </c>
      <c r="GD138">
        <v>1</v>
      </c>
      <c r="GF138">
        <v>-1531824500</v>
      </c>
      <c r="GG138">
        <v>2</v>
      </c>
      <c r="GH138">
        <v>1</v>
      </c>
      <c r="GI138">
        <v>-2</v>
      </c>
      <c r="GJ138">
        <v>0</v>
      </c>
      <c r="GK138">
        <v>0</v>
      </c>
      <c r="GL138">
        <f t="shared" si="137"/>
        <v>0</v>
      </c>
      <c r="GM138">
        <f t="shared" si="138"/>
        <v>8452.2900000000009</v>
      </c>
      <c r="GN138">
        <f t="shared" si="139"/>
        <v>8452.2900000000009</v>
      </c>
      <c r="GO138">
        <f t="shared" si="140"/>
        <v>0</v>
      </c>
      <c r="GP138">
        <f t="shared" si="141"/>
        <v>0</v>
      </c>
      <c r="GR138">
        <v>0</v>
      </c>
      <c r="GS138">
        <v>3</v>
      </c>
      <c r="GT138">
        <v>0</v>
      </c>
      <c r="GU138" t="s">
        <v>3</v>
      </c>
      <c r="GV138">
        <f t="shared" si="142"/>
        <v>0</v>
      </c>
      <c r="GW138">
        <v>1</v>
      </c>
      <c r="GX138">
        <f t="shared" si="143"/>
        <v>0</v>
      </c>
      <c r="HA138">
        <v>0</v>
      </c>
      <c r="HB138">
        <v>0</v>
      </c>
      <c r="HC138">
        <f t="shared" si="144"/>
        <v>0</v>
      </c>
      <c r="IK138">
        <v>0</v>
      </c>
    </row>
    <row r="139" spans="1:245" x14ac:dyDescent="0.2">
      <c r="A139">
        <v>17</v>
      </c>
      <c r="B139">
        <v>1</v>
      </c>
      <c r="E139" t="s">
        <v>248</v>
      </c>
      <c r="F139" t="s">
        <v>249</v>
      </c>
      <c r="G139" t="s">
        <v>250</v>
      </c>
      <c r="H139" t="s">
        <v>251</v>
      </c>
      <c r="I139">
        <v>231</v>
      </c>
      <c r="J139">
        <v>0</v>
      </c>
      <c r="O139">
        <f t="shared" si="105"/>
        <v>8452.2900000000009</v>
      </c>
      <c r="P139">
        <f t="shared" si="106"/>
        <v>8452.2900000000009</v>
      </c>
      <c r="Q139">
        <f t="shared" si="107"/>
        <v>0</v>
      </c>
      <c r="R139">
        <f t="shared" si="108"/>
        <v>0</v>
      </c>
      <c r="S139">
        <f t="shared" si="109"/>
        <v>0</v>
      </c>
      <c r="T139">
        <f t="shared" si="110"/>
        <v>0</v>
      </c>
      <c r="U139">
        <f t="shared" si="111"/>
        <v>0</v>
      </c>
      <c r="V139">
        <f t="shared" si="112"/>
        <v>0</v>
      </c>
      <c r="W139">
        <f t="shared" si="113"/>
        <v>0</v>
      </c>
      <c r="X139">
        <f t="shared" si="114"/>
        <v>0</v>
      </c>
      <c r="Y139">
        <f t="shared" si="115"/>
        <v>0</v>
      </c>
      <c r="AA139">
        <v>47641669</v>
      </c>
      <c r="AB139">
        <f t="shared" si="116"/>
        <v>36.590000000000003</v>
      </c>
      <c r="AC139">
        <f t="shared" si="145"/>
        <v>36.590000000000003</v>
      </c>
      <c r="AD139">
        <f t="shared" si="146"/>
        <v>0</v>
      </c>
      <c r="AE139">
        <f t="shared" si="147"/>
        <v>0</v>
      </c>
      <c r="AF139">
        <f t="shared" si="148"/>
        <v>0</v>
      </c>
      <c r="AG139">
        <f t="shared" si="121"/>
        <v>0</v>
      </c>
      <c r="AH139">
        <f t="shared" si="149"/>
        <v>0</v>
      </c>
      <c r="AI139">
        <f t="shared" si="150"/>
        <v>0</v>
      </c>
      <c r="AJ139">
        <f t="shared" si="124"/>
        <v>0</v>
      </c>
      <c r="AK139">
        <v>36.590000000000003</v>
      </c>
      <c r="AL139">
        <v>36.590000000000003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1</v>
      </c>
      <c r="BJ139" t="s">
        <v>252</v>
      </c>
      <c r="BM139">
        <v>500001</v>
      </c>
      <c r="BN139">
        <v>0</v>
      </c>
      <c r="BO139" t="s">
        <v>3</v>
      </c>
      <c r="BP139">
        <v>0</v>
      </c>
      <c r="BQ139">
        <v>8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0</v>
      </c>
      <c r="CA139">
        <v>0</v>
      </c>
      <c r="CE139">
        <v>0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25"/>
        <v>8452.2900000000009</v>
      </c>
      <c r="CQ139">
        <f t="shared" si="126"/>
        <v>36.590000000000003</v>
      </c>
      <c r="CR139">
        <f t="shared" si="127"/>
        <v>0</v>
      </c>
      <c r="CS139">
        <f t="shared" si="128"/>
        <v>0</v>
      </c>
      <c r="CT139">
        <f t="shared" si="129"/>
        <v>0</v>
      </c>
      <c r="CU139">
        <f t="shared" si="130"/>
        <v>0</v>
      </c>
      <c r="CV139">
        <f t="shared" si="131"/>
        <v>0</v>
      </c>
      <c r="CW139">
        <f t="shared" si="132"/>
        <v>0</v>
      </c>
      <c r="CX139">
        <f t="shared" si="133"/>
        <v>0</v>
      </c>
      <c r="CY139">
        <f t="shared" si="134"/>
        <v>0</v>
      </c>
      <c r="CZ139">
        <f t="shared" si="135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251</v>
      </c>
      <c r="DW139" t="s">
        <v>251</v>
      </c>
      <c r="DX139">
        <v>1</v>
      </c>
      <c r="EE139">
        <v>45919503</v>
      </c>
      <c r="EF139">
        <v>8</v>
      </c>
      <c r="EG139" t="s">
        <v>245</v>
      </c>
      <c r="EH139">
        <v>0</v>
      </c>
      <c r="EI139" t="s">
        <v>3</v>
      </c>
      <c r="EJ139">
        <v>1</v>
      </c>
      <c r="EK139">
        <v>500001</v>
      </c>
      <c r="EL139" t="s">
        <v>246</v>
      </c>
      <c r="EM139" t="s">
        <v>247</v>
      </c>
      <c r="EO139" t="s">
        <v>3</v>
      </c>
      <c r="EQ139">
        <v>0</v>
      </c>
      <c r="ER139">
        <v>36.590000000000003</v>
      </c>
      <c r="ES139">
        <v>36.590000000000003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FQ139">
        <v>0</v>
      </c>
      <c r="FR139">
        <f t="shared" si="136"/>
        <v>0</v>
      </c>
      <c r="FS139">
        <v>0</v>
      </c>
      <c r="FX139">
        <v>0</v>
      </c>
      <c r="FY139">
        <v>0</v>
      </c>
      <c r="GA139" t="s">
        <v>3</v>
      </c>
      <c r="GD139">
        <v>1</v>
      </c>
      <c r="GF139">
        <v>-1531824500</v>
      </c>
      <c r="GG139">
        <v>2</v>
      </c>
      <c r="GH139">
        <v>1</v>
      </c>
      <c r="GI139">
        <v>-2</v>
      </c>
      <c r="GJ139">
        <v>0</v>
      </c>
      <c r="GK139">
        <v>0</v>
      </c>
      <c r="GL139">
        <f t="shared" si="137"/>
        <v>0</v>
      </c>
      <c r="GM139">
        <f t="shared" si="138"/>
        <v>8452.2900000000009</v>
      </c>
      <c r="GN139">
        <f t="shared" si="139"/>
        <v>8452.2900000000009</v>
      </c>
      <c r="GO139">
        <f t="shared" si="140"/>
        <v>0</v>
      </c>
      <c r="GP139">
        <f t="shared" si="141"/>
        <v>0</v>
      </c>
      <c r="GR139">
        <v>0</v>
      </c>
      <c r="GS139">
        <v>0</v>
      </c>
      <c r="GT139">
        <v>0</v>
      </c>
      <c r="GU139" t="s">
        <v>3</v>
      </c>
      <c r="GV139">
        <f t="shared" si="142"/>
        <v>0</v>
      </c>
      <c r="GW139">
        <v>1</v>
      </c>
      <c r="GX139">
        <f t="shared" si="143"/>
        <v>0</v>
      </c>
      <c r="HA139">
        <v>0</v>
      </c>
      <c r="HB139">
        <v>0</v>
      </c>
      <c r="HC139">
        <f t="shared" si="144"/>
        <v>0</v>
      </c>
      <c r="IK139">
        <v>0</v>
      </c>
    </row>
    <row r="140" spans="1:245" x14ac:dyDescent="0.2">
      <c r="A140">
        <v>17</v>
      </c>
      <c r="B140">
        <v>1</v>
      </c>
      <c r="E140" t="s">
        <v>253</v>
      </c>
      <c r="F140" t="s">
        <v>254</v>
      </c>
      <c r="G140" t="s">
        <v>255</v>
      </c>
      <c r="H140" t="s">
        <v>19</v>
      </c>
      <c r="I140">
        <v>4.9500000000000002E-2</v>
      </c>
      <c r="J140">
        <v>0</v>
      </c>
      <c r="O140">
        <f t="shared" si="105"/>
        <v>335.75</v>
      </c>
      <c r="P140">
        <f t="shared" si="106"/>
        <v>335.75</v>
      </c>
      <c r="Q140">
        <f t="shared" si="107"/>
        <v>0</v>
      </c>
      <c r="R140">
        <f t="shared" si="108"/>
        <v>0</v>
      </c>
      <c r="S140">
        <f t="shared" si="109"/>
        <v>0</v>
      </c>
      <c r="T140">
        <f t="shared" si="110"/>
        <v>0</v>
      </c>
      <c r="U140">
        <f t="shared" si="111"/>
        <v>0</v>
      </c>
      <c r="V140">
        <f t="shared" si="112"/>
        <v>0</v>
      </c>
      <c r="W140">
        <f t="shared" si="113"/>
        <v>0</v>
      </c>
      <c r="X140">
        <f t="shared" si="114"/>
        <v>0</v>
      </c>
      <c r="Y140">
        <f t="shared" si="115"/>
        <v>0</v>
      </c>
      <c r="AA140">
        <v>47636896</v>
      </c>
      <c r="AB140">
        <f t="shared" si="116"/>
        <v>6782.85</v>
      </c>
      <c r="AC140">
        <f t="shared" si="145"/>
        <v>6782.85</v>
      </c>
      <c r="AD140">
        <f t="shared" si="146"/>
        <v>0</v>
      </c>
      <c r="AE140">
        <f t="shared" si="147"/>
        <v>0</v>
      </c>
      <c r="AF140">
        <f t="shared" si="148"/>
        <v>0</v>
      </c>
      <c r="AG140">
        <f t="shared" si="121"/>
        <v>0</v>
      </c>
      <c r="AH140">
        <f t="shared" si="149"/>
        <v>0</v>
      </c>
      <c r="AI140">
        <f t="shared" si="150"/>
        <v>0</v>
      </c>
      <c r="AJ140">
        <f t="shared" si="124"/>
        <v>0</v>
      </c>
      <c r="AK140">
        <v>6782.85</v>
      </c>
      <c r="AL140">
        <v>6782.85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1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1</v>
      </c>
      <c r="BJ140" t="s">
        <v>256</v>
      </c>
      <c r="BM140">
        <v>500001</v>
      </c>
      <c r="BN140">
        <v>0</v>
      </c>
      <c r="BO140" t="s">
        <v>3</v>
      </c>
      <c r="BP140">
        <v>0</v>
      </c>
      <c r="BQ140">
        <v>8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0</v>
      </c>
      <c r="CA140">
        <v>0</v>
      </c>
      <c r="CE140">
        <v>0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25"/>
        <v>335.75</v>
      </c>
      <c r="CQ140">
        <f t="shared" si="126"/>
        <v>6782.85</v>
      </c>
      <c r="CR140">
        <f t="shared" si="127"/>
        <v>0</v>
      </c>
      <c r="CS140">
        <f t="shared" si="128"/>
        <v>0</v>
      </c>
      <c r="CT140">
        <f t="shared" si="129"/>
        <v>0</v>
      </c>
      <c r="CU140">
        <f t="shared" si="130"/>
        <v>0</v>
      </c>
      <c r="CV140">
        <f t="shared" si="131"/>
        <v>0</v>
      </c>
      <c r="CW140">
        <f t="shared" si="132"/>
        <v>0</v>
      </c>
      <c r="CX140">
        <f t="shared" si="133"/>
        <v>0</v>
      </c>
      <c r="CY140">
        <f t="shared" si="134"/>
        <v>0</v>
      </c>
      <c r="CZ140">
        <f t="shared" si="135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1009</v>
      </c>
      <c r="DV140" t="s">
        <v>19</v>
      </c>
      <c r="DW140" t="s">
        <v>19</v>
      </c>
      <c r="DX140">
        <v>1000</v>
      </c>
      <c r="EE140">
        <v>45919503</v>
      </c>
      <c r="EF140">
        <v>8</v>
      </c>
      <c r="EG140" t="s">
        <v>245</v>
      </c>
      <c r="EH140">
        <v>0</v>
      </c>
      <c r="EI140" t="s">
        <v>3</v>
      </c>
      <c r="EJ140">
        <v>1</v>
      </c>
      <c r="EK140">
        <v>500001</v>
      </c>
      <c r="EL140" t="s">
        <v>246</v>
      </c>
      <c r="EM140" t="s">
        <v>247</v>
      </c>
      <c r="EO140" t="s">
        <v>3</v>
      </c>
      <c r="EQ140">
        <v>0</v>
      </c>
      <c r="ER140">
        <v>6782.85</v>
      </c>
      <c r="ES140">
        <v>6782.85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FQ140">
        <v>0</v>
      </c>
      <c r="FR140">
        <f t="shared" si="136"/>
        <v>0</v>
      </c>
      <c r="FS140">
        <v>0</v>
      </c>
      <c r="FX140">
        <v>0</v>
      </c>
      <c r="FY140">
        <v>0</v>
      </c>
      <c r="GA140" t="s">
        <v>3</v>
      </c>
      <c r="GD140">
        <v>1</v>
      </c>
      <c r="GF140">
        <v>1044106284</v>
      </c>
      <c r="GG140">
        <v>2</v>
      </c>
      <c r="GH140">
        <v>1</v>
      </c>
      <c r="GI140">
        <v>-2</v>
      </c>
      <c r="GJ140">
        <v>0</v>
      </c>
      <c r="GK140">
        <v>0</v>
      </c>
      <c r="GL140">
        <f t="shared" si="137"/>
        <v>0</v>
      </c>
      <c r="GM140">
        <f t="shared" si="138"/>
        <v>335.75</v>
      </c>
      <c r="GN140">
        <f t="shared" si="139"/>
        <v>335.75</v>
      </c>
      <c r="GO140">
        <f t="shared" si="140"/>
        <v>0</v>
      </c>
      <c r="GP140">
        <f t="shared" si="141"/>
        <v>0</v>
      </c>
      <c r="GR140">
        <v>0</v>
      </c>
      <c r="GS140">
        <v>3</v>
      </c>
      <c r="GT140">
        <v>0</v>
      </c>
      <c r="GU140" t="s">
        <v>3</v>
      </c>
      <c r="GV140">
        <f t="shared" si="142"/>
        <v>0</v>
      </c>
      <c r="GW140">
        <v>1</v>
      </c>
      <c r="GX140">
        <f t="shared" si="143"/>
        <v>0</v>
      </c>
      <c r="HA140">
        <v>0</v>
      </c>
      <c r="HB140">
        <v>0</v>
      </c>
      <c r="HC140">
        <f t="shared" si="144"/>
        <v>0</v>
      </c>
      <c r="IK140">
        <v>0</v>
      </c>
    </row>
    <row r="141" spans="1:245" x14ac:dyDescent="0.2">
      <c r="A141">
        <v>17</v>
      </c>
      <c r="B141">
        <v>1</v>
      </c>
      <c r="E141" t="s">
        <v>253</v>
      </c>
      <c r="F141" t="s">
        <v>254</v>
      </c>
      <c r="G141" t="s">
        <v>255</v>
      </c>
      <c r="H141" t="s">
        <v>19</v>
      </c>
      <c r="I141">
        <v>4.9500000000000002E-2</v>
      </c>
      <c r="J141">
        <v>0</v>
      </c>
      <c r="O141">
        <f t="shared" si="105"/>
        <v>335.75</v>
      </c>
      <c r="P141">
        <f t="shared" si="106"/>
        <v>335.75</v>
      </c>
      <c r="Q141">
        <f t="shared" si="107"/>
        <v>0</v>
      </c>
      <c r="R141">
        <f t="shared" si="108"/>
        <v>0</v>
      </c>
      <c r="S141">
        <f t="shared" si="109"/>
        <v>0</v>
      </c>
      <c r="T141">
        <f t="shared" si="110"/>
        <v>0</v>
      </c>
      <c r="U141">
        <f t="shared" si="111"/>
        <v>0</v>
      </c>
      <c r="V141">
        <f t="shared" si="112"/>
        <v>0</v>
      </c>
      <c r="W141">
        <f t="shared" si="113"/>
        <v>0</v>
      </c>
      <c r="X141">
        <f t="shared" si="114"/>
        <v>0</v>
      </c>
      <c r="Y141">
        <f t="shared" si="115"/>
        <v>0</v>
      </c>
      <c r="AA141">
        <v>47641669</v>
      </c>
      <c r="AB141">
        <f t="shared" si="116"/>
        <v>6782.85</v>
      </c>
      <c r="AC141">
        <f t="shared" si="145"/>
        <v>6782.85</v>
      </c>
      <c r="AD141">
        <f t="shared" si="146"/>
        <v>0</v>
      </c>
      <c r="AE141">
        <f t="shared" si="147"/>
        <v>0</v>
      </c>
      <c r="AF141">
        <f t="shared" si="148"/>
        <v>0</v>
      </c>
      <c r="AG141">
        <f t="shared" si="121"/>
        <v>0</v>
      </c>
      <c r="AH141">
        <f t="shared" si="149"/>
        <v>0</v>
      </c>
      <c r="AI141">
        <f t="shared" si="150"/>
        <v>0</v>
      </c>
      <c r="AJ141">
        <f t="shared" si="124"/>
        <v>0</v>
      </c>
      <c r="AK141">
        <v>6782.85</v>
      </c>
      <c r="AL141">
        <v>6782.85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</v>
      </c>
      <c r="AW141">
        <v>1</v>
      </c>
      <c r="AZ141">
        <v>1</v>
      </c>
      <c r="BA141">
        <v>1</v>
      </c>
      <c r="BB141">
        <v>1</v>
      </c>
      <c r="BC141">
        <v>1</v>
      </c>
      <c r="BD141" t="s">
        <v>3</v>
      </c>
      <c r="BE141" t="s">
        <v>3</v>
      </c>
      <c r="BF141" t="s">
        <v>3</v>
      </c>
      <c r="BG141" t="s">
        <v>3</v>
      </c>
      <c r="BH141">
        <v>3</v>
      </c>
      <c r="BI141">
        <v>1</v>
      </c>
      <c r="BJ141" t="s">
        <v>256</v>
      </c>
      <c r="BM141">
        <v>500001</v>
      </c>
      <c r="BN141">
        <v>0</v>
      </c>
      <c r="BO141" t="s">
        <v>3</v>
      </c>
      <c r="BP141">
        <v>0</v>
      </c>
      <c r="BQ141">
        <v>8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0</v>
      </c>
      <c r="CA141">
        <v>0</v>
      </c>
      <c r="CE141">
        <v>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25"/>
        <v>335.75</v>
      </c>
      <c r="CQ141">
        <f t="shared" si="126"/>
        <v>6782.85</v>
      </c>
      <c r="CR141">
        <f t="shared" si="127"/>
        <v>0</v>
      </c>
      <c r="CS141">
        <f t="shared" si="128"/>
        <v>0</v>
      </c>
      <c r="CT141">
        <f t="shared" si="129"/>
        <v>0</v>
      </c>
      <c r="CU141">
        <f t="shared" si="130"/>
        <v>0</v>
      </c>
      <c r="CV141">
        <f t="shared" si="131"/>
        <v>0</v>
      </c>
      <c r="CW141">
        <f t="shared" si="132"/>
        <v>0</v>
      </c>
      <c r="CX141">
        <f t="shared" si="133"/>
        <v>0</v>
      </c>
      <c r="CY141">
        <f t="shared" si="134"/>
        <v>0</v>
      </c>
      <c r="CZ141">
        <f t="shared" si="135"/>
        <v>0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19</v>
      </c>
      <c r="DW141" t="s">
        <v>19</v>
      </c>
      <c r="DX141">
        <v>1000</v>
      </c>
      <c r="EE141">
        <v>45919503</v>
      </c>
      <c r="EF141">
        <v>8</v>
      </c>
      <c r="EG141" t="s">
        <v>245</v>
      </c>
      <c r="EH141">
        <v>0</v>
      </c>
      <c r="EI141" t="s">
        <v>3</v>
      </c>
      <c r="EJ141">
        <v>1</v>
      </c>
      <c r="EK141">
        <v>500001</v>
      </c>
      <c r="EL141" t="s">
        <v>246</v>
      </c>
      <c r="EM141" t="s">
        <v>247</v>
      </c>
      <c r="EO141" t="s">
        <v>3</v>
      </c>
      <c r="EQ141">
        <v>0</v>
      </c>
      <c r="ER141">
        <v>6782.85</v>
      </c>
      <c r="ES141">
        <v>6782.85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FQ141">
        <v>0</v>
      </c>
      <c r="FR141">
        <f t="shared" si="136"/>
        <v>0</v>
      </c>
      <c r="FS141">
        <v>0</v>
      </c>
      <c r="FX141">
        <v>0</v>
      </c>
      <c r="FY141">
        <v>0</v>
      </c>
      <c r="GA141" t="s">
        <v>3</v>
      </c>
      <c r="GD141">
        <v>1</v>
      </c>
      <c r="GF141">
        <v>1044106284</v>
      </c>
      <c r="GG141">
        <v>2</v>
      </c>
      <c r="GH141">
        <v>1</v>
      </c>
      <c r="GI141">
        <v>-2</v>
      </c>
      <c r="GJ141">
        <v>0</v>
      </c>
      <c r="GK141">
        <v>0</v>
      </c>
      <c r="GL141">
        <f t="shared" si="137"/>
        <v>0</v>
      </c>
      <c r="GM141">
        <f t="shared" si="138"/>
        <v>335.75</v>
      </c>
      <c r="GN141">
        <f t="shared" si="139"/>
        <v>335.75</v>
      </c>
      <c r="GO141">
        <f t="shared" si="140"/>
        <v>0</v>
      </c>
      <c r="GP141">
        <f t="shared" si="141"/>
        <v>0</v>
      </c>
      <c r="GR141">
        <v>0</v>
      </c>
      <c r="GS141">
        <v>0</v>
      </c>
      <c r="GT141">
        <v>0</v>
      </c>
      <c r="GU141" t="s">
        <v>3</v>
      </c>
      <c r="GV141">
        <f t="shared" si="142"/>
        <v>0</v>
      </c>
      <c r="GW141">
        <v>1</v>
      </c>
      <c r="GX141">
        <f t="shared" si="143"/>
        <v>0</v>
      </c>
      <c r="HA141">
        <v>0</v>
      </c>
      <c r="HB141">
        <v>0</v>
      </c>
      <c r="HC141">
        <f t="shared" si="144"/>
        <v>0</v>
      </c>
      <c r="IK141">
        <v>0</v>
      </c>
    </row>
    <row r="142" spans="1:245" x14ac:dyDescent="0.2">
      <c r="A142">
        <v>17</v>
      </c>
      <c r="B142">
        <v>1</v>
      </c>
      <c r="E142" t="s">
        <v>257</v>
      </c>
      <c r="F142" t="s">
        <v>258</v>
      </c>
      <c r="G142" t="s">
        <v>259</v>
      </c>
      <c r="H142" t="s">
        <v>19</v>
      </c>
      <c r="I142">
        <v>4.09877</v>
      </c>
      <c r="J142">
        <v>0</v>
      </c>
      <c r="O142">
        <f t="shared" si="105"/>
        <v>41176.239999999998</v>
      </c>
      <c r="P142">
        <f t="shared" si="106"/>
        <v>41176.239999999998</v>
      </c>
      <c r="Q142">
        <f t="shared" si="107"/>
        <v>0</v>
      </c>
      <c r="R142">
        <f t="shared" si="108"/>
        <v>0</v>
      </c>
      <c r="S142">
        <f t="shared" si="109"/>
        <v>0</v>
      </c>
      <c r="T142">
        <f t="shared" si="110"/>
        <v>0</v>
      </c>
      <c r="U142">
        <f t="shared" si="111"/>
        <v>0</v>
      </c>
      <c r="V142">
        <f t="shared" si="112"/>
        <v>0</v>
      </c>
      <c r="W142">
        <f t="shared" si="113"/>
        <v>0</v>
      </c>
      <c r="X142">
        <f t="shared" si="114"/>
        <v>0</v>
      </c>
      <c r="Y142">
        <f t="shared" si="115"/>
        <v>0</v>
      </c>
      <c r="AA142">
        <v>47636896</v>
      </c>
      <c r="AB142">
        <f t="shared" si="116"/>
        <v>10046</v>
      </c>
      <c r="AC142">
        <f t="shared" si="145"/>
        <v>10046</v>
      </c>
      <c r="AD142">
        <f t="shared" si="146"/>
        <v>0</v>
      </c>
      <c r="AE142">
        <f t="shared" si="147"/>
        <v>0</v>
      </c>
      <c r="AF142">
        <f t="shared" si="148"/>
        <v>0</v>
      </c>
      <c r="AG142">
        <f t="shared" si="121"/>
        <v>0</v>
      </c>
      <c r="AH142">
        <f t="shared" si="149"/>
        <v>0</v>
      </c>
      <c r="AI142">
        <f t="shared" si="150"/>
        <v>0</v>
      </c>
      <c r="AJ142">
        <f t="shared" si="124"/>
        <v>0</v>
      </c>
      <c r="AK142">
        <v>10046</v>
      </c>
      <c r="AL142">
        <v>10046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1.06</v>
      </c>
      <c r="AW142">
        <v>1.06</v>
      </c>
      <c r="AZ142">
        <v>1</v>
      </c>
      <c r="BA142">
        <v>1</v>
      </c>
      <c r="BB142">
        <v>1</v>
      </c>
      <c r="BC142">
        <v>1</v>
      </c>
      <c r="BD142" t="s">
        <v>3</v>
      </c>
      <c r="BE142" t="s">
        <v>3</v>
      </c>
      <c r="BF142" t="s">
        <v>3</v>
      </c>
      <c r="BG142" t="s">
        <v>3</v>
      </c>
      <c r="BH142">
        <v>3</v>
      </c>
      <c r="BI142">
        <v>1</v>
      </c>
      <c r="BJ142" t="s">
        <v>260</v>
      </c>
      <c r="BM142">
        <v>500001</v>
      </c>
      <c r="BN142">
        <v>0</v>
      </c>
      <c r="BO142" t="s">
        <v>3</v>
      </c>
      <c r="BP142">
        <v>0</v>
      </c>
      <c r="BQ142">
        <v>8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0</v>
      </c>
      <c r="CA142">
        <v>0</v>
      </c>
      <c r="CE142">
        <v>0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si="125"/>
        <v>41176.239999999998</v>
      </c>
      <c r="CQ142">
        <f t="shared" si="126"/>
        <v>10046</v>
      </c>
      <c r="CR142">
        <f t="shared" si="127"/>
        <v>0</v>
      </c>
      <c r="CS142">
        <f t="shared" si="128"/>
        <v>0</v>
      </c>
      <c r="CT142">
        <f t="shared" si="129"/>
        <v>0</v>
      </c>
      <c r="CU142">
        <f t="shared" si="130"/>
        <v>0</v>
      </c>
      <c r="CV142">
        <f t="shared" si="131"/>
        <v>0</v>
      </c>
      <c r="CW142">
        <f t="shared" si="132"/>
        <v>0</v>
      </c>
      <c r="CX142">
        <f t="shared" si="133"/>
        <v>0</v>
      </c>
      <c r="CY142">
        <f t="shared" si="134"/>
        <v>0</v>
      </c>
      <c r="CZ142">
        <f t="shared" si="135"/>
        <v>0</v>
      </c>
      <c r="DC142" t="s">
        <v>3</v>
      </c>
      <c r="DD142" t="s">
        <v>3</v>
      </c>
      <c r="DE142" t="s">
        <v>3</v>
      </c>
      <c r="DF142" t="s">
        <v>3</v>
      </c>
      <c r="DG142" t="s">
        <v>3</v>
      </c>
      <c r="DH142" t="s">
        <v>3</v>
      </c>
      <c r="DI142" t="s">
        <v>3</v>
      </c>
      <c r="DJ142" t="s">
        <v>3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1009</v>
      </c>
      <c r="DV142" t="s">
        <v>19</v>
      </c>
      <c r="DW142" t="s">
        <v>19</v>
      </c>
      <c r="DX142">
        <v>1000</v>
      </c>
      <c r="EE142">
        <v>45919503</v>
      </c>
      <c r="EF142">
        <v>8</v>
      </c>
      <c r="EG142" t="s">
        <v>245</v>
      </c>
      <c r="EH142">
        <v>0</v>
      </c>
      <c r="EI142" t="s">
        <v>3</v>
      </c>
      <c r="EJ142">
        <v>1</v>
      </c>
      <c r="EK142">
        <v>500001</v>
      </c>
      <c r="EL142" t="s">
        <v>246</v>
      </c>
      <c r="EM142" t="s">
        <v>247</v>
      </c>
      <c r="EO142" t="s">
        <v>3</v>
      </c>
      <c r="EQ142">
        <v>0</v>
      </c>
      <c r="ER142">
        <v>10046</v>
      </c>
      <c r="ES142">
        <v>10046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FQ142">
        <v>0</v>
      </c>
      <c r="FR142">
        <f t="shared" si="136"/>
        <v>0</v>
      </c>
      <c r="FS142">
        <v>0</v>
      </c>
      <c r="FX142">
        <v>0</v>
      </c>
      <c r="FY142">
        <v>0</v>
      </c>
      <c r="GA142" t="s">
        <v>3</v>
      </c>
      <c r="GD142">
        <v>1</v>
      </c>
      <c r="GF142">
        <v>82634622</v>
      </c>
      <c r="GG142">
        <v>2</v>
      </c>
      <c r="GH142">
        <v>1</v>
      </c>
      <c r="GI142">
        <v>-2</v>
      </c>
      <c r="GJ142">
        <v>0</v>
      </c>
      <c r="GK142">
        <v>0</v>
      </c>
      <c r="GL142">
        <f t="shared" si="137"/>
        <v>0</v>
      </c>
      <c r="GM142">
        <f t="shared" si="138"/>
        <v>41176.239999999998</v>
      </c>
      <c r="GN142">
        <f t="shared" si="139"/>
        <v>41176.239999999998</v>
      </c>
      <c r="GO142">
        <f t="shared" si="140"/>
        <v>0</v>
      </c>
      <c r="GP142">
        <f t="shared" si="141"/>
        <v>0</v>
      </c>
      <c r="GR142">
        <v>0</v>
      </c>
      <c r="GS142">
        <v>3</v>
      </c>
      <c r="GT142">
        <v>0</v>
      </c>
      <c r="GU142" t="s">
        <v>3</v>
      </c>
      <c r="GV142">
        <f t="shared" si="142"/>
        <v>0</v>
      </c>
      <c r="GW142">
        <v>1</v>
      </c>
      <c r="GX142">
        <f t="shared" si="143"/>
        <v>0</v>
      </c>
      <c r="HA142">
        <v>0</v>
      </c>
      <c r="HB142">
        <v>0</v>
      </c>
      <c r="HC142">
        <f t="shared" si="144"/>
        <v>0</v>
      </c>
      <c r="IK142">
        <v>0</v>
      </c>
    </row>
    <row r="143" spans="1:245" x14ac:dyDescent="0.2">
      <c r="A143">
        <v>17</v>
      </c>
      <c r="B143">
        <v>1</v>
      </c>
      <c r="E143" t="s">
        <v>257</v>
      </c>
      <c r="F143" t="s">
        <v>258</v>
      </c>
      <c r="G143" t="s">
        <v>259</v>
      </c>
      <c r="H143" t="s">
        <v>19</v>
      </c>
      <c r="I143">
        <v>4.09877</v>
      </c>
      <c r="J143">
        <v>0</v>
      </c>
      <c r="O143">
        <f t="shared" si="105"/>
        <v>41176.239999999998</v>
      </c>
      <c r="P143">
        <f t="shared" si="106"/>
        <v>41176.239999999998</v>
      </c>
      <c r="Q143">
        <f t="shared" si="107"/>
        <v>0</v>
      </c>
      <c r="R143">
        <f t="shared" si="108"/>
        <v>0</v>
      </c>
      <c r="S143">
        <f t="shared" si="109"/>
        <v>0</v>
      </c>
      <c r="T143">
        <f t="shared" si="110"/>
        <v>0</v>
      </c>
      <c r="U143">
        <f t="shared" si="111"/>
        <v>0</v>
      </c>
      <c r="V143">
        <f t="shared" si="112"/>
        <v>0</v>
      </c>
      <c r="W143">
        <f t="shared" si="113"/>
        <v>0</v>
      </c>
      <c r="X143">
        <f t="shared" si="114"/>
        <v>0</v>
      </c>
      <c r="Y143">
        <f t="shared" si="115"/>
        <v>0</v>
      </c>
      <c r="AA143">
        <v>47641669</v>
      </c>
      <c r="AB143">
        <f t="shared" si="116"/>
        <v>10046</v>
      </c>
      <c r="AC143">
        <f t="shared" si="145"/>
        <v>10046</v>
      </c>
      <c r="AD143">
        <f t="shared" si="146"/>
        <v>0</v>
      </c>
      <c r="AE143">
        <f t="shared" si="147"/>
        <v>0</v>
      </c>
      <c r="AF143">
        <f t="shared" si="148"/>
        <v>0</v>
      </c>
      <c r="AG143">
        <f t="shared" si="121"/>
        <v>0</v>
      </c>
      <c r="AH143">
        <f t="shared" si="149"/>
        <v>0</v>
      </c>
      <c r="AI143">
        <f t="shared" si="150"/>
        <v>0</v>
      </c>
      <c r="AJ143">
        <f t="shared" si="124"/>
        <v>0</v>
      </c>
      <c r="AK143">
        <v>10046</v>
      </c>
      <c r="AL143">
        <v>10046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1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">
        <v>260</v>
      </c>
      <c r="BM143">
        <v>500001</v>
      </c>
      <c r="BN143">
        <v>0</v>
      </c>
      <c r="BO143" t="s">
        <v>3</v>
      </c>
      <c r="BP143">
        <v>0</v>
      </c>
      <c r="BQ143">
        <v>8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0</v>
      </c>
      <c r="CA143">
        <v>0</v>
      </c>
      <c r="CE143">
        <v>0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25"/>
        <v>41176.239999999998</v>
      </c>
      <c r="CQ143">
        <f t="shared" si="126"/>
        <v>10046</v>
      </c>
      <c r="CR143">
        <f t="shared" si="127"/>
        <v>0</v>
      </c>
      <c r="CS143">
        <f t="shared" si="128"/>
        <v>0</v>
      </c>
      <c r="CT143">
        <f t="shared" si="129"/>
        <v>0</v>
      </c>
      <c r="CU143">
        <f t="shared" si="130"/>
        <v>0</v>
      </c>
      <c r="CV143">
        <f t="shared" si="131"/>
        <v>0</v>
      </c>
      <c r="CW143">
        <f t="shared" si="132"/>
        <v>0</v>
      </c>
      <c r="CX143">
        <f t="shared" si="133"/>
        <v>0</v>
      </c>
      <c r="CY143">
        <f t="shared" si="134"/>
        <v>0</v>
      </c>
      <c r="CZ143">
        <f t="shared" si="135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1009</v>
      </c>
      <c r="DV143" t="s">
        <v>19</v>
      </c>
      <c r="DW143" t="s">
        <v>19</v>
      </c>
      <c r="DX143">
        <v>1000</v>
      </c>
      <c r="EE143">
        <v>45919503</v>
      </c>
      <c r="EF143">
        <v>8</v>
      </c>
      <c r="EG143" t="s">
        <v>245</v>
      </c>
      <c r="EH143">
        <v>0</v>
      </c>
      <c r="EI143" t="s">
        <v>3</v>
      </c>
      <c r="EJ143">
        <v>1</v>
      </c>
      <c r="EK143">
        <v>500001</v>
      </c>
      <c r="EL143" t="s">
        <v>246</v>
      </c>
      <c r="EM143" t="s">
        <v>247</v>
      </c>
      <c r="EO143" t="s">
        <v>3</v>
      </c>
      <c r="EQ143">
        <v>0</v>
      </c>
      <c r="ER143">
        <v>10046</v>
      </c>
      <c r="ES143">
        <v>10046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FQ143">
        <v>0</v>
      </c>
      <c r="FR143">
        <f t="shared" si="136"/>
        <v>0</v>
      </c>
      <c r="FS143">
        <v>0</v>
      </c>
      <c r="FX143">
        <v>0</v>
      </c>
      <c r="FY143">
        <v>0</v>
      </c>
      <c r="GA143" t="s">
        <v>3</v>
      </c>
      <c r="GD143">
        <v>1</v>
      </c>
      <c r="GF143">
        <v>82634622</v>
      </c>
      <c r="GG143">
        <v>2</v>
      </c>
      <c r="GH143">
        <v>1</v>
      </c>
      <c r="GI143">
        <v>-2</v>
      </c>
      <c r="GJ143">
        <v>0</v>
      </c>
      <c r="GK143">
        <v>0</v>
      </c>
      <c r="GL143">
        <f t="shared" si="137"/>
        <v>0</v>
      </c>
      <c r="GM143">
        <f t="shared" si="138"/>
        <v>41176.239999999998</v>
      </c>
      <c r="GN143">
        <f t="shared" si="139"/>
        <v>41176.239999999998</v>
      </c>
      <c r="GO143">
        <f t="shared" si="140"/>
        <v>0</v>
      </c>
      <c r="GP143">
        <f t="shared" si="141"/>
        <v>0</v>
      </c>
      <c r="GR143">
        <v>0</v>
      </c>
      <c r="GS143">
        <v>0</v>
      </c>
      <c r="GT143">
        <v>0</v>
      </c>
      <c r="GU143" t="s">
        <v>3</v>
      </c>
      <c r="GV143">
        <f t="shared" si="142"/>
        <v>0</v>
      </c>
      <c r="GW143">
        <v>1</v>
      </c>
      <c r="GX143">
        <f t="shared" si="143"/>
        <v>0</v>
      </c>
      <c r="HA143">
        <v>0</v>
      </c>
      <c r="HB143">
        <v>0</v>
      </c>
      <c r="HC143">
        <f t="shared" si="144"/>
        <v>0</v>
      </c>
      <c r="IK143">
        <v>0</v>
      </c>
    </row>
    <row r="144" spans="1:245" x14ac:dyDescent="0.2">
      <c r="A144">
        <v>17</v>
      </c>
      <c r="B144">
        <v>1</v>
      </c>
      <c r="E144" t="s">
        <v>261</v>
      </c>
      <c r="F144" t="s">
        <v>3</v>
      </c>
      <c r="G144" t="s">
        <v>3</v>
      </c>
      <c r="H144" t="s">
        <v>3</v>
      </c>
      <c r="I144">
        <v>0</v>
      </c>
      <c r="J144">
        <v>0</v>
      </c>
      <c r="O144">
        <f t="shared" si="105"/>
        <v>0</v>
      </c>
      <c r="P144">
        <f t="shared" si="106"/>
        <v>0</v>
      </c>
      <c r="Q144">
        <f t="shared" si="107"/>
        <v>0</v>
      </c>
      <c r="R144">
        <f t="shared" si="108"/>
        <v>0</v>
      </c>
      <c r="S144">
        <f t="shared" si="109"/>
        <v>0</v>
      </c>
      <c r="T144">
        <f t="shared" si="110"/>
        <v>0</v>
      </c>
      <c r="U144">
        <f t="shared" si="111"/>
        <v>0</v>
      </c>
      <c r="V144">
        <f t="shared" si="112"/>
        <v>0</v>
      </c>
      <c r="W144">
        <f t="shared" si="113"/>
        <v>0</v>
      </c>
      <c r="X144">
        <f t="shared" si="114"/>
        <v>0</v>
      </c>
      <c r="Y144">
        <f t="shared" si="115"/>
        <v>0</v>
      </c>
      <c r="AA144">
        <v>47636896</v>
      </c>
      <c r="AB144">
        <f t="shared" si="116"/>
        <v>0</v>
      </c>
      <c r="AC144">
        <f t="shared" si="145"/>
        <v>0</v>
      </c>
      <c r="AD144">
        <f t="shared" si="146"/>
        <v>0</v>
      </c>
      <c r="AE144">
        <f t="shared" si="147"/>
        <v>0</v>
      </c>
      <c r="AF144">
        <f t="shared" si="148"/>
        <v>0</v>
      </c>
      <c r="AG144">
        <f t="shared" si="121"/>
        <v>0</v>
      </c>
      <c r="AH144">
        <f t="shared" si="149"/>
        <v>0</v>
      </c>
      <c r="AI144">
        <f t="shared" si="150"/>
        <v>0</v>
      </c>
      <c r="AJ144">
        <f t="shared" si="124"/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1</v>
      </c>
      <c r="AW144">
        <v>1</v>
      </c>
      <c r="AZ144">
        <v>1</v>
      </c>
      <c r="BA144">
        <v>1</v>
      </c>
      <c r="BB144">
        <v>1</v>
      </c>
      <c r="BC144">
        <v>1</v>
      </c>
      <c r="BD144" t="s">
        <v>3</v>
      </c>
      <c r="BE144" t="s">
        <v>3</v>
      </c>
      <c r="BF144" t="s">
        <v>3</v>
      </c>
      <c r="BG144" t="s">
        <v>3</v>
      </c>
      <c r="BH144">
        <v>3</v>
      </c>
      <c r="BI144">
        <v>1</v>
      </c>
      <c r="BJ144" t="s">
        <v>3</v>
      </c>
      <c r="BM144">
        <v>1100</v>
      </c>
      <c r="BN144">
        <v>0</v>
      </c>
      <c r="BO144" t="s">
        <v>3</v>
      </c>
      <c r="BP144">
        <v>0</v>
      </c>
      <c r="BQ144">
        <v>8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0</v>
      </c>
      <c r="CA144">
        <v>0</v>
      </c>
      <c r="CE144">
        <v>0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 t="shared" si="125"/>
        <v>0</v>
      </c>
      <c r="CQ144">
        <f t="shared" si="126"/>
        <v>0</v>
      </c>
      <c r="CR144">
        <f t="shared" si="127"/>
        <v>0</v>
      </c>
      <c r="CS144">
        <f t="shared" si="128"/>
        <v>0</v>
      </c>
      <c r="CT144">
        <f t="shared" si="129"/>
        <v>0</v>
      </c>
      <c r="CU144">
        <f t="shared" si="130"/>
        <v>0</v>
      </c>
      <c r="CV144">
        <f t="shared" si="131"/>
        <v>0</v>
      </c>
      <c r="CW144">
        <f t="shared" si="132"/>
        <v>0</v>
      </c>
      <c r="CX144">
        <f t="shared" si="133"/>
        <v>0</v>
      </c>
      <c r="CY144">
        <f t="shared" si="134"/>
        <v>0</v>
      </c>
      <c r="CZ144">
        <f t="shared" si="135"/>
        <v>0</v>
      </c>
      <c r="DC144" t="s">
        <v>3</v>
      </c>
      <c r="DD144" t="s">
        <v>3</v>
      </c>
      <c r="DE144" t="s">
        <v>3</v>
      </c>
      <c r="DF144" t="s">
        <v>3</v>
      </c>
      <c r="DG144" t="s">
        <v>3</v>
      </c>
      <c r="DH144" t="s">
        <v>3</v>
      </c>
      <c r="DI144" t="s">
        <v>3</v>
      </c>
      <c r="DJ144" t="s">
        <v>3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EE144">
        <v>45919750</v>
      </c>
      <c r="EF144">
        <v>8</v>
      </c>
      <c r="EG144" t="s">
        <v>245</v>
      </c>
      <c r="EH144">
        <v>0</v>
      </c>
      <c r="EI144" t="s">
        <v>3</v>
      </c>
      <c r="EJ144">
        <v>1</v>
      </c>
      <c r="EK144">
        <v>1100</v>
      </c>
      <c r="EL144" t="s">
        <v>262</v>
      </c>
      <c r="EM144" t="s">
        <v>263</v>
      </c>
      <c r="EO144" t="s">
        <v>3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EY144">
        <v>0</v>
      </c>
      <c r="FQ144">
        <v>0</v>
      </c>
      <c r="FR144">
        <f t="shared" si="136"/>
        <v>0</v>
      </c>
      <c r="FS144">
        <v>0</v>
      </c>
      <c r="FX144">
        <v>0</v>
      </c>
      <c r="FY144">
        <v>0</v>
      </c>
      <c r="GA144" t="s">
        <v>3</v>
      </c>
      <c r="GD144">
        <v>1</v>
      </c>
      <c r="GF144">
        <v>1218112172</v>
      </c>
      <c r="GG144">
        <v>2</v>
      </c>
      <c r="GH144">
        <v>0</v>
      </c>
      <c r="GI144">
        <v>-2</v>
      </c>
      <c r="GJ144">
        <v>0</v>
      </c>
      <c r="GK144">
        <v>0</v>
      </c>
      <c r="GL144">
        <f t="shared" si="137"/>
        <v>0</v>
      </c>
      <c r="GM144">
        <f t="shared" si="138"/>
        <v>0</v>
      </c>
      <c r="GN144">
        <f t="shared" si="139"/>
        <v>0</v>
      </c>
      <c r="GO144">
        <f t="shared" si="140"/>
        <v>0</v>
      </c>
      <c r="GP144">
        <f t="shared" si="141"/>
        <v>0</v>
      </c>
      <c r="GR144">
        <v>0</v>
      </c>
      <c r="GS144">
        <v>3</v>
      </c>
      <c r="GT144">
        <v>0</v>
      </c>
      <c r="GU144" t="s">
        <v>3</v>
      </c>
      <c r="GV144">
        <f t="shared" si="142"/>
        <v>0</v>
      </c>
      <c r="GW144">
        <v>1</v>
      </c>
      <c r="GX144">
        <f t="shared" si="143"/>
        <v>0</v>
      </c>
      <c r="HA144">
        <v>0</v>
      </c>
      <c r="HB144">
        <v>0</v>
      </c>
      <c r="HC144">
        <f t="shared" si="144"/>
        <v>0</v>
      </c>
      <c r="IK144">
        <v>0</v>
      </c>
    </row>
    <row r="145" spans="1:245" x14ac:dyDescent="0.2">
      <c r="A145">
        <v>17</v>
      </c>
      <c r="B145">
        <v>1</v>
      </c>
      <c r="E145" t="s">
        <v>261</v>
      </c>
      <c r="F145" t="s">
        <v>3</v>
      </c>
      <c r="G145" t="s">
        <v>3</v>
      </c>
      <c r="H145" t="s">
        <v>3</v>
      </c>
      <c r="I145">
        <v>0</v>
      </c>
      <c r="J145">
        <v>0</v>
      </c>
      <c r="O145">
        <f t="shared" si="105"/>
        <v>0</v>
      </c>
      <c r="P145">
        <f t="shared" si="106"/>
        <v>0</v>
      </c>
      <c r="Q145">
        <f t="shared" si="107"/>
        <v>0</v>
      </c>
      <c r="R145">
        <f t="shared" si="108"/>
        <v>0</v>
      </c>
      <c r="S145">
        <f t="shared" si="109"/>
        <v>0</v>
      </c>
      <c r="T145">
        <f t="shared" si="110"/>
        <v>0</v>
      </c>
      <c r="U145">
        <f t="shared" si="111"/>
        <v>0</v>
      </c>
      <c r="V145">
        <f t="shared" si="112"/>
        <v>0</v>
      </c>
      <c r="W145">
        <f t="shared" si="113"/>
        <v>0</v>
      </c>
      <c r="X145">
        <f t="shared" si="114"/>
        <v>0</v>
      </c>
      <c r="Y145">
        <f t="shared" si="115"/>
        <v>0</v>
      </c>
      <c r="AA145">
        <v>47641669</v>
      </c>
      <c r="AB145">
        <f t="shared" si="116"/>
        <v>0</v>
      </c>
      <c r="AC145">
        <f t="shared" si="145"/>
        <v>0</v>
      </c>
      <c r="AD145">
        <f t="shared" si="146"/>
        <v>0</v>
      </c>
      <c r="AE145">
        <f t="shared" si="147"/>
        <v>0</v>
      </c>
      <c r="AF145">
        <f t="shared" si="148"/>
        <v>0</v>
      </c>
      <c r="AG145">
        <f t="shared" si="121"/>
        <v>0</v>
      </c>
      <c r="AH145">
        <f t="shared" si="149"/>
        <v>0</v>
      </c>
      <c r="AI145">
        <f t="shared" si="150"/>
        <v>0</v>
      </c>
      <c r="AJ145">
        <f t="shared" si="124"/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</v>
      </c>
      <c r="AW145">
        <v>1</v>
      </c>
      <c r="AZ145">
        <v>1</v>
      </c>
      <c r="BA145">
        <v>1</v>
      </c>
      <c r="BB145">
        <v>1</v>
      </c>
      <c r="BC145">
        <v>1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1</v>
      </c>
      <c r="BJ145" t="s">
        <v>3</v>
      </c>
      <c r="BM145">
        <v>1100</v>
      </c>
      <c r="BN145">
        <v>0</v>
      </c>
      <c r="BO145" t="s">
        <v>3</v>
      </c>
      <c r="BP145">
        <v>0</v>
      </c>
      <c r="BQ145">
        <v>8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0</v>
      </c>
      <c r="CA145">
        <v>0</v>
      </c>
      <c r="CE145">
        <v>0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25"/>
        <v>0</v>
      </c>
      <c r="CQ145">
        <f t="shared" si="126"/>
        <v>0</v>
      </c>
      <c r="CR145">
        <f t="shared" si="127"/>
        <v>0</v>
      </c>
      <c r="CS145">
        <f t="shared" si="128"/>
        <v>0</v>
      </c>
      <c r="CT145">
        <f t="shared" si="129"/>
        <v>0</v>
      </c>
      <c r="CU145">
        <f t="shared" si="130"/>
        <v>0</v>
      </c>
      <c r="CV145">
        <f t="shared" si="131"/>
        <v>0</v>
      </c>
      <c r="CW145">
        <f t="shared" si="132"/>
        <v>0</v>
      </c>
      <c r="CX145">
        <f t="shared" si="133"/>
        <v>0</v>
      </c>
      <c r="CY145">
        <f t="shared" si="134"/>
        <v>0</v>
      </c>
      <c r="CZ145">
        <f t="shared" si="135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EE145">
        <v>45919750</v>
      </c>
      <c r="EF145">
        <v>8</v>
      </c>
      <c r="EG145" t="s">
        <v>245</v>
      </c>
      <c r="EH145">
        <v>0</v>
      </c>
      <c r="EI145" t="s">
        <v>3</v>
      </c>
      <c r="EJ145">
        <v>1</v>
      </c>
      <c r="EK145">
        <v>1100</v>
      </c>
      <c r="EL145" t="s">
        <v>262</v>
      </c>
      <c r="EM145" t="s">
        <v>263</v>
      </c>
      <c r="EO145" t="s">
        <v>3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EY145">
        <v>0</v>
      </c>
      <c r="FQ145">
        <v>0</v>
      </c>
      <c r="FR145">
        <f t="shared" si="136"/>
        <v>0</v>
      </c>
      <c r="FS145">
        <v>0</v>
      </c>
      <c r="FX145">
        <v>0</v>
      </c>
      <c r="FY145">
        <v>0</v>
      </c>
      <c r="GA145" t="s">
        <v>3</v>
      </c>
      <c r="GD145">
        <v>1</v>
      </c>
      <c r="GF145">
        <v>1218112172</v>
      </c>
      <c r="GG145">
        <v>2</v>
      </c>
      <c r="GH145">
        <v>0</v>
      </c>
      <c r="GI145">
        <v>-2</v>
      </c>
      <c r="GJ145">
        <v>0</v>
      </c>
      <c r="GK145">
        <v>0</v>
      </c>
      <c r="GL145">
        <f t="shared" si="137"/>
        <v>0</v>
      </c>
      <c r="GM145">
        <f t="shared" si="138"/>
        <v>0</v>
      </c>
      <c r="GN145">
        <f t="shared" si="139"/>
        <v>0</v>
      </c>
      <c r="GO145">
        <f t="shared" si="140"/>
        <v>0</v>
      </c>
      <c r="GP145">
        <f t="shared" si="141"/>
        <v>0</v>
      </c>
      <c r="GR145">
        <v>0</v>
      </c>
      <c r="GS145">
        <v>0</v>
      </c>
      <c r="GT145">
        <v>0</v>
      </c>
      <c r="GU145" t="s">
        <v>3</v>
      </c>
      <c r="GV145">
        <f t="shared" si="142"/>
        <v>0</v>
      </c>
      <c r="GW145">
        <v>1</v>
      </c>
      <c r="GX145">
        <f t="shared" si="143"/>
        <v>0</v>
      </c>
      <c r="HA145">
        <v>0</v>
      </c>
      <c r="HB145">
        <v>0</v>
      </c>
      <c r="HC145">
        <f t="shared" si="144"/>
        <v>0</v>
      </c>
      <c r="IK145">
        <v>0</v>
      </c>
    </row>
    <row r="147" spans="1:245" x14ac:dyDescent="0.2">
      <c r="A147">
        <v>51</v>
      </c>
      <c r="B147">
        <f>B114</f>
        <v>1</v>
      </c>
      <c r="C147">
        <f>A114</f>
        <v>4</v>
      </c>
      <c r="D147">
        <f>ROW(A114)</f>
        <v>114</v>
      </c>
      <c r="F147" t="str">
        <f>IF(F114&lt;&gt;"",F114,"")</f>
        <v>Новый раздел</v>
      </c>
      <c r="G147" t="str">
        <f>IF(G114&lt;&gt;"",G114,"")</f>
        <v>Ограждение h=2,5м. - 51 секция</v>
      </c>
      <c r="H147">
        <v>0</v>
      </c>
      <c r="O147">
        <f t="shared" ref="O147:T147" si="151">ROUND(AB147,2)</f>
        <v>65609.89</v>
      </c>
      <c r="P147">
        <f t="shared" si="151"/>
        <v>58334.400000000001</v>
      </c>
      <c r="Q147">
        <f t="shared" si="151"/>
        <v>4040.09</v>
      </c>
      <c r="R147">
        <f t="shared" si="151"/>
        <v>274.55</v>
      </c>
      <c r="S147">
        <f t="shared" si="151"/>
        <v>3235.4</v>
      </c>
      <c r="T147">
        <f t="shared" si="151"/>
        <v>0</v>
      </c>
      <c r="U147">
        <f>AH147</f>
        <v>371.53891575174998</v>
      </c>
      <c r="V147">
        <f>AI147</f>
        <v>22.142414381249999</v>
      </c>
      <c r="W147">
        <f>ROUND(AJ147,2)</f>
        <v>0</v>
      </c>
      <c r="X147">
        <f>ROUND(AK147,2)</f>
        <v>2838.38</v>
      </c>
      <c r="Y147">
        <f>ROUND(AL147,2)</f>
        <v>2434.5500000000002</v>
      </c>
      <c r="AB147">
        <f>ROUND(SUMIF(AA118:AA145,"=47636896",O118:O145),2)</f>
        <v>65609.89</v>
      </c>
      <c r="AC147">
        <f>ROUND(SUMIF(AA118:AA145,"=47636896",P118:P145),2)</f>
        <v>58334.400000000001</v>
      </c>
      <c r="AD147">
        <f>ROUND(SUMIF(AA118:AA145,"=47636896",Q118:Q145),2)</f>
        <v>4040.09</v>
      </c>
      <c r="AE147">
        <f>ROUND(SUMIF(AA118:AA145,"=47636896",R118:R145),2)</f>
        <v>274.55</v>
      </c>
      <c r="AF147">
        <f>ROUND(SUMIF(AA118:AA145,"=47636896",S118:S145),2)</f>
        <v>3235.4</v>
      </c>
      <c r="AG147">
        <f>ROUND(SUMIF(AA118:AA145,"=47636896",T118:T145),2)</f>
        <v>0</v>
      </c>
      <c r="AH147">
        <f>SUMIF(AA118:AA145,"=47636896",U118:U145)</f>
        <v>371.53891575174998</v>
      </c>
      <c r="AI147">
        <f>SUMIF(AA118:AA145,"=47636896",V118:V145)</f>
        <v>22.142414381249999</v>
      </c>
      <c r="AJ147">
        <f>ROUND(SUMIF(AA118:AA145,"=47636896",W118:W145),2)</f>
        <v>0</v>
      </c>
      <c r="AK147">
        <f>ROUND(SUMIF(AA118:AA145,"=47636896",X118:X145),2)</f>
        <v>2838.38</v>
      </c>
      <c r="AL147">
        <f>ROUND(SUMIF(AA118:AA145,"=47636896",Y118:Y145),2)</f>
        <v>2434.5500000000002</v>
      </c>
      <c r="AO147">
        <f t="shared" ref="AO147:BC147" si="152">ROUND(BX147,2)</f>
        <v>0</v>
      </c>
      <c r="AP147">
        <f t="shared" si="152"/>
        <v>0</v>
      </c>
      <c r="AQ147">
        <f t="shared" si="152"/>
        <v>0</v>
      </c>
      <c r="AR147">
        <f t="shared" si="152"/>
        <v>70882.820000000007</v>
      </c>
      <c r="AS147">
        <f t="shared" si="152"/>
        <v>70390.37</v>
      </c>
      <c r="AT147">
        <f t="shared" si="152"/>
        <v>492.45</v>
      </c>
      <c r="AU147">
        <f t="shared" si="152"/>
        <v>0</v>
      </c>
      <c r="AV147">
        <f t="shared" si="152"/>
        <v>58334.400000000001</v>
      </c>
      <c r="AW147">
        <f t="shared" si="152"/>
        <v>58334.400000000001</v>
      </c>
      <c r="AX147">
        <f t="shared" si="152"/>
        <v>0</v>
      </c>
      <c r="AY147">
        <f t="shared" si="152"/>
        <v>58334.400000000001</v>
      </c>
      <c r="AZ147">
        <f t="shared" si="152"/>
        <v>0</v>
      </c>
      <c r="BA147">
        <f t="shared" si="152"/>
        <v>0</v>
      </c>
      <c r="BB147">
        <f t="shared" si="152"/>
        <v>0</v>
      </c>
      <c r="BC147">
        <f t="shared" si="152"/>
        <v>0</v>
      </c>
      <c r="BX147">
        <f>ROUND(SUMIF(AA118:AA145,"=47636896",FQ118:FQ145),2)</f>
        <v>0</v>
      </c>
      <c r="BY147">
        <f>ROUND(SUMIF(AA118:AA145,"=47636896",FR118:FR145),2)</f>
        <v>0</v>
      </c>
      <c r="BZ147">
        <f>ROUND(SUMIF(AA118:AA145,"=47636896",GL118:GL145),2)</f>
        <v>0</v>
      </c>
      <c r="CA147">
        <f>ROUND(SUMIF(AA118:AA145,"=47636896",GM118:GM145),2)</f>
        <v>70882.820000000007</v>
      </c>
      <c r="CB147">
        <f>ROUND(SUMIF(AA118:AA145,"=47636896",GN118:GN145),2)</f>
        <v>70390.37</v>
      </c>
      <c r="CC147">
        <f>ROUND(SUMIF(AA118:AA145,"=47636896",GO118:GO145),2)</f>
        <v>492.45</v>
      </c>
      <c r="CD147">
        <f>ROUND(SUMIF(AA118:AA145,"=47636896",GP118:GP145),2)</f>
        <v>0</v>
      </c>
      <c r="CE147">
        <f>AC147-BX147</f>
        <v>58334.400000000001</v>
      </c>
      <c r="CF147">
        <f>AC147-BY147</f>
        <v>58334.400000000001</v>
      </c>
      <c r="CG147">
        <f>BX147-BZ147</f>
        <v>0</v>
      </c>
      <c r="CH147">
        <f>AC147-BX147-BY147+BZ147</f>
        <v>58334.400000000001</v>
      </c>
      <c r="CI147">
        <f>BY147-BZ147</f>
        <v>0</v>
      </c>
      <c r="CJ147">
        <f>ROUND(SUMIF(AA118:AA145,"=47636896",GX118:GX145),2)</f>
        <v>0</v>
      </c>
      <c r="CK147">
        <f>ROUND(SUMIF(AA118:AA145,"=47636896",GY118:GY145),2)</f>
        <v>0</v>
      </c>
      <c r="CL147">
        <f>ROUND(SUMIF(AA118:AA145,"=47636896",GZ118:GZ145),2)</f>
        <v>0</v>
      </c>
      <c r="DG147">
        <f t="shared" ref="DG147:DL147" si="153">ROUND(DT147,2)</f>
        <v>65609.89</v>
      </c>
      <c r="DH147">
        <f t="shared" si="153"/>
        <v>58334.400000000001</v>
      </c>
      <c r="DI147">
        <f t="shared" si="153"/>
        <v>4040.09</v>
      </c>
      <c r="DJ147">
        <f t="shared" si="153"/>
        <v>274.55</v>
      </c>
      <c r="DK147">
        <f t="shared" si="153"/>
        <v>3235.4</v>
      </c>
      <c r="DL147">
        <f t="shared" si="153"/>
        <v>0</v>
      </c>
      <c r="DM147">
        <f>DZ147</f>
        <v>371.53891575174998</v>
      </c>
      <c r="DN147">
        <f>EA147</f>
        <v>22.142414381249999</v>
      </c>
      <c r="DO147">
        <f>ROUND(EB147,2)</f>
        <v>0</v>
      </c>
      <c r="DP147">
        <f>ROUND(EC147,2)</f>
        <v>2838.38</v>
      </c>
      <c r="DQ147">
        <f>ROUND(ED147,2)</f>
        <v>2434.5500000000002</v>
      </c>
      <c r="DT147">
        <f>ROUND(SUMIF(AA118:AA145,"=47641669",O118:O145),2)</f>
        <v>65609.89</v>
      </c>
      <c r="DU147">
        <f>ROUND(SUMIF(AA118:AA145,"=47641669",P118:P145),2)</f>
        <v>58334.400000000001</v>
      </c>
      <c r="DV147">
        <f>ROUND(SUMIF(AA118:AA145,"=47641669",Q118:Q145),2)</f>
        <v>4040.09</v>
      </c>
      <c r="DW147">
        <f>ROUND(SUMIF(AA118:AA145,"=47641669",R118:R145),2)</f>
        <v>274.55</v>
      </c>
      <c r="DX147">
        <f>ROUND(SUMIF(AA118:AA145,"=47641669",S118:S145),2)</f>
        <v>3235.4</v>
      </c>
      <c r="DY147">
        <f>ROUND(SUMIF(AA118:AA145,"=47641669",T118:T145),2)</f>
        <v>0</v>
      </c>
      <c r="DZ147">
        <f>SUMIF(AA118:AA145,"=47641669",U118:U145)</f>
        <v>371.53891575174998</v>
      </c>
      <c r="EA147">
        <f>SUMIF(AA118:AA145,"=47641669",V118:V145)</f>
        <v>22.142414381249999</v>
      </c>
      <c r="EB147">
        <f>ROUND(SUMIF(AA118:AA145,"=47641669",W118:W145),2)</f>
        <v>0</v>
      </c>
      <c r="EC147">
        <f>ROUND(SUMIF(AA118:AA145,"=47641669",X118:X145),2)</f>
        <v>2838.38</v>
      </c>
      <c r="ED147">
        <f>ROUND(SUMIF(AA118:AA145,"=47641669",Y118:Y145),2)</f>
        <v>2434.5500000000002</v>
      </c>
      <c r="EG147">
        <f t="shared" ref="EG147:EU147" si="154">ROUND(FP147,2)</f>
        <v>0</v>
      </c>
      <c r="EH147">
        <f t="shared" si="154"/>
        <v>0</v>
      </c>
      <c r="EI147">
        <f t="shared" si="154"/>
        <v>0</v>
      </c>
      <c r="EJ147">
        <f t="shared" si="154"/>
        <v>70882.820000000007</v>
      </c>
      <c r="EK147">
        <f t="shared" si="154"/>
        <v>70390.37</v>
      </c>
      <c r="EL147">
        <f t="shared" si="154"/>
        <v>492.45</v>
      </c>
      <c r="EM147">
        <f t="shared" si="154"/>
        <v>0</v>
      </c>
      <c r="EN147">
        <f t="shared" si="154"/>
        <v>58334.400000000001</v>
      </c>
      <c r="EO147">
        <f t="shared" si="154"/>
        <v>58334.400000000001</v>
      </c>
      <c r="EP147">
        <f t="shared" si="154"/>
        <v>0</v>
      </c>
      <c r="EQ147">
        <f t="shared" si="154"/>
        <v>58334.400000000001</v>
      </c>
      <c r="ER147">
        <f t="shared" si="154"/>
        <v>0</v>
      </c>
      <c r="ES147">
        <f t="shared" si="154"/>
        <v>0</v>
      </c>
      <c r="ET147">
        <f t="shared" si="154"/>
        <v>0</v>
      </c>
      <c r="EU147">
        <f t="shared" si="154"/>
        <v>0</v>
      </c>
      <c r="FP147">
        <f>ROUND(SUMIF(AA118:AA145,"=47641669",FQ118:FQ145),2)</f>
        <v>0</v>
      </c>
      <c r="FQ147">
        <f>ROUND(SUMIF(AA118:AA145,"=47641669",FR118:FR145),2)</f>
        <v>0</v>
      </c>
      <c r="FR147">
        <f>ROUND(SUMIF(AA118:AA145,"=47641669",GL118:GL145),2)</f>
        <v>0</v>
      </c>
      <c r="FS147">
        <f>ROUND(SUMIF(AA118:AA145,"=47641669",GM118:GM145),2)</f>
        <v>70882.820000000007</v>
      </c>
      <c r="FT147">
        <f>ROUND(SUMIF(AA118:AA145,"=47641669",GN118:GN145),2)</f>
        <v>70390.37</v>
      </c>
      <c r="FU147">
        <f>ROUND(SUMIF(AA118:AA145,"=47641669",GO118:GO145),2)</f>
        <v>492.45</v>
      </c>
      <c r="FV147">
        <f>ROUND(SUMIF(AA118:AA145,"=47641669",GP118:GP145),2)</f>
        <v>0</v>
      </c>
      <c r="FW147">
        <f>DU147-FP147</f>
        <v>58334.400000000001</v>
      </c>
      <c r="FX147">
        <f>DU147-FQ147</f>
        <v>58334.400000000001</v>
      </c>
      <c r="FY147">
        <f>FP147-FR147</f>
        <v>0</v>
      </c>
      <c r="FZ147">
        <f>DU147-FP147-FQ147+FR147</f>
        <v>58334.400000000001</v>
      </c>
      <c r="GA147">
        <f>FQ147-FR147</f>
        <v>0</v>
      </c>
      <c r="GB147">
        <f>ROUND(SUMIF(AA118:AA145,"=47641669",GX118:GX145),2)</f>
        <v>0</v>
      </c>
      <c r="GC147">
        <f>ROUND(SUMIF(AA118:AA145,"=47641669",GY118:GY145),2)</f>
        <v>0</v>
      </c>
      <c r="GD147">
        <f>ROUND(SUMIF(AA118:AA145,"=47641669",GZ118:GZ145),2)</f>
        <v>0</v>
      </c>
      <c r="GX147">
        <v>0</v>
      </c>
    </row>
    <row r="149" spans="1:245" x14ac:dyDescent="0.2">
      <c r="A149">
        <v>50</v>
      </c>
      <c r="B149">
        <v>0</v>
      </c>
      <c r="C149">
        <v>0</v>
      </c>
      <c r="D149">
        <v>1</v>
      </c>
      <c r="E149">
        <v>201</v>
      </c>
      <c r="F149">
        <f>ROUND(Source!O147,O149)</f>
        <v>65609.89</v>
      </c>
      <c r="G149" t="s">
        <v>138</v>
      </c>
      <c r="H149" t="s">
        <v>139</v>
      </c>
      <c r="K149">
        <v>201</v>
      </c>
      <c r="L149">
        <v>1</v>
      </c>
      <c r="M149">
        <v>3</v>
      </c>
      <c r="N149" t="s">
        <v>3</v>
      </c>
      <c r="O149">
        <v>2</v>
      </c>
      <c r="P149">
        <f>ROUND(Source!DG147,O149)</f>
        <v>65609.89</v>
      </c>
    </row>
    <row r="150" spans="1:245" x14ac:dyDescent="0.2">
      <c r="A150">
        <v>50</v>
      </c>
      <c r="B150">
        <v>0</v>
      </c>
      <c r="C150">
        <v>0</v>
      </c>
      <c r="D150">
        <v>1</v>
      </c>
      <c r="E150">
        <v>202</v>
      </c>
      <c r="F150">
        <f>ROUND(Source!P147,O150)</f>
        <v>58334.400000000001</v>
      </c>
      <c r="G150" t="s">
        <v>140</v>
      </c>
      <c r="H150" t="s">
        <v>141</v>
      </c>
      <c r="K150">
        <v>202</v>
      </c>
      <c r="L150">
        <v>2</v>
      </c>
      <c r="M150">
        <v>3</v>
      </c>
      <c r="N150" t="s">
        <v>3</v>
      </c>
      <c r="O150">
        <v>2</v>
      </c>
      <c r="P150">
        <f>ROUND(Source!DH147,O150)</f>
        <v>58334.400000000001</v>
      </c>
    </row>
    <row r="151" spans="1:245" x14ac:dyDescent="0.2">
      <c r="A151">
        <v>50</v>
      </c>
      <c r="B151">
        <v>0</v>
      </c>
      <c r="C151">
        <v>0</v>
      </c>
      <c r="D151">
        <v>1</v>
      </c>
      <c r="E151">
        <v>222</v>
      </c>
      <c r="F151">
        <f>ROUND(Source!AO147,O151)</f>
        <v>0</v>
      </c>
      <c r="G151" t="s">
        <v>142</v>
      </c>
      <c r="H151" t="s">
        <v>143</v>
      </c>
      <c r="K151">
        <v>222</v>
      </c>
      <c r="L151">
        <v>3</v>
      </c>
      <c r="M151">
        <v>3</v>
      </c>
      <c r="N151" t="s">
        <v>3</v>
      </c>
      <c r="O151">
        <v>2</v>
      </c>
      <c r="P151">
        <f>ROUND(Source!EG147,O151)</f>
        <v>0</v>
      </c>
    </row>
    <row r="152" spans="1:245" x14ac:dyDescent="0.2">
      <c r="A152">
        <v>50</v>
      </c>
      <c r="B152">
        <v>0</v>
      </c>
      <c r="C152">
        <v>0</v>
      </c>
      <c r="D152">
        <v>1</v>
      </c>
      <c r="E152">
        <v>225</v>
      </c>
      <c r="F152">
        <f>ROUND(Source!AV147,O152)</f>
        <v>58334.400000000001</v>
      </c>
      <c r="G152" t="s">
        <v>144</v>
      </c>
      <c r="H152" t="s">
        <v>145</v>
      </c>
      <c r="K152">
        <v>225</v>
      </c>
      <c r="L152">
        <v>4</v>
      </c>
      <c r="M152">
        <v>3</v>
      </c>
      <c r="N152" t="s">
        <v>3</v>
      </c>
      <c r="O152">
        <v>2</v>
      </c>
      <c r="P152">
        <f>ROUND(Source!EN147,O152)</f>
        <v>58334.400000000001</v>
      </c>
    </row>
    <row r="153" spans="1:245" x14ac:dyDescent="0.2">
      <c r="A153">
        <v>50</v>
      </c>
      <c r="B153">
        <v>0</v>
      </c>
      <c r="C153">
        <v>0</v>
      </c>
      <c r="D153">
        <v>1</v>
      </c>
      <c r="E153">
        <v>226</v>
      </c>
      <c r="F153">
        <f>ROUND(Source!AW147,O153)</f>
        <v>58334.400000000001</v>
      </c>
      <c r="G153" t="s">
        <v>146</v>
      </c>
      <c r="H153" t="s">
        <v>147</v>
      </c>
      <c r="K153">
        <v>226</v>
      </c>
      <c r="L153">
        <v>5</v>
      </c>
      <c r="M153">
        <v>3</v>
      </c>
      <c r="N153" t="s">
        <v>3</v>
      </c>
      <c r="O153">
        <v>2</v>
      </c>
      <c r="P153">
        <f>ROUND(Source!EO147,O153)</f>
        <v>58334.400000000001</v>
      </c>
    </row>
    <row r="154" spans="1:245" x14ac:dyDescent="0.2">
      <c r="A154">
        <v>50</v>
      </c>
      <c r="B154">
        <v>0</v>
      </c>
      <c r="C154">
        <v>0</v>
      </c>
      <c r="D154">
        <v>1</v>
      </c>
      <c r="E154">
        <v>227</v>
      </c>
      <c r="F154">
        <f>ROUND(Source!AX147,O154)</f>
        <v>0</v>
      </c>
      <c r="G154" t="s">
        <v>148</v>
      </c>
      <c r="H154" t="s">
        <v>149</v>
      </c>
      <c r="K154">
        <v>227</v>
      </c>
      <c r="L154">
        <v>6</v>
      </c>
      <c r="M154">
        <v>3</v>
      </c>
      <c r="N154" t="s">
        <v>3</v>
      </c>
      <c r="O154">
        <v>2</v>
      </c>
      <c r="P154">
        <f>ROUND(Source!EP147,O154)</f>
        <v>0</v>
      </c>
    </row>
    <row r="155" spans="1:245" x14ac:dyDescent="0.2">
      <c r="A155">
        <v>50</v>
      </c>
      <c r="B155">
        <v>0</v>
      </c>
      <c r="C155">
        <v>0</v>
      </c>
      <c r="D155">
        <v>1</v>
      </c>
      <c r="E155">
        <v>228</v>
      </c>
      <c r="F155">
        <f>ROUND(Source!AY147,O155)</f>
        <v>58334.400000000001</v>
      </c>
      <c r="G155" t="s">
        <v>150</v>
      </c>
      <c r="H155" t="s">
        <v>151</v>
      </c>
      <c r="K155">
        <v>228</v>
      </c>
      <c r="L155">
        <v>7</v>
      </c>
      <c r="M155">
        <v>3</v>
      </c>
      <c r="N155" t="s">
        <v>3</v>
      </c>
      <c r="O155">
        <v>2</v>
      </c>
      <c r="P155">
        <f>ROUND(Source!EQ147,O155)</f>
        <v>58334.400000000001</v>
      </c>
    </row>
    <row r="156" spans="1:245" x14ac:dyDescent="0.2">
      <c r="A156">
        <v>50</v>
      </c>
      <c r="B156">
        <v>0</v>
      </c>
      <c r="C156">
        <v>0</v>
      </c>
      <c r="D156">
        <v>1</v>
      </c>
      <c r="E156">
        <v>216</v>
      </c>
      <c r="F156">
        <f>ROUND(Source!AP147,O156)</f>
        <v>0</v>
      </c>
      <c r="G156" t="s">
        <v>152</v>
      </c>
      <c r="H156" t="s">
        <v>153</v>
      </c>
      <c r="K156">
        <v>216</v>
      </c>
      <c r="L156">
        <v>8</v>
      </c>
      <c r="M156">
        <v>3</v>
      </c>
      <c r="N156" t="s">
        <v>3</v>
      </c>
      <c r="O156">
        <v>2</v>
      </c>
      <c r="P156">
        <f>ROUND(Source!EH147,O156)</f>
        <v>0</v>
      </c>
    </row>
    <row r="157" spans="1:245" x14ac:dyDescent="0.2">
      <c r="A157">
        <v>50</v>
      </c>
      <c r="B157">
        <v>0</v>
      </c>
      <c r="C157">
        <v>0</v>
      </c>
      <c r="D157">
        <v>1</v>
      </c>
      <c r="E157">
        <v>223</v>
      </c>
      <c r="F157">
        <f>ROUND(Source!AQ147,O157)</f>
        <v>0</v>
      </c>
      <c r="G157" t="s">
        <v>154</v>
      </c>
      <c r="H157" t="s">
        <v>155</v>
      </c>
      <c r="K157">
        <v>223</v>
      </c>
      <c r="L157">
        <v>9</v>
      </c>
      <c r="M157">
        <v>3</v>
      </c>
      <c r="N157" t="s">
        <v>3</v>
      </c>
      <c r="O157">
        <v>2</v>
      </c>
      <c r="P157">
        <f>ROUND(Source!EI147,O157)</f>
        <v>0</v>
      </c>
    </row>
    <row r="158" spans="1:245" x14ac:dyDescent="0.2">
      <c r="A158">
        <v>50</v>
      </c>
      <c r="B158">
        <v>0</v>
      </c>
      <c r="C158">
        <v>0</v>
      </c>
      <c r="D158">
        <v>1</v>
      </c>
      <c r="E158">
        <v>229</v>
      </c>
      <c r="F158">
        <f>ROUND(Source!AZ147,O158)</f>
        <v>0</v>
      </c>
      <c r="G158" t="s">
        <v>156</v>
      </c>
      <c r="H158" t="s">
        <v>157</v>
      </c>
      <c r="K158">
        <v>229</v>
      </c>
      <c r="L158">
        <v>10</v>
      </c>
      <c r="M158">
        <v>3</v>
      </c>
      <c r="N158" t="s">
        <v>3</v>
      </c>
      <c r="O158">
        <v>2</v>
      </c>
      <c r="P158">
        <f>ROUND(Source!ER147,O158)</f>
        <v>0</v>
      </c>
    </row>
    <row r="159" spans="1:245" x14ac:dyDescent="0.2">
      <c r="A159">
        <v>50</v>
      </c>
      <c r="B159">
        <v>0</v>
      </c>
      <c r="C159">
        <v>0</v>
      </c>
      <c r="D159">
        <v>1</v>
      </c>
      <c r="E159">
        <v>203</v>
      </c>
      <c r="F159">
        <f>ROUND(Source!Q147,O159)</f>
        <v>4040.09</v>
      </c>
      <c r="G159" t="s">
        <v>158</v>
      </c>
      <c r="H159" t="s">
        <v>159</v>
      </c>
      <c r="K159">
        <v>203</v>
      </c>
      <c r="L159">
        <v>11</v>
      </c>
      <c r="M159">
        <v>3</v>
      </c>
      <c r="N159" t="s">
        <v>3</v>
      </c>
      <c r="O159">
        <v>2</v>
      </c>
      <c r="P159">
        <f>ROUND(Source!DI147,O159)</f>
        <v>4040.09</v>
      </c>
    </row>
    <row r="160" spans="1:245" x14ac:dyDescent="0.2">
      <c r="A160">
        <v>50</v>
      </c>
      <c r="B160">
        <v>0</v>
      </c>
      <c r="C160">
        <v>0</v>
      </c>
      <c r="D160">
        <v>1</v>
      </c>
      <c r="E160">
        <v>231</v>
      </c>
      <c r="F160">
        <f>ROUND(Source!BB147,O160)</f>
        <v>0</v>
      </c>
      <c r="G160" t="s">
        <v>160</v>
      </c>
      <c r="H160" t="s">
        <v>161</v>
      </c>
      <c r="K160">
        <v>231</v>
      </c>
      <c r="L160">
        <v>12</v>
      </c>
      <c r="M160">
        <v>3</v>
      </c>
      <c r="N160" t="s">
        <v>3</v>
      </c>
      <c r="O160">
        <v>2</v>
      </c>
      <c r="P160">
        <f>ROUND(Source!ET147,O160)</f>
        <v>0</v>
      </c>
    </row>
    <row r="161" spans="1:88" x14ac:dyDescent="0.2">
      <c r="A161">
        <v>50</v>
      </c>
      <c r="B161">
        <v>0</v>
      </c>
      <c r="C161">
        <v>0</v>
      </c>
      <c r="D161">
        <v>1</v>
      </c>
      <c r="E161">
        <v>204</v>
      </c>
      <c r="F161">
        <f>ROUND(Source!R147,O161)</f>
        <v>274.55</v>
      </c>
      <c r="G161" t="s">
        <v>162</v>
      </c>
      <c r="H161" t="s">
        <v>163</v>
      </c>
      <c r="K161">
        <v>204</v>
      </c>
      <c r="L161">
        <v>13</v>
      </c>
      <c r="M161">
        <v>3</v>
      </c>
      <c r="N161" t="s">
        <v>3</v>
      </c>
      <c r="O161">
        <v>2</v>
      </c>
      <c r="P161">
        <f>ROUND(Source!DJ147,O161)</f>
        <v>274.55</v>
      </c>
    </row>
    <row r="162" spans="1:88" x14ac:dyDescent="0.2">
      <c r="A162">
        <v>50</v>
      </c>
      <c r="B162">
        <v>0</v>
      </c>
      <c r="C162">
        <v>0</v>
      </c>
      <c r="D162">
        <v>1</v>
      </c>
      <c r="E162">
        <v>205</v>
      </c>
      <c r="F162">
        <f>ROUND(Source!S147,O162)</f>
        <v>3235.4</v>
      </c>
      <c r="G162" t="s">
        <v>164</v>
      </c>
      <c r="H162" t="s">
        <v>165</v>
      </c>
      <c r="K162">
        <v>205</v>
      </c>
      <c r="L162">
        <v>14</v>
      </c>
      <c r="M162">
        <v>3</v>
      </c>
      <c r="N162" t="s">
        <v>3</v>
      </c>
      <c r="O162">
        <v>2</v>
      </c>
      <c r="P162">
        <f>ROUND(Source!DK147,O162)</f>
        <v>3235.4</v>
      </c>
    </row>
    <row r="163" spans="1:88" x14ac:dyDescent="0.2">
      <c r="A163">
        <v>50</v>
      </c>
      <c r="B163">
        <v>0</v>
      </c>
      <c r="C163">
        <v>0</v>
      </c>
      <c r="D163">
        <v>1</v>
      </c>
      <c r="E163">
        <v>232</v>
      </c>
      <c r="F163">
        <f>ROUND(Source!BC147,O163)</f>
        <v>0</v>
      </c>
      <c r="G163" t="s">
        <v>166</v>
      </c>
      <c r="H163" t="s">
        <v>167</v>
      </c>
      <c r="K163">
        <v>232</v>
      </c>
      <c r="L163">
        <v>15</v>
      </c>
      <c r="M163">
        <v>3</v>
      </c>
      <c r="N163" t="s">
        <v>3</v>
      </c>
      <c r="O163">
        <v>2</v>
      </c>
      <c r="P163">
        <f>ROUND(Source!EU147,O163)</f>
        <v>0</v>
      </c>
    </row>
    <row r="164" spans="1:88" x14ac:dyDescent="0.2">
      <c r="A164">
        <v>50</v>
      </c>
      <c r="B164">
        <v>0</v>
      </c>
      <c r="C164">
        <v>0</v>
      </c>
      <c r="D164">
        <v>1</v>
      </c>
      <c r="E164">
        <v>214</v>
      </c>
      <c r="F164">
        <f>ROUND(Source!AS147,O164)</f>
        <v>70390.37</v>
      </c>
      <c r="G164" t="s">
        <v>168</v>
      </c>
      <c r="H164" t="s">
        <v>169</v>
      </c>
      <c r="K164">
        <v>214</v>
      </c>
      <c r="L164">
        <v>16</v>
      </c>
      <c r="M164">
        <v>3</v>
      </c>
      <c r="N164" t="s">
        <v>3</v>
      </c>
      <c r="O164">
        <v>2</v>
      </c>
      <c r="P164">
        <f>ROUND(Source!EK147,O164)</f>
        <v>70390.37</v>
      </c>
    </row>
    <row r="165" spans="1:88" x14ac:dyDescent="0.2">
      <c r="A165">
        <v>50</v>
      </c>
      <c r="B165">
        <v>0</v>
      </c>
      <c r="C165">
        <v>0</v>
      </c>
      <c r="D165">
        <v>1</v>
      </c>
      <c r="E165">
        <v>215</v>
      </c>
      <c r="F165">
        <f>ROUND(Source!AT147,O165)</f>
        <v>492.45</v>
      </c>
      <c r="G165" t="s">
        <v>170</v>
      </c>
      <c r="H165" t="s">
        <v>171</v>
      </c>
      <c r="K165">
        <v>215</v>
      </c>
      <c r="L165">
        <v>17</v>
      </c>
      <c r="M165">
        <v>3</v>
      </c>
      <c r="N165" t="s">
        <v>3</v>
      </c>
      <c r="O165">
        <v>2</v>
      </c>
      <c r="P165">
        <f>ROUND(Source!EL147,O165)</f>
        <v>492.45</v>
      </c>
    </row>
    <row r="166" spans="1:88" x14ac:dyDescent="0.2">
      <c r="A166">
        <v>50</v>
      </c>
      <c r="B166">
        <v>0</v>
      </c>
      <c r="C166">
        <v>0</v>
      </c>
      <c r="D166">
        <v>1</v>
      </c>
      <c r="E166">
        <v>217</v>
      </c>
      <c r="F166">
        <f>ROUND(Source!AU147,O166)</f>
        <v>0</v>
      </c>
      <c r="G166" t="s">
        <v>172</v>
      </c>
      <c r="H166" t="s">
        <v>173</v>
      </c>
      <c r="K166">
        <v>217</v>
      </c>
      <c r="L166">
        <v>18</v>
      </c>
      <c r="M166">
        <v>3</v>
      </c>
      <c r="N166" t="s">
        <v>3</v>
      </c>
      <c r="O166">
        <v>2</v>
      </c>
      <c r="P166">
        <f>ROUND(Source!EM147,O166)</f>
        <v>0</v>
      </c>
    </row>
    <row r="167" spans="1:88" x14ac:dyDescent="0.2">
      <c r="A167">
        <v>50</v>
      </c>
      <c r="B167">
        <v>0</v>
      </c>
      <c r="C167">
        <v>0</v>
      </c>
      <c r="D167">
        <v>1</v>
      </c>
      <c r="E167">
        <v>230</v>
      </c>
      <c r="F167">
        <f>ROUND(Source!BA147,O167)</f>
        <v>0</v>
      </c>
      <c r="G167" t="s">
        <v>174</v>
      </c>
      <c r="H167" t="s">
        <v>175</v>
      </c>
      <c r="K167">
        <v>230</v>
      </c>
      <c r="L167">
        <v>19</v>
      </c>
      <c r="M167">
        <v>3</v>
      </c>
      <c r="N167" t="s">
        <v>3</v>
      </c>
      <c r="O167">
        <v>2</v>
      </c>
      <c r="P167">
        <f>ROUND(Source!ES147,O167)</f>
        <v>0</v>
      </c>
    </row>
    <row r="168" spans="1:88" x14ac:dyDescent="0.2">
      <c r="A168">
        <v>50</v>
      </c>
      <c r="B168">
        <v>0</v>
      </c>
      <c r="C168">
        <v>0</v>
      </c>
      <c r="D168">
        <v>1</v>
      </c>
      <c r="E168">
        <v>206</v>
      </c>
      <c r="F168">
        <f>ROUND(Source!T147,O168)</f>
        <v>0</v>
      </c>
      <c r="G168" t="s">
        <v>176</v>
      </c>
      <c r="H168" t="s">
        <v>177</v>
      </c>
      <c r="K168">
        <v>206</v>
      </c>
      <c r="L168">
        <v>20</v>
      </c>
      <c r="M168">
        <v>3</v>
      </c>
      <c r="N168" t="s">
        <v>3</v>
      </c>
      <c r="O168">
        <v>2</v>
      </c>
      <c r="P168">
        <f>ROUND(Source!DL147,O168)</f>
        <v>0</v>
      </c>
    </row>
    <row r="169" spans="1:88" x14ac:dyDescent="0.2">
      <c r="A169">
        <v>50</v>
      </c>
      <c r="B169">
        <v>0</v>
      </c>
      <c r="C169">
        <v>0</v>
      </c>
      <c r="D169">
        <v>1</v>
      </c>
      <c r="E169">
        <v>207</v>
      </c>
      <c r="F169">
        <f>Source!U147</f>
        <v>371.53891575174998</v>
      </c>
      <c r="G169" t="s">
        <v>178</v>
      </c>
      <c r="H169" t="s">
        <v>179</v>
      </c>
      <c r="K169">
        <v>207</v>
      </c>
      <c r="L169">
        <v>21</v>
      </c>
      <c r="M169">
        <v>3</v>
      </c>
      <c r="N169" t="s">
        <v>3</v>
      </c>
      <c r="O169">
        <v>-1</v>
      </c>
      <c r="P169">
        <f>Source!DM147</f>
        <v>371.53891575174998</v>
      </c>
    </row>
    <row r="170" spans="1:88" x14ac:dyDescent="0.2">
      <c r="A170">
        <v>50</v>
      </c>
      <c r="B170">
        <v>0</v>
      </c>
      <c r="C170">
        <v>0</v>
      </c>
      <c r="D170">
        <v>1</v>
      </c>
      <c r="E170">
        <v>208</v>
      </c>
      <c r="F170">
        <f>Source!V147</f>
        <v>22.142414381249999</v>
      </c>
      <c r="G170" t="s">
        <v>180</v>
      </c>
      <c r="H170" t="s">
        <v>181</v>
      </c>
      <c r="K170">
        <v>208</v>
      </c>
      <c r="L170">
        <v>22</v>
      </c>
      <c r="M170">
        <v>3</v>
      </c>
      <c r="N170" t="s">
        <v>3</v>
      </c>
      <c r="O170">
        <v>-1</v>
      </c>
      <c r="P170">
        <f>Source!DN147</f>
        <v>22.142414381249999</v>
      </c>
    </row>
    <row r="171" spans="1:88" x14ac:dyDescent="0.2">
      <c r="A171">
        <v>50</v>
      </c>
      <c r="B171">
        <v>0</v>
      </c>
      <c r="C171">
        <v>0</v>
      </c>
      <c r="D171">
        <v>1</v>
      </c>
      <c r="E171">
        <v>209</v>
      </c>
      <c r="F171">
        <f>ROUND(Source!W147,O171)</f>
        <v>0</v>
      </c>
      <c r="G171" t="s">
        <v>182</v>
      </c>
      <c r="H171" t="s">
        <v>183</v>
      </c>
      <c r="K171">
        <v>209</v>
      </c>
      <c r="L171">
        <v>23</v>
      </c>
      <c r="M171">
        <v>3</v>
      </c>
      <c r="N171" t="s">
        <v>3</v>
      </c>
      <c r="O171">
        <v>2</v>
      </c>
      <c r="P171">
        <f>ROUND(Source!DO147,O171)</f>
        <v>0</v>
      </c>
    </row>
    <row r="172" spans="1:88" x14ac:dyDescent="0.2">
      <c r="A172">
        <v>50</v>
      </c>
      <c r="B172">
        <v>0</v>
      </c>
      <c r="C172">
        <v>0</v>
      </c>
      <c r="D172">
        <v>1</v>
      </c>
      <c r="E172">
        <v>210</v>
      </c>
      <c r="F172">
        <f>ROUND(Source!X147,O172)</f>
        <v>2838.38</v>
      </c>
      <c r="G172" t="s">
        <v>184</v>
      </c>
      <c r="H172" t="s">
        <v>185</v>
      </c>
      <c r="K172">
        <v>210</v>
      </c>
      <c r="L172">
        <v>24</v>
      </c>
      <c r="M172">
        <v>3</v>
      </c>
      <c r="N172" t="s">
        <v>3</v>
      </c>
      <c r="O172">
        <v>2</v>
      </c>
      <c r="P172">
        <f>ROUND(Source!DP147,O172)</f>
        <v>2838.38</v>
      </c>
    </row>
    <row r="173" spans="1:88" x14ac:dyDescent="0.2">
      <c r="A173">
        <v>50</v>
      </c>
      <c r="B173">
        <v>0</v>
      </c>
      <c r="C173">
        <v>0</v>
      </c>
      <c r="D173">
        <v>1</v>
      </c>
      <c r="E173">
        <v>211</v>
      </c>
      <c r="F173">
        <f>ROUND(Source!Y147,O173)</f>
        <v>2434.5500000000002</v>
      </c>
      <c r="G173" t="s">
        <v>186</v>
      </c>
      <c r="H173" t="s">
        <v>187</v>
      </c>
      <c r="K173">
        <v>211</v>
      </c>
      <c r="L173">
        <v>25</v>
      </c>
      <c r="M173">
        <v>3</v>
      </c>
      <c r="N173" t="s">
        <v>3</v>
      </c>
      <c r="O173">
        <v>2</v>
      </c>
      <c r="P173">
        <f>ROUND(Source!DQ147,O173)</f>
        <v>2434.5500000000002</v>
      </c>
    </row>
    <row r="174" spans="1:88" x14ac:dyDescent="0.2">
      <c r="A174">
        <v>50</v>
      </c>
      <c r="B174">
        <v>0</v>
      </c>
      <c r="C174">
        <v>0</v>
      </c>
      <c r="D174">
        <v>1</v>
      </c>
      <c r="E174">
        <v>224</v>
      </c>
      <c r="F174">
        <f>ROUND(Source!AR147,O174)</f>
        <v>70882.820000000007</v>
      </c>
      <c r="G174" t="s">
        <v>188</v>
      </c>
      <c r="H174" t="s">
        <v>189</v>
      </c>
      <c r="K174">
        <v>224</v>
      </c>
      <c r="L174">
        <v>26</v>
      </c>
      <c r="M174">
        <v>3</v>
      </c>
      <c r="N174" t="s">
        <v>3</v>
      </c>
      <c r="O174">
        <v>2</v>
      </c>
      <c r="P174">
        <f>ROUND(Source!EJ147,O174)</f>
        <v>70882.820000000007</v>
      </c>
    </row>
    <row r="176" spans="1:88" x14ac:dyDescent="0.2">
      <c r="A176">
        <v>4</v>
      </c>
      <c r="B176">
        <v>1</v>
      </c>
      <c r="D176">
        <f>ROW(A207)</f>
        <v>207</v>
      </c>
      <c r="F176" t="s">
        <v>264</v>
      </c>
      <c r="G176" t="s">
        <v>264</v>
      </c>
      <c r="H176" t="s">
        <v>3</v>
      </c>
      <c r="I176">
        <v>0</v>
      </c>
      <c r="K176">
        <v>-1</v>
      </c>
      <c r="U176" t="s">
        <v>3</v>
      </c>
      <c r="V176">
        <v>5</v>
      </c>
      <c r="AB176" t="s">
        <v>3</v>
      </c>
      <c r="AC176" t="s">
        <v>3</v>
      </c>
      <c r="AD176" t="s">
        <v>3</v>
      </c>
      <c r="AE176" t="s">
        <v>3</v>
      </c>
      <c r="AF176" t="s">
        <v>3</v>
      </c>
      <c r="AG176" t="s">
        <v>3</v>
      </c>
      <c r="AP176" t="s">
        <v>3</v>
      </c>
      <c r="AQ176" t="s">
        <v>3</v>
      </c>
      <c r="AR176" t="s">
        <v>3</v>
      </c>
      <c r="AZ176" t="s">
        <v>3</v>
      </c>
      <c r="BB176" t="s">
        <v>3</v>
      </c>
      <c r="BC176" t="s">
        <v>3</v>
      </c>
      <c r="BD176" t="s">
        <v>3</v>
      </c>
      <c r="BE176" t="s">
        <v>3</v>
      </c>
      <c r="BF176" t="s">
        <v>3</v>
      </c>
      <c r="BG176" t="s">
        <v>3</v>
      </c>
      <c r="BH176" t="s">
        <v>3</v>
      </c>
      <c r="BI176" t="s">
        <v>3</v>
      </c>
      <c r="BJ176" t="s">
        <v>3</v>
      </c>
      <c r="BK176" t="s">
        <v>3</v>
      </c>
      <c r="BL176" t="s">
        <v>3</v>
      </c>
      <c r="BM176" t="s">
        <v>3</v>
      </c>
      <c r="BN176" t="s">
        <v>3</v>
      </c>
      <c r="BO176" t="s">
        <v>3</v>
      </c>
      <c r="BP176" t="s">
        <v>3</v>
      </c>
      <c r="BX176">
        <v>0</v>
      </c>
      <c r="CJ176">
        <v>0</v>
      </c>
    </row>
    <row r="178" spans="1:245" x14ac:dyDescent="0.2">
      <c r="A178">
        <v>52</v>
      </c>
      <c r="B178">
        <f t="shared" ref="B178:G178" si="155">B207</f>
        <v>1</v>
      </c>
      <c r="C178">
        <f t="shared" si="155"/>
        <v>4</v>
      </c>
      <c r="D178">
        <f t="shared" si="155"/>
        <v>176</v>
      </c>
      <c r="E178">
        <f t="shared" si="155"/>
        <v>0</v>
      </c>
      <c r="F178" t="str">
        <f t="shared" si="155"/>
        <v>Ограждение h=1,0м. - 25 секций</v>
      </c>
      <c r="G178" t="str">
        <f t="shared" si="155"/>
        <v>Ограждение h=1,0м. - 25 секций</v>
      </c>
      <c r="O178">
        <f t="shared" ref="O178:AT178" si="156">O207</f>
        <v>18298.12</v>
      </c>
      <c r="P178">
        <f t="shared" si="156"/>
        <v>15828.67</v>
      </c>
      <c r="Q178">
        <f t="shared" si="156"/>
        <v>1590.63</v>
      </c>
      <c r="R178">
        <f t="shared" si="156"/>
        <v>112.77</v>
      </c>
      <c r="S178">
        <f t="shared" si="156"/>
        <v>878.82</v>
      </c>
      <c r="T178">
        <f t="shared" si="156"/>
        <v>0</v>
      </c>
      <c r="U178">
        <f t="shared" si="156"/>
        <v>101.39438679999999</v>
      </c>
      <c r="V178">
        <f t="shared" si="156"/>
        <v>9.0482287499999998</v>
      </c>
      <c r="W178">
        <f t="shared" si="156"/>
        <v>0</v>
      </c>
      <c r="X178">
        <f t="shared" si="156"/>
        <v>801.21</v>
      </c>
      <c r="Y178">
        <f t="shared" si="156"/>
        <v>685.82</v>
      </c>
      <c r="Z178">
        <f t="shared" si="156"/>
        <v>0</v>
      </c>
      <c r="AA178">
        <f t="shared" si="156"/>
        <v>0</v>
      </c>
      <c r="AB178">
        <f t="shared" si="156"/>
        <v>18298.12</v>
      </c>
      <c r="AC178">
        <f t="shared" si="156"/>
        <v>15828.67</v>
      </c>
      <c r="AD178">
        <f t="shared" si="156"/>
        <v>1590.63</v>
      </c>
      <c r="AE178">
        <f t="shared" si="156"/>
        <v>112.77</v>
      </c>
      <c r="AF178">
        <f t="shared" si="156"/>
        <v>878.82</v>
      </c>
      <c r="AG178">
        <f t="shared" si="156"/>
        <v>0</v>
      </c>
      <c r="AH178">
        <f t="shared" si="156"/>
        <v>101.39438679999999</v>
      </c>
      <c r="AI178">
        <f t="shared" si="156"/>
        <v>9.0482287499999998</v>
      </c>
      <c r="AJ178">
        <f t="shared" si="156"/>
        <v>0</v>
      </c>
      <c r="AK178">
        <f t="shared" si="156"/>
        <v>801.21</v>
      </c>
      <c r="AL178">
        <f t="shared" si="156"/>
        <v>685.82</v>
      </c>
      <c r="AM178">
        <f t="shared" si="156"/>
        <v>0</v>
      </c>
      <c r="AN178">
        <f t="shared" si="156"/>
        <v>0</v>
      </c>
      <c r="AO178">
        <f t="shared" si="156"/>
        <v>0</v>
      </c>
      <c r="AP178">
        <f t="shared" si="156"/>
        <v>0</v>
      </c>
      <c r="AQ178">
        <f t="shared" si="156"/>
        <v>0</v>
      </c>
      <c r="AR178">
        <f t="shared" si="156"/>
        <v>19785.150000000001</v>
      </c>
      <c r="AS178">
        <f t="shared" si="156"/>
        <v>19552.37</v>
      </c>
      <c r="AT178">
        <f t="shared" si="156"/>
        <v>232.78</v>
      </c>
      <c r="AU178">
        <f t="shared" ref="AU178:BZ178" si="157">AU207</f>
        <v>0</v>
      </c>
      <c r="AV178">
        <f t="shared" si="157"/>
        <v>15828.67</v>
      </c>
      <c r="AW178">
        <f t="shared" si="157"/>
        <v>15828.67</v>
      </c>
      <c r="AX178">
        <f t="shared" si="157"/>
        <v>0</v>
      </c>
      <c r="AY178">
        <f t="shared" si="157"/>
        <v>15828.67</v>
      </c>
      <c r="AZ178">
        <f t="shared" si="157"/>
        <v>0</v>
      </c>
      <c r="BA178">
        <f t="shared" si="157"/>
        <v>0</v>
      </c>
      <c r="BB178">
        <f t="shared" si="157"/>
        <v>0</v>
      </c>
      <c r="BC178">
        <f t="shared" si="157"/>
        <v>0</v>
      </c>
      <c r="BD178">
        <f t="shared" si="157"/>
        <v>0</v>
      </c>
      <c r="BE178">
        <f t="shared" si="157"/>
        <v>0</v>
      </c>
      <c r="BF178">
        <f t="shared" si="157"/>
        <v>0</v>
      </c>
      <c r="BG178">
        <f t="shared" si="157"/>
        <v>0</v>
      </c>
      <c r="BH178">
        <f t="shared" si="157"/>
        <v>0</v>
      </c>
      <c r="BI178">
        <f t="shared" si="157"/>
        <v>0</v>
      </c>
      <c r="BJ178">
        <f t="shared" si="157"/>
        <v>0</v>
      </c>
      <c r="BK178">
        <f t="shared" si="157"/>
        <v>0</v>
      </c>
      <c r="BL178">
        <f t="shared" si="157"/>
        <v>0</v>
      </c>
      <c r="BM178">
        <f t="shared" si="157"/>
        <v>0</v>
      </c>
      <c r="BN178">
        <f t="shared" si="157"/>
        <v>0</v>
      </c>
      <c r="BO178">
        <f t="shared" si="157"/>
        <v>0</v>
      </c>
      <c r="BP178">
        <f t="shared" si="157"/>
        <v>0</v>
      </c>
      <c r="BQ178">
        <f t="shared" si="157"/>
        <v>0</v>
      </c>
      <c r="BR178">
        <f t="shared" si="157"/>
        <v>0</v>
      </c>
      <c r="BS178">
        <f t="shared" si="157"/>
        <v>0</v>
      </c>
      <c r="BT178">
        <f t="shared" si="157"/>
        <v>0</v>
      </c>
      <c r="BU178">
        <f t="shared" si="157"/>
        <v>0</v>
      </c>
      <c r="BV178">
        <f t="shared" si="157"/>
        <v>0</v>
      </c>
      <c r="BW178">
        <f t="shared" si="157"/>
        <v>0</v>
      </c>
      <c r="BX178">
        <f t="shared" si="157"/>
        <v>0</v>
      </c>
      <c r="BY178">
        <f t="shared" si="157"/>
        <v>0</v>
      </c>
      <c r="BZ178">
        <f t="shared" si="157"/>
        <v>0</v>
      </c>
      <c r="CA178">
        <f t="shared" ref="CA178:DF178" si="158">CA207</f>
        <v>19785.150000000001</v>
      </c>
      <c r="CB178">
        <f t="shared" si="158"/>
        <v>19552.37</v>
      </c>
      <c r="CC178">
        <f t="shared" si="158"/>
        <v>232.78</v>
      </c>
      <c r="CD178">
        <f t="shared" si="158"/>
        <v>0</v>
      </c>
      <c r="CE178">
        <f t="shared" si="158"/>
        <v>15828.67</v>
      </c>
      <c r="CF178">
        <f t="shared" si="158"/>
        <v>15828.67</v>
      </c>
      <c r="CG178">
        <f t="shared" si="158"/>
        <v>0</v>
      </c>
      <c r="CH178">
        <f t="shared" si="158"/>
        <v>15828.67</v>
      </c>
      <c r="CI178">
        <f t="shared" si="158"/>
        <v>0</v>
      </c>
      <c r="CJ178">
        <f t="shared" si="158"/>
        <v>0</v>
      </c>
      <c r="CK178">
        <f t="shared" si="158"/>
        <v>0</v>
      </c>
      <c r="CL178">
        <f t="shared" si="158"/>
        <v>0</v>
      </c>
      <c r="CM178">
        <f t="shared" si="158"/>
        <v>0</v>
      </c>
      <c r="CN178">
        <f t="shared" si="158"/>
        <v>0</v>
      </c>
      <c r="CO178">
        <f t="shared" si="158"/>
        <v>0</v>
      </c>
      <c r="CP178">
        <f t="shared" si="158"/>
        <v>0</v>
      </c>
      <c r="CQ178">
        <f t="shared" si="158"/>
        <v>0</v>
      </c>
      <c r="CR178">
        <f t="shared" si="158"/>
        <v>0</v>
      </c>
      <c r="CS178">
        <f t="shared" si="158"/>
        <v>0</v>
      </c>
      <c r="CT178">
        <f t="shared" si="158"/>
        <v>0</v>
      </c>
      <c r="CU178">
        <f t="shared" si="158"/>
        <v>0</v>
      </c>
      <c r="CV178">
        <f t="shared" si="158"/>
        <v>0</v>
      </c>
      <c r="CW178">
        <f t="shared" si="158"/>
        <v>0</v>
      </c>
      <c r="CX178">
        <f t="shared" si="158"/>
        <v>0</v>
      </c>
      <c r="CY178">
        <f t="shared" si="158"/>
        <v>0</v>
      </c>
      <c r="CZ178">
        <f t="shared" si="158"/>
        <v>0</v>
      </c>
      <c r="DA178">
        <f t="shared" si="158"/>
        <v>0</v>
      </c>
      <c r="DB178">
        <f t="shared" si="158"/>
        <v>0</v>
      </c>
      <c r="DC178">
        <f t="shared" si="158"/>
        <v>0</v>
      </c>
      <c r="DD178">
        <f t="shared" si="158"/>
        <v>0</v>
      </c>
      <c r="DE178">
        <f t="shared" si="158"/>
        <v>0</v>
      </c>
      <c r="DF178">
        <f t="shared" si="158"/>
        <v>0</v>
      </c>
      <c r="DG178">
        <f t="shared" ref="DG178:EL178" si="159">DG207</f>
        <v>18298.12</v>
      </c>
      <c r="DH178">
        <f t="shared" si="159"/>
        <v>15828.67</v>
      </c>
      <c r="DI178">
        <f t="shared" si="159"/>
        <v>1590.63</v>
      </c>
      <c r="DJ178">
        <f t="shared" si="159"/>
        <v>112.77</v>
      </c>
      <c r="DK178">
        <f t="shared" si="159"/>
        <v>878.82</v>
      </c>
      <c r="DL178">
        <f t="shared" si="159"/>
        <v>0</v>
      </c>
      <c r="DM178">
        <f t="shared" si="159"/>
        <v>101.39438679999999</v>
      </c>
      <c r="DN178">
        <f t="shared" si="159"/>
        <v>9.0482287499999998</v>
      </c>
      <c r="DO178">
        <f t="shared" si="159"/>
        <v>0</v>
      </c>
      <c r="DP178">
        <f t="shared" si="159"/>
        <v>801.21</v>
      </c>
      <c r="DQ178">
        <f t="shared" si="159"/>
        <v>685.82</v>
      </c>
      <c r="DR178">
        <f t="shared" si="159"/>
        <v>0</v>
      </c>
      <c r="DS178">
        <f t="shared" si="159"/>
        <v>0</v>
      </c>
      <c r="DT178">
        <f t="shared" si="159"/>
        <v>18298.12</v>
      </c>
      <c r="DU178">
        <f t="shared" si="159"/>
        <v>15828.67</v>
      </c>
      <c r="DV178">
        <f t="shared" si="159"/>
        <v>1590.63</v>
      </c>
      <c r="DW178">
        <f t="shared" si="159"/>
        <v>112.77</v>
      </c>
      <c r="DX178">
        <f t="shared" si="159"/>
        <v>878.82</v>
      </c>
      <c r="DY178">
        <f t="shared" si="159"/>
        <v>0</v>
      </c>
      <c r="DZ178">
        <f t="shared" si="159"/>
        <v>101.39438679999999</v>
      </c>
      <c r="EA178">
        <f t="shared" si="159"/>
        <v>9.0482287499999998</v>
      </c>
      <c r="EB178">
        <f t="shared" si="159"/>
        <v>0</v>
      </c>
      <c r="EC178">
        <f t="shared" si="159"/>
        <v>801.21</v>
      </c>
      <c r="ED178">
        <f t="shared" si="159"/>
        <v>685.82</v>
      </c>
      <c r="EE178">
        <f t="shared" si="159"/>
        <v>0</v>
      </c>
      <c r="EF178">
        <f t="shared" si="159"/>
        <v>0</v>
      </c>
      <c r="EG178">
        <f t="shared" si="159"/>
        <v>0</v>
      </c>
      <c r="EH178">
        <f t="shared" si="159"/>
        <v>0</v>
      </c>
      <c r="EI178">
        <f t="shared" si="159"/>
        <v>0</v>
      </c>
      <c r="EJ178">
        <f t="shared" si="159"/>
        <v>19785.150000000001</v>
      </c>
      <c r="EK178">
        <f t="shared" si="159"/>
        <v>19552.37</v>
      </c>
      <c r="EL178">
        <f t="shared" si="159"/>
        <v>232.78</v>
      </c>
      <c r="EM178">
        <f t="shared" ref="EM178:FR178" si="160">EM207</f>
        <v>0</v>
      </c>
      <c r="EN178">
        <f t="shared" si="160"/>
        <v>15828.67</v>
      </c>
      <c r="EO178">
        <f t="shared" si="160"/>
        <v>15828.67</v>
      </c>
      <c r="EP178">
        <f t="shared" si="160"/>
        <v>0</v>
      </c>
      <c r="EQ178">
        <f t="shared" si="160"/>
        <v>15828.67</v>
      </c>
      <c r="ER178">
        <f t="shared" si="160"/>
        <v>0</v>
      </c>
      <c r="ES178">
        <f t="shared" si="160"/>
        <v>0</v>
      </c>
      <c r="ET178">
        <f t="shared" si="160"/>
        <v>0</v>
      </c>
      <c r="EU178">
        <f t="shared" si="160"/>
        <v>0</v>
      </c>
      <c r="EV178">
        <f t="shared" si="160"/>
        <v>0</v>
      </c>
      <c r="EW178">
        <f t="shared" si="160"/>
        <v>0</v>
      </c>
      <c r="EX178">
        <f t="shared" si="160"/>
        <v>0</v>
      </c>
      <c r="EY178">
        <f t="shared" si="160"/>
        <v>0</v>
      </c>
      <c r="EZ178">
        <f t="shared" si="160"/>
        <v>0</v>
      </c>
      <c r="FA178">
        <f t="shared" si="160"/>
        <v>0</v>
      </c>
      <c r="FB178">
        <f t="shared" si="160"/>
        <v>0</v>
      </c>
      <c r="FC178">
        <f t="shared" si="160"/>
        <v>0</v>
      </c>
      <c r="FD178">
        <f t="shared" si="160"/>
        <v>0</v>
      </c>
      <c r="FE178">
        <f t="shared" si="160"/>
        <v>0</v>
      </c>
      <c r="FF178">
        <f t="shared" si="160"/>
        <v>0</v>
      </c>
      <c r="FG178">
        <f t="shared" si="160"/>
        <v>0</v>
      </c>
      <c r="FH178">
        <f t="shared" si="160"/>
        <v>0</v>
      </c>
      <c r="FI178">
        <f t="shared" si="160"/>
        <v>0</v>
      </c>
      <c r="FJ178">
        <f t="shared" si="160"/>
        <v>0</v>
      </c>
      <c r="FK178">
        <f t="shared" si="160"/>
        <v>0</v>
      </c>
      <c r="FL178">
        <f t="shared" si="160"/>
        <v>0</v>
      </c>
      <c r="FM178">
        <f t="shared" si="160"/>
        <v>0</v>
      </c>
      <c r="FN178">
        <f t="shared" si="160"/>
        <v>0</v>
      </c>
      <c r="FO178">
        <f t="shared" si="160"/>
        <v>0</v>
      </c>
      <c r="FP178">
        <f t="shared" si="160"/>
        <v>0</v>
      </c>
      <c r="FQ178">
        <f t="shared" si="160"/>
        <v>0</v>
      </c>
      <c r="FR178">
        <f t="shared" si="160"/>
        <v>0</v>
      </c>
      <c r="FS178">
        <f t="shared" ref="FS178:GX178" si="161">FS207</f>
        <v>19785.150000000001</v>
      </c>
      <c r="FT178">
        <f t="shared" si="161"/>
        <v>19552.37</v>
      </c>
      <c r="FU178">
        <f t="shared" si="161"/>
        <v>232.78</v>
      </c>
      <c r="FV178">
        <f t="shared" si="161"/>
        <v>0</v>
      </c>
      <c r="FW178">
        <f t="shared" si="161"/>
        <v>15828.67</v>
      </c>
      <c r="FX178">
        <f t="shared" si="161"/>
        <v>15828.67</v>
      </c>
      <c r="FY178">
        <f t="shared" si="161"/>
        <v>0</v>
      </c>
      <c r="FZ178">
        <f t="shared" si="161"/>
        <v>15828.67</v>
      </c>
      <c r="GA178">
        <f t="shared" si="161"/>
        <v>0</v>
      </c>
      <c r="GB178">
        <f t="shared" si="161"/>
        <v>0</v>
      </c>
      <c r="GC178">
        <f t="shared" si="161"/>
        <v>0</v>
      </c>
      <c r="GD178">
        <f t="shared" si="161"/>
        <v>0</v>
      </c>
      <c r="GE178">
        <f t="shared" si="161"/>
        <v>0</v>
      </c>
      <c r="GF178">
        <f t="shared" si="161"/>
        <v>0</v>
      </c>
      <c r="GG178">
        <f t="shared" si="161"/>
        <v>0</v>
      </c>
      <c r="GH178">
        <f t="shared" si="161"/>
        <v>0</v>
      </c>
      <c r="GI178">
        <f t="shared" si="161"/>
        <v>0</v>
      </c>
      <c r="GJ178">
        <f t="shared" si="161"/>
        <v>0</v>
      </c>
      <c r="GK178">
        <f t="shared" si="161"/>
        <v>0</v>
      </c>
      <c r="GL178">
        <f t="shared" si="161"/>
        <v>0</v>
      </c>
      <c r="GM178">
        <f t="shared" si="161"/>
        <v>0</v>
      </c>
      <c r="GN178">
        <f t="shared" si="161"/>
        <v>0</v>
      </c>
      <c r="GO178">
        <f t="shared" si="161"/>
        <v>0</v>
      </c>
      <c r="GP178">
        <f t="shared" si="161"/>
        <v>0</v>
      </c>
      <c r="GQ178">
        <f t="shared" si="161"/>
        <v>0</v>
      </c>
      <c r="GR178">
        <f t="shared" si="161"/>
        <v>0</v>
      </c>
      <c r="GS178">
        <f t="shared" si="161"/>
        <v>0</v>
      </c>
      <c r="GT178">
        <f t="shared" si="161"/>
        <v>0</v>
      </c>
      <c r="GU178">
        <f t="shared" si="161"/>
        <v>0</v>
      </c>
      <c r="GV178">
        <f t="shared" si="161"/>
        <v>0</v>
      </c>
      <c r="GW178">
        <f t="shared" si="161"/>
        <v>0</v>
      </c>
      <c r="GX178">
        <f t="shared" si="161"/>
        <v>0</v>
      </c>
    </row>
    <row r="180" spans="1:245" x14ac:dyDescent="0.2">
      <c r="A180">
        <v>17</v>
      </c>
      <c r="B180">
        <v>1</v>
      </c>
      <c r="C180">
        <f>ROW(SmtRes!A283)</f>
        <v>283</v>
      </c>
      <c r="D180">
        <f>ROW(EtalonRes!A273)</f>
        <v>273</v>
      </c>
      <c r="E180" t="s">
        <v>265</v>
      </c>
      <c r="F180" t="s">
        <v>192</v>
      </c>
      <c r="G180" t="s">
        <v>266</v>
      </c>
      <c r="H180" t="s">
        <v>76</v>
      </c>
      <c r="I180">
        <f>ROUND((25*2*0.3)/100,9)</f>
        <v>0.15</v>
      </c>
      <c r="J180">
        <v>0</v>
      </c>
      <c r="O180">
        <f t="shared" ref="O180:O205" si="162">ROUND(CP180,2)</f>
        <v>14.64</v>
      </c>
      <c r="P180">
        <f t="shared" ref="P180:P205" si="163">ROUND(CQ180*I180,2)</f>
        <v>1.25</v>
      </c>
      <c r="Q180">
        <f t="shared" ref="Q180:Q205" si="164">ROUND(CR180*I180,2)</f>
        <v>0</v>
      </c>
      <c r="R180">
        <f t="shared" ref="R180:R205" si="165">ROUND(CS180*I180,2)</f>
        <v>0</v>
      </c>
      <c r="S180">
        <f t="shared" ref="S180:S205" si="166">ROUND(CT180*I180,2)</f>
        <v>13.39</v>
      </c>
      <c r="T180">
        <f t="shared" ref="T180:T205" si="167">ROUND(CU180*I180,2)</f>
        <v>0</v>
      </c>
      <c r="U180">
        <f t="shared" ref="U180:U205" si="168">CV180*I180</f>
        <v>1.5116174999999998</v>
      </c>
      <c r="V180">
        <f t="shared" ref="V180:V205" si="169">CW180*I180</f>
        <v>0</v>
      </c>
      <c r="W180">
        <f t="shared" ref="W180:W205" si="170">ROUND(CX180*I180,2)</f>
        <v>0</v>
      </c>
      <c r="X180">
        <f t="shared" ref="X180:X205" si="171">ROUND(CY180,2)</f>
        <v>13.93</v>
      </c>
      <c r="Y180">
        <f t="shared" ref="Y180:Y205" si="172">ROUND(CZ180,2)</f>
        <v>10.31</v>
      </c>
      <c r="AA180">
        <v>47636896</v>
      </c>
      <c r="AB180">
        <f t="shared" ref="AB180:AB205" si="173">ROUND((AC180+AD180+AF180),6)</f>
        <v>97.601974999999996</v>
      </c>
      <c r="AC180">
        <f t="shared" ref="AC180:AC189" si="174">ROUND((ES180),6)</f>
        <v>8.32</v>
      </c>
      <c r="AD180">
        <f t="shared" ref="AD180:AD189" si="175">ROUND((((((ET180*1.25)*1.15))-(((EU180*1.25)*1.15)))+AE180),6)</f>
        <v>0</v>
      </c>
      <c r="AE180">
        <f t="shared" ref="AE180:AE189" si="176">ROUND((((EU180*1.25)*1.15)),6)</f>
        <v>0</v>
      </c>
      <c r="AF180">
        <f t="shared" ref="AF180:AF189" si="177">ROUND((((EV180*1.15)*1.15)),6)</f>
        <v>89.281975000000003</v>
      </c>
      <c r="AG180">
        <f t="shared" ref="AG180:AG205" si="178">ROUND((AP180),6)</f>
        <v>0</v>
      </c>
      <c r="AH180">
        <f>(((EW180*1.15)*1.15))</f>
        <v>10.077449999999999</v>
      </c>
      <c r="AI180">
        <f t="shared" ref="AI180:AI189" si="179">(((EX180*1.25)*1.15))</f>
        <v>0</v>
      </c>
      <c r="AJ180">
        <f t="shared" ref="AJ180:AJ205" si="180">(AS180)</f>
        <v>0</v>
      </c>
      <c r="AK180">
        <v>75.83</v>
      </c>
      <c r="AL180">
        <v>8.32</v>
      </c>
      <c r="AM180">
        <v>0</v>
      </c>
      <c r="AN180">
        <v>0</v>
      </c>
      <c r="AO180">
        <v>67.510000000000005</v>
      </c>
      <c r="AP180">
        <v>0</v>
      </c>
      <c r="AQ180">
        <v>7.62</v>
      </c>
      <c r="AR180">
        <v>0</v>
      </c>
      <c r="AS180">
        <v>0</v>
      </c>
      <c r="AT180">
        <v>104</v>
      </c>
      <c r="AU180">
        <v>77</v>
      </c>
      <c r="AV180">
        <v>1.06</v>
      </c>
      <c r="AW180">
        <v>1.06</v>
      </c>
      <c r="AZ180">
        <v>1</v>
      </c>
      <c r="BA180">
        <v>1</v>
      </c>
      <c r="BB180">
        <v>1</v>
      </c>
      <c r="BC180">
        <v>1</v>
      </c>
      <c r="BD180" t="s">
        <v>3</v>
      </c>
      <c r="BE180" t="s">
        <v>3</v>
      </c>
      <c r="BF180" t="s">
        <v>3</v>
      </c>
      <c r="BG180" t="s">
        <v>3</v>
      </c>
      <c r="BH180">
        <v>0</v>
      </c>
      <c r="BI180">
        <v>1</v>
      </c>
      <c r="BJ180" t="s">
        <v>194</v>
      </c>
      <c r="BM180">
        <v>47001</v>
      </c>
      <c r="BN180">
        <v>0</v>
      </c>
      <c r="BO180" t="s">
        <v>3</v>
      </c>
      <c r="BP180">
        <v>0</v>
      </c>
      <c r="BQ180">
        <v>2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115</v>
      </c>
      <c r="CA180">
        <v>90</v>
      </c>
      <c r="CE180">
        <v>0</v>
      </c>
      <c r="CF180">
        <v>0</v>
      </c>
      <c r="CG180">
        <v>0</v>
      </c>
      <c r="CM180">
        <v>0</v>
      </c>
      <c r="CN180" t="s">
        <v>1171</v>
      </c>
      <c r="CO180">
        <v>0</v>
      </c>
      <c r="CP180">
        <f t="shared" ref="CP180:CP205" si="181">(P180+Q180+S180)</f>
        <v>14.64</v>
      </c>
      <c r="CQ180">
        <f t="shared" ref="CQ180:CQ205" si="182">AC180*BC180</f>
        <v>8.32</v>
      </c>
      <c r="CR180">
        <f t="shared" ref="CR180:CR205" si="183">AD180*BB180</f>
        <v>0</v>
      </c>
      <c r="CS180">
        <f t="shared" ref="CS180:CS205" si="184">AE180*BS180</f>
        <v>0</v>
      </c>
      <c r="CT180">
        <f t="shared" ref="CT180:CT205" si="185">AF180*BA180</f>
        <v>89.281975000000003</v>
      </c>
      <c r="CU180">
        <f t="shared" ref="CU180:CU205" si="186">AG180</f>
        <v>0</v>
      </c>
      <c r="CV180">
        <f t="shared" ref="CV180:CV205" si="187">AH180</f>
        <v>10.077449999999999</v>
      </c>
      <c r="CW180">
        <f t="shared" ref="CW180:CW205" si="188">AI180</f>
        <v>0</v>
      </c>
      <c r="CX180">
        <f t="shared" ref="CX180:CX205" si="189">AJ180</f>
        <v>0</v>
      </c>
      <c r="CY180">
        <f t="shared" ref="CY180:CY205" si="190">(((S180+R180)*AT180)/100)</f>
        <v>13.925599999999999</v>
      </c>
      <c r="CZ180">
        <f t="shared" ref="CZ180:CZ205" si="191">(((S180+R180)*AU180)/100)</f>
        <v>10.3103</v>
      </c>
      <c r="DC180" t="s">
        <v>3</v>
      </c>
      <c r="DD180" t="s">
        <v>3</v>
      </c>
      <c r="DE180" t="s">
        <v>195</v>
      </c>
      <c r="DF180" t="s">
        <v>195</v>
      </c>
      <c r="DG180" t="s">
        <v>196</v>
      </c>
      <c r="DH180" t="s">
        <v>3</v>
      </c>
      <c r="DI180" t="s">
        <v>196</v>
      </c>
      <c r="DJ180" t="s">
        <v>195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1005</v>
      </c>
      <c r="DV180" t="s">
        <v>76</v>
      </c>
      <c r="DW180" t="s">
        <v>76</v>
      </c>
      <c r="DX180">
        <v>100</v>
      </c>
      <c r="EE180">
        <v>45919639</v>
      </c>
      <c r="EF180">
        <v>2</v>
      </c>
      <c r="EG180" t="s">
        <v>24</v>
      </c>
      <c r="EH180">
        <v>0</v>
      </c>
      <c r="EI180" t="s">
        <v>3</v>
      </c>
      <c r="EJ180">
        <v>1</v>
      </c>
      <c r="EK180">
        <v>47001</v>
      </c>
      <c r="EL180" t="s">
        <v>197</v>
      </c>
      <c r="EM180" t="s">
        <v>198</v>
      </c>
      <c r="EO180" t="s">
        <v>199</v>
      </c>
      <c r="EQ180">
        <v>0</v>
      </c>
      <c r="ER180">
        <v>75.83</v>
      </c>
      <c r="ES180">
        <v>8.32</v>
      </c>
      <c r="ET180">
        <v>0</v>
      </c>
      <c r="EU180">
        <v>0</v>
      </c>
      <c r="EV180">
        <v>67.510000000000005</v>
      </c>
      <c r="EW180">
        <v>7.62</v>
      </c>
      <c r="EX180">
        <v>0</v>
      </c>
      <c r="EY180">
        <v>0</v>
      </c>
      <c r="FQ180">
        <v>0</v>
      </c>
      <c r="FR180">
        <f t="shared" ref="FR180:FR205" si="192">ROUND(IF(AND(BH180=3,BI180=3),P180,0),2)</f>
        <v>0</v>
      </c>
      <c r="FS180">
        <v>0</v>
      </c>
      <c r="FT180" t="s">
        <v>28</v>
      </c>
      <c r="FU180" t="s">
        <v>29</v>
      </c>
      <c r="FX180">
        <v>103.5</v>
      </c>
      <c r="FY180">
        <v>76.5</v>
      </c>
      <c r="GA180" t="s">
        <v>3</v>
      </c>
      <c r="GD180">
        <v>1</v>
      </c>
      <c r="GF180">
        <v>-1679748176</v>
      </c>
      <c r="GG180">
        <v>2</v>
      </c>
      <c r="GH180">
        <v>1</v>
      </c>
      <c r="GI180">
        <v>-2</v>
      </c>
      <c r="GJ180">
        <v>0</v>
      </c>
      <c r="GK180">
        <v>0</v>
      </c>
      <c r="GL180">
        <f t="shared" ref="GL180:GL205" si="193">ROUND(IF(AND(BH180=3,BI180=3,FS180&lt;&gt;0),P180,0),2)</f>
        <v>0</v>
      </c>
      <c r="GM180">
        <f t="shared" ref="GM180:GM205" si="194">ROUND(O180+X180+Y180,2)+GX180</f>
        <v>38.880000000000003</v>
      </c>
      <c r="GN180">
        <f t="shared" ref="GN180:GN205" si="195">IF(OR(BI180=0,BI180=1),ROUND(O180+X180+Y180,2),0)</f>
        <v>38.880000000000003</v>
      </c>
      <c r="GO180">
        <f t="shared" ref="GO180:GO205" si="196">IF(BI180=2,ROUND(O180+X180+Y180,2),0)</f>
        <v>0</v>
      </c>
      <c r="GP180">
        <f t="shared" ref="GP180:GP205" si="197">IF(BI180=4,ROUND(O180+X180+Y180,2)+GX180,0)</f>
        <v>0</v>
      </c>
      <c r="GR180">
        <v>0</v>
      </c>
      <c r="GS180">
        <v>3</v>
      </c>
      <c r="GT180">
        <v>0</v>
      </c>
      <c r="GU180" t="s">
        <v>3</v>
      </c>
      <c r="GV180">
        <f t="shared" ref="GV180:GV205" si="198">ROUND((GT180),6)</f>
        <v>0</v>
      </c>
      <c r="GW180">
        <v>1</v>
      </c>
      <c r="GX180">
        <f t="shared" ref="GX180:GX205" si="199">ROUND(HC180*I180,2)</f>
        <v>0</v>
      </c>
      <c r="HA180">
        <v>0</v>
      </c>
      <c r="HB180">
        <v>0</v>
      </c>
      <c r="HC180">
        <f t="shared" ref="HC180:HC205" si="200">GV180*GW180</f>
        <v>0</v>
      </c>
      <c r="IK180">
        <v>0</v>
      </c>
    </row>
    <row r="181" spans="1:245" x14ac:dyDescent="0.2">
      <c r="A181">
        <v>17</v>
      </c>
      <c r="B181">
        <v>1</v>
      </c>
      <c r="C181">
        <f>ROW(SmtRes!A286)</f>
        <v>286</v>
      </c>
      <c r="D181">
        <f>ROW(EtalonRes!A276)</f>
        <v>276</v>
      </c>
      <c r="E181" t="s">
        <v>265</v>
      </c>
      <c r="F181" t="s">
        <v>192</v>
      </c>
      <c r="G181" t="s">
        <v>266</v>
      </c>
      <c r="H181" t="s">
        <v>76</v>
      </c>
      <c r="I181">
        <f>ROUND((25*2*0.3)/100,9)</f>
        <v>0.15</v>
      </c>
      <c r="J181">
        <v>0</v>
      </c>
      <c r="O181">
        <f t="shared" si="162"/>
        <v>14.64</v>
      </c>
      <c r="P181">
        <f t="shared" si="163"/>
        <v>1.25</v>
      </c>
      <c r="Q181">
        <f t="shared" si="164"/>
        <v>0</v>
      </c>
      <c r="R181">
        <f t="shared" si="165"/>
        <v>0</v>
      </c>
      <c r="S181">
        <f t="shared" si="166"/>
        <v>13.39</v>
      </c>
      <c r="T181">
        <f t="shared" si="167"/>
        <v>0</v>
      </c>
      <c r="U181">
        <f t="shared" si="168"/>
        <v>1.5116174999999998</v>
      </c>
      <c r="V181">
        <f t="shared" si="169"/>
        <v>0</v>
      </c>
      <c r="W181">
        <f t="shared" si="170"/>
        <v>0</v>
      </c>
      <c r="X181">
        <f t="shared" si="171"/>
        <v>13.93</v>
      </c>
      <c r="Y181">
        <f t="shared" si="172"/>
        <v>10.31</v>
      </c>
      <c r="AA181">
        <v>47641669</v>
      </c>
      <c r="AB181">
        <f t="shared" si="173"/>
        <v>97.601974999999996</v>
      </c>
      <c r="AC181">
        <f t="shared" si="174"/>
        <v>8.32</v>
      </c>
      <c r="AD181">
        <f t="shared" si="175"/>
        <v>0</v>
      </c>
      <c r="AE181">
        <f t="shared" si="176"/>
        <v>0</v>
      </c>
      <c r="AF181">
        <f t="shared" si="177"/>
        <v>89.281975000000003</v>
      </c>
      <c r="AG181">
        <f t="shared" si="178"/>
        <v>0</v>
      </c>
      <c r="AH181">
        <f>(((EW181*1.15)*1.15))</f>
        <v>10.077449999999999</v>
      </c>
      <c r="AI181">
        <f t="shared" si="179"/>
        <v>0</v>
      </c>
      <c r="AJ181">
        <f t="shared" si="180"/>
        <v>0</v>
      </c>
      <c r="AK181">
        <v>75.83</v>
      </c>
      <c r="AL181">
        <v>8.32</v>
      </c>
      <c r="AM181">
        <v>0</v>
      </c>
      <c r="AN181">
        <v>0</v>
      </c>
      <c r="AO181">
        <v>67.510000000000005</v>
      </c>
      <c r="AP181">
        <v>0</v>
      </c>
      <c r="AQ181">
        <v>7.62</v>
      </c>
      <c r="AR181">
        <v>0</v>
      </c>
      <c r="AS181">
        <v>0</v>
      </c>
      <c r="AT181">
        <v>104</v>
      </c>
      <c r="AU181">
        <v>77</v>
      </c>
      <c r="AV181">
        <v>1</v>
      </c>
      <c r="AW181">
        <v>1</v>
      </c>
      <c r="AZ181">
        <v>1</v>
      </c>
      <c r="BA181">
        <v>1</v>
      </c>
      <c r="BB181">
        <v>1</v>
      </c>
      <c r="BC181">
        <v>1</v>
      </c>
      <c r="BD181" t="s">
        <v>3</v>
      </c>
      <c r="BE181" t="s">
        <v>3</v>
      </c>
      <c r="BF181" t="s">
        <v>3</v>
      </c>
      <c r="BG181" t="s">
        <v>3</v>
      </c>
      <c r="BH181">
        <v>0</v>
      </c>
      <c r="BI181">
        <v>1</v>
      </c>
      <c r="BJ181" t="s">
        <v>194</v>
      </c>
      <c r="BM181">
        <v>47001</v>
      </c>
      <c r="BN181">
        <v>0</v>
      </c>
      <c r="BO181" t="s">
        <v>3</v>
      </c>
      <c r="BP181">
        <v>0</v>
      </c>
      <c r="BQ181">
        <v>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115</v>
      </c>
      <c r="CA181">
        <v>90</v>
      </c>
      <c r="CE181">
        <v>0</v>
      </c>
      <c r="CF181">
        <v>0</v>
      </c>
      <c r="CG181">
        <v>0</v>
      </c>
      <c r="CM181">
        <v>0</v>
      </c>
      <c r="CN181" t="s">
        <v>1171</v>
      </c>
      <c r="CO181">
        <v>0</v>
      </c>
      <c r="CP181">
        <f t="shared" si="181"/>
        <v>14.64</v>
      </c>
      <c r="CQ181">
        <f t="shared" si="182"/>
        <v>8.32</v>
      </c>
      <c r="CR181">
        <f t="shared" si="183"/>
        <v>0</v>
      </c>
      <c r="CS181">
        <f t="shared" si="184"/>
        <v>0</v>
      </c>
      <c r="CT181">
        <f t="shared" si="185"/>
        <v>89.281975000000003</v>
      </c>
      <c r="CU181">
        <f t="shared" si="186"/>
        <v>0</v>
      </c>
      <c r="CV181">
        <f t="shared" si="187"/>
        <v>10.077449999999999</v>
      </c>
      <c r="CW181">
        <f t="shared" si="188"/>
        <v>0</v>
      </c>
      <c r="CX181">
        <f t="shared" si="189"/>
        <v>0</v>
      </c>
      <c r="CY181">
        <f t="shared" si="190"/>
        <v>13.925599999999999</v>
      </c>
      <c r="CZ181">
        <f t="shared" si="191"/>
        <v>10.3103</v>
      </c>
      <c r="DC181" t="s">
        <v>3</v>
      </c>
      <c r="DD181" t="s">
        <v>3</v>
      </c>
      <c r="DE181" t="s">
        <v>195</v>
      </c>
      <c r="DF181" t="s">
        <v>195</v>
      </c>
      <c r="DG181" t="s">
        <v>196</v>
      </c>
      <c r="DH181" t="s">
        <v>3</v>
      </c>
      <c r="DI181" t="s">
        <v>196</v>
      </c>
      <c r="DJ181" t="s">
        <v>195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1005</v>
      </c>
      <c r="DV181" t="s">
        <v>76</v>
      </c>
      <c r="DW181" t="s">
        <v>76</v>
      </c>
      <c r="DX181">
        <v>100</v>
      </c>
      <c r="EE181">
        <v>45919639</v>
      </c>
      <c r="EF181">
        <v>2</v>
      </c>
      <c r="EG181" t="s">
        <v>24</v>
      </c>
      <c r="EH181">
        <v>0</v>
      </c>
      <c r="EI181" t="s">
        <v>3</v>
      </c>
      <c r="EJ181">
        <v>1</v>
      </c>
      <c r="EK181">
        <v>47001</v>
      </c>
      <c r="EL181" t="s">
        <v>197</v>
      </c>
      <c r="EM181" t="s">
        <v>198</v>
      </c>
      <c r="EO181" t="s">
        <v>199</v>
      </c>
      <c r="EQ181">
        <v>0</v>
      </c>
      <c r="ER181">
        <v>75.83</v>
      </c>
      <c r="ES181">
        <v>8.32</v>
      </c>
      <c r="ET181">
        <v>0</v>
      </c>
      <c r="EU181">
        <v>0</v>
      </c>
      <c r="EV181">
        <v>67.510000000000005</v>
      </c>
      <c r="EW181">
        <v>7.62</v>
      </c>
      <c r="EX181">
        <v>0</v>
      </c>
      <c r="EY181">
        <v>0</v>
      </c>
      <c r="FQ181">
        <v>0</v>
      </c>
      <c r="FR181">
        <f t="shared" si="192"/>
        <v>0</v>
      </c>
      <c r="FS181">
        <v>0</v>
      </c>
      <c r="FT181" t="s">
        <v>28</v>
      </c>
      <c r="FU181" t="s">
        <v>29</v>
      </c>
      <c r="FX181">
        <v>103.5</v>
      </c>
      <c r="FY181">
        <v>76.5</v>
      </c>
      <c r="GA181" t="s">
        <v>3</v>
      </c>
      <c r="GD181">
        <v>1</v>
      </c>
      <c r="GF181">
        <v>-1679748176</v>
      </c>
      <c r="GG181">
        <v>2</v>
      </c>
      <c r="GH181">
        <v>1</v>
      </c>
      <c r="GI181">
        <v>-2</v>
      </c>
      <c r="GJ181">
        <v>0</v>
      </c>
      <c r="GK181">
        <v>0</v>
      </c>
      <c r="GL181">
        <f t="shared" si="193"/>
        <v>0</v>
      </c>
      <c r="GM181">
        <f t="shared" si="194"/>
        <v>38.880000000000003</v>
      </c>
      <c r="GN181">
        <f t="shared" si="195"/>
        <v>38.880000000000003</v>
      </c>
      <c r="GO181">
        <f t="shared" si="196"/>
        <v>0</v>
      </c>
      <c r="GP181">
        <f t="shared" si="197"/>
        <v>0</v>
      </c>
      <c r="GR181">
        <v>0</v>
      </c>
      <c r="GS181">
        <v>0</v>
      </c>
      <c r="GT181">
        <v>0</v>
      </c>
      <c r="GU181" t="s">
        <v>3</v>
      </c>
      <c r="GV181">
        <f t="shared" si="198"/>
        <v>0</v>
      </c>
      <c r="GW181">
        <v>1</v>
      </c>
      <c r="GX181">
        <f t="shared" si="199"/>
        <v>0</v>
      </c>
      <c r="HA181">
        <v>0</v>
      </c>
      <c r="HB181">
        <v>0</v>
      </c>
      <c r="HC181">
        <f t="shared" si="200"/>
        <v>0</v>
      </c>
      <c r="IK181">
        <v>0</v>
      </c>
    </row>
    <row r="182" spans="1:245" x14ac:dyDescent="0.2">
      <c r="A182">
        <v>17</v>
      </c>
      <c r="B182">
        <v>1</v>
      </c>
      <c r="C182">
        <f>ROW(SmtRes!A287)</f>
        <v>287</v>
      </c>
      <c r="D182">
        <f>ROW(EtalonRes!A277)</f>
        <v>277</v>
      </c>
      <c r="E182" t="s">
        <v>267</v>
      </c>
      <c r="F182" t="s">
        <v>201</v>
      </c>
      <c r="G182" t="s">
        <v>202</v>
      </c>
      <c r="H182" t="s">
        <v>76</v>
      </c>
      <c r="I182">
        <f>ROUND(I180,9)</f>
        <v>0.15</v>
      </c>
      <c r="J182">
        <v>0</v>
      </c>
      <c r="O182">
        <f t="shared" si="162"/>
        <v>15.78</v>
      </c>
      <c r="P182">
        <f t="shared" si="163"/>
        <v>0</v>
      </c>
      <c r="Q182">
        <f t="shared" si="164"/>
        <v>0</v>
      </c>
      <c r="R182">
        <f t="shared" si="165"/>
        <v>0</v>
      </c>
      <c r="S182">
        <f t="shared" si="166"/>
        <v>15.78</v>
      </c>
      <c r="T182">
        <f t="shared" si="167"/>
        <v>0</v>
      </c>
      <c r="U182">
        <f t="shared" si="168"/>
        <v>2.1993749999999999</v>
      </c>
      <c r="V182">
        <f t="shared" si="169"/>
        <v>0</v>
      </c>
      <c r="W182">
        <f t="shared" si="170"/>
        <v>0</v>
      </c>
      <c r="X182">
        <f t="shared" si="171"/>
        <v>16.41</v>
      </c>
      <c r="Y182">
        <f t="shared" si="172"/>
        <v>12.15</v>
      </c>
      <c r="AA182">
        <v>47636896</v>
      </c>
      <c r="AB182">
        <f t="shared" si="173"/>
        <v>105.21810000000001</v>
      </c>
      <c r="AC182">
        <f t="shared" si="174"/>
        <v>0</v>
      </c>
      <c r="AD182">
        <f t="shared" si="175"/>
        <v>0</v>
      </c>
      <c r="AE182">
        <f t="shared" si="176"/>
        <v>0</v>
      </c>
      <c r="AF182">
        <f t="shared" si="177"/>
        <v>105.21810000000001</v>
      </c>
      <c r="AG182">
        <f t="shared" si="178"/>
        <v>0</v>
      </c>
      <c r="AH182">
        <f>(((EW182*1.25)*1.15))</f>
        <v>14.6625</v>
      </c>
      <c r="AI182">
        <f t="shared" si="179"/>
        <v>0</v>
      </c>
      <c r="AJ182">
        <f t="shared" si="180"/>
        <v>0</v>
      </c>
      <c r="AK182">
        <v>79.56</v>
      </c>
      <c r="AL182">
        <v>0</v>
      </c>
      <c r="AM182">
        <v>0</v>
      </c>
      <c r="AN182">
        <v>0</v>
      </c>
      <c r="AO182">
        <v>79.56</v>
      </c>
      <c r="AP182">
        <v>0</v>
      </c>
      <c r="AQ182">
        <v>10.199999999999999</v>
      </c>
      <c r="AR182">
        <v>0</v>
      </c>
      <c r="AS182">
        <v>0</v>
      </c>
      <c r="AT182">
        <v>104</v>
      </c>
      <c r="AU182">
        <v>77</v>
      </c>
      <c r="AV182">
        <v>1.06</v>
      </c>
      <c r="AW182">
        <v>1.06</v>
      </c>
      <c r="AZ182">
        <v>1</v>
      </c>
      <c r="BA182">
        <v>1</v>
      </c>
      <c r="BB182">
        <v>1</v>
      </c>
      <c r="BC182">
        <v>1</v>
      </c>
      <c r="BD182" t="s">
        <v>3</v>
      </c>
      <c r="BE182" t="s">
        <v>3</v>
      </c>
      <c r="BF182" t="s">
        <v>3</v>
      </c>
      <c r="BG182" t="s">
        <v>3</v>
      </c>
      <c r="BH182">
        <v>0</v>
      </c>
      <c r="BI182">
        <v>1</v>
      </c>
      <c r="BJ182" t="s">
        <v>203</v>
      </c>
      <c r="BM182">
        <v>47001</v>
      </c>
      <c r="BN182">
        <v>0</v>
      </c>
      <c r="BO182" t="s">
        <v>3</v>
      </c>
      <c r="BP182">
        <v>0</v>
      </c>
      <c r="BQ182">
        <v>2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115</v>
      </c>
      <c r="CA182">
        <v>90</v>
      </c>
      <c r="CE182">
        <v>0</v>
      </c>
      <c r="CF182">
        <v>0</v>
      </c>
      <c r="CG182">
        <v>0</v>
      </c>
      <c r="CM182">
        <v>0</v>
      </c>
      <c r="CN182" t="s">
        <v>1171</v>
      </c>
      <c r="CO182">
        <v>0</v>
      </c>
      <c r="CP182">
        <f t="shared" si="181"/>
        <v>15.78</v>
      </c>
      <c r="CQ182">
        <f t="shared" si="182"/>
        <v>0</v>
      </c>
      <c r="CR182">
        <f t="shared" si="183"/>
        <v>0</v>
      </c>
      <c r="CS182">
        <f t="shared" si="184"/>
        <v>0</v>
      </c>
      <c r="CT182">
        <f t="shared" si="185"/>
        <v>105.21810000000001</v>
      </c>
      <c r="CU182">
        <f t="shared" si="186"/>
        <v>0</v>
      </c>
      <c r="CV182">
        <f t="shared" si="187"/>
        <v>14.6625</v>
      </c>
      <c r="CW182">
        <f t="shared" si="188"/>
        <v>0</v>
      </c>
      <c r="CX182">
        <f t="shared" si="189"/>
        <v>0</v>
      </c>
      <c r="CY182">
        <f t="shared" si="190"/>
        <v>16.411199999999997</v>
      </c>
      <c r="CZ182">
        <f t="shared" si="191"/>
        <v>12.150599999999999</v>
      </c>
      <c r="DC182" t="s">
        <v>3</v>
      </c>
      <c r="DD182" t="s">
        <v>3</v>
      </c>
      <c r="DE182" t="s">
        <v>195</v>
      </c>
      <c r="DF182" t="s">
        <v>195</v>
      </c>
      <c r="DG182" t="s">
        <v>196</v>
      </c>
      <c r="DH182" t="s">
        <v>3</v>
      </c>
      <c r="DI182" t="s">
        <v>195</v>
      </c>
      <c r="DJ182" t="s">
        <v>195</v>
      </c>
      <c r="DK182" t="s">
        <v>3</v>
      </c>
      <c r="DL182" t="s">
        <v>3</v>
      </c>
      <c r="DM182" t="s">
        <v>3</v>
      </c>
      <c r="DN182">
        <v>0</v>
      </c>
      <c r="DO182">
        <v>0</v>
      </c>
      <c r="DP182">
        <v>1</v>
      </c>
      <c r="DQ182">
        <v>1</v>
      </c>
      <c r="DU182">
        <v>1005</v>
      </c>
      <c r="DV182" t="s">
        <v>76</v>
      </c>
      <c r="DW182" t="s">
        <v>76</v>
      </c>
      <c r="DX182">
        <v>100</v>
      </c>
      <c r="EE182">
        <v>45919639</v>
      </c>
      <c r="EF182">
        <v>2</v>
      </c>
      <c r="EG182" t="s">
        <v>24</v>
      </c>
      <c r="EH182">
        <v>0</v>
      </c>
      <c r="EI182" t="s">
        <v>3</v>
      </c>
      <c r="EJ182">
        <v>1</v>
      </c>
      <c r="EK182">
        <v>47001</v>
      </c>
      <c r="EL182" t="s">
        <v>197</v>
      </c>
      <c r="EM182" t="s">
        <v>198</v>
      </c>
      <c r="EO182" t="s">
        <v>199</v>
      </c>
      <c r="EQ182">
        <v>0</v>
      </c>
      <c r="ER182">
        <v>79.56</v>
      </c>
      <c r="ES182">
        <v>0</v>
      </c>
      <c r="ET182">
        <v>0</v>
      </c>
      <c r="EU182">
        <v>0</v>
      </c>
      <c r="EV182">
        <v>79.56</v>
      </c>
      <c r="EW182">
        <v>10.199999999999999</v>
      </c>
      <c r="EX182">
        <v>0</v>
      </c>
      <c r="EY182">
        <v>0</v>
      </c>
      <c r="FQ182">
        <v>0</v>
      </c>
      <c r="FR182">
        <f t="shared" si="192"/>
        <v>0</v>
      </c>
      <c r="FS182">
        <v>0</v>
      </c>
      <c r="FT182" t="s">
        <v>28</v>
      </c>
      <c r="FU182" t="s">
        <v>29</v>
      </c>
      <c r="FX182">
        <v>103.5</v>
      </c>
      <c r="FY182">
        <v>76.5</v>
      </c>
      <c r="GA182" t="s">
        <v>3</v>
      </c>
      <c r="GD182">
        <v>1</v>
      </c>
      <c r="GF182">
        <v>1054883993</v>
      </c>
      <c r="GG182">
        <v>2</v>
      </c>
      <c r="GH182">
        <v>1</v>
      </c>
      <c r="GI182">
        <v>-2</v>
      </c>
      <c r="GJ182">
        <v>0</v>
      </c>
      <c r="GK182">
        <v>0</v>
      </c>
      <c r="GL182">
        <f t="shared" si="193"/>
        <v>0</v>
      </c>
      <c r="GM182">
        <f t="shared" si="194"/>
        <v>44.34</v>
      </c>
      <c r="GN182">
        <f t="shared" si="195"/>
        <v>44.34</v>
      </c>
      <c r="GO182">
        <f t="shared" si="196"/>
        <v>0</v>
      </c>
      <c r="GP182">
        <f t="shared" si="197"/>
        <v>0</v>
      </c>
      <c r="GR182">
        <v>0</v>
      </c>
      <c r="GS182">
        <v>3</v>
      </c>
      <c r="GT182">
        <v>0</v>
      </c>
      <c r="GU182" t="s">
        <v>3</v>
      </c>
      <c r="GV182">
        <f t="shared" si="198"/>
        <v>0</v>
      </c>
      <c r="GW182">
        <v>1</v>
      </c>
      <c r="GX182">
        <f t="shared" si="199"/>
        <v>0</v>
      </c>
      <c r="HA182">
        <v>0</v>
      </c>
      <c r="HB182">
        <v>0</v>
      </c>
      <c r="HC182">
        <f t="shared" si="200"/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ROW(SmtRes!A288)</f>
        <v>288</v>
      </c>
      <c r="D183">
        <f>ROW(EtalonRes!A278)</f>
        <v>278</v>
      </c>
      <c r="E183" t="s">
        <v>267</v>
      </c>
      <c r="F183" t="s">
        <v>201</v>
      </c>
      <c r="G183" t="s">
        <v>202</v>
      </c>
      <c r="H183" t="s">
        <v>76</v>
      </c>
      <c r="I183">
        <f>ROUND(I181,9)</f>
        <v>0.15</v>
      </c>
      <c r="J183">
        <v>0</v>
      </c>
      <c r="O183">
        <f t="shared" si="162"/>
        <v>15.78</v>
      </c>
      <c r="P183">
        <f t="shared" si="163"/>
        <v>0</v>
      </c>
      <c r="Q183">
        <f t="shared" si="164"/>
        <v>0</v>
      </c>
      <c r="R183">
        <f t="shared" si="165"/>
        <v>0</v>
      </c>
      <c r="S183">
        <f t="shared" si="166"/>
        <v>15.78</v>
      </c>
      <c r="T183">
        <f t="shared" si="167"/>
        <v>0</v>
      </c>
      <c r="U183">
        <f t="shared" si="168"/>
        <v>2.1993749999999999</v>
      </c>
      <c r="V183">
        <f t="shared" si="169"/>
        <v>0</v>
      </c>
      <c r="W183">
        <f t="shared" si="170"/>
        <v>0</v>
      </c>
      <c r="X183">
        <f t="shared" si="171"/>
        <v>16.41</v>
      </c>
      <c r="Y183">
        <f t="shared" si="172"/>
        <v>12.15</v>
      </c>
      <c r="AA183">
        <v>47641669</v>
      </c>
      <c r="AB183">
        <f t="shared" si="173"/>
        <v>105.21810000000001</v>
      </c>
      <c r="AC183">
        <f t="shared" si="174"/>
        <v>0</v>
      </c>
      <c r="AD183">
        <f t="shared" si="175"/>
        <v>0</v>
      </c>
      <c r="AE183">
        <f t="shared" si="176"/>
        <v>0</v>
      </c>
      <c r="AF183">
        <f t="shared" si="177"/>
        <v>105.21810000000001</v>
      </c>
      <c r="AG183">
        <f t="shared" si="178"/>
        <v>0</v>
      </c>
      <c r="AH183">
        <f>(((EW183*1.25)*1.15))</f>
        <v>14.6625</v>
      </c>
      <c r="AI183">
        <f t="shared" si="179"/>
        <v>0</v>
      </c>
      <c r="AJ183">
        <f t="shared" si="180"/>
        <v>0</v>
      </c>
      <c r="AK183">
        <v>79.56</v>
      </c>
      <c r="AL183">
        <v>0</v>
      </c>
      <c r="AM183">
        <v>0</v>
      </c>
      <c r="AN183">
        <v>0</v>
      </c>
      <c r="AO183">
        <v>79.56</v>
      </c>
      <c r="AP183">
        <v>0</v>
      </c>
      <c r="AQ183">
        <v>10.199999999999999</v>
      </c>
      <c r="AR183">
        <v>0</v>
      </c>
      <c r="AS183">
        <v>0</v>
      </c>
      <c r="AT183">
        <v>104</v>
      </c>
      <c r="AU183">
        <v>77</v>
      </c>
      <c r="AV183">
        <v>1</v>
      </c>
      <c r="AW183">
        <v>1</v>
      </c>
      <c r="AZ183">
        <v>1</v>
      </c>
      <c r="BA183">
        <v>1</v>
      </c>
      <c r="BB183">
        <v>1</v>
      </c>
      <c r="BC183">
        <v>1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1</v>
      </c>
      <c r="BJ183" t="s">
        <v>203</v>
      </c>
      <c r="BM183">
        <v>47001</v>
      </c>
      <c r="BN183">
        <v>0</v>
      </c>
      <c r="BO183" t="s">
        <v>3</v>
      </c>
      <c r="BP183">
        <v>0</v>
      </c>
      <c r="BQ183">
        <v>2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115</v>
      </c>
      <c r="CA183">
        <v>90</v>
      </c>
      <c r="CE183">
        <v>0</v>
      </c>
      <c r="CF183">
        <v>0</v>
      </c>
      <c r="CG183">
        <v>0</v>
      </c>
      <c r="CM183">
        <v>0</v>
      </c>
      <c r="CN183" t="s">
        <v>1171</v>
      </c>
      <c r="CO183">
        <v>0</v>
      </c>
      <c r="CP183">
        <f t="shared" si="181"/>
        <v>15.78</v>
      </c>
      <c r="CQ183">
        <f t="shared" si="182"/>
        <v>0</v>
      </c>
      <c r="CR183">
        <f t="shared" si="183"/>
        <v>0</v>
      </c>
      <c r="CS183">
        <f t="shared" si="184"/>
        <v>0</v>
      </c>
      <c r="CT183">
        <f t="shared" si="185"/>
        <v>105.21810000000001</v>
      </c>
      <c r="CU183">
        <f t="shared" si="186"/>
        <v>0</v>
      </c>
      <c r="CV183">
        <f t="shared" si="187"/>
        <v>14.6625</v>
      </c>
      <c r="CW183">
        <f t="shared" si="188"/>
        <v>0</v>
      </c>
      <c r="CX183">
        <f t="shared" si="189"/>
        <v>0</v>
      </c>
      <c r="CY183">
        <f t="shared" si="190"/>
        <v>16.411199999999997</v>
      </c>
      <c r="CZ183">
        <f t="shared" si="191"/>
        <v>12.150599999999999</v>
      </c>
      <c r="DC183" t="s">
        <v>3</v>
      </c>
      <c r="DD183" t="s">
        <v>3</v>
      </c>
      <c r="DE183" t="s">
        <v>195</v>
      </c>
      <c r="DF183" t="s">
        <v>195</v>
      </c>
      <c r="DG183" t="s">
        <v>196</v>
      </c>
      <c r="DH183" t="s">
        <v>3</v>
      </c>
      <c r="DI183" t="s">
        <v>195</v>
      </c>
      <c r="DJ183" t="s">
        <v>195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1005</v>
      </c>
      <c r="DV183" t="s">
        <v>76</v>
      </c>
      <c r="DW183" t="s">
        <v>76</v>
      </c>
      <c r="DX183">
        <v>100</v>
      </c>
      <c r="EE183">
        <v>45919639</v>
      </c>
      <c r="EF183">
        <v>2</v>
      </c>
      <c r="EG183" t="s">
        <v>24</v>
      </c>
      <c r="EH183">
        <v>0</v>
      </c>
      <c r="EI183" t="s">
        <v>3</v>
      </c>
      <c r="EJ183">
        <v>1</v>
      </c>
      <c r="EK183">
        <v>47001</v>
      </c>
      <c r="EL183" t="s">
        <v>197</v>
      </c>
      <c r="EM183" t="s">
        <v>198</v>
      </c>
      <c r="EO183" t="s">
        <v>199</v>
      </c>
      <c r="EQ183">
        <v>0</v>
      </c>
      <c r="ER183">
        <v>79.56</v>
      </c>
      <c r="ES183">
        <v>0</v>
      </c>
      <c r="ET183">
        <v>0</v>
      </c>
      <c r="EU183">
        <v>0</v>
      </c>
      <c r="EV183">
        <v>79.56</v>
      </c>
      <c r="EW183">
        <v>10.199999999999999</v>
      </c>
      <c r="EX183">
        <v>0</v>
      </c>
      <c r="EY183">
        <v>0</v>
      </c>
      <c r="FQ183">
        <v>0</v>
      </c>
      <c r="FR183">
        <f t="shared" si="192"/>
        <v>0</v>
      </c>
      <c r="FS183">
        <v>0</v>
      </c>
      <c r="FT183" t="s">
        <v>28</v>
      </c>
      <c r="FU183" t="s">
        <v>29</v>
      </c>
      <c r="FX183">
        <v>103.5</v>
      </c>
      <c r="FY183">
        <v>76.5</v>
      </c>
      <c r="GA183" t="s">
        <v>3</v>
      </c>
      <c r="GD183">
        <v>1</v>
      </c>
      <c r="GF183">
        <v>1054883993</v>
      </c>
      <c r="GG183">
        <v>2</v>
      </c>
      <c r="GH183">
        <v>1</v>
      </c>
      <c r="GI183">
        <v>-2</v>
      </c>
      <c r="GJ183">
        <v>0</v>
      </c>
      <c r="GK183">
        <v>0</v>
      </c>
      <c r="GL183">
        <f t="shared" si="193"/>
        <v>0</v>
      </c>
      <c r="GM183">
        <f t="shared" si="194"/>
        <v>44.34</v>
      </c>
      <c r="GN183">
        <f t="shared" si="195"/>
        <v>44.34</v>
      </c>
      <c r="GO183">
        <f t="shared" si="196"/>
        <v>0</v>
      </c>
      <c r="GP183">
        <f t="shared" si="197"/>
        <v>0</v>
      </c>
      <c r="GR183">
        <v>0</v>
      </c>
      <c r="GS183">
        <v>0</v>
      </c>
      <c r="GT183">
        <v>0</v>
      </c>
      <c r="GU183" t="s">
        <v>3</v>
      </c>
      <c r="GV183">
        <f t="shared" si="198"/>
        <v>0</v>
      </c>
      <c r="GW183">
        <v>1</v>
      </c>
      <c r="GX183">
        <f t="shared" si="199"/>
        <v>0</v>
      </c>
      <c r="HA183">
        <v>0</v>
      </c>
      <c r="HB183">
        <v>0</v>
      </c>
      <c r="HC183">
        <f t="shared" si="200"/>
        <v>0</v>
      </c>
      <c r="IK183">
        <v>0</v>
      </c>
    </row>
    <row r="184" spans="1:245" x14ac:dyDescent="0.2">
      <c r="A184">
        <v>17</v>
      </c>
      <c r="B184">
        <v>1</v>
      </c>
      <c r="C184">
        <f>ROW(SmtRes!A294)</f>
        <v>294</v>
      </c>
      <c r="D184">
        <f>ROW(EtalonRes!A286)</f>
        <v>286</v>
      </c>
      <c r="E184" t="s">
        <v>268</v>
      </c>
      <c r="F184" t="s">
        <v>269</v>
      </c>
      <c r="G184" t="s">
        <v>270</v>
      </c>
      <c r="H184" t="s">
        <v>39</v>
      </c>
      <c r="I184">
        <f>ROUND(26/100,9)</f>
        <v>0.26</v>
      </c>
      <c r="J184">
        <v>0</v>
      </c>
      <c r="O184">
        <f t="shared" si="162"/>
        <v>1447.47</v>
      </c>
      <c r="P184">
        <f t="shared" si="163"/>
        <v>60.61</v>
      </c>
      <c r="Q184">
        <f t="shared" si="164"/>
        <v>1282.33</v>
      </c>
      <c r="R184">
        <f t="shared" si="165"/>
        <v>105.09</v>
      </c>
      <c r="S184">
        <f t="shared" si="166"/>
        <v>104.53</v>
      </c>
      <c r="T184">
        <f t="shared" si="167"/>
        <v>0</v>
      </c>
      <c r="U184">
        <f t="shared" si="168"/>
        <v>12.254813999999998</v>
      </c>
      <c r="V184">
        <f t="shared" si="169"/>
        <v>8.4018999999999995</v>
      </c>
      <c r="W184">
        <f t="shared" si="170"/>
        <v>0</v>
      </c>
      <c r="X184">
        <f t="shared" si="171"/>
        <v>169.79</v>
      </c>
      <c r="Y184">
        <f t="shared" si="172"/>
        <v>150.93</v>
      </c>
      <c r="AA184">
        <v>47636896</v>
      </c>
      <c r="AB184">
        <f t="shared" si="173"/>
        <v>5567.1725999999999</v>
      </c>
      <c r="AC184">
        <f t="shared" si="174"/>
        <v>233.1</v>
      </c>
      <c r="AD184">
        <f t="shared" si="175"/>
        <v>4932.0193749999999</v>
      </c>
      <c r="AE184">
        <f t="shared" si="176"/>
        <v>404.19625000000002</v>
      </c>
      <c r="AF184">
        <f t="shared" si="177"/>
        <v>402.053225</v>
      </c>
      <c r="AG184">
        <f t="shared" si="178"/>
        <v>0</v>
      </c>
      <c r="AH184">
        <f t="shared" ref="AH184:AH189" si="201">(((EW184*1.15)*1.15))</f>
        <v>47.13389999999999</v>
      </c>
      <c r="AI184">
        <f t="shared" si="179"/>
        <v>32.314999999999998</v>
      </c>
      <c r="AJ184">
        <f t="shared" si="180"/>
        <v>0</v>
      </c>
      <c r="AK184">
        <v>3968.08</v>
      </c>
      <c r="AL184">
        <v>233.1</v>
      </c>
      <c r="AM184">
        <v>3430.97</v>
      </c>
      <c r="AN184">
        <v>281.18</v>
      </c>
      <c r="AO184">
        <v>304.01</v>
      </c>
      <c r="AP184">
        <v>0</v>
      </c>
      <c r="AQ184">
        <v>35.64</v>
      </c>
      <c r="AR184">
        <v>22.48</v>
      </c>
      <c r="AS184">
        <v>0</v>
      </c>
      <c r="AT184">
        <v>81</v>
      </c>
      <c r="AU184">
        <v>72</v>
      </c>
      <c r="AV184">
        <v>1</v>
      </c>
      <c r="AW184">
        <v>1</v>
      </c>
      <c r="AZ184">
        <v>1</v>
      </c>
      <c r="BA184">
        <v>1</v>
      </c>
      <c r="BB184">
        <v>1</v>
      </c>
      <c r="BC184">
        <v>1</v>
      </c>
      <c r="BD184" t="s">
        <v>3</v>
      </c>
      <c r="BE184" t="s">
        <v>3</v>
      </c>
      <c r="BF184" t="s">
        <v>3</v>
      </c>
      <c r="BG184" t="s">
        <v>3</v>
      </c>
      <c r="BH184">
        <v>0</v>
      </c>
      <c r="BI184">
        <v>1</v>
      </c>
      <c r="BJ184" t="s">
        <v>271</v>
      </c>
      <c r="BM184">
        <v>9001</v>
      </c>
      <c r="BN184">
        <v>0</v>
      </c>
      <c r="BO184" t="s">
        <v>3</v>
      </c>
      <c r="BP184">
        <v>0</v>
      </c>
      <c r="BQ184">
        <v>2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90</v>
      </c>
      <c r="CA184">
        <v>85</v>
      </c>
      <c r="CE184">
        <v>0</v>
      </c>
      <c r="CF184">
        <v>0</v>
      </c>
      <c r="CG184">
        <v>0</v>
      </c>
      <c r="CM184">
        <v>0</v>
      </c>
      <c r="CN184" t="s">
        <v>1171</v>
      </c>
      <c r="CO184">
        <v>0</v>
      </c>
      <c r="CP184">
        <f t="shared" si="181"/>
        <v>1447.4699999999998</v>
      </c>
      <c r="CQ184">
        <f t="shared" si="182"/>
        <v>233.1</v>
      </c>
      <c r="CR184">
        <f t="shared" si="183"/>
        <v>4932.0193749999999</v>
      </c>
      <c r="CS184">
        <f t="shared" si="184"/>
        <v>404.19625000000002</v>
      </c>
      <c r="CT184">
        <f t="shared" si="185"/>
        <v>402.053225</v>
      </c>
      <c r="CU184">
        <f t="shared" si="186"/>
        <v>0</v>
      </c>
      <c r="CV184">
        <f t="shared" si="187"/>
        <v>47.13389999999999</v>
      </c>
      <c r="CW184">
        <f t="shared" si="188"/>
        <v>32.314999999999998</v>
      </c>
      <c r="CX184">
        <f t="shared" si="189"/>
        <v>0</v>
      </c>
      <c r="CY184">
        <f t="shared" si="190"/>
        <v>169.79220000000001</v>
      </c>
      <c r="CZ184">
        <f t="shared" si="191"/>
        <v>150.9264</v>
      </c>
      <c r="DC184" t="s">
        <v>3</v>
      </c>
      <c r="DD184" t="s">
        <v>3</v>
      </c>
      <c r="DE184" t="s">
        <v>195</v>
      </c>
      <c r="DF184" t="s">
        <v>195</v>
      </c>
      <c r="DG184" t="s">
        <v>196</v>
      </c>
      <c r="DH184" t="s">
        <v>3</v>
      </c>
      <c r="DI184" t="s">
        <v>196</v>
      </c>
      <c r="DJ184" t="s">
        <v>195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39</v>
      </c>
      <c r="DW184" t="s">
        <v>39</v>
      </c>
      <c r="DX184">
        <v>1</v>
      </c>
      <c r="EE184">
        <v>45919569</v>
      </c>
      <c r="EF184">
        <v>2</v>
      </c>
      <c r="EG184" t="s">
        <v>24</v>
      </c>
      <c r="EH184">
        <v>0</v>
      </c>
      <c r="EI184" t="s">
        <v>3</v>
      </c>
      <c r="EJ184">
        <v>1</v>
      </c>
      <c r="EK184">
        <v>9001</v>
      </c>
      <c r="EL184" t="s">
        <v>25</v>
      </c>
      <c r="EM184" t="s">
        <v>26</v>
      </c>
      <c r="EO184" t="s">
        <v>199</v>
      </c>
      <c r="EQ184">
        <v>0</v>
      </c>
      <c r="ER184">
        <v>3968.08</v>
      </c>
      <c r="ES184">
        <v>233.1</v>
      </c>
      <c r="ET184">
        <v>3430.97</v>
      </c>
      <c r="EU184">
        <v>281.18</v>
      </c>
      <c r="EV184">
        <v>304.01</v>
      </c>
      <c r="EW184">
        <v>35.64</v>
      </c>
      <c r="EX184">
        <v>22.48</v>
      </c>
      <c r="EY184">
        <v>0</v>
      </c>
      <c r="FQ184">
        <v>0</v>
      </c>
      <c r="FR184">
        <f t="shared" si="192"/>
        <v>0</v>
      </c>
      <c r="FS184">
        <v>0</v>
      </c>
      <c r="FT184" t="s">
        <v>28</v>
      </c>
      <c r="FU184" t="s">
        <v>29</v>
      </c>
      <c r="FX184">
        <v>81</v>
      </c>
      <c r="FY184">
        <v>72.25</v>
      </c>
      <c r="GA184" t="s">
        <v>3</v>
      </c>
      <c r="GD184">
        <v>1</v>
      </c>
      <c r="GF184">
        <v>1467819503</v>
      </c>
      <c r="GG184">
        <v>2</v>
      </c>
      <c r="GH184">
        <v>1</v>
      </c>
      <c r="GI184">
        <v>-2</v>
      </c>
      <c r="GJ184">
        <v>0</v>
      </c>
      <c r="GK184">
        <v>0</v>
      </c>
      <c r="GL184">
        <f t="shared" si="193"/>
        <v>0</v>
      </c>
      <c r="GM184">
        <f t="shared" si="194"/>
        <v>1768.19</v>
      </c>
      <c r="GN184">
        <f t="shared" si="195"/>
        <v>1768.19</v>
      </c>
      <c r="GO184">
        <f t="shared" si="196"/>
        <v>0</v>
      </c>
      <c r="GP184">
        <f t="shared" si="197"/>
        <v>0</v>
      </c>
      <c r="GR184">
        <v>0</v>
      </c>
      <c r="GS184">
        <v>3</v>
      </c>
      <c r="GT184">
        <v>0</v>
      </c>
      <c r="GU184" t="s">
        <v>3</v>
      </c>
      <c r="GV184">
        <f t="shared" si="198"/>
        <v>0</v>
      </c>
      <c r="GW184">
        <v>1</v>
      </c>
      <c r="GX184">
        <f t="shared" si="199"/>
        <v>0</v>
      </c>
      <c r="HA184">
        <v>0</v>
      </c>
      <c r="HB184">
        <v>0</v>
      </c>
      <c r="HC184">
        <f t="shared" si="200"/>
        <v>0</v>
      </c>
      <c r="IK184">
        <v>0</v>
      </c>
    </row>
    <row r="185" spans="1:245" x14ac:dyDescent="0.2">
      <c r="A185">
        <v>17</v>
      </c>
      <c r="B185">
        <v>1</v>
      </c>
      <c r="C185">
        <f>ROW(SmtRes!A300)</f>
        <v>300</v>
      </c>
      <c r="D185">
        <f>ROW(EtalonRes!A294)</f>
        <v>294</v>
      </c>
      <c r="E185" t="s">
        <v>268</v>
      </c>
      <c r="F185" t="s">
        <v>269</v>
      </c>
      <c r="G185" t="s">
        <v>270</v>
      </c>
      <c r="H185" t="s">
        <v>39</v>
      </c>
      <c r="I185">
        <f>ROUND(26/100,9)</f>
        <v>0.26</v>
      </c>
      <c r="J185">
        <v>0</v>
      </c>
      <c r="O185">
        <f t="shared" si="162"/>
        <v>1447.47</v>
      </c>
      <c r="P185">
        <f t="shared" si="163"/>
        <v>60.61</v>
      </c>
      <c r="Q185">
        <f t="shared" si="164"/>
        <v>1282.33</v>
      </c>
      <c r="R185">
        <f t="shared" si="165"/>
        <v>105.09</v>
      </c>
      <c r="S185">
        <f t="shared" si="166"/>
        <v>104.53</v>
      </c>
      <c r="T185">
        <f t="shared" si="167"/>
        <v>0</v>
      </c>
      <c r="U185">
        <f t="shared" si="168"/>
        <v>12.254813999999998</v>
      </c>
      <c r="V185">
        <f t="shared" si="169"/>
        <v>8.4018999999999995</v>
      </c>
      <c r="W185">
        <f t="shared" si="170"/>
        <v>0</v>
      </c>
      <c r="X185">
        <f t="shared" si="171"/>
        <v>169.79</v>
      </c>
      <c r="Y185">
        <f t="shared" si="172"/>
        <v>150.93</v>
      </c>
      <c r="AA185">
        <v>47641669</v>
      </c>
      <c r="AB185">
        <f t="shared" si="173"/>
        <v>5567.1725999999999</v>
      </c>
      <c r="AC185">
        <f t="shared" si="174"/>
        <v>233.1</v>
      </c>
      <c r="AD185">
        <f t="shared" si="175"/>
        <v>4932.0193749999999</v>
      </c>
      <c r="AE185">
        <f t="shared" si="176"/>
        <v>404.19625000000002</v>
      </c>
      <c r="AF185">
        <f t="shared" si="177"/>
        <v>402.053225</v>
      </c>
      <c r="AG185">
        <f t="shared" si="178"/>
        <v>0</v>
      </c>
      <c r="AH185">
        <f t="shared" si="201"/>
        <v>47.13389999999999</v>
      </c>
      <c r="AI185">
        <f t="shared" si="179"/>
        <v>32.314999999999998</v>
      </c>
      <c r="AJ185">
        <f t="shared" si="180"/>
        <v>0</v>
      </c>
      <c r="AK185">
        <v>3968.08</v>
      </c>
      <c r="AL185">
        <v>233.1</v>
      </c>
      <c r="AM185">
        <v>3430.97</v>
      </c>
      <c r="AN185">
        <v>281.18</v>
      </c>
      <c r="AO185">
        <v>304.01</v>
      </c>
      <c r="AP185">
        <v>0</v>
      </c>
      <c r="AQ185">
        <v>35.64</v>
      </c>
      <c r="AR185">
        <v>22.48</v>
      </c>
      <c r="AS185">
        <v>0</v>
      </c>
      <c r="AT185">
        <v>81</v>
      </c>
      <c r="AU185">
        <v>72</v>
      </c>
      <c r="AV185">
        <v>1</v>
      </c>
      <c r="AW185">
        <v>1</v>
      </c>
      <c r="AZ185">
        <v>1</v>
      </c>
      <c r="BA185">
        <v>1</v>
      </c>
      <c r="BB185">
        <v>1</v>
      </c>
      <c r="BC185">
        <v>1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1</v>
      </c>
      <c r="BJ185" t="s">
        <v>271</v>
      </c>
      <c r="BM185">
        <v>9001</v>
      </c>
      <c r="BN185">
        <v>0</v>
      </c>
      <c r="BO185" t="s">
        <v>3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90</v>
      </c>
      <c r="CA185">
        <v>85</v>
      </c>
      <c r="CE185">
        <v>0</v>
      </c>
      <c r="CF185">
        <v>0</v>
      </c>
      <c r="CG185">
        <v>0</v>
      </c>
      <c r="CM185">
        <v>0</v>
      </c>
      <c r="CN185" t="s">
        <v>1171</v>
      </c>
      <c r="CO185">
        <v>0</v>
      </c>
      <c r="CP185">
        <f t="shared" si="181"/>
        <v>1447.4699999999998</v>
      </c>
      <c r="CQ185">
        <f t="shared" si="182"/>
        <v>233.1</v>
      </c>
      <c r="CR185">
        <f t="shared" si="183"/>
        <v>4932.0193749999999</v>
      </c>
      <c r="CS185">
        <f t="shared" si="184"/>
        <v>404.19625000000002</v>
      </c>
      <c r="CT185">
        <f t="shared" si="185"/>
        <v>402.053225</v>
      </c>
      <c r="CU185">
        <f t="shared" si="186"/>
        <v>0</v>
      </c>
      <c r="CV185">
        <f t="shared" si="187"/>
        <v>47.13389999999999</v>
      </c>
      <c r="CW185">
        <f t="shared" si="188"/>
        <v>32.314999999999998</v>
      </c>
      <c r="CX185">
        <f t="shared" si="189"/>
        <v>0</v>
      </c>
      <c r="CY185">
        <f t="shared" si="190"/>
        <v>169.79220000000001</v>
      </c>
      <c r="CZ185">
        <f t="shared" si="191"/>
        <v>150.9264</v>
      </c>
      <c r="DC185" t="s">
        <v>3</v>
      </c>
      <c r="DD185" t="s">
        <v>3</v>
      </c>
      <c r="DE185" t="s">
        <v>195</v>
      </c>
      <c r="DF185" t="s">
        <v>195</v>
      </c>
      <c r="DG185" t="s">
        <v>196</v>
      </c>
      <c r="DH185" t="s">
        <v>3</v>
      </c>
      <c r="DI185" t="s">
        <v>196</v>
      </c>
      <c r="DJ185" t="s">
        <v>195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39</v>
      </c>
      <c r="DW185" t="s">
        <v>39</v>
      </c>
      <c r="DX185">
        <v>1</v>
      </c>
      <c r="EE185">
        <v>45919569</v>
      </c>
      <c r="EF185">
        <v>2</v>
      </c>
      <c r="EG185" t="s">
        <v>24</v>
      </c>
      <c r="EH185">
        <v>0</v>
      </c>
      <c r="EI185" t="s">
        <v>3</v>
      </c>
      <c r="EJ185">
        <v>1</v>
      </c>
      <c r="EK185">
        <v>9001</v>
      </c>
      <c r="EL185" t="s">
        <v>25</v>
      </c>
      <c r="EM185" t="s">
        <v>26</v>
      </c>
      <c r="EO185" t="s">
        <v>199</v>
      </c>
      <c r="EQ185">
        <v>0</v>
      </c>
      <c r="ER185">
        <v>3968.08</v>
      </c>
      <c r="ES185">
        <v>233.1</v>
      </c>
      <c r="ET185">
        <v>3430.97</v>
      </c>
      <c r="EU185">
        <v>281.18</v>
      </c>
      <c r="EV185">
        <v>304.01</v>
      </c>
      <c r="EW185">
        <v>35.64</v>
      </c>
      <c r="EX185">
        <v>22.48</v>
      </c>
      <c r="EY185">
        <v>0</v>
      </c>
      <c r="FQ185">
        <v>0</v>
      </c>
      <c r="FR185">
        <f t="shared" si="192"/>
        <v>0</v>
      </c>
      <c r="FS185">
        <v>0</v>
      </c>
      <c r="FT185" t="s">
        <v>28</v>
      </c>
      <c r="FU185" t="s">
        <v>29</v>
      </c>
      <c r="FX185">
        <v>81</v>
      </c>
      <c r="FY185">
        <v>72.25</v>
      </c>
      <c r="GA185" t="s">
        <v>3</v>
      </c>
      <c r="GD185">
        <v>1</v>
      </c>
      <c r="GF185">
        <v>1467819503</v>
      </c>
      <c r="GG185">
        <v>2</v>
      </c>
      <c r="GH185">
        <v>1</v>
      </c>
      <c r="GI185">
        <v>-2</v>
      </c>
      <c r="GJ185">
        <v>0</v>
      </c>
      <c r="GK185">
        <v>0</v>
      </c>
      <c r="GL185">
        <f t="shared" si="193"/>
        <v>0</v>
      </c>
      <c r="GM185">
        <f t="shared" si="194"/>
        <v>1768.19</v>
      </c>
      <c r="GN185">
        <f t="shared" si="195"/>
        <v>1768.19</v>
      </c>
      <c r="GO185">
        <f t="shared" si="196"/>
        <v>0</v>
      </c>
      <c r="GP185">
        <f t="shared" si="197"/>
        <v>0</v>
      </c>
      <c r="GR185">
        <v>0</v>
      </c>
      <c r="GS185">
        <v>0</v>
      </c>
      <c r="GT185">
        <v>0</v>
      </c>
      <c r="GU185" t="s">
        <v>3</v>
      </c>
      <c r="GV185">
        <f t="shared" si="198"/>
        <v>0</v>
      </c>
      <c r="GW185">
        <v>1</v>
      </c>
      <c r="GX185">
        <f t="shared" si="199"/>
        <v>0</v>
      </c>
      <c r="HA185">
        <v>0</v>
      </c>
      <c r="HB185">
        <v>0</v>
      </c>
      <c r="HC185">
        <f t="shared" si="200"/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ROW(SmtRes!A314)</f>
        <v>314</v>
      </c>
      <c r="D186">
        <f>ROW(EtalonRes!A308)</f>
        <v>308</v>
      </c>
      <c r="E186" t="s">
        <v>272</v>
      </c>
      <c r="F186" t="s">
        <v>209</v>
      </c>
      <c r="G186" t="s">
        <v>273</v>
      </c>
      <c r="H186" t="s">
        <v>19</v>
      </c>
      <c r="I186">
        <v>2.3400000000000001E-2</v>
      </c>
      <c r="J186">
        <v>0</v>
      </c>
      <c r="O186">
        <f t="shared" si="162"/>
        <v>171.44</v>
      </c>
      <c r="P186">
        <f t="shared" si="163"/>
        <v>11.93</v>
      </c>
      <c r="Q186">
        <f t="shared" si="164"/>
        <v>103.08</v>
      </c>
      <c r="R186">
        <f t="shared" si="165"/>
        <v>1.44</v>
      </c>
      <c r="S186">
        <f t="shared" si="166"/>
        <v>56.43</v>
      </c>
      <c r="T186">
        <f t="shared" si="167"/>
        <v>0</v>
      </c>
      <c r="U186">
        <f t="shared" si="168"/>
        <v>6.0036209999999999</v>
      </c>
      <c r="V186">
        <f t="shared" si="169"/>
        <v>0.13455</v>
      </c>
      <c r="W186">
        <f t="shared" si="170"/>
        <v>0</v>
      </c>
      <c r="X186">
        <f t="shared" si="171"/>
        <v>38.19</v>
      </c>
      <c r="Y186">
        <f t="shared" si="172"/>
        <v>23.15</v>
      </c>
      <c r="AA186">
        <v>47636896</v>
      </c>
      <c r="AB186">
        <f t="shared" si="173"/>
        <v>7326.9803750000001</v>
      </c>
      <c r="AC186">
        <f t="shared" si="174"/>
        <v>509.95</v>
      </c>
      <c r="AD186">
        <f t="shared" si="175"/>
        <v>4405.319375</v>
      </c>
      <c r="AE186">
        <f t="shared" si="176"/>
        <v>61.424374999999998</v>
      </c>
      <c r="AF186">
        <f t="shared" si="177"/>
        <v>2411.7109999999998</v>
      </c>
      <c r="AG186">
        <f t="shared" si="178"/>
        <v>0</v>
      </c>
      <c r="AH186">
        <f t="shared" si="201"/>
        <v>256.565</v>
      </c>
      <c r="AI186">
        <f t="shared" si="179"/>
        <v>5.75</v>
      </c>
      <c r="AJ186">
        <f t="shared" si="180"/>
        <v>0</v>
      </c>
      <c r="AK186">
        <v>5398.12</v>
      </c>
      <c r="AL186">
        <v>509.95</v>
      </c>
      <c r="AM186">
        <v>3064.57</v>
      </c>
      <c r="AN186">
        <v>42.73</v>
      </c>
      <c r="AO186">
        <v>1823.6</v>
      </c>
      <c r="AP186">
        <v>0</v>
      </c>
      <c r="AQ186">
        <v>194</v>
      </c>
      <c r="AR186">
        <v>4</v>
      </c>
      <c r="AS186">
        <v>0</v>
      </c>
      <c r="AT186">
        <v>66</v>
      </c>
      <c r="AU186">
        <v>40</v>
      </c>
      <c r="AV186">
        <v>1.06</v>
      </c>
      <c r="AW186">
        <v>1.06</v>
      </c>
      <c r="AZ186">
        <v>1</v>
      </c>
      <c r="BA186">
        <v>1</v>
      </c>
      <c r="BB186">
        <v>1</v>
      </c>
      <c r="BC186">
        <v>1</v>
      </c>
      <c r="BD186" t="s">
        <v>3</v>
      </c>
      <c r="BE186" t="s">
        <v>3</v>
      </c>
      <c r="BF186" t="s">
        <v>3</v>
      </c>
      <c r="BG186" t="s">
        <v>3</v>
      </c>
      <c r="BH186">
        <v>0</v>
      </c>
      <c r="BI186">
        <v>2</v>
      </c>
      <c r="BJ186" t="s">
        <v>211</v>
      </c>
      <c r="BM186">
        <v>138001</v>
      </c>
      <c r="BN186">
        <v>0</v>
      </c>
      <c r="BO186" t="s">
        <v>3</v>
      </c>
      <c r="BP186">
        <v>0</v>
      </c>
      <c r="BQ186">
        <v>3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66</v>
      </c>
      <c r="CA186">
        <v>40</v>
      </c>
      <c r="CE186">
        <v>0</v>
      </c>
      <c r="CF186">
        <v>0</v>
      </c>
      <c r="CG186">
        <v>0</v>
      </c>
      <c r="CM186">
        <v>0</v>
      </c>
      <c r="CN186" t="s">
        <v>1171</v>
      </c>
      <c r="CO186">
        <v>0</v>
      </c>
      <c r="CP186">
        <f t="shared" si="181"/>
        <v>171.44</v>
      </c>
      <c r="CQ186">
        <f t="shared" si="182"/>
        <v>509.95</v>
      </c>
      <c r="CR186">
        <f t="shared" si="183"/>
        <v>4405.319375</v>
      </c>
      <c r="CS186">
        <f t="shared" si="184"/>
        <v>61.424374999999998</v>
      </c>
      <c r="CT186">
        <f t="shared" si="185"/>
        <v>2411.7109999999998</v>
      </c>
      <c r="CU186">
        <f t="shared" si="186"/>
        <v>0</v>
      </c>
      <c r="CV186">
        <f t="shared" si="187"/>
        <v>256.565</v>
      </c>
      <c r="CW186">
        <f t="shared" si="188"/>
        <v>5.75</v>
      </c>
      <c r="CX186">
        <f t="shared" si="189"/>
        <v>0</v>
      </c>
      <c r="CY186">
        <f t="shared" si="190"/>
        <v>38.194199999999995</v>
      </c>
      <c r="CZ186">
        <f t="shared" si="191"/>
        <v>23.147999999999996</v>
      </c>
      <c r="DC186" t="s">
        <v>3</v>
      </c>
      <c r="DD186" t="s">
        <v>3</v>
      </c>
      <c r="DE186" t="s">
        <v>195</v>
      </c>
      <c r="DF186" t="s">
        <v>195</v>
      </c>
      <c r="DG186" t="s">
        <v>196</v>
      </c>
      <c r="DH186" t="s">
        <v>3</v>
      </c>
      <c r="DI186" t="s">
        <v>196</v>
      </c>
      <c r="DJ186" t="s">
        <v>195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1009</v>
      </c>
      <c r="DV186" t="s">
        <v>19</v>
      </c>
      <c r="DW186" t="s">
        <v>19</v>
      </c>
      <c r="DX186">
        <v>1000</v>
      </c>
      <c r="EE186">
        <v>45919490</v>
      </c>
      <c r="EF186">
        <v>3</v>
      </c>
      <c r="EG186" t="s">
        <v>132</v>
      </c>
      <c r="EH186">
        <v>0</v>
      </c>
      <c r="EI186" t="s">
        <v>3</v>
      </c>
      <c r="EJ186">
        <v>2</v>
      </c>
      <c r="EK186">
        <v>138001</v>
      </c>
      <c r="EL186" t="s">
        <v>212</v>
      </c>
      <c r="EM186" t="s">
        <v>213</v>
      </c>
      <c r="EO186" t="s">
        <v>199</v>
      </c>
      <c r="EQ186">
        <v>0</v>
      </c>
      <c r="ER186">
        <v>5398.12</v>
      </c>
      <c r="ES186">
        <v>509.95</v>
      </c>
      <c r="ET186">
        <v>3064.57</v>
      </c>
      <c r="EU186">
        <v>42.73</v>
      </c>
      <c r="EV186">
        <v>1823.6</v>
      </c>
      <c r="EW186">
        <v>194</v>
      </c>
      <c r="EX186">
        <v>4</v>
      </c>
      <c r="EY186">
        <v>0</v>
      </c>
      <c r="FQ186">
        <v>0</v>
      </c>
      <c r="FR186">
        <f t="shared" si="192"/>
        <v>0</v>
      </c>
      <c r="FS186">
        <v>0</v>
      </c>
      <c r="FX186">
        <v>66</v>
      </c>
      <c r="FY186">
        <v>40</v>
      </c>
      <c r="GA186" t="s">
        <v>3</v>
      </c>
      <c r="GD186">
        <v>1</v>
      </c>
      <c r="GF186">
        <v>82646541</v>
      </c>
      <c r="GG186">
        <v>2</v>
      </c>
      <c r="GH186">
        <v>1</v>
      </c>
      <c r="GI186">
        <v>-2</v>
      </c>
      <c r="GJ186">
        <v>0</v>
      </c>
      <c r="GK186">
        <v>0</v>
      </c>
      <c r="GL186">
        <f t="shared" si="193"/>
        <v>0</v>
      </c>
      <c r="GM186">
        <f t="shared" si="194"/>
        <v>232.78</v>
      </c>
      <c r="GN186">
        <f t="shared" si="195"/>
        <v>0</v>
      </c>
      <c r="GO186">
        <f t="shared" si="196"/>
        <v>232.78</v>
      </c>
      <c r="GP186">
        <f t="shared" si="197"/>
        <v>0</v>
      </c>
      <c r="GR186">
        <v>0</v>
      </c>
      <c r="GS186">
        <v>3</v>
      </c>
      <c r="GT186">
        <v>0</v>
      </c>
      <c r="GU186" t="s">
        <v>3</v>
      </c>
      <c r="GV186">
        <f t="shared" si="198"/>
        <v>0</v>
      </c>
      <c r="GW186">
        <v>1</v>
      </c>
      <c r="GX186">
        <f t="shared" si="199"/>
        <v>0</v>
      </c>
      <c r="HA186">
        <v>0</v>
      </c>
      <c r="HB186">
        <v>0</v>
      </c>
      <c r="HC186">
        <f t="shared" si="200"/>
        <v>0</v>
      </c>
      <c r="IK186">
        <v>0</v>
      </c>
    </row>
    <row r="187" spans="1:245" x14ac:dyDescent="0.2">
      <c r="A187">
        <v>17</v>
      </c>
      <c r="B187">
        <v>1</v>
      </c>
      <c r="C187">
        <f>ROW(SmtRes!A328)</f>
        <v>328</v>
      </c>
      <c r="D187">
        <f>ROW(EtalonRes!A322)</f>
        <v>322</v>
      </c>
      <c r="E187" t="s">
        <v>272</v>
      </c>
      <c r="F187" t="s">
        <v>209</v>
      </c>
      <c r="G187" t="s">
        <v>273</v>
      </c>
      <c r="H187" t="s">
        <v>19</v>
      </c>
      <c r="I187">
        <v>2.3400000000000001E-2</v>
      </c>
      <c r="J187">
        <v>0</v>
      </c>
      <c r="O187">
        <f t="shared" si="162"/>
        <v>171.44</v>
      </c>
      <c r="P187">
        <f t="shared" si="163"/>
        <v>11.93</v>
      </c>
      <c r="Q187">
        <f t="shared" si="164"/>
        <v>103.08</v>
      </c>
      <c r="R187">
        <f t="shared" si="165"/>
        <v>1.44</v>
      </c>
      <c r="S187">
        <f t="shared" si="166"/>
        <v>56.43</v>
      </c>
      <c r="T187">
        <f t="shared" si="167"/>
        <v>0</v>
      </c>
      <c r="U187">
        <f t="shared" si="168"/>
        <v>6.0036209999999999</v>
      </c>
      <c r="V187">
        <f t="shared" si="169"/>
        <v>0.13455</v>
      </c>
      <c r="W187">
        <f t="shared" si="170"/>
        <v>0</v>
      </c>
      <c r="X187">
        <f t="shared" si="171"/>
        <v>38.19</v>
      </c>
      <c r="Y187">
        <f t="shared" si="172"/>
        <v>23.15</v>
      </c>
      <c r="AA187">
        <v>47641669</v>
      </c>
      <c r="AB187">
        <f t="shared" si="173"/>
        <v>7326.9803750000001</v>
      </c>
      <c r="AC187">
        <f t="shared" si="174"/>
        <v>509.95</v>
      </c>
      <c r="AD187">
        <f t="shared" si="175"/>
        <v>4405.319375</v>
      </c>
      <c r="AE187">
        <f t="shared" si="176"/>
        <v>61.424374999999998</v>
      </c>
      <c r="AF187">
        <f t="shared" si="177"/>
        <v>2411.7109999999998</v>
      </c>
      <c r="AG187">
        <f t="shared" si="178"/>
        <v>0</v>
      </c>
      <c r="AH187">
        <f t="shared" si="201"/>
        <v>256.565</v>
      </c>
      <c r="AI187">
        <f t="shared" si="179"/>
        <v>5.75</v>
      </c>
      <c r="AJ187">
        <f t="shared" si="180"/>
        <v>0</v>
      </c>
      <c r="AK187">
        <v>5398.12</v>
      </c>
      <c r="AL187">
        <v>509.95</v>
      </c>
      <c r="AM187">
        <v>3064.57</v>
      </c>
      <c r="AN187">
        <v>42.73</v>
      </c>
      <c r="AO187">
        <v>1823.6</v>
      </c>
      <c r="AP187">
        <v>0</v>
      </c>
      <c r="AQ187">
        <v>194</v>
      </c>
      <c r="AR187">
        <v>4</v>
      </c>
      <c r="AS187">
        <v>0</v>
      </c>
      <c r="AT187">
        <v>66</v>
      </c>
      <c r="AU187">
        <v>40</v>
      </c>
      <c r="AV187">
        <v>1</v>
      </c>
      <c r="AW187">
        <v>1</v>
      </c>
      <c r="AZ187">
        <v>1</v>
      </c>
      <c r="BA187">
        <v>1</v>
      </c>
      <c r="BB187">
        <v>1</v>
      </c>
      <c r="BC187">
        <v>1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2</v>
      </c>
      <c r="BJ187" t="s">
        <v>211</v>
      </c>
      <c r="BM187">
        <v>138001</v>
      </c>
      <c r="BN187">
        <v>0</v>
      </c>
      <c r="BO187" t="s">
        <v>3</v>
      </c>
      <c r="BP187">
        <v>0</v>
      </c>
      <c r="BQ187">
        <v>3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66</v>
      </c>
      <c r="CA187">
        <v>40</v>
      </c>
      <c r="CE187">
        <v>0</v>
      </c>
      <c r="CF187">
        <v>0</v>
      </c>
      <c r="CG187">
        <v>0</v>
      </c>
      <c r="CM187">
        <v>0</v>
      </c>
      <c r="CN187" t="s">
        <v>1171</v>
      </c>
      <c r="CO187">
        <v>0</v>
      </c>
      <c r="CP187">
        <f t="shared" si="181"/>
        <v>171.44</v>
      </c>
      <c r="CQ187">
        <f t="shared" si="182"/>
        <v>509.95</v>
      </c>
      <c r="CR187">
        <f t="shared" si="183"/>
        <v>4405.319375</v>
      </c>
      <c r="CS187">
        <f t="shared" si="184"/>
        <v>61.424374999999998</v>
      </c>
      <c r="CT187">
        <f t="shared" si="185"/>
        <v>2411.7109999999998</v>
      </c>
      <c r="CU187">
        <f t="shared" si="186"/>
        <v>0</v>
      </c>
      <c r="CV187">
        <f t="shared" si="187"/>
        <v>256.565</v>
      </c>
      <c r="CW187">
        <f t="shared" si="188"/>
        <v>5.75</v>
      </c>
      <c r="CX187">
        <f t="shared" si="189"/>
        <v>0</v>
      </c>
      <c r="CY187">
        <f t="shared" si="190"/>
        <v>38.194199999999995</v>
      </c>
      <c r="CZ187">
        <f t="shared" si="191"/>
        <v>23.147999999999996</v>
      </c>
      <c r="DC187" t="s">
        <v>3</v>
      </c>
      <c r="DD187" t="s">
        <v>3</v>
      </c>
      <c r="DE187" t="s">
        <v>195</v>
      </c>
      <c r="DF187" t="s">
        <v>195</v>
      </c>
      <c r="DG187" t="s">
        <v>196</v>
      </c>
      <c r="DH187" t="s">
        <v>3</v>
      </c>
      <c r="DI187" t="s">
        <v>196</v>
      </c>
      <c r="DJ187" t="s">
        <v>195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1009</v>
      </c>
      <c r="DV187" t="s">
        <v>19</v>
      </c>
      <c r="DW187" t="s">
        <v>19</v>
      </c>
      <c r="DX187">
        <v>1000</v>
      </c>
      <c r="EE187">
        <v>45919490</v>
      </c>
      <c r="EF187">
        <v>3</v>
      </c>
      <c r="EG187" t="s">
        <v>132</v>
      </c>
      <c r="EH187">
        <v>0</v>
      </c>
      <c r="EI187" t="s">
        <v>3</v>
      </c>
      <c r="EJ187">
        <v>2</v>
      </c>
      <c r="EK187">
        <v>138001</v>
      </c>
      <c r="EL187" t="s">
        <v>212</v>
      </c>
      <c r="EM187" t="s">
        <v>213</v>
      </c>
      <c r="EO187" t="s">
        <v>199</v>
      </c>
      <c r="EQ187">
        <v>0</v>
      </c>
      <c r="ER187">
        <v>5398.12</v>
      </c>
      <c r="ES187">
        <v>509.95</v>
      </c>
      <c r="ET187">
        <v>3064.57</v>
      </c>
      <c r="EU187">
        <v>42.73</v>
      </c>
      <c r="EV187">
        <v>1823.6</v>
      </c>
      <c r="EW187">
        <v>194</v>
      </c>
      <c r="EX187">
        <v>4</v>
      </c>
      <c r="EY187">
        <v>0</v>
      </c>
      <c r="FQ187">
        <v>0</v>
      </c>
      <c r="FR187">
        <f t="shared" si="192"/>
        <v>0</v>
      </c>
      <c r="FS187">
        <v>0</v>
      </c>
      <c r="FX187">
        <v>66</v>
      </c>
      <c r="FY187">
        <v>40</v>
      </c>
      <c r="GA187" t="s">
        <v>3</v>
      </c>
      <c r="GD187">
        <v>1</v>
      </c>
      <c r="GF187">
        <v>82646541</v>
      </c>
      <c r="GG187">
        <v>2</v>
      </c>
      <c r="GH187">
        <v>1</v>
      </c>
      <c r="GI187">
        <v>-2</v>
      </c>
      <c r="GJ187">
        <v>0</v>
      </c>
      <c r="GK187">
        <v>0</v>
      </c>
      <c r="GL187">
        <f t="shared" si="193"/>
        <v>0</v>
      </c>
      <c r="GM187">
        <f t="shared" si="194"/>
        <v>232.78</v>
      </c>
      <c r="GN187">
        <f t="shared" si="195"/>
        <v>0</v>
      </c>
      <c r="GO187">
        <f t="shared" si="196"/>
        <v>232.78</v>
      </c>
      <c r="GP187">
        <f t="shared" si="197"/>
        <v>0</v>
      </c>
      <c r="GR187">
        <v>0</v>
      </c>
      <c r="GS187">
        <v>0</v>
      </c>
      <c r="GT187">
        <v>0</v>
      </c>
      <c r="GU187" t="s">
        <v>3</v>
      </c>
      <c r="GV187">
        <f t="shared" si="198"/>
        <v>0</v>
      </c>
      <c r="GW187">
        <v>1</v>
      </c>
      <c r="GX187">
        <f t="shared" si="199"/>
        <v>0</v>
      </c>
      <c r="HA187">
        <v>0</v>
      </c>
      <c r="HB187">
        <v>0</v>
      </c>
      <c r="HC187">
        <f t="shared" si="200"/>
        <v>0</v>
      </c>
      <c r="IK187">
        <v>0</v>
      </c>
    </row>
    <row r="188" spans="1:245" x14ac:dyDescent="0.2">
      <c r="A188">
        <v>17</v>
      </c>
      <c r="B188">
        <v>1</v>
      </c>
      <c r="C188">
        <f>ROW(SmtRes!A346)</f>
        <v>346</v>
      </c>
      <c r="D188">
        <f>ROW(EtalonRes!A341)</f>
        <v>341</v>
      </c>
      <c r="E188" t="s">
        <v>274</v>
      </c>
      <c r="F188" t="s">
        <v>17</v>
      </c>
      <c r="G188" t="s">
        <v>275</v>
      </c>
      <c r="H188" t="s">
        <v>19</v>
      </c>
      <c r="I188">
        <f>ROUND((150*2.53+530*1.25)/1000,9)</f>
        <v>1.042</v>
      </c>
      <c r="J188">
        <v>0</v>
      </c>
      <c r="O188">
        <f t="shared" si="162"/>
        <v>870.85</v>
      </c>
      <c r="P188">
        <f t="shared" si="163"/>
        <v>85.4</v>
      </c>
      <c r="Q188">
        <f t="shared" si="164"/>
        <v>188.43</v>
      </c>
      <c r="R188">
        <f t="shared" si="165"/>
        <v>5.72</v>
      </c>
      <c r="S188">
        <f t="shared" si="166"/>
        <v>597.02</v>
      </c>
      <c r="T188">
        <f t="shared" si="167"/>
        <v>0</v>
      </c>
      <c r="U188">
        <f t="shared" si="168"/>
        <v>69.990905549999994</v>
      </c>
      <c r="V188">
        <f t="shared" si="169"/>
        <v>0.46434124999999998</v>
      </c>
      <c r="W188">
        <f t="shared" si="170"/>
        <v>0</v>
      </c>
      <c r="X188">
        <f t="shared" si="171"/>
        <v>488.22</v>
      </c>
      <c r="Y188">
        <f t="shared" si="172"/>
        <v>433.97</v>
      </c>
      <c r="AA188">
        <v>47636896</v>
      </c>
      <c r="AB188">
        <f t="shared" si="173"/>
        <v>835.75739999999996</v>
      </c>
      <c r="AC188">
        <f t="shared" si="174"/>
        <v>81.96</v>
      </c>
      <c r="AD188">
        <f t="shared" si="175"/>
        <v>180.83750000000001</v>
      </c>
      <c r="AE188">
        <f t="shared" si="176"/>
        <v>5.49125</v>
      </c>
      <c r="AF188">
        <f t="shared" si="177"/>
        <v>572.95989999999995</v>
      </c>
      <c r="AG188">
        <f t="shared" si="178"/>
        <v>0</v>
      </c>
      <c r="AH188">
        <f t="shared" si="201"/>
        <v>67.169774999999987</v>
      </c>
      <c r="AI188">
        <f t="shared" si="179"/>
        <v>0.44562499999999999</v>
      </c>
      <c r="AJ188">
        <f t="shared" si="180"/>
        <v>0</v>
      </c>
      <c r="AK188">
        <v>641</v>
      </c>
      <c r="AL188">
        <v>81.96</v>
      </c>
      <c r="AM188">
        <v>125.8</v>
      </c>
      <c r="AN188">
        <v>3.82</v>
      </c>
      <c r="AO188">
        <v>433.24</v>
      </c>
      <c r="AP188">
        <v>0</v>
      </c>
      <c r="AQ188">
        <v>50.79</v>
      </c>
      <c r="AR188">
        <v>0.31</v>
      </c>
      <c r="AS188">
        <v>0</v>
      </c>
      <c r="AT188">
        <v>81</v>
      </c>
      <c r="AU188">
        <v>72</v>
      </c>
      <c r="AV188">
        <v>1.06</v>
      </c>
      <c r="AW188">
        <v>1.06</v>
      </c>
      <c r="AZ188">
        <v>1</v>
      </c>
      <c r="BA188">
        <v>1</v>
      </c>
      <c r="BB188">
        <v>1</v>
      </c>
      <c r="BC188">
        <v>1</v>
      </c>
      <c r="BD188" t="s">
        <v>3</v>
      </c>
      <c r="BE188" t="s">
        <v>3</v>
      </c>
      <c r="BF188" t="s">
        <v>3</v>
      </c>
      <c r="BG188" t="s">
        <v>3</v>
      </c>
      <c r="BH188">
        <v>0</v>
      </c>
      <c r="BI188">
        <v>1</v>
      </c>
      <c r="BJ188" t="s">
        <v>20</v>
      </c>
      <c r="BM188">
        <v>9001</v>
      </c>
      <c r="BN188">
        <v>0</v>
      </c>
      <c r="BO188" t="s">
        <v>3</v>
      </c>
      <c r="BP188">
        <v>0</v>
      </c>
      <c r="BQ188">
        <v>2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90</v>
      </c>
      <c r="CA188">
        <v>85</v>
      </c>
      <c r="CE188">
        <v>0</v>
      </c>
      <c r="CF188">
        <v>0</v>
      </c>
      <c r="CG188">
        <v>0</v>
      </c>
      <c r="CM188">
        <v>0</v>
      </c>
      <c r="CN188" t="s">
        <v>1171</v>
      </c>
      <c r="CO188">
        <v>0</v>
      </c>
      <c r="CP188">
        <f t="shared" si="181"/>
        <v>870.85</v>
      </c>
      <c r="CQ188">
        <f t="shared" si="182"/>
        <v>81.96</v>
      </c>
      <c r="CR188">
        <f t="shared" si="183"/>
        <v>180.83750000000001</v>
      </c>
      <c r="CS188">
        <f t="shared" si="184"/>
        <v>5.49125</v>
      </c>
      <c r="CT188">
        <f t="shared" si="185"/>
        <v>572.95989999999995</v>
      </c>
      <c r="CU188">
        <f t="shared" si="186"/>
        <v>0</v>
      </c>
      <c r="CV188">
        <f t="shared" si="187"/>
        <v>67.169774999999987</v>
      </c>
      <c r="CW188">
        <f t="shared" si="188"/>
        <v>0.44562499999999999</v>
      </c>
      <c r="CX188">
        <f t="shared" si="189"/>
        <v>0</v>
      </c>
      <c r="CY188">
        <f t="shared" si="190"/>
        <v>488.21940000000001</v>
      </c>
      <c r="CZ188">
        <f t="shared" si="191"/>
        <v>433.97280000000001</v>
      </c>
      <c r="DC188" t="s">
        <v>3</v>
      </c>
      <c r="DD188" t="s">
        <v>3</v>
      </c>
      <c r="DE188" t="s">
        <v>195</v>
      </c>
      <c r="DF188" t="s">
        <v>195</v>
      </c>
      <c r="DG188" t="s">
        <v>196</v>
      </c>
      <c r="DH188" t="s">
        <v>3</v>
      </c>
      <c r="DI188" t="s">
        <v>196</v>
      </c>
      <c r="DJ188" t="s">
        <v>195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1009</v>
      </c>
      <c r="DV188" t="s">
        <v>19</v>
      </c>
      <c r="DW188" t="s">
        <v>19</v>
      </c>
      <c r="DX188">
        <v>1000</v>
      </c>
      <c r="EE188">
        <v>45919569</v>
      </c>
      <c r="EF188">
        <v>2</v>
      </c>
      <c r="EG188" t="s">
        <v>24</v>
      </c>
      <c r="EH188">
        <v>0</v>
      </c>
      <c r="EI188" t="s">
        <v>3</v>
      </c>
      <c r="EJ188">
        <v>1</v>
      </c>
      <c r="EK188">
        <v>9001</v>
      </c>
      <c r="EL188" t="s">
        <v>25</v>
      </c>
      <c r="EM188" t="s">
        <v>26</v>
      </c>
      <c r="EO188" t="s">
        <v>199</v>
      </c>
      <c r="EQ188">
        <v>0</v>
      </c>
      <c r="ER188">
        <v>641</v>
      </c>
      <c r="ES188">
        <v>81.96</v>
      </c>
      <c r="ET188">
        <v>125.8</v>
      </c>
      <c r="EU188">
        <v>3.82</v>
      </c>
      <c r="EV188">
        <v>433.24</v>
      </c>
      <c r="EW188">
        <v>50.79</v>
      </c>
      <c r="EX188">
        <v>0.31</v>
      </c>
      <c r="EY188">
        <v>0</v>
      </c>
      <c r="FQ188">
        <v>0</v>
      </c>
      <c r="FR188">
        <f t="shared" si="192"/>
        <v>0</v>
      </c>
      <c r="FS188">
        <v>0</v>
      </c>
      <c r="FT188" t="s">
        <v>28</v>
      </c>
      <c r="FU188" t="s">
        <v>29</v>
      </c>
      <c r="FX188">
        <v>81</v>
      </c>
      <c r="FY188">
        <v>72.25</v>
      </c>
      <c r="GA188" t="s">
        <v>3</v>
      </c>
      <c r="GD188">
        <v>1</v>
      </c>
      <c r="GF188">
        <v>-1228099466</v>
      </c>
      <c r="GG188">
        <v>2</v>
      </c>
      <c r="GH188">
        <v>1</v>
      </c>
      <c r="GI188">
        <v>-2</v>
      </c>
      <c r="GJ188">
        <v>0</v>
      </c>
      <c r="GK188">
        <v>0</v>
      </c>
      <c r="GL188">
        <f t="shared" si="193"/>
        <v>0</v>
      </c>
      <c r="GM188">
        <f t="shared" si="194"/>
        <v>1793.04</v>
      </c>
      <c r="GN188">
        <f t="shared" si="195"/>
        <v>1793.04</v>
      </c>
      <c r="GO188">
        <f t="shared" si="196"/>
        <v>0</v>
      </c>
      <c r="GP188">
        <f t="shared" si="197"/>
        <v>0</v>
      </c>
      <c r="GR188">
        <v>0</v>
      </c>
      <c r="GS188">
        <v>3</v>
      </c>
      <c r="GT188">
        <v>0</v>
      </c>
      <c r="GU188" t="s">
        <v>3</v>
      </c>
      <c r="GV188">
        <f t="shared" si="198"/>
        <v>0</v>
      </c>
      <c r="GW188">
        <v>1</v>
      </c>
      <c r="GX188">
        <f t="shared" si="199"/>
        <v>0</v>
      </c>
      <c r="HA188">
        <v>0</v>
      </c>
      <c r="HB188">
        <v>0</v>
      </c>
      <c r="HC188">
        <f t="shared" si="200"/>
        <v>0</v>
      </c>
      <c r="IK188">
        <v>0</v>
      </c>
    </row>
    <row r="189" spans="1:245" x14ac:dyDescent="0.2">
      <c r="A189">
        <v>17</v>
      </c>
      <c r="B189">
        <v>1</v>
      </c>
      <c r="C189">
        <f>ROW(SmtRes!A364)</f>
        <v>364</v>
      </c>
      <c r="D189">
        <f>ROW(EtalonRes!A360)</f>
        <v>360</v>
      </c>
      <c r="E189" t="s">
        <v>274</v>
      </c>
      <c r="F189" t="s">
        <v>17</v>
      </c>
      <c r="G189" t="s">
        <v>275</v>
      </c>
      <c r="H189" t="s">
        <v>19</v>
      </c>
      <c r="I189">
        <f>ROUND((150*2.53+530*1.25)/1000,9)</f>
        <v>1.042</v>
      </c>
      <c r="J189">
        <v>0</v>
      </c>
      <c r="O189">
        <f t="shared" si="162"/>
        <v>870.85</v>
      </c>
      <c r="P189">
        <f t="shared" si="163"/>
        <v>85.4</v>
      </c>
      <c r="Q189">
        <f t="shared" si="164"/>
        <v>188.43</v>
      </c>
      <c r="R189">
        <f t="shared" si="165"/>
        <v>5.72</v>
      </c>
      <c r="S189">
        <f t="shared" si="166"/>
        <v>597.02</v>
      </c>
      <c r="T189">
        <f t="shared" si="167"/>
        <v>0</v>
      </c>
      <c r="U189">
        <f t="shared" si="168"/>
        <v>69.990905549999994</v>
      </c>
      <c r="V189">
        <f t="shared" si="169"/>
        <v>0.46434124999999998</v>
      </c>
      <c r="W189">
        <f t="shared" si="170"/>
        <v>0</v>
      </c>
      <c r="X189">
        <f t="shared" si="171"/>
        <v>488.22</v>
      </c>
      <c r="Y189">
        <f t="shared" si="172"/>
        <v>433.97</v>
      </c>
      <c r="AA189">
        <v>47641669</v>
      </c>
      <c r="AB189">
        <f t="shared" si="173"/>
        <v>835.75739999999996</v>
      </c>
      <c r="AC189">
        <f t="shared" si="174"/>
        <v>81.96</v>
      </c>
      <c r="AD189">
        <f t="shared" si="175"/>
        <v>180.83750000000001</v>
      </c>
      <c r="AE189">
        <f t="shared" si="176"/>
        <v>5.49125</v>
      </c>
      <c r="AF189">
        <f t="shared" si="177"/>
        <v>572.95989999999995</v>
      </c>
      <c r="AG189">
        <f t="shared" si="178"/>
        <v>0</v>
      </c>
      <c r="AH189">
        <f t="shared" si="201"/>
        <v>67.169774999999987</v>
      </c>
      <c r="AI189">
        <f t="shared" si="179"/>
        <v>0.44562499999999999</v>
      </c>
      <c r="AJ189">
        <f t="shared" si="180"/>
        <v>0</v>
      </c>
      <c r="AK189">
        <v>641</v>
      </c>
      <c r="AL189">
        <v>81.96</v>
      </c>
      <c r="AM189">
        <v>125.8</v>
      </c>
      <c r="AN189">
        <v>3.82</v>
      </c>
      <c r="AO189">
        <v>433.24</v>
      </c>
      <c r="AP189">
        <v>0</v>
      </c>
      <c r="AQ189">
        <v>50.79</v>
      </c>
      <c r="AR189">
        <v>0.31</v>
      </c>
      <c r="AS189">
        <v>0</v>
      </c>
      <c r="AT189">
        <v>81</v>
      </c>
      <c r="AU189">
        <v>72</v>
      </c>
      <c r="AV189">
        <v>1</v>
      </c>
      <c r="AW189">
        <v>1</v>
      </c>
      <c r="AZ189">
        <v>1</v>
      </c>
      <c r="BA189">
        <v>1</v>
      </c>
      <c r="BB189">
        <v>1</v>
      </c>
      <c r="BC189">
        <v>1</v>
      </c>
      <c r="BD189" t="s">
        <v>3</v>
      </c>
      <c r="BE189" t="s">
        <v>3</v>
      </c>
      <c r="BF189" t="s">
        <v>3</v>
      </c>
      <c r="BG189" t="s">
        <v>3</v>
      </c>
      <c r="BH189">
        <v>0</v>
      </c>
      <c r="BI189">
        <v>1</v>
      </c>
      <c r="BJ189" t="s">
        <v>20</v>
      </c>
      <c r="BM189">
        <v>9001</v>
      </c>
      <c r="BN189">
        <v>0</v>
      </c>
      <c r="BO189" t="s">
        <v>3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90</v>
      </c>
      <c r="CA189">
        <v>85</v>
      </c>
      <c r="CE189">
        <v>0</v>
      </c>
      <c r="CF189">
        <v>0</v>
      </c>
      <c r="CG189">
        <v>0</v>
      </c>
      <c r="CM189">
        <v>0</v>
      </c>
      <c r="CN189" t="s">
        <v>1171</v>
      </c>
      <c r="CO189">
        <v>0</v>
      </c>
      <c r="CP189">
        <f t="shared" si="181"/>
        <v>870.85</v>
      </c>
      <c r="CQ189">
        <f t="shared" si="182"/>
        <v>81.96</v>
      </c>
      <c r="CR189">
        <f t="shared" si="183"/>
        <v>180.83750000000001</v>
      </c>
      <c r="CS189">
        <f t="shared" si="184"/>
        <v>5.49125</v>
      </c>
      <c r="CT189">
        <f t="shared" si="185"/>
        <v>572.95989999999995</v>
      </c>
      <c r="CU189">
        <f t="shared" si="186"/>
        <v>0</v>
      </c>
      <c r="CV189">
        <f t="shared" si="187"/>
        <v>67.169774999999987</v>
      </c>
      <c r="CW189">
        <f t="shared" si="188"/>
        <v>0.44562499999999999</v>
      </c>
      <c r="CX189">
        <f t="shared" si="189"/>
        <v>0</v>
      </c>
      <c r="CY189">
        <f t="shared" si="190"/>
        <v>488.21940000000001</v>
      </c>
      <c r="CZ189">
        <f t="shared" si="191"/>
        <v>433.97280000000001</v>
      </c>
      <c r="DC189" t="s">
        <v>3</v>
      </c>
      <c r="DD189" t="s">
        <v>3</v>
      </c>
      <c r="DE189" t="s">
        <v>195</v>
      </c>
      <c r="DF189" t="s">
        <v>195</v>
      </c>
      <c r="DG189" t="s">
        <v>196</v>
      </c>
      <c r="DH189" t="s">
        <v>3</v>
      </c>
      <c r="DI189" t="s">
        <v>196</v>
      </c>
      <c r="DJ189" t="s">
        <v>195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1009</v>
      </c>
      <c r="DV189" t="s">
        <v>19</v>
      </c>
      <c r="DW189" t="s">
        <v>19</v>
      </c>
      <c r="DX189">
        <v>1000</v>
      </c>
      <c r="EE189">
        <v>45919569</v>
      </c>
      <c r="EF189">
        <v>2</v>
      </c>
      <c r="EG189" t="s">
        <v>24</v>
      </c>
      <c r="EH189">
        <v>0</v>
      </c>
      <c r="EI189" t="s">
        <v>3</v>
      </c>
      <c r="EJ189">
        <v>1</v>
      </c>
      <c r="EK189">
        <v>9001</v>
      </c>
      <c r="EL189" t="s">
        <v>25</v>
      </c>
      <c r="EM189" t="s">
        <v>26</v>
      </c>
      <c r="EO189" t="s">
        <v>199</v>
      </c>
      <c r="EQ189">
        <v>0</v>
      </c>
      <c r="ER189">
        <v>641</v>
      </c>
      <c r="ES189">
        <v>81.96</v>
      </c>
      <c r="ET189">
        <v>125.8</v>
      </c>
      <c r="EU189">
        <v>3.82</v>
      </c>
      <c r="EV189">
        <v>433.24</v>
      </c>
      <c r="EW189">
        <v>50.79</v>
      </c>
      <c r="EX189">
        <v>0.31</v>
      </c>
      <c r="EY189">
        <v>0</v>
      </c>
      <c r="FQ189">
        <v>0</v>
      </c>
      <c r="FR189">
        <f t="shared" si="192"/>
        <v>0</v>
      </c>
      <c r="FS189">
        <v>0</v>
      </c>
      <c r="FT189" t="s">
        <v>28</v>
      </c>
      <c r="FU189" t="s">
        <v>29</v>
      </c>
      <c r="FX189">
        <v>81</v>
      </c>
      <c r="FY189">
        <v>72.25</v>
      </c>
      <c r="GA189" t="s">
        <v>3</v>
      </c>
      <c r="GD189">
        <v>1</v>
      </c>
      <c r="GF189">
        <v>-1228099466</v>
      </c>
      <c r="GG189">
        <v>2</v>
      </c>
      <c r="GH189">
        <v>1</v>
      </c>
      <c r="GI189">
        <v>-2</v>
      </c>
      <c r="GJ189">
        <v>0</v>
      </c>
      <c r="GK189">
        <v>0</v>
      </c>
      <c r="GL189">
        <f t="shared" si="193"/>
        <v>0</v>
      </c>
      <c r="GM189">
        <f t="shared" si="194"/>
        <v>1793.04</v>
      </c>
      <c r="GN189">
        <f t="shared" si="195"/>
        <v>1793.04</v>
      </c>
      <c r="GO189">
        <f t="shared" si="196"/>
        <v>0</v>
      </c>
      <c r="GP189">
        <f t="shared" si="197"/>
        <v>0</v>
      </c>
      <c r="GR189">
        <v>0</v>
      </c>
      <c r="GS189">
        <v>0</v>
      </c>
      <c r="GT189">
        <v>0</v>
      </c>
      <c r="GU189" t="s">
        <v>3</v>
      </c>
      <c r="GV189">
        <f t="shared" si="198"/>
        <v>0</v>
      </c>
      <c r="GW189">
        <v>1</v>
      </c>
      <c r="GX189">
        <f t="shared" si="199"/>
        <v>0</v>
      </c>
      <c r="HA189">
        <v>0</v>
      </c>
      <c r="HB189">
        <v>0</v>
      </c>
      <c r="HC189">
        <f t="shared" si="200"/>
        <v>0</v>
      </c>
      <c r="IK189">
        <v>0</v>
      </c>
    </row>
    <row r="190" spans="1:245" x14ac:dyDescent="0.2">
      <c r="A190">
        <v>17</v>
      </c>
      <c r="B190">
        <v>1</v>
      </c>
      <c r="C190">
        <f>ROW(SmtRes!A372)</f>
        <v>372</v>
      </c>
      <c r="D190">
        <f>ROW(EtalonRes!A368)</f>
        <v>368</v>
      </c>
      <c r="E190" t="s">
        <v>276</v>
      </c>
      <c r="F190" t="s">
        <v>217</v>
      </c>
      <c r="G190" t="s">
        <v>218</v>
      </c>
      <c r="H190" t="s">
        <v>76</v>
      </c>
      <c r="I190">
        <f>ROUND((1*2*25)/100,9)</f>
        <v>0.5</v>
      </c>
      <c r="J190">
        <v>0</v>
      </c>
      <c r="O190">
        <f t="shared" si="162"/>
        <v>159.91999999999999</v>
      </c>
      <c r="P190">
        <f t="shared" si="163"/>
        <v>111.5</v>
      </c>
      <c r="Q190">
        <f t="shared" si="164"/>
        <v>7.29</v>
      </c>
      <c r="R190">
        <f t="shared" si="165"/>
        <v>0.17</v>
      </c>
      <c r="S190">
        <f t="shared" si="166"/>
        <v>41.13</v>
      </c>
      <c r="T190">
        <f t="shared" si="167"/>
        <v>0</v>
      </c>
      <c r="U190">
        <f t="shared" si="168"/>
        <v>3.8623612499999993</v>
      </c>
      <c r="V190">
        <f t="shared" si="169"/>
        <v>1.58125E-2</v>
      </c>
      <c r="W190">
        <f t="shared" si="170"/>
        <v>0</v>
      </c>
      <c r="X190">
        <f t="shared" si="171"/>
        <v>33.450000000000003</v>
      </c>
      <c r="Y190">
        <f t="shared" si="172"/>
        <v>24.78</v>
      </c>
      <c r="AA190">
        <v>47636896</v>
      </c>
      <c r="AB190">
        <f t="shared" si="173"/>
        <v>319.83723800000001</v>
      </c>
      <c r="AC190">
        <f>ROUND(((ES190*1.1)),6)</f>
        <v>222.99199999999999</v>
      </c>
      <c r="AD190">
        <f>ROUND(((((((ET190*1.25)*1.15)*1.1))-((((EU190*1.25)*1.15)*1.1)))+AE190),6)</f>
        <v>14.579124999999999</v>
      </c>
      <c r="AE190">
        <f>ROUND(((((EU190*1.25)*1.15)*1.1)),6)</f>
        <v>0.34787499999999999</v>
      </c>
      <c r="AF190">
        <f>ROUND(((((EV190*1.15)*1.15)*1.1)),6)</f>
        <v>82.266113000000004</v>
      </c>
      <c r="AG190">
        <f t="shared" si="178"/>
        <v>0</v>
      </c>
      <c r="AH190">
        <f>((((EW190*1.15)*1.15)*1.1))</f>
        <v>7.7247224999999986</v>
      </c>
      <c r="AI190">
        <f>((((EX190*1.25)*1.15)*1.1))</f>
        <v>3.1625E-2</v>
      </c>
      <c r="AJ190">
        <f t="shared" si="180"/>
        <v>0</v>
      </c>
      <c r="AK190">
        <v>268.49</v>
      </c>
      <c r="AL190">
        <v>202.72</v>
      </c>
      <c r="AM190">
        <v>9.2200000000000006</v>
      </c>
      <c r="AN190">
        <v>0.22</v>
      </c>
      <c r="AO190">
        <v>56.55</v>
      </c>
      <c r="AP190">
        <v>0</v>
      </c>
      <c r="AQ190">
        <v>5.31</v>
      </c>
      <c r="AR190">
        <v>0.02</v>
      </c>
      <c r="AS190">
        <v>0</v>
      </c>
      <c r="AT190">
        <v>81</v>
      </c>
      <c r="AU190">
        <v>60</v>
      </c>
      <c r="AV190">
        <v>1.06</v>
      </c>
      <c r="AW190">
        <v>1.06</v>
      </c>
      <c r="AZ190">
        <v>1</v>
      </c>
      <c r="BA190">
        <v>1</v>
      </c>
      <c r="BB190">
        <v>1</v>
      </c>
      <c r="BC190">
        <v>1</v>
      </c>
      <c r="BD190" t="s">
        <v>3</v>
      </c>
      <c r="BE190" t="s">
        <v>3</v>
      </c>
      <c r="BF190" t="s">
        <v>3</v>
      </c>
      <c r="BG190" t="s">
        <v>3</v>
      </c>
      <c r="BH190">
        <v>0</v>
      </c>
      <c r="BI190">
        <v>1</v>
      </c>
      <c r="BJ190" t="s">
        <v>219</v>
      </c>
      <c r="BM190">
        <v>13001</v>
      </c>
      <c r="BN190">
        <v>0</v>
      </c>
      <c r="BO190" t="s">
        <v>3</v>
      </c>
      <c r="BP190">
        <v>0</v>
      </c>
      <c r="BQ190">
        <v>2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90</v>
      </c>
      <c r="CA190">
        <v>70</v>
      </c>
      <c r="CE190">
        <v>0</v>
      </c>
      <c r="CF190">
        <v>0</v>
      </c>
      <c r="CG190">
        <v>0</v>
      </c>
      <c r="CM190">
        <v>0</v>
      </c>
      <c r="CN190" t="s">
        <v>1172</v>
      </c>
      <c r="CO190">
        <v>0</v>
      </c>
      <c r="CP190">
        <f t="shared" si="181"/>
        <v>159.92000000000002</v>
      </c>
      <c r="CQ190">
        <f t="shared" si="182"/>
        <v>222.99199999999999</v>
      </c>
      <c r="CR190">
        <f t="shared" si="183"/>
        <v>14.579124999999999</v>
      </c>
      <c r="CS190">
        <f t="shared" si="184"/>
        <v>0.34787499999999999</v>
      </c>
      <c r="CT190">
        <f t="shared" si="185"/>
        <v>82.266113000000004</v>
      </c>
      <c r="CU190">
        <f t="shared" si="186"/>
        <v>0</v>
      </c>
      <c r="CV190">
        <f t="shared" si="187"/>
        <v>7.7247224999999986</v>
      </c>
      <c r="CW190">
        <f t="shared" si="188"/>
        <v>3.1625E-2</v>
      </c>
      <c r="CX190">
        <f t="shared" si="189"/>
        <v>0</v>
      </c>
      <c r="CY190">
        <f t="shared" si="190"/>
        <v>33.453000000000003</v>
      </c>
      <c r="CZ190">
        <f t="shared" si="191"/>
        <v>24.780000000000005</v>
      </c>
      <c r="DC190" t="s">
        <v>3</v>
      </c>
      <c r="DD190" t="s">
        <v>220</v>
      </c>
      <c r="DE190" t="s">
        <v>221</v>
      </c>
      <c r="DF190" t="s">
        <v>221</v>
      </c>
      <c r="DG190" t="s">
        <v>222</v>
      </c>
      <c r="DH190" t="s">
        <v>3</v>
      </c>
      <c r="DI190" t="s">
        <v>222</v>
      </c>
      <c r="DJ190" t="s">
        <v>221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1005</v>
      </c>
      <c r="DV190" t="s">
        <v>76</v>
      </c>
      <c r="DW190" t="s">
        <v>76</v>
      </c>
      <c r="DX190">
        <v>100</v>
      </c>
      <c r="EE190">
        <v>45919573</v>
      </c>
      <c r="EF190">
        <v>2</v>
      </c>
      <c r="EG190" t="s">
        <v>24</v>
      </c>
      <c r="EH190">
        <v>0</v>
      </c>
      <c r="EI190" t="s">
        <v>3</v>
      </c>
      <c r="EJ190">
        <v>1</v>
      </c>
      <c r="EK190">
        <v>13001</v>
      </c>
      <c r="EL190" t="s">
        <v>223</v>
      </c>
      <c r="EM190" t="s">
        <v>224</v>
      </c>
      <c r="EO190" t="s">
        <v>225</v>
      </c>
      <c r="EQ190">
        <v>0</v>
      </c>
      <c r="ER190">
        <v>268.49</v>
      </c>
      <c r="ES190">
        <v>202.72</v>
      </c>
      <c r="ET190">
        <v>9.2200000000000006</v>
      </c>
      <c r="EU190">
        <v>0.22</v>
      </c>
      <c r="EV190">
        <v>56.55</v>
      </c>
      <c r="EW190">
        <v>5.31</v>
      </c>
      <c r="EX190">
        <v>0.02</v>
      </c>
      <c r="EY190">
        <v>0</v>
      </c>
      <c r="FQ190">
        <v>0</v>
      </c>
      <c r="FR190">
        <f t="shared" si="192"/>
        <v>0</v>
      </c>
      <c r="FS190">
        <v>0</v>
      </c>
      <c r="FT190" t="s">
        <v>28</v>
      </c>
      <c r="FU190" t="s">
        <v>29</v>
      </c>
      <c r="FX190">
        <v>81</v>
      </c>
      <c r="FY190">
        <v>59.5</v>
      </c>
      <c r="GA190" t="s">
        <v>3</v>
      </c>
      <c r="GD190">
        <v>1</v>
      </c>
      <c r="GF190">
        <v>274388753</v>
      </c>
      <c r="GG190">
        <v>2</v>
      </c>
      <c r="GH190">
        <v>1</v>
      </c>
      <c r="GI190">
        <v>-2</v>
      </c>
      <c r="GJ190">
        <v>0</v>
      </c>
      <c r="GK190">
        <v>0</v>
      </c>
      <c r="GL190">
        <f t="shared" si="193"/>
        <v>0</v>
      </c>
      <c r="GM190">
        <f t="shared" si="194"/>
        <v>218.15</v>
      </c>
      <c r="GN190">
        <f t="shared" si="195"/>
        <v>218.15</v>
      </c>
      <c r="GO190">
        <f t="shared" si="196"/>
        <v>0</v>
      </c>
      <c r="GP190">
        <f t="shared" si="197"/>
        <v>0</v>
      </c>
      <c r="GR190">
        <v>0</v>
      </c>
      <c r="GS190">
        <v>3</v>
      </c>
      <c r="GT190">
        <v>0</v>
      </c>
      <c r="GU190" t="s">
        <v>3</v>
      </c>
      <c r="GV190">
        <f t="shared" si="198"/>
        <v>0</v>
      </c>
      <c r="GW190">
        <v>1</v>
      </c>
      <c r="GX190">
        <f t="shared" si="199"/>
        <v>0</v>
      </c>
      <c r="HA190">
        <v>0</v>
      </c>
      <c r="HB190">
        <v>0</v>
      </c>
      <c r="HC190">
        <f t="shared" si="200"/>
        <v>0</v>
      </c>
      <c r="IK190">
        <v>0</v>
      </c>
    </row>
    <row r="191" spans="1:245" x14ac:dyDescent="0.2">
      <c r="A191">
        <v>17</v>
      </c>
      <c r="B191">
        <v>1</v>
      </c>
      <c r="C191">
        <f>ROW(SmtRes!A380)</f>
        <v>380</v>
      </c>
      <c r="D191">
        <f>ROW(EtalonRes!A376)</f>
        <v>376</v>
      </c>
      <c r="E191" t="s">
        <v>276</v>
      </c>
      <c r="F191" t="s">
        <v>217</v>
      </c>
      <c r="G191" t="s">
        <v>218</v>
      </c>
      <c r="H191" t="s">
        <v>76</v>
      </c>
      <c r="I191">
        <f>ROUND((1*2*25)/100,9)</f>
        <v>0.5</v>
      </c>
      <c r="J191">
        <v>0</v>
      </c>
      <c r="O191">
        <f t="shared" si="162"/>
        <v>159.91999999999999</v>
      </c>
      <c r="P191">
        <f t="shared" si="163"/>
        <v>111.5</v>
      </c>
      <c r="Q191">
        <f t="shared" si="164"/>
        <v>7.29</v>
      </c>
      <c r="R191">
        <f t="shared" si="165"/>
        <v>0.17</v>
      </c>
      <c r="S191">
        <f t="shared" si="166"/>
        <v>41.13</v>
      </c>
      <c r="T191">
        <f t="shared" si="167"/>
        <v>0</v>
      </c>
      <c r="U191">
        <f t="shared" si="168"/>
        <v>3.8623612499999993</v>
      </c>
      <c r="V191">
        <f t="shared" si="169"/>
        <v>1.58125E-2</v>
      </c>
      <c r="W191">
        <f t="shared" si="170"/>
        <v>0</v>
      </c>
      <c r="X191">
        <f t="shared" si="171"/>
        <v>33.450000000000003</v>
      </c>
      <c r="Y191">
        <f t="shared" si="172"/>
        <v>24.78</v>
      </c>
      <c r="AA191">
        <v>47641669</v>
      </c>
      <c r="AB191">
        <f t="shared" si="173"/>
        <v>319.83723800000001</v>
      </c>
      <c r="AC191">
        <f>ROUND(((ES191*1.1)),6)</f>
        <v>222.99199999999999</v>
      </c>
      <c r="AD191">
        <f>ROUND(((((((ET191*1.25)*1.15)*1.1))-((((EU191*1.25)*1.15)*1.1)))+AE191),6)</f>
        <v>14.579124999999999</v>
      </c>
      <c r="AE191">
        <f>ROUND(((((EU191*1.25)*1.15)*1.1)),6)</f>
        <v>0.34787499999999999</v>
      </c>
      <c r="AF191">
        <f>ROUND(((((EV191*1.15)*1.15)*1.1)),6)</f>
        <v>82.266113000000004</v>
      </c>
      <c r="AG191">
        <f t="shared" si="178"/>
        <v>0</v>
      </c>
      <c r="AH191">
        <f>((((EW191*1.15)*1.15)*1.1))</f>
        <v>7.7247224999999986</v>
      </c>
      <c r="AI191">
        <f>((((EX191*1.25)*1.15)*1.1))</f>
        <v>3.1625E-2</v>
      </c>
      <c r="AJ191">
        <f t="shared" si="180"/>
        <v>0</v>
      </c>
      <c r="AK191">
        <v>268.49</v>
      </c>
      <c r="AL191">
        <v>202.72</v>
      </c>
      <c r="AM191">
        <v>9.2200000000000006</v>
      </c>
      <c r="AN191">
        <v>0.22</v>
      </c>
      <c r="AO191">
        <v>56.55</v>
      </c>
      <c r="AP191">
        <v>0</v>
      </c>
      <c r="AQ191">
        <v>5.31</v>
      </c>
      <c r="AR191">
        <v>0.02</v>
      </c>
      <c r="AS191">
        <v>0</v>
      </c>
      <c r="AT191">
        <v>81</v>
      </c>
      <c r="AU191">
        <v>60</v>
      </c>
      <c r="AV191">
        <v>1</v>
      </c>
      <c r="AW191">
        <v>1</v>
      </c>
      <c r="AZ191">
        <v>1</v>
      </c>
      <c r="BA191">
        <v>1</v>
      </c>
      <c r="BB191">
        <v>1</v>
      </c>
      <c r="BC191">
        <v>1</v>
      </c>
      <c r="BD191" t="s">
        <v>3</v>
      </c>
      <c r="BE191" t="s">
        <v>3</v>
      </c>
      <c r="BF191" t="s">
        <v>3</v>
      </c>
      <c r="BG191" t="s">
        <v>3</v>
      </c>
      <c r="BH191">
        <v>0</v>
      </c>
      <c r="BI191">
        <v>1</v>
      </c>
      <c r="BJ191" t="s">
        <v>219</v>
      </c>
      <c r="BM191">
        <v>13001</v>
      </c>
      <c r="BN191">
        <v>0</v>
      </c>
      <c r="BO191" t="s">
        <v>3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90</v>
      </c>
      <c r="CA191">
        <v>70</v>
      </c>
      <c r="CE191">
        <v>0</v>
      </c>
      <c r="CF191">
        <v>0</v>
      </c>
      <c r="CG191">
        <v>0</v>
      </c>
      <c r="CM191">
        <v>0</v>
      </c>
      <c r="CN191" t="s">
        <v>1172</v>
      </c>
      <c r="CO191">
        <v>0</v>
      </c>
      <c r="CP191">
        <f t="shared" si="181"/>
        <v>159.92000000000002</v>
      </c>
      <c r="CQ191">
        <f t="shared" si="182"/>
        <v>222.99199999999999</v>
      </c>
      <c r="CR191">
        <f t="shared" si="183"/>
        <v>14.579124999999999</v>
      </c>
      <c r="CS191">
        <f t="shared" si="184"/>
        <v>0.34787499999999999</v>
      </c>
      <c r="CT191">
        <f t="shared" si="185"/>
        <v>82.266113000000004</v>
      </c>
      <c r="CU191">
        <f t="shared" si="186"/>
        <v>0</v>
      </c>
      <c r="CV191">
        <f t="shared" si="187"/>
        <v>7.7247224999999986</v>
      </c>
      <c r="CW191">
        <f t="shared" si="188"/>
        <v>3.1625E-2</v>
      </c>
      <c r="CX191">
        <f t="shared" si="189"/>
        <v>0</v>
      </c>
      <c r="CY191">
        <f t="shared" si="190"/>
        <v>33.453000000000003</v>
      </c>
      <c r="CZ191">
        <f t="shared" si="191"/>
        <v>24.780000000000005</v>
      </c>
      <c r="DC191" t="s">
        <v>3</v>
      </c>
      <c r="DD191" t="s">
        <v>220</v>
      </c>
      <c r="DE191" t="s">
        <v>221</v>
      </c>
      <c r="DF191" t="s">
        <v>221</v>
      </c>
      <c r="DG191" t="s">
        <v>222</v>
      </c>
      <c r="DH191" t="s">
        <v>3</v>
      </c>
      <c r="DI191" t="s">
        <v>222</v>
      </c>
      <c r="DJ191" t="s">
        <v>221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1005</v>
      </c>
      <c r="DV191" t="s">
        <v>76</v>
      </c>
      <c r="DW191" t="s">
        <v>76</v>
      </c>
      <c r="DX191">
        <v>100</v>
      </c>
      <c r="EE191">
        <v>45919573</v>
      </c>
      <c r="EF191">
        <v>2</v>
      </c>
      <c r="EG191" t="s">
        <v>24</v>
      </c>
      <c r="EH191">
        <v>0</v>
      </c>
      <c r="EI191" t="s">
        <v>3</v>
      </c>
      <c r="EJ191">
        <v>1</v>
      </c>
      <c r="EK191">
        <v>13001</v>
      </c>
      <c r="EL191" t="s">
        <v>223</v>
      </c>
      <c r="EM191" t="s">
        <v>224</v>
      </c>
      <c r="EO191" t="s">
        <v>225</v>
      </c>
      <c r="EQ191">
        <v>0</v>
      </c>
      <c r="ER191">
        <v>268.49</v>
      </c>
      <c r="ES191">
        <v>202.72</v>
      </c>
      <c r="ET191">
        <v>9.2200000000000006</v>
      </c>
      <c r="EU191">
        <v>0.22</v>
      </c>
      <c r="EV191">
        <v>56.55</v>
      </c>
      <c r="EW191">
        <v>5.31</v>
      </c>
      <c r="EX191">
        <v>0.02</v>
      </c>
      <c r="EY191">
        <v>0</v>
      </c>
      <c r="FQ191">
        <v>0</v>
      </c>
      <c r="FR191">
        <f t="shared" si="192"/>
        <v>0</v>
      </c>
      <c r="FS191">
        <v>0</v>
      </c>
      <c r="FT191" t="s">
        <v>28</v>
      </c>
      <c r="FU191" t="s">
        <v>29</v>
      </c>
      <c r="FX191">
        <v>81</v>
      </c>
      <c r="FY191">
        <v>59.5</v>
      </c>
      <c r="GA191" t="s">
        <v>3</v>
      </c>
      <c r="GD191">
        <v>1</v>
      </c>
      <c r="GF191">
        <v>274388753</v>
      </c>
      <c r="GG191">
        <v>2</v>
      </c>
      <c r="GH191">
        <v>1</v>
      </c>
      <c r="GI191">
        <v>-2</v>
      </c>
      <c r="GJ191">
        <v>0</v>
      </c>
      <c r="GK191">
        <v>0</v>
      </c>
      <c r="GL191">
        <f t="shared" si="193"/>
        <v>0</v>
      </c>
      <c r="GM191">
        <f t="shared" si="194"/>
        <v>218.15</v>
      </c>
      <c r="GN191">
        <f t="shared" si="195"/>
        <v>218.15</v>
      </c>
      <c r="GO191">
        <f t="shared" si="196"/>
        <v>0</v>
      </c>
      <c r="GP191">
        <f t="shared" si="197"/>
        <v>0</v>
      </c>
      <c r="GR191">
        <v>0</v>
      </c>
      <c r="GS191">
        <v>0</v>
      </c>
      <c r="GT191">
        <v>0</v>
      </c>
      <c r="GU191" t="s">
        <v>3</v>
      </c>
      <c r="GV191">
        <f t="shared" si="198"/>
        <v>0</v>
      </c>
      <c r="GW191">
        <v>1</v>
      </c>
      <c r="GX191">
        <f t="shared" si="199"/>
        <v>0</v>
      </c>
      <c r="HA191">
        <v>0</v>
      </c>
      <c r="HB191">
        <v>0</v>
      </c>
      <c r="HC191">
        <f t="shared" si="200"/>
        <v>0</v>
      </c>
      <c r="IK191">
        <v>0</v>
      </c>
    </row>
    <row r="192" spans="1:245" x14ac:dyDescent="0.2">
      <c r="A192">
        <v>17</v>
      </c>
      <c r="B192">
        <v>1</v>
      </c>
      <c r="C192">
        <f>ROW(SmtRes!A389)</f>
        <v>389</v>
      </c>
      <c r="D192">
        <f>ROW(EtalonRes!A384)</f>
        <v>384</v>
      </c>
      <c r="E192" t="s">
        <v>277</v>
      </c>
      <c r="F192" t="s">
        <v>227</v>
      </c>
      <c r="G192" t="s">
        <v>228</v>
      </c>
      <c r="H192" t="s">
        <v>76</v>
      </c>
      <c r="I192">
        <f>ROUND((1*2*25)/100,9)</f>
        <v>0.5</v>
      </c>
      <c r="J192">
        <v>0</v>
      </c>
      <c r="O192">
        <f t="shared" si="162"/>
        <v>369.44</v>
      </c>
      <c r="P192">
        <f t="shared" si="163"/>
        <v>309.39999999999998</v>
      </c>
      <c r="Q192">
        <f t="shared" si="164"/>
        <v>9.5</v>
      </c>
      <c r="R192">
        <f t="shared" si="165"/>
        <v>0.35</v>
      </c>
      <c r="S192">
        <f t="shared" si="166"/>
        <v>50.54</v>
      </c>
      <c r="T192">
        <f t="shared" si="167"/>
        <v>0</v>
      </c>
      <c r="U192">
        <f t="shared" si="168"/>
        <v>5.5716924999999993</v>
      </c>
      <c r="V192">
        <f t="shared" si="169"/>
        <v>3.1625E-2</v>
      </c>
      <c r="W192">
        <f t="shared" si="170"/>
        <v>0</v>
      </c>
      <c r="X192">
        <f t="shared" si="171"/>
        <v>41.22</v>
      </c>
      <c r="Y192">
        <f t="shared" si="172"/>
        <v>30.53</v>
      </c>
      <c r="AA192">
        <v>47636896</v>
      </c>
      <c r="AB192">
        <f t="shared" si="173"/>
        <v>738.87665500000003</v>
      </c>
      <c r="AC192">
        <f>ROUND(((ES192*1.1*2)),6)</f>
        <v>618.79399999999998</v>
      </c>
      <c r="AD192">
        <f>ROUND(((((((ET192*1.25)*1.15)*1.1*2))-((((EU192*1.25)*1.15)*1.1*2)))+AE192),6)</f>
        <v>19.006625</v>
      </c>
      <c r="AE192">
        <f>ROUND(((((EU192*1.25)*1.15)*1.1*2)),6)</f>
        <v>0.69574999999999998</v>
      </c>
      <c r="AF192">
        <f>ROUND(((((EV192*1.15)*1.15)*1.1*2)),6)</f>
        <v>101.07603</v>
      </c>
      <c r="AG192">
        <f t="shared" si="178"/>
        <v>0</v>
      </c>
      <c r="AH192">
        <f>((((EW192*1.15)*1.15)*1.1*2))</f>
        <v>11.143384999999999</v>
      </c>
      <c r="AI192">
        <f>((((EX192*1.25)*1.15)*1.1*2))</f>
        <v>6.3250000000000001E-2</v>
      </c>
      <c r="AJ192">
        <f t="shared" si="180"/>
        <v>0</v>
      </c>
      <c r="AK192">
        <v>322.02</v>
      </c>
      <c r="AL192">
        <v>281.27</v>
      </c>
      <c r="AM192">
        <v>6.01</v>
      </c>
      <c r="AN192">
        <v>0.22</v>
      </c>
      <c r="AO192">
        <v>34.74</v>
      </c>
      <c r="AP192">
        <v>0</v>
      </c>
      <c r="AQ192">
        <v>3.83</v>
      </c>
      <c r="AR192">
        <v>0.02</v>
      </c>
      <c r="AS192">
        <v>0</v>
      </c>
      <c r="AT192">
        <v>81</v>
      </c>
      <c r="AU192">
        <v>60</v>
      </c>
      <c r="AV192">
        <v>1.06</v>
      </c>
      <c r="AW192">
        <v>1.06</v>
      </c>
      <c r="AZ192">
        <v>1</v>
      </c>
      <c r="BA192">
        <v>1</v>
      </c>
      <c r="BB192">
        <v>1</v>
      </c>
      <c r="BC192">
        <v>1</v>
      </c>
      <c r="BD192" t="s">
        <v>3</v>
      </c>
      <c r="BE192" t="s">
        <v>3</v>
      </c>
      <c r="BF192" t="s">
        <v>3</v>
      </c>
      <c r="BG192" t="s">
        <v>3</v>
      </c>
      <c r="BH192">
        <v>0</v>
      </c>
      <c r="BI192">
        <v>1</v>
      </c>
      <c r="BJ192" t="s">
        <v>229</v>
      </c>
      <c r="BM192">
        <v>13001</v>
      </c>
      <c r="BN192">
        <v>0</v>
      </c>
      <c r="BO192" t="s">
        <v>3</v>
      </c>
      <c r="BP192">
        <v>0</v>
      </c>
      <c r="BQ192">
        <v>2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90</v>
      </c>
      <c r="CA192">
        <v>70</v>
      </c>
      <c r="CE192">
        <v>0</v>
      </c>
      <c r="CF192">
        <v>0</v>
      </c>
      <c r="CG192">
        <v>0</v>
      </c>
      <c r="CM192">
        <v>0</v>
      </c>
      <c r="CN192" t="s">
        <v>1172</v>
      </c>
      <c r="CO192">
        <v>0</v>
      </c>
      <c r="CP192">
        <f t="shared" si="181"/>
        <v>369.44</v>
      </c>
      <c r="CQ192">
        <f t="shared" si="182"/>
        <v>618.79399999999998</v>
      </c>
      <c r="CR192">
        <f t="shared" si="183"/>
        <v>19.006625</v>
      </c>
      <c r="CS192">
        <f t="shared" si="184"/>
        <v>0.69574999999999998</v>
      </c>
      <c r="CT192">
        <f t="shared" si="185"/>
        <v>101.07603</v>
      </c>
      <c r="CU192">
        <f t="shared" si="186"/>
        <v>0</v>
      </c>
      <c r="CV192">
        <f t="shared" si="187"/>
        <v>11.143384999999999</v>
      </c>
      <c r="CW192">
        <f t="shared" si="188"/>
        <v>6.3250000000000001E-2</v>
      </c>
      <c r="CX192">
        <f t="shared" si="189"/>
        <v>0</v>
      </c>
      <c r="CY192">
        <f t="shared" si="190"/>
        <v>41.2209</v>
      </c>
      <c r="CZ192">
        <f t="shared" si="191"/>
        <v>30.534000000000002</v>
      </c>
      <c r="DC192" t="s">
        <v>3</v>
      </c>
      <c r="DD192" t="s">
        <v>230</v>
      </c>
      <c r="DE192" t="s">
        <v>231</v>
      </c>
      <c r="DF192" t="s">
        <v>231</v>
      </c>
      <c r="DG192" t="s">
        <v>232</v>
      </c>
      <c r="DH192" t="s">
        <v>3</v>
      </c>
      <c r="DI192" t="s">
        <v>232</v>
      </c>
      <c r="DJ192" t="s">
        <v>231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1005</v>
      </c>
      <c r="DV192" t="s">
        <v>76</v>
      </c>
      <c r="DW192" t="s">
        <v>76</v>
      </c>
      <c r="DX192">
        <v>100</v>
      </c>
      <c r="EE192">
        <v>45919573</v>
      </c>
      <c r="EF192">
        <v>2</v>
      </c>
      <c r="EG192" t="s">
        <v>24</v>
      </c>
      <c r="EH192">
        <v>0</v>
      </c>
      <c r="EI192" t="s">
        <v>3</v>
      </c>
      <c r="EJ192">
        <v>1</v>
      </c>
      <c r="EK192">
        <v>13001</v>
      </c>
      <c r="EL192" t="s">
        <v>223</v>
      </c>
      <c r="EM192" t="s">
        <v>224</v>
      </c>
      <c r="EO192" t="s">
        <v>225</v>
      </c>
      <c r="EQ192">
        <v>0</v>
      </c>
      <c r="ER192">
        <v>322.02</v>
      </c>
      <c r="ES192">
        <v>281.27</v>
      </c>
      <c r="ET192">
        <v>6.01</v>
      </c>
      <c r="EU192">
        <v>0.22</v>
      </c>
      <c r="EV192">
        <v>34.74</v>
      </c>
      <c r="EW192">
        <v>3.83</v>
      </c>
      <c r="EX192">
        <v>0.02</v>
      </c>
      <c r="EY192">
        <v>0</v>
      </c>
      <c r="FQ192">
        <v>0</v>
      </c>
      <c r="FR192">
        <f t="shared" si="192"/>
        <v>0</v>
      </c>
      <c r="FS192">
        <v>0</v>
      </c>
      <c r="FT192" t="s">
        <v>28</v>
      </c>
      <c r="FU192" t="s">
        <v>29</v>
      </c>
      <c r="FX192">
        <v>81</v>
      </c>
      <c r="FY192">
        <v>59.5</v>
      </c>
      <c r="GA192" t="s">
        <v>3</v>
      </c>
      <c r="GD192">
        <v>1</v>
      </c>
      <c r="GF192">
        <v>886243478</v>
      </c>
      <c r="GG192">
        <v>2</v>
      </c>
      <c r="GH192">
        <v>1</v>
      </c>
      <c r="GI192">
        <v>-2</v>
      </c>
      <c r="GJ192">
        <v>0</v>
      </c>
      <c r="GK192">
        <v>0</v>
      </c>
      <c r="GL192">
        <f t="shared" si="193"/>
        <v>0</v>
      </c>
      <c r="GM192">
        <f t="shared" si="194"/>
        <v>441.19</v>
      </c>
      <c r="GN192">
        <f t="shared" si="195"/>
        <v>441.19</v>
      </c>
      <c r="GO192">
        <f t="shared" si="196"/>
        <v>0</v>
      </c>
      <c r="GP192">
        <f t="shared" si="197"/>
        <v>0</v>
      </c>
      <c r="GR192">
        <v>0</v>
      </c>
      <c r="GS192">
        <v>3</v>
      </c>
      <c r="GT192">
        <v>0</v>
      </c>
      <c r="GU192" t="s">
        <v>3</v>
      </c>
      <c r="GV192">
        <f t="shared" si="198"/>
        <v>0</v>
      </c>
      <c r="GW192">
        <v>1</v>
      </c>
      <c r="GX192">
        <f t="shared" si="199"/>
        <v>0</v>
      </c>
      <c r="HA192">
        <v>0</v>
      </c>
      <c r="HB192">
        <v>0</v>
      </c>
      <c r="HC192">
        <f t="shared" si="200"/>
        <v>0</v>
      </c>
      <c r="IK192">
        <v>0</v>
      </c>
    </row>
    <row r="193" spans="1:245" x14ac:dyDescent="0.2">
      <c r="A193">
        <v>17</v>
      </c>
      <c r="B193">
        <v>1</v>
      </c>
      <c r="C193">
        <f>ROW(SmtRes!A398)</f>
        <v>398</v>
      </c>
      <c r="D193">
        <f>ROW(EtalonRes!A392)</f>
        <v>392</v>
      </c>
      <c r="E193" t="s">
        <v>277</v>
      </c>
      <c r="F193" t="s">
        <v>227</v>
      </c>
      <c r="G193" t="s">
        <v>228</v>
      </c>
      <c r="H193" t="s">
        <v>76</v>
      </c>
      <c r="I193">
        <f>ROUND((1*2*25)/100,9)</f>
        <v>0.5</v>
      </c>
      <c r="J193">
        <v>0</v>
      </c>
      <c r="O193">
        <f t="shared" si="162"/>
        <v>369.44</v>
      </c>
      <c r="P193">
        <f t="shared" si="163"/>
        <v>309.39999999999998</v>
      </c>
      <c r="Q193">
        <f t="shared" si="164"/>
        <v>9.5</v>
      </c>
      <c r="R193">
        <f t="shared" si="165"/>
        <v>0.35</v>
      </c>
      <c r="S193">
        <f t="shared" si="166"/>
        <v>50.54</v>
      </c>
      <c r="T193">
        <f t="shared" si="167"/>
        <v>0</v>
      </c>
      <c r="U193">
        <f t="shared" si="168"/>
        <v>5.5716924999999993</v>
      </c>
      <c r="V193">
        <f t="shared" si="169"/>
        <v>3.1625E-2</v>
      </c>
      <c r="W193">
        <f t="shared" si="170"/>
        <v>0</v>
      </c>
      <c r="X193">
        <f t="shared" si="171"/>
        <v>41.22</v>
      </c>
      <c r="Y193">
        <f t="shared" si="172"/>
        <v>30.53</v>
      </c>
      <c r="AA193">
        <v>47641669</v>
      </c>
      <c r="AB193">
        <f t="shared" si="173"/>
        <v>738.87665500000003</v>
      </c>
      <c r="AC193">
        <f>ROUND(((ES193*1.1*2)),6)</f>
        <v>618.79399999999998</v>
      </c>
      <c r="AD193">
        <f>ROUND(((((((ET193*1.25)*1.15)*1.1*2))-((((EU193*1.25)*1.15)*1.1*2)))+AE193),6)</f>
        <v>19.006625</v>
      </c>
      <c r="AE193">
        <f>ROUND(((((EU193*1.25)*1.15)*1.1*2)),6)</f>
        <v>0.69574999999999998</v>
      </c>
      <c r="AF193">
        <f>ROUND(((((EV193*1.15)*1.15)*1.1*2)),6)</f>
        <v>101.07603</v>
      </c>
      <c r="AG193">
        <f t="shared" si="178"/>
        <v>0</v>
      </c>
      <c r="AH193">
        <f>((((EW193*1.15)*1.15)*1.1*2))</f>
        <v>11.143384999999999</v>
      </c>
      <c r="AI193">
        <f>((((EX193*1.25)*1.15)*1.1*2))</f>
        <v>6.3250000000000001E-2</v>
      </c>
      <c r="AJ193">
        <f t="shared" si="180"/>
        <v>0</v>
      </c>
      <c r="AK193">
        <v>322.02</v>
      </c>
      <c r="AL193">
        <v>281.27</v>
      </c>
      <c r="AM193">
        <v>6.01</v>
      </c>
      <c r="AN193">
        <v>0.22</v>
      </c>
      <c r="AO193">
        <v>34.74</v>
      </c>
      <c r="AP193">
        <v>0</v>
      </c>
      <c r="AQ193">
        <v>3.83</v>
      </c>
      <c r="AR193">
        <v>0.02</v>
      </c>
      <c r="AS193">
        <v>0</v>
      </c>
      <c r="AT193">
        <v>81</v>
      </c>
      <c r="AU193">
        <v>60</v>
      </c>
      <c r="AV193">
        <v>1</v>
      </c>
      <c r="AW193">
        <v>1</v>
      </c>
      <c r="AZ193">
        <v>1</v>
      </c>
      <c r="BA193">
        <v>1</v>
      </c>
      <c r="BB193">
        <v>1</v>
      </c>
      <c r="BC193">
        <v>1</v>
      </c>
      <c r="BD193" t="s">
        <v>3</v>
      </c>
      <c r="BE193" t="s">
        <v>3</v>
      </c>
      <c r="BF193" t="s">
        <v>3</v>
      </c>
      <c r="BG193" t="s">
        <v>3</v>
      </c>
      <c r="BH193">
        <v>0</v>
      </c>
      <c r="BI193">
        <v>1</v>
      </c>
      <c r="BJ193" t="s">
        <v>229</v>
      </c>
      <c r="BM193">
        <v>13001</v>
      </c>
      <c r="BN193">
        <v>0</v>
      </c>
      <c r="BO193" t="s">
        <v>3</v>
      </c>
      <c r="BP193">
        <v>0</v>
      </c>
      <c r="BQ193">
        <v>2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90</v>
      </c>
      <c r="CA193">
        <v>70</v>
      </c>
      <c r="CE193">
        <v>0</v>
      </c>
      <c r="CF193">
        <v>0</v>
      </c>
      <c r="CG193">
        <v>0</v>
      </c>
      <c r="CM193">
        <v>0</v>
      </c>
      <c r="CN193" t="s">
        <v>1172</v>
      </c>
      <c r="CO193">
        <v>0</v>
      </c>
      <c r="CP193">
        <f t="shared" si="181"/>
        <v>369.44</v>
      </c>
      <c r="CQ193">
        <f t="shared" si="182"/>
        <v>618.79399999999998</v>
      </c>
      <c r="CR193">
        <f t="shared" si="183"/>
        <v>19.006625</v>
      </c>
      <c r="CS193">
        <f t="shared" si="184"/>
        <v>0.69574999999999998</v>
      </c>
      <c r="CT193">
        <f t="shared" si="185"/>
        <v>101.07603</v>
      </c>
      <c r="CU193">
        <f t="shared" si="186"/>
        <v>0</v>
      </c>
      <c r="CV193">
        <f t="shared" si="187"/>
        <v>11.143384999999999</v>
      </c>
      <c r="CW193">
        <f t="shared" si="188"/>
        <v>6.3250000000000001E-2</v>
      </c>
      <c r="CX193">
        <f t="shared" si="189"/>
        <v>0</v>
      </c>
      <c r="CY193">
        <f t="shared" si="190"/>
        <v>41.2209</v>
      </c>
      <c r="CZ193">
        <f t="shared" si="191"/>
        <v>30.534000000000002</v>
      </c>
      <c r="DC193" t="s">
        <v>3</v>
      </c>
      <c r="DD193" t="s">
        <v>230</v>
      </c>
      <c r="DE193" t="s">
        <v>231</v>
      </c>
      <c r="DF193" t="s">
        <v>231</v>
      </c>
      <c r="DG193" t="s">
        <v>232</v>
      </c>
      <c r="DH193" t="s">
        <v>3</v>
      </c>
      <c r="DI193" t="s">
        <v>232</v>
      </c>
      <c r="DJ193" t="s">
        <v>231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76</v>
      </c>
      <c r="DW193" t="s">
        <v>76</v>
      </c>
      <c r="DX193">
        <v>100</v>
      </c>
      <c r="EE193">
        <v>45919573</v>
      </c>
      <c r="EF193">
        <v>2</v>
      </c>
      <c r="EG193" t="s">
        <v>24</v>
      </c>
      <c r="EH193">
        <v>0</v>
      </c>
      <c r="EI193" t="s">
        <v>3</v>
      </c>
      <c r="EJ193">
        <v>1</v>
      </c>
      <c r="EK193">
        <v>13001</v>
      </c>
      <c r="EL193" t="s">
        <v>223</v>
      </c>
      <c r="EM193" t="s">
        <v>224</v>
      </c>
      <c r="EO193" t="s">
        <v>225</v>
      </c>
      <c r="EQ193">
        <v>0</v>
      </c>
      <c r="ER193">
        <v>322.02</v>
      </c>
      <c r="ES193">
        <v>281.27</v>
      </c>
      <c r="ET193">
        <v>6.01</v>
      </c>
      <c r="EU193">
        <v>0.22</v>
      </c>
      <c r="EV193">
        <v>34.74</v>
      </c>
      <c r="EW193">
        <v>3.83</v>
      </c>
      <c r="EX193">
        <v>0.02</v>
      </c>
      <c r="EY193">
        <v>0</v>
      </c>
      <c r="FQ193">
        <v>0</v>
      </c>
      <c r="FR193">
        <f t="shared" si="192"/>
        <v>0</v>
      </c>
      <c r="FS193">
        <v>0</v>
      </c>
      <c r="FT193" t="s">
        <v>28</v>
      </c>
      <c r="FU193" t="s">
        <v>29</v>
      </c>
      <c r="FX193">
        <v>81</v>
      </c>
      <c r="FY193">
        <v>59.5</v>
      </c>
      <c r="GA193" t="s">
        <v>3</v>
      </c>
      <c r="GD193">
        <v>1</v>
      </c>
      <c r="GF193">
        <v>886243478</v>
      </c>
      <c r="GG193">
        <v>2</v>
      </c>
      <c r="GH193">
        <v>1</v>
      </c>
      <c r="GI193">
        <v>-2</v>
      </c>
      <c r="GJ193">
        <v>0</v>
      </c>
      <c r="GK193">
        <v>0</v>
      </c>
      <c r="GL193">
        <f t="shared" si="193"/>
        <v>0</v>
      </c>
      <c r="GM193">
        <f t="shared" si="194"/>
        <v>441.19</v>
      </c>
      <c r="GN193">
        <f t="shared" si="195"/>
        <v>441.19</v>
      </c>
      <c r="GO193">
        <f t="shared" si="196"/>
        <v>0</v>
      </c>
      <c r="GP193">
        <f t="shared" si="197"/>
        <v>0</v>
      </c>
      <c r="GR193">
        <v>0</v>
      </c>
      <c r="GS193">
        <v>0</v>
      </c>
      <c r="GT193">
        <v>0</v>
      </c>
      <c r="GU193" t="s">
        <v>3</v>
      </c>
      <c r="GV193">
        <f t="shared" si="198"/>
        <v>0</v>
      </c>
      <c r="GW193">
        <v>1</v>
      </c>
      <c r="GX193">
        <f t="shared" si="199"/>
        <v>0</v>
      </c>
      <c r="HA193">
        <v>0</v>
      </c>
      <c r="HB193">
        <v>0</v>
      </c>
      <c r="HC193">
        <f t="shared" si="200"/>
        <v>0</v>
      </c>
      <c r="IK193">
        <v>0</v>
      </c>
    </row>
    <row r="194" spans="1:245" x14ac:dyDescent="0.2">
      <c r="A194">
        <v>18</v>
      </c>
      <c r="B194">
        <v>1</v>
      </c>
      <c r="C194">
        <v>388</v>
      </c>
      <c r="E194" t="s">
        <v>278</v>
      </c>
      <c r="F194" t="s">
        <v>234</v>
      </c>
      <c r="G194" t="s">
        <v>235</v>
      </c>
      <c r="H194" t="s">
        <v>19</v>
      </c>
      <c r="I194">
        <f>I192*J194</f>
        <v>2.0899999999999998E-2</v>
      </c>
      <c r="J194">
        <v>4.1799999999999997E-2</v>
      </c>
      <c r="O194">
        <f t="shared" si="162"/>
        <v>340.73</v>
      </c>
      <c r="P194">
        <f t="shared" si="163"/>
        <v>340.73</v>
      </c>
      <c r="Q194">
        <f t="shared" si="164"/>
        <v>0</v>
      </c>
      <c r="R194">
        <f t="shared" si="165"/>
        <v>0</v>
      </c>
      <c r="S194">
        <f t="shared" si="166"/>
        <v>0</v>
      </c>
      <c r="T194">
        <f t="shared" si="167"/>
        <v>0</v>
      </c>
      <c r="U194">
        <f t="shared" si="168"/>
        <v>0</v>
      </c>
      <c r="V194">
        <f t="shared" si="169"/>
        <v>0</v>
      </c>
      <c r="W194">
        <f t="shared" si="170"/>
        <v>0</v>
      </c>
      <c r="X194">
        <f t="shared" si="171"/>
        <v>0</v>
      </c>
      <c r="Y194">
        <f t="shared" si="172"/>
        <v>0</v>
      </c>
      <c r="AA194">
        <v>47636896</v>
      </c>
      <c r="AB194">
        <f t="shared" si="173"/>
        <v>16303</v>
      </c>
      <c r="AC194">
        <f t="shared" ref="AC194:AC205" si="202">ROUND((ES194),6)</f>
        <v>16303</v>
      </c>
      <c r="AD194">
        <f t="shared" ref="AD194:AD205" si="203">ROUND((((ET194)-(EU194))+AE194),6)</f>
        <v>0</v>
      </c>
      <c r="AE194">
        <f t="shared" ref="AE194:AE205" si="204">ROUND((EU194),6)</f>
        <v>0</v>
      </c>
      <c r="AF194">
        <f t="shared" ref="AF194:AF205" si="205">ROUND((EV194),6)</f>
        <v>0</v>
      </c>
      <c r="AG194">
        <f t="shared" si="178"/>
        <v>0</v>
      </c>
      <c r="AH194">
        <f t="shared" ref="AH194:AH205" si="206">(EW194)</f>
        <v>0</v>
      </c>
      <c r="AI194">
        <f t="shared" ref="AI194:AI205" si="207">(EX194)</f>
        <v>0</v>
      </c>
      <c r="AJ194">
        <f t="shared" si="180"/>
        <v>0</v>
      </c>
      <c r="AK194">
        <v>16303</v>
      </c>
      <c r="AL194">
        <v>16303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81</v>
      </c>
      <c r="AU194">
        <v>60</v>
      </c>
      <c r="AV194">
        <v>1.06</v>
      </c>
      <c r="AW194">
        <v>1.06</v>
      </c>
      <c r="AZ194">
        <v>1</v>
      </c>
      <c r="BA194">
        <v>1</v>
      </c>
      <c r="BB194">
        <v>1</v>
      </c>
      <c r="BC194">
        <v>1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1</v>
      </c>
      <c r="BJ194" t="s">
        <v>236</v>
      </c>
      <c r="BM194">
        <v>13001</v>
      </c>
      <c r="BN194">
        <v>0</v>
      </c>
      <c r="BO194" t="s">
        <v>3</v>
      </c>
      <c r="BP194">
        <v>0</v>
      </c>
      <c r="BQ194">
        <v>2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90</v>
      </c>
      <c r="CA194">
        <v>70</v>
      </c>
      <c r="CE194">
        <v>0</v>
      </c>
      <c r="CF194">
        <v>0</v>
      </c>
      <c r="CG194">
        <v>0</v>
      </c>
      <c r="CM194">
        <v>0</v>
      </c>
      <c r="CN194" t="s">
        <v>1172</v>
      </c>
      <c r="CO194">
        <v>0</v>
      </c>
      <c r="CP194">
        <f t="shared" si="181"/>
        <v>340.73</v>
      </c>
      <c r="CQ194">
        <f t="shared" si="182"/>
        <v>16303</v>
      </c>
      <c r="CR194">
        <f t="shared" si="183"/>
        <v>0</v>
      </c>
      <c r="CS194">
        <f t="shared" si="184"/>
        <v>0</v>
      </c>
      <c r="CT194">
        <f t="shared" si="185"/>
        <v>0</v>
      </c>
      <c r="CU194">
        <f t="shared" si="186"/>
        <v>0</v>
      </c>
      <c r="CV194">
        <f t="shared" si="187"/>
        <v>0</v>
      </c>
      <c r="CW194">
        <f t="shared" si="188"/>
        <v>0</v>
      </c>
      <c r="CX194">
        <f t="shared" si="189"/>
        <v>0</v>
      </c>
      <c r="CY194">
        <f t="shared" si="190"/>
        <v>0</v>
      </c>
      <c r="CZ194">
        <f t="shared" si="191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1009</v>
      </c>
      <c r="DV194" t="s">
        <v>19</v>
      </c>
      <c r="DW194" t="s">
        <v>19</v>
      </c>
      <c r="DX194">
        <v>1000</v>
      </c>
      <c r="EE194">
        <v>45919573</v>
      </c>
      <c r="EF194">
        <v>2</v>
      </c>
      <c r="EG194" t="s">
        <v>24</v>
      </c>
      <c r="EH194">
        <v>0</v>
      </c>
      <c r="EI194" t="s">
        <v>3</v>
      </c>
      <c r="EJ194">
        <v>1</v>
      </c>
      <c r="EK194">
        <v>13001</v>
      </c>
      <c r="EL194" t="s">
        <v>223</v>
      </c>
      <c r="EM194" t="s">
        <v>224</v>
      </c>
      <c r="EO194" t="s">
        <v>225</v>
      </c>
      <c r="EQ194">
        <v>0</v>
      </c>
      <c r="ER194">
        <v>16303</v>
      </c>
      <c r="ES194">
        <v>16303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192"/>
        <v>0</v>
      </c>
      <c r="FS194">
        <v>0</v>
      </c>
      <c r="FT194" t="s">
        <v>28</v>
      </c>
      <c r="FU194" t="s">
        <v>29</v>
      </c>
      <c r="FX194">
        <v>81</v>
      </c>
      <c r="FY194">
        <v>59.5</v>
      </c>
      <c r="GA194" t="s">
        <v>3</v>
      </c>
      <c r="GD194">
        <v>1</v>
      </c>
      <c r="GF194">
        <v>-1644319245</v>
      </c>
      <c r="GG194">
        <v>2</v>
      </c>
      <c r="GH194">
        <v>1</v>
      </c>
      <c r="GI194">
        <v>-2</v>
      </c>
      <c r="GJ194">
        <v>0</v>
      </c>
      <c r="GK194">
        <v>0</v>
      </c>
      <c r="GL194">
        <f t="shared" si="193"/>
        <v>0</v>
      </c>
      <c r="GM194">
        <f t="shared" si="194"/>
        <v>340.73</v>
      </c>
      <c r="GN194">
        <f t="shared" si="195"/>
        <v>340.73</v>
      </c>
      <c r="GO194">
        <f t="shared" si="196"/>
        <v>0</v>
      </c>
      <c r="GP194">
        <f t="shared" si="197"/>
        <v>0</v>
      </c>
      <c r="GR194">
        <v>0</v>
      </c>
      <c r="GS194">
        <v>3</v>
      </c>
      <c r="GT194">
        <v>0</v>
      </c>
      <c r="GU194" t="s">
        <v>3</v>
      </c>
      <c r="GV194">
        <f t="shared" si="198"/>
        <v>0</v>
      </c>
      <c r="GW194">
        <v>1</v>
      </c>
      <c r="GX194">
        <f t="shared" si="199"/>
        <v>0</v>
      </c>
      <c r="HA194">
        <v>0</v>
      </c>
      <c r="HB194">
        <v>0</v>
      </c>
      <c r="HC194">
        <f t="shared" si="200"/>
        <v>0</v>
      </c>
      <c r="IK194">
        <v>0</v>
      </c>
    </row>
    <row r="195" spans="1:245" x14ac:dyDescent="0.2">
      <c r="A195">
        <v>18</v>
      </c>
      <c r="B195">
        <v>1</v>
      </c>
      <c r="C195">
        <v>397</v>
      </c>
      <c r="E195" t="s">
        <v>278</v>
      </c>
      <c r="F195" t="s">
        <v>234</v>
      </c>
      <c r="G195" t="s">
        <v>235</v>
      </c>
      <c r="H195" t="s">
        <v>19</v>
      </c>
      <c r="I195">
        <f>I193*J195</f>
        <v>2.0899999999999998E-2</v>
      </c>
      <c r="J195">
        <v>4.1799999999999997E-2</v>
      </c>
      <c r="O195">
        <f t="shared" si="162"/>
        <v>340.73</v>
      </c>
      <c r="P195">
        <f t="shared" si="163"/>
        <v>340.73</v>
      </c>
      <c r="Q195">
        <f t="shared" si="164"/>
        <v>0</v>
      </c>
      <c r="R195">
        <f t="shared" si="165"/>
        <v>0</v>
      </c>
      <c r="S195">
        <f t="shared" si="166"/>
        <v>0</v>
      </c>
      <c r="T195">
        <f t="shared" si="167"/>
        <v>0</v>
      </c>
      <c r="U195">
        <f t="shared" si="168"/>
        <v>0</v>
      </c>
      <c r="V195">
        <f t="shared" si="169"/>
        <v>0</v>
      </c>
      <c r="W195">
        <f t="shared" si="170"/>
        <v>0</v>
      </c>
      <c r="X195">
        <f t="shared" si="171"/>
        <v>0</v>
      </c>
      <c r="Y195">
        <f t="shared" si="172"/>
        <v>0</v>
      </c>
      <c r="AA195">
        <v>47641669</v>
      </c>
      <c r="AB195">
        <f t="shared" si="173"/>
        <v>16303</v>
      </c>
      <c r="AC195">
        <f t="shared" si="202"/>
        <v>16303</v>
      </c>
      <c r="AD195">
        <f t="shared" si="203"/>
        <v>0</v>
      </c>
      <c r="AE195">
        <f t="shared" si="204"/>
        <v>0</v>
      </c>
      <c r="AF195">
        <f t="shared" si="205"/>
        <v>0</v>
      </c>
      <c r="AG195">
        <f t="shared" si="178"/>
        <v>0</v>
      </c>
      <c r="AH195">
        <f t="shared" si="206"/>
        <v>0</v>
      </c>
      <c r="AI195">
        <f t="shared" si="207"/>
        <v>0</v>
      </c>
      <c r="AJ195">
        <f t="shared" si="180"/>
        <v>0</v>
      </c>
      <c r="AK195">
        <v>16303</v>
      </c>
      <c r="AL195">
        <v>16303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81</v>
      </c>
      <c r="AU195">
        <v>60</v>
      </c>
      <c r="AV195">
        <v>1</v>
      </c>
      <c r="AW195">
        <v>1</v>
      </c>
      <c r="AZ195">
        <v>1</v>
      </c>
      <c r="BA195">
        <v>1</v>
      </c>
      <c r="BB195">
        <v>1</v>
      </c>
      <c r="BC195">
        <v>1</v>
      </c>
      <c r="BD195" t="s">
        <v>3</v>
      </c>
      <c r="BE195" t="s">
        <v>3</v>
      </c>
      <c r="BF195" t="s">
        <v>3</v>
      </c>
      <c r="BG195" t="s">
        <v>3</v>
      </c>
      <c r="BH195">
        <v>3</v>
      </c>
      <c r="BI195">
        <v>1</v>
      </c>
      <c r="BJ195" t="s">
        <v>236</v>
      </c>
      <c r="BM195">
        <v>13001</v>
      </c>
      <c r="BN195">
        <v>0</v>
      </c>
      <c r="BO195" t="s">
        <v>3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90</v>
      </c>
      <c r="CA195">
        <v>70</v>
      </c>
      <c r="CE195">
        <v>0</v>
      </c>
      <c r="CF195">
        <v>0</v>
      </c>
      <c r="CG195">
        <v>0</v>
      </c>
      <c r="CM195">
        <v>0</v>
      </c>
      <c r="CN195" t="s">
        <v>1172</v>
      </c>
      <c r="CO195">
        <v>0</v>
      </c>
      <c r="CP195">
        <f t="shared" si="181"/>
        <v>340.73</v>
      </c>
      <c r="CQ195">
        <f t="shared" si="182"/>
        <v>16303</v>
      </c>
      <c r="CR195">
        <f t="shared" si="183"/>
        <v>0</v>
      </c>
      <c r="CS195">
        <f t="shared" si="184"/>
        <v>0</v>
      </c>
      <c r="CT195">
        <f t="shared" si="185"/>
        <v>0</v>
      </c>
      <c r="CU195">
        <f t="shared" si="186"/>
        <v>0</v>
      </c>
      <c r="CV195">
        <f t="shared" si="187"/>
        <v>0</v>
      </c>
      <c r="CW195">
        <f t="shared" si="188"/>
        <v>0</v>
      </c>
      <c r="CX195">
        <f t="shared" si="189"/>
        <v>0</v>
      </c>
      <c r="CY195">
        <f t="shared" si="190"/>
        <v>0</v>
      </c>
      <c r="CZ195">
        <f t="shared" si="191"/>
        <v>0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1009</v>
      </c>
      <c r="DV195" t="s">
        <v>19</v>
      </c>
      <c r="DW195" t="s">
        <v>19</v>
      </c>
      <c r="DX195">
        <v>1000</v>
      </c>
      <c r="EE195">
        <v>45919573</v>
      </c>
      <c r="EF195">
        <v>2</v>
      </c>
      <c r="EG195" t="s">
        <v>24</v>
      </c>
      <c r="EH195">
        <v>0</v>
      </c>
      <c r="EI195" t="s">
        <v>3</v>
      </c>
      <c r="EJ195">
        <v>1</v>
      </c>
      <c r="EK195">
        <v>13001</v>
      </c>
      <c r="EL195" t="s">
        <v>223</v>
      </c>
      <c r="EM195" t="s">
        <v>224</v>
      </c>
      <c r="EO195" t="s">
        <v>225</v>
      </c>
      <c r="EQ195">
        <v>0</v>
      </c>
      <c r="ER195">
        <v>16303</v>
      </c>
      <c r="ES195">
        <v>16303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192"/>
        <v>0</v>
      </c>
      <c r="FS195">
        <v>0</v>
      </c>
      <c r="FT195" t="s">
        <v>28</v>
      </c>
      <c r="FU195" t="s">
        <v>29</v>
      </c>
      <c r="FX195">
        <v>81</v>
      </c>
      <c r="FY195">
        <v>59.5</v>
      </c>
      <c r="GA195" t="s">
        <v>3</v>
      </c>
      <c r="GD195">
        <v>1</v>
      </c>
      <c r="GF195">
        <v>-1644319245</v>
      </c>
      <c r="GG195">
        <v>2</v>
      </c>
      <c r="GH195">
        <v>1</v>
      </c>
      <c r="GI195">
        <v>-2</v>
      </c>
      <c r="GJ195">
        <v>0</v>
      </c>
      <c r="GK195">
        <v>0</v>
      </c>
      <c r="GL195">
        <f t="shared" si="193"/>
        <v>0</v>
      </c>
      <c r="GM195">
        <f t="shared" si="194"/>
        <v>340.73</v>
      </c>
      <c r="GN195">
        <f t="shared" si="195"/>
        <v>340.73</v>
      </c>
      <c r="GO195">
        <f t="shared" si="196"/>
        <v>0</v>
      </c>
      <c r="GP195">
        <f t="shared" si="197"/>
        <v>0</v>
      </c>
      <c r="GR195">
        <v>0</v>
      </c>
      <c r="GS195">
        <v>0</v>
      </c>
      <c r="GT195">
        <v>0</v>
      </c>
      <c r="GU195" t="s">
        <v>3</v>
      </c>
      <c r="GV195">
        <f t="shared" si="198"/>
        <v>0</v>
      </c>
      <c r="GW195">
        <v>1</v>
      </c>
      <c r="GX195">
        <f t="shared" si="199"/>
        <v>0</v>
      </c>
      <c r="HA195">
        <v>0</v>
      </c>
      <c r="HB195">
        <v>0</v>
      </c>
      <c r="HC195">
        <f t="shared" si="200"/>
        <v>0</v>
      </c>
      <c r="IK195">
        <v>0</v>
      </c>
    </row>
    <row r="196" spans="1:245" x14ac:dyDescent="0.2">
      <c r="A196">
        <v>18</v>
      </c>
      <c r="B196">
        <v>1</v>
      </c>
      <c r="C196">
        <v>387</v>
      </c>
      <c r="E196" t="s">
        <v>279</v>
      </c>
      <c r="F196" t="s">
        <v>238</v>
      </c>
      <c r="G196" t="s">
        <v>239</v>
      </c>
      <c r="H196" t="s">
        <v>19</v>
      </c>
      <c r="I196">
        <f>I192*J196</f>
        <v>-2.0899999999999998E-2</v>
      </c>
      <c r="J196">
        <v>-4.1799999999999997E-2</v>
      </c>
      <c r="O196">
        <f t="shared" si="162"/>
        <v>-299.14</v>
      </c>
      <c r="P196">
        <f t="shared" si="163"/>
        <v>-299.14</v>
      </c>
      <c r="Q196">
        <f t="shared" si="164"/>
        <v>0</v>
      </c>
      <c r="R196">
        <f t="shared" si="165"/>
        <v>0</v>
      </c>
      <c r="S196">
        <f t="shared" si="166"/>
        <v>0</v>
      </c>
      <c r="T196">
        <f t="shared" si="167"/>
        <v>0</v>
      </c>
      <c r="U196">
        <f t="shared" si="168"/>
        <v>0</v>
      </c>
      <c r="V196">
        <f t="shared" si="169"/>
        <v>0</v>
      </c>
      <c r="W196">
        <f t="shared" si="170"/>
        <v>0</v>
      </c>
      <c r="X196">
        <f t="shared" si="171"/>
        <v>0</v>
      </c>
      <c r="Y196">
        <f t="shared" si="172"/>
        <v>0</v>
      </c>
      <c r="AA196">
        <v>47636896</v>
      </c>
      <c r="AB196">
        <f t="shared" si="173"/>
        <v>14312.87</v>
      </c>
      <c r="AC196">
        <f t="shared" si="202"/>
        <v>14312.87</v>
      </c>
      <c r="AD196">
        <f t="shared" si="203"/>
        <v>0</v>
      </c>
      <c r="AE196">
        <f t="shared" si="204"/>
        <v>0</v>
      </c>
      <c r="AF196">
        <f t="shared" si="205"/>
        <v>0</v>
      </c>
      <c r="AG196">
        <f t="shared" si="178"/>
        <v>0</v>
      </c>
      <c r="AH196">
        <f t="shared" si="206"/>
        <v>0</v>
      </c>
      <c r="AI196">
        <f t="shared" si="207"/>
        <v>0</v>
      </c>
      <c r="AJ196">
        <f t="shared" si="180"/>
        <v>0</v>
      </c>
      <c r="AK196">
        <v>14312.87</v>
      </c>
      <c r="AL196">
        <v>14312.87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81</v>
      </c>
      <c r="AU196">
        <v>60</v>
      </c>
      <c r="AV196">
        <v>1.06</v>
      </c>
      <c r="AW196">
        <v>1.06</v>
      </c>
      <c r="AZ196">
        <v>1</v>
      </c>
      <c r="BA196">
        <v>1</v>
      </c>
      <c r="BB196">
        <v>1</v>
      </c>
      <c r="BC196">
        <v>1</v>
      </c>
      <c r="BD196" t="s">
        <v>3</v>
      </c>
      <c r="BE196" t="s">
        <v>3</v>
      </c>
      <c r="BF196" t="s">
        <v>3</v>
      </c>
      <c r="BG196" t="s">
        <v>3</v>
      </c>
      <c r="BH196">
        <v>3</v>
      </c>
      <c r="BI196">
        <v>1</v>
      </c>
      <c r="BJ196" t="s">
        <v>240</v>
      </c>
      <c r="BM196">
        <v>13001</v>
      </c>
      <c r="BN196">
        <v>0</v>
      </c>
      <c r="BO196" t="s">
        <v>3</v>
      </c>
      <c r="BP196">
        <v>0</v>
      </c>
      <c r="BQ196">
        <v>2</v>
      </c>
      <c r="BR196">
        <v>1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90</v>
      </c>
      <c r="CA196">
        <v>70</v>
      </c>
      <c r="CE196">
        <v>0</v>
      </c>
      <c r="CF196">
        <v>0</v>
      </c>
      <c r="CG196">
        <v>0</v>
      </c>
      <c r="CM196">
        <v>0</v>
      </c>
      <c r="CN196" t="s">
        <v>1172</v>
      </c>
      <c r="CO196">
        <v>0</v>
      </c>
      <c r="CP196">
        <f t="shared" si="181"/>
        <v>-299.14</v>
      </c>
      <c r="CQ196">
        <f t="shared" si="182"/>
        <v>14312.87</v>
      </c>
      <c r="CR196">
        <f t="shared" si="183"/>
        <v>0</v>
      </c>
      <c r="CS196">
        <f t="shared" si="184"/>
        <v>0</v>
      </c>
      <c r="CT196">
        <f t="shared" si="185"/>
        <v>0</v>
      </c>
      <c r="CU196">
        <f t="shared" si="186"/>
        <v>0</v>
      </c>
      <c r="CV196">
        <f t="shared" si="187"/>
        <v>0</v>
      </c>
      <c r="CW196">
        <f t="shared" si="188"/>
        <v>0</v>
      </c>
      <c r="CX196">
        <f t="shared" si="189"/>
        <v>0</v>
      </c>
      <c r="CY196">
        <f t="shared" si="190"/>
        <v>0</v>
      </c>
      <c r="CZ196">
        <f t="shared" si="191"/>
        <v>0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0</v>
      </c>
      <c r="DO196">
        <v>0</v>
      </c>
      <c r="DP196">
        <v>1</v>
      </c>
      <c r="DQ196">
        <v>1</v>
      </c>
      <c r="DU196">
        <v>1009</v>
      </c>
      <c r="DV196" t="s">
        <v>19</v>
      </c>
      <c r="DW196" t="s">
        <v>19</v>
      </c>
      <c r="DX196">
        <v>1000</v>
      </c>
      <c r="EE196">
        <v>45919573</v>
      </c>
      <c r="EF196">
        <v>2</v>
      </c>
      <c r="EG196" t="s">
        <v>24</v>
      </c>
      <c r="EH196">
        <v>0</v>
      </c>
      <c r="EI196" t="s">
        <v>3</v>
      </c>
      <c r="EJ196">
        <v>1</v>
      </c>
      <c r="EK196">
        <v>13001</v>
      </c>
      <c r="EL196" t="s">
        <v>223</v>
      </c>
      <c r="EM196" t="s">
        <v>224</v>
      </c>
      <c r="EO196" t="s">
        <v>225</v>
      </c>
      <c r="EQ196">
        <v>32768</v>
      </c>
      <c r="ER196">
        <v>14312.87</v>
      </c>
      <c r="ES196">
        <v>14312.87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192"/>
        <v>0</v>
      </c>
      <c r="FS196">
        <v>0</v>
      </c>
      <c r="FT196" t="s">
        <v>28</v>
      </c>
      <c r="FU196" t="s">
        <v>29</v>
      </c>
      <c r="FX196">
        <v>81</v>
      </c>
      <c r="FY196">
        <v>59.5</v>
      </c>
      <c r="GA196" t="s">
        <v>3</v>
      </c>
      <c r="GD196">
        <v>1</v>
      </c>
      <c r="GF196">
        <v>314961973</v>
      </c>
      <c r="GG196">
        <v>2</v>
      </c>
      <c r="GH196">
        <v>1</v>
      </c>
      <c r="GI196">
        <v>-2</v>
      </c>
      <c r="GJ196">
        <v>0</v>
      </c>
      <c r="GK196">
        <v>0</v>
      </c>
      <c r="GL196">
        <f t="shared" si="193"/>
        <v>0</v>
      </c>
      <c r="GM196">
        <f t="shared" si="194"/>
        <v>-299.14</v>
      </c>
      <c r="GN196">
        <f t="shared" si="195"/>
        <v>-299.14</v>
      </c>
      <c r="GO196">
        <f t="shared" si="196"/>
        <v>0</v>
      </c>
      <c r="GP196">
        <f t="shared" si="197"/>
        <v>0</v>
      </c>
      <c r="GR196">
        <v>0</v>
      </c>
      <c r="GS196">
        <v>3</v>
      </c>
      <c r="GT196">
        <v>0</v>
      </c>
      <c r="GU196" t="s">
        <v>3</v>
      </c>
      <c r="GV196">
        <f t="shared" si="198"/>
        <v>0</v>
      </c>
      <c r="GW196">
        <v>1</v>
      </c>
      <c r="GX196">
        <f t="shared" si="199"/>
        <v>0</v>
      </c>
      <c r="HA196">
        <v>0</v>
      </c>
      <c r="HB196">
        <v>0</v>
      </c>
      <c r="HC196">
        <f t="shared" si="200"/>
        <v>0</v>
      </c>
      <c r="IK196">
        <v>0</v>
      </c>
    </row>
    <row r="197" spans="1:245" x14ac:dyDescent="0.2">
      <c r="A197">
        <v>18</v>
      </c>
      <c r="B197">
        <v>1</v>
      </c>
      <c r="C197">
        <v>396</v>
      </c>
      <c r="E197" t="s">
        <v>279</v>
      </c>
      <c r="F197" t="s">
        <v>238</v>
      </c>
      <c r="G197" t="s">
        <v>239</v>
      </c>
      <c r="H197" t="s">
        <v>19</v>
      </c>
      <c r="I197">
        <f>I193*J197</f>
        <v>-2.0899999999999998E-2</v>
      </c>
      <c r="J197">
        <v>-4.1799999999999997E-2</v>
      </c>
      <c r="O197">
        <f t="shared" si="162"/>
        <v>-299.14</v>
      </c>
      <c r="P197">
        <f t="shared" si="163"/>
        <v>-299.14</v>
      </c>
      <c r="Q197">
        <f t="shared" si="164"/>
        <v>0</v>
      </c>
      <c r="R197">
        <f t="shared" si="165"/>
        <v>0</v>
      </c>
      <c r="S197">
        <f t="shared" si="166"/>
        <v>0</v>
      </c>
      <c r="T197">
        <f t="shared" si="167"/>
        <v>0</v>
      </c>
      <c r="U197">
        <f t="shared" si="168"/>
        <v>0</v>
      </c>
      <c r="V197">
        <f t="shared" si="169"/>
        <v>0</v>
      </c>
      <c r="W197">
        <f t="shared" si="170"/>
        <v>0</v>
      </c>
      <c r="X197">
        <f t="shared" si="171"/>
        <v>0</v>
      </c>
      <c r="Y197">
        <f t="shared" si="172"/>
        <v>0</v>
      </c>
      <c r="AA197">
        <v>47641669</v>
      </c>
      <c r="AB197">
        <f t="shared" si="173"/>
        <v>14312.87</v>
      </c>
      <c r="AC197">
        <f t="shared" si="202"/>
        <v>14312.87</v>
      </c>
      <c r="AD197">
        <f t="shared" si="203"/>
        <v>0</v>
      </c>
      <c r="AE197">
        <f t="shared" si="204"/>
        <v>0</v>
      </c>
      <c r="AF197">
        <f t="shared" si="205"/>
        <v>0</v>
      </c>
      <c r="AG197">
        <f t="shared" si="178"/>
        <v>0</v>
      </c>
      <c r="AH197">
        <f t="shared" si="206"/>
        <v>0</v>
      </c>
      <c r="AI197">
        <f t="shared" si="207"/>
        <v>0</v>
      </c>
      <c r="AJ197">
        <f t="shared" si="180"/>
        <v>0</v>
      </c>
      <c r="AK197">
        <v>14312.87</v>
      </c>
      <c r="AL197">
        <v>14312.87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81</v>
      </c>
      <c r="AU197">
        <v>60</v>
      </c>
      <c r="AV197">
        <v>1</v>
      </c>
      <c r="AW197">
        <v>1</v>
      </c>
      <c r="AZ197">
        <v>1</v>
      </c>
      <c r="BA197">
        <v>1</v>
      </c>
      <c r="BB197">
        <v>1</v>
      </c>
      <c r="BC197">
        <v>1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1</v>
      </c>
      <c r="BJ197" t="s">
        <v>240</v>
      </c>
      <c r="BM197">
        <v>13001</v>
      </c>
      <c r="BN197">
        <v>0</v>
      </c>
      <c r="BO197" t="s">
        <v>3</v>
      </c>
      <c r="BP197">
        <v>0</v>
      </c>
      <c r="BQ197">
        <v>2</v>
      </c>
      <c r="BR197">
        <v>1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90</v>
      </c>
      <c r="CA197">
        <v>70</v>
      </c>
      <c r="CE197">
        <v>0</v>
      </c>
      <c r="CF197">
        <v>0</v>
      </c>
      <c r="CG197">
        <v>0</v>
      </c>
      <c r="CM197">
        <v>0</v>
      </c>
      <c r="CN197" t="s">
        <v>1172</v>
      </c>
      <c r="CO197">
        <v>0</v>
      </c>
      <c r="CP197">
        <f t="shared" si="181"/>
        <v>-299.14</v>
      </c>
      <c r="CQ197">
        <f t="shared" si="182"/>
        <v>14312.87</v>
      </c>
      <c r="CR197">
        <f t="shared" si="183"/>
        <v>0</v>
      </c>
      <c r="CS197">
        <f t="shared" si="184"/>
        <v>0</v>
      </c>
      <c r="CT197">
        <f t="shared" si="185"/>
        <v>0</v>
      </c>
      <c r="CU197">
        <f t="shared" si="186"/>
        <v>0</v>
      </c>
      <c r="CV197">
        <f t="shared" si="187"/>
        <v>0</v>
      </c>
      <c r="CW197">
        <f t="shared" si="188"/>
        <v>0</v>
      </c>
      <c r="CX197">
        <f t="shared" si="189"/>
        <v>0</v>
      </c>
      <c r="CY197">
        <f t="shared" si="190"/>
        <v>0</v>
      </c>
      <c r="CZ197">
        <f t="shared" si="191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1009</v>
      </c>
      <c r="DV197" t="s">
        <v>19</v>
      </c>
      <c r="DW197" t="s">
        <v>19</v>
      </c>
      <c r="DX197">
        <v>1000</v>
      </c>
      <c r="EE197">
        <v>45919573</v>
      </c>
      <c r="EF197">
        <v>2</v>
      </c>
      <c r="EG197" t="s">
        <v>24</v>
      </c>
      <c r="EH197">
        <v>0</v>
      </c>
      <c r="EI197" t="s">
        <v>3</v>
      </c>
      <c r="EJ197">
        <v>1</v>
      </c>
      <c r="EK197">
        <v>13001</v>
      </c>
      <c r="EL197" t="s">
        <v>223</v>
      </c>
      <c r="EM197" t="s">
        <v>224</v>
      </c>
      <c r="EO197" t="s">
        <v>225</v>
      </c>
      <c r="EQ197">
        <v>32768</v>
      </c>
      <c r="ER197">
        <v>14312.87</v>
      </c>
      <c r="ES197">
        <v>14312.87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192"/>
        <v>0</v>
      </c>
      <c r="FS197">
        <v>0</v>
      </c>
      <c r="FT197" t="s">
        <v>28</v>
      </c>
      <c r="FU197" t="s">
        <v>29</v>
      </c>
      <c r="FX197">
        <v>81</v>
      </c>
      <c r="FY197">
        <v>59.5</v>
      </c>
      <c r="GA197" t="s">
        <v>3</v>
      </c>
      <c r="GD197">
        <v>1</v>
      </c>
      <c r="GF197">
        <v>314961973</v>
      </c>
      <c r="GG197">
        <v>2</v>
      </c>
      <c r="GH197">
        <v>1</v>
      </c>
      <c r="GI197">
        <v>-2</v>
      </c>
      <c r="GJ197">
        <v>0</v>
      </c>
      <c r="GK197">
        <v>0</v>
      </c>
      <c r="GL197">
        <f t="shared" si="193"/>
        <v>0</v>
      </c>
      <c r="GM197">
        <f t="shared" si="194"/>
        <v>-299.14</v>
      </c>
      <c r="GN197">
        <f t="shared" si="195"/>
        <v>-299.14</v>
      </c>
      <c r="GO197">
        <f t="shared" si="196"/>
        <v>0</v>
      </c>
      <c r="GP197">
        <f t="shared" si="197"/>
        <v>0</v>
      </c>
      <c r="GR197">
        <v>0</v>
      </c>
      <c r="GS197">
        <v>0</v>
      </c>
      <c r="GT197">
        <v>0</v>
      </c>
      <c r="GU197" t="s">
        <v>3</v>
      </c>
      <c r="GV197">
        <f t="shared" si="198"/>
        <v>0</v>
      </c>
      <c r="GW197">
        <v>1</v>
      </c>
      <c r="GX197">
        <f t="shared" si="199"/>
        <v>0</v>
      </c>
      <c r="HA197">
        <v>0</v>
      </c>
      <c r="HB197">
        <v>0</v>
      </c>
      <c r="HC197">
        <f t="shared" si="200"/>
        <v>0</v>
      </c>
      <c r="IK197">
        <v>0</v>
      </c>
    </row>
    <row r="198" spans="1:245" x14ac:dyDescent="0.2">
      <c r="A198">
        <v>17</v>
      </c>
      <c r="B198">
        <v>1</v>
      </c>
      <c r="E198" t="s">
        <v>280</v>
      </c>
      <c r="F198" t="s">
        <v>242</v>
      </c>
      <c r="G198" t="s">
        <v>243</v>
      </c>
      <c r="H198" t="s">
        <v>50</v>
      </c>
      <c r="I198">
        <v>3</v>
      </c>
      <c r="J198">
        <v>0</v>
      </c>
      <c r="O198">
        <f t="shared" si="162"/>
        <v>1995</v>
      </c>
      <c r="P198">
        <f t="shared" si="163"/>
        <v>1995</v>
      </c>
      <c r="Q198">
        <f t="shared" si="164"/>
        <v>0</v>
      </c>
      <c r="R198">
        <f t="shared" si="165"/>
        <v>0</v>
      </c>
      <c r="S198">
        <f t="shared" si="166"/>
        <v>0</v>
      </c>
      <c r="T198">
        <f t="shared" si="167"/>
        <v>0</v>
      </c>
      <c r="U198">
        <f t="shared" si="168"/>
        <v>0</v>
      </c>
      <c r="V198">
        <f t="shared" si="169"/>
        <v>0</v>
      </c>
      <c r="W198">
        <f t="shared" si="170"/>
        <v>0</v>
      </c>
      <c r="X198">
        <f t="shared" si="171"/>
        <v>0</v>
      </c>
      <c r="Y198">
        <f t="shared" si="172"/>
        <v>0</v>
      </c>
      <c r="AA198">
        <v>47636896</v>
      </c>
      <c r="AB198">
        <f t="shared" si="173"/>
        <v>665</v>
      </c>
      <c r="AC198">
        <f t="shared" si="202"/>
        <v>665</v>
      </c>
      <c r="AD198">
        <f t="shared" si="203"/>
        <v>0</v>
      </c>
      <c r="AE198">
        <f t="shared" si="204"/>
        <v>0</v>
      </c>
      <c r="AF198">
        <f t="shared" si="205"/>
        <v>0</v>
      </c>
      <c r="AG198">
        <f t="shared" si="178"/>
        <v>0</v>
      </c>
      <c r="AH198">
        <f t="shared" si="206"/>
        <v>0</v>
      </c>
      <c r="AI198">
        <f t="shared" si="207"/>
        <v>0</v>
      </c>
      <c r="AJ198">
        <f t="shared" si="180"/>
        <v>0</v>
      </c>
      <c r="AK198">
        <v>665</v>
      </c>
      <c r="AL198">
        <v>665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1.06</v>
      </c>
      <c r="AW198">
        <v>1.06</v>
      </c>
      <c r="AZ198">
        <v>1</v>
      </c>
      <c r="BA198">
        <v>1</v>
      </c>
      <c r="BB198">
        <v>1</v>
      </c>
      <c r="BC198">
        <v>1</v>
      </c>
      <c r="BD198" t="s">
        <v>3</v>
      </c>
      <c r="BE198" t="s">
        <v>3</v>
      </c>
      <c r="BF198" t="s">
        <v>3</v>
      </c>
      <c r="BG198" t="s">
        <v>3</v>
      </c>
      <c r="BH198">
        <v>3</v>
      </c>
      <c r="BI198">
        <v>1</v>
      </c>
      <c r="BJ198" t="s">
        <v>244</v>
      </c>
      <c r="BM198">
        <v>500001</v>
      </c>
      <c r="BN198">
        <v>0</v>
      </c>
      <c r="BO198" t="s">
        <v>3</v>
      </c>
      <c r="BP198">
        <v>0</v>
      </c>
      <c r="BQ198">
        <v>8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3</v>
      </c>
      <c r="BZ198">
        <v>0</v>
      </c>
      <c r="CA198">
        <v>0</v>
      </c>
      <c r="CE198">
        <v>0</v>
      </c>
      <c r="CF198">
        <v>0</v>
      </c>
      <c r="CG198">
        <v>0</v>
      </c>
      <c r="CM198">
        <v>0</v>
      </c>
      <c r="CN198" t="s">
        <v>3</v>
      </c>
      <c r="CO198">
        <v>0</v>
      </c>
      <c r="CP198">
        <f t="shared" si="181"/>
        <v>1995</v>
      </c>
      <c r="CQ198">
        <f t="shared" si="182"/>
        <v>665</v>
      </c>
      <c r="CR198">
        <f t="shared" si="183"/>
        <v>0</v>
      </c>
      <c r="CS198">
        <f t="shared" si="184"/>
        <v>0</v>
      </c>
      <c r="CT198">
        <f t="shared" si="185"/>
        <v>0</v>
      </c>
      <c r="CU198">
        <f t="shared" si="186"/>
        <v>0</v>
      </c>
      <c r="CV198">
        <f t="shared" si="187"/>
        <v>0</v>
      </c>
      <c r="CW198">
        <f t="shared" si="188"/>
        <v>0</v>
      </c>
      <c r="CX198">
        <f t="shared" si="189"/>
        <v>0</v>
      </c>
      <c r="CY198">
        <f t="shared" si="190"/>
        <v>0</v>
      </c>
      <c r="CZ198">
        <f t="shared" si="191"/>
        <v>0</v>
      </c>
      <c r="DC198" t="s">
        <v>3</v>
      </c>
      <c r="DD198" t="s">
        <v>3</v>
      </c>
      <c r="DE198" t="s">
        <v>3</v>
      </c>
      <c r="DF198" t="s">
        <v>3</v>
      </c>
      <c r="DG198" t="s">
        <v>3</v>
      </c>
      <c r="DH198" t="s">
        <v>3</v>
      </c>
      <c r="DI198" t="s">
        <v>3</v>
      </c>
      <c r="DJ198" t="s">
        <v>3</v>
      </c>
      <c r="DK198" t="s">
        <v>3</v>
      </c>
      <c r="DL198" t="s">
        <v>3</v>
      </c>
      <c r="DM198" t="s">
        <v>3</v>
      </c>
      <c r="DN198">
        <v>0</v>
      </c>
      <c r="DO198">
        <v>0</v>
      </c>
      <c r="DP198">
        <v>1</v>
      </c>
      <c r="DQ198">
        <v>1</v>
      </c>
      <c r="DU198">
        <v>1007</v>
      </c>
      <c r="DV198" t="s">
        <v>50</v>
      </c>
      <c r="DW198" t="s">
        <v>50</v>
      </c>
      <c r="DX198">
        <v>1</v>
      </c>
      <c r="EE198">
        <v>45919503</v>
      </c>
      <c r="EF198">
        <v>8</v>
      </c>
      <c r="EG198" t="s">
        <v>245</v>
      </c>
      <c r="EH198">
        <v>0</v>
      </c>
      <c r="EI198" t="s">
        <v>3</v>
      </c>
      <c r="EJ198">
        <v>1</v>
      </c>
      <c r="EK198">
        <v>500001</v>
      </c>
      <c r="EL198" t="s">
        <v>246</v>
      </c>
      <c r="EM198" t="s">
        <v>247</v>
      </c>
      <c r="EO198" t="s">
        <v>3</v>
      </c>
      <c r="EQ198">
        <v>0</v>
      </c>
      <c r="ER198">
        <v>665</v>
      </c>
      <c r="ES198">
        <v>665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FQ198">
        <v>0</v>
      </c>
      <c r="FR198">
        <f t="shared" si="192"/>
        <v>0</v>
      </c>
      <c r="FS198">
        <v>0</v>
      </c>
      <c r="FX198">
        <v>0</v>
      </c>
      <c r="FY198">
        <v>0</v>
      </c>
      <c r="GA198" t="s">
        <v>3</v>
      </c>
      <c r="GD198">
        <v>1</v>
      </c>
      <c r="GF198">
        <v>497941104</v>
      </c>
      <c r="GG198">
        <v>2</v>
      </c>
      <c r="GH198">
        <v>1</v>
      </c>
      <c r="GI198">
        <v>-2</v>
      </c>
      <c r="GJ198">
        <v>0</v>
      </c>
      <c r="GK198">
        <v>0</v>
      </c>
      <c r="GL198">
        <f t="shared" si="193"/>
        <v>0</v>
      </c>
      <c r="GM198">
        <f t="shared" si="194"/>
        <v>1995</v>
      </c>
      <c r="GN198">
        <f t="shared" si="195"/>
        <v>1995</v>
      </c>
      <c r="GO198">
        <f t="shared" si="196"/>
        <v>0</v>
      </c>
      <c r="GP198">
        <f t="shared" si="197"/>
        <v>0</v>
      </c>
      <c r="GR198">
        <v>0</v>
      </c>
      <c r="GS198">
        <v>3</v>
      </c>
      <c r="GT198">
        <v>0</v>
      </c>
      <c r="GU198" t="s">
        <v>3</v>
      </c>
      <c r="GV198">
        <f t="shared" si="198"/>
        <v>0</v>
      </c>
      <c r="GW198">
        <v>1</v>
      </c>
      <c r="GX198">
        <f t="shared" si="199"/>
        <v>0</v>
      </c>
      <c r="HA198">
        <v>0</v>
      </c>
      <c r="HB198">
        <v>0</v>
      </c>
      <c r="HC198">
        <f t="shared" si="200"/>
        <v>0</v>
      </c>
      <c r="IK198">
        <v>0</v>
      </c>
    </row>
    <row r="199" spans="1:245" x14ac:dyDescent="0.2">
      <c r="A199">
        <v>17</v>
      </c>
      <c r="B199">
        <v>1</v>
      </c>
      <c r="E199" t="s">
        <v>280</v>
      </c>
      <c r="F199" t="s">
        <v>242</v>
      </c>
      <c r="G199" t="s">
        <v>243</v>
      </c>
      <c r="H199" t="s">
        <v>50</v>
      </c>
      <c r="I199">
        <v>3</v>
      </c>
      <c r="J199">
        <v>0</v>
      </c>
      <c r="O199">
        <f t="shared" si="162"/>
        <v>1995</v>
      </c>
      <c r="P199">
        <f t="shared" si="163"/>
        <v>1995</v>
      </c>
      <c r="Q199">
        <f t="shared" si="164"/>
        <v>0</v>
      </c>
      <c r="R199">
        <f t="shared" si="165"/>
        <v>0</v>
      </c>
      <c r="S199">
        <f t="shared" si="166"/>
        <v>0</v>
      </c>
      <c r="T199">
        <f t="shared" si="167"/>
        <v>0</v>
      </c>
      <c r="U199">
        <f t="shared" si="168"/>
        <v>0</v>
      </c>
      <c r="V199">
        <f t="shared" si="169"/>
        <v>0</v>
      </c>
      <c r="W199">
        <f t="shared" si="170"/>
        <v>0</v>
      </c>
      <c r="X199">
        <f t="shared" si="171"/>
        <v>0</v>
      </c>
      <c r="Y199">
        <f t="shared" si="172"/>
        <v>0</v>
      </c>
      <c r="AA199">
        <v>47641669</v>
      </c>
      <c r="AB199">
        <f t="shared" si="173"/>
        <v>665</v>
      </c>
      <c r="AC199">
        <f t="shared" si="202"/>
        <v>665</v>
      </c>
      <c r="AD199">
        <f t="shared" si="203"/>
        <v>0</v>
      </c>
      <c r="AE199">
        <f t="shared" si="204"/>
        <v>0</v>
      </c>
      <c r="AF199">
        <f t="shared" si="205"/>
        <v>0</v>
      </c>
      <c r="AG199">
        <f t="shared" si="178"/>
        <v>0</v>
      </c>
      <c r="AH199">
        <f t="shared" si="206"/>
        <v>0</v>
      </c>
      <c r="AI199">
        <f t="shared" si="207"/>
        <v>0</v>
      </c>
      <c r="AJ199">
        <f t="shared" si="180"/>
        <v>0</v>
      </c>
      <c r="AK199">
        <v>665</v>
      </c>
      <c r="AL199">
        <v>665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1</v>
      </c>
      <c r="AW199">
        <v>1</v>
      </c>
      <c r="AZ199">
        <v>1</v>
      </c>
      <c r="BA199">
        <v>1</v>
      </c>
      <c r="BB199">
        <v>1</v>
      </c>
      <c r="BC199">
        <v>1</v>
      </c>
      <c r="BD199" t="s">
        <v>3</v>
      </c>
      <c r="BE199" t="s">
        <v>3</v>
      </c>
      <c r="BF199" t="s">
        <v>3</v>
      </c>
      <c r="BG199" t="s">
        <v>3</v>
      </c>
      <c r="BH199">
        <v>3</v>
      </c>
      <c r="BI199">
        <v>1</v>
      </c>
      <c r="BJ199" t="s">
        <v>244</v>
      </c>
      <c r="BM199">
        <v>500001</v>
      </c>
      <c r="BN199">
        <v>0</v>
      </c>
      <c r="BO199" t="s">
        <v>3</v>
      </c>
      <c r="BP199">
        <v>0</v>
      </c>
      <c r="BQ199">
        <v>8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0</v>
      </c>
      <c r="CA199">
        <v>0</v>
      </c>
      <c r="CE199">
        <v>0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si="181"/>
        <v>1995</v>
      </c>
      <c r="CQ199">
        <f t="shared" si="182"/>
        <v>665</v>
      </c>
      <c r="CR199">
        <f t="shared" si="183"/>
        <v>0</v>
      </c>
      <c r="CS199">
        <f t="shared" si="184"/>
        <v>0</v>
      </c>
      <c r="CT199">
        <f t="shared" si="185"/>
        <v>0</v>
      </c>
      <c r="CU199">
        <f t="shared" si="186"/>
        <v>0</v>
      </c>
      <c r="CV199">
        <f t="shared" si="187"/>
        <v>0</v>
      </c>
      <c r="CW199">
        <f t="shared" si="188"/>
        <v>0</v>
      </c>
      <c r="CX199">
        <f t="shared" si="189"/>
        <v>0</v>
      </c>
      <c r="CY199">
        <f t="shared" si="190"/>
        <v>0</v>
      </c>
      <c r="CZ199">
        <f t="shared" si="191"/>
        <v>0</v>
      </c>
      <c r="DC199" t="s">
        <v>3</v>
      </c>
      <c r="DD199" t="s">
        <v>3</v>
      </c>
      <c r="DE199" t="s">
        <v>3</v>
      </c>
      <c r="DF199" t="s">
        <v>3</v>
      </c>
      <c r="DG199" t="s">
        <v>3</v>
      </c>
      <c r="DH199" t="s">
        <v>3</v>
      </c>
      <c r="DI199" t="s">
        <v>3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1007</v>
      </c>
      <c r="DV199" t="s">
        <v>50</v>
      </c>
      <c r="DW199" t="s">
        <v>50</v>
      </c>
      <c r="DX199">
        <v>1</v>
      </c>
      <c r="EE199">
        <v>45919503</v>
      </c>
      <c r="EF199">
        <v>8</v>
      </c>
      <c r="EG199" t="s">
        <v>245</v>
      </c>
      <c r="EH199">
        <v>0</v>
      </c>
      <c r="EI199" t="s">
        <v>3</v>
      </c>
      <c r="EJ199">
        <v>1</v>
      </c>
      <c r="EK199">
        <v>500001</v>
      </c>
      <c r="EL199" t="s">
        <v>246</v>
      </c>
      <c r="EM199" t="s">
        <v>247</v>
      </c>
      <c r="EO199" t="s">
        <v>3</v>
      </c>
      <c r="EQ199">
        <v>0</v>
      </c>
      <c r="ER199">
        <v>665</v>
      </c>
      <c r="ES199">
        <v>665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FQ199">
        <v>0</v>
      </c>
      <c r="FR199">
        <f t="shared" si="192"/>
        <v>0</v>
      </c>
      <c r="FS199">
        <v>0</v>
      </c>
      <c r="FX199">
        <v>0</v>
      </c>
      <c r="FY199">
        <v>0</v>
      </c>
      <c r="GA199" t="s">
        <v>3</v>
      </c>
      <c r="GD199">
        <v>1</v>
      </c>
      <c r="GF199">
        <v>497941104</v>
      </c>
      <c r="GG199">
        <v>2</v>
      </c>
      <c r="GH199">
        <v>1</v>
      </c>
      <c r="GI199">
        <v>-2</v>
      </c>
      <c r="GJ199">
        <v>0</v>
      </c>
      <c r="GK199">
        <v>0</v>
      </c>
      <c r="GL199">
        <f t="shared" si="193"/>
        <v>0</v>
      </c>
      <c r="GM199">
        <f t="shared" si="194"/>
        <v>1995</v>
      </c>
      <c r="GN199">
        <f t="shared" si="195"/>
        <v>1995</v>
      </c>
      <c r="GO199">
        <f t="shared" si="196"/>
        <v>0</v>
      </c>
      <c r="GP199">
        <f t="shared" si="197"/>
        <v>0</v>
      </c>
      <c r="GR199">
        <v>0</v>
      </c>
      <c r="GS199">
        <v>0</v>
      </c>
      <c r="GT199">
        <v>0</v>
      </c>
      <c r="GU199" t="s">
        <v>3</v>
      </c>
      <c r="GV199">
        <f t="shared" si="198"/>
        <v>0</v>
      </c>
      <c r="GW199">
        <v>1</v>
      </c>
      <c r="GX199">
        <f t="shared" si="199"/>
        <v>0</v>
      </c>
      <c r="HA199">
        <v>0</v>
      </c>
      <c r="HB199">
        <v>0</v>
      </c>
      <c r="HC199">
        <f t="shared" si="200"/>
        <v>0</v>
      </c>
      <c r="IK199">
        <v>0</v>
      </c>
    </row>
    <row r="200" spans="1:245" x14ac:dyDescent="0.2">
      <c r="A200">
        <v>17</v>
      </c>
      <c r="B200">
        <v>1</v>
      </c>
      <c r="E200" t="s">
        <v>281</v>
      </c>
      <c r="F200" t="s">
        <v>249</v>
      </c>
      <c r="G200" t="s">
        <v>282</v>
      </c>
      <c r="H200" t="s">
        <v>251</v>
      </c>
      <c r="I200">
        <v>57.5</v>
      </c>
      <c r="J200">
        <v>0</v>
      </c>
      <c r="O200">
        <f t="shared" si="162"/>
        <v>2103.9299999999998</v>
      </c>
      <c r="P200">
        <f t="shared" si="163"/>
        <v>2103.9299999999998</v>
      </c>
      <c r="Q200">
        <f t="shared" si="164"/>
        <v>0</v>
      </c>
      <c r="R200">
        <f t="shared" si="165"/>
        <v>0</v>
      </c>
      <c r="S200">
        <f t="shared" si="166"/>
        <v>0</v>
      </c>
      <c r="T200">
        <f t="shared" si="167"/>
        <v>0</v>
      </c>
      <c r="U200">
        <f t="shared" si="168"/>
        <v>0</v>
      </c>
      <c r="V200">
        <f t="shared" si="169"/>
        <v>0</v>
      </c>
      <c r="W200">
        <f t="shared" si="170"/>
        <v>0</v>
      </c>
      <c r="X200">
        <f t="shared" si="171"/>
        <v>0</v>
      </c>
      <c r="Y200">
        <f t="shared" si="172"/>
        <v>0</v>
      </c>
      <c r="AA200">
        <v>47636896</v>
      </c>
      <c r="AB200">
        <f t="shared" si="173"/>
        <v>36.590000000000003</v>
      </c>
      <c r="AC200">
        <f t="shared" si="202"/>
        <v>36.590000000000003</v>
      </c>
      <c r="AD200">
        <f t="shared" si="203"/>
        <v>0</v>
      </c>
      <c r="AE200">
        <f t="shared" si="204"/>
        <v>0</v>
      </c>
      <c r="AF200">
        <f t="shared" si="205"/>
        <v>0</v>
      </c>
      <c r="AG200">
        <f t="shared" si="178"/>
        <v>0</v>
      </c>
      <c r="AH200">
        <f t="shared" si="206"/>
        <v>0</v>
      </c>
      <c r="AI200">
        <f t="shared" si="207"/>
        <v>0</v>
      </c>
      <c r="AJ200">
        <f t="shared" si="180"/>
        <v>0</v>
      </c>
      <c r="AK200">
        <v>36.590000000000003</v>
      </c>
      <c r="AL200">
        <v>36.590000000000003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1</v>
      </c>
      <c r="AW200">
        <v>1</v>
      </c>
      <c r="AZ200">
        <v>1</v>
      </c>
      <c r="BA200">
        <v>1</v>
      </c>
      <c r="BB200">
        <v>1</v>
      </c>
      <c r="BC200">
        <v>1</v>
      </c>
      <c r="BD200" t="s">
        <v>3</v>
      </c>
      <c r="BE200" t="s">
        <v>3</v>
      </c>
      <c r="BF200" t="s">
        <v>3</v>
      </c>
      <c r="BG200" t="s">
        <v>3</v>
      </c>
      <c r="BH200">
        <v>3</v>
      </c>
      <c r="BI200">
        <v>1</v>
      </c>
      <c r="BJ200" t="s">
        <v>252</v>
      </c>
      <c r="BM200">
        <v>500001</v>
      </c>
      <c r="BN200">
        <v>0</v>
      </c>
      <c r="BO200" t="s">
        <v>3</v>
      </c>
      <c r="BP200">
        <v>0</v>
      </c>
      <c r="BQ200">
        <v>8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0</v>
      </c>
      <c r="CA200">
        <v>0</v>
      </c>
      <c r="CE200">
        <v>0</v>
      </c>
      <c r="CF200">
        <v>0</v>
      </c>
      <c r="CG200">
        <v>0</v>
      </c>
      <c r="CM200">
        <v>0</v>
      </c>
      <c r="CN200" t="s">
        <v>3</v>
      </c>
      <c r="CO200">
        <v>0</v>
      </c>
      <c r="CP200">
        <f t="shared" si="181"/>
        <v>2103.9299999999998</v>
      </c>
      <c r="CQ200">
        <f t="shared" si="182"/>
        <v>36.590000000000003</v>
      </c>
      <c r="CR200">
        <f t="shared" si="183"/>
        <v>0</v>
      </c>
      <c r="CS200">
        <f t="shared" si="184"/>
        <v>0</v>
      </c>
      <c r="CT200">
        <f t="shared" si="185"/>
        <v>0</v>
      </c>
      <c r="CU200">
        <f t="shared" si="186"/>
        <v>0</v>
      </c>
      <c r="CV200">
        <f t="shared" si="187"/>
        <v>0</v>
      </c>
      <c r="CW200">
        <f t="shared" si="188"/>
        <v>0</v>
      </c>
      <c r="CX200">
        <f t="shared" si="189"/>
        <v>0</v>
      </c>
      <c r="CY200">
        <f t="shared" si="190"/>
        <v>0</v>
      </c>
      <c r="CZ200">
        <f t="shared" si="191"/>
        <v>0</v>
      </c>
      <c r="DC200" t="s">
        <v>3</v>
      </c>
      <c r="DD200" t="s">
        <v>3</v>
      </c>
      <c r="DE200" t="s">
        <v>3</v>
      </c>
      <c r="DF200" t="s">
        <v>3</v>
      </c>
      <c r="DG200" t="s">
        <v>3</v>
      </c>
      <c r="DH200" t="s">
        <v>3</v>
      </c>
      <c r="DI200" t="s">
        <v>3</v>
      </c>
      <c r="DJ200" t="s">
        <v>3</v>
      </c>
      <c r="DK200" t="s">
        <v>3</v>
      </c>
      <c r="DL200" t="s">
        <v>3</v>
      </c>
      <c r="DM200" t="s">
        <v>3</v>
      </c>
      <c r="DN200">
        <v>0</v>
      </c>
      <c r="DO200">
        <v>0</v>
      </c>
      <c r="DP200">
        <v>1</v>
      </c>
      <c r="DQ200">
        <v>1</v>
      </c>
      <c r="DU200">
        <v>1003</v>
      </c>
      <c r="DV200" t="s">
        <v>251</v>
      </c>
      <c r="DW200" t="s">
        <v>251</v>
      </c>
      <c r="DX200">
        <v>1</v>
      </c>
      <c r="EE200">
        <v>45919503</v>
      </c>
      <c r="EF200">
        <v>8</v>
      </c>
      <c r="EG200" t="s">
        <v>245</v>
      </c>
      <c r="EH200">
        <v>0</v>
      </c>
      <c r="EI200" t="s">
        <v>3</v>
      </c>
      <c r="EJ200">
        <v>1</v>
      </c>
      <c r="EK200">
        <v>500001</v>
      </c>
      <c r="EL200" t="s">
        <v>246</v>
      </c>
      <c r="EM200" t="s">
        <v>247</v>
      </c>
      <c r="EO200" t="s">
        <v>3</v>
      </c>
      <c r="EQ200">
        <v>0</v>
      </c>
      <c r="ER200">
        <v>36.590000000000003</v>
      </c>
      <c r="ES200">
        <v>36.590000000000003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FQ200">
        <v>0</v>
      </c>
      <c r="FR200">
        <f t="shared" si="192"/>
        <v>0</v>
      </c>
      <c r="FS200">
        <v>0</v>
      </c>
      <c r="FX200">
        <v>0</v>
      </c>
      <c r="FY200">
        <v>0</v>
      </c>
      <c r="GA200" t="s">
        <v>3</v>
      </c>
      <c r="GD200">
        <v>1</v>
      </c>
      <c r="GF200">
        <v>-1069580861</v>
      </c>
      <c r="GG200">
        <v>2</v>
      </c>
      <c r="GH200">
        <v>1</v>
      </c>
      <c r="GI200">
        <v>-2</v>
      </c>
      <c r="GJ200">
        <v>0</v>
      </c>
      <c r="GK200">
        <v>0</v>
      </c>
      <c r="GL200">
        <f t="shared" si="193"/>
        <v>0</v>
      </c>
      <c r="GM200">
        <f t="shared" si="194"/>
        <v>2103.9299999999998</v>
      </c>
      <c r="GN200">
        <f t="shared" si="195"/>
        <v>2103.9299999999998</v>
      </c>
      <c r="GO200">
        <f t="shared" si="196"/>
        <v>0</v>
      </c>
      <c r="GP200">
        <f t="shared" si="197"/>
        <v>0</v>
      </c>
      <c r="GR200">
        <v>0</v>
      </c>
      <c r="GS200">
        <v>3</v>
      </c>
      <c r="GT200">
        <v>0</v>
      </c>
      <c r="GU200" t="s">
        <v>3</v>
      </c>
      <c r="GV200">
        <f t="shared" si="198"/>
        <v>0</v>
      </c>
      <c r="GW200">
        <v>1</v>
      </c>
      <c r="GX200">
        <f t="shared" si="199"/>
        <v>0</v>
      </c>
      <c r="HA200">
        <v>0</v>
      </c>
      <c r="HB200">
        <v>0</v>
      </c>
      <c r="HC200">
        <f t="shared" si="200"/>
        <v>0</v>
      </c>
      <c r="IK200">
        <v>0</v>
      </c>
    </row>
    <row r="201" spans="1:245" x14ac:dyDescent="0.2">
      <c r="A201">
        <v>17</v>
      </c>
      <c r="B201">
        <v>1</v>
      </c>
      <c r="E201" t="s">
        <v>281</v>
      </c>
      <c r="F201" t="s">
        <v>249</v>
      </c>
      <c r="G201" t="s">
        <v>282</v>
      </c>
      <c r="H201" t="s">
        <v>251</v>
      </c>
      <c r="I201">
        <v>57.5</v>
      </c>
      <c r="J201">
        <v>0</v>
      </c>
      <c r="O201">
        <f t="shared" si="162"/>
        <v>2103.9299999999998</v>
      </c>
      <c r="P201">
        <f t="shared" si="163"/>
        <v>2103.9299999999998</v>
      </c>
      <c r="Q201">
        <f t="shared" si="164"/>
        <v>0</v>
      </c>
      <c r="R201">
        <f t="shared" si="165"/>
        <v>0</v>
      </c>
      <c r="S201">
        <f t="shared" si="166"/>
        <v>0</v>
      </c>
      <c r="T201">
        <f t="shared" si="167"/>
        <v>0</v>
      </c>
      <c r="U201">
        <f t="shared" si="168"/>
        <v>0</v>
      </c>
      <c r="V201">
        <f t="shared" si="169"/>
        <v>0</v>
      </c>
      <c r="W201">
        <f t="shared" si="170"/>
        <v>0</v>
      </c>
      <c r="X201">
        <f t="shared" si="171"/>
        <v>0</v>
      </c>
      <c r="Y201">
        <f t="shared" si="172"/>
        <v>0</v>
      </c>
      <c r="AA201">
        <v>47641669</v>
      </c>
      <c r="AB201">
        <f t="shared" si="173"/>
        <v>36.590000000000003</v>
      </c>
      <c r="AC201">
        <f t="shared" si="202"/>
        <v>36.590000000000003</v>
      </c>
      <c r="AD201">
        <f t="shared" si="203"/>
        <v>0</v>
      </c>
      <c r="AE201">
        <f t="shared" si="204"/>
        <v>0</v>
      </c>
      <c r="AF201">
        <f t="shared" si="205"/>
        <v>0</v>
      </c>
      <c r="AG201">
        <f t="shared" si="178"/>
        <v>0</v>
      </c>
      <c r="AH201">
        <f t="shared" si="206"/>
        <v>0</v>
      </c>
      <c r="AI201">
        <f t="shared" si="207"/>
        <v>0</v>
      </c>
      <c r="AJ201">
        <f t="shared" si="180"/>
        <v>0</v>
      </c>
      <c r="AK201">
        <v>36.590000000000003</v>
      </c>
      <c r="AL201">
        <v>36.590000000000003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1</v>
      </c>
      <c r="AW201">
        <v>1</v>
      </c>
      <c r="AZ201">
        <v>1</v>
      </c>
      <c r="BA201">
        <v>1</v>
      </c>
      <c r="BB201">
        <v>1</v>
      </c>
      <c r="BC201">
        <v>1</v>
      </c>
      <c r="BD201" t="s">
        <v>3</v>
      </c>
      <c r="BE201" t="s">
        <v>3</v>
      </c>
      <c r="BF201" t="s">
        <v>3</v>
      </c>
      <c r="BG201" t="s">
        <v>3</v>
      </c>
      <c r="BH201">
        <v>3</v>
      </c>
      <c r="BI201">
        <v>1</v>
      </c>
      <c r="BJ201" t="s">
        <v>252</v>
      </c>
      <c r="BM201">
        <v>500001</v>
      </c>
      <c r="BN201">
        <v>0</v>
      </c>
      <c r="BO201" t="s">
        <v>3</v>
      </c>
      <c r="BP201">
        <v>0</v>
      </c>
      <c r="BQ201">
        <v>8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0</v>
      </c>
      <c r="CA201">
        <v>0</v>
      </c>
      <c r="CE201">
        <v>0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181"/>
        <v>2103.9299999999998</v>
      </c>
      <c r="CQ201">
        <f t="shared" si="182"/>
        <v>36.590000000000003</v>
      </c>
      <c r="CR201">
        <f t="shared" si="183"/>
        <v>0</v>
      </c>
      <c r="CS201">
        <f t="shared" si="184"/>
        <v>0</v>
      </c>
      <c r="CT201">
        <f t="shared" si="185"/>
        <v>0</v>
      </c>
      <c r="CU201">
        <f t="shared" si="186"/>
        <v>0</v>
      </c>
      <c r="CV201">
        <f t="shared" si="187"/>
        <v>0</v>
      </c>
      <c r="CW201">
        <f t="shared" si="188"/>
        <v>0</v>
      </c>
      <c r="CX201">
        <f t="shared" si="189"/>
        <v>0</v>
      </c>
      <c r="CY201">
        <f t="shared" si="190"/>
        <v>0</v>
      </c>
      <c r="CZ201">
        <f t="shared" si="191"/>
        <v>0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1003</v>
      </c>
      <c r="DV201" t="s">
        <v>251</v>
      </c>
      <c r="DW201" t="s">
        <v>251</v>
      </c>
      <c r="DX201">
        <v>1</v>
      </c>
      <c r="EE201">
        <v>45919503</v>
      </c>
      <c r="EF201">
        <v>8</v>
      </c>
      <c r="EG201" t="s">
        <v>245</v>
      </c>
      <c r="EH201">
        <v>0</v>
      </c>
      <c r="EI201" t="s">
        <v>3</v>
      </c>
      <c r="EJ201">
        <v>1</v>
      </c>
      <c r="EK201">
        <v>500001</v>
      </c>
      <c r="EL201" t="s">
        <v>246</v>
      </c>
      <c r="EM201" t="s">
        <v>247</v>
      </c>
      <c r="EO201" t="s">
        <v>3</v>
      </c>
      <c r="EQ201">
        <v>0</v>
      </c>
      <c r="ER201">
        <v>36.590000000000003</v>
      </c>
      <c r="ES201">
        <v>36.590000000000003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FQ201">
        <v>0</v>
      </c>
      <c r="FR201">
        <f t="shared" si="192"/>
        <v>0</v>
      </c>
      <c r="FS201">
        <v>0</v>
      </c>
      <c r="FX201">
        <v>0</v>
      </c>
      <c r="FY201">
        <v>0</v>
      </c>
      <c r="GA201" t="s">
        <v>3</v>
      </c>
      <c r="GD201">
        <v>1</v>
      </c>
      <c r="GF201">
        <v>-1069580861</v>
      </c>
      <c r="GG201">
        <v>2</v>
      </c>
      <c r="GH201">
        <v>1</v>
      </c>
      <c r="GI201">
        <v>-2</v>
      </c>
      <c r="GJ201">
        <v>0</v>
      </c>
      <c r="GK201">
        <v>0</v>
      </c>
      <c r="GL201">
        <f t="shared" si="193"/>
        <v>0</v>
      </c>
      <c r="GM201">
        <f t="shared" si="194"/>
        <v>2103.9299999999998</v>
      </c>
      <c r="GN201">
        <f t="shared" si="195"/>
        <v>2103.9299999999998</v>
      </c>
      <c r="GO201">
        <f t="shared" si="196"/>
        <v>0</v>
      </c>
      <c r="GP201">
        <f t="shared" si="197"/>
        <v>0</v>
      </c>
      <c r="GR201">
        <v>0</v>
      </c>
      <c r="GS201">
        <v>0</v>
      </c>
      <c r="GT201">
        <v>0</v>
      </c>
      <c r="GU201" t="s">
        <v>3</v>
      </c>
      <c r="GV201">
        <f t="shared" si="198"/>
        <v>0</v>
      </c>
      <c r="GW201">
        <v>1</v>
      </c>
      <c r="GX201">
        <f t="shared" si="199"/>
        <v>0</v>
      </c>
      <c r="HA201">
        <v>0</v>
      </c>
      <c r="HB201">
        <v>0</v>
      </c>
      <c r="HC201">
        <f t="shared" si="200"/>
        <v>0</v>
      </c>
      <c r="IK201">
        <v>0</v>
      </c>
    </row>
    <row r="202" spans="1:245" x14ac:dyDescent="0.2">
      <c r="A202">
        <v>17</v>
      </c>
      <c r="B202">
        <v>1</v>
      </c>
      <c r="E202" t="s">
        <v>283</v>
      </c>
      <c r="F202" t="s">
        <v>254</v>
      </c>
      <c r="G202" t="s">
        <v>255</v>
      </c>
      <c r="H202" t="s">
        <v>19</v>
      </c>
      <c r="I202">
        <v>2.3400000000000001E-2</v>
      </c>
      <c r="J202">
        <v>0</v>
      </c>
      <c r="O202">
        <f t="shared" si="162"/>
        <v>158.72</v>
      </c>
      <c r="P202">
        <f t="shared" si="163"/>
        <v>158.72</v>
      </c>
      <c r="Q202">
        <f t="shared" si="164"/>
        <v>0</v>
      </c>
      <c r="R202">
        <f t="shared" si="165"/>
        <v>0</v>
      </c>
      <c r="S202">
        <f t="shared" si="166"/>
        <v>0</v>
      </c>
      <c r="T202">
        <f t="shared" si="167"/>
        <v>0</v>
      </c>
      <c r="U202">
        <f t="shared" si="168"/>
        <v>0</v>
      </c>
      <c r="V202">
        <f t="shared" si="169"/>
        <v>0</v>
      </c>
      <c r="W202">
        <f t="shared" si="170"/>
        <v>0</v>
      </c>
      <c r="X202">
        <f t="shared" si="171"/>
        <v>0</v>
      </c>
      <c r="Y202">
        <f t="shared" si="172"/>
        <v>0</v>
      </c>
      <c r="AA202">
        <v>47636896</v>
      </c>
      <c r="AB202">
        <f t="shared" si="173"/>
        <v>6782.85</v>
      </c>
      <c r="AC202">
        <f t="shared" si="202"/>
        <v>6782.85</v>
      </c>
      <c r="AD202">
        <f t="shared" si="203"/>
        <v>0</v>
      </c>
      <c r="AE202">
        <f t="shared" si="204"/>
        <v>0</v>
      </c>
      <c r="AF202">
        <f t="shared" si="205"/>
        <v>0</v>
      </c>
      <c r="AG202">
        <f t="shared" si="178"/>
        <v>0</v>
      </c>
      <c r="AH202">
        <f t="shared" si="206"/>
        <v>0</v>
      </c>
      <c r="AI202">
        <f t="shared" si="207"/>
        <v>0</v>
      </c>
      <c r="AJ202">
        <f t="shared" si="180"/>
        <v>0</v>
      </c>
      <c r="AK202">
        <v>6782.85</v>
      </c>
      <c r="AL202">
        <v>6782.85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1</v>
      </c>
      <c r="AW202">
        <v>1</v>
      </c>
      <c r="AZ202">
        <v>1</v>
      </c>
      <c r="BA202">
        <v>1</v>
      </c>
      <c r="BB202">
        <v>1</v>
      </c>
      <c r="BC202">
        <v>1</v>
      </c>
      <c r="BD202" t="s">
        <v>3</v>
      </c>
      <c r="BE202" t="s">
        <v>3</v>
      </c>
      <c r="BF202" t="s">
        <v>3</v>
      </c>
      <c r="BG202" t="s">
        <v>3</v>
      </c>
      <c r="BH202">
        <v>3</v>
      </c>
      <c r="BI202">
        <v>1</v>
      </c>
      <c r="BJ202" t="s">
        <v>256</v>
      </c>
      <c r="BM202">
        <v>500001</v>
      </c>
      <c r="BN202">
        <v>0</v>
      </c>
      <c r="BO202" t="s">
        <v>3</v>
      </c>
      <c r="BP202">
        <v>0</v>
      </c>
      <c r="BQ202">
        <v>8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3</v>
      </c>
      <c r="BZ202">
        <v>0</v>
      </c>
      <c r="CA202">
        <v>0</v>
      </c>
      <c r="CE202">
        <v>0</v>
      </c>
      <c r="CF202">
        <v>0</v>
      </c>
      <c r="CG202">
        <v>0</v>
      </c>
      <c r="CM202">
        <v>0</v>
      </c>
      <c r="CN202" t="s">
        <v>3</v>
      </c>
      <c r="CO202">
        <v>0</v>
      </c>
      <c r="CP202">
        <f t="shared" si="181"/>
        <v>158.72</v>
      </c>
      <c r="CQ202">
        <f t="shared" si="182"/>
        <v>6782.85</v>
      </c>
      <c r="CR202">
        <f t="shared" si="183"/>
        <v>0</v>
      </c>
      <c r="CS202">
        <f t="shared" si="184"/>
        <v>0</v>
      </c>
      <c r="CT202">
        <f t="shared" si="185"/>
        <v>0</v>
      </c>
      <c r="CU202">
        <f t="shared" si="186"/>
        <v>0</v>
      </c>
      <c r="CV202">
        <f t="shared" si="187"/>
        <v>0</v>
      </c>
      <c r="CW202">
        <f t="shared" si="188"/>
        <v>0</v>
      </c>
      <c r="CX202">
        <f t="shared" si="189"/>
        <v>0</v>
      </c>
      <c r="CY202">
        <f t="shared" si="190"/>
        <v>0</v>
      </c>
      <c r="CZ202">
        <f t="shared" si="191"/>
        <v>0</v>
      </c>
      <c r="DC202" t="s">
        <v>3</v>
      </c>
      <c r="DD202" t="s">
        <v>3</v>
      </c>
      <c r="DE202" t="s">
        <v>3</v>
      </c>
      <c r="DF202" t="s">
        <v>3</v>
      </c>
      <c r="DG202" t="s">
        <v>3</v>
      </c>
      <c r="DH202" t="s">
        <v>3</v>
      </c>
      <c r="DI202" t="s">
        <v>3</v>
      </c>
      <c r="DJ202" t="s">
        <v>3</v>
      </c>
      <c r="DK202" t="s">
        <v>3</v>
      </c>
      <c r="DL202" t="s">
        <v>3</v>
      </c>
      <c r="DM202" t="s">
        <v>3</v>
      </c>
      <c r="DN202">
        <v>0</v>
      </c>
      <c r="DO202">
        <v>0</v>
      </c>
      <c r="DP202">
        <v>1</v>
      </c>
      <c r="DQ202">
        <v>1</v>
      </c>
      <c r="DU202">
        <v>1009</v>
      </c>
      <c r="DV202" t="s">
        <v>19</v>
      </c>
      <c r="DW202" t="s">
        <v>19</v>
      </c>
      <c r="DX202">
        <v>1000</v>
      </c>
      <c r="EE202">
        <v>45919503</v>
      </c>
      <c r="EF202">
        <v>8</v>
      </c>
      <c r="EG202" t="s">
        <v>245</v>
      </c>
      <c r="EH202">
        <v>0</v>
      </c>
      <c r="EI202" t="s">
        <v>3</v>
      </c>
      <c r="EJ202">
        <v>1</v>
      </c>
      <c r="EK202">
        <v>500001</v>
      </c>
      <c r="EL202" t="s">
        <v>246</v>
      </c>
      <c r="EM202" t="s">
        <v>247</v>
      </c>
      <c r="EO202" t="s">
        <v>3</v>
      </c>
      <c r="EQ202">
        <v>0</v>
      </c>
      <c r="ER202">
        <v>6782.85</v>
      </c>
      <c r="ES202">
        <v>6782.85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FQ202">
        <v>0</v>
      </c>
      <c r="FR202">
        <f t="shared" si="192"/>
        <v>0</v>
      </c>
      <c r="FS202">
        <v>0</v>
      </c>
      <c r="FX202">
        <v>0</v>
      </c>
      <c r="FY202">
        <v>0</v>
      </c>
      <c r="GA202" t="s">
        <v>3</v>
      </c>
      <c r="GD202">
        <v>1</v>
      </c>
      <c r="GF202">
        <v>1044106284</v>
      </c>
      <c r="GG202">
        <v>2</v>
      </c>
      <c r="GH202">
        <v>1</v>
      </c>
      <c r="GI202">
        <v>-2</v>
      </c>
      <c r="GJ202">
        <v>0</v>
      </c>
      <c r="GK202">
        <v>0</v>
      </c>
      <c r="GL202">
        <f t="shared" si="193"/>
        <v>0</v>
      </c>
      <c r="GM202">
        <f t="shared" si="194"/>
        <v>158.72</v>
      </c>
      <c r="GN202">
        <f t="shared" si="195"/>
        <v>158.72</v>
      </c>
      <c r="GO202">
        <f t="shared" si="196"/>
        <v>0</v>
      </c>
      <c r="GP202">
        <f t="shared" si="197"/>
        <v>0</v>
      </c>
      <c r="GR202">
        <v>0</v>
      </c>
      <c r="GS202">
        <v>3</v>
      </c>
      <c r="GT202">
        <v>0</v>
      </c>
      <c r="GU202" t="s">
        <v>3</v>
      </c>
      <c r="GV202">
        <f t="shared" si="198"/>
        <v>0</v>
      </c>
      <c r="GW202">
        <v>1</v>
      </c>
      <c r="GX202">
        <f t="shared" si="199"/>
        <v>0</v>
      </c>
      <c r="HA202">
        <v>0</v>
      </c>
      <c r="HB202">
        <v>0</v>
      </c>
      <c r="HC202">
        <f t="shared" si="200"/>
        <v>0</v>
      </c>
      <c r="IK202">
        <v>0</v>
      </c>
    </row>
    <row r="203" spans="1:245" x14ac:dyDescent="0.2">
      <c r="A203">
        <v>17</v>
      </c>
      <c r="B203">
        <v>1</v>
      </c>
      <c r="E203" t="s">
        <v>283</v>
      </c>
      <c r="F203" t="s">
        <v>254</v>
      </c>
      <c r="G203" t="s">
        <v>255</v>
      </c>
      <c r="H203" t="s">
        <v>19</v>
      </c>
      <c r="I203">
        <v>2.3400000000000001E-2</v>
      </c>
      <c r="J203">
        <v>0</v>
      </c>
      <c r="O203">
        <f t="shared" si="162"/>
        <v>158.72</v>
      </c>
      <c r="P203">
        <f t="shared" si="163"/>
        <v>158.72</v>
      </c>
      <c r="Q203">
        <f t="shared" si="164"/>
        <v>0</v>
      </c>
      <c r="R203">
        <f t="shared" si="165"/>
        <v>0</v>
      </c>
      <c r="S203">
        <f t="shared" si="166"/>
        <v>0</v>
      </c>
      <c r="T203">
        <f t="shared" si="167"/>
        <v>0</v>
      </c>
      <c r="U203">
        <f t="shared" si="168"/>
        <v>0</v>
      </c>
      <c r="V203">
        <f t="shared" si="169"/>
        <v>0</v>
      </c>
      <c r="W203">
        <f t="shared" si="170"/>
        <v>0</v>
      </c>
      <c r="X203">
        <f t="shared" si="171"/>
        <v>0</v>
      </c>
      <c r="Y203">
        <f t="shared" si="172"/>
        <v>0</v>
      </c>
      <c r="AA203">
        <v>47641669</v>
      </c>
      <c r="AB203">
        <f t="shared" si="173"/>
        <v>6782.85</v>
      </c>
      <c r="AC203">
        <f t="shared" si="202"/>
        <v>6782.85</v>
      </c>
      <c r="AD203">
        <f t="shared" si="203"/>
        <v>0</v>
      </c>
      <c r="AE203">
        <f t="shared" si="204"/>
        <v>0</v>
      </c>
      <c r="AF203">
        <f t="shared" si="205"/>
        <v>0</v>
      </c>
      <c r="AG203">
        <f t="shared" si="178"/>
        <v>0</v>
      </c>
      <c r="AH203">
        <f t="shared" si="206"/>
        <v>0</v>
      </c>
      <c r="AI203">
        <f t="shared" si="207"/>
        <v>0</v>
      </c>
      <c r="AJ203">
        <f t="shared" si="180"/>
        <v>0</v>
      </c>
      <c r="AK203">
        <v>6782.85</v>
      </c>
      <c r="AL203">
        <v>6782.85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1</v>
      </c>
      <c r="AW203">
        <v>1</v>
      </c>
      <c r="AZ203">
        <v>1</v>
      </c>
      <c r="BA203">
        <v>1</v>
      </c>
      <c r="BB203">
        <v>1</v>
      </c>
      <c r="BC203">
        <v>1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1</v>
      </c>
      <c r="BJ203" t="s">
        <v>256</v>
      </c>
      <c r="BM203">
        <v>500001</v>
      </c>
      <c r="BN203">
        <v>0</v>
      </c>
      <c r="BO203" t="s">
        <v>3</v>
      </c>
      <c r="BP203">
        <v>0</v>
      </c>
      <c r="BQ203">
        <v>8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0</v>
      </c>
      <c r="CA203">
        <v>0</v>
      </c>
      <c r="CE203">
        <v>0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181"/>
        <v>158.72</v>
      </c>
      <c r="CQ203">
        <f t="shared" si="182"/>
        <v>6782.85</v>
      </c>
      <c r="CR203">
        <f t="shared" si="183"/>
        <v>0</v>
      </c>
      <c r="CS203">
        <f t="shared" si="184"/>
        <v>0</v>
      </c>
      <c r="CT203">
        <f t="shared" si="185"/>
        <v>0</v>
      </c>
      <c r="CU203">
        <f t="shared" si="186"/>
        <v>0</v>
      </c>
      <c r="CV203">
        <f t="shared" si="187"/>
        <v>0</v>
      </c>
      <c r="CW203">
        <f t="shared" si="188"/>
        <v>0</v>
      </c>
      <c r="CX203">
        <f t="shared" si="189"/>
        <v>0</v>
      </c>
      <c r="CY203">
        <f t="shared" si="190"/>
        <v>0</v>
      </c>
      <c r="CZ203">
        <f t="shared" si="191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1009</v>
      </c>
      <c r="DV203" t="s">
        <v>19</v>
      </c>
      <c r="DW203" t="s">
        <v>19</v>
      </c>
      <c r="DX203">
        <v>1000</v>
      </c>
      <c r="EE203">
        <v>45919503</v>
      </c>
      <c r="EF203">
        <v>8</v>
      </c>
      <c r="EG203" t="s">
        <v>245</v>
      </c>
      <c r="EH203">
        <v>0</v>
      </c>
      <c r="EI203" t="s">
        <v>3</v>
      </c>
      <c r="EJ203">
        <v>1</v>
      </c>
      <c r="EK203">
        <v>500001</v>
      </c>
      <c r="EL203" t="s">
        <v>246</v>
      </c>
      <c r="EM203" t="s">
        <v>247</v>
      </c>
      <c r="EO203" t="s">
        <v>3</v>
      </c>
      <c r="EQ203">
        <v>0</v>
      </c>
      <c r="ER203">
        <v>6782.85</v>
      </c>
      <c r="ES203">
        <v>6782.85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FQ203">
        <v>0</v>
      </c>
      <c r="FR203">
        <f t="shared" si="192"/>
        <v>0</v>
      </c>
      <c r="FS203">
        <v>0</v>
      </c>
      <c r="FX203">
        <v>0</v>
      </c>
      <c r="FY203">
        <v>0</v>
      </c>
      <c r="GA203" t="s">
        <v>3</v>
      </c>
      <c r="GD203">
        <v>1</v>
      </c>
      <c r="GF203">
        <v>1044106284</v>
      </c>
      <c r="GG203">
        <v>2</v>
      </c>
      <c r="GH203">
        <v>1</v>
      </c>
      <c r="GI203">
        <v>-2</v>
      </c>
      <c r="GJ203">
        <v>0</v>
      </c>
      <c r="GK203">
        <v>0</v>
      </c>
      <c r="GL203">
        <f t="shared" si="193"/>
        <v>0</v>
      </c>
      <c r="GM203">
        <f t="shared" si="194"/>
        <v>158.72</v>
      </c>
      <c r="GN203">
        <f t="shared" si="195"/>
        <v>158.72</v>
      </c>
      <c r="GO203">
        <f t="shared" si="196"/>
        <v>0</v>
      </c>
      <c r="GP203">
        <f t="shared" si="197"/>
        <v>0</v>
      </c>
      <c r="GR203">
        <v>0</v>
      </c>
      <c r="GS203">
        <v>0</v>
      </c>
      <c r="GT203">
        <v>0</v>
      </c>
      <c r="GU203" t="s">
        <v>3</v>
      </c>
      <c r="GV203">
        <f t="shared" si="198"/>
        <v>0</v>
      </c>
      <c r="GW203">
        <v>1</v>
      </c>
      <c r="GX203">
        <f t="shared" si="199"/>
        <v>0</v>
      </c>
      <c r="HA203">
        <v>0</v>
      </c>
      <c r="HB203">
        <v>0</v>
      </c>
      <c r="HC203">
        <f t="shared" si="200"/>
        <v>0</v>
      </c>
      <c r="IK203">
        <v>0</v>
      </c>
    </row>
    <row r="204" spans="1:245" x14ac:dyDescent="0.2">
      <c r="A204">
        <v>17</v>
      </c>
      <c r="B204">
        <v>1</v>
      </c>
      <c r="E204" t="s">
        <v>284</v>
      </c>
      <c r="F204" t="s">
        <v>285</v>
      </c>
      <c r="G204" t="s">
        <v>286</v>
      </c>
      <c r="H204" t="s">
        <v>19</v>
      </c>
      <c r="I204">
        <v>1.042</v>
      </c>
      <c r="J204">
        <v>0</v>
      </c>
      <c r="O204">
        <f t="shared" si="162"/>
        <v>10949.34</v>
      </c>
      <c r="P204">
        <f t="shared" si="163"/>
        <v>10949.34</v>
      </c>
      <c r="Q204">
        <f t="shared" si="164"/>
        <v>0</v>
      </c>
      <c r="R204">
        <f t="shared" si="165"/>
        <v>0</v>
      </c>
      <c r="S204">
        <f t="shared" si="166"/>
        <v>0</v>
      </c>
      <c r="T204">
        <f t="shared" si="167"/>
        <v>0</v>
      </c>
      <c r="U204">
        <f t="shared" si="168"/>
        <v>0</v>
      </c>
      <c r="V204">
        <f t="shared" si="169"/>
        <v>0</v>
      </c>
      <c r="W204">
        <f t="shared" si="170"/>
        <v>0</v>
      </c>
      <c r="X204">
        <f t="shared" si="171"/>
        <v>0</v>
      </c>
      <c r="Y204">
        <f t="shared" si="172"/>
        <v>0</v>
      </c>
      <c r="AA204">
        <v>47636896</v>
      </c>
      <c r="AB204">
        <f t="shared" si="173"/>
        <v>10508</v>
      </c>
      <c r="AC204">
        <f t="shared" si="202"/>
        <v>10508</v>
      </c>
      <c r="AD204">
        <f t="shared" si="203"/>
        <v>0</v>
      </c>
      <c r="AE204">
        <f t="shared" si="204"/>
        <v>0</v>
      </c>
      <c r="AF204">
        <f t="shared" si="205"/>
        <v>0</v>
      </c>
      <c r="AG204">
        <f t="shared" si="178"/>
        <v>0</v>
      </c>
      <c r="AH204">
        <f t="shared" si="206"/>
        <v>0</v>
      </c>
      <c r="AI204">
        <f t="shared" si="207"/>
        <v>0</v>
      </c>
      <c r="AJ204">
        <f t="shared" si="180"/>
        <v>0</v>
      </c>
      <c r="AK204">
        <v>10508</v>
      </c>
      <c r="AL204">
        <v>10508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1</v>
      </c>
      <c r="AW204">
        <v>1</v>
      </c>
      <c r="AZ204">
        <v>1</v>
      </c>
      <c r="BA204">
        <v>1</v>
      </c>
      <c r="BB204">
        <v>1</v>
      </c>
      <c r="BC204">
        <v>1</v>
      </c>
      <c r="BD204" t="s">
        <v>3</v>
      </c>
      <c r="BE204" t="s">
        <v>3</v>
      </c>
      <c r="BF204" t="s">
        <v>3</v>
      </c>
      <c r="BG204" t="s">
        <v>3</v>
      </c>
      <c r="BH204">
        <v>3</v>
      </c>
      <c r="BI204">
        <v>1</v>
      </c>
      <c r="BJ204" t="s">
        <v>287</v>
      </c>
      <c r="BM204">
        <v>500001</v>
      </c>
      <c r="BN204">
        <v>0</v>
      </c>
      <c r="BO204" t="s">
        <v>3</v>
      </c>
      <c r="BP204">
        <v>0</v>
      </c>
      <c r="BQ204">
        <v>8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3</v>
      </c>
      <c r="BZ204">
        <v>0</v>
      </c>
      <c r="CA204">
        <v>0</v>
      </c>
      <c r="CE204">
        <v>0</v>
      </c>
      <c r="CF204">
        <v>0</v>
      </c>
      <c r="CG204">
        <v>0</v>
      </c>
      <c r="CM204">
        <v>0</v>
      </c>
      <c r="CN204" t="s">
        <v>3</v>
      </c>
      <c r="CO204">
        <v>0</v>
      </c>
      <c r="CP204">
        <f t="shared" si="181"/>
        <v>10949.34</v>
      </c>
      <c r="CQ204">
        <f t="shared" si="182"/>
        <v>10508</v>
      </c>
      <c r="CR204">
        <f t="shared" si="183"/>
        <v>0</v>
      </c>
      <c r="CS204">
        <f t="shared" si="184"/>
        <v>0</v>
      </c>
      <c r="CT204">
        <f t="shared" si="185"/>
        <v>0</v>
      </c>
      <c r="CU204">
        <f t="shared" si="186"/>
        <v>0</v>
      </c>
      <c r="CV204">
        <f t="shared" si="187"/>
        <v>0</v>
      </c>
      <c r="CW204">
        <f t="shared" si="188"/>
        <v>0</v>
      </c>
      <c r="CX204">
        <f t="shared" si="189"/>
        <v>0</v>
      </c>
      <c r="CY204">
        <f t="shared" si="190"/>
        <v>0</v>
      </c>
      <c r="CZ204">
        <f t="shared" si="191"/>
        <v>0</v>
      </c>
      <c r="DC204" t="s">
        <v>3</v>
      </c>
      <c r="DD204" t="s">
        <v>3</v>
      </c>
      <c r="DE204" t="s">
        <v>3</v>
      </c>
      <c r="DF204" t="s">
        <v>3</v>
      </c>
      <c r="DG204" t="s">
        <v>3</v>
      </c>
      <c r="DH204" t="s">
        <v>3</v>
      </c>
      <c r="DI204" t="s">
        <v>3</v>
      </c>
      <c r="DJ204" t="s">
        <v>3</v>
      </c>
      <c r="DK204" t="s">
        <v>3</v>
      </c>
      <c r="DL204" t="s">
        <v>3</v>
      </c>
      <c r="DM204" t="s">
        <v>3</v>
      </c>
      <c r="DN204">
        <v>0</v>
      </c>
      <c r="DO204">
        <v>0</v>
      </c>
      <c r="DP204">
        <v>1</v>
      </c>
      <c r="DQ204">
        <v>1</v>
      </c>
      <c r="DU204">
        <v>1009</v>
      </c>
      <c r="DV204" t="s">
        <v>19</v>
      </c>
      <c r="DW204" t="s">
        <v>19</v>
      </c>
      <c r="DX204">
        <v>1000</v>
      </c>
      <c r="EE204">
        <v>45919503</v>
      </c>
      <c r="EF204">
        <v>8</v>
      </c>
      <c r="EG204" t="s">
        <v>245</v>
      </c>
      <c r="EH204">
        <v>0</v>
      </c>
      <c r="EI204" t="s">
        <v>3</v>
      </c>
      <c r="EJ204">
        <v>1</v>
      </c>
      <c r="EK204">
        <v>500001</v>
      </c>
      <c r="EL204" t="s">
        <v>246</v>
      </c>
      <c r="EM204" t="s">
        <v>247</v>
      </c>
      <c r="EO204" t="s">
        <v>3</v>
      </c>
      <c r="EQ204">
        <v>0</v>
      </c>
      <c r="ER204">
        <v>10508</v>
      </c>
      <c r="ES204">
        <v>10508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FQ204">
        <v>0</v>
      </c>
      <c r="FR204">
        <f t="shared" si="192"/>
        <v>0</v>
      </c>
      <c r="FS204">
        <v>0</v>
      </c>
      <c r="FX204">
        <v>0</v>
      </c>
      <c r="FY204">
        <v>0</v>
      </c>
      <c r="GA204" t="s">
        <v>3</v>
      </c>
      <c r="GD204">
        <v>1</v>
      </c>
      <c r="GF204">
        <v>-1767101017</v>
      </c>
      <c r="GG204">
        <v>2</v>
      </c>
      <c r="GH204">
        <v>1</v>
      </c>
      <c r="GI204">
        <v>-2</v>
      </c>
      <c r="GJ204">
        <v>0</v>
      </c>
      <c r="GK204">
        <v>0</v>
      </c>
      <c r="GL204">
        <f t="shared" si="193"/>
        <v>0</v>
      </c>
      <c r="GM204">
        <f t="shared" si="194"/>
        <v>10949.34</v>
      </c>
      <c r="GN204">
        <f t="shared" si="195"/>
        <v>10949.34</v>
      </c>
      <c r="GO204">
        <f t="shared" si="196"/>
        <v>0</v>
      </c>
      <c r="GP204">
        <f t="shared" si="197"/>
        <v>0</v>
      </c>
      <c r="GR204">
        <v>0</v>
      </c>
      <c r="GS204">
        <v>3</v>
      </c>
      <c r="GT204">
        <v>0</v>
      </c>
      <c r="GU204" t="s">
        <v>3</v>
      </c>
      <c r="GV204">
        <f t="shared" si="198"/>
        <v>0</v>
      </c>
      <c r="GW204">
        <v>1</v>
      </c>
      <c r="GX204">
        <f t="shared" si="199"/>
        <v>0</v>
      </c>
      <c r="HA204">
        <v>0</v>
      </c>
      <c r="HB204">
        <v>0</v>
      </c>
      <c r="HC204">
        <f t="shared" si="200"/>
        <v>0</v>
      </c>
      <c r="IK204">
        <v>0</v>
      </c>
    </row>
    <row r="205" spans="1:245" x14ac:dyDescent="0.2">
      <c r="A205">
        <v>17</v>
      </c>
      <c r="B205">
        <v>1</v>
      </c>
      <c r="E205" t="s">
        <v>284</v>
      </c>
      <c r="F205" t="s">
        <v>285</v>
      </c>
      <c r="G205" t="s">
        <v>286</v>
      </c>
      <c r="H205" t="s">
        <v>19</v>
      </c>
      <c r="I205">
        <v>1.042</v>
      </c>
      <c r="J205">
        <v>0</v>
      </c>
      <c r="O205">
        <f t="shared" si="162"/>
        <v>10949.34</v>
      </c>
      <c r="P205">
        <f t="shared" si="163"/>
        <v>10949.34</v>
      </c>
      <c r="Q205">
        <f t="shared" si="164"/>
        <v>0</v>
      </c>
      <c r="R205">
        <f t="shared" si="165"/>
        <v>0</v>
      </c>
      <c r="S205">
        <f t="shared" si="166"/>
        <v>0</v>
      </c>
      <c r="T205">
        <f t="shared" si="167"/>
        <v>0</v>
      </c>
      <c r="U205">
        <f t="shared" si="168"/>
        <v>0</v>
      </c>
      <c r="V205">
        <f t="shared" si="169"/>
        <v>0</v>
      </c>
      <c r="W205">
        <f t="shared" si="170"/>
        <v>0</v>
      </c>
      <c r="X205">
        <f t="shared" si="171"/>
        <v>0</v>
      </c>
      <c r="Y205">
        <f t="shared" si="172"/>
        <v>0</v>
      </c>
      <c r="AA205">
        <v>47641669</v>
      </c>
      <c r="AB205">
        <f t="shared" si="173"/>
        <v>10508</v>
      </c>
      <c r="AC205">
        <f t="shared" si="202"/>
        <v>10508</v>
      </c>
      <c r="AD205">
        <f t="shared" si="203"/>
        <v>0</v>
      </c>
      <c r="AE205">
        <f t="shared" si="204"/>
        <v>0</v>
      </c>
      <c r="AF205">
        <f t="shared" si="205"/>
        <v>0</v>
      </c>
      <c r="AG205">
        <f t="shared" si="178"/>
        <v>0</v>
      </c>
      <c r="AH205">
        <f t="shared" si="206"/>
        <v>0</v>
      </c>
      <c r="AI205">
        <f t="shared" si="207"/>
        <v>0</v>
      </c>
      <c r="AJ205">
        <f t="shared" si="180"/>
        <v>0</v>
      </c>
      <c r="AK205">
        <v>10508</v>
      </c>
      <c r="AL205">
        <v>10508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1</v>
      </c>
      <c r="AW205">
        <v>1</v>
      </c>
      <c r="AZ205">
        <v>1</v>
      </c>
      <c r="BA205">
        <v>1</v>
      </c>
      <c r="BB205">
        <v>1</v>
      </c>
      <c r="BC205">
        <v>1</v>
      </c>
      <c r="BD205" t="s">
        <v>3</v>
      </c>
      <c r="BE205" t="s">
        <v>3</v>
      </c>
      <c r="BF205" t="s">
        <v>3</v>
      </c>
      <c r="BG205" t="s">
        <v>3</v>
      </c>
      <c r="BH205">
        <v>3</v>
      </c>
      <c r="BI205">
        <v>1</v>
      </c>
      <c r="BJ205" t="s">
        <v>287</v>
      </c>
      <c r="BM205">
        <v>500001</v>
      </c>
      <c r="BN205">
        <v>0</v>
      </c>
      <c r="BO205" t="s">
        <v>3</v>
      </c>
      <c r="BP205">
        <v>0</v>
      </c>
      <c r="BQ205">
        <v>8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0</v>
      </c>
      <c r="CA205">
        <v>0</v>
      </c>
      <c r="CE205">
        <v>0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181"/>
        <v>10949.34</v>
      </c>
      <c r="CQ205">
        <f t="shared" si="182"/>
        <v>10508</v>
      </c>
      <c r="CR205">
        <f t="shared" si="183"/>
        <v>0</v>
      </c>
      <c r="CS205">
        <f t="shared" si="184"/>
        <v>0</v>
      </c>
      <c r="CT205">
        <f t="shared" si="185"/>
        <v>0</v>
      </c>
      <c r="CU205">
        <f t="shared" si="186"/>
        <v>0</v>
      </c>
      <c r="CV205">
        <f t="shared" si="187"/>
        <v>0</v>
      </c>
      <c r="CW205">
        <f t="shared" si="188"/>
        <v>0</v>
      </c>
      <c r="CX205">
        <f t="shared" si="189"/>
        <v>0</v>
      </c>
      <c r="CY205">
        <f t="shared" si="190"/>
        <v>0</v>
      </c>
      <c r="CZ205">
        <f t="shared" si="191"/>
        <v>0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1009</v>
      </c>
      <c r="DV205" t="s">
        <v>19</v>
      </c>
      <c r="DW205" t="s">
        <v>19</v>
      </c>
      <c r="DX205">
        <v>1000</v>
      </c>
      <c r="EE205">
        <v>45919503</v>
      </c>
      <c r="EF205">
        <v>8</v>
      </c>
      <c r="EG205" t="s">
        <v>245</v>
      </c>
      <c r="EH205">
        <v>0</v>
      </c>
      <c r="EI205" t="s">
        <v>3</v>
      </c>
      <c r="EJ205">
        <v>1</v>
      </c>
      <c r="EK205">
        <v>500001</v>
      </c>
      <c r="EL205" t="s">
        <v>246</v>
      </c>
      <c r="EM205" t="s">
        <v>247</v>
      </c>
      <c r="EO205" t="s">
        <v>3</v>
      </c>
      <c r="EQ205">
        <v>0</v>
      </c>
      <c r="ER205">
        <v>10508</v>
      </c>
      <c r="ES205">
        <v>10508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FQ205">
        <v>0</v>
      </c>
      <c r="FR205">
        <f t="shared" si="192"/>
        <v>0</v>
      </c>
      <c r="FS205">
        <v>0</v>
      </c>
      <c r="FX205">
        <v>0</v>
      </c>
      <c r="FY205">
        <v>0</v>
      </c>
      <c r="GA205" t="s">
        <v>3</v>
      </c>
      <c r="GD205">
        <v>1</v>
      </c>
      <c r="GF205">
        <v>-1767101017</v>
      </c>
      <c r="GG205">
        <v>2</v>
      </c>
      <c r="GH205">
        <v>1</v>
      </c>
      <c r="GI205">
        <v>-2</v>
      </c>
      <c r="GJ205">
        <v>0</v>
      </c>
      <c r="GK205">
        <v>0</v>
      </c>
      <c r="GL205">
        <f t="shared" si="193"/>
        <v>0</v>
      </c>
      <c r="GM205">
        <f t="shared" si="194"/>
        <v>10949.34</v>
      </c>
      <c r="GN205">
        <f t="shared" si="195"/>
        <v>10949.34</v>
      </c>
      <c r="GO205">
        <f t="shared" si="196"/>
        <v>0</v>
      </c>
      <c r="GP205">
        <f t="shared" si="197"/>
        <v>0</v>
      </c>
      <c r="GR205">
        <v>0</v>
      </c>
      <c r="GS205">
        <v>0</v>
      </c>
      <c r="GT205">
        <v>0</v>
      </c>
      <c r="GU205" t="s">
        <v>3</v>
      </c>
      <c r="GV205">
        <f t="shared" si="198"/>
        <v>0</v>
      </c>
      <c r="GW205">
        <v>1</v>
      </c>
      <c r="GX205">
        <f t="shared" si="199"/>
        <v>0</v>
      </c>
      <c r="HA205">
        <v>0</v>
      </c>
      <c r="HB205">
        <v>0</v>
      </c>
      <c r="HC205">
        <f t="shared" si="200"/>
        <v>0</v>
      </c>
      <c r="IK205">
        <v>0</v>
      </c>
    </row>
    <row r="207" spans="1:245" x14ac:dyDescent="0.2">
      <c r="A207">
        <v>51</v>
      </c>
      <c r="B207">
        <f>B176</f>
        <v>1</v>
      </c>
      <c r="C207">
        <f>A176</f>
        <v>4</v>
      </c>
      <c r="D207">
        <f>ROW(A176)</f>
        <v>176</v>
      </c>
      <c r="F207" t="str">
        <f>IF(F176&lt;&gt;"",F176,"")</f>
        <v>Ограждение h=1,0м. - 25 секций</v>
      </c>
      <c r="G207" t="str">
        <f>IF(G176&lt;&gt;"",G176,"")</f>
        <v>Ограждение h=1,0м. - 25 секций</v>
      </c>
      <c r="H207">
        <v>0</v>
      </c>
      <c r="O207">
        <f t="shared" ref="O207:T207" si="208">ROUND(AB207,2)</f>
        <v>18298.12</v>
      </c>
      <c r="P207">
        <f t="shared" si="208"/>
        <v>15828.67</v>
      </c>
      <c r="Q207">
        <f t="shared" si="208"/>
        <v>1590.63</v>
      </c>
      <c r="R207">
        <f t="shared" si="208"/>
        <v>112.77</v>
      </c>
      <c r="S207">
        <f t="shared" si="208"/>
        <v>878.82</v>
      </c>
      <c r="T207">
        <f t="shared" si="208"/>
        <v>0</v>
      </c>
      <c r="U207">
        <f>AH207</f>
        <v>101.39438679999999</v>
      </c>
      <c r="V207">
        <f>AI207</f>
        <v>9.0482287499999998</v>
      </c>
      <c r="W207">
        <f>ROUND(AJ207,2)</f>
        <v>0</v>
      </c>
      <c r="X207">
        <f>ROUND(AK207,2)</f>
        <v>801.21</v>
      </c>
      <c r="Y207">
        <f>ROUND(AL207,2)</f>
        <v>685.82</v>
      </c>
      <c r="AB207">
        <f>ROUND(SUMIF(AA180:AA205,"=47636896",O180:O205),2)</f>
        <v>18298.12</v>
      </c>
      <c r="AC207">
        <f>ROUND(SUMIF(AA180:AA205,"=47636896",P180:P205),2)</f>
        <v>15828.67</v>
      </c>
      <c r="AD207">
        <f>ROUND(SUMIF(AA180:AA205,"=47636896",Q180:Q205),2)</f>
        <v>1590.63</v>
      </c>
      <c r="AE207">
        <f>ROUND(SUMIF(AA180:AA205,"=47636896",R180:R205),2)</f>
        <v>112.77</v>
      </c>
      <c r="AF207">
        <f>ROUND(SUMIF(AA180:AA205,"=47636896",S180:S205),2)</f>
        <v>878.82</v>
      </c>
      <c r="AG207">
        <f>ROUND(SUMIF(AA180:AA205,"=47636896",T180:T205),2)</f>
        <v>0</v>
      </c>
      <c r="AH207">
        <f>SUMIF(AA180:AA205,"=47636896",U180:U205)</f>
        <v>101.39438679999999</v>
      </c>
      <c r="AI207">
        <f>SUMIF(AA180:AA205,"=47636896",V180:V205)</f>
        <v>9.0482287499999998</v>
      </c>
      <c r="AJ207">
        <f>ROUND(SUMIF(AA180:AA205,"=47636896",W180:W205),2)</f>
        <v>0</v>
      </c>
      <c r="AK207">
        <f>ROUND(SUMIF(AA180:AA205,"=47636896",X180:X205),2)</f>
        <v>801.21</v>
      </c>
      <c r="AL207">
        <f>ROUND(SUMIF(AA180:AA205,"=47636896",Y180:Y205),2)</f>
        <v>685.82</v>
      </c>
      <c r="AO207">
        <f t="shared" ref="AO207:BC207" si="209">ROUND(BX207,2)</f>
        <v>0</v>
      </c>
      <c r="AP207">
        <f t="shared" si="209"/>
        <v>0</v>
      </c>
      <c r="AQ207">
        <f t="shared" si="209"/>
        <v>0</v>
      </c>
      <c r="AR207">
        <f t="shared" si="209"/>
        <v>19785.150000000001</v>
      </c>
      <c r="AS207">
        <f t="shared" si="209"/>
        <v>19552.37</v>
      </c>
      <c r="AT207">
        <f t="shared" si="209"/>
        <v>232.78</v>
      </c>
      <c r="AU207">
        <f t="shared" si="209"/>
        <v>0</v>
      </c>
      <c r="AV207">
        <f t="shared" si="209"/>
        <v>15828.67</v>
      </c>
      <c r="AW207">
        <f t="shared" si="209"/>
        <v>15828.67</v>
      </c>
      <c r="AX207">
        <f t="shared" si="209"/>
        <v>0</v>
      </c>
      <c r="AY207">
        <f t="shared" si="209"/>
        <v>15828.67</v>
      </c>
      <c r="AZ207">
        <f t="shared" si="209"/>
        <v>0</v>
      </c>
      <c r="BA207">
        <f t="shared" si="209"/>
        <v>0</v>
      </c>
      <c r="BB207">
        <f t="shared" si="209"/>
        <v>0</v>
      </c>
      <c r="BC207">
        <f t="shared" si="209"/>
        <v>0</v>
      </c>
      <c r="BX207">
        <f>ROUND(SUMIF(AA180:AA205,"=47636896",FQ180:FQ205),2)</f>
        <v>0</v>
      </c>
      <c r="BY207">
        <f>ROUND(SUMIF(AA180:AA205,"=47636896",FR180:FR205),2)</f>
        <v>0</v>
      </c>
      <c r="BZ207">
        <f>ROUND(SUMIF(AA180:AA205,"=47636896",GL180:GL205),2)</f>
        <v>0</v>
      </c>
      <c r="CA207">
        <f>ROUND(SUMIF(AA180:AA205,"=47636896",GM180:GM205),2)</f>
        <v>19785.150000000001</v>
      </c>
      <c r="CB207">
        <f>ROUND(SUMIF(AA180:AA205,"=47636896",GN180:GN205),2)</f>
        <v>19552.37</v>
      </c>
      <c r="CC207">
        <f>ROUND(SUMIF(AA180:AA205,"=47636896",GO180:GO205),2)</f>
        <v>232.78</v>
      </c>
      <c r="CD207">
        <f>ROUND(SUMIF(AA180:AA205,"=47636896",GP180:GP205),2)</f>
        <v>0</v>
      </c>
      <c r="CE207">
        <f>AC207-BX207</f>
        <v>15828.67</v>
      </c>
      <c r="CF207">
        <f>AC207-BY207</f>
        <v>15828.67</v>
      </c>
      <c r="CG207">
        <f>BX207-BZ207</f>
        <v>0</v>
      </c>
      <c r="CH207">
        <f>AC207-BX207-BY207+BZ207</f>
        <v>15828.67</v>
      </c>
      <c r="CI207">
        <f>BY207-BZ207</f>
        <v>0</v>
      </c>
      <c r="CJ207">
        <f>ROUND(SUMIF(AA180:AA205,"=47636896",GX180:GX205),2)</f>
        <v>0</v>
      </c>
      <c r="CK207">
        <f>ROUND(SUMIF(AA180:AA205,"=47636896",GY180:GY205),2)</f>
        <v>0</v>
      </c>
      <c r="CL207">
        <f>ROUND(SUMIF(AA180:AA205,"=47636896",GZ180:GZ205),2)</f>
        <v>0</v>
      </c>
      <c r="DG207">
        <f t="shared" ref="DG207:DL207" si="210">ROUND(DT207,2)</f>
        <v>18298.12</v>
      </c>
      <c r="DH207">
        <f t="shared" si="210"/>
        <v>15828.67</v>
      </c>
      <c r="DI207">
        <f t="shared" si="210"/>
        <v>1590.63</v>
      </c>
      <c r="DJ207">
        <f t="shared" si="210"/>
        <v>112.77</v>
      </c>
      <c r="DK207">
        <f t="shared" si="210"/>
        <v>878.82</v>
      </c>
      <c r="DL207">
        <f t="shared" si="210"/>
        <v>0</v>
      </c>
      <c r="DM207">
        <f>DZ207</f>
        <v>101.39438679999999</v>
      </c>
      <c r="DN207">
        <f>EA207</f>
        <v>9.0482287499999998</v>
      </c>
      <c r="DO207">
        <f>ROUND(EB207,2)</f>
        <v>0</v>
      </c>
      <c r="DP207">
        <f>ROUND(EC207,2)</f>
        <v>801.21</v>
      </c>
      <c r="DQ207">
        <f>ROUND(ED207,2)</f>
        <v>685.82</v>
      </c>
      <c r="DT207">
        <f>ROUND(SUMIF(AA180:AA205,"=47641669",O180:O205),2)</f>
        <v>18298.12</v>
      </c>
      <c r="DU207">
        <f>ROUND(SUMIF(AA180:AA205,"=47641669",P180:P205),2)</f>
        <v>15828.67</v>
      </c>
      <c r="DV207">
        <f>ROUND(SUMIF(AA180:AA205,"=47641669",Q180:Q205),2)</f>
        <v>1590.63</v>
      </c>
      <c r="DW207">
        <f>ROUND(SUMIF(AA180:AA205,"=47641669",R180:R205),2)</f>
        <v>112.77</v>
      </c>
      <c r="DX207">
        <f>ROUND(SUMIF(AA180:AA205,"=47641669",S180:S205),2)</f>
        <v>878.82</v>
      </c>
      <c r="DY207">
        <f>ROUND(SUMIF(AA180:AA205,"=47641669",T180:T205),2)</f>
        <v>0</v>
      </c>
      <c r="DZ207">
        <f>SUMIF(AA180:AA205,"=47641669",U180:U205)</f>
        <v>101.39438679999999</v>
      </c>
      <c r="EA207">
        <f>SUMIF(AA180:AA205,"=47641669",V180:V205)</f>
        <v>9.0482287499999998</v>
      </c>
      <c r="EB207">
        <f>ROUND(SUMIF(AA180:AA205,"=47641669",W180:W205),2)</f>
        <v>0</v>
      </c>
      <c r="EC207">
        <f>ROUND(SUMIF(AA180:AA205,"=47641669",X180:X205),2)</f>
        <v>801.21</v>
      </c>
      <c r="ED207">
        <f>ROUND(SUMIF(AA180:AA205,"=47641669",Y180:Y205),2)</f>
        <v>685.82</v>
      </c>
      <c r="EG207">
        <f t="shared" ref="EG207:EU207" si="211">ROUND(FP207,2)</f>
        <v>0</v>
      </c>
      <c r="EH207">
        <f t="shared" si="211"/>
        <v>0</v>
      </c>
      <c r="EI207">
        <f t="shared" si="211"/>
        <v>0</v>
      </c>
      <c r="EJ207">
        <f t="shared" si="211"/>
        <v>19785.150000000001</v>
      </c>
      <c r="EK207">
        <f t="shared" si="211"/>
        <v>19552.37</v>
      </c>
      <c r="EL207">
        <f t="shared" si="211"/>
        <v>232.78</v>
      </c>
      <c r="EM207">
        <f t="shared" si="211"/>
        <v>0</v>
      </c>
      <c r="EN207">
        <f t="shared" si="211"/>
        <v>15828.67</v>
      </c>
      <c r="EO207">
        <f t="shared" si="211"/>
        <v>15828.67</v>
      </c>
      <c r="EP207">
        <f t="shared" si="211"/>
        <v>0</v>
      </c>
      <c r="EQ207">
        <f t="shared" si="211"/>
        <v>15828.67</v>
      </c>
      <c r="ER207">
        <f t="shared" si="211"/>
        <v>0</v>
      </c>
      <c r="ES207">
        <f t="shared" si="211"/>
        <v>0</v>
      </c>
      <c r="ET207">
        <f t="shared" si="211"/>
        <v>0</v>
      </c>
      <c r="EU207">
        <f t="shared" si="211"/>
        <v>0</v>
      </c>
      <c r="FP207">
        <f>ROUND(SUMIF(AA180:AA205,"=47641669",FQ180:FQ205),2)</f>
        <v>0</v>
      </c>
      <c r="FQ207">
        <f>ROUND(SUMIF(AA180:AA205,"=47641669",FR180:FR205),2)</f>
        <v>0</v>
      </c>
      <c r="FR207">
        <f>ROUND(SUMIF(AA180:AA205,"=47641669",GL180:GL205),2)</f>
        <v>0</v>
      </c>
      <c r="FS207">
        <f>ROUND(SUMIF(AA180:AA205,"=47641669",GM180:GM205),2)</f>
        <v>19785.150000000001</v>
      </c>
      <c r="FT207">
        <f>ROUND(SUMIF(AA180:AA205,"=47641669",GN180:GN205),2)</f>
        <v>19552.37</v>
      </c>
      <c r="FU207">
        <f>ROUND(SUMIF(AA180:AA205,"=47641669",GO180:GO205),2)</f>
        <v>232.78</v>
      </c>
      <c r="FV207">
        <f>ROUND(SUMIF(AA180:AA205,"=47641669",GP180:GP205),2)</f>
        <v>0</v>
      </c>
      <c r="FW207">
        <f>DU207-FP207</f>
        <v>15828.67</v>
      </c>
      <c r="FX207">
        <f>DU207-FQ207</f>
        <v>15828.67</v>
      </c>
      <c r="FY207">
        <f>FP207-FR207</f>
        <v>0</v>
      </c>
      <c r="FZ207">
        <f>DU207-FP207-FQ207+FR207</f>
        <v>15828.67</v>
      </c>
      <c r="GA207">
        <f>FQ207-FR207</f>
        <v>0</v>
      </c>
      <c r="GB207">
        <f>ROUND(SUMIF(AA180:AA205,"=47641669",GX180:GX205),2)</f>
        <v>0</v>
      </c>
      <c r="GC207">
        <f>ROUND(SUMIF(AA180:AA205,"=47641669",GY180:GY205),2)</f>
        <v>0</v>
      </c>
      <c r="GD207">
        <f>ROUND(SUMIF(AA180:AA205,"=47641669",GZ180:GZ205),2)</f>
        <v>0</v>
      </c>
      <c r="GX207">
        <v>0</v>
      </c>
    </row>
    <row r="209" spans="1:16" x14ac:dyDescent="0.2">
      <c r="A209">
        <v>50</v>
      </c>
      <c r="B209">
        <v>0</v>
      </c>
      <c r="C209">
        <v>0</v>
      </c>
      <c r="D209">
        <v>1</v>
      </c>
      <c r="E209">
        <v>201</v>
      </c>
      <c r="F209">
        <f>ROUND(Source!O207,O209)</f>
        <v>18298.12</v>
      </c>
      <c r="G209" t="s">
        <v>138</v>
      </c>
      <c r="H209" t="s">
        <v>139</v>
      </c>
      <c r="K209">
        <v>201</v>
      </c>
      <c r="L209">
        <v>1</v>
      </c>
      <c r="M209">
        <v>3</v>
      </c>
      <c r="N209" t="s">
        <v>3</v>
      </c>
      <c r="O209">
        <v>2</v>
      </c>
      <c r="P209">
        <f>ROUND(Source!DG207,O209)</f>
        <v>18298.12</v>
      </c>
    </row>
    <row r="210" spans="1:16" x14ac:dyDescent="0.2">
      <c r="A210">
        <v>50</v>
      </c>
      <c r="B210">
        <v>0</v>
      </c>
      <c r="C210">
        <v>0</v>
      </c>
      <c r="D210">
        <v>1</v>
      </c>
      <c r="E210">
        <v>202</v>
      </c>
      <c r="F210">
        <f>ROUND(Source!P207,O210)</f>
        <v>15828.67</v>
      </c>
      <c r="G210" t="s">
        <v>140</v>
      </c>
      <c r="H210" t="s">
        <v>141</v>
      </c>
      <c r="K210">
        <v>202</v>
      </c>
      <c r="L210">
        <v>2</v>
      </c>
      <c r="M210">
        <v>3</v>
      </c>
      <c r="N210" t="s">
        <v>3</v>
      </c>
      <c r="O210">
        <v>2</v>
      </c>
      <c r="P210">
        <f>ROUND(Source!DH207,O210)</f>
        <v>15828.67</v>
      </c>
    </row>
    <row r="211" spans="1:16" x14ac:dyDescent="0.2">
      <c r="A211">
        <v>50</v>
      </c>
      <c r="B211">
        <v>0</v>
      </c>
      <c r="C211">
        <v>0</v>
      </c>
      <c r="D211">
        <v>1</v>
      </c>
      <c r="E211">
        <v>222</v>
      </c>
      <c r="F211">
        <f>ROUND(Source!AO207,O211)</f>
        <v>0</v>
      </c>
      <c r="G211" t="s">
        <v>142</v>
      </c>
      <c r="H211" t="s">
        <v>143</v>
      </c>
      <c r="K211">
        <v>222</v>
      </c>
      <c r="L211">
        <v>3</v>
      </c>
      <c r="M211">
        <v>3</v>
      </c>
      <c r="N211" t="s">
        <v>3</v>
      </c>
      <c r="O211">
        <v>2</v>
      </c>
      <c r="P211">
        <f>ROUND(Source!EG207,O211)</f>
        <v>0</v>
      </c>
    </row>
    <row r="212" spans="1:16" x14ac:dyDescent="0.2">
      <c r="A212">
        <v>50</v>
      </c>
      <c r="B212">
        <v>0</v>
      </c>
      <c r="C212">
        <v>0</v>
      </c>
      <c r="D212">
        <v>1</v>
      </c>
      <c r="E212">
        <v>225</v>
      </c>
      <c r="F212">
        <f>ROUND(Source!AV207,O212)</f>
        <v>15828.67</v>
      </c>
      <c r="G212" t="s">
        <v>144</v>
      </c>
      <c r="H212" t="s">
        <v>145</v>
      </c>
      <c r="K212">
        <v>225</v>
      </c>
      <c r="L212">
        <v>4</v>
      </c>
      <c r="M212">
        <v>3</v>
      </c>
      <c r="N212" t="s">
        <v>3</v>
      </c>
      <c r="O212">
        <v>2</v>
      </c>
      <c r="P212">
        <f>ROUND(Source!EN207,O212)</f>
        <v>15828.67</v>
      </c>
    </row>
    <row r="213" spans="1:16" x14ac:dyDescent="0.2">
      <c r="A213">
        <v>50</v>
      </c>
      <c r="B213">
        <v>0</v>
      </c>
      <c r="C213">
        <v>0</v>
      </c>
      <c r="D213">
        <v>1</v>
      </c>
      <c r="E213">
        <v>226</v>
      </c>
      <c r="F213">
        <f>ROUND(Source!AW207,O213)</f>
        <v>15828.67</v>
      </c>
      <c r="G213" t="s">
        <v>146</v>
      </c>
      <c r="H213" t="s">
        <v>147</v>
      </c>
      <c r="K213">
        <v>226</v>
      </c>
      <c r="L213">
        <v>5</v>
      </c>
      <c r="M213">
        <v>3</v>
      </c>
      <c r="N213" t="s">
        <v>3</v>
      </c>
      <c r="O213">
        <v>2</v>
      </c>
      <c r="P213">
        <f>ROUND(Source!EO207,O213)</f>
        <v>15828.67</v>
      </c>
    </row>
    <row r="214" spans="1:16" x14ac:dyDescent="0.2">
      <c r="A214">
        <v>50</v>
      </c>
      <c r="B214">
        <v>0</v>
      </c>
      <c r="C214">
        <v>0</v>
      </c>
      <c r="D214">
        <v>1</v>
      </c>
      <c r="E214">
        <v>227</v>
      </c>
      <c r="F214">
        <f>ROUND(Source!AX207,O214)</f>
        <v>0</v>
      </c>
      <c r="G214" t="s">
        <v>148</v>
      </c>
      <c r="H214" t="s">
        <v>149</v>
      </c>
      <c r="K214">
        <v>227</v>
      </c>
      <c r="L214">
        <v>6</v>
      </c>
      <c r="M214">
        <v>3</v>
      </c>
      <c r="N214" t="s">
        <v>3</v>
      </c>
      <c r="O214">
        <v>2</v>
      </c>
      <c r="P214">
        <f>ROUND(Source!EP207,O214)</f>
        <v>0</v>
      </c>
    </row>
    <row r="215" spans="1:16" x14ac:dyDescent="0.2">
      <c r="A215">
        <v>50</v>
      </c>
      <c r="B215">
        <v>0</v>
      </c>
      <c r="C215">
        <v>0</v>
      </c>
      <c r="D215">
        <v>1</v>
      </c>
      <c r="E215">
        <v>228</v>
      </c>
      <c r="F215">
        <f>ROUND(Source!AY207,O215)</f>
        <v>15828.67</v>
      </c>
      <c r="G215" t="s">
        <v>150</v>
      </c>
      <c r="H215" t="s">
        <v>151</v>
      </c>
      <c r="K215">
        <v>228</v>
      </c>
      <c r="L215">
        <v>7</v>
      </c>
      <c r="M215">
        <v>3</v>
      </c>
      <c r="N215" t="s">
        <v>3</v>
      </c>
      <c r="O215">
        <v>2</v>
      </c>
      <c r="P215">
        <f>ROUND(Source!EQ207,O215)</f>
        <v>15828.67</v>
      </c>
    </row>
    <row r="216" spans="1:16" x14ac:dyDescent="0.2">
      <c r="A216">
        <v>50</v>
      </c>
      <c r="B216">
        <v>0</v>
      </c>
      <c r="C216">
        <v>0</v>
      </c>
      <c r="D216">
        <v>1</v>
      </c>
      <c r="E216">
        <v>216</v>
      </c>
      <c r="F216">
        <f>ROUND(Source!AP207,O216)</f>
        <v>0</v>
      </c>
      <c r="G216" t="s">
        <v>152</v>
      </c>
      <c r="H216" t="s">
        <v>153</v>
      </c>
      <c r="K216">
        <v>216</v>
      </c>
      <c r="L216">
        <v>8</v>
      </c>
      <c r="M216">
        <v>3</v>
      </c>
      <c r="N216" t="s">
        <v>3</v>
      </c>
      <c r="O216">
        <v>2</v>
      </c>
      <c r="P216">
        <f>ROUND(Source!EH207,O216)</f>
        <v>0</v>
      </c>
    </row>
    <row r="217" spans="1:16" x14ac:dyDescent="0.2">
      <c r="A217">
        <v>50</v>
      </c>
      <c r="B217">
        <v>0</v>
      </c>
      <c r="C217">
        <v>0</v>
      </c>
      <c r="D217">
        <v>1</v>
      </c>
      <c r="E217">
        <v>223</v>
      </c>
      <c r="F217">
        <f>ROUND(Source!AQ207,O217)</f>
        <v>0</v>
      </c>
      <c r="G217" t="s">
        <v>154</v>
      </c>
      <c r="H217" t="s">
        <v>155</v>
      </c>
      <c r="K217">
        <v>223</v>
      </c>
      <c r="L217">
        <v>9</v>
      </c>
      <c r="M217">
        <v>3</v>
      </c>
      <c r="N217" t="s">
        <v>3</v>
      </c>
      <c r="O217">
        <v>2</v>
      </c>
      <c r="P217">
        <f>ROUND(Source!EI207,O217)</f>
        <v>0</v>
      </c>
    </row>
    <row r="218" spans="1:16" x14ac:dyDescent="0.2">
      <c r="A218">
        <v>50</v>
      </c>
      <c r="B218">
        <v>0</v>
      </c>
      <c r="C218">
        <v>0</v>
      </c>
      <c r="D218">
        <v>1</v>
      </c>
      <c r="E218">
        <v>229</v>
      </c>
      <c r="F218">
        <f>ROUND(Source!AZ207,O218)</f>
        <v>0</v>
      </c>
      <c r="G218" t="s">
        <v>156</v>
      </c>
      <c r="H218" t="s">
        <v>157</v>
      </c>
      <c r="K218">
        <v>229</v>
      </c>
      <c r="L218">
        <v>10</v>
      </c>
      <c r="M218">
        <v>3</v>
      </c>
      <c r="N218" t="s">
        <v>3</v>
      </c>
      <c r="O218">
        <v>2</v>
      </c>
      <c r="P218">
        <f>ROUND(Source!ER207,O218)</f>
        <v>0</v>
      </c>
    </row>
    <row r="219" spans="1:16" x14ac:dyDescent="0.2">
      <c r="A219">
        <v>50</v>
      </c>
      <c r="B219">
        <v>0</v>
      </c>
      <c r="C219">
        <v>0</v>
      </c>
      <c r="D219">
        <v>1</v>
      </c>
      <c r="E219">
        <v>203</v>
      </c>
      <c r="F219">
        <f>ROUND(Source!Q207,O219)</f>
        <v>1590.63</v>
      </c>
      <c r="G219" t="s">
        <v>158</v>
      </c>
      <c r="H219" t="s">
        <v>159</v>
      </c>
      <c r="K219">
        <v>203</v>
      </c>
      <c r="L219">
        <v>11</v>
      </c>
      <c r="M219">
        <v>3</v>
      </c>
      <c r="N219" t="s">
        <v>3</v>
      </c>
      <c r="O219">
        <v>2</v>
      </c>
      <c r="P219">
        <f>ROUND(Source!DI207,O219)</f>
        <v>1590.63</v>
      </c>
    </row>
    <row r="220" spans="1:16" x14ac:dyDescent="0.2">
      <c r="A220">
        <v>50</v>
      </c>
      <c r="B220">
        <v>0</v>
      </c>
      <c r="C220">
        <v>0</v>
      </c>
      <c r="D220">
        <v>1</v>
      </c>
      <c r="E220">
        <v>231</v>
      </c>
      <c r="F220">
        <f>ROUND(Source!BB207,O220)</f>
        <v>0</v>
      </c>
      <c r="G220" t="s">
        <v>160</v>
      </c>
      <c r="H220" t="s">
        <v>161</v>
      </c>
      <c r="K220">
        <v>231</v>
      </c>
      <c r="L220">
        <v>12</v>
      </c>
      <c r="M220">
        <v>3</v>
      </c>
      <c r="N220" t="s">
        <v>3</v>
      </c>
      <c r="O220">
        <v>2</v>
      </c>
      <c r="P220">
        <f>ROUND(Source!ET207,O220)</f>
        <v>0</v>
      </c>
    </row>
    <row r="221" spans="1:16" x14ac:dyDescent="0.2">
      <c r="A221">
        <v>50</v>
      </c>
      <c r="B221">
        <v>0</v>
      </c>
      <c r="C221">
        <v>0</v>
      </c>
      <c r="D221">
        <v>1</v>
      </c>
      <c r="E221">
        <v>204</v>
      </c>
      <c r="F221">
        <f>ROUND(Source!R207,O221)</f>
        <v>112.77</v>
      </c>
      <c r="G221" t="s">
        <v>162</v>
      </c>
      <c r="H221" t="s">
        <v>163</v>
      </c>
      <c r="K221">
        <v>204</v>
      </c>
      <c r="L221">
        <v>13</v>
      </c>
      <c r="M221">
        <v>3</v>
      </c>
      <c r="N221" t="s">
        <v>3</v>
      </c>
      <c r="O221">
        <v>2</v>
      </c>
      <c r="P221">
        <f>ROUND(Source!DJ207,O221)</f>
        <v>112.77</v>
      </c>
    </row>
    <row r="222" spans="1:16" x14ac:dyDescent="0.2">
      <c r="A222">
        <v>50</v>
      </c>
      <c r="B222">
        <v>0</v>
      </c>
      <c r="C222">
        <v>0</v>
      </c>
      <c r="D222">
        <v>1</v>
      </c>
      <c r="E222">
        <v>205</v>
      </c>
      <c r="F222">
        <f>ROUND(Source!S207,O222)</f>
        <v>878.82</v>
      </c>
      <c r="G222" t="s">
        <v>164</v>
      </c>
      <c r="H222" t="s">
        <v>165</v>
      </c>
      <c r="K222">
        <v>205</v>
      </c>
      <c r="L222">
        <v>14</v>
      </c>
      <c r="M222">
        <v>3</v>
      </c>
      <c r="N222" t="s">
        <v>3</v>
      </c>
      <c r="O222">
        <v>2</v>
      </c>
      <c r="P222">
        <f>ROUND(Source!DK207,O222)</f>
        <v>878.82</v>
      </c>
    </row>
    <row r="223" spans="1:16" x14ac:dyDescent="0.2">
      <c r="A223">
        <v>50</v>
      </c>
      <c r="B223">
        <v>0</v>
      </c>
      <c r="C223">
        <v>0</v>
      </c>
      <c r="D223">
        <v>1</v>
      </c>
      <c r="E223">
        <v>232</v>
      </c>
      <c r="F223">
        <f>ROUND(Source!BC207,O223)</f>
        <v>0</v>
      </c>
      <c r="G223" t="s">
        <v>166</v>
      </c>
      <c r="H223" t="s">
        <v>167</v>
      </c>
      <c r="K223">
        <v>232</v>
      </c>
      <c r="L223">
        <v>15</v>
      </c>
      <c r="M223">
        <v>3</v>
      </c>
      <c r="N223" t="s">
        <v>3</v>
      </c>
      <c r="O223">
        <v>2</v>
      </c>
      <c r="P223">
        <f>ROUND(Source!EU207,O223)</f>
        <v>0</v>
      </c>
    </row>
    <row r="224" spans="1:16" x14ac:dyDescent="0.2">
      <c r="A224">
        <v>50</v>
      </c>
      <c r="B224">
        <v>0</v>
      </c>
      <c r="C224">
        <v>0</v>
      </c>
      <c r="D224">
        <v>1</v>
      </c>
      <c r="E224">
        <v>214</v>
      </c>
      <c r="F224">
        <f>ROUND(Source!AS207,O224)</f>
        <v>19552.37</v>
      </c>
      <c r="G224" t="s">
        <v>168</v>
      </c>
      <c r="H224" t="s">
        <v>169</v>
      </c>
      <c r="K224">
        <v>214</v>
      </c>
      <c r="L224">
        <v>16</v>
      </c>
      <c r="M224">
        <v>3</v>
      </c>
      <c r="N224" t="s">
        <v>3</v>
      </c>
      <c r="O224">
        <v>2</v>
      </c>
      <c r="P224">
        <f>ROUND(Source!EK207,O224)</f>
        <v>19552.37</v>
      </c>
    </row>
    <row r="225" spans="1:245" x14ac:dyDescent="0.2">
      <c r="A225">
        <v>50</v>
      </c>
      <c r="B225">
        <v>0</v>
      </c>
      <c r="C225">
        <v>0</v>
      </c>
      <c r="D225">
        <v>1</v>
      </c>
      <c r="E225">
        <v>215</v>
      </c>
      <c r="F225">
        <f>ROUND(Source!AT207,O225)</f>
        <v>232.78</v>
      </c>
      <c r="G225" t="s">
        <v>170</v>
      </c>
      <c r="H225" t="s">
        <v>171</v>
      </c>
      <c r="K225">
        <v>215</v>
      </c>
      <c r="L225">
        <v>17</v>
      </c>
      <c r="M225">
        <v>3</v>
      </c>
      <c r="N225" t="s">
        <v>3</v>
      </c>
      <c r="O225">
        <v>2</v>
      </c>
      <c r="P225">
        <f>ROUND(Source!EL207,O225)</f>
        <v>232.78</v>
      </c>
    </row>
    <row r="226" spans="1:245" x14ac:dyDescent="0.2">
      <c r="A226">
        <v>50</v>
      </c>
      <c r="B226">
        <v>0</v>
      </c>
      <c r="C226">
        <v>0</v>
      </c>
      <c r="D226">
        <v>1</v>
      </c>
      <c r="E226">
        <v>217</v>
      </c>
      <c r="F226">
        <f>ROUND(Source!AU207,O226)</f>
        <v>0</v>
      </c>
      <c r="G226" t="s">
        <v>172</v>
      </c>
      <c r="H226" t="s">
        <v>173</v>
      </c>
      <c r="K226">
        <v>217</v>
      </c>
      <c r="L226">
        <v>18</v>
      </c>
      <c r="M226">
        <v>3</v>
      </c>
      <c r="N226" t="s">
        <v>3</v>
      </c>
      <c r="O226">
        <v>2</v>
      </c>
      <c r="P226">
        <f>ROUND(Source!EM207,O226)</f>
        <v>0</v>
      </c>
    </row>
    <row r="227" spans="1:245" x14ac:dyDescent="0.2">
      <c r="A227">
        <v>50</v>
      </c>
      <c r="B227">
        <v>0</v>
      </c>
      <c r="C227">
        <v>0</v>
      </c>
      <c r="D227">
        <v>1</v>
      </c>
      <c r="E227">
        <v>230</v>
      </c>
      <c r="F227">
        <f>ROUND(Source!BA207,O227)</f>
        <v>0</v>
      </c>
      <c r="G227" t="s">
        <v>174</v>
      </c>
      <c r="H227" t="s">
        <v>175</v>
      </c>
      <c r="K227">
        <v>230</v>
      </c>
      <c r="L227">
        <v>19</v>
      </c>
      <c r="M227">
        <v>3</v>
      </c>
      <c r="N227" t="s">
        <v>3</v>
      </c>
      <c r="O227">
        <v>2</v>
      </c>
      <c r="P227">
        <f>ROUND(Source!ES207,O227)</f>
        <v>0</v>
      </c>
    </row>
    <row r="228" spans="1:245" x14ac:dyDescent="0.2">
      <c r="A228">
        <v>50</v>
      </c>
      <c r="B228">
        <v>0</v>
      </c>
      <c r="C228">
        <v>0</v>
      </c>
      <c r="D228">
        <v>1</v>
      </c>
      <c r="E228">
        <v>206</v>
      </c>
      <c r="F228">
        <f>ROUND(Source!T207,O228)</f>
        <v>0</v>
      </c>
      <c r="G228" t="s">
        <v>176</v>
      </c>
      <c r="H228" t="s">
        <v>177</v>
      </c>
      <c r="K228">
        <v>206</v>
      </c>
      <c r="L228">
        <v>20</v>
      </c>
      <c r="M228">
        <v>3</v>
      </c>
      <c r="N228" t="s">
        <v>3</v>
      </c>
      <c r="O228">
        <v>2</v>
      </c>
      <c r="P228">
        <f>ROUND(Source!DL207,O228)</f>
        <v>0</v>
      </c>
    </row>
    <row r="229" spans="1:245" x14ac:dyDescent="0.2">
      <c r="A229">
        <v>50</v>
      </c>
      <c r="B229">
        <v>0</v>
      </c>
      <c r="C229">
        <v>0</v>
      </c>
      <c r="D229">
        <v>1</v>
      </c>
      <c r="E229">
        <v>207</v>
      </c>
      <c r="F229">
        <f>Source!U207</f>
        <v>101.39438679999999</v>
      </c>
      <c r="G229" t="s">
        <v>178</v>
      </c>
      <c r="H229" t="s">
        <v>179</v>
      </c>
      <c r="K229">
        <v>207</v>
      </c>
      <c r="L229">
        <v>21</v>
      </c>
      <c r="M229">
        <v>3</v>
      </c>
      <c r="N229" t="s">
        <v>3</v>
      </c>
      <c r="O229">
        <v>-1</v>
      </c>
      <c r="P229">
        <f>Source!DM207</f>
        <v>101.39438679999999</v>
      </c>
    </row>
    <row r="230" spans="1:245" x14ac:dyDescent="0.2">
      <c r="A230">
        <v>50</v>
      </c>
      <c r="B230">
        <v>0</v>
      </c>
      <c r="C230">
        <v>0</v>
      </c>
      <c r="D230">
        <v>1</v>
      </c>
      <c r="E230">
        <v>208</v>
      </c>
      <c r="F230">
        <f>Source!V207</f>
        <v>9.0482287499999998</v>
      </c>
      <c r="G230" t="s">
        <v>180</v>
      </c>
      <c r="H230" t="s">
        <v>181</v>
      </c>
      <c r="K230">
        <v>208</v>
      </c>
      <c r="L230">
        <v>22</v>
      </c>
      <c r="M230">
        <v>3</v>
      </c>
      <c r="N230" t="s">
        <v>3</v>
      </c>
      <c r="O230">
        <v>-1</v>
      </c>
      <c r="P230">
        <f>Source!DN207</f>
        <v>9.0482287499999998</v>
      </c>
    </row>
    <row r="231" spans="1:245" x14ac:dyDescent="0.2">
      <c r="A231">
        <v>50</v>
      </c>
      <c r="B231">
        <v>0</v>
      </c>
      <c r="C231">
        <v>0</v>
      </c>
      <c r="D231">
        <v>1</v>
      </c>
      <c r="E231">
        <v>209</v>
      </c>
      <c r="F231">
        <f>ROUND(Source!W207,O231)</f>
        <v>0</v>
      </c>
      <c r="G231" t="s">
        <v>182</v>
      </c>
      <c r="H231" t="s">
        <v>183</v>
      </c>
      <c r="K231">
        <v>209</v>
      </c>
      <c r="L231">
        <v>23</v>
      </c>
      <c r="M231">
        <v>3</v>
      </c>
      <c r="N231" t="s">
        <v>3</v>
      </c>
      <c r="O231">
        <v>2</v>
      </c>
      <c r="P231">
        <f>ROUND(Source!DO207,O231)</f>
        <v>0</v>
      </c>
    </row>
    <row r="232" spans="1:245" x14ac:dyDescent="0.2">
      <c r="A232">
        <v>50</v>
      </c>
      <c r="B232">
        <v>0</v>
      </c>
      <c r="C232">
        <v>0</v>
      </c>
      <c r="D232">
        <v>1</v>
      </c>
      <c r="E232">
        <v>210</v>
      </c>
      <c r="F232">
        <f>ROUND(Source!X207,O232)</f>
        <v>801.21</v>
      </c>
      <c r="G232" t="s">
        <v>184</v>
      </c>
      <c r="H232" t="s">
        <v>185</v>
      </c>
      <c r="K232">
        <v>210</v>
      </c>
      <c r="L232">
        <v>24</v>
      </c>
      <c r="M232">
        <v>3</v>
      </c>
      <c r="N232" t="s">
        <v>3</v>
      </c>
      <c r="O232">
        <v>2</v>
      </c>
      <c r="P232">
        <f>ROUND(Source!DP207,O232)</f>
        <v>801.21</v>
      </c>
    </row>
    <row r="233" spans="1:245" x14ac:dyDescent="0.2">
      <c r="A233">
        <v>50</v>
      </c>
      <c r="B233">
        <v>0</v>
      </c>
      <c r="C233">
        <v>0</v>
      </c>
      <c r="D233">
        <v>1</v>
      </c>
      <c r="E233">
        <v>211</v>
      </c>
      <c r="F233">
        <f>ROUND(Source!Y207,O233)</f>
        <v>685.82</v>
      </c>
      <c r="G233" t="s">
        <v>186</v>
      </c>
      <c r="H233" t="s">
        <v>187</v>
      </c>
      <c r="K233">
        <v>211</v>
      </c>
      <c r="L233">
        <v>25</v>
      </c>
      <c r="M233">
        <v>3</v>
      </c>
      <c r="N233" t="s">
        <v>3</v>
      </c>
      <c r="O233">
        <v>2</v>
      </c>
      <c r="P233">
        <f>ROUND(Source!DQ207,O233)</f>
        <v>685.82</v>
      </c>
    </row>
    <row r="234" spans="1:245" x14ac:dyDescent="0.2">
      <c r="A234">
        <v>50</v>
      </c>
      <c r="B234">
        <v>0</v>
      </c>
      <c r="C234">
        <v>0</v>
      </c>
      <c r="D234">
        <v>1</v>
      </c>
      <c r="E234">
        <v>224</v>
      </c>
      <c r="F234">
        <f>ROUND(Source!AR207,O234)</f>
        <v>19785.150000000001</v>
      </c>
      <c r="G234" t="s">
        <v>188</v>
      </c>
      <c r="H234" t="s">
        <v>189</v>
      </c>
      <c r="K234">
        <v>224</v>
      </c>
      <c r="L234">
        <v>26</v>
      </c>
      <c r="M234">
        <v>3</v>
      </c>
      <c r="N234" t="s">
        <v>3</v>
      </c>
      <c r="O234">
        <v>2</v>
      </c>
      <c r="P234">
        <f>ROUND(Source!EJ207,O234)</f>
        <v>19785.150000000001</v>
      </c>
    </row>
    <row r="236" spans="1:245" x14ac:dyDescent="0.2">
      <c r="A236">
        <v>4</v>
      </c>
      <c r="B236">
        <v>1</v>
      </c>
      <c r="D236">
        <f>ROW(A269)</f>
        <v>269</v>
      </c>
      <c r="F236" t="s">
        <v>13</v>
      </c>
      <c r="G236" t="s">
        <v>288</v>
      </c>
      <c r="H236" t="s">
        <v>3</v>
      </c>
      <c r="I236">
        <v>0</v>
      </c>
      <c r="K236">
        <v>0</v>
      </c>
      <c r="U236" t="s">
        <v>3</v>
      </c>
      <c r="V236">
        <v>0</v>
      </c>
      <c r="AB236" t="s">
        <v>3</v>
      </c>
      <c r="AC236" t="s">
        <v>3</v>
      </c>
      <c r="AD236" t="s">
        <v>3</v>
      </c>
      <c r="AE236" t="s">
        <v>3</v>
      </c>
      <c r="AF236" t="s">
        <v>3</v>
      </c>
      <c r="AG236" t="s">
        <v>3</v>
      </c>
      <c r="AP236" t="s">
        <v>3</v>
      </c>
      <c r="AQ236" t="s">
        <v>3</v>
      </c>
      <c r="AR236" t="s">
        <v>3</v>
      </c>
      <c r="AZ236" t="s">
        <v>3</v>
      </c>
      <c r="BB236" t="s">
        <v>3</v>
      </c>
      <c r="BC236" t="s">
        <v>3</v>
      </c>
      <c r="BD236" t="s">
        <v>3</v>
      </c>
      <c r="BE236" t="s">
        <v>3</v>
      </c>
      <c r="BF236" t="s">
        <v>3</v>
      </c>
      <c r="BG236" t="s">
        <v>3</v>
      </c>
      <c r="BH236" t="s">
        <v>3</v>
      </c>
      <c r="BI236" t="s">
        <v>3</v>
      </c>
      <c r="BJ236" t="s">
        <v>3</v>
      </c>
      <c r="BK236" t="s">
        <v>3</v>
      </c>
      <c r="BL236" t="s">
        <v>3</v>
      </c>
      <c r="BM236" t="s">
        <v>3</v>
      </c>
      <c r="BN236" t="s">
        <v>3</v>
      </c>
      <c r="BO236" t="s">
        <v>3</v>
      </c>
      <c r="BP236" t="s">
        <v>3</v>
      </c>
      <c r="BX236">
        <v>0</v>
      </c>
      <c r="CJ236">
        <v>0</v>
      </c>
    </row>
    <row r="238" spans="1:245" x14ac:dyDescent="0.2">
      <c r="A238">
        <v>52</v>
      </c>
      <c r="B238">
        <f t="shared" ref="B238:G238" si="212">B269</f>
        <v>1</v>
      </c>
      <c r="C238">
        <f t="shared" si="212"/>
        <v>4</v>
      </c>
      <c r="D238">
        <f t="shared" si="212"/>
        <v>236</v>
      </c>
      <c r="E238">
        <f t="shared" si="212"/>
        <v>0</v>
      </c>
      <c r="F238" t="str">
        <f t="shared" si="212"/>
        <v>Новый раздел</v>
      </c>
      <c r="G238" t="str">
        <f t="shared" si="212"/>
        <v>Ворота</v>
      </c>
      <c r="O238">
        <f t="shared" ref="O238:AT238" si="213">O269</f>
        <v>4646619.29</v>
      </c>
      <c r="P238">
        <f t="shared" si="213"/>
        <v>4644506.6399999997</v>
      </c>
      <c r="Q238">
        <f t="shared" si="213"/>
        <v>507.21</v>
      </c>
      <c r="R238">
        <f t="shared" si="213"/>
        <v>37.75</v>
      </c>
      <c r="S238">
        <f t="shared" si="213"/>
        <v>1605.44</v>
      </c>
      <c r="T238">
        <f t="shared" si="213"/>
        <v>0</v>
      </c>
      <c r="U238">
        <f t="shared" si="213"/>
        <v>185.52907878499997</v>
      </c>
      <c r="V238">
        <f t="shared" si="213"/>
        <v>2.9969790000000001</v>
      </c>
      <c r="W238">
        <f t="shared" si="213"/>
        <v>0</v>
      </c>
      <c r="X238">
        <f t="shared" si="213"/>
        <v>1483.91</v>
      </c>
      <c r="Y238">
        <f t="shared" si="213"/>
        <v>1037.3399999999999</v>
      </c>
      <c r="Z238">
        <f t="shared" si="213"/>
        <v>0</v>
      </c>
      <c r="AA238">
        <f t="shared" si="213"/>
        <v>0</v>
      </c>
      <c r="AB238">
        <f t="shared" si="213"/>
        <v>4646619.29</v>
      </c>
      <c r="AC238">
        <f t="shared" si="213"/>
        <v>4644506.6399999997</v>
      </c>
      <c r="AD238">
        <f t="shared" si="213"/>
        <v>507.21</v>
      </c>
      <c r="AE238">
        <f t="shared" si="213"/>
        <v>37.75</v>
      </c>
      <c r="AF238">
        <f t="shared" si="213"/>
        <v>1605.44</v>
      </c>
      <c r="AG238">
        <f t="shared" si="213"/>
        <v>0</v>
      </c>
      <c r="AH238">
        <f t="shared" si="213"/>
        <v>185.52907878499997</v>
      </c>
      <c r="AI238">
        <f t="shared" si="213"/>
        <v>2.9969790000000001</v>
      </c>
      <c r="AJ238">
        <f t="shared" si="213"/>
        <v>0</v>
      </c>
      <c r="AK238">
        <f t="shared" si="213"/>
        <v>1483.91</v>
      </c>
      <c r="AL238">
        <f t="shared" si="213"/>
        <v>1037.3399999999999</v>
      </c>
      <c r="AM238">
        <f t="shared" si="213"/>
        <v>0</v>
      </c>
      <c r="AN238">
        <f t="shared" si="213"/>
        <v>0</v>
      </c>
      <c r="AO238">
        <f t="shared" si="213"/>
        <v>0</v>
      </c>
      <c r="AP238">
        <f t="shared" si="213"/>
        <v>0</v>
      </c>
      <c r="AQ238">
        <f t="shared" si="213"/>
        <v>0</v>
      </c>
      <c r="AR238">
        <f t="shared" si="213"/>
        <v>4649140.54</v>
      </c>
      <c r="AS238">
        <f t="shared" si="213"/>
        <v>4647168.29</v>
      </c>
      <c r="AT238">
        <f t="shared" si="213"/>
        <v>1972.25</v>
      </c>
      <c r="AU238">
        <f t="shared" ref="AU238:BZ238" si="214">AU269</f>
        <v>0</v>
      </c>
      <c r="AV238">
        <f t="shared" si="214"/>
        <v>4644506.6399999997</v>
      </c>
      <c r="AW238">
        <f t="shared" si="214"/>
        <v>4644506.6399999997</v>
      </c>
      <c r="AX238">
        <f t="shared" si="214"/>
        <v>0</v>
      </c>
      <c r="AY238">
        <f t="shared" si="214"/>
        <v>4644506.6399999997</v>
      </c>
      <c r="AZ238">
        <f t="shared" si="214"/>
        <v>0</v>
      </c>
      <c r="BA238">
        <f t="shared" si="214"/>
        <v>0</v>
      </c>
      <c r="BB238">
        <f t="shared" si="214"/>
        <v>0</v>
      </c>
      <c r="BC238">
        <f t="shared" si="214"/>
        <v>0</v>
      </c>
      <c r="BD238">
        <f t="shared" si="214"/>
        <v>0</v>
      </c>
      <c r="BE238">
        <f t="shared" si="214"/>
        <v>0</v>
      </c>
      <c r="BF238">
        <f t="shared" si="214"/>
        <v>0</v>
      </c>
      <c r="BG238">
        <f t="shared" si="214"/>
        <v>0</v>
      </c>
      <c r="BH238">
        <f t="shared" si="214"/>
        <v>0</v>
      </c>
      <c r="BI238">
        <f t="shared" si="214"/>
        <v>0</v>
      </c>
      <c r="BJ238">
        <f t="shared" si="214"/>
        <v>0</v>
      </c>
      <c r="BK238">
        <f t="shared" si="214"/>
        <v>0</v>
      </c>
      <c r="BL238">
        <f t="shared" si="214"/>
        <v>0</v>
      </c>
      <c r="BM238">
        <f t="shared" si="214"/>
        <v>0</v>
      </c>
      <c r="BN238">
        <f t="shared" si="214"/>
        <v>0</v>
      </c>
      <c r="BO238">
        <f t="shared" si="214"/>
        <v>0</v>
      </c>
      <c r="BP238">
        <f t="shared" si="214"/>
        <v>0</v>
      </c>
      <c r="BQ238">
        <f t="shared" si="214"/>
        <v>0</v>
      </c>
      <c r="BR238">
        <f t="shared" si="214"/>
        <v>0</v>
      </c>
      <c r="BS238">
        <f t="shared" si="214"/>
        <v>0</v>
      </c>
      <c r="BT238">
        <f t="shared" si="214"/>
        <v>0</v>
      </c>
      <c r="BU238">
        <f t="shared" si="214"/>
        <v>0</v>
      </c>
      <c r="BV238">
        <f t="shared" si="214"/>
        <v>0</v>
      </c>
      <c r="BW238">
        <f t="shared" si="214"/>
        <v>0</v>
      </c>
      <c r="BX238">
        <f t="shared" si="214"/>
        <v>0</v>
      </c>
      <c r="BY238">
        <f t="shared" si="214"/>
        <v>0</v>
      </c>
      <c r="BZ238">
        <f t="shared" si="214"/>
        <v>0</v>
      </c>
      <c r="CA238">
        <f t="shared" ref="CA238:DF238" si="215">CA269</f>
        <v>4649140.54</v>
      </c>
      <c r="CB238">
        <f t="shared" si="215"/>
        <v>4647168.29</v>
      </c>
      <c r="CC238">
        <f t="shared" si="215"/>
        <v>1972.25</v>
      </c>
      <c r="CD238">
        <f t="shared" si="215"/>
        <v>0</v>
      </c>
      <c r="CE238">
        <f t="shared" si="215"/>
        <v>4644506.6399999997</v>
      </c>
      <c r="CF238">
        <f t="shared" si="215"/>
        <v>4644506.6399999997</v>
      </c>
      <c r="CG238">
        <f t="shared" si="215"/>
        <v>0</v>
      </c>
      <c r="CH238">
        <f t="shared" si="215"/>
        <v>4644506.6399999997</v>
      </c>
      <c r="CI238">
        <f t="shared" si="215"/>
        <v>0</v>
      </c>
      <c r="CJ238">
        <f t="shared" si="215"/>
        <v>0</v>
      </c>
      <c r="CK238">
        <f t="shared" si="215"/>
        <v>0</v>
      </c>
      <c r="CL238">
        <f t="shared" si="215"/>
        <v>0</v>
      </c>
      <c r="CM238">
        <f t="shared" si="215"/>
        <v>0</v>
      </c>
      <c r="CN238">
        <f t="shared" si="215"/>
        <v>0</v>
      </c>
      <c r="CO238">
        <f t="shared" si="215"/>
        <v>0</v>
      </c>
      <c r="CP238">
        <f t="shared" si="215"/>
        <v>0</v>
      </c>
      <c r="CQ238">
        <f t="shared" si="215"/>
        <v>0</v>
      </c>
      <c r="CR238">
        <f t="shared" si="215"/>
        <v>0</v>
      </c>
      <c r="CS238">
        <f t="shared" si="215"/>
        <v>0</v>
      </c>
      <c r="CT238">
        <f t="shared" si="215"/>
        <v>0</v>
      </c>
      <c r="CU238">
        <f t="shared" si="215"/>
        <v>0</v>
      </c>
      <c r="CV238">
        <f t="shared" si="215"/>
        <v>0</v>
      </c>
      <c r="CW238">
        <f t="shared" si="215"/>
        <v>0</v>
      </c>
      <c r="CX238">
        <f t="shared" si="215"/>
        <v>0</v>
      </c>
      <c r="CY238">
        <f t="shared" si="215"/>
        <v>0</v>
      </c>
      <c r="CZ238">
        <f t="shared" si="215"/>
        <v>0</v>
      </c>
      <c r="DA238">
        <f t="shared" si="215"/>
        <v>0</v>
      </c>
      <c r="DB238">
        <f t="shared" si="215"/>
        <v>0</v>
      </c>
      <c r="DC238">
        <f t="shared" si="215"/>
        <v>0</v>
      </c>
      <c r="DD238">
        <f t="shared" si="215"/>
        <v>0</v>
      </c>
      <c r="DE238">
        <f t="shared" si="215"/>
        <v>0</v>
      </c>
      <c r="DF238">
        <f t="shared" si="215"/>
        <v>0</v>
      </c>
      <c r="DG238">
        <f t="shared" ref="DG238:EL238" si="216">DG269</f>
        <v>4646619.29</v>
      </c>
      <c r="DH238">
        <f t="shared" si="216"/>
        <v>4644506.6399999997</v>
      </c>
      <c r="DI238">
        <f t="shared" si="216"/>
        <v>507.21</v>
      </c>
      <c r="DJ238">
        <f t="shared" si="216"/>
        <v>37.75</v>
      </c>
      <c r="DK238">
        <f t="shared" si="216"/>
        <v>1605.44</v>
      </c>
      <c r="DL238">
        <f t="shared" si="216"/>
        <v>0</v>
      </c>
      <c r="DM238">
        <f t="shared" si="216"/>
        <v>185.52907878499997</v>
      </c>
      <c r="DN238">
        <f t="shared" si="216"/>
        <v>2.9969790000000001</v>
      </c>
      <c r="DO238">
        <f t="shared" si="216"/>
        <v>0</v>
      </c>
      <c r="DP238">
        <f t="shared" si="216"/>
        <v>1483.91</v>
      </c>
      <c r="DQ238">
        <f t="shared" si="216"/>
        <v>1037.3399999999999</v>
      </c>
      <c r="DR238">
        <f t="shared" si="216"/>
        <v>0</v>
      </c>
      <c r="DS238">
        <f t="shared" si="216"/>
        <v>0</v>
      </c>
      <c r="DT238">
        <f t="shared" si="216"/>
        <v>4646619.29</v>
      </c>
      <c r="DU238">
        <f t="shared" si="216"/>
        <v>4644506.6399999997</v>
      </c>
      <c r="DV238">
        <f t="shared" si="216"/>
        <v>507.21</v>
      </c>
      <c r="DW238">
        <f t="shared" si="216"/>
        <v>37.75</v>
      </c>
      <c r="DX238">
        <f t="shared" si="216"/>
        <v>1605.44</v>
      </c>
      <c r="DY238">
        <f t="shared" si="216"/>
        <v>0</v>
      </c>
      <c r="DZ238">
        <f t="shared" si="216"/>
        <v>185.52907878499997</v>
      </c>
      <c r="EA238">
        <f t="shared" si="216"/>
        <v>2.9969790000000001</v>
      </c>
      <c r="EB238">
        <f t="shared" si="216"/>
        <v>0</v>
      </c>
      <c r="EC238">
        <f t="shared" si="216"/>
        <v>1483.91</v>
      </c>
      <c r="ED238">
        <f t="shared" si="216"/>
        <v>1037.3399999999999</v>
      </c>
      <c r="EE238">
        <f t="shared" si="216"/>
        <v>0</v>
      </c>
      <c r="EF238">
        <f t="shared" si="216"/>
        <v>0</v>
      </c>
      <c r="EG238">
        <f t="shared" si="216"/>
        <v>0</v>
      </c>
      <c r="EH238">
        <f t="shared" si="216"/>
        <v>0</v>
      </c>
      <c r="EI238">
        <f t="shared" si="216"/>
        <v>0</v>
      </c>
      <c r="EJ238">
        <f t="shared" si="216"/>
        <v>4649140.54</v>
      </c>
      <c r="EK238">
        <f t="shared" si="216"/>
        <v>4647168.29</v>
      </c>
      <c r="EL238">
        <f t="shared" si="216"/>
        <v>1972.25</v>
      </c>
      <c r="EM238">
        <f t="shared" ref="EM238:FR238" si="217">EM269</f>
        <v>0</v>
      </c>
      <c r="EN238">
        <f t="shared" si="217"/>
        <v>4644506.6399999997</v>
      </c>
      <c r="EO238">
        <f t="shared" si="217"/>
        <v>4644506.6399999997</v>
      </c>
      <c r="EP238">
        <f t="shared" si="217"/>
        <v>0</v>
      </c>
      <c r="EQ238">
        <f t="shared" si="217"/>
        <v>4644506.6399999997</v>
      </c>
      <c r="ER238">
        <f t="shared" si="217"/>
        <v>0</v>
      </c>
      <c r="ES238">
        <f t="shared" si="217"/>
        <v>0</v>
      </c>
      <c r="ET238">
        <f t="shared" si="217"/>
        <v>0</v>
      </c>
      <c r="EU238">
        <f t="shared" si="217"/>
        <v>0</v>
      </c>
      <c r="EV238">
        <f t="shared" si="217"/>
        <v>0</v>
      </c>
      <c r="EW238">
        <f t="shared" si="217"/>
        <v>0</v>
      </c>
      <c r="EX238">
        <f t="shared" si="217"/>
        <v>0</v>
      </c>
      <c r="EY238">
        <f t="shared" si="217"/>
        <v>0</v>
      </c>
      <c r="EZ238">
        <f t="shared" si="217"/>
        <v>0</v>
      </c>
      <c r="FA238">
        <f t="shared" si="217"/>
        <v>0</v>
      </c>
      <c r="FB238">
        <f t="shared" si="217"/>
        <v>0</v>
      </c>
      <c r="FC238">
        <f t="shared" si="217"/>
        <v>0</v>
      </c>
      <c r="FD238">
        <f t="shared" si="217"/>
        <v>0</v>
      </c>
      <c r="FE238">
        <f t="shared" si="217"/>
        <v>0</v>
      </c>
      <c r="FF238">
        <f t="shared" si="217"/>
        <v>0</v>
      </c>
      <c r="FG238">
        <f t="shared" si="217"/>
        <v>0</v>
      </c>
      <c r="FH238">
        <f t="shared" si="217"/>
        <v>0</v>
      </c>
      <c r="FI238">
        <f t="shared" si="217"/>
        <v>0</v>
      </c>
      <c r="FJ238">
        <f t="shared" si="217"/>
        <v>0</v>
      </c>
      <c r="FK238">
        <f t="shared" si="217"/>
        <v>0</v>
      </c>
      <c r="FL238">
        <f t="shared" si="217"/>
        <v>0</v>
      </c>
      <c r="FM238">
        <f t="shared" si="217"/>
        <v>0</v>
      </c>
      <c r="FN238">
        <f t="shared" si="217"/>
        <v>0</v>
      </c>
      <c r="FO238">
        <f t="shared" si="217"/>
        <v>0</v>
      </c>
      <c r="FP238">
        <f t="shared" si="217"/>
        <v>0</v>
      </c>
      <c r="FQ238">
        <f t="shared" si="217"/>
        <v>0</v>
      </c>
      <c r="FR238">
        <f t="shared" si="217"/>
        <v>0</v>
      </c>
      <c r="FS238">
        <f t="shared" ref="FS238:GX238" si="218">FS269</f>
        <v>4649140.54</v>
      </c>
      <c r="FT238">
        <f t="shared" si="218"/>
        <v>4647168.29</v>
      </c>
      <c r="FU238">
        <f t="shared" si="218"/>
        <v>1972.25</v>
      </c>
      <c r="FV238">
        <f t="shared" si="218"/>
        <v>0</v>
      </c>
      <c r="FW238">
        <f t="shared" si="218"/>
        <v>4644506.6399999997</v>
      </c>
      <c r="FX238">
        <f t="shared" si="218"/>
        <v>4644506.6399999997</v>
      </c>
      <c r="FY238">
        <f t="shared" si="218"/>
        <v>0</v>
      </c>
      <c r="FZ238">
        <f t="shared" si="218"/>
        <v>4644506.6399999997</v>
      </c>
      <c r="GA238">
        <f t="shared" si="218"/>
        <v>0</v>
      </c>
      <c r="GB238">
        <f t="shared" si="218"/>
        <v>0</v>
      </c>
      <c r="GC238">
        <f t="shared" si="218"/>
        <v>0</v>
      </c>
      <c r="GD238">
        <f t="shared" si="218"/>
        <v>0</v>
      </c>
      <c r="GE238">
        <f t="shared" si="218"/>
        <v>0</v>
      </c>
      <c r="GF238">
        <f t="shared" si="218"/>
        <v>0</v>
      </c>
      <c r="GG238">
        <f t="shared" si="218"/>
        <v>0</v>
      </c>
      <c r="GH238">
        <f t="shared" si="218"/>
        <v>0</v>
      </c>
      <c r="GI238">
        <f t="shared" si="218"/>
        <v>0</v>
      </c>
      <c r="GJ238">
        <f t="shared" si="218"/>
        <v>0</v>
      </c>
      <c r="GK238">
        <f t="shared" si="218"/>
        <v>0</v>
      </c>
      <c r="GL238">
        <f t="shared" si="218"/>
        <v>0</v>
      </c>
      <c r="GM238">
        <f t="shared" si="218"/>
        <v>0</v>
      </c>
      <c r="GN238">
        <f t="shared" si="218"/>
        <v>0</v>
      </c>
      <c r="GO238">
        <f t="shared" si="218"/>
        <v>0</v>
      </c>
      <c r="GP238">
        <f t="shared" si="218"/>
        <v>0</v>
      </c>
      <c r="GQ238">
        <f t="shared" si="218"/>
        <v>0</v>
      </c>
      <c r="GR238">
        <f t="shared" si="218"/>
        <v>0</v>
      </c>
      <c r="GS238">
        <f t="shared" si="218"/>
        <v>0</v>
      </c>
      <c r="GT238">
        <f t="shared" si="218"/>
        <v>0</v>
      </c>
      <c r="GU238">
        <f t="shared" si="218"/>
        <v>0</v>
      </c>
      <c r="GV238">
        <f t="shared" si="218"/>
        <v>0</v>
      </c>
      <c r="GW238">
        <f t="shared" si="218"/>
        <v>0</v>
      </c>
      <c r="GX238">
        <f t="shared" si="218"/>
        <v>0</v>
      </c>
    </row>
    <row r="240" spans="1:245" x14ac:dyDescent="0.2">
      <c r="A240">
        <v>17</v>
      </c>
      <c r="B240">
        <v>1</v>
      </c>
      <c r="C240">
        <f>ROW(SmtRes!A406)</f>
        <v>406</v>
      </c>
      <c r="D240">
        <f>ROW(EtalonRes!A400)</f>
        <v>400</v>
      </c>
      <c r="E240" t="s">
        <v>289</v>
      </c>
      <c r="F240" t="s">
        <v>290</v>
      </c>
      <c r="G240" t="s">
        <v>291</v>
      </c>
      <c r="H240" t="s">
        <v>128</v>
      </c>
      <c r="I240">
        <v>1</v>
      </c>
      <c r="J240">
        <v>0</v>
      </c>
      <c r="O240">
        <f t="shared" ref="O240:O267" si="219">ROUND(CP240,2)</f>
        <v>46.35</v>
      </c>
      <c r="P240">
        <f t="shared" ref="P240:P267" si="220">ROUND(CQ240*I240,2)</f>
        <v>14.65</v>
      </c>
      <c r="Q240">
        <f t="shared" ref="Q240:Q267" si="221">ROUND(CR240*I240,2)</f>
        <v>1.97</v>
      </c>
      <c r="R240">
        <f t="shared" ref="R240:R267" si="222">ROUND(CS240*I240,2)</f>
        <v>0.35</v>
      </c>
      <c r="S240">
        <f t="shared" ref="S240:S267" si="223">ROUND(CT240*I240,2)</f>
        <v>29.73</v>
      </c>
      <c r="T240">
        <f t="shared" ref="T240:T267" si="224">ROUND(CU240*I240,2)</f>
        <v>0</v>
      </c>
      <c r="U240">
        <f t="shared" ref="U240:U267" si="225">CV240*I240</f>
        <v>3.09</v>
      </c>
      <c r="V240">
        <f t="shared" ref="V240:V267" si="226">CW240*I240</f>
        <v>0.03</v>
      </c>
      <c r="W240">
        <f t="shared" ref="W240:W267" si="227">ROUND(CX240*I240,2)</f>
        <v>0</v>
      </c>
      <c r="X240">
        <f t="shared" ref="X240:X267" si="228">ROUND(CY240,2)</f>
        <v>27.67</v>
      </c>
      <c r="Y240">
        <f t="shared" ref="Y240:Y267" si="229">ROUND(CZ240,2)</f>
        <v>19.55</v>
      </c>
      <c r="AA240">
        <v>47636896</v>
      </c>
      <c r="AB240">
        <f t="shared" ref="AB240:AB267" si="230">ROUND((AC240+AD240+AF240),6)</f>
        <v>46.35</v>
      </c>
      <c r="AC240">
        <f t="shared" ref="AC240:AC253" si="231">ROUND((ES240),6)</f>
        <v>14.65</v>
      </c>
      <c r="AD240">
        <f t="shared" ref="AD240:AD247" si="232">ROUND((((ET240)-(EU240))+AE240),6)</f>
        <v>1.97</v>
      </c>
      <c r="AE240">
        <f t="shared" ref="AE240:AF247" si="233">ROUND((EU240),6)</f>
        <v>0.35</v>
      </c>
      <c r="AF240">
        <f t="shared" si="233"/>
        <v>29.73</v>
      </c>
      <c r="AG240">
        <f t="shared" ref="AG240:AG267" si="234">ROUND((AP240),6)</f>
        <v>0</v>
      </c>
      <c r="AH240">
        <f t="shared" ref="AH240:AI247" si="235">(EW240)</f>
        <v>3.09</v>
      </c>
      <c r="AI240">
        <f t="shared" si="235"/>
        <v>0.03</v>
      </c>
      <c r="AJ240">
        <f t="shared" ref="AJ240:AJ267" si="236">(AS240)</f>
        <v>0</v>
      </c>
      <c r="AK240">
        <v>46.35</v>
      </c>
      <c r="AL240">
        <v>14.65</v>
      </c>
      <c r="AM240">
        <v>1.97</v>
      </c>
      <c r="AN240">
        <v>0.35</v>
      </c>
      <c r="AO240">
        <v>29.73</v>
      </c>
      <c r="AP240">
        <v>0</v>
      </c>
      <c r="AQ240">
        <v>3.09</v>
      </c>
      <c r="AR240">
        <v>0.03</v>
      </c>
      <c r="AS240">
        <v>0</v>
      </c>
      <c r="AT240">
        <v>92</v>
      </c>
      <c r="AU240">
        <v>65</v>
      </c>
      <c r="AV240">
        <v>1</v>
      </c>
      <c r="AW240">
        <v>1</v>
      </c>
      <c r="AZ240">
        <v>1</v>
      </c>
      <c r="BA240">
        <v>1</v>
      </c>
      <c r="BB240">
        <v>1</v>
      </c>
      <c r="BC240">
        <v>1</v>
      </c>
      <c r="BD240" t="s">
        <v>3</v>
      </c>
      <c r="BE240" t="s">
        <v>3</v>
      </c>
      <c r="BF240" t="s">
        <v>3</v>
      </c>
      <c r="BG240" t="s">
        <v>3</v>
      </c>
      <c r="BH240">
        <v>0</v>
      </c>
      <c r="BI240">
        <v>2</v>
      </c>
      <c r="BJ240" t="s">
        <v>292</v>
      </c>
      <c r="BM240">
        <v>111002</v>
      </c>
      <c r="BN240">
        <v>0</v>
      </c>
      <c r="BO240" t="s">
        <v>3</v>
      </c>
      <c r="BP240">
        <v>0</v>
      </c>
      <c r="BQ240">
        <v>3</v>
      </c>
      <c r="BR240">
        <v>0</v>
      </c>
      <c r="BS240">
        <v>1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92</v>
      </c>
      <c r="CA240">
        <v>65</v>
      </c>
      <c r="CE240">
        <v>0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ref="CP240:CP267" si="237">(P240+Q240+S240)</f>
        <v>46.35</v>
      </c>
      <c r="CQ240">
        <f t="shared" ref="CQ240:CQ267" si="238">AC240*BC240</f>
        <v>14.65</v>
      </c>
      <c r="CR240">
        <f t="shared" ref="CR240:CR267" si="239">AD240*BB240</f>
        <v>1.97</v>
      </c>
      <c r="CS240">
        <f t="shared" ref="CS240:CS267" si="240">AE240*BS240</f>
        <v>0.35</v>
      </c>
      <c r="CT240">
        <f t="shared" ref="CT240:CT267" si="241">AF240*BA240</f>
        <v>29.73</v>
      </c>
      <c r="CU240">
        <f t="shared" ref="CU240:CU267" si="242">AG240</f>
        <v>0</v>
      </c>
      <c r="CV240">
        <f t="shared" ref="CV240:CV267" si="243">AH240</f>
        <v>3.09</v>
      </c>
      <c r="CW240">
        <f t="shared" ref="CW240:CW267" si="244">AI240</f>
        <v>0.03</v>
      </c>
      <c r="CX240">
        <f t="shared" ref="CX240:CX267" si="245">AJ240</f>
        <v>0</v>
      </c>
      <c r="CY240">
        <f t="shared" ref="CY240:CY267" si="246">(((S240+R240)*AT240)/100)</f>
        <v>27.6736</v>
      </c>
      <c r="CZ240">
        <f t="shared" ref="CZ240:CZ267" si="247">(((S240+R240)*AU240)/100)</f>
        <v>19.552</v>
      </c>
      <c r="DC240" t="s">
        <v>3</v>
      </c>
      <c r="DD240" t="s">
        <v>3</v>
      </c>
      <c r="DE240" t="s">
        <v>3</v>
      </c>
      <c r="DF240" t="s">
        <v>3</v>
      </c>
      <c r="DG240" t="s">
        <v>3</v>
      </c>
      <c r="DH240" t="s">
        <v>3</v>
      </c>
      <c r="DI240" t="s">
        <v>3</v>
      </c>
      <c r="DJ240" t="s">
        <v>3</v>
      </c>
      <c r="DK240" t="s">
        <v>3</v>
      </c>
      <c r="DL240" t="s">
        <v>3</v>
      </c>
      <c r="DM240" t="s">
        <v>3</v>
      </c>
      <c r="DN240">
        <v>0</v>
      </c>
      <c r="DO240">
        <v>0</v>
      </c>
      <c r="DP240">
        <v>1</v>
      </c>
      <c r="DQ240">
        <v>1</v>
      </c>
      <c r="DU240">
        <v>1013</v>
      </c>
      <c r="DV240" t="s">
        <v>128</v>
      </c>
      <c r="DW240" t="s">
        <v>128</v>
      </c>
      <c r="DX240">
        <v>1</v>
      </c>
      <c r="EE240">
        <v>45919460</v>
      </c>
      <c r="EF240">
        <v>3</v>
      </c>
      <c r="EG240" t="s">
        <v>132</v>
      </c>
      <c r="EH240">
        <v>0</v>
      </c>
      <c r="EI240" t="s">
        <v>3</v>
      </c>
      <c r="EJ240">
        <v>2</v>
      </c>
      <c r="EK240">
        <v>111002</v>
      </c>
      <c r="EL240" t="s">
        <v>293</v>
      </c>
      <c r="EM240" t="s">
        <v>294</v>
      </c>
      <c r="EO240" t="s">
        <v>3</v>
      </c>
      <c r="EQ240">
        <v>0</v>
      </c>
      <c r="ER240">
        <v>46.35</v>
      </c>
      <c r="ES240">
        <v>14.65</v>
      </c>
      <c r="ET240">
        <v>1.97</v>
      </c>
      <c r="EU240">
        <v>0.35</v>
      </c>
      <c r="EV240">
        <v>29.73</v>
      </c>
      <c r="EW240">
        <v>3.09</v>
      </c>
      <c r="EX240">
        <v>0.03</v>
      </c>
      <c r="EY240">
        <v>0</v>
      </c>
      <c r="FQ240">
        <v>0</v>
      </c>
      <c r="FR240">
        <f t="shared" ref="FR240:FR267" si="248">ROUND(IF(AND(BH240=3,BI240=3),P240,0),2)</f>
        <v>0</v>
      </c>
      <c r="FS240">
        <v>0</v>
      </c>
      <c r="FX240">
        <v>92</v>
      </c>
      <c r="FY240">
        <v>65</v>
      </c>
      <c r="GA240" t="s">
        <v>3</v>
      </c>
      <c r="GD240">
        <v>1</v>
      </c>
      <c r="GF240">
        <v>1083824392</v>
      </c>
      <c r="GG240">
        <v>2</v>
      </c>
      <c r="GH240">
        <v>1</v>
      </c>
      <c r="GI240">
        <v>-2</v>
      </c>
      <c r="GJ240">
        <v>0</v>
      </c>
      <c r="GK240">
        <v>0</v>
      </c>
      <c r="GL240">
        <f t="shared" ref="GL240:GL267" si="249">ROUND(IF(AND(BH240=3,BI240=3,FS240&lt;&gt;0),P240,0),2)</f>
        <v>0</v>
      </c>
      <c r="GM240">
        <f t="shared" ref="GM240:GM267" si="250">ROUND(O240+X240+Y240,2)+GX240</f>
        <v>93.57</v>
      </c>
      <c r="GN240">
        <f t="shared" ref="GN240:GN267" si="251">IF(OR(BI240=0,BI240=1),ROUND(O240+X240+Y240,2),0)</f>
        <v>0</v>
      </c>
      <c r="GO240">
        <f t="shared" ref="GO240:GO267" si="252">IF(BI240=2,ROUND(O240+X240+Y240,2),0)</f>
        <v>93.57</v>
      </c>
      <c r="GP240">
        <f t="shared" ref="GP240:GP267" si="253">IF(BI240=4,ROUND(O240+X240+Y240,2)+GX240,0)</f>
        <v>0</v>
      </c>
      <c r="GR240">
        <v>0</v>
      </c>
      <c r="GS240">
        <v>3</v>
      </c>
      <c r="GT240">
        <v>0</v>
      </c>
      <c r="GU240" t="s">
        <v>3</v>
      </c>
      <c r="GV240">
        <f t="shared" ref="GV240:GV267" si="254">ROUND((GT240),6)</f>
        <v>0</v>
      </c>
      <c r="GW240">
        <v>1</v>
      </c>
      <c r="GX240">
        <f t="shared" ref="GX240:GX267" si="255">ROUND(HC240*I240,2)</f>
        <v>0</v>
      </c>
      <c r="HA240">
        <v>0</v>
      </c>
      <c r="HB240">
        <v>0</v>
      </c>
      <c r="HC240">
        <f t="shared" ref="HC240:HC267" si="256">GV240*GW240</f>
        <v>0</v>
      </c>
      <c r="IK240">
        <v>0</v>
      </c>
    </row>
    <row r="241" spans="1:245" x14ac:dyDescent="0.2">
      <c r="A241">
        <v>17</v>
      </c>
      <c r="B241">
        <v>1</v>
      </c>
      <c r="C241">
        <f>ROW(SmtRes!A414)</f>
        <v>414</v>
      </c>
      <c r="D241">
        <f>ROW(EtalonRes!A408)</f>
        <v>408</v>
      </c>
      <c r="E241" t="s">
        <v>289</v>
      </c>
      <c r="F241" t="s">
        <v>290</v>
      </c>
      <c r="G241" t="s">
        <v>291</v>
      </c>
      <c r="H241" t="s">
        <v>128</v>
      </c>
      <c r="I241">
        <v>1</v>
      </c>
      <c r="J241">
        <v>0</v>
      </c>
      <c r="O241">
        <f t="shared" si="219"/>
        <v>46.35</v>
      </c>
      <c r="P241">
        <f t="shared" si="220"/>
        <v>14.65</v>
      </c>
      <c r="Q241">
        <f t="shared" si="221"/>
        <v>1.97</v>
      </c>
      <c r="R241">
        <f t="shared" si="222"/>
        <v>0.35</v>
      </c>
      <c r="S241">
        <f t="shared" si="223"/>
        <v>29.73</v>
      </c>
      <c r="T241">
        <f t="shared" si="224"/>
        <v>0</v>
      </c>
      <c r="U241">
        <f t="shared" si="225"/>
        <v>3.09</v>
      </c>
      <c r="V241">
        <f t="shared" si="226"/>
        <v>0.03</v>
      </c>
      <c r="W241">
        <f t="shared" si="227"/>
        <v>0</v>
      </c>
      <c r="X241">
        <f t="shared" si="228"/>
        <v>27.67</v>
      </c>
      <c r="Y241">
        <f t="shared" si="229"/>
        <v>19.55</v>
      </c>
      <c r="AA241">
        <v>47641669</v>
      </c>
      <c r="AB241">
        <f t="shared" si="230"/>
        <v>46.35</v>
      </c>
      <c r="AC241">
        <f t="shared" si="231"/>
        <v>14.65</v>
      </c>
      <c r="AD241">
        <f t="shared" si="232"/>
        <v>1.97</v>
      </c>
      <c r="AE241">
        <f t="shared" si="233"/>
        <v>0.35</v>
      </c>
      <c r="AF241">
        <f t="shared" si="233"/>
        <v>29.73</v>
      </c>
      <c r="AG241">
        <f t="shared" si="234"/>
        <v>0</v>
      </c>
      <c r="AH241">
        <f t="shared" si="235"/>
        <v>3.09</v>
      </c>
      <c r="AI241">
        <f t="shared" si="235"/>
        <v>0.03</v>
      </c>
      <c r="AJ241">
        <f t="shared" si="236"/>
        <v>0</v>
      </c>
      <c r="AK241">
        <v>46.35</v>
      </c>
      <c r="AL241">
        <v>14.65</v>
      </c>
      <c r="AM241">
        <v>1.97</v>
      </c>
      <c r="AN241">
        <v>0.35</v>
      </c>
      <c r="AO241">
        <v>29.73</v>
      </c>
      <c r="AP241">
        <v>0</v>
      </c>
      <c r="AQ241">
        <v>3.09</v>
      </c>
      <c r="AR241">
        <v>0.03</v>
      </c>
      <c r="AS241">
        <v>0</v>
      </c>
      <c r="AT241">
        <v>92</v>
      </c>
      <c r="AU241">
        <v>65</v>
      </c>
      <c r="AV241">
        <v>1</v>
      </c>
      <c r="AW241">
        <v>1</v>
      </c>
      <c r="AZ241">
        <v>1</v>
      </c>
      <c r="BA241">
        <v>1</v>
      </c>
      <c r="BB241">
        <v>1</v>
      </c>
      <c r="BC241">
        <v>1</v>
      </c>
      <c r="BD241" t="s">
        <v>3</v>
      </c>
      <c r="BE241" t="s">
        <v>3</v>
      </c>
      <c r="BF241" t="s">
        <v>3</v>
      </c>
      <c r="BG241" t="s">
        <v>3</v>
      </c>
      <c r="BH241">
        <v>0</v>
      </c>
      <c r="BI241">
        <v>2</v>
      </c>
      <c r="BJ241" t="s">
        <v>292</v>
      </c>
      <c r="BM241">
        <v>111002</v>
      </c>
      <c r="BN241">
        <v>0</v>
      </c>
      <c r="BO241" t="s">
        <v>3</v>
      </c>
      <c r="BP241">
        <v>0</v>
      </c>
      <c r="BQ241">
        <v>3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92</v>
      </c>
      <c r="CA241">
        <v>65</v>
      </c>
      <c r="CE241">
        <v>0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37"/>
        <v>46.35</v>
      </c>
      <c r="CQ241">
        <f t="shared" si="238"/>
        <v>14.65</v>
      </c>
      <c r="CR241">
        <f t="shared" si="239"/>
        <v>1.97</v>
      </c>
      <c r="CS241">
        <f t="shared" si="240"/>
        <v>0.35</v>
      </c>
      <c r="CT241">
        <f t="shared" si="241"/>
        <v>29.73</v>
      </c>
      <c r="CU241">
        <f t="shared" si="242"/>
        <v>0</v>
      </c>
      <c r="CV241">
        <f t="shared" si="243"/>
        <v>3.09</v>
      </c>
      <c r="CW241">
        <f t="shared" si="244"/>
        <v>0.03</v>
      </c>
      <c r="CX241">
        <f t="shared" si="245"/>
        <v>0</v>
      </c>
      <c r="CY241">
        <f t="shared" si="246"/>
        <v>27.6736</v>
      </c>
      <c r="CZ241">
        <f t="shared" si="247"/>
        <v>19.552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1013</v>
      </c>
      <c r="DV241" t="s">
        <v>128</v>
      </c>
      <c r="DW241" t="s">
        <v>128</v>
      </c>
      <c r="DX241">
        <v>1</v>
      </c>
      <c r="EE241">
        <v>45919460</v>
      </c>
      <c r="EF241">
        <v>3</v>
      </c>
      <c r="EG241" t="s">
        <v>132</v>
      </c>
      <c r="EH241">
        <v>0</v>
      </c>
      <c r="EI241" t="s">
        <v>3</v>
      </c>
      <c r="EJ241">
        <v>2</v>
      </c>
      <c r="EK241">
        <v>111002</v>
      </c>
      <c r="EL241" t="s">
        <v>293</v>
      </c>
      <c r="EM241" t="s">
        <v>294</v>
      </c>
      <c r="EO241" t="s">
        <v>3</v>
      </c>
      <c r="EQ241">
        <v>0</v>
      </c>
      <c r="ER241">
        <v>46.35</v>
      </c>
      <c r="ES241">
        <v>14.65</v>
      </c>
      <c r="ET241">
        <v>1.97</v>
      </c>
      <c r="EU241">
        <v>0.35</v>
      </c>
      <c r="EV241">
        <v>29.73</v>
      </c>
      <c r="EW241">
        <v>3.09</v>
      </c>
      <c r="EX241">
        <v>0.03</v>
      </c>
      <c r="EY241">
        <v>0</v>
      </c>
      <c r="FQ241">
        <v>0</v>
      </c>
      <c r="FR241">
        <f t="shared" si="248"/>
        <v>0</v>
      </c>
      <c r="FS241">
        <v>0</v>
      </c>
      <c r="FX241">
        <v>92</v>
      </c>
      <c r="FY241">
        <v>65</v>
      </c>
      <c r="GA241" t="s">
        <v>3</v>
      </c>
      <c r="GD241">
        <v>1</v>
      </c>
      <c r="GF241">
        <v>1083824392</v>
      </c>
      <c r="GG241">
        <v>2</v>
      </c>
      <c r="GH241">
        <v>1</v>
      </c>
      <c r="GI241">
        <v>-2</v>
      </c>
      <c r="GJ241">
        <v>0</v>
      </c>
      <c r="GK241">
        <v>0</v>
      </c>
      <c r="GL241">
        <f t="shared" si="249"/>
        <v>0</v>
      </c>
      <c r="GM241">
        <f t="shared" si="250"/>
        <v>93.57</v>
      </c>
      <c r="GN241">
        <f t="shared" si="251"/>
        <v>0</v>
      </c>
      <c r="GO241">
        <f t="shared" si="252"/>
        <v>93.57</v>
      </c>
      <c r="GP241">
        <f t="shared" si="253"/>
        <v>0</v>
      </c>
      <c r="GR241">
        <v>0</v>
      </c>
      <c r="GS241">
        <v>0</v>
      </c>
      <c r="GT241">
        <v>0</v>
      </c>
      <c r="GU241" t="s">
        <v>3</v>
      </c>
      <c r="GV241">
        <f t="shared" si="254"/>
        <v>0</v>
      </c>
      <c r="GW241">
        <v>1</v>
      </c>
      <c r="GX241">
        <f t="shared" si="255"/>
        <v>0</v>
      </c>
      <c r="HA241">
        <v>0</v>
      </c>
      <c r="HB241">
        <v>0</v>
      </c>
      <c r="HC241">
        <f t="shared" si="256"/>
        <v>0</v>
      </c>
      <c r="IK241">
        <v>0</v>
      </c>
    </row>
    <row r="242" spans="1:245" x14ac:dyDescent="0.2">
      <c r="A242">
        <v>18</v>
      </c>
      <c r="B242">
        <v>1</v>
      </c>
      <c r="C242">
        <v>404</v>
      </c>
      <c r="E242" t="s">
        <v>295</v>
      </c>
      <c r="F242" t="s">
        <v>296</v>
      </c>
      <c r="G242" t="s">
        <v>297</v>
      </c>
      <c r="H242" t="s">
        <v>19</v>
      </c>
      <c r="I242">
        <f>I240*J242</f>
        <v>2.1000000000000001E-2</v>
      </c>
      <c r="J242">
        <v>2.1000000000000001E-2</v>
      </c>
      <c r="O242">
        <f t="shared" si="219"/>
        <v>140.11000000000001</v>
      </c>
      <c r="P242">
        <f t="shared" si="220"/>
        <v>140.11000000000001</v>
      </c>
      <c r="Q242">
        <f t="shared" si="221"/>
        <v>0</v>
      </c>
      <c r="R242">
        <f t="shared" si="222"/>
        <v>0</v>
      </c>
      <c r="S242">
        <f t="shared" si="223"/>
        <v>0</v>
      </c>
      <c r="T242">
        <f t="shared" si="224"/>
        <v>0</v>
      </c>
      <c r="U242">
        <f t="shared" si="225"/>
        <v>0</v>
      </c>
      <c r="V242">
        <f t="shared" si="226"/>
        <v>0</v>
      </c>
      <c r="W242">
        <f t="shared" si="227"/>
        <v>0</v>
      </c>
      <c r="X242">
        <f t="shared" si="228"/>
        <v>0</v>
      </c>
      <c r="Y242">
        <f t="shared" si="229"/>
        <v>0</v>
      </c>
      <c r="AA242">
        <v>47636896</v>
      </c>
      <c r="AB242">
        <f t="shared" si="230"/>
        <v>6671.97</v>
      </c>
      <c r="AC242">
        <f t="shared" si="231"/>
        <v>6671.97</v>
      </c>
      <c r="AD242">
        <f t="shared" si="232"/>
        <v>0</v>
      </c>
      <c r="AE242">
        <f t="shared" si="233"/>
        <v>0</v>
      </c>
      <c r="AF242">
        <f t="shared" si="233"/>
        <v>0</v>
      </c>
      <c r="AG242">
        <f t="shared" si="234"/>
        <v>0</v>
      </c>
      <c r="AH242">
        <f t="shared" si="235"/>
        <v>0</v>
      </c>
      <c r="AI242">
        <f t="shared" si="235"/>
        <v>0</v>
      </c>
      <c r="AJ242">
        <f t="shared" si="236"/>
        <v>0</v>
      </c>
      <c r="AK242">
        <v>6671.97</v>
      </c>
      <c r="AL242">
        <v>6671.97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92</v>
      </c>
      <c r="AU242">
        <v>65</v>
      </c>
      <c r="AV242">
        <v>1</v>
      </c>
      <c r="AW242">
        <v>1</v>
      </c>
      <c r="AZ242">
        <v>1</v>
      </c>
      <c r="BA242">
        <v>1</v>
      </c>
      <c r="BB242">
        <v>1</v>
      </c>
      <c r="BC242">
        <v>1</v>
      </c>
      <c r="BD242" t="s">
        <v>3</v>
      </c>
      <c r="BE242" t="s">
        <v>3</v>
      </c>
      <c r="BF242" t="s">
        <v>3</v>
      </c>
      <c r="BG242" t="s">
        <v>3</v>
      </c>
      <c r="BH242">
        <v>3</v>
      </c>
      <c r="BI242">
        <v>2</v>
      </c>
      <c r="BJ242" t="s">
        <v>298</v>
      </c>
      <c r="BM242">
        <v>111002</v>
      </c>
      <c r="BN242">
        <v>0</v>
      </c>
      <c r="BO242" t="s">
        <v>3</v>
      </c>
      <c r="BP242">
        <v>0</v>
      </c>
      <c r="BQ242">
        <v>3</v>
      </c>
      <c r="BR242">
        <v>0</v>
      </c>
      <c r="BS242">
        <v>1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92</v>
      </c>
      <c r="CA242">
        <v>65</v>
      </c>
      <c r="CE242">
        <v>0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237"/>
        <v>140.11000000000001</v>
      </c>
      <c r="CQ242">
        <f t="shared" si="238"/>
        <v>6671.97</v>
      </c>
      <c r="CR242">
        <f t="shared" si="239"/>
        <v>0</v>
      </c>
      <c r="CS242">
        <f t="shared" si="240"/>
        <v>0</v>
      </c>
      <c r="CT242">
        <f t="shared" si="241"/>
        <v>0</v>
      </c>
      <c r="CU242">
        <f t="shared" si="242"/>
        <v>0</v>
      </c>
      <c r="CV242">
        <f t="shared" si="243"/>
        <v>0</v>
      </c>
      <c r="CW242">
        <f t="shared" si="244"/>
        <v>0</v>
      </c>
      <c r="CX242">
        <f t="shared" si="245"/>
        <v>0</v>
      </c>
      <c r="CY242">
        <f t="shared" si="246"/>
        <v>0</v>
      </c>
      <c r="CZ242">
        <f t="shared" si="247"/>
        <v>0</v>
      </c>
      <c r="DC242" t="s">
        <v>3</v>
      </c>
      <c r="DD242" t="s">
        <v>3</v>
      </c>
      <c r="DE242" t="s">
        <v>3</v>
      </c>
      <c r="DF242" t="s">
        <v>3</v>
      </c>
      <c r="DG242" t="s">
        <v>3</v>
      </c>
      <c r="DH242" t="s">
        <v>3</v>
      </c>
      <c r="DI242" t="s">
        <v>3</v>
      </c>
      <c r="DJ242" t="s">
        <v>3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1009</v>
      </c>
      <c r="DV242" t="s">
        <v>19</v>
      </c>
      <c r="DW242" t="s">
        <v>19</v>
      </c>
      <c r="DX242">
        <v>1000</v>
      </c>
      <c r="EE242">
        <v>45919460</v>
      </c>
      <c r="EF242">
        <v>3</v>
      </c>
      <c r="EG242" t="s">
        <v>132</v>
      </c>
      <c r="EH242">
        <v>0</v>
      </c>
      <c r="EI242" t="s">
        <v>3</v>
      </c>
      <c r="EJ242">
        <v>2</v>
      </c>
      <c r="EK242">
        <v>111002</v>
      </c>
      <c r="EL242" t="s">
        <v>293</v>
      </c>
      <c r="EM242" t="s">
        <v>294</v>
      </c>
      <c r="EO242" t="s">
        <v>3</v>
      </c>
      <c r="EQ242">
        <v>0</v>
      </c>
      <c r="ER242">
        <v>6671.97</v>
      </c>
      <c r="ES242">
        <v>6671.97</v>
      </c>
      <c r="ET242">
        <v>0</v>
      </c>
      <c r="EU242">
        <v>0</v>
      </c>
      <c r="EV242">
        <v>0</v>
      </c>
      <c r="EW242">
        <v>0</v>
      </c>
      <c r="EX242">
        <v>0</v>
      </c>
      <c r="FQ242">
        <v>0</v>
      </c>
      <c r="FR242">
        <f t="shared" si="248"/>
        <v>0</v>
      </c>
      <c r="FS242">
        <v>0</v>
      </c>
      <c r="FX242">
        <v>92</v>
      </c>
      <c r="FY242">
        <v>65</v>
      </c>
      <c r="GA242" t="s">
        <v>3</v>
      </c>
      <c r="GD242">
        <v>1</v>
      </c>
      <c r="GF242">
        <v>1974734235</v>
      </c>
      <c r="GG242">
        <v>2</v>
      </c>
      <c r="GH242">
        <v>1</v>
      </c>
      <c r="GI242">
        <v>-2</v>
      </c>
      <c r="GJ242">
        <v>0</v>
      </c>
      <c r="GK242">
        <v>0</v>
      </c>
      <c r="GL242">
        <f t="shared" si="249"/>
        <v>0</v>
      </c>
      <c r="GM242">
        <f t="shared" si="250"/>
        <v>140.11000000000001</v>
      </c>
      <c r="GN242">
        <f t="shared" si="251"/>
        <v>0</v>
      </c>
      <c r="GO242">
        <f t="shared" si="252"/>
        <v>140.11000000000001</v>
      </c>
      <c r="GP242">
        <f t="shared" si="253"/>
        <v>0</v>
      </c>
      <c r="GR242">
        <v>0</v>
      </c>
      <c r="GS242">
        <v>3</v>
      </c>
      <c r="GT242">
        <v>0</v>
      </c>
      <c r="GU242" t="s">
        <v>3</v>
      </c>
      <c r="GV242">
        <f t="shared" si="254"/>
        <v>0</v>
      </c>
      <c r="GW242">
        <v>1</v>
      </c>
      <c r="GX242">
        <f t="shared" si="255"/>
        <v>0</v>
      </c>
      <c r="HA242">
        <v>0</v>
      </c>
      <c r="HB242">
        <v>0</v>
      </c>
      <c r="HC242">
        <f t="shared" si="256"/>
        <v>0</v>
      </c>
      <c r="IK242">
        <v>0</v>
      </c>
    </row>
    <row r="243" spans="1:245" x14ac:dyDescent="0.2">
      <c r="A243">
        <v>18</v>
      </c>
      <c r="B243">
        <v>1</v>
      </c>
      <c r="C243">
        <v>412</v>
      </c>
      <c r="E243" t="s">
        <v>295</v>
      </c>
      <c r="F243" t="s">
        <v>296</v>
      </c>
      <c r="G243" t="s">
        <v>297</v>
      </c>
      <c r="H243" t="s">
        <v>19</v>
      </c>
      <c r="I243">
        <f>I241*J243</f>
        <v>2.1000000000000001E-2</v>
      </c>
      <c r="J243">
        <v>2.1000000000000001E-2</v>
      </c>
      <c r="O243">
        <f t="shared" si="219"/>
        <v>140.11000000000001</v>
      </c>
      <c r="P243">
        <f t="shared" si="220"/>
        <v>140.11000000000001</v>
      </c>
      <c r="Q243">
        <f t="shared" si="221"/>
        <v>0</v>
      </c>
      <c r="R243">
        <f t="shared" si="222"/>
        <v>0</v>
      </c>
      <c r="S243">
        <f t="shared" si="223"/>
        <v>0</v>
      </c>
      <c r="T243">
        <f t="shared" si="224"/>
        <v>0</v>
      </c>
      <c r="U243">
        <f t="shared" si="225"/>
        <v>0</v>
      </c>
      <c r="V243">
        <f t="shared" si="226"/>
        <v>0</v>
      </c>
      <c r="W243">
        <f t="shared" si="227"/>
        <v>0</v>
      </c>
      <c r="X243">
        <f t="shared" si="228"/>
        <v>0</v>
      </c>
      <c r="Y243">
        <f t="shared" si="229"/>
        <v>0</v>
      </c>
      <c r="AA243">
        <v>47641669</v>
      </c>
      <c r="AB243">
        <f t="shared" si="230"/>
        <v>6671.97</v>
      </c>
      <c r="AC243">
        <f t="shared" si="231"/>
        <v>6671.97</v>
      </c>
      <c r="AD243">
        <f t="shared" si="232"/>
        <v>0</v>
      </c>
      <c r="AE243">
        <f t="shared" si="233"/>
        <v>0</v>
      </c>
      <c r="AF243">
        <f t="shared" si="233"/>
        <v>0</v>
      </c>
      <c r="AG243">
        <f t="shared" si="234"/>
        <v>0</v>
      </c>
      <c r="AH243">
        <f t="shared" si="235"/>
        <v>0</v>
      </c>
      <c r="AI243">
        <f t="shared" si="235"/>
        <v>0</v>
      </c>
      <c r="AJ243">
        <f t="shared" si="236"/>
        <v>0</v>
      </c>
      <c r="AK243">
        <v>6671.97</v>
      </c>
      <c r="AL243">
        <v>6671.97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92</v>
      </c>
      <c r="AU243">
        <v>65</v>
      </c>
      <c r="AV243">
        <v>1</v>
      </c>
      <c r="AW243">
        <v>1</v>
      </c>
      <c r="AZ243">
        <v>1</v>
      </c>
      <c r="BA243">
        <v>1</v>
      </c>
      <c r="BB243">
        <v>1</v>
      </c>
      <c r="BC243">
        <v>1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2</v>
      </c>
      <c r="BJ243" t="s">
        <v>298</v>
      </c>
      <c r="BM243">
        <v>111002</v>
      </c>
      <c r="BN243">
        <v>0</v>
      </c>
      <c r="BO243" t="s">
        <v>3</v>
      </c>
      <c r="BP243">
        <v>0</v>
      </c>
      <c r="BQ243">
        <v>3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92</v>
      </c>
      <c r="CA243">
        <v>65</v>
      </c>
      <c r="CE243">
        <v>0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237"/>
        <v>140.11000000000001</v>
      </c>
      <c r="CQ243">
        <f t="shared" si="238"/>
        <v>6671.97</v>
      </c>
      <c r="CR243">
        <f t="shared" si="239"/>
        <v>0</v>
      </c>
      <c r="CS243">
        <f t="shared" si="240"/>
        <v>0</v>
      </c>
      <c r="CT243">
        <f t="shared" si="241"/>
        <v>0</v>
      </c>
      <c r="CU243">
        <f t="shared" si="242"/>
        <v>0</v>
      </c>
      <c r="CV243">
        <f t="shared" si="243"/>
        <v>0</v>
      </c>
      <c r="CW243">
        <f t="shared" si="244"/>
        <v>0</v>
      </c>
      <c r="CX243">
        <f t="shared" si="245"/>
        <v>0</v>
      </c>
      <c r="CY243">
        <f t="shared" si="246"/>
        <v>0</v>
      </c>
      <c r="CZ243">
        <f t="shared" si="247"/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1009</v>
      </c>
      <c r="DV243" t="s">
        <v>19</v>
      </c>
      <c r="DW243" t="s">
        <v>19</v>
      </c>
      <c r="DX243">
        <v>1000</v>
      </c>
      <c r="EE243">
        <v>45919460</v>
      </c>
      <c r="EF243">
        <v>3</v>
      </c>
      <c r="EG243" t="s">
        <v>132</v>
      </c>
      <c r="EH243">
        <v>0</v>
      </c>
      <c r="EI243" t="s">
        <v>3</v>
      </c>
      <c r="EJ243">
        <v>2</v>
      </c>
      <c r="EK243">
        <v>111002</v>
      </c>
      <c r="EL243" t="s">
        <v>293</v>
      </c>
      <c r="EM243" t="s">
        <v>294</v>
      </c>
      <c r="EO243" t="s">
        <v>3</v>
      </c>
      <c r="EQ243">
        <v>0</v>
      </c>
      <c r="ER243">
        <v>6671.97</v>
      </c>
      <c r="ES243">
        <v>6671.97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248"/>
        <v>0</v>
      </c>
      <c r="FS243">
        <v>0</v>
      </c>
      <c r="FX243">
        <v>92</v>
      </c>
      <c r="FY243">
        <v>65</v>
      </c>
      <c r="GA243" t="s">
        <v>3</v>
      </c>
      <c r="GD243">
        <v>1</v>
      </c>
      <c r="GF243">
        <v>1974734235</v>
      </c>
      <c r="GG243">
        <v>2</v>
      </c>
      <c r="GH243">
        <v>1</v>
      </c>
      <c r="GI243">
        <v>-2</v>
      </c>
      <c r="GJ243">
        <v>0</v>
      </c>
      <c r="GK243">
        <v>0</v>
      </c>
      <c r="GL243">
        <f t="shared" si="249"/>
        <v>0</v>
      </c>
      <c r="GM243">
        <f t="shared" si="250"/>
        <v>140.11000000000001</v>
      </c>
      <c r="GN243">
        <f t="shared" si="251"/>
        <v>0</v>
      </c>
      <c r="GO243">
        <f t="shared" si="252"/>
        <v>140.11000000000001</v>
      </c>
      <c r="GP243">
        <f t="shared" si="253"/>
        <v>0</v>
      </c>
      <c r="GR243">
        <v>0</v>
      </c>
      <c r="GS243">
        <v>0</v>
      </c>
      <c r="GT243">
        <v>0</v>
      </c>
      <c r="GU243" t="s">
        <v>3</v>
      </c>
      <c r="GV243">
        <f t="shared" si="254"/>
        <v>0</v>
      </c>
      <c r="GW243">
        <v>1</v>
      </c>
      <c r="GX243">
        <f t="shared" si="255"/>
        <v>0</v>
      </c>
      <c r="HA243">
        <v>0</v>
      </c>
      <c r="HB243">
        <v>0</v>
      </c>
      <c r="HC243">
        <f t="shared" si="256"/>
        <v>0</v>
      </c>
      <c r="IK243">
        <v>0</v>
      </c>
    </row>
    <row r="244" spans="1:245" x14ac:dyDescent="0.2">
      <c r="A244">
        <v>17</v>
      </c>
      <c r="B244">
        <v>1</v>
      </c>
      <c r="C244">
        <f>ROW(SmtRes!A422)</f>
        <v>422</v>
      </c>
      <c r="D244">
        <f>ROW(EtalonRes!A415)</f>
        <v>415</v>
      </c>
      <c r="E244" t="s">
        <v>299</v>
      </c>
      <c r="F244" t="s">
        <v>300</v>
      </c>
      <c r="G244" t="s">
        <v>301</v>
      </c>
      <c r="H244" t="s">
        <v>128</v>
      </c>
      <c r="I244">
        <v>1</v>
      </c>
      <c r="J244">
        <v>0</v>
      </c>
      <c r="O244">
        <f t="shared" si="219"/>
        <v>67.23</v>
      </c>
      <c r="P244">
        <f t="shared" si="220"/>
        <v>8.44</v>
      </c>
      <c r="Q244">
        <f t="shared" si="221"/>
        <v>48.81</v>
      </c>
      <c r="R244">
        <f t="shared" si="222"/>
        <v>5.37</v>
      </c>
      <c r="S244">
        <f t="shared" si="223"/>
        <v>9.98</v>
      </c>
      <c r="T244">
        <f t="shared" si="224"/>
        <v>0</v>
      </c>
      <c r="U244">
        <f t="shared" si="225"/>
        <v>1.17</v>
      </c>
      <c r="V244">
        <f t="shared" si="226"/>
        <v>0.41</v>
      </c>
      <c r="W244">
        <f t="shared" si="227"/>
        <v>0</v>
      </c>
      <c r="X244">
        <f t="shared" si="228"/>
        <v>12.28</v>
      </c>
      <c r="Y244">
        <f t="shared" si="229"/>
        <v>9.2100000000000009</v>
      </c>
      <c r="AA244">
        <v>47636896</v>
      </c>
      <c r="AB244">
        <f t="shared" si="230"/>
        <v>67.23</v>
      </c>
      <c r="AC244">
        <f t="shared" si="231"/>
        <v>8.44</v>
      </c>
      <c r="AD244">
        <f t="shared" si="232"/>
        <v>48.81</v>
      </c>
      <c r="AE244">
        <f t="shared" si="233"/>
        <v>5.37</v>
      </c>
      <c r="AF244">
        <f t="shared" si="233"/>
        <v>9.98</v>
      </c>
      <c r="AG244">
        <f t="shared" si="234"/>
        <v>0</v>
      </c>
      <c r="AH244">
        <f t="shared" si="235"/>
        <v>1.17</v>
      </c>
      <c r="AI244">
        <f t="shared" si="235"/>
        <v>0.41</v>
      </c>
      <c r="AJ244">
        <f t="shared" si="236"/>
        <v>0</v>
      </c>
      <c r="AK244">
        <v>67.23</v>
      </c>
      <c r="AL244">
        <v>8.44</v>
      </c>
      <c r="AM244">
        <v>48.81</v>
      </c>
      <c r="AN244">
        <v>5.37</v>
      </c>
      <c r="AO244">
        <v>9.98</v>
      </c>
      <c r="AP244">
        <v>0</v>
      </c>
      <c r="AQ244">
        <v>1.17</v>
      </c>
      <c r="AR244">
        <v>0.41</v>
      </c>
      <c r="AS244">
        <v>0</v>
      </c>
      <c r="AT244">
        <v>80</v>
      </c>
      <c r="AU244">
        <v>60</v>
      </c>
      <c r="AV244">
        <v>1</v>
      </c>
      <c r="AW244">
        <v>1</v>
      </c>
      <c r="AZ244">
        <v>1</v>
      </c>
      <c r="BA244">
        <v>1</v>
      </c>
      <c r="BB244">
        <v>1</v>
      </c>
      <c r="BC244">
        <v>1</v>
      </c>
      <c r="BD244" t="s">
        <v>3</v>
      </c>
      <c r="BE244" t="s">
        <v>3</v>
      </c>
      <c r="BF244" t="s">
        <v>3</v>
      </c>
      <c r="BG244" t="s">
        <v>3</v>
      </c>
      <c r="BH244">
        <v>0</v>
      </c>
      <c r="BI244">
        <v>2</v>
      </c>
      <c r="BJ244" t="s">
        <v>302</v>
      </c>
      <c r="BM244">
        <v>111003</v>
      </c>
      <c r="BN244">
        <v>0</v>
      </c>
      <c r="BO244" t="s">
        <v>3</v>
      </c>
      <c r="BP244">
        <v>0</v>
      </c>
      <c r="BQ244">
        <v>3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80</v>
      </c>
      <c r="CA244">
        <v>60</v>
      </c>
      <c r="CE244">
        <v>0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37"/>
        <v>67.23</v>
      </c>
      <c r="CQ244">
        <f t="shared" si="238"/>
        <v>8.44</v>
      </c>
      <c r="CR244">
        <f t="shared" si="239"/>
        <v>48.81</v>
      </c>
      <c r="CS244">
        <f t="shared" si="240"/>
        <v>5.37</v>
      </c>
      <c r="CT244">
        <f t="shared" si="241"/>
        <v>9.98</v>
      </c>
      <c r="CU244">
        <f t="shared" si="242"/>
        <v>0</v>
      </c>
      <c r="CV244">
        <f t="shared" si="243"/>
        <v>1.17</v>
      </c>
      <c r="CW244">
        <f t="shared" si="244"/>
        <v>0.41</v>
      </c>
      <c r="CX244">
        <f t="shared" si="245"/>
        <v>0</v>
      </c>
      <c r="CY244">
        <f t="shared" si="246"/>
        <v>12.28</v>
      </c>
      <c r="CZ244">
        <f t="shared" si="247"/>
        <v>9.2100000000000009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1013</v>
      </c>
      <c r="DV244" t="s">
        <v>128</v>
      </c>
      <c r="DW244" t="s">
        <v>128</v>
      </c>
      <c r="DX244">
        <v>1</v>
      </c>
      <c r="EE244">
        <v>45919461</v>
      </c>
      <c r="EF244">
        <v>3</v>
      </c>
      <c r="EG244" t="s">
        <v>132</v>
      </c>
      <c r="EH244">
        <v>0</v>
      </c>
      <c r="EI244" t="s">
        <v>3</v>
      </c>
      <c r="EJ244">
        <v>2</v>
      </c>
      <c r="EK244">
        <v>111003</v>
      </c>
      <c r="EL244" t="s">
        <v>303</v>
      </c>
      <c r="EM244" t="s">
        <v>294</v>
      </c>
      <c r="EO244" t="s">
        <v>3</v>
      </c>
      <c r="EQ244">
        <v>0</v>
      </c>
      <c r="ER244">
        <v>67.23</v>
      </c>
      <c r="ES244">
        <v>8.44</v>
      </c>
      <c r="ET244">
        <v>48.81</v>
      </c>
      <c r="EU244">
        <v>5.37</v>
      </c>
      <c r="EV244">
        <v>9.98</v>
      </c>
      <c r="EW244">
        <v>1.17</v>
      </c>
      <c r="EX244">
        <v>0.41</v>
      </c>
      <c r="EY244">
        <v>0</v>
      </c>
      <c r="FQ244">
        <v>0</v>
      </c>
      <c r="FR244">
        <f t="shared" si="248"/>
        <v>0</v>
      </c>
      <c r="FS244">
        <v>0</v>
      </c>
      <c r="FX244">
        <v>80</v>
      </c>
      <c r="FY244">
        <v>60</v>
      </c>
      <c r="GA244" t="s">
        <v>3</v>
      </c>
      <c r="GD244">
        <v>1</v>
      </c>
      <c r="GF244">
        <v>-975143753</v>
      </c>
      <c r="GG244">
        <v>2</v>
      </c>
      <c r="GH244">
        <v>1</v>
      </c>
      <c r="GI244">
        <v>-2</v>
      </c>
      <c r="GJ244">
        <v>0</v>
      </c>
      <c r="GK244">
        <v>0</v>
      </c>
      <c r="GL244">
        <f t="shared" si="249"/>
        <v>0</v>
      </c>
      <c r="GM244">
        <f t="shared" si="250"/>
        <v>88.72</v>
      </c>
      <c r="GN244">
        <f t="shared" si="251"/>
        <v>0</v>
      </c>
      <c r="GO244">
        <f t="shared" si="252"/>
        <v>88.72</v>
      </c>
      <c r="GP244">
        <f t="shared" si="253"/>
        <v>0</v>
      </c>
      <c r="GR244">
        <v>0</v>
      </c>
      <c r="GS244">
        <v>3</v>
      </c>
      <c r="GT244">
        <v>0</v>
      </c>
      <c r="GU244" t="s">
        <v>3</v>
      </c>
      <c r="GV244">
        <f t="shared" si="254"/>
        <v>0</v>
      </c>
      <c r="GW244">
        <v>1</v>
      </c>
      <c r="GX244">
        <f t="shared" si="255"/>
        <v>0</v>
      </c>
      <c r="HA244">
        <v>0</v>
      </c>
      <c r="HB244">
        <v>0</v>
      </c>
      <c r="HC244">
        <f t="shared" si="256"/>
        <v>0</v>
      </c>
      <c r="IK244">
        <v>0</v>
      </c>
    </row>
    <row r="245" spans="1:245" x14ac:dyDescent="0.2">
      <c r="A245">
        <v>17</v>
      </c>
      <c r="B245">
        <v>1</v>
      </c>
      <c r="C245">
        <f>ROW(SmtRes!A430)</f>
        <v>430</v>
      </c>
      <c r="D245">
        <f>ROW(EtalonRes!A422)</f>
        <v>422</v>
      </c>
      <c r="E245" t="s">
        <v>299</v>
      </c>
      <c r="F245" t="s">
        <v>300</v>
      </c>
      <c r="G245" t="s">
        <v>301</v>
      </c>
      <c r="H245" t="s">
        <v>128</v>
      </c>
      <c r="I245">
        <v>1</v>
      </c>
      <c r="J245">
        <v>0</v>
      </c>
      <c r="O245">
        <f t="shared" si="219"/>
        <v>67.23</v>
      </c>
      <c r="P245">
        <f t="shared" si="220"/>
        <v>8.44</v>
      </c>
      <c r="Q245">
        <f t="shared" si="221"/>
        <v>48.81</v>
      </c>
      <c r="R245">
        <f t="shared" si="222"/>
        <v>5.37</v>
      </c>
      <c r="S245">
        <f t="shared" si="223"/>
        <v>9.98</v>
      </c>
      <c r="T245">
        <f t="shared" si="224"/>
        <v>0</v>
      </c>
      <c r="U245">
        <f t="shared" si="225"/>
        <v>1.17</v>
      </c>
      <c r="V245">
        <f t="shared" si="226"/>
        <v>0.41</v>
      </c>
      <c r="W245">
        <f t="shared" si="227"/>
        <v>0</v>
      </c>
      <c r="X245">
        <f t="shared" si="228"/>
        <v>12.28</v>
      </c>
      <c r="Y245">
        <f t="shared" si="229"/>
        <v>9.2100000000000009</v>
      </c>
      <c r="AA245">
        <v>47641669</v>
      </c>
      <c r="AB245">
        <f t="shared" si="230"/>
        <v>67.23</v>
      </c>
      <c r="AC245">
        <f t="shared" si="231"/>
        <v>8.44</v>
      </c>
      <c r="AD245">
        <f t="shared" si="232"/>
        <v>48.81</v>
      </c>
      <c r="AE245">
        <f t="shared" si="233"/>
        <v>5.37</v>
      </c>
      <c r="AF245">
        <f t="shared" si="233"/>
        <v>9.98</v>
      </c>
      <c r="AG245">
        <f t="shared" si="234"/>
        <v>0</v>
      </c>
      <c r="AH245">
        <f t="shared" si="235"/>
        <v>1.17</v>
      </c>
      <c r="AI245">
        <f t="shared" si="235"/>
        <v>0.41</v>
      </c>
      <c r="AJ245">
        <f t="shared" si="236"/>
        <v>0</v>
      </c>
      <c r="AK245">
        <v>67.23</v>
      </c>
      <c r="AL245">
        <v>8.44</v>
      </c>
      <c r="AM245">
        <v>48.81</v>
      </c>
      <c r="AN245">
        <v>5.37</v>
      </c>
      <c r="AO245">
        <v>9.98</v>
      </c>
      <c r="AP245">
        <v>0</v>
      </c>
      <c r="AQ245">
        <v>1.17</v>
      </c>
      <c r="AR245">
        <v>0.41</v>
      </c>
      <c r="AS245">
        <v>0</v>
      </c>
      <c r="AT245">
        <v>80</v>
      </c>
      <c r="AU245">
        <v>60</v>
      </c>
      <c r="AV245">
        <v>1</v>
      </c>
      <c r="AW245">
        <v>1</v>
      </c>
      <c r="AZ245">
        <v>1</v>
      </c>
      <c r="BA245">
        <v>1</v>
      </c>
      <c r="BB245">
        <v>1</v>
      </c>
      <c r="BC245">
        <v>1</v>
      </c>
      <c r="BD245" t="s">
        <v>3</v>
      </c>
      <c r="BE245" t="s">
        <v>3</v>
      </c>
      <c r="BF245" t="s">
        <v>3</v>
      </c>
      <c r="BG245" t="s">
        <v>3</v>
      </c>
      <c r="BH245">
        <v>0</v>
      </c>
      <c r="BI245">
        <v>2</v>
      </c>
      <c r="BJ245" t="s">
        <v>302</v>
      </c>
      <c r="BM245">
        <v>111003</v>
      </c>
      <c r="BN245">
        <v>0</v>
      </c>
      <c r="BO245" t="s">
        <v>3</v>
      </c>
      <c r="BP245">
        <v>0</v>
      </c>
      <c r="BQ245">
        <v>3</v>
      </c>
      <c r="BR245">
        <v>0</v>
      </c>
      <c r="BS245">
        <v>1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80</v>
      </c>
      <c r="CA245">
        <v>60</v>
      </c>
      <c r="CE245">
        <v>0</v>
      </c>
      <c r="CF245">
        <v>0</v>
      </c>
      <c r="CG245">
        <v>0</v>
      </c>
      <c r="CM245">
        <v>0</v>
      </c>
      <c r="CN245" t="s">
        <v>3</v>
      </c>
      <c r="CO245">
        <v>0</v>
      </c>
      <c r="CP245">
        <f t="shared" si="237"/>
        <v>67.23</v>
      </c>
      <c r="CQ245">
        <f t="shared" si="238"/>
        <v>8.44</v>
      </c>
      <c r="CR245">
        <f t="shared" si="239"/>
        <v>48.81</v>
      </c>
      <c r="CS245">
        <f t="shared" si="240"/>
        <v>5.37</v>
      </c>
      <c r="CT245">
        <f t="shared" si="241"/>
        <v>9.98</v>
      </c>
      <c r="CU245">
        <f t="shared" si="242"/>
        <v>0</v>
      </c>
      <c r="CV245">
        <f t="shared" si="243"/>
        <v>1.17</v>
      </c>
      <c r="CW245">
        <f t="shared" si="244"/>
        <v>0.41</v>
      </c>
      <c r="CX245">
        <f t="shared" si="245"/>
        <v>0</v>
      </c>
      <c r="CY245">
        <f t="shared" si="246"/>
        <v>12.28</v>
      </c>
      <c r="CZ245">
        <f t="shared" si="247"/>
        <v>9.2100000000000009</v>
      </c>
      <c r="DC245" t="s">
        <v>3</v>
      </c>
      <c r="DD245" t="s">
        <v>3</v>
      </c>
      <c r="DE245" t="s">
        <v>3</v>
      </c>
      <c r="DF245" t="s">
        <v>3</v>
      </c>
      <c r="DG245" t="s">
        <v>3</v>
      </c>
      <c r="DH245" t="s">
        <v>3</v>
      </c>
      <c r="DI245" t="s">
        <v>3</v>
      </c>
      <c r="DJ245" t="s">
        <v>3</v>
      </c>
      <c r="DK245" t="s">
        <v>3</v>
      </c>
      <c r="DL245" t="s">
        <v>3</v>
      </c>
      <c r="DM245" t="s">
        <v>3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128</v>
      </c>
      <c r="DW245" t="s">
        <v>128</v>
      </c>
      <c r="DX245">
        <v>1</v>
      </c>
      <c r="EE245">
        <v>45919461</v>
      </c>
      <c r="EF245">
        <v>3</v>
      </c>
      <c r="EG245" t="s">
        <v>132</v>
      </c>
      <c r="EH245">
        <v>0</v>
      </c>
      <c r="EI245" t="s">
        <v>3</v>
      </c>
      <c r="EJ245">
        <v>2</v>
      </c>
      <c r="EK245">
        <v>111003</v>
      </c>
      <c r="EL245" t="s">
        <v>303</v>
      </c>
      <c r="EM245" t="s">
        <v>294</v>
      </c>
      <c r="EO245" t="s">
        <v>3</v>
      </c>
      <c r="EQ245">
        <v>0</v>
      </c>
      <c r="ER245">
        <v>67.23</v>
      </c>
      <c r="ES245">
        <v>8.44</v>
      </c>
      <c r="ET245">
        <v>48.81</v>
      </c>
      <c r="EU245">
        <v>5.37</v>
      </c>
      <c r="EV245">
        <v>9.98</v>
      </c>
      <c r="EW245">
        <v>1.17</v>
      </c>
      <c r="EX245">
        <v>0.41</v>
      </c>
      <c r="EY245">
        <v>0</v>
      </c>
      <c r="FQ245">
        <v>0</v>
      </c>
      <c r="FR245">
        <f t="shared" si="248"/>
        <v>0</v>
      </c>
      <c r="FS245">
        <v>0</v>
      </c>
      <c r="FX245">
        <v>80</v>
      </c>
      <c r="FY245">
        <v>60</v>
      </c>
      <c r="GA245" t="s">
        <v>3</v>
      </c>
      <c r="GD245">
        <v>1</v>
      </c>
      <c r="GF245">
        <v>-975143753</v>
      </c>
      <c r="GG245">
        <v>2</v>
      </c>
      <c r="GH245">
        <v>1</v>
      </c>
      <c r="GI245">
        <v>-2</v>
      </c>
      <c r="GJ245">
        <v>0</v>
      </c>
      <c r="GK245">
        <v>0</v>
      </c>
      <c r="GL245">
        <f t="shared" si="249"/>
        <v>0</v>
      </c>
      <c r="GM245">
        <f t="shared" si="250"/>
        <v>88.72</v>
      </c>
      <c r="GN245">
        <f t="shared" si="251"/>
        <v>0</v>
      </c>
      <c r="GO245">
        <f t="shared" si="252"/>
        <v>88.72</v>
      </c>
      <c r="GP245">
        <f t="shared" si="253"/>
        <v>0</v>
      </c>
      <c r="GR245">
        <v>0</v>
      </c>
      <c r="GS245">
        <v>0</v>
      </c>
      <c r="GT245">
        <v>0</v>
      </c>
      <c r="GU245" t="s">
        <v>3</v>
      </c>
      <c r="GV245">
        <f t="shared" si="254"/>
        <v>0</v>
      </c>
      <c r="GW245">
        <v>1</v>
      </c>
      <c r="GX245">
        <f t="shared" si="255"/>
        <v>0</v>
      </c>
      <c r="HA245">
        <v>0</v>
      </c>
      <c r="HB245">
        <v>0</v>
      </c>
      <c r="HC245">
        <f t="shared" si="256"/>
        <v>0</v>
      </c>
      <c r="IK245">
        <v>0</v>
      </c>
    </row>
    <row r="246" spans="1:245" x14ac:dyDescent="0.2">
      <c r="A246">
        <v>18</v>
      </c>
      <c r="B246">
        <v>1</v>
      </c>
      <c r="C246">
        <v>422</v>
      </c>
      <c r="E246" t="s">
        <v>304</v>
      </c>
      <c r="F246" t="s">
        <v>305</v>
      </c>
      <c r="G246" t="s">
        <v>306</v>
      </c>
      <c r="H246" t="s">
        <v>128</v>
      </c>
      <c r="I246">
        <f>I244*J246</f>
        <v>1</v>
      </c>
      <c r="J246">
        <v>1</v>
      </c>
      <c r="O246">
        <f t="shared" si="219"/>
        <v>1649.85</v>
      </c>
      <c r="P246">
        <f t="shared" si="220"/>
        <v>1649.85</v>
      </c>
      <c r="Q246">
        <f t="shared" si="221"/>
        <v>0</v>
      </c>
      <c r="R246">
        <f t="shared" si="222"/>
        <v>0</v>
      </c>
      <c r="S246">
        <f t="shared" si="223"/>
        <v>0</v>
      </c>
      <c r="T246">
        <f t="shared" si="224"/>
        <v>0</v>
      </c>
      <c r="U246">
        <f t="shared" si="225"/>
        <v>0</v>
      </c>
      <c r="V246">
        <f t="shared" si="226"/>
        <v>0</v>
      </c>
      <c r="W246">
        <f t="shared" si="227"/>
        <v>0</v>
      </c>
      <c r="X246">
        <f t="shared" si="228"/>
        <v>0</v>
      </c>
      <c r="Y246">
        <f t="shared" si="229"/>
        <v>0</v>
      </c>
      <c r="AA246">
        <v>47636896</v>
      </c>
      <c r="AB246">
        <f t="shared" si="230"/>
        <v>1649.8476330000001</v>
      </c>
      <c r="AC246">
        <f t="shared" si="231"/>
        <v>1649.8476330000001</v>
      </c>
      <c r="AD246">
        <f t="shared" si="232"/>
        <v>0</v>
      </c>
      <c r="AE246">
        <f t="shared" si="233"/>
        <v>0</v>
      </c>
      <c r="AF246">
        <f t="shared" si="233"/>
        <v>0</v>
      </c>
      <c r="AG246">
        <f t="shared" si="234"/>
        <v>0</v>
      </c>
      <c r="AH246">
        <f t="shared" si="235"/>
        <v>0</v>
      </c>
      <c r="AI246">
        <f t="shared" si="235"/>
        <v>0</v>
      </c>
      <c r="AJ246">
        <f t="shared" si="236"/>
        <v>0</v>
      </c>
      <c r="AK246">
        <v>1649.8476334106729</v>
      </c>
      <c r="AL246">
        <v>1649.8476334106729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80</v>
      </c>
      <c r="AU246">
        <v>60</v>
      </c>
      <c r="AV246">
        <v>1</v>
      </c>
      <c r="AW246">
        <v>1</v>
      </c>
      <c r="AZ246">
        <v>1</v>
      </c>
      <c r="BA246">
        <v>1</v>
      </c>
      <c r="BB246">
        <v>1</v>
      </c>
      <c r="BC246">
        <v>1</v>
      </c>
      <c r="BD246" t="s">
        <v>3</v>
      </c>
      <c r="BE246" t="s">
        <v>3</v>
      </c>
      <c r="BF246" t="s">
        <v>3</v>
      </c>
      <c r="BG246" t="s">
        <v>3</v>
      </c>
      <c r="BH246">
        <v>3</v>
      </c>
      <c r="BI246">
        <v>2</v>
      </c>
      <c r="BJ246" t="s">
        <v>3</v>
      </c>
      <c r="BM246">
        <v>111003</v>
      </c>
      <c r="BN246">
        <v>0</v>
      </c>
      <c r="BO246" t="s">
        <v>3</v>
      </c>
      <c r="BP246">
        <v>0</v>
      </c>
      <c r="BQ246">
        <v>3</v>
      </c>
      <c r="BR246">
        <v>0</v>
      </c>
      <c r="BS246">
        <v>1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80</v>
      </c>
      <c r="CA246">
        <v>60</v>
      </c>
      <c r="CE246">
        <v>0</v>
      </c>
      <c r="CF246">
        <v>0</v>
      </c>
      <c r="CG246">
        <v>0</v>
      </c>
      <c r="CM246">
        <v>0</v>
      </c>
      <c r="CN246" t="s">
        <v>3</v>
      </c>
      <c r="CO246">
        <v>0</v>
      </c>
      <c r="CP246">
        <f t="shared" si="237"/>
        <v>1649.85</v>
      </c>
      <c r="CQ246">
        <f t="shared" si="238"/>
        <v>1649.8476330000001</v>
      </c>
      <c r="CR246">
        <f t="shared" si="239"/>
        <v>0</v>
      </c>
      <c r="CS246">
        <f t="shared" si="240"/>
        <v>0</v>
      </c>
      <c r="CT246">
        <f t="shared" si="241"/>
        <v>0</v>
      </c>
      <c r="CU246">
        <f t="shared" si="242"/>
        <v>0</v>
      </c>
      <c r="CV246">
        <f t="shared" si="243"/>
        <v>0</v>
      </c>
      <c r="CW246">
        <f t="shared" si="244"/>
        <v>0</v>
      </c>
      <c r="CX246">
        <f t="shared" si="245"/>
        <v>0</v>
      </c>
      <c r="CY246">
        <f t="shared" si="246"/>
        <v>0</v>
      </c>
      <c r="CZ246">
        <f t="shared" si="247"/>
        <v>0</v>
      </c>
      <c r="DC246" t="s">
        <v>3</v>
      </c>
      <c r="DD246" t="s">
        <v>3</v>
      </c>
      <c r="DE246" t="s">
        <v>3</v>
      </c>
      <c r="DF246" t="s">
        <v>3</v>
      </c>
      <c r="DG246" t="s">
        <v>3</v>
      </c>
      <c r="DH246" t="s">
        <v>3</v>
      </c>
      <c r="DI246" t="s">
        <v>3</v>
      </c>
      <c r="DJ246" t="s">
        <v>3</v>
      </c>
      <c r="DK246" t="s">
        <v>3</v>
      </c>
      <c r="DL246" t="s">
        <v>3</v>
      </c>
      <c r="DM246" t="s">
        <v>3</v>
      </c>
      <c r="DN246">
        <v>0</v>
      </c>
      <c r="DO246">
        <v>0</v>
      </c>
      <c r="DP246">
        <v>1</v>
      </c>
      <c r="DQ246">
        <v>1</v>
      </c>
      <c r="DU246">
        <v>1013</v>
      </c>
      <c r="DV246" t="s">
        <v>128</v>
      </c>
      <c r="DW246" t="s">
        <v>128</v>
      </c>
      <c r="DX246">
        <v>1</v>
      </c>
      <c r="EE246">
        <v>45919461</v>
      </c>
      <c r="EF246">
        <v>3</v>
      </c>
      <c r="EG246" t="s">
        <v>132</v>
      </c>
      <c r="EH246">
        <v>0</v>
      </c>
      <c r="EI246" t="s">
        <v>3</v>
      </c>
      <c r="EJ246">
        <v>2</v>
      </c>
      <c r="EK246">
        <v>111003</v>
      </c>
      <c r="EL246" t="s">
        <v>303</v>
      </c>
      <c r="EM246" t="s">
        <v>294</v>
      </c>
      <c r="EO246" t="s">
        <v>3</v>
      </c>
      <c r="EQ246">
        <v>0</v>
      </c>
      <c r="ER246">
        <v>1649.8476334106729</v>
      </c>
      <c r="ES246">
        <v>1649.8476334106729</v>
      </c>
      <c r="ET246">
        <v>0</v>
      </c>
      <c r="EU246">
        <v>0</v>
      </c>
      <c r="EV246">
        <v>0</v>
      </c>
      <c r="EW246">
        <v>0</v>
      </c>
      <c r="EX246">
        <v>0</v>
      </c>
      <c r="FQ246">
        <v>0</v>
      </c>
      <c r="FR246">
        <f t="shared" si="248"/>
        <v>0</v>
      </c>
      <c r="FS246">
        <v>0</v>
      </c>
      <c r="FX246">
        <v>80</v>
      </c>
      <c r="FY246">
        <v>60</v>
      </c>
      <c r="GA246" t="s">
        <v>307</v>
      </c>
      <c r="GD246">
        <v>1</v>
      </c>
      <c r="GF246">
        <v>1587746589</v>
      </c>
      <c r="GG246">
        <v>2</v>
      </c>
      <c r="GH246">
        <v>0</v>
      </c>
      <c r="GI246">
        <v>-2</v>
      </c>
      <c r="GJ246">
        <v>0</v>
      </c>
      <c r="GK246">
        <v>0</v>
      </c>
      <c r="GL246">
        <f t="shared" si="249"/>
        <v>0</v>
      </c>
      <c r="GM246">
        <f t="shared" si="250"/>
        <v>1649.85</v>
      </c>
      <c r="GN246">
        <f t="shared" si="251"/>
        <v>0</v>
      </c>
      <c r="GO246">
        <f t="shared" si="252"/>
        <v>1649.85</v>
      </c>
      <c r="GP246">
        <f t="shared" si="253"/>
        <v>0</v>
      </c>
      <c r="GQ246" t="s">
        <v>308</v>
      </c>
      <c r="GR246">
        <v>0</v>
      </c>
      <c r="GS246">
        <v>4</v>
      </c>
      <c r="GT246">
        <v>0</v>
      </c>
      <c r="GU246" t="s">
        <v>3</v>
      </c>
      <c r="GV246">
        <f t="shared" si="254"/>
        <v>0</v>
      </c>
      <c r="GW246">
        <v>1</v>
      </c>
      <c r="GX246">
        <f t="shared" si="255"/>
        <v>0</v>
      </c>
      <c r="HA246">
        <v>0</v>
      </c>
      <c r="HB246">
        <v>0</v>
      </c>
      <c r="HC246">
        <f t="shared" si="256"/>
        <v>0</v>
      </c>
      <c r="IK246">
        <v>0</v>
      </c>
    </row>
    <row r="247" spans="1:245" x14ac:dyDescent="0.2">
      <c r="A247">
        <v>18</v>
      </c>
      <c r="B247">
        <v>1</v>
      </c>
      <c r="C247">
        <v>430</v>
      </c>
      <c r="E247" t="s">
        <v>304</v>
      </c>
      <c r="F247" t="s">
        <v>305</v>
      </c>
      <c r="G247" t="s">
        <v>306</v>
      </c>
      <c r="H247" t="s">
        <v>128</v>
      </c>
      <c r="I247">
        <f>I245*J247</f>
        <v>1</v>
      </c>
      <c r="J247">
        <v>1</v>
      </c>
      <c r="O247">
        <f t="shared" si="219"/>
        <v>1649.85</v>
      </c>
      <c r="P247">
        <f t="shared" si="220"/>
        <v>1649.85</v>
      </c>
      <c r="Q247">
        <f t="shared" si="221"/>
        <v>0</v>
      </c>
      <c r="R247">
        <f t="shared" si="222"/>
        <v>0</v>
      </c>
      <c r="S247">
        <f t="shared" si="223"/>
        <v>0</v>
      </c>
      <c r="T247">
        <f t="shared" si="224"/>
        <v>0</v>
      </c>
      <c r="U247">
        <f t="shared" si="225"/>
        <v>0</v>
      </c>
      <c r="V247">
        <f t="shared" si="226"/>
        <v>0</v>
      </c>
      <c r="W247">
        <f t="shared" si="227"/>
        <v>0</v>
      </c>
      <c r="X247">
        <f t="shared" si="228"/>
        <v>0</v>
      </c>
      <c r="Y247">
        <f t="shared" si="229"/>
        <v>0</v>
      </c>
      <c r="AA247">
        <v>47641669</v>
      </c>
      <c r="AB247">
        <f t="shared" si="230"/>
        <v>1649.8476330000001</v>
      </c>
      <c r="AC247">
        <f t="shared" si="231"/>
        <v>1649.8476330000001</v>
      </c>
      <c r="AD247">
        <f t="shared" si="232"/>
        <v>0</v>
      </c>
      <c r="AE247">
        <f t="shared" si="233"/>
        <v>0</v>
      </c>
      <c r="AF247">
        <f t="shared" si="233"/>
        <v>0</v>
      </c>
      <c r="AG247">
        <f t="shared" si="234"/>
        <v>0</v>
      </c>
      <c r="AH247">
        <f t="shared" si="235"/>
        <v>0</v>
      </c>
      <c r="AI247">
        <f t="shared" si="235"/>
        <v>0</v>
      </c>
      <c r="AJ247">
        <f t="shared" si="236"/>
        <v>0</v>
      </c>
      <c r="AK247">
        <v>1649.8476334106729</v>
      </c>
      <c r="AL247">
        <v>1649.8476334106729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80</v>
      </c>
      <c r="AU247">
        <v>60</v>
      </c>
      <c r="AV247">
        <v>1</v>
      </c>
      <c r="AW247">
        <v>1</v>
      </c>
      <c r="AZ247">
        <v>1</v>
      </c>
      <c r="BA247">
        <v>1</v>
      </c>
      <c r="BB247">
        <v>1</v>
      </c>
      <c r="BC247">
        <v>1</v>
      </c>
      <c r="BD247" t="s">
        <v>3</v>
      </c>
      <c r="BE247" t="s">
        <v>3</v>
      </c>
      <c r="BF247" t="s">
        <v>3</v>
      </c>
      <c r="BG247" t="s">
        <v>3</v>
      </c>
      <c r="BH247">
        <v>3</v>
      </c>
      <c r="BI247">
        <v>2</v>
      </c>
      <c r="BJ247" t="s">
        <v>3</v>
      </c>
      <c r="BM247">
        <v>111003</v>
      </c>
      <c r="BN247">
        <v>0</v>
      </c>
      <c r="BO247" t="s">
        <v>3</v>
      </c>
      <c r="BP247">
        <v>0</v>
      </c>
      <c r="BQ247">
        <v>3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80</v>
      </c>
      <c r="CA247">
        <v>60</v>
      </c>
      <c r="CE247">
        <v>0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si="237"/>
        <v>1649.85</v>
      </c>
      <c r="CQ247">
        <f t="shared" si="238"/>
        <v>1649.8476330000001</v>
      </c>
      <c r="CR247">
        <f t="shared" si="239"/>
        <v>0</v>
      </c>
      <c r="CS247">
        <f t="shared" si="240"/>
        <v>0</v>
      </c>
      <c r="CT247">
        <f t="shared" si="241"/>
        <v>0</v>
      </c>
      <c r="CU247">
        <f t="shared" si="242"/>
        <v>0</v>
      </c>
      <c r="CV247">
        <f t="shared" si="243"/>
        <v>0</v>
      </c>
      <c r="CW247">
        <f t="shared" si="244"/>
        <v>0</v>
      </c>
      <c r="CX247">
        <f t="shared" si="245"/>
        <v>0</v>
      </c>
      <c r="CY247">
        <f t="shared" si="246"/>
        <v>0</v>
      </c>
      <c r="CZ247">
        <f t="shared" si="247"/>
        <v>0</v>
      </c>
      <c r="DC247" t="s">
        <v>3</v>
      </c>
      <c r="DD247" t="s">
        <v>3</v>
      </c>
      <c r="DE247" t="s">
        <v>3</v>
      </c>
      <c r="DF247" t="s">
        <v>3</v>
      </c>
      <c r="DG247" t="s">
        <v>3</v>
      </c>
      <c r="DH247" t="s">
        <v>3</v>
      </c>
      <c r="DI247" t="s">
        <v>3</v>
      </c>
      <c r="DJ247" t="s">
        <v>3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128</v>
      </c>
      <c r="DW247" t="s">
        <v>128</v>
      </c>
      <c r="DX247">
        <v>1</v>
      </c>
      <c r="EE247">
        <v>45919461</v>
      </c>
      <c r="EF247">
        <v>3</v>
      </c>
      <c r="EG247" t="s">
        <v>132</v>
      </c>
      <c r="EH247">
        <v>0</v>
      </c>
      <c r="EI247" t="s">
        <v>3</v>
      </c>
      <c r="EJ247">
        <v>2</v>
      </c>
      <c r="EK247">
        <v>111003</v>
      </c>
      <c r="EL247" t="s">
        <v>303</v>
      </c>
      <c r="EM247" t="s">
        <v>294</v>
      </c>
      <c r="EO247" t="s">
        <v>3</v>
      </c>
      <c r="EQ247">
        <v>0</v>
      </c>
      <c r="ER247">
        <v>1649.8476334106729</v>
      </c>
      <c r="ES247">
        <v>1649.8476334106729</v>
      </c>
      <c r="ET247">
        <v>0</v>
      </c>
      <c r="EU247">
        <v>0</v>
      </c>
      <c r="EV247">
        <v>0</v>
      </c>
      <c r="EW247">
        <v>0</v>
      </c>
      <c r="EX247">
        <v>0</v>
      </c>
      <c r="FQ247">
        <v>0</v>
      </c>
      <c r="FR247">
        <f t="shared" si="248"/>
        <v>0</v>
      </c>
      <c r="FS247">
        <v>0</v>
      </c>
      <c r="FX247">
        <v>80</v>
      </c>
      <c r="FY247">
        <v>60</v>
      </c>
      <c r="GA247" t="s">
        <v>3</v>
      </c>
      <c r="GD247">
        <v>1</v>
      </c>
      <c r="GF247">
        <v>1587746589</v>
      </c>
      <c r="GG247">
        <v>2</v>
      </c>
      <c r="GH247">
        <v>0</v>
      </c>
      <c r="GI247">
        <v>-2</v>
      </c>
      <c r="GJ247">
        <v>0</v>
      </c>
      <c r="GK247">
        <v>0</v>
      </c>
      <c r="GL247">
        <f t="shared" si="249"/>
        <v>0</v>
      </c>
      <c r="GM247">
        <f t="shared" si="250"/>
        <v>1649.85</v>
      </c>
      <c r="GN247">
        <f t="shared" si="251"/>
        <v>0</v>
      </c>
      <c r="GO247">
        <f t="shared" si="252"/>
        <v>1649.85</v>
      </c>
      <c r="GP247">
        <f t="shared" si="253"/>
        <v>0</v>
      </c>
      <c r="GR247">
        <v>0</v>
      </c>
      <c r="GS247">
        <v>0</v>
      </c>
      <c r="GT247">
        <v>0</v>
      </c>
      <c r="GU247" t="s">
        <v>3</v>
      </c>
      <c r="GV247">
        <f t="shared" si="254"/>
        <v>0</v>
      </c>
      <c r="GW247">
        <v>1</v>
      </c>
      <c r="GX247">
        <f t="shared" si="255"/>
        <v>0</v>
      </c>
      <c r="HA247">
        <v>0</v>
      </c>
      <c r="HB247">
        <v>0</v>
      </c>
      <c r="HC247">
        <f t="shared" si="256"/>
        <v>0</v>
      </c>
      <c r="IK247">
        <v>0</v>
      </c>
    </row>
    <row r="248" spans="1:245" x14ac:dyDescent="0.2">
      <c r="A248">
        <v>17</v>
      </c>
      <c r="B248">
        <v>1</v>
      </c>
      <c r="C248">
        <f>ROW(SmtRes!A440)</f>
        <v>440</v>
      </c>
      <c r="D248">
        <f>ROW(EtalonRes!A436)</f>
        <v>436</v>
      </c>
      <c r="E248" t="s">
        <v>309</v>
      </c>
      <c r="F248" t="s">
        <v>310</v>
      </c>
      <c r="G248" t="s">
        <v>311</v>
      </c>
      <c r="H248" t="s">
        <v>39</v>
      </c>
      <c r="I248">
        <f>ROUND(1/100,9)</f>
        <v>0.01</v>
      </c>
      <c r="J248">
        <v>0</v>
      </c>
      <c r="O248">
        <f t="shared" si="219"/>
        <v>452.98</v>
      </c>
      <c r="P248">
        <f t="shared" si="220"/>
        <v>17.43</v>
      </c>
      <c r="Q248">
        <f t="shared" si="221"/>
        <v>185.12</v>
      </c>
      <c r="R248">
        <f t="shared" si="222"/>
        <v>22.45</v>
      </c>
      <c r="S248">
        <f t="shared" si="223"/>
        <v>250.43</v>
      </c>
      <c r="T248">
        <f t="shared" si="224"/>
        <v>0</v>
      </c>
      <c r="U248">
        <f t="shared" si="225"/>
        <v>25.659144999999999</v>
      </c>
      <c r="V248">
        <f t="shared" si="226"/>
        <v>1.6945249999999998</v>
      </c>
      <c r="W248">
        <f t="shared" si="227"/>
        <v>0</v>
      </c>
      <c r="X248">
        <f t="shared" si="228"/>
        <v>319.27</v>
      </c>
      <c r="Y248">
        <f t="shared" si="229"/>
        <v>196.47</v>
      </c>
      <c r="AA248">
        <v>47636896</v>
      </c>
      <c r="AB248">
        <f t="shared" si="230"/>
        <v>45298.856</v>
      </c>
      <c r="AC248">
        <f t="shared" si="231"/>
        <v>1743.48</v>
      </c>
      <c r="AD248">
        <f t="shared" ref="AD248:AD253" si="257">ROUND((((((ET248*1.25)*1.15))-(((EU248*1.25)*1.15)))+AE248),6)</f>
        <v>18512.053124999999</v>
      </c>
      <c r="AE248">
        <f t="shared" ref="AE248:AE253" si="258">ROUND((((EU248*1.25)*1.15)),6)</f>
        <v>2244.9006250000002</v>
      </c>
      <c r="AF248">
        <f t="shared" ref="AF248:AF253" si="259">ROUND((((EV248*1.15)*1.15)),6)</f>
        <v>25043.322875000002</v>
      </c>
      <c r="AG248">
        <f t="shared" si="234"/>
        <v>0</v>
      </c>
      <c r="AH248">
        <f t="shared" ref="AH248:AH253" si="260">(((EW248*1.15)*1.15))</f>
        <v>2565.9144999999999</v>
      </c>
      <c r="AI248">
        <f t="shared" ref="AI248:AI253" si="261">(((EX248*1.25)*1.15))</f>
        <v>169.45249999999999</v>
      </c>
      <c r="AJ248">
        <f t="shared" si="236"/>
        <v>0</v>
      </c>
      <c r="AK248">
        <v>33557.78</v>
      </c>
      <c r="AL248">
        <v>1743.48</v>
      </c>
      <c r="AM248">
        <v>12877.95</v>
      </c>
      <c r="AN248">
        <v>1561.67</v>
      </c>
      <c r="AO248">
        <v>18936.349999999999</v>
      </c>
      <c r="AP248">
        <v>0</v>
      </c>
      <c r="AQ248">
        <v>1940.2</v>
      </c>
      <c r="AR248">
        <v>117.88</v>
      </c>
      <c r="AS248">
        <v>0</v>
      </c>
      <c r="AT248">
        <v>117</v>
      </c>
      <c r="AU248">
        <v>72</v>
      </c>
      <c r="AV248">
        <v>1.06</v>
      </c>
      <c r="AW248">
        <v>1.06</v>
      </c>
      <c r="AZ248">
        <v>1</v>
      </c>
      <c r="BA248">
        <v>1</v>
      </c>
      <c r="BB248">
        <v>1</v>
      </c>
      <c r="BC248">
        <v>1</v>
      </c>
      <c r="BD248" t="s">
        <v>3</v>
      </c>
      <c r="BE248" t="s">
        <v>3</v>
      </c>
      <c r="BF248" t="s">
        <v>3</v>
      </c>
      <c r="BG248" t="s">
        <v>3</v>
      </c>
      <c r="BH248">
        <v>0</v>
      </c>
      <c r="BI248">
        <v>1</v>
      </c>
      <c r="BJ248" t="s">
        <v>312</v>
      </c>
      <c r="BM248">
        <v>7001</v>
      </c>
      <c r="BN248">
        <v>0</v>
      </c>
      <c r="BO248" t="s">
        <v>3</v>
      </c>
      <c r="BP248">
        <v>0</v>
      </c>
      <c r="BQ248">
        <v>2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130</v>
      </c>
      <c r="CA248">
        <v>85</v>
      </c>
      <c r="CE248">
        <v>0</v>
      </c>
      <c r="CF248">
        <v>0</v>
      </c>
      <c r="CG248">
        <v>0</v>
      </c>
      <c r="CM248">
        <v>0</v>
      </c>
      <c r="CN248" t="s">
        <v>1173</v>
      </c>
      <c r="CO248">
        <v>0</v>
      </c>
      <c r="CP248">
        <f t="shared" si="237"/>
        <v>452.98</v>
      </c>
      <c r="CQ248">
        <f t="shared" si="238"/>
        <v>1743.48</v>
      </c>
      <c r="CR248">
        <f t="shared" si="239"/>
        <v>18512.053124999999</v>
      </c>
      <c r="CS248">
        <f t="shared" si="240"/>
        <v>2244.9006250000002</v>
      </c>
      <c r="CT248">
        <f t="shared" si="241"/>
        <v>25043.322875000002</v>
      </c>
      <c r="CU248">
        <f t="shared" si="242"/>
        <v>0</v>
      </c>
      <c r="CV248">
        <f t="shared" si="243"/>
        <v>2565.9144999999999</v>
      </c>
      <c r="CW248">
        <f t="shared" si="244"/>
        <v>169.45249999999999</v>
      </c>
      <c r="CX248">
        <f t="shared" si="245"/>
        <v>0</v>
      </c>
      <c r="CY248">
        <f t="shared" si="246"/>
        <v>319.26959999999997</v>
      </c>
      <c r="CZ248">
        <f t="shared" si="247"/>
        <v>196.4736</v>
      </c>
      <c r="DC248" t="s">
        <v>3</v>
      </c>
      <c r="DD248" t="s">
        <v>3</v>
      </c>
      <c r="DE248" t="s">
        <v>195</v>
      </c>
      <c r="DF248" t="s">
        <v>195</v>
      </c>
      <c r="DG248" t="s">
        <v>196</v>
      </c>
      <c r="DH248" t="s">
        <v>3</v>
      </c>
      <c r="DI248" t="s">
        <v>196</v>
      </c>
      <c r="DJ248" t="s">
        <v>195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1013</v>
      </c>
      <c r="DV248" t="s">
        <v>39</v>
      </c>
      <c r="DW248" t="s">
        <v>39</v>
      </c>
      <c r="DX248">
        <v>1</v>
      </c>
      <c r="EE248">
        <v>45919560</v>
      </c>
      <c r="EF248">
        <v>2</v>
      </c>
      <c r="EG248" t="s">
        <v>24</v>
      </c>
      <c r="EH248">
        <v>0</v>
      </c>
      <c r="EI248" t="s">
        <v>3</v>
      </c>
      <c r="EJ248">
        <v>1</v>
      </c>
      <c r="EK248">
        <v>7001</v>
      </c>
      <c r="EL248" t="s">
        <v>313</v>
      </c>
      <c r="EM248" t="s">
        <v>44</v>
      </c>
      <c r="EO248" t="s">
        <v>199</v>
      </c>
      <c r="EQ248">
        <v>0</v>
      </c>
      <c r="ER248">
        <v>33557.78</v>
      </c>
      <c r="ES248">
        <v>1743.48</v>
      </c>
      <c r="ET248">
        <v>12877.95</v>
      </c>
      <c r="EU248">
        <v>1561.67</v>
      </c>
      <c r="EV248">
        <v>18936.349999999999</v>
      </c>
      <c r="EW248">
        <v>1940.2</v>
      </c>
      <c r="EX248">
        <v>117.88</v>
      </c>
      <c r="EY248">
        <v>0</v>
      </c>
      <c r="FQ248">
        <v>0</v>
      </c>
      <c r="FR248">
        <f t="shared" si="248"/>
        <v>0</v>
      </c>
      <c r="FS248">
        <v>0</v>
      </c>
      <c r="FT248" t="s">
        <v>28</v>
      </c>
      <c r="FU248" t="s">
        <v>29</v>
      </c>
      <c r="FX248">
        <v>117</v>
      </c>
      <c r="FY248">
        <v>72.25</v>
      </c>
      <c r="GA248" t="s">
        <v>3</v>
      </c>
      <c r="GD248">
        <v>1</v>
      </c>
      <c r="GF248">
        <v>-442638065</v>
      </c>
      <c r="GG248">
        <v>2</v>
      </c>
      <c r="GH248">
        <v>1</v>
      </c>
      <c r="GI248">
        <v>-2</v>
      </c>
      <c r="GJ248">
        <v>0</v>
      </c>
      <c r="GK248">
        <v>0</v>
      </c>
      <c r="GL248">
        <f t="shared" si="249"/>
        <v>0</v>
      </c>
      <c r="GM248">
        <f t="shared" si="250"/>
        <v>968.72</v>
      </c>
      <c r="GN248">
        <f t="shared" si="251"/>
        <v>968.72</v>
      </c>
      <c r="GO248">
        <f t="shared" si="252"/>
        <v>0</v>
      </c>
      <c r="GP248">
        <f t="shared" si="253"/>
        <v>0</v>
      </c>
      <c r="GR248">
        <v>0</v>
      </c>
      <c r="GS248">
        <v>3</v>
      </c>
      <c r="GT248">
        <v>0</v>
      </c>
      <c r="GU248" t="s">
        <v>3</v>
      </c>
      <c r="GV248">
        <f t="shared" si="254"/>
        <v>0</v>
      </c>
      <c r="GW248">
        <v>1</v>
      </c>
      <c r="GX248">
        <f t="shared" si="255"/>
        <v>0</v>
      </c>
      <c r="HA248">
        <v>0</v>
      </c>
      <c r="HB248">
        <v>0</v>
      </c>
      <c r="HC248">
        <f t="shared" si="256"/>
        <v>0</v>
      </c>
      <c r="IK248">
        <v>0</v>
      </c>
    </row>
    <row r="249" spans="1:245" x14ac:dyDescent="0.2">
      <c r="A249">
        <v>17</v>
      </c>
      <c r="B249">
        <v>1</v>
      </c>
      <c r="C249">
        <f>ROW(SmtRes!A450)</f>
        <v>450</v>
      </c>
      <c r="D249">
        <f>ROW(EtalonRes!A450)</f>
        <v>450</v>
      </c>
      <c r="E249" t="s">
        <v>309</v>
      </c>
      <c r="F249" t="s">
        <v>310</v>
      </c>
      <c r="G249" t="s">
        <v>311</v>
      </c>
      <c r="H249" t="s">
        <v>39</v>
      </c>
      <c r="I249">
        <f>ROUND(1/100,9)</f>
        <v>0.01</v>
      </c>
      <c r="J249">
        <v>0</v>
      </c>
      <c r="O249">
        <f t="shared" si="219"/>
        <v>452.98</v>
      </c>
      <c r="P249">
        <f t="shared" si="220"/>
        <v>17.43</v>
      </c>
      <c r="Q249">
        <f t="shared" si="221"/>
        <v>185.12</v>
      </c>
      <c r="R249">
        <f t="shared" si="222"/>
        <v>22.45</v>
      </c>
      <c r="S249">
        <f t="shared" si="223"/>
        <v>250.43</v>
      </c>
      <c r="T249">
        <f t="shared" si="224"/>
        <v>0</v>
      </c>
      <c r="U249">
        <f t="shared" si="225"/>
        <v>25.659144999999999</v>
      </c>
      <c r="V249">
        <f t="shared" si="226"/>
        <v>1.6945249999999998</v>
      </c>
      <c r="W249">
        <f t="shared" si="227"/>
        <v>0</v>
      </c>
      <c r="X249">
        <f t="shared" si="228"/>
        <v>319.27</v>
      </c>
      <c r="Y249">
        <f t="shared" si="229"/>
        <v>196.47</v>
      </c>
      <c r="AA249">
        <v>47641669</v>
      </c>
      <c r="AB249">
        <f t="shared" si="230"/>
        <v>45298.856</v>
      </c>
      <c r="AC249">
        <f t="shared" si="231"/>
        <v>1743.48</v>
      </c>
      <c r="AD249">
        <f t="shared" si="257"/>
        <v>18512.053124999999</v>
      </c>
      <c r="AE249">
        <f t="shared" si="258"/>
        <v>2244.9006250000002</v>
      </c>
      <c r="AF249">
        <f t="shared" si="259"/>
        <v>25043.322875000002</v>
      </c>
      <c r="AG249">
        <f t="shared" si="234"/>
        <v>0</v>
      </c>
      <c r="AH249">
        <f t="shared" si="260"/>
        <v>2565.9144999999999</v>
      </c>
      <c r="AI249">
        <f t="shared" si="261"/>
        <v>169.45249999999999</v>
      </c>
      <c r="AJ249">
        <f t="shared" si="236"/>
        <v>0</v>
      </c>
      <c r="AK249">
        <v>33557.78</v>
      </c>
      <c r="AL249">
        <v>1743.48</v>
      </c>
      <c r="AM249">
        <v>12877.95</v>
      </c>
      <c r="AN249">
        <v>1561.67</v>
      </c>
      <c r="AO249">
        <v>18936.349999999999</v>
      </c>
      <c r="AP249">
        <v>0</v>
      </c>
      <c r="AQ249">
        <v>1940.2</v>
      </c>
      <c r="AR249">
        <v>117.88</v>
      </c>
      <c r="AS249">
        <v>0</v>
      </c>
      <c r="AT249">
        <v>117</v>
      </c>
      <c r="AU249">
        <v>72</v>
      </c>
      <c r="AV249">
        <v>1</v>
      </c>
      <c r="AW249">
        <v>1</v>
      </c>
      <c r="AZ249">
        <v>1</v>
      </c>
      <c r="BA249">
        <v>1</v>
      </c>
      <c r="BB249">
        <v>1</v>
      </c>
      <c r="BC249">
        <v>1</v>
      </c>
      <c r="BD249" t="s">
        <v>3</v>
      </c>
      <c r="BE249" t="s">
        <v>3</v>
      </c>
      <c r="BF249" t="s">
        <v>3</v>
      </c>
      <c r="BG249" t="s">
        <v>3</v>
      </c>
      <c r="BH249">
        <v>0</v>
      </c>
      <c r="BI249">
        <v>1</v>
      </c>
      <c r="BJ249" t="s">
        <v>312</v>
      </c>
      <c r="BM249">
        <v>7001</v>
      </c>
      <c r="BN249">
        <v>0</v>
      </c>
      <c r="BO249" t="s">
        <v>3</v>
      </c>
      <c r="BP249">
        <v>0</v>
      </c>
      <c r="BQ249">
        <v>2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130</v>
      </c>
      <c r="CA249">
        <v>85</v>
      </c>
      <c r="CE249">
        <v>0</v>
      </c>
      <c r="CF249">
        <v>0</v>
      </c>
      <c r="CG249">
        <v>0</v>
      </c>
      <c r="CM249">
        <v>0</v>
      </c>
      <c r="CN249" t="s">
        <v>1173</v>
      </c>
      <c r="CO249">
        <v>0</v>
      </c>
      <c r="CP249">
        <f t="shared" si="237"/>
        <v>452.98</v>
      </c>
      <c r="CQ249">
        <f t="shared" si="238"/>
        <v>1743.48</v>
      </c>
      <c r="CR249">
        <f t="shared" si="239"/>
        <v>18512.053124999999</v>
      </c>
      <c r="CS249">
        <f t="shared" si="240"/>
        <v>2244.9006250000002</v>
      </c>
      <c r="CT249">
        <f t="shared" si="241"/>
        <v>25043.322875000002</v>
      </c>
      <c r="CU249">
        <f t="shared" si="242"/>
        <v>0</v>
      </c>
      <c r="CV249">
        <f t="shared" si="243"/>
        <v>2565.9144999999999</v>
      </c>
      <c r="CW249">
        <f t="shared" si="244"/>
        <v>169.45249999999999</v>
      </c>
      <c r="CX249">
        <f t="shared" si="245"/>
        <v>0</v>
      </c>
      <c r="CY249">
        <f t="shared" si="246"/>
        <v>319.26959999999997</v>
      </c>
      <c r="CZ249">
        <f t="shared" si="247"/>
        <v>196.4736</v>
      </c>
      <c r="DC249" t="s">
        <v>3</v>
      </c>
      <c r="DD249" t="s">
        <v>3</v>
      </c>
      <c r="DE249" t="s">
        <v>195</v>
      </c>
      <c r="DF249" t="s">
        <v>195</v>
      </c>
      <c r="DG249" t="s">
        <v>196</v>
      </c>
      <c r="DH249" t="s">
        <v>3</v>
      </c>
      <c r="DI249" t="s">
        <v>196</v>
      </c>
      <c r="DJ249" t="s">
        <v>195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39</v>
      </c>
      <c r="DW249" t="s">
        <v>39</v>
      </c>
      <c r="DX249">
        <v>1</v>
      </c>
      <c r="EE249">
        <v>45919560</v>
      </c>
      <c r="EF249">
        <v>2</v>
      </c>
      <c r="EG249" t="s">
        <v>24</v>
      </c>
      <c r="EH249">
        <v>0</v>
      </c>
      <c r="EI249" t="s">
        <v>3</v>
      </c>
      <c r="EJ249">
        <v>1</v>
      </c>
      <c r="EK249">
        <v>7001</v>
      </c>
      <c r="EL249" t="s">
        <v>313</v>
      </c>
      <c r="EM249" t="s">
        <v>44</v>
      </c>
      <c r="EO249" t="s">
        <v>199</v>
      </c>
      <c r="EQ249">
        <v>0</v>
      </c>
      <c r="ER249">
        <v>33557.78</v>
      </c>
      <c r="ES249">
        <v>1743.48</v>
      </c>
      <c r="ET249">
        <v>12877.95</v>
      </c>
      <c r="EU249">
        <v>1561.67</v>
      </c>
      <c r="EV249">
        <v>18936.349999999999</v>
      </c>
      <c r="EW249">
        <v>1940.2</v>
      </c>
      <c r="EX249">
        <v>117.88</v>
      </c>
      <c r="EY249">
        <v>0</v>
      </c>
      <c r="FQ249">
        <v>0</v>
      </c>
      <c r="FR249">
        <f t="shared" si="248"/>
        <v>0</v>
      </c>
      <c r="FS249">
        <v>0</v>
      </c>
      <c r="FT249" t="s">
        <v>28</v>
      </c>
      <c r="FU249" t="s">
        <v>29</v>
      </c>
      <c r="FX249">
        <v>117</v>
      </c>
      <c r="FY249">
        <v>72.25</v>
      </c>
      <c r="GA249" t="s">
        <v>3</v>
      </c>
      <c r="GD249">
        <v>1</v>
      </c>
      <c r="GF249">
        <v>-442638065</v>
      </c>
      <c r="GG249">
        <v>2</v>
      </c>
      <c r="GH249">
        <v>1</v>
      </c>
      <c r="GI249">
        <v>-2</v>
      </c>
      <c r="GJ249">
        <v>0</v>
      </c>
      <c r="GK249">
        <v>0</v>
      </c>
      <c r="GL249">
        <f t="shared" si="249"/>
        <v>0</v>
      </c>
      <c r="GM249">
        <f t="shared" si="250"/>
        <v>968.72</v>
      </c>
      <c r="GN249">
        <f t="shared" si="251"/>
        <v>968.72</v>
      </c>
      <c r="GO249">
        <f t="shared" si="252"/>
        <v>0</v>
      </c>
      <c r="GP249">
        <f t="shared" si="253"/>
        <v>0</v>
      </c>
      <c r="GR249">
        <v>0</v>
      </c>
      <c r="GS249">
        <v>0</v>
      </c>
      <c r="GT249">
        <v>0</v>
      </c>
      <c r="GU249" t="s">
        <v>3</v>
      </c>
      <c r="GV249">
        <f t="shared" si="254"/>
        <v>0</v>
      </c>
      <c r="GW249">
        <v>1</v>
      </c>
      <c r="GX249">
        <f t="shared" si="255"/>
        <v>0</v>
      </c>
      <c r="HA249">
        <v>0</v>
      </c>
      <c r="HB249">
        <v>0</v>
      </c>
      <c r="HC249">
        <f t="shared" si="256"/>
        <v>0</v>
      </c>
      <c r="IK249">
        <v>0</v>
      </c>
    </row>
    <row r="250" spans="1:245" x14ac:dyDescent="0.2">
      <c r="A250">
        <v>17</v>
      </c>
      <c r="B250">
        <v>1</v>
      </c>
      <c r="C250">
        <f>ROW(SmtRes!A456)</f>
        <v>456</v>
      </c>
      <c r="D250">
        <f>ROW(EtalonRes!A460)</f>
        <v>460</v>
      </c>
      <c r="E250" t="s">
        <v>314</v>
      </c>
      <c r="F250" t="s">
        <v>315</v>
      </c>
      <c r="G250" t="s">
        <v>316</v>
      </c>
      <c r="H250" t="s">
        <v>317</v>
      </c>
      <c r="I250">
        <f>ROUND(1/100,9)</f>
        <v>0.01</v>
      </c>
      <c r="J250">
        <v>0</v>
      </c>
      <c r="O250">
        <f t="shared" si="219"/>
        <v>146.16</v>
      </c>
      <c r="P250">
        <f t="shared" si="220"/>
        <v>2.83</v>
      </c>
      <c r="Q250">
        <f t="shared" si="221"/>
        <v>19.5</v>
      </c>
      <c r="R250">
        <f t="shared" si="222"/>
        <v>1.75</v>
      </c>
      <c r="S250">
        <f t="shared" si="223"/>
        <v>123.83</v>
      </c>
      <c r="T250">
        <f t="shared" si="224"/>
        <v>0</v>
      </c>
      <c r="U250">
        <f t="shared" si="225"/>
        <v>13.976708999999996</v>
      </c>
      <c r="V250">
        <f t="shared" si="226"/>
        <v>0.15079375</v>
      </c>
      <c r="W250">
        <f t="shared" si="227"/>
        <v>0</v>
      </c>
      <c r="X250">
        <f t="shared" si="228"/>
        <v>146.93</v>
      </c>
      <c r="Y250">
        <f t="shared" si="229"/>
        <v>90.42</v>
      </c>
      <c r="AA250">
        <v>47636896</v>
      </c>
      <c r="AB250">
        <f t="shared" si="230"/>
        <v>14615.9635</v>
      </c>
      <c r="AC250">
        <f t="shared" si="231"/>
        <v>282.72000000000003</v>
      </c>
      <c r="AD250">
        <f t="shared" si="257"/>
        <v>1949.8824999999999</v>
      </c>
      <c r="AE250">
        <f t="shared" si="258"/>
        <v>174.92937499999999</v>
      </c>
      <c r="AF250">
        <f t="shared" si="259"/>
        <v>12383.361000000001</v>
      </c>
      <c r="AG250">
        <f t="shared" si="234"/>
        <v>0</v>
      </c>
      <c r="AH250">
        <f t="shared" si="260"/>
        <v>1397.6708999999996</v>
      </c>
      <c r="AI250">
        <f t="shared" si="261"/>
        <v>15.079374999999999</v>
      </c>
      <c r="AJ250">
        <f t="shared" si="236"/>
        <v>0</v>
      </c>
      <c r="AK250">
        <v>11002.76</v>
      </c>
      <c r="AL250">
        <v>282.72000000000003</v>
      </c>
      <c r="AM250">
        <v>1356.44</v>
      </c>
      <c r="AN250">
        <v>121.69</v>
      </c>
      <c r="AO250">
        <v>9363.6</v>
      </c>
      <c r="AP250">
        <v>0</v>
      </c>
      <c r="AQ250">
        <v>1056.8399999999999</v>
      </c>
      <c r="AR250">
        <v>10.49</v>
      </c>
      <c r="AS250">
        <v>0</v>
      </c>
      <c r="AT250">
        <v>117</v>
      </c>
      <c r="AU250">
        <v>72</v>
      </c>
      <c r="AV250">
        <v>1.06</v>
      </c>
      <c r="AW250">
        <v>1.06</v>
      </c>
      <c r="AZ250">
        <v>1</v>
      </c>
      <c r="BA250">
        <v>1</v>
      </c>
      <c r="BB250">
        <v>1</v>
      </c>
      <c r="BC250">
        <v>1</v>
      </c>
      <c r="BD250" t="s">
        <v>3</v>
      </c>
      <c r="BE250" t="s">
        <v>3</v>
      </c>
      <c r="BF250" t="s">
        <v>3</v>
      </c>
      <c r="BG250" t="s">
        <v>3</v>
      </c>
      <c r="BH250">
        <v>0</v>
      </c>
      <c r="BI250">
        <v>1</v>
      </c>
      <c r="BJ250" t="s">
        <v>318</v>
      </c>
      <c r="BM250">
        <v>7001</v>
      </c>
      <c r="BN250">
        <v>0</v>
      </c>
      <c r="BO250" t="s">
        <v>3</v>
      </c>
      <c r="BP250">
        <v>0</v>
      </c>
      <c r="BQ250">
        <v>2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130</v>
      </c>
      <c r="CA250">
        <v>85</v>
      </c>
      <c r="CE250">
        <v>0</v>
      </c>
      <c r="CF250">
        <v>0</v>
      </c>
      <c r="CG250">
        <v>0</v>
      </c>
      <c r="CM250">
        <v>0</v>
      </c>
      <c r="CN250" t="s">
        <v>1173</v>
      </c>
      <c r="CO250">
        <v>0</v>
      </c>
      <c r="CP250">
        <f t="shared" si="237"/>
        <v>146.16</v>
      </c>
      <c r="CQ250">
        <f t="shared" si="238"/>
        <v>282.72000000000003</v>
      </c>
      <c r="CR250">
        <f t="shared" si="239"/>
        <v>1949.8824999999999</v>
      </c>
      <c r="CS250">
        <f t="shared" si="240"/>
        <v>174.92937499999999</v>
      </c>
      <c r="CT250">
        <f t="shared" si="241"/>
        <v>12383.361000000001</v>
      </c>
      <c r="CU250">
        <f t="shared" si="242"/>
        <v>0</v>
      </c>
      <c r="CV250">
        <f t="shared" si="243"/>
        <v>1397.6708999999996</v>
      </c>
      <c r="CW250">
        <f t="shared" si="244"/>
        <v>15.079374999999999</v>
      </c>
      <c r="CX250">
        <f t="shared" si="245"/>
        <v>0</v>
      </c>
      <c r="CY250">
        <f t="shared" si="246"/>
        <v>146.92860000000002</v>
      </c>
      <c r="CZ250">
        <f t="shared" si="247"/>
        <v>90.417600000000007</v>
      </c>
      <c r="DC250" t="s">
        <v>3</v>
      </c>
      <c r="DD250" t="s">
        <v>3</v>
      </c>
      <c r="DE250" t="s">
        <v>195</v>
      </c>
      <c r="DF250" t="s">
        <v>195</v>
      </c>
      <c r="DG250" t="s">
        <v>196</v>
      </c>
      <c r="DH250" t="s">
        <v>3</v>
      </c>
      <c r="DI250" t="s">
        <v>196</v>
      </c>
      <c r="DJ250" t="s">
        <v>195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317</v>
      </c>
      <c r="DW250" t="s">
        <v>317</v>
      </c>
      <c r="DX250">
        <v>100</v>
      </c>
      <c r="EE250">
        <v>45919560</v>
      </c>
      <c r="EF250">
        <v>2</v>
      </c>
      <c r="EG250" t="s">
        <v>24</v>
      </c>
      <c r="EH250">
        <v>0</v>
      </c>
      <c r="EI250" t="s">
        <v>3</v>
      </c>
      <c r="EJ250">
        <v>1</v>
      </c>
      <c r="EK250">
        <v>7001</v>
      </c>
      <c r="EL250" t="s">
        <v>313</v>
      </c>
      <c r="EM250" t="s">
        <v>44</v>
      </c>
      <c r="EO250" t="s">
        <v>199</v>
      </c>
      <c r="EQ250">
        <v>0</v>
      </c>
      <c r="ER250">
        <v>11002.76</v>
      </c>
      <c r="ES250">
        <v>282.72000000000003</v>
      </c>
      <c r="ET250">
        <v>1356.44</v>
      </c>
      <c r="EU250">
        <v>121.69</v>
      </c>
      <c r="EV250">
        <v>9363.6</v>
      </c>
      <c r="EW250">
        <v>1056.8399999999999</v>
      </c>
      <c r="EX250">
        <v>10.49</v>
      </c>
      <c r="EY250">
        <v>0</v>
      </c>
      <c r="FQ250">
        <v>0</v>
      </c>
      <c r="FR250">
        <f t="shared" si="248"/>
        <v>0</v>
      </c>
      <c r="FS250">
        <v>0</v>
      </c>
      <c r="FT250" t="s">
        <v>28</v>
      </c>
      <c r="FU250" t="s">
        <v>29</v>
      </c>
      <c r="FX250">
        <v>117</v>
      </c>
      <c r="FY250">
        <v>72.25</v>
      </c>
      <c r="GA250" t="s">
        <v>3</v>
      </c>
      <c r="GD250">
        <v>1</v>
      </c>
      <c r="GF250">
        <v>870474326</v>
      </c>
      <c r="GG250">
        <v>2</v>
      </c>
      <c r="GH250">
        <v>1</v>
      </c>
      <c r="GI250">
        <v>-2</v>
      </c>
      <c r="GJ250">
        <v>0</v>
      </c>
      <c r="GK250">
        <v>0</v>
      </c>
      <c r="GL250">
        <f t="shared" si="249"/>
        <v>0</v>
      </c>
      <c r="GM250">
        <f t="shared" si="250"/>
        <v>383.51</v>
      </c>
      <c r="GN250">
        <f t="shared" si="251"/>
        <v>383.51</v>
      </c>
      <c r="GO250">
        <f t="shared" si="252"/>
        <v>0</v>
      </c>
      <c r="GP250">
        <f t="shared" si="253"/>
        <v>0</v>
      </c>
      <c r="GR250">
        <v>0</v>
      </c>
      <c r="GS250">
        <v>3</v>
      </c>
      <c r="GT250">
        <v>0</v>
      </c>
      <c r="GU250" t="s">
        <v>3</v>
      </c>
      <c r="GV250">
        <f t="shared" si="254"/>
        <v>0</v>
      </c>
      <c r="GW250">
        <v>1</v>
      </c>
      <c r="GX250">
        <f t="shared" si="255"/>
        <v>0</v>
      </c>
      <c r="HA250">
        <v>0</v>
      </c>
      <c r="HB250">
        <v>0</v>
      </c>
      <c r="HC250">
        <f t="shared" si="256"/>
        <v>0</v>
      </c>
      <c r="IK250">
        <v>0</v>
      </c>
    </row>
    <row r="251" spans="1:245" x14ac:dyDescent="0.2">
      <c r="A251">
        <v>17</v>
      </c>
      <c r="B251">
        <v>1</v>
      </c>
      <c r="C251">
        <f>ROW(SmtRes!A462)</f>
        <v>462</v>
      </c>
      <c r="D251">
        <f>ROW(EtalonRes!A470)</f>
        <v>470</v>
      </c>
      <c r="E251" t="s">
        <v>314</v>
      </c>
      <c r="F251" t="s">
        <v>315</v>
      </c>
      <c r="G251" t="s">
        <v>316</v>
      </c>
      <c r="H251" t="s">
        <v>317</v>
      </c>
      <c r="I251">
        <f>ROUND(1/100,9)</f>
        <v>0.01</v>
      </c>
      <c r="J251">
        <v>0</v>
      </c>
      <c r="O251">
        <f t="shared" si="219"/>
        <v>146.16</v>
      </c>
      <c r="P251">
        <f t="shared" si="220"/>
        <v>2.83</v>
      </c>
      <c r="Q251">
        <f t="shared" si="221"/>
        <v>19.5</v>
      </c>
      <c r="R251">
        <f t="shared" si="222"/>
        <v>1.75</v>
      </c>
      <c r="S251">
        <f t="shared" si="223"/>
        <v>123.83</v>
      </c>
      <c r="T251">
        <f t="shared" si="224"/>
        <v>0</v>
      </c>
      <c r="U251">
        <f t="shared" si="225"/>
        <v>13.976708999999996</v>
      </c>
      <c r="V251">
        <f t="shared" si="226"/>
        <v>0.15079375</v>
      </c>
      <c r="W251">
        <f t="shared" si="227"/>
        <v>0</v>
      </c>
      <c r="X251">
        <f t="shared" si="228"/>
        <v>146.93</v>
      </c>
      <c r="Y251">
        <f t="shared" si="229"/>
        <v>90.42</v>
      </c>
      <c r="AA251">
        <v>47641669</v>
      </c>
      <c r="AB251">
        <f t="shared" si="230"/>
        <v>14615.9635</v>
      </c>
      <c r="AC251">
        <f t="shared" si="231"/>
        <v>282.72000000000003</v>
      </c>
      <c r="AD251">
        <f t="shared" si="257"/>
        <v>1949.8824999999999</v>
      </c>
      <c r="AE251">
        <f t="shared" si="258"/>
        <v>174.92937499999999</v>
      </c>
      <c r="AF251">
        <f t="shared" si="259"/>
        <v>12383.361000000001</v>
      </c>
      <c r="AG251">
        <f t="shared" si="234"/>
        <v>0</v>
      </c>
      <c r="AH251">
        <f t="shared" si="260"/>
        <v>1397.6708999999996</v>
      </c>
      <c r="AI251">
        <f t="shared" si="261"/>
        <v>15.079374999999999</v>
      </c>
      <c r="AJ251">
        <f t="shared" si="236"/>
        <v>0</v>
      </c>
      <c r="AK251">
        <v>11002.76</v>
      </c>
      <c r="AL251">
        <v>282.72000000000003</v>
      </c>
      <c r="AM251">
        <v>1356.44</v>
      </c>
      <c r="AN251">
        <v>121.69</v>
      </c>
      <c r="AO251">
        <v>9363.6</v>
      </c>
      <c r="AP251">
        <v>0</v>
      </c>
      <c r="AQ251">
        <v>1056.8399999999999</v>
      </c>
      <c r="AR251">
        <v>10.49</v>
      </c>
      <c r="AS251">
        <v>0</v>
      </c>
      <c r="AT251">
        <v>117</v>
      </c>
      <c r="AU251">
        <v>72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3</v>
      </c>
      <c r="BE251" t="s">
        <v>3</v>
      </c>
      <c r="BF251" t="s">
        <v>3</v>
      </c>
      <c r="BG251" t="s">
        <v>3</v>
      </c>
      <c r="BH251">
        <v>0</v>
      </c>
      <c r="BI251">
        <v>1</v>
      </c>
      <c r="BJ251" t="s">
        <v>318</v>
      </c>
      <c r="BM251">
        <v>7001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130</v>
      </c>
      <c r="CA251">
        <v>85</v>
      </c>
      <c r="CE251">
        <v>0</v>
      </c>
      <c r="CF251">
        <v>0</v>
      </c>
      <c r="CG251">
        <v>0</v>
      </c>
      <c r="CM251">
        <v>0</v>
      </c>
      <c r="CN251" t="s">
        <v>1173</v>
      </c>
      <c r="CO251">
        <v>0</v>
      </c>
      <c r="CP251">
        <f t="shared" si="237"/>
        <v>146.16</v>
      </c>
      <c r="CQ251">
        <f t="shared" si="238"/>
        <v>282.72000000000003</v>
      </c>
      <c r="CR251">
        <f t="shared" si="239"/>
        <v>1949.8824999999999</v>
      </c>
      <c r="CS251">
        <f t="shared" si="240"/>
        <v>174.92937499999999</v>
      </c>
      <c r="CT251">
        <f t="shared" si="241"/>
        <v>12383.361000000001</v>
      </c>
      <c r="CU251">
        <f t="shared" si="242"/>
        <v>0</v>
      </c>
      <c r="CV251">
        <f t="shared" si="243"/>
        <v>1397.6708999999996</v>
      </c>
      <c r="CW251">
        <f t="shared" si="244"/>
        <v>15.079374999999999</v>
      </c>
      <c r="CX251">
        <f t="shared" si="245"/>
        <v>0</v>
      </c>
      <c r="CY251">
        <f t="shared" si="246"/>
        <v>146.92860000000002</v>
      </c>
      <c r="CZ251">
        <f t="shared" si="247"/>
        <v>90.417600000000007</v>
      </c>
      <c r="DC251" t="s">
        <v>3</v>
      </c>
      <c r="DD251" t="s">
        <v>3</v>
      </c>
      <c r="DE251" t="s">
        <v>195</v>
      </c>
      <c r="DF251" t="s">
        <v>195</v>
      </c>
      <c r="DG251" t="s">
        <v>196</v>
      </c>
      <c r="DH251" t="s">
        <v>3</v>
      </c>
      <c r="DI251" t="s">
        <v>196</v>
      </c>
      <c r="DJ251" t="s">
        <v>195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317</v>
      </c>
      <c r="DW251" t="s">
        <v>317</v>
      </c>
      <c r="DX251">
        <v>100</v>
      </c>
      <c r="EE251">
        <v>45919560</v>
      </c>
      <c r="EF251">
        <v>2</v>
      </c>
      <c r="EG251" t="s">
        <v>24</v>
      </c>
      <c r="EH251">
        <v>0</v>
      </c>
      <c r="EI251" t="s">
        <v>3</v>
      </c>
      <c r="EJ251">
        <v>1</v>
      </c>
      <c r="EK251">
        <v>7001</v>
      </c>
      <c r="EL251" t="s">
        <v>313</v>
      </c>
      <c r="EM251" t="s">
        <v>44</v>
      </c>
      <c r="EO251" t="s">
        <v>199</v>
      </c>
      <c r="EQ251">
        <v>0</v>
      </c>
      <c r="ER251">
        <v>11002.76</v>
      </c>
      <c r="ES251">
        <v>282.72000000000003</v>
      </c>
      <c r="ET251">
        <v>1356.44</v>
      </c>
      <c r="EU251">
        <v>121.69</v>
      </c>
      <c r="EV251">
        <v>9363.6</v>
      </c>
      <c r="EW251">
        <v>1056.8399999999999</v>
      </c>
      <c r="EX251">
        <v>10.49</v>
      </c>
      <c r="EY251">
        <v>0</v>
      </c>
      <c r="FQ251">
        <v>0</v>
      </c>
      <c r="FR251">
        <f t="shared" si="248"/>
        <v>0</v>
      </c>
      <c r="FS251">
        <v>0</v>
      </c>
      <c r="FT251" t="s">
        <v>28</v>
      </c>
      <c r="FU251" t="s">
        <v>29</v>
      </c>
      <c r="FX251">
        <v>117</v>
      </c>
      <c r="FY251">
        <v>72.25</v>
      </c>
      <c r="GA251" t="s">
        <v>3</v>
      </c>
      <c r="GD251">
        <v>1</v>
      </c>
      <c r="GF251">
        <v>870474326</v>
      </c>
      <c r="GG251">
        <v>2</v>
      </c>
      <c r="GH251">
        <v>1</v>
      </c>
      <c r="GI251">
        <v>-2</v>
      </c>
      <c r="GJ251">
        <v>0</v>
      </c>
      <c r="GK251">
        <v>0</v>
      </c>
      <c r="GL251">
        <f t="shared" si="249"/>
        <v>0</v>
      </c>
      <c r="GM251">
        <f t="shared" si="250"/>
        <v>383.51</v>
      </c>
      <c r="GN251">
        <f t="shared" si="251"/>
        <v>383.51</v>
      </c>
      <c r="GO251">
        <f t="shared" si="252"/>
        <v>0</v>
      </c>
      <c r="GP251">
        <f t="shared" si="253"/>
        <v>0</v>
      </c>
      <c r="GR251">
        <v>0</v>
      </c>
      <c r="GS251">
        <v>0</v>
      </c>
      <c r="GT251">
        <v>0</v>
      </c>
      <c r="GU251" t="s">
        <v>3</v>
      </c>
      <c r="GV251">
        <f t="shared" si="254"/>
        <v>0</v>
      </c>
      <c r="GW251">
        <v>1</v>
      </c>
      <c r="GX251">
        <f t="shared" si="255"/>
        <v>0</v>
      </c>
      <c r="HA251">
        <v>0</v>
      </c>
      <c r="HB251">
        <v>0</v>
      </c>
      <c r="HC251">
        <f t="shared" si="256"/>
        <v>0</v>
      </c>
      <c r="IK251">
        <v>0</v>
      </c>
    </row>
    <row r="252" spans="1:245" x14ac:dyDescent="0.2">
      <c r="A252">
        <v>17</v>
      </c>
      <c r="B252">
        <v>1</v>
      </c>
      <c r="C252">
        <f>ROW(SmtRes!A467)</f>
        <v>467</v>
      </c>
      <c r="D252">
        <f>ROW(EtalonRes!A476)</f>
        <v>476</v>
      </c>
      <c r="E252" t="s">
        <v>319</v>
      </c>
      <c r="F252" t="s">
        <v>320</v>
      </c>
      <c r="G252" t="s">
        <v>321</v>
      </c>
      <c r="H252" t="s">
        <v>39</v>
      </c>
      <c r="I252">
        <f>ROUND(2/100,9)</f>
        <v>0.02</v>
      </c>
      <c r="J252">
        <v>0</v>
      </c>
      <c r="O252">
        <f t="shared" si="219"/>
        <v>24.57</v>
      </c>
      <c r="P252">
        <f t="shared" si="220"/>
        <v>3.77</v>
      </c>
      <c r="Q252">
        <f t="shared" si="221"/>
        <v>3.34</v>
      </c>
      <c r="R252">
        <f t="shared" si="222"/>
        <v>0.11</v>
      </c>
      <c r="S252">
        <f t="shared" si="223"/>
        <v>17.46</v>
      </c>
      <c r="T252">
        <f t="shared" si="224"/>
        <v>0</v>
      </c>
      <c r="U252">
        <f t="shared" si="225"/>
        <v>2.0469654999999998</v>
      </c>
      <c r="V252">
        <f t="shared" si="226"/>
        <v>9.7750000000000007E-3</v>
      </c>
      <c r="W252">
        <f t="shared" si="227"/>
        <v>0</v>
      </c>
      <c r="X252">
        <f t="shared" si="228"/>
        <v>20.56</v>
      </c>
      <c r="Y252">
        <f t="shared" si="229"/>
        <v>12.65</v>
      </c>
      <c r="AA252">
        <v>47636896</v>
      </c>
      <c r="AB252">
        <f t="shared" si="230"/>
        <v>1228.6964</v>
      </c>
      <c r="AC252">
        <f t="shared" si="231"/>
        <v>188.48</v>
      </c>
      <c r="AD252">
        <f t="shared" si="257"/>
        <v>167.18125000000001</v>
      </c>
      <c r="AE252">
        <f t="shared" si="258"/>
        <v>5.6637500000000003</v>
      </c>
      <c r="AF252">
        <f t="shared" si="259"/>
        <v>873.03515000000004</v>
      </c>
      <c r="AG252">
        <f t="shared" si="234"/>
        <v>0</v>
      </c>
      <c r="AH252">
        <f t="shared" si="260"/>
        <v>102.34827499999999</v>
      </c>
      <c r="AI252">
        <f t="shared" si="261"/>
        <v>0.48875000000000002</v>
      </c>
      <c r="AJ252">
        <f t="shared" si="236"/>
        <v>0</v>
      </c>
      <c r="AK252">
        <v>964.92</v>
      </c>
      <c r="AL252">
        <v>188.48</v>
      </c>
      <c r="AM252">
        <v>116.3</v>
      </c>
      <c r="AN252">
        <v>3.94</v>
      </c>
      <c r="AO252">
        <v>660.14</v>
      </c>
      <c r="AP252">
        <v>0</v>
      </c>
      <c r="AQ252">
        <v>77.39</v>
      </c>
      <c r="AR252">
        <v>0.34</v>
      </c>
      <c r="AS252">
        <v>0</v>
      </c>
      <c r="AT252">
        <v>117</v>
      </c>
      <c r="AU252">
        <v>72</v>
      </c>
      <c r="AV252">
        <v>1.06</v>
      </c>
      <c r="AW252">
        <v>1.06</v>
      </c>
      <c r="AZ252">
        <v>1</v>
      </c>
      <c r="BA252">
        <v>1</v>
      </c>
      <c r="BB252">
        <v>1</v>
      </c>
      <c r="BC252">
        <v>1</v>
      </c>
      <c r="BD252" t="s">
        <v>3</v>
      </c>
      <c r="BE252" t="s">
        <v>3</v>
      </c>
      <c r="BF252" t="s">
        <v>3</v>
      </c>
      <c r="BG252" t="s">
        <v>3</v>
      </c>
      <c r="BH252">
        <v>0</v>
      </c>
      <c r="BI252">
        <v>1</v>
      </c>
      <c r="BJ252" t="s">
        <v>322</v>
      </c>
      <c r="BM252">
        <v>7001</v>
      </c>
      <c r="BN252">
        <v>0</v>
      </c>
      <c r="BO252" t="s">
        <v>3</v>
      </c>
      <c r="BP252">
        <v>0</v>
      </c>
      <c r="BQ252">
        <v>2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130</v>
      </c>
      <c r="CA252">
        <v>85</v>
      </c>
      <c r="CE252">
        <v>0</v>
      </c>
      <c r="CF252">
        <v>0</v>
      </c>
      <c r="CG252">
        <v>0</v>
      </c>
      <c r="CM252">
        <v>0</v>
      </c>
      <c r="CN252" t="s">
        <v>1173</v>
      </c>
      <c r="CO252">
        <v>0</v>
      </c>
      <c r="CP252">
        <f t="shared" si="237"/>
        <v>24.57</v>
      </c>
      <c r="CQ252">
        <f t="shared" si="238"/>
        <v>188.48</v>
      </c>
      <c r="CR252">
        <f t="shared" si="239"/>
        <v>167.18125000000001</v>
      </c>
      <c r="CS252">
        <f t="shared" si="240"/>
        <v>5.6637500000000003</v>
      </c>
      <c r="CT252">
        <f t="shared" si="241"/>
        <v>873.03515000000004</v>
      </c>
      <c r="CU252">
        <f t="shared" si="242"/>
        <v>0</v>
      </c>
      <c r="CV252">
        <f t="shared" si="243"/>
        <v>102.34827499999999</v>
      </c>
      <c r="CW252">
        <f t="shared" si="244"/>
        <v>0.48875000000000002</v>
      </c>
      <c r="CX252">
        <f t="shared" si="245"/>
        <v>0</v>
      </c>
      <c r="CY252">
        <f t="shared" si="246"/>
        <v>20.556899999999999</v>
      </c>
      <c r="CZ252">
        <f t="shared" si="247"/>
        <v>12.650399999999999</v>
      </c>
      <c r="DC252" t="s">
        <v>3</v>
      </c>
      <c r="DD252" t="s">
        <v>3</v>
      </c>
      <c r="DE252" t="s">
        <v>195</v>
      </c>
      <c r="DF252" t="s">
        <v>195</v>
      </c>
      <c r="DG252" t="s">
        <v>196</v>
      </c>
      <c r="DH252" t="s">
        <v>3</v>
      </c>
      <c r="DI252" t="s">
        <v>196</v>
      </c>
      <c r="DJ252" t="s">
        <v>195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1013</v>
      </c>
      <c r="DV252" t="s">
        <v>39</v>
      </c>
      <c r="DW252" t="s">
        <v>39</v>
      </c>
      <c r="DX252">
        <v>1</v>
      </c>
      <c r="EE252">
        <v>45919560</v>
      </c>
      <c r="EF252">
        <v>2</v>
      </c>
      <c r="EG252" t="s">
        <v>24</v>
      </c>
      <c r="EH252">
        <v>0</v>
      </c>
      <c r="EI252" t="s">
        <v>3</v>
      </c>
      <c r="EJ252">
        <v>1</v>
      </c>
      <c r="EK252">
        <v>7001</v>
      </c>
      <c r="EL252" t="s">
        <v>313</v>
      </c>
      <c r="EM252" t="s">
        <v>44</v>
      </c>
      <c r="EO252" t="s">
        <v>199</v>
      </c>
      <c r="EQ252">
        <v>0</v>
      </c>
      <c r="ER252">
        <v>964.92</v>
      </c>
      <c r="ES252">
        <v>188.48</v>
      </c>
      <c r="ET252">
        <v>116.3</v>
      </c>
      <c r="EU252">
        <v>3.94</v>
      </c>
      <c r="EV252">
        <v>660.14</v>
      </c>
      <c r="EW252">
        <v>77.39</v>
      </c>
      <c r="EX252">
        <v>0.34</v>
      </c>
      <c r="EY252">
        <v>0</v>
      </c>
      <c r="FQ252">
        <v>0</v>
      </c>
      <c r="FR252">
        <f t="shared" si="248"/>
        <v>0</v>
      </c>
      <c r="FS252">
        <v>0</v>
      </c>
      <c r="FT252" t="s">
        <v>28</v>
      </c>
      <c r="FU252" t="s">
        <v>29</v>
      </c>
      <c r="FX252">
        <v>117</v>
      </c>
      <c r="FY252">
        <v>72.25</v>
      </c>
      <c r="GA252" t="s">
        <v>3</v>
      </c>
      <c r="GD252">
        <v>1</v>
      </c>
      <c r="GF252">
        <v>2000183066</v>
      </c>
      <c r="GG252">
        <v>2</v>
      </c>
      <c r="GH252">
        <v>1</v>
      </c>
      <c r="GI252">
        <v>-2</v>
      </c>
      <c r="GJ252">
        <v>0</v>
      </c>
      <c r="GK252">
        <v>0</v>
      </c>
      <c r="GL252">
        <f t="shared" si="249"/>
        <v>0</v>
      </c>
      <c r="GM252">
        <f t="shared" si="250"/>
        <v>57.78</v>
      </c>
      <c r="GN252">
        <f t="shared" si="251"/>
        <v>57.78</v>
      </c>
      <c r="GO252">
        <f t="shared" si="252"/>
        <v>0</v>
      </c>
      <c r="GP252">
        <f t="shared" si="253"/>
        <v>0</v>
      </c>
      <c r="GR252">
        <v>0</v>
      </c>
      <c r="GS252">
        <v>3</v>
      </c>
      <c r="GT252">
        <v>0</v>
      </c>
      <c r="GU252" t="s">
        <v>3</v>
      </c>
      <c r="GV252">
        <f t="shared" si="254"/>
        <v>0</v>
      </c>
      <c r="GW252">
        <v>1</v>
      </c>
      <c r="GX252">
        <f t="shared" si="255"/>
        <v>0</v>
      </c>
      <c r="HA252">
        <v>0</v>
      </c>
      <c r="HB252">
        <v>0</v>
      </c>
      <c r="HC252">
        <f t="shared" si="256"/>
        <v>0</v>
      </c>
      <c r="IK252">
        <v>0</v>
      </c>
    </row>
    <row r="253" spans="1:245" x14ac:dyDescent="0.2">
      <c r="A253">
        <v>17</v>
      </c>
      <c r="B253">
        <v>1</v>
      </c>
      <c r="C253">
        <f>ROW(SmtRes!A472)</f>
        <v>472</v>
      </c>
      <c r="D253">
        <f>ROW(EtalonRes!A482)</f>
        <v>482</v>
      </c>
      <c r="E253" t="s">
        <v>319</v>
      </c>
      <c r="F253" t="s">
        <v>320</v>
      </c>
      <c r="G253" t="s">
        <v>321</v>
      </c>
      <c r="H253" t="s">
        <v>39</v>
      </c>
      <c r="I253">
        <f>ROUND(2/100,9)</f>
        <v>0.02</v>
      </c>
      <c r="J253">
        <v>0</v>
      </c>
      <c r="O253">
        <f t="shared" si="219"/>
        <v>24.57</v>
      </c>
      <c r="P253">
        <f t="shared" si="220"/>
        <v>3.77</v>
      </c>
      <c r="Q253">
        <f t="shared" si="221"/>
        <v>3.34</v>
      </c>
      <c r="R253">
        <f t="shared" si="222"/>
        <v>0.11</v>
      </c>
      <c r="S253">
        <f t="shared" si="223"/>
        <v>17.46</v>
      </c>
      <c r="T253">
        <f t="shared" si="224"/>
        <v>0</v>
      </c>
      <c r="U253">
        <f t="shared" si="225"/>
        <v>2.0469654999999998</v>
      </c>
      <c r="V253">
        <f t="shared" si="226"/>
        <v>9.7750000000000007E-3</v>
      </c>
      <c r="W253">
        <f t="shared" si="227"/>
        <v>0</v>
      </c>
      <c r="X253">
        <f t="shared" si="228"/>
        <v>20.56</v>
      </c>
      <c r="Y253">
        <f t="shared" si="229"/>
        <v>12.65</v>
      </c>
      <c r="AA253">
        <v>47641669</v>
      </c>
      <c r="AB253">
        <f t="shared" si="230"/>
        <v>1228.6964</v>
      </c>
      <c r="AC253">
        <f t="shared" si="231"/>
        <v>188.48</v>
      </c>
      <c r="AD253">
        <f t="shared" si="257"/>
        <v>167.18125000000001</v>
      </c>
      <c r="AE253">
        <f t="shared" si="258"/>
        <v>5.6637500000000003</v>
      </c>
      <c r="AF253">
        <f t="shared" si="259"/>
        <v>873.03515000000004</v>
      </c>
      <c r="AG253">
        <f t="shared" si="234"/>
        <v>0</v>
      </c>
      <c r="AH253">
        <f t="shared" si="260"/>
        <v>102.34827499999999</v>
      </c>
      <c r="AI253">
        <f t="shared" si="261"/>
        <v>0.48875000000000002</v>
      </c>
      <c r="AJ253">
        <f t="shared" si="236"/>
        <v>0</v>
      </c>
      <c r="AK253">
        <v>964.92</v>
      </c>
      <c r="AL253">
        <v>188.48</v>
      </c>
      <c r="AM253">
        <v>116.3</v>
      </c>
      <c r="AN253">
        <v>3.94</v>
      </c>
      <c r="AO253">
        <v>660.14</v>
      </c>
      <c r="AP253">
        <v>0</v>
      </c>
      <c r="AQ253">
        <v>77.39</v>
      </c>
      <c r="AR253">
        <v>0.34</v>
      </c>
      <c r="AS253">
        <v>0</v>
      </c>
      <c r="AT253">
        <v>117</v>
      </c>
      <c r="AU253">
        <v>72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1</v>
      </c>
      <c r="BJ253" t="s">
        <v>322</v>
      </c>
      <c r="BM253">
        <v>7001</v>
      </c>
      <c r="BN253">
        <v>0</v>
      </c>
      <c r="BO253" t="s">
        <v>3</v>
      </c>
      <c r="BP253">
        <v>0</v>
      </c>
      <c r="BQ253">
        <v>2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130</v>
      </c>
      <c r="CA253">
        <v>85</v>
      </c>
      <c r="CE253">
        <v>0</v>
      </c>
      <c r="CF253">
        <v>0</v>
      </c>
      <c r="CG253">
        <v>0</v>
      </c>
      <c r="CM253">
        <v>0</v>
      </c>
      <c r="CN253" t="s">
        <v>1173</v>
      </c>
      <c r="CO253">
        <v>0</v>
      </c>
      <c r="CP253">
        <f t="shared" si="237"/>
        <v>24.57</v>
      </c>
      <c r="CQ253">
        <f t="shared" si="238"/>
        <v>188.48</v>
      </c>
      <c r="CR253">
        <f t="shared" si="239"/>
        <v>167.18125000000001</v>
      </c>
      <c r="CS253">
        <f t="shared" si="240"/>
        <v>5.6637500000000003</v>
      </c>
      <c r="CT253">
        <f t="shared" si="241"/>
        <v>873.03515000000004</v>
      </c>
      <c r="CU253">
        <f t="shared" si="242"/>
        <v>0</v>
      </c>
      <c r="CV253">
        <f t="shared" si="243"/>
        <v>102.34827499999999</v>
      </c>
      <c r="CW253">
        <f t="shared" si="244"/>
        <v>0.48875000000000002</v>
      </c>
      <c r="CX253">
        <f t="shared" si="245"/>
        <v>0</v>
      </c>
      <c r="CY253">
        <f t="shared" si="246"/>
        <v>20.556899999999999</v>
      </c>
      <c r="CZ253">
        <f t="shared" si="247"/>
        <v>12.650399999999999</v>
      </c>
      <c r="DC253" t="s">
        <v>3</v>
      </c>
      <c r="DD253" t="s">
        <v>3</v>
      </c>
      <c r="DE253" t="s">
        <v>195</v>
      </c>
      <c r="DF253" t="s">
        <v>195</v>
      </c>
      <c r="DG253" t="s">
        <v>196</v>
      </c>
      <c r="DH253" t="s">
        <v>3</v>
      </c>
      <c r="DI253" t="s">
        <v>196</v>
      </c>
      <c r="DJ253" t="s">
        <v>195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1013</v>
      </c>
      <c r="DV253" t="s">
        <v>39</v>
      </c>
      <c r="DW253" t="s">
        <v>39</v>
      </c>
      <c r="DX253">
        <v>1</v>
      </c>
      <c r="EE253">
        <v>45919560</v>
      </c>
      <c r="EF253">
        <v>2</v>
      </c>
      <c r="EG253" t="s">
        <v>24</v>
      </c>
      <c r="EH253">
        <v>0</v>
      </c>
      <c r="EI253" t="s">
        <v>3</v>
      </c>
      <c r="EJ253">
        <v>1</v>
      </c>
      <c r="EK253">
        <v>7001</v>
      </c>
      <c r="EL253" t="s">
        <v>313</v>
      </c>
      <c r="EM253" t="s">
        <v>44</v>
      </c>
      <c r="EO253" t="s">
        <v>199</v>
      </c>
      <c r="EQ253">
        <v>0</v>
      </c>
      <c r="ER253">
        <v>964.92</v>
      </c>
      <c r="ES253">
        <v>188.48</v>
      </c>
      <c r="ET253">
        <v>116.3</v>
      </c>
      <c r="EU253">
        <v>3.94</v>
      </c>
      <c r="EV253">
        <v>660.14</v>
      </c>
      <c r="EW253">
        <v>77.39</v>
      </c>
      <c r="EX253">
        <v>0.34</v>
      </c>
      <c r="EY253">
        <v>0</v>
      </c>
      <c r="FQ253">
        <v>0</v>
      </c>
      <c r="FR253">
        <f t="shared" si="248"/>
        <v>0</v>
      </c>
      <c r="FS253">
        <v>0</v>
      </c>
      <c r="FT253" t="s">
        <v>28</v>
      </c>
      <c r="FU253" t="s">
        <v>29</v>
      </c>
      <c r="FX253">
        <v>117</v>
      </c>
      <c r="FY253">
        <v>72.25</v>
      </c>
      <c r="GA253" t="s">
        <v>3</v>
      </c>
      <c r="GD253">
        <v>1</v>
      </c>
      <c r="GF253">
        <v>2000183066</v>
      </c>
      <c r="GG253">
        <v>2</v>
      </c>
      <c r="GH253">
        <v>1</v>
      </c>
      <c r="GI253">
        <v>-2</v>
      </c>
      <c r="GJ253">
        <v>0</v>
      </c>
      <c r="GK253">
        <v>0</v>
      </c>
      <c r="GL253">
        <f t="shared" si="249"/>
        <v>0</v>
      </c>
      <c r="GM253">
        <f t="shared" si="250"/>
        <v>57.78</v>
      </c>
      <c r="GN253">
        <f t="shared" si="251"/>
        <v>57.78</v>
      </c>
      <c r="GO253">
        <f t="shared" si="252"/>
        <v>0</v>
      </c>
      <c r="GP253">
        <f t="shared" si="253"/>
        <v>0</v>
      </c>
      <c r="GR253">
        <v>0</v>
      </c>
      <c r="GS253">
        <v>0</v>
      </c>
      <c r="GT253">
        <v>0</v>
      </c>
      <c r="GU253" t="s">
        <v>3</v>
      </c>
      <c r="GV253">
        <f t="shared" si="254"/>
        <v>0</v>
      </c>
      <c r="GW253">
        <v>1</v>
      </c>
      <c r="GX253">
        <f t="shared" si="255"/>
        <v>0</v>
      </c>
      <c r="HA253">
        <v>0</v>
      </c>
      <c r="HB253">
        <v>0</v>
      </c>
      <c r="HC253">
        <f t="shared" si="256"/>
        <v>0</v>
      </c>
      <c r="IK253">
        <v>0</v>
      </c>
    </row>
    <row r="254" spans="1:245" x14ac:dyDescent="0.2">
      <c r="A254">
        <v>17</v>
      </c>
      <c r="B254">
        <v>1</v>
      </c>
      <c r="C254">
        <f>ROW(SmtRes!A480)</f>
        <v>480</v>
      </c>
      <c r="D254">
        <f>ROW(EtalonRes!A490)</f>
        <v>490</v>
      </c>
      <c r="E254" t="s">
        <v>323</v>
      </c>
      <c r="F254" t="s">
        <v>217</v>
      </c>
      <c r="G254" t="s">
        <v>324</v>
      </c>
      <c r="H254" t="s">
        <v>76</v>
      </c>
      <c r="I254">
        <f>ROUND((2.7*274)/100,9)</f>
        <v>7.3979999999999997</v>
      </c>
      <c r="J254">
        <v>0</v>
      </c>
      <c r="O254">
        <f t="shared" si="219"/>
        <v>2366.15</v>
      </c>
      <c r="P254">
        <f t="shared" si="220"/>
        <v>1649.69</v>
      </c>
      <c r="Q254">
        <f t="shared" si="221"/>
        <v>107.86</v>
      </c>
      <c r="R254">
        <f t="shared" si="222"/>
        <v>2.57</v>
      </c>
      <c r="S254">
        <f t="shared" si="223"/>
        <v>608.6</v>
      </c>
      <c r="T254">
        <f t="shared" si="224"/>
        <v>0</v>
      </c>
      <c r="U254">
        <f t="shared" si="225"/>
        <v>57.147497054999988</v>
      </c>
      <c r="V254">
        <f t="shared" si="226"/>
        <v>0.23396175</v>
      </c>
      <c r="W254">
        <f t="shared" si="227"/>
        <v>0</v>
      </c>
      <c r="X254">
        <f t="shared" si="228"/>
        <v>495.05</v>
      </c>
      <c r="Y254">
        <f t="shared" si="229"/>
        <v>366.7</v>
      </c>
      <c r="AA254">
        <v>47636896</v>
      </c>
      <c r="AB254">
        <f t="shared" si="230"/>
        <v>319.83723800000001</v>
      </c>
      <c r="AC254">
        <f>ROUND(((ES254*1.1)),6)</f>
        <v>222.99199999999999</v>
      </c>
      <c r="AD254">
        <f>ROUND(((((((ET254*1.1)*1.25)*1.15))-((((EU254*1.1)*1.25)*1.15)))+AE254),6)</f>
        <v>14.579124999999999</v>
      </c>
      <c r="AE254">
        <f>ROUND(((((EU254*1.1)*1.25)*1.15)),6)</f>
        <v>0.34787499999999999</v>
      </c>
      <c r="AF254">
        <f>ROUND(((((EV254*1.1)*1.15)*1.15)),6)</f>
        <v>82.266113000000004</v>
      </c>
      <c r="AG254">
        <f t="shared" si="234"/>
        <v>0</v>
      </c>
      <c r="AH254">
        <f>((((EW254*1.1)*1.15)*1.15))</f>
        <v>7.7247224999999986</v>
      </c>
      <c r="AI254">
        <f>((((EX254*1.1)*1.25)*1.15))</f>
        <v>3.1625E-2</v>
      </c>
      <c r="AJ254">
        <f t="shared" si="236"/>
        <v>0</v>
      </c>
      <c r="AK254">
        <v>268.49</v>
      </c>
      <c r="AL254">
        <v>202.72</v>
      </c>
      <c r="AM254">
        <v>9.2200000000000006</v>
      </c>
      <c r="AN254">
        <v>0.22</v>
      </c>
      <c r="AO254">
        <v>56.55</v>
      </c>
      <c r="AP254">
        <v>0</v>
      </c>
      <c r="AQ254">
        <v>5.31</v>
      </c>
      <c r="AR254">
        <v>0.02</v>
      </c>
      <c r="AS254">
        <v>0</v>
      </c>
      <c r="AT254">
        <v>81</v>
      </c>
      <c r="AU254">
        <v>60</v>
      </c>
      <c r="AV254">
        <v>1.06</v>
      </c>
      <c r="AW254">
        <v>1.06</v>
      </c>
      <c r="AZ254">
        <v>1</v>
      </c>
      <c r="BA254">
        <v>1</v>
      </c>
      <c r="BB254">
        <v>1</v>
      </c>
      <c r="BC254">
        <v>1</v>
      </c>
      <c r="BD254" t="s">
        <v>3</v>
      </c>
      <c r="BE254" t="s">
        <v>3</v>
      </c>
      <c r="BF254" t="s">
        <v>3</v>
      </c>
      <c r="BG254" t="s">
        <v>3</v>
      </c>
      <c r="BH254">
        <v>0</v>
      </c>
      <c r="BI254">
        <v>1</v>
      </c>
      <c r="BJ254" t="s">
        <v>219</v>
      </c>
      <c r="BM254">
        <v>13001</v>
      </c>
      <c r="BN254">
        <v>0</v>
      </c>
      <c r="BO254" t="s">
        <v>3</v>
      </c>
      <c r="BP254">
        <v>0</v>
      </c>
      <c r="BQ254">
        <v>2</v>
      </c>
      <c r="BR254">
        <v>0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90</v>
      </c>
      <c r="CA254">
        <v>70</v>
      </c>
      <c r="CE254">
        <v>0</v>
      </c>
      <c r="CF254">
        <v>0</v>
      </c>
      <c r="CG254">
        <v>0</v>
      </c>
      <c r="CM254">
        <v>0</v>
      </c>
      <c r="CN254" t="s">
        <v>1174</v>
      </c>
      <c r="CO254">
        <v>0</v>
      </c>
      <c r="CP254">
        <f t="shared" si="237"/>
        <v>2366.15</v>
      </c>
      <c r="CQ254">
        <f t="shared" si="238"/>
        <v>222.99199999999999</v>
      </c>
      <c r="CR254">
        <f t="shared" si="239"/>
        <v>14.579124999999999</v>
      </c>
      <c r="CS254">
        <f t="shared" si="240"/>
        <v>0.34787499999999999</v>
      </c>
      <c r="CT254">
        <f t="shared" si="241"/>
        <v>82.266113000000004</v>
      </c>
      <c r="CU254">
        <f t="shared" si="242"/>
        <v>0</v>
      </c>
      <c r="CV254">
        <f t="shared" si="243"/>
        <v>7.7247224999999986</v>
      </c>
      <c r="CW254">
        <f t="shared" si="244"/>
        <v>3.1625E-2</v>
      </c>
      <c r="CX254">
        <f t="shared" si="245"/>
        <v>0</v>
      </c>
      <c r="CY254">
        <f t="shared" si="246"/>
        <v>495.04770000000002</v>
      </c>
      <c r="CZ254">
        <f t="shared" si="247"/>
        <v>366.70200000000006</v>
      </c>
      <c r="DC254" t="s">
        <v>3</v>
      </c>
      <c r="DD254" t="s">
        <v>220</v>
      </c>
      <c r="DE254" t="s">
        <v>325</v>
      </c>
      <c r="DF254" t="s">
        <v>325</v>
      </c>
      <c r="DG254" t="s">
        <v>326</v>
      </c>
      <c r="DH254" t="s">
        <v>3</v>
      </c>
      <c r="DI254" t="s">
        <v>326</v>
      </c>
      <c r="DJ254" t="s">
        <v>325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1005</v>
      </c>
      <c r="DV254" t="s">
        <v>76</v>
      </c>
      <c r="DW254" t="s">
        <v>76</v>
      </c>
      <c r="DX254">
        <v>100</v>
      </c>
      <c r="EE254">
        <v>45919573</v>
      </c>
      <c r="EF254">
        <v>2</v>
      </c>
      <c r="EG254" t="s">
        <v>24</v>
      </c>
      <c r="EH254">
        <v>0</v>
      </c>
      <c r="EI254" t="s">
        <v>3</v>
      </c>
      <c r="EJ254">
        <v>1</v>
      </c>
      <c r="EK254">
        <v>13001</v>
      </c>
      <c r="EL254" t="s">
        <v>223</v>
      </c>
      <c r="EM254" t="s">
        <v>224</v>
      </c>
      <c r="EO254" t="s">
        <v>327</v>
      </c>
      <c r="EQ254">
        <v>0</v>
      </c>
      <c r="ER254">
        <v>268.49</v>
      </c>
      <c r="ES254">
        <v>202.72</v>
      </c>
      <c r="ET254">
        <v>9.2200000000000006</v>
      </c>
      <c r="EU254">
        <v>0.22</v>
      </c>
      <c r="EV254">
        <v>56.55</v>
      </c>
      <c r="EW254">
        <v>5.31</v>
      </c>
      <c r="EX254">
        <v>0.02</v>
      </c>
      <c r="EY254">
        <v>0</v>
      </c>
      <c r="FQ254">
        <v>0</v>
      </c>
      <c r="FR254">
        <f t="shared" si="248"/>
        <v>0</v>
      </c>
      <c r="FS254">
        <v>0</v>
      </c>
      <c r="FT254" t="s">
        <v>28</v>
      </c>
      <c r="FU254" t="s">
        <v>29</v>
      </c>
      <c r="FX254">
        <v>81</v>
      </c>
      <c r="FY254">
        <v>59.5</v>
      </c>
      <c r="GA254" t="s">
        <v>3</v>
      </c>
      <c r="GD254">
        <v>1</v>
      </c>
      <c r="GF254">
        <v>625293973</v>
      </c>
      <c r="GG254">
        <v>2</v>
      </c>
      <c r="GH254">
        <v>1</v>
      </c>
      <c r="GI254">
        <v>-2</v>
      </c>
      <c r="GJ254">
        <v>0</v>
      </c>
      <c r="GK254">
        <v>0</v>
      </c>
      <c r="GL254">
        <f t="shared" si="249"/>
        <v>0</v>
      </c>
      <c r="GM254">
        <f t="shared" si="250"/>
        <v>3227.9</v>
      </c>
      <c r="GN254">
        <f t="shared" si="251"/>
        <v>3227.9</v>
      </c>
      <c r="GO254">
        <f t="shared" si="252"/>
        <v>0</v>
      </c>
      <c r="GP254">
        <f t="shared" si="253"/>
        <v>0</v>
      </c>
      <c r="GR254">
        <v>0</v>
      </c>
      <c r="GS254">
        <v>3</v>
      </c>
      <c r="GT254">
        <v>0</v>
      </c>
      <c r="GU254" t="s">
        <v>3</v>
      </c>
      <c r="GV254">
        <f t="shared" si="254"/>
        <v>0</v>
      </c>
      <c r="GW254">
        <v>1</v>
      </c>
      <c r="GX254">
        <f t="shared" si="255"/>
        <v>0</v>
      </c>
      <c r="HA254">
        <v>0</v>
      </c>
      <c r="HB254">
        <v>0</v>
      </c>
      <c r="HC254">
        <f t="shared" si="256"/>
        <v>0</v>
      </c>
      <c r="IK254">
        <v>0</v>
      </c>
    </row>
    <row r="255" spans="1:245" x14ac:dyDescent="0.2">
      <c r="A255">
        <v>17</v>
      </c>
      <c r="B255">
        <v>1</v>
      </c>
      <c r="C255">
        <f>ROW(SmtRes!A488)</f>
        <v>488</v>
      </c>
      <c r="D255">
        <f>ROW(EtalonRes!A498)</f>
        <v>498</v>
      </c>
      <c r="E255" t="s">
        <v>323</v>
      </c>
      <c r="F255" t="s">
        <v>217</v>
      </c>
      <c r="G255" t="s">
        <v>324</v>
      </c>
      <c r="H255" t="s">
        <v>76</v>
      </c>
      <c r="I255">
        <f>ROUND((2.7*274)/100,9)</f>
        <v>7.3979999999999997</v>
      </c>
      <c r="J255">
        <v>0</v>
      </c>
      <c r="O255">
        <f t="shared" si="219"/>
        <v>2366.15</v>
      </c>
      <c r="P255">
        <f t="shared" si="220"/>
        <v>1649.69</v>
      </c>
      <c r="Q255">
        <f t="shared" si="221"/>
        <v>107.86</v>
      </c>
      <c r="R255">
        <f t="shared" si="222"/>
        <v>2.57</v>
      </c>
      <c r="S255">
        <f t="shared" si="223"/>
        <v>608.6</v>
      </c>
      <c r="T255">
        <f t="shared" si="224"/>
        <v>0</v>
      </c>
      <c r="U255">
        <f t="shared" si="225"/>
        <v>57.147497054999988</v>
      </c>
      <c r="V255">
        <f t="shared" si="226"/>
        <v>0.23396175</v>
      </c>
      <c r="W255">
        <f t="shared" si="227"/>
        <v>0</v>
      </c>
      <c r="X255">
        <f t="shared" si="228"/>
        <v>495.05</v>
      </c>
      <c r="Y255">
        <f t="shared" si="229"/>
        <v>366.7</v>
      </c>
      <c r="AA255">
        <v>47641669</v>
      </c>
      <c r="AB255">
        <f t="shared" si="230"/>
        <v>319.83723800000001</v>
      </c>
      <c r="AC255">
        <f>ROUND(((ES255*1.1)),6)</f>
        <v>222.99199999999999</v>
      </c>
      <c r="AD255">
        <f>ROUND(((((((ET255*1.1)*1.25)*1.15))-((((EU255*1.1)*1.25)*1.15)))+AE255),6)</f>
        <v>14.579124999999999</v>
      </c>
      <c r="AE255">
        <f>ROUND(((((EU255*1.1)*1.25)*1.15)),6)</f>
        <v>0.34787499999999999</v>
      </c>
      <c r="AF255">
        <f>ROUND(((((EV255*1.1)*1.15)*1.15)),6)</f>
        <v>82.266113000000004</v>
      </c>
      <c r="AG255">
        <f t="shared" si="234"/>
        <v>0</v>
      </c>
      <c r="AH255">
        <f>((((EW255*1.1)*1.15)*1.15))</f>
        <v>7.7247224999999986</v>
      </c>
      <c r="AI255">
        <f>((((EX255*1.1)*1.25)*1.15))</f>
        <v>3.1625E-2</v>
      </c>
      <c r="AJ255">
        <f t="shared" si="236"/>
        <v>0</v>
      </c>
      <c r="AK255">
        <v>268.49</v>
      </c>
      <c r="AL255">
        <v>202.72</v>
      </c>
      <c r="AM255">
        <v>9.2200000000000006</v>
      </c>
      <c r="AN255">
        <v>0.22</v>
      </c>
      <c r="AO255">
        <v>56.55</v>
      </c>
      <c r="AP255">
        <v>0</v>
      </c>
      <c r="AQ255">
        <v>5.31</v>
      </c>
      <c r="AR255">
        <v>0.02</v>
      </c>
      <c r="AS255">
        <v>0</v>
      </c>
      <c r="AT255">
        <v>81</v>
      </c>
      <c r="AU255">
        <v>60</v>
      </c>
      <c r="AV255">
        <v>1</v>
      </c>
      <c r="AW255">
        <v>1</v>
      </c>
      <c r="AZ255">
        <v>1</v>
      </c>
      <c r="BA255">
        <v>1</v>
      </c>
      <c r="BB255">
        <v>1</v>
      </c>
      <c r="BC255">
        <v>1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219</v>
      </c>
      <c r="BM255">
        <v>13001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90</v>
      </c>
      <c r="CA255">
        <v>70</v>
      </c>
      <c r="CE255">
        <v>0</v>
      </c>
      <c r="CF255">
        <v>0</v>
      </c>
      <c r="CG255">
        <v>0</v>
      </c>
      <c r="CM255">
        <v>0</v>
      </c>
      <c r="CN255" t="s">
        <v>1174</v>
      </c>
      <c r="CO255">
        <v>0</v>
      </c>
      <c r="CP255">
        <f t="shared" si="237"/>
        <v>2366.15</v>
      </c>
      <c r="CQ255">
        <f t="shared" si="238"/>
        <v>222.99199999999999</v>
      </c>
      <c r="CR255">
        <f t="shared" si="239"/>
        <v>14.579124999999999</v>
      </c>
      <c r="CS255">
        <f t="shared" si="240"/>
        <v>0.34787499999999999</v>
      </c>
      <c r="CT255">
        <f t="shared" si="241"/>
        <v>82.266113000000004</v>
      </c>
      <c r="CU255">
        <f t="shared" si="242"/>
        <v>0</v>
      </c>
      <c r="CV255">
        <f t="shared" si="243"/>
        <v>7.7247224999999986</v>
      </c>
      <c r="CW255">
        <f t="shared" si="244"/>
        <v>3.1625E-2</v>
      </c>
      <c r="CX255">
        <f t="shared" si="245"/>
        <v>0</v>
      </c>
      <c r="CY255">
        <f t="shared" si="246"/>
        <v>495.04770000000002</v>
      </c>
      <c r="CZ255">
        <f t="shared" si="247"/>
        <v>366.70200000000006</v>
      </c>
      <c r="DC255" t="s">
        <v>3</v>
      </c>
      <c r="DD255" t="s">
        <v>220</v>
      </c>
      <c r="DE255" t="s">
        <v>325</v>
      </c>
      <c r="DF255" t="s">
        <v>325</v>
      </c>
      <c r="DG255" t="s">
        <v>326</v>
      </c>
      <c r="DH255" t="s">
        <v>3</v>
      </c>
      <c r="DI255" t="s">
        <v>326</v>
      </c>
      <c r="DJ255" t="s">
        <v>325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1005</v>
      </c>
      <c r="DV255" t="s">
        <v>76</v>
      </c>
      <c r="DW255" t="s">
        <v>76</v>
      </c>
      <c r="DX255">
        <v>100</v>
      </c>
      <c r="EE255">
        <v>45919573</v>
      </c>
      <c r="EF255">
        <v>2</v>
      </c>
      <c r="EG255" t="s">
        <v>24</v>
      </c>
      <c r="EH255">
        <v>0</v>
      </c>
      <c r="EI255" t="s">
        <v>3</v>
      </c>
      <c r="EJ255">
        <v>1</v>
      </c>
      <c r="EK255">
        <v>13001</v>
      </c>
      <c r="EL255" t="s">
        <v>223</v>
      </c>
      <c r="EM255" t="s">
        <v>224</v>
      </c>
      <c r="EO255" t="s">
        <v>327</v>
      </c>
      <c r="EQ255">
        <v>0</v>
      </c>
      <c r="ER255">
        <v>268.49</v>
      </c>
      <c r="ES255">
        <v>202.72</v>
      </c>
      <c r="ET255">
        <v>9.2200000000000006</v>
      </c>
      <c r="EU255">
        <v>0.22</v>
      </c>
      <c r="EV255">
        <v>56.55</v>
      </c>
      <c r="EW255">
        <v>5.31</v>
      </c>
      <c r="EX255">
        <v>0.02</v>
      </c>
      <c r="EY255">
        <v>0</v>
      </c>
      <c r="FQ255">
        <v>0</v>
      </c>
      <c r="FR255">
        <f t="shared" si="248"/>
        <v>0</v>
      </c>
      <c r="FS255">
        <v>0</v>
      </c>
      <c r="FT255" t="s">
        <v>28</v>
      </c>
      <c r="FU255" t="s">
        <v>29</v>
      </c>
      <c r="FX255">
        <v>81</v>
      </c>
      <c r="FY255">
        <v>59.5</v>
      </c>
      <c r="GA255" t="s">
        <v>3</v>
      </c>
      <c r="GD255">
        <v>1</v>
      </c>
      <c r="GF255">
        <v>625293973</v>
      </c>
      <c r="GG255">
        <v>2</v>
      </c>
      <c r="GH255">
        <v>1</v>
      </c>
      <c r="GI255">
        <v>-2</v>
      </c>
      <c r="GJ255">
        <v>0</v>
      </c>
      <c r="GK255">
        <v>0</v>
      </c>
      <c r="GL255">
        <f t="shared" si="249"/>
        <v>0</v>
      </c>
      <c r="GM255">
        <f t="shared" si="250"/>
        <v>3227.9</v>
      </c>
      <c r="GN255">
        <f t="shared" si="251"/>
        <v>3227.9</v>
      </c>
      <c r="GO255">
        <f t="shared" si="252"/>
        <v>0</v>
      </c>
      <c r="GP255">
        <f t="shared" si="253"/>
        <v>0</v>
      </c>
      <c r="GR255">
        <v>0</v>
      </c>
      <c r="GS255">
        <v>0</v>
      </c>
      <c r="GT255">
        <v>0</v>
      </c>
      <c r="GU255" t="s">
        <v>3</v>
      </c>
      <c r="GV255">
        <f t="shared" si="254"/>
        <v>0</v>
      </c>
      <c r="GW255">
        <v>1</v>
      </c>
      <c r="GX255">
        <f t="shared" si="255"/>
        <v>0</v>
      </c>
      <c r="HA255">
        <v>0</v>
      </c>
      <c r="HB255">
        <v>0</v>
      </c>
      <c r="HC255">
        <f t="shared" si="256"/>
        <v>0</v>
      </c>
      <c r="IK255">
        <v>0</v>
      </c>
    </row>
    <row r="256" spans="1:245" x14ac:dyDescent="0.2">
      <c r="A256">
        <v>17</v>
      </c>
      <c r="B256">
        <v>1</v>
      </c>
      <c r="C256">
        <f>ROW(SmtRes!A497)</f>
        <v>497</v>
      </c>
      <c r="D256">
        <f>ROW(EtalonRes!A506)</f>
        <v>506</v>
      </c>
      <c r="E256" t="s">
        <v>328</v>
      </c>
      <c r="F256" t="s">
        <v>227</v>
      </c>
      <c r="G256" t="s">
        <v>228</v>
      </c>
      <c r="H256" t="s">
        <v>76</v>
      </c>
      <c r="I256">
        <v>7.3979999999999997</v>
      </c>
      <c r="J256">
        <v>0</v>
      </c>
      <c r="O256">
        <f t="shared" si="219"/>
        <v>5283.86</v>
      </c>
      <c r="P256">
        <f t="shared" si="220"/>
        <v>4577.84</v>
      </c>
      <c r="Q256">
        <f t="shared" si="221"/>
        <v>140.61000000000001</v>
      </c>
      <c r="R256">
        <f t="shared" si="222"/>
        <v>5.15</v>
      </c>
      <c r="S256">
        <f t="shared" si="223"/>
        <v>565.41</v>
      </c>
      <c r="T256">
        <f t="shared" si="224"/>
        <v>0</v>
      </c>
      <c r="U256">
        <f t="shared" si="225"/>
        <v>82.43876222999998</v>
      </c>
      <c r="V256">
        <f t="shared" si="226"/>
        <v>0.46792349999999999</v>
      </c>
      <c r="W256">
        <f t="shared" si="227"/>
        <v>0</v>
      </c>
      <c r="X256">
        <f t="shared" si="228"/>
        <v>462.15</v>
      </c>
      <c r="Y256">
        <f t="shared" si="229"/>
        <v>342.34</v>
      </c>
      <c r="AA256">
        <v>47636896</v>
      </c>
      <c r="AB256">
        <f t="shared" si="230"/>
        <v>714.22862499999997</v>
      </c>
      <c r="AC256">
        <f>ROUND(((ES256*1.1*2)),6)</f>
        <v>618.79399999999998</v>
      </c>
      <c r="AD256">
        <f>ROUND(((((((ET256*1.1*2)*1.25)*1.15))-((((EU256*1.1*2)*1.25)*1.15)))+AE256),6)</f>
        <v>19.006625</v>
      </c>
      <c r="AE256">
        <f>ROUND(((((EU256*1.1*2)*1.25)*1.15)),6)</f>
        <v>0.69574999999999998</v>
      </c>
      <c r="AF256">
        <f>ROUND(((EV256*1.1*2)),6)</f>
        <v>76.427999999999997</v>
      </c>
      <c r="AG256">
        <f t="shared" si="234"/>
        <v>0</v>
      </c>
      <c r="AH256">
        <f>((((EW256*1.1*2)*1.15)*1.15))</f>
        <v>11.143384999999999</v>
      </c>
      <c r="AI256">
        <f>((((EX256*1.1*2)*1.25)*1.15))</f>
        <v>6.3250000000000001E-2</v>
      </c>
      <c r="AJ256">
        <f t="shared" si="236"/>
        <v>0</v>
      </c>
      <c r="AK256">
        <v>322.02</v>
      </c>
      <c r="AL256">
        <v>281.27</v>
      </c>
      <c r="AM256">
        <v>6.01</v>
      </c>
      <c r="AN256">
        <v>0.22</v>
      </c>
      <c r="AO256">
        <v>34.74</v>
      </c>
      <c r="AP256">
        <v>0</v>
      </c>
      <c r="AQ256">
        <v>3.83</v>
      </c>
      <c r="AR256">
        <v>0.02</v>
      </c>
      <c r="AS256">
        <v>0</v>
      </c>
      <c r="AT256">
        <v>81</v>
      </c>
      <c r="AU256">
        <v>60</v>
      </c>
      <c r="AV256">
        <v>1.06</v>
      </c>
      <c r="AW256">
        <v>1.06</v>
      </c>
      <c r="AZ256">
        <v>1</v>
      </c>
      <c r="BA256">
        <v>1</v>
      </c>
      <c r="BB256">
        <v>1</v>
      </c>
      <c r="BC256">
        <v>1</v>
      </c>
      <c r="BD256" t="s">
        <v>3</v>
      </c>
      <c r="BE256" t="s">
        <v>3</v>
      </c>
      <c r="BF256" t="s">
        <v>3</v>
      </c>
      <c r="BG256" t="s">
        <v>3</v>
      </c>
      <c r="BH256">
        <v>0</v>
      </c>
      <c r="BI256">
        <v>1</v>
      </c>
      <c r="BJ256" t="s">
        <v>229</v>
      </c>
      <c r="BM256">
        <v>13001</v>
      </c>
      <c r="BN256">
        <v>0</v>
      </c>
      <c r="BO256" t="s">
        <v>3</v>
      </c>
      <c r="BP256">
        <v>0</v>
      </c>
      <c r="BQ256">
        <v>2</v>
      </c>
      <c r="BR256">
        <v>0</v>
      </c>
      <c r="BS256">
        <v>1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90</v>
      </c>
      <c r="CA256">
        <v>70</v>
      </c>
      <c r="CE256">
        <v>0</v>
      </c>
      <c r="CF256">
        <v>0</v>
      </c>
      <c r="CG256">
        <v>0</v>
      </c>
      <c r="CM256">
        <v>0</v>
      </c>
      <c r="CN256" t="s">
        <v>1174</v>
      </c>
      <c r="CO256">
        <v>0</v>
      </c>
      <c r="CP256">
        <f t="shared" si="237"/>
        <v>5283.86</v>
      </c>
      <c r="CQ256">
        <f t="shared" si="238"/>
        <v>618.79399999999998</v>
      </c>
      <c r="CR256">
        <f t="shared" si="239"/>
        <v>19.006625</v>
      </c>
      <c r="CS256">
        <f t="shared" si="240"/>
        <v>0.69574999999999998</v>
      </c>
      <c r="CT256">
        <f t="shared" si="241"/>
        <v>76.427999999999997</v>
      </c>
      <c r="CU256">
        <f t="shared" si="242"/>
        <v>0</v>
      </c>
      <c r="CV256">
        <f t="shared" si="243"/>
        <v>11.143384999999999</v>
      </c>
      <c r="CW256">
        <f t="shared" si="244"/>
        <v>6.3250000000000001E-2</v>
      </c>
      <c r="CX256">
        <f t="shared" si="245"/>
        <v>0</v>
      </c>
      <c r="CY256">
        <f t="shared" si="246"/>
        <v>462.15359999999993</v>
      </c>
      <c r="CZ256">
        <f t="shared" si="247"/>
        <v>342.33600000000001</v>
      </c>
      <c r="DC256" t="s">
        <v>3</v>
      </c>
      <c r="DD256" t="s">
        <v>230</v>
      </c>
      <c r="DE256" t="s">
        <v>329</v>
      </c>
      <c r="DF256" t="s">
        <v>329</v>
      </c>
      <c r="DG256" t="s">
        <v>230</v>
      </c>
      <c r="DH256" t="s">
        <v>3</v>
      </c>
      <c r="DI256" t="s">
        <v>330</v>
      </c>
      <c r="DJ256" t="s">
        <v>329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1005</v>
      </c>
      <c r="DV256" t="s">
        <v>76</v>
      </c>
      <c r="DW256" t="s">
        <v>76</v>
      </c>
      <c r="DX256">
        <v>100</v>
      </c>
      <c r="EE256">
        <v>45919573</v>
      </c>
      <c r="EF256">
        <v>2</v>
      </c>
      <c r="EG256" t="s">
        <v>24</v>
      </c>
      <c r="EH256">
        <v>0</v>
      </c>
      <c r="EI256" t="s">
        <v>3</v>
      </c>
      <c r="EJ256">
        <v>1</v>
      </c>
      <c r="EK256">
        <v>13001</v>
      </c>
      <c r="EL256" t="s">
        <v>223</v>
      </c>
      <c r="EM256" t="s">
        <v>224</v>
      </c>
      <c r="EO256" t="s">
        <v>327</v>
      </c>
      <c r="EQ256">
        <v>0</v>
      </c>
      <c r="ER256">
        <v>322.02</v>
      </c>
      <c r="ES256">
        <v>281.27</v>
      </c>
      <c r="ET256">
        <v>6.01</v>
      </c>
      <c r="EU256">
        <v>0.22</v>
      </c>
      <c r="EV256">
        <v>34.74</v>
      </c>
      <c r="EW256">
        <v>3.83</v>
      </c>
      <c r="EX256">
        <v>0.02</v>
      </c>
      <c r="EY256">
        <v>0</v>
      </c>
      <c r="FQ256">
        <v>0</v>
      </c>
      <c r="FR256">
        <f t="shared" si="248"/>
        <v>0</v>
      </c>
      <c r="FS256">
        <v>0</v>
      </c>
      <c r="FT256" t="s">
        <v>28</v>
      </c>
      <c r="FU256" t="s">
        <v>29</v>
      </c>
      <c r="FX256">
        <v>81</v>
      </c>
      <c r="FY256">
        <v>59.5</v>
      </c>
      <c r="GA256" t="s">
        <v>3</v>
      </c>
      <c r="GD256">
        <v>1</v>
      </c>
      <c r="GF256">
        <v>886243478</v>
      </c>
      <c r="GG256">
        <v>2</v>
      </c>
      <c r="GH256">
        <v>1</v>
      </c>
      <c r="GI256">
        <v>-2</v>
      </c>
      <c r="GJ256">
        <v>0</v>
      </c>
      <c r="GK256">
        <v>0</v>
      </c>
      <c r="GL256">
        <f t="shared" si="249"/>
        <v>0</v>
      </c>
      <c r="GM256">
        <f t="shared" si="250"/>
        <v>6088.35</v>
      </c>
      <c r="GN256">
        <f t="shared" si="251"/>
        <v>6088.35</v>
      </c>
      <c r="GO256">
        <f t="shared" si="252"/>
        <v>0</v>
      </c>
      <c r="GP256">
        <f t="shared" si="253"/>
        <v>0</v>
      </c>
      <c r="GR256">
        <v>0</v>
      </c>
      <c r="GS256">
        <v>3</v>
      </c>
      <c r="GT256">
        <v>0</v>
      </c>
      <c r="GU256" t="s">
        <v>3</v>
      </c>
      <c r="GV256">
        <f t="shared" si="254"/>
        <v>0</v>
      </c>
      <c r="GW256">
        <v>1</v>
      </c>
      <c r="GX256">
        <f t="shared" si="255"/>
        <v>0</v>
      </c>
      <c r="HA256">
        <v>0</v>
      </c>
      <c r="HB256">
        <v>0</v>
      </c>
      <c r="HC256">
        <f t="shared" si="256"/>
        <v>0</v>
      </c>
      <c r="IK256">
        <v>0</v>
      </c>
    </row>
    <row r="257" spans="1:245" x14ac:dyDescent="0.2">
      <c r="A257">
        <v>17</v>
      </c>
      <c r="B257">
        <v>1</v>
      </c>
      <c r="C257">
        <f>ROW(SmtRes!A506)</f>
        <v>506</v>
      </c>
      <c r="D257">
        <f>ROW(EtalonRes!A514)</f>
        <v>514</v>
      </c>
      <c r="E257" t="s">
        <v>328</v>
      </c>
      <c r="F257" t="s">
        <v>227</v>
      </c>
      <c r="G257" t="s">
        <v>228</v>
      </c>
      <c r="H257" t="s">
        <v>76</v>
      </c>
      <c r="I257">
        <v>7.3979999999999997</v>
      </c>
      <c r="J257">
        <v>0</v>
      </c>
      <c r="O257">
        <f t="shared" si="219"/>
        <v>5283.86</v>
      </c>
      <c r="P257">
        <f t="shared" si="220"/>
        <v>4577.84</v>
      </c>
      <c r="Q257">
        <f t="shared" si="221"/>
        <v>140.61000000000001</v>
      </c>
      <c r="R257">
        <f t="shared" si="222"/>
        <v>5.15</v>
      </c>
      <c r="S257">
        <f t="shared" si="223"/>
        <v>565.41</v>
      </c>
      <c r="T257">
        <f t="shared" si="224"/>
        <v>0</v>
      </c>
      <c r="U257">
        <f t="shared" si="225"/>
        <v>82.43876222999998</v>
      </c>
      <c r="V257">
        <f t="shared" si="226"/>
        <v>0.46792349999999999</v>
      </c>
      <c r="W257">
        <f t="shared" si="227"/>
        <v>0</v>
      </c>
      <c r="X257">
        <f t="shared" si="228"/>
        <v>462.15</v>
      </c>
      <c r="Y257">
        <f t="shared" si="229"/>
        <v>342.34</v>
      </c>
      <c r="AA257">
        <v>47641669</v>
      </c>
      <c r="AB257">
        <f t="shared" si="230"/>
        <v>714.22862499999997</v>
      </c>
      <c r="AC257">
        <f>ROUND(((ES257*1.1*2)),6)</f>
        <v>618.79399999999998</v>
      </c>
      <c r="AD257">
        <f>ROUND(((((((ET257*1.1*2)*1.25)*1.15))-((((EU257*1.1*2)*1.25)*1.15)))+AE257),6)</f>
        <v>19.006625</v>
      </c>
      <c r="AE257">
        <f>ROUND(((((EU257*1.1*2)*1.25)*1.15)),6)</f>
        <v>0.69574999999999998</v>
      </c>
      <c r="AF257">
        <f>ROUND(((EV257*1.1*2)),6)</f>
        <v>76.427999999999997</v>
      </c>
      <c r="AG257">
        <f t="shared" si="234"/>
        <v>0</v>
      </c>
      <c r="AH257">
        <f>((((EW257*1.1*2)*1.15)*1.15))</f>
        <v>11.143384999999999</v>
      </c>
      <c r="AI257">
        <f>((((EX257*1.1*2)*1.25)*1.15))</f>
        <v>6.3250000000000001E-2</v>
      </c>
      <c r="AJ257">
        <f t="shared" si="236"/>
        <v>0</v>
      </c>
      <c r="AK257">
        <v>322.02</v>
      </c>
      <c r="AL257">
        <v>281.27</v>
      </c>
      <c r="AM257">
        <v>6.01</v>
      </c>
      <c r="AN257">
        <v>0.22</v>
      </c>
      <c r="AO257">
        <v>34.74</v>
      </c>
      <c r="AP257">
        <v>0</v>
      </c>
      <c r="AQ257">
        <v>3.83</v>
      </c>
      <c r="AR257">
        <v>0.02</v>
      </c>
      <c r="AS257">
        <v>0</v>
      </c>
      <c r="AT257">
        <v>81</v>
      </c>
      <c r="AU257">
        <v>60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3</v>
      </c>
      <c r="BE257" t="s">
        <v>3</v>
      </c>
      <c r="BF257" t="s">
        <v>3</v>
      </c>
      <c r="BG257" t="s">
        <v>3</v>
      </c>
      <c r="BH257">
        <v>0</v>
      </c>
      <c r="BI257">
        <v>1</v>
      </c>
      <c r="BJ257" t="s">
        <v>229</v>
      </c>
      <c r="BM257">
        <v>13001</v>
      </c>
      <c r="BN257">
        <v>0</v>
      </c>
      <c r="BO257" t="s">
        <v>3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90</v>
      </c>
      <c r="CA257">
        <v>70</v>
      </c>
      <c r="CE257">
        <v>0</v>
      </c>
      <c r="CF257">
        <v>0</v>
      </c>
      <c r="CG257">
        <v>0</v>
      </c>
      <c r="CM257">
        <v>0</v>
      </c>
      <c r="CN257" t="s">
        <v>1174</v>
      </c>
      <c r="CO257">
        <v>0</v>
      </c>
      <c r="CP257">
        <f t="shared" si="237"/>
        <v>5283.86</v>
      </c>
      <c r="CQ257">
        <f t="shared" si="238"/>
        <v>618.79399999999998</v>
      </c>
      <c r="CR257">
        <f t="shared" si="239"/>
        <v>19.006625</v>
      </c>
      <c r="CS257">
        <f t="shared" si="240"/>
        <v>0.69574999999999998</v>
      </c>
      <c r="CT257">
        <f t="shared" si="241"/>
        <v>76.427999999999997</v>
      </c>
      <c r="CU257">
        <f t="shared" si="242"/>
        <v>0</v>
      </c>
      <c r="CV257">
        <f t="shared" si="243"/>
        <v>11.143384999999999</v>
      </c>
      <c r="CW257">
        <f t="shared" si="244"/>
        <v>6.3250000000000001E-2</v>
      </c>
      <c r="CX257">
        <f t="shared" si="245"/>
        <v>0</v>
      </c>
      <c r="CY257">
        <f t="shared" si="246"/>
        <v>462.15359999999993</v>
      </c>
      <c r="CZ257">
        <f t="shared" si="247"/>
        <v>342.33600000000001</v>
      </c>
      <c r="DC257" t="s">
        <v>3</v>
      </c>
      <c r="DD257" t="s">
        <v>230</v>
      </c>
      <c r="DE257" t="s">
        <v>329</v>
      </c>
      <c r="DF257" t="s">
        <v>329</v>
      </c>
      <c r="DG257" t="s">
        <v>230</v>
      </c>
      <c r="DH257" t="s">
        <v>3</v>
      </c>
      <c r="DI257" t="s">
        <v>330</v>
      </c>
      <c r="DJ257" t="s">
        <v>329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1005</v>
      </c>
      <c r="DV257" t="s">
        <v>76</v>
      </c>
      <c r="DW257" t="s">
        <v>76</v>
      </c>
      <c r="DX257">
        <v>100</v>
      </c>
      <c r="EE257">
        <v>45919573</v>
      </c>
      <c r="EF257">
        <v>2</v>
      </c>
      <c r="EG257" t="s">
        <v>24</v>
      </c>
      <c r="EH257">
        <v>0</v>
      </c>
      <c r="EI257" t="s">
        <v>3</v>
      </c>
      <c r="EJ257">
        <v>1</v>
      </c>
      <c r="EK257">
        <v>13001</v>
      </c>
      <c r="EL257" t="s">
        <v>223</v>
      </c>
      <c r="EM257" t="s">
        <v>224</v>
      </c>
      <c r="EO257" t="s">
        <v>327</v>
      </c>
      <c r="EQ257">
        <v>0</v>
      </c>
      <c r="ER257">
        <v>322.02</v>
      </c>
      <c r="ES257">
        <v>281.27</v>
      </c>
      <c r="ET257">
        <v>6.01</v>
      </c>
      <c r="EU257">
        <v>0.22</v>
      </c>
      <c r="EV257">
        <v>34.74</v>
      </c>
      <c r="EW257">
        <v>3.83</v>
      </c>
      <c r="EX257">
        <v>0.02</v>
      </c>
      <c r="EY257">
        <v>0</v>
      </c>
      <c r="FQ257">
        <v>0</v>
      </c>
      <c r="FR257">
        <f t="shared" si="248"/>
        <v>0</v>
      </c>
      <c r="FS257">
        <v>0</v>
      </c>
      <c r="FT257" t="s">
        <v>28</v>
      </c>
      <c r="FU257" t="s">
        <v>29</v>
      </c>
      <c r="FX257">
        <v>81</v>
      </c>
      <c r="FY257">
        <v>59.5</v>
      </c>
      <c r="GA257" t="s">
        <v>3</v>
      </c>
      <c r="GD257">
        <v>1</v>
      </c>
      <c r="GF257">
        <v>886243478</v>
      </c>
      <c r="GG257">
        <v>2</v>
      </c>
      <c r="GH257">
        <v>1</v>
      </c>
      <c r="GI257">
        <v>-2</v>
      </c>
      <c r="GJ257">
        <v>0</v>
      </c>
      <c r="GK257">
        <v>0</v>
      </c>
      <c r="GL257">
        <f t="shared" si="249"/>
        <v>0</v>
      </c>
      <c r="GM257">
        <f t="shared" si="250"/>
        <v>6088.35</v>
      </c>
      <c r="GN257">
        <f t="shared" si="251"/>
        <v>6088.35</v>
      </c>
      <c r="GO257">
        <f t="shared" si="252"/>
        <v>0</v>
      </c>
      <c r="GP257">
        <f t="shared" si="253"/>
        <v>0</v>
      </c>
      <c r="GR257">
        <v>0</v>
      </c>
      <c r="GS257">
        <v>0</v>
      </c>
      <c r="GT257">
        <v>0</v>
      </c>
      <c r="GU257" t="s">
        <v>3</v>
      </c>
      <c r="GV257">
        <f t="shared" si="254"/>
        <v>0</v>
      </c>
      <c r="GW257">
        <v>1</v>
      </c>
      <c r="GX257">
        <f t="shared" si="255"/>
        <v>0</v>
      </c>
      <c r="HA257">
        <v>0</v>
      </c>
      <c r="HB257">
        <v>0</v>
      </c>
      <c r="HC257">
        <f t="shared" si="256"/>
        <v>0</v>
      </c>
      <c r="IK257">
        <v>0</v>
      </c>
    </row>
    <row r="258" spans="1:245" x14ac:dyDescent="0.2">
      <c r="A258">
        <v>18</v>
      </c>
      <c r="B258">
        <v>1</v>
      </c>
      <c r="C258">
        <v>496</v>
      </c>
      <c r="E258" t="s">
        <v>331</v>
      </c>
      <c r="F258" t="s">
        <v>234</v>
      </c>
      <c r="G258" t="s">
        <v>235</v>
      </c>
      <c r="H258" t="s">
        <v>19</v>
      </c>
      <c r="I258">
        <f>I256*J258</f>
        <v>0.30923600000000001</v>
      </c>
      <c r="J258">
        <v>4.1799945931332794E-2</v>
      </c>
      <c r="O258">
        <f t="shared" si="219"/>
        <v>5041.47</v>
      </c>
      <c r="P258">
        <f t="shared" si="220"/>
        <v>5041.47</v>
      </c>
      <c r="Q258">
        <f t="shared" si="221"/>
        <v>0</v>
      </c>
      <c r="R258">
        <f t="shared" si="222"/>
        <v>0</v>
      </c>
      <c r="S258">
        <f t="shared" si="223"/>
        <v>0</v>
      </c>
      <c r="T258">
        <f t="shared" si="224"/>
        <v>0</v>
      </c>
      <c r="U258">
        <f t="shared" si="225"/>
        <v>0</v>
      </c>
      <c r="V258">
        <f t="shared" si="226"/>
        <v>0</v>
      </c>
      <c r="W258">
        <f t="shared" si="227"/>
        <v>0</v>
      </c>
      <c r="X258">
        <f t="shared" si="228"/>
        <v>0</v>
      </c>
      <c r="Y258">
        <f t="shared" si="229"/>
        <v>0</v>
      </c>
      <c r="AA258">
        <v>47636896</v>
      </c>
      <c r="AB258">
        <f t="shared" si="230"/>
        <v>16303</v>
      </c>
      <c r="AC258">
        <f t="shared" ref="AC258:AC267" si="262">ROUND((ES258),6)</f>
        <v>16303</v>
      </c>
      <c r="AD258">
        <f t="shared" ref="AD258:AD267" si="263">ROUND((((ET258)-(EU258))+AE258),6)</f>
        <v>0</v>
      </c>
      <c r="AE258">
        <f t="shared" ref="AE258:AE267" si="264">ROUND((EU258),6)</f>
        <v>0</v>
      </c>
      <c r="AF258">
        <f t="shared" ref="AF258:AF267" si="265">ROUND((EV258),6)</f>
        <v>0</v>
      </c>
      <c r="AG258">
        <f t="shared" si="234"/>
        <v>0</v>
      </c>
      <c r="AH258">
        <f t="shared" ref="AH258:AH267" si="266">(EW258)</f>
        <v>0</v>
      </c>
      <c r="AI258">
        <f t="shared" ref="AI258:AI267" si="267">(EX258)</f>
        <v>0</v>
      </c>
      <c r="AJ258">
        <f t="shared" si="236"/>
        <v>0</v>
      </c>
      <c r="AK258">
        <v>16303</v>
      </c>
      <c r="AL258">
        <v>16303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81</v>
      </c>
      <c r="AU258">
        <v>60</v>
      </c>
      <c r="AV258">
        <v>1.06</v>
      </c>
      <c r="AW258">
        <v>1.06</v>
      </c>
      <c r="AZ258">
        <v>1</v>
      </c>
      <c r="BA258">
        <v>1</v>
      </c>
      <c r="BB258">
        <v>1</v>
      </c>
      <c r="BC258">
        <v>1</v>
      </c>
      <c r="BD258" t="s">
        <v>3</v>
      </c>
      <c r="BE258" t="s">
        <v>3</v>
      </c>
      <c r="BF258" t="s">
        <v>3</v>
      </c>
      <c r="BG258" t="s">
        <v>3</v>
      </c>
      <c r="BH258">
        <v>3</v>
      </c>
      <c r="BI258">
        <v>1</v>
      </c>
      <c r="BJ258" t="s">
        <v>236</v>
      </c>
      <c r="BM258">
        <v>13001</v>
      </c>
      <c r="BN258">
        <v>0</v>
      </c>
      <c r="BO258" t="s">
        <v>3</v>
      </c>
      <c r="BP258">
        <v>0</v>
      </c>
      <c r="BQ258">
        <v>2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90</v>
      </c>
      <c r="CA258">
        <v>70</v>
      </c>
      <c r="CE258">
        <v>0</v>
      </c>
      <c r="CF258">
        <v>0</v>
      </c>
      <c r="CG258">
        <v>0</v>
      </c>
      <c r="CM258">
        <v>0</v>
      </c>
      <c r="CN258" t="s">
        <v>332</v>
      </c>
      <c r="CO258">
        <v>0</v>
      </c>
      <c r="CP258">
        <f t="shared" si="237"/>
        <v>5041.47</v>
      </c>
      <c r="CQ258">
        <f t="shared" si="238"/>
        <v>16303</v>
      </c>
      <c r="CR258">
        <f t="shared" si="239"/>
        <v>0</v>
      </c>
      <c r="CS258">
        <f t="shared" si="240"/>
        <v>0</v>
      </c>
      <c r="CT258">
        <f t="shared" si="241"/>
        <v>0</v>
      </c>
      <c r="CU258">
        <f t="shared" si="242"/>
        <v>0</v>
      </c>
      <c r="CV258">
        <f t="shared" si="243"/>
        <v>0</v>
      </c>
      <c r="CW258">
        <f t="shared" si="244"/>
        <v>0</v>
      </c>
      <c r="CX258">
        <f t="shared" si="245"/>
        <v>0</v>
      </c>
      <c r="CY258">
        <f t="shared" si="246"/>
        <v>0</v>
      </c>
      <c r="CZ258">
        <f t="shared" si="247"/>
        <v>0</v>
      </c>
      <c r="DC258" t="s">
        <v>3</v>
      </c>
      <c r="DD258" t="s">
        <v>3</v>
      </c>
      <c r="DE258" t="s">
        <v>3</v>
      </c>
      <c r="DF258" t="s">
        <v>3</v>
      </c>
      <c r="DG258" t="s">
        <v>3</v>
      </c>
      <c r="DH258" t="s">
        <v>3</v>
      </c>
      <c r="DI258" t="s">
        <v>3</v>
      </c>
      <c r="DJ258" t="s">
        <v>3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1009</v>
      </c>
      <c r="DV258" t="s">
        <v>19</v>
      </c>
      <c r="DW258" t="s">
        <v>19</v>
      </c>
      <c r="DX258">
        <v>1000</v>
      </c>
      <c r="EE258">
        <v>45919573</v>
      </c>
      <c r="EF258">
        <v>2</v>
      </c>
      <c r="EG258" t="s">
        <v>24</v>
      </c>
      <c r="EH258">
        <v>0</v>
      </c>
      <c r="EI258" t="s">
        <v>3</v>
      </c>
      <c r="EJ258">
        <v>1</v>
      </c>
      <c r="EK258">
        <v>13001</v>
      </c>
      <c r="EL258" t="s">
        <v>223</v>
      </c>
      <c r="EM258" t="s">
        <v>224</v>
      </c>
      <c r="EO258" t="s">
        <v>327</v>
      </c>
      <c r="EQ258">
        <v>0</v>
      </c>
      <c r="ER258">
        <v>16303</v>
      </c>
      <c r="ES258">
        <v>16303</v>
      </c>
      <c r="ET258">
        <v>0</v>
      </c>
      <c r="EU258">
        <v>0</v>
      </c>
      <c r="EV258">
        <v>0</v>
      </c>
      <c r="EW258">
        <v>0</v>
      </c>
      <c r="EX258">
        <v>0</v>
      </c>
      <c r="FQ258">
        <v>0</v>
      </c>
      <c r="FR258">
        <f t="shared" si="248"/>
        <v>0</v>
      </c>
      <c r="FS258">
        <v>0</v>
      </c>
      <c r="FT258" t="s">
        <v>28</v>
      </c>
      <c r="FU258" t="s">
        <v>29</v>
      </c>
      <c r="FX258">
        <v>81</v>
      </c>
      <c r="FY258">
        <v>59.5</v>
      </c>
      <c r="GA258" t="s">
        <v>3</v>
      </c>
      <c r="GD258">
        <v>1</v>
      </c>
      <c r="GF258">
        <v>-1644319245</v>
      </c>
      <c r="GG258">
        <v>2</v>
      </c>
      <c r="GH258">
        <v>1</v>
      </c>
      <c r="GI258">
        <v>-2</v>
      </c>
      <c r="GJ258">
        <v>0</v>
      </c>
      <c r="GK258">
        <v>0</v>
      </c>
      <c r="GL258">
        <f t="shared" si="249"/>
        <v>0</v>
      </c>
      <c r="GM258">
        <f t="shared" si="250"/>
        <v>5041.47</v>
      </c>
      <c r="GN258">
        <f t="shared" si="251"/>
        <v>5041.47</v>
      </c>
      <c r="GO258">
        <f t="shared" si="252"/>
        <v>0</v>
      </c>
      <c r="GP258">
        <f t="shared" si="253"/>
        <v>0</v>
      </c>
      <c r="GR258">
        <v>0</v>
      </c>
      <c r="GS258">
        <v>3</v>
      </c>
      <c r="GT258">
        <v>0</v>
      </c>
      <c r="GU258" t="s">
        <v>3</v>
      </c>
      <c r="GV258">
        <f t="shared" si="254"/>
        <v>0</v>
      </c>
      <c r="GW258">
        <v>1</v>
      </c>
      <c r="GX258">
        <f t="shared" si="255"/>
        <v>0</v>
      </c>
      <c r="HA258">
        <v>0</v>
      </c>
      <c r="HB258">
        <v>0</v>
      </c>
      <c r="HC258">
        <f t="shared" si="256"/>
        <v>0</v>
      </c>
      <c r="IK258">
        <v>0</v>
      </c>
    </row>
    <row r="259" spans="1:245" x14ac:dyDescent="0.2">
      <c r="A259">
        <v>18</v>
      </c>
      <c r="B259">
        <v>1</v>
      </c>
      <c r="C259">
        <v>505</v>
      </c>
      <c r="E259" t="s">
        <v>331</v>
      </c>
      <c r="F259" t="s">
        <v>234</v>
      </c>
      <c r="G259" t="s">
        <v>235</v>
      </c>
      <c r="H259" t="s">
        <v>19</v>
      </c>
      <c r="I259">
        <f>I257*J259</f>
        <v>0.30923600000000001</v>
      </c>
      <c r="J259">
        <v>4.1799945931332794E-2</v>
      </c>
      <c r="O259">
        <f t="shared" si="219"/>
        <v>5041.47</v>
      </c>
      <c r="P259">
        <f t="shared" si="220"/>
        <v>5041.47</v>
      </c>
      <c r="Q259">
        <f t="shared" si="221"/>
        <v>0</v>
      </c>
      <c r="R259">
        <f t="shared" si="222"/>
        <v>0</v>
      </c>
      <c r="S259">
        <f t="shared" si="223"/>
        <v>0</v>
      </c>
      <c r="T259">
        <f t="shared" si="224"/>
        <v>0</v>
      </c>
      <c r="U259">
        <f t="shared" si="225"/>
        <v>0</v>
      </c>
      <c r="V259">
        <f t="shared" si="226"/>
        <v>0</v>
      </c>
      <c r="W259">
        <f t="shared" si="227"/>
        <v>0</v>
      </c>
      <c r="X259">
        <f t="shared" si="228"/>
        <v>0</v>
      </c>
      <c r="Y259">
        <f t="shared" si="229"/>
        <v>0</v>
      </c>
      <c r="AA259">
        <v>47641669</v>
      </c>
      <c r="AB259">
        <f t="shared" si="230"/>
        <v>16303</v>
      </c>
      <c r="AC259">
        <f t="shared" si="262"/>
        <v>16303</v>
      </c>
      <c r="AD259">
        <f t="shared" si="263"/>
        <v>0</v>
      </c>
      <c r="AE259">
        <f t="shared" si="264"/>
        <v>0</v>
      </c>
      <c r="AF259">
        <f t="shared" si="265"/>
        <v>0</v>
      </c>
      <c r="AG259">
        <f t="shared" si="234"/>
        <v>0</v>
      </c>
      <c r="AH259">
        <f t="shared" si="266"/>
        <v>0</v>
      </c>
      <c r="AI259">
        <f t="shared" si="267"/>
        <v>0</v>
      </c>
      <c r="AJ259">
        <f t="shared" si="236"/>
        <v>0</v>
      </c>
      <c r="AK259">
        <v>16303</v>
      </c>
      <c r="AL259">
        <v>16303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81</v>
      </c>
      <c r="AU259">
        <v>60</v>
      </c>
      <c r="AV259">
        <v>1</v>
      </c>
      <c r="AW259">
        <v>1</v>
      </c>
      <c r="AZ259">
        <v>1</v>
      </c>
      <c r="BA259">
        <v>1</v>
      </c>
      <c r="BB259">
        <v>1</v>
      </c>
      <c r="BC259">
        <v>1</v>
      </c>
      <c r="BD259" t="s">
        <v>3</v>
      </c>
      <c r="BE259" t="s">
        <v>3</v>
      </c>
      <c r="BF259" t="s">
        <v>3</v>
      </c>
      <c r="BG259" t="s">
        <v>3</v>
      </c>
      <c r="BH259">
        <v>3</v>
      </c>
      <c r="BI259">
        <v>1</v>
      </c>
      <c r="BJ259" t="s">
        <v>236</v>
      </c>
      <c r="BM259">
        <v>13001</v>
      </c>
      <c r="BN259">
        <v>0</v>
      </c>
      <c r="BO259" t="s">
        <v>3</v>
      </c>
      <c r="BP259">
        <v>0</v>
      </c>
      <c r="BQ259">
        <v>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90</v>
      </c>
      <c r="CA259">
        <v>70</v>
      </c>
      <c r="CE259">
        <v>0</v>
      </c>
      <c r="CF259">
        <v>0</v>
      </c>
      <c r="CG259">
        <v>0</v>
      </c>
      <c r="CM259">
        <v>0</v>
      </c>
      <c r="CN259" t="s">
        <v>332</v>
      </c>
      <c r="CO259">
        <v>0</v>
      </c>
      <c r="CP259">
        <f t="shared" si="237"/>
        <v>5041.47</v>
      </c>
      <c r="CQ259">
        <f t="shared" si="238"/>
        <v>16303</v>
      </c>
      <c r="CR259">
        <f t="shared" si="239"/>
        <v>0</v>
      </c>
      <c r="CS259">
        <f t="shared" si="240"/>
        <v>0</v>
      </c>
      <c r="CT259">
        <f t="shared" si="241"/>
        <v>0</v>
      </c>
      <c r="CU259">
        <f t="shared" si="242"/>
        <v>0</v>
      </c>
      <c r="CV259">
        <f t="shared" si="243"/>
        <v>0</v>
      </c>
      <c r="CW259">
        <f t="shared" si="244"/>
        <v>0</v>
      </c>
      <c r="CX259">
        <f t="shared" si="245"/>
        <v>0</v>
      </c>
      <c r="CY259">
        <f t="shared" si="246"/>
        <v>0</v>
      </c>
      <c r="CZ259">
        <f t="shared" si="247"/>
        <v>0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1009</v>
      </c>
      <c r="DV259" t="s">
        <v>19</v>
      </c>
      <c r="DW259" t="s">
        <v>19</v>
      </c>
      <c r="DX259">
        <v>1000</v>
      </c>
      <c r="EE259">
        <v>45919573</v>
      </c>
      <c r="EF259">
        <v>2</v>
      </c>
      <c r="EG259" t="s">
        <v>24</v>
      </c>
      <c r="EH259">
        <v>0</v>
      </c>
      <c r="EI259" t="s">
        <v>3</v>
      </c>
      <c r="EJ259">
        <v>1</v>
      </c>
      <c r="EK259">
        <v>13001</v>
      </c>
      <c r="EL259" t="s">
        <v>223</v>
      </c>
      <c r="EM259" t="s">
        <v>224</v>
      </c>
      <c r="EO259" t="s">
        <v>327</v>
      </c>
      <c r="EQ259">
        <v>0</v>
      </c>
      <c r="ER259">
        <v>16303</v>
      </c>
      <c r="ES259">
        <v>16303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48"/>
        <v>0</v>
      </c>
      <c r="FS259">
        <v>0</v>
      </c>
      <c r="FT259" t="s">
        <v>28</v>
      </c>
      <c r="FU259" t="s">
        <v>29</v>
      </c>
      <c r="FX259">
        <v>81</v>
      </c>
      <c r="FY259">
        <v>59.5</v>
      </c>
      <c r="GA259" t="s">
        <v>3</v>
      </c>
      <c r="GD259">
        <v>1</v>
      </c>
      <c r="GF259">
        <v>-1644319245</v>
      </c>
      <c r="GG259">
        <v>2</v>
      </c>
      <c r="GH259">
        <v>1</v>
      </c>
      <c r="GI259">
        <v>-2</v>
      </c>
      <c r="GJ259">
        <v>0</v>
      </c>
      <c r="GK259">
        <v>0</v>
      </c>
      <c r="GL259">
        <f t="shared" si="249"/>
        <v>0</v>
      </c>
      <c r="GM259">
        <f t="shared" si="250"/>
        <v>5041.47</v>
      </c>
      <c r="GN259">
        <f t="shared" si="251"/>
        <v>5041.47</v>
      </c>
      <c r="GO259">
        <f t="shared" si="252"/>
        <v>0</v>
      </c>
      <c r="GP259">
        <f t="shared" si="253"/>
        <v>0</v>
      </c>
      <c r="GR259">
        <v>0</v>
      </c>
      <c r="GS259">
        <v>0</v>
      </c>
      <c r="GT259">
        <v>0</v>
      </c>
      <c r="GU259" t="s">
        <v>3</v>
      </c>
      <c r="GV259">
        <f t="shared" si="254"/>
        <v>0</v>
      </c>
      <c r="GW259">
        <v>1</v>
      </c>
      <c r="GX259">
        <f t="shared" si="255"/>
        <v>0</v>
      </c>
      <c r="HA259">
        <v>0</v>
      </c>
      <c r="HB259">
        <v>0</v>
      </c>
      <c r="HC259">
        <f t="shared" si="256"/>
        <v>0</v>
      </c>
      <c r="IK259">
        <v>0</v>
      </c>
    </row>
    <row r="260" spans="1:245" x14ac:dyDescent="0.2">
      <c r="A260">
        <v>18</v>
      </c>
      <c r="B260">
        <v>1</v>
      </c>
      <c r="C260">
        <v>495</v>
      </c>
      <c r="E260" t="s">
        <v>333</v>
      </c>
      <c r="F260" t="s">
        <v>238</v>
      </c>
      <c r="G260" t="s">
        <v>239</v>
      </c>
      <c r="H260" t="s">
        <v>19</v>
      </c>
      <c r="I260">
        <f>I256*J260</f>
        <v>-0.30923600000000001</v>
      </c>
      <c r="J260">
        <v>-4.1799945931332794E-2</v>
      </c>
      <c r="O260">
        <f t="shared" si="219"/>
        <v>-4426.05</v>
      </c>
      <c r="P260">
        <f t="shared" si="220"/>
        <v>-4426.05</v>
      </c>
      <c r="Q260">
        <f t="shared" si="221"/>
        <v>0</v>
      </c>
      <c r="R260">
        <f t="shared" si="222"/>
        <v>0</v>
      </c>
      <c r="S260">
        <f t="shared" si="223"/>
        <v>0</v>
      </c>
      <c r="T260">
        <f t="shared" si="224"/>
        <v>0</v>
      </c>
      <c r="U260">
        <f t="shared" si="225"/>
        <v>0</v>
      </c>
      <c r="V260">
        <f t="shared" si="226"/>
        <v>0</v>
      </c>
      <c r="W260">
        <f t="shared" si="227"/>
        <v>0</v>
      </c>
      <c r="X260">
        <f t="shared" si="228"/>
        <v>0</v>
      </c>
      <c r="Y260">
        <f t="shared" si="229"/>
        <v>0</v>
      </c>
      <c r="AA260">
        <v>47636896</v>
      </c>
      <c r="AB260">
        <f t="shared" si="230"/>
        <v>14312.87</v>
      </c>
      <c r="AC260">
        <f t="shared" si="262"/>
        <v>14312.87</v>
      </c>
      <c r="AD260">
        <f t="shared" si="263"/>
        <v>0</v>
      </c>
      <c r="AE260">
        <f t="shared" si="264"/>
        <v>0</v>
      </c>
      <c r="AF260">
        <f t="shared" si="265"/>
        <v>0</v>
      </c>
      <c r="AG260">
        <f t="shared" si="234"/>
        <v>0</v>
      </c>
      <c r="AH260">
        <f t="shared" si="266"/>
        <v>0</v>
      </c>
      <c r="AI260">
        <f t="shared" si="267"/>
        <v>0</v>
      </c>
      <c r="AJ260">
        <f t="shared" si="236"/>
        <v>0</v>
      </c>
      <c r="AK260">
        <v>14312.87</v>
      </c>
      <c r="AL260">
        <v>14312.87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81</v>
      </c>
      <c r="AU260">
        <v>60</v>
      </c>
      <c r="AV260">
        <v>1.06</v>
      </c>
      <c r="AW260">
        <v>1.06</v>
      </c>
      <c r="AZ260">
        <v>1</v>
      </c>
      <c r="BA260">
        <v>1</v>
      </c>
      <c r="BB260">
        <v>1</v>
      </c>
      <c r="BC260">
        <v>1</v>
      </c>
      <c r="BD260" t="s">
        <v>3</v>
      </c>
      <c r="BE260" t="s">
        <v>3</v>
      </c>
      <c r="BF260" t="s">
        <v>3</v>
      </c>
      <c r="BG260" t="s">
        <v>3</v>
      </c>
      <c r="BH260">
        <v>3</v>
      </c>
      <c r="BI260">
        <v>1</v>
      </c>
      <c r="BJ260" t="s">
        <v>240</v>
      </c>
      <c r="BM260">
        <v>13001</v>
      </c>
      <c r="BN260">
        <v>0</v>
      </c>
      <c r="BO260" t="s">
        <v>3</v>
      </c>
      <c r="BP260">
        <v>0</v>
      </c>
      <c r="BQ260">
        <v>2</v>
      </c>
      <c r="BR260">
        <v>1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90</v>
      </c>
      <c r="CA260">
        <v>70</v>
      </c>
      <c r="CE260">
        <v>0</v>
      </c>
      <c r="CF260">
        <v>0</v>
      </c>
      <c r="CG260">
        <v>0</v>
      </c>
      <c r="CM260">
        <v>0</v>
      </c>
      <c r="CN260" t="s">
        <v>332</v>
      </c>
      <c r="CO260">
        <v>0</v>
      </c>
      <c r="CP260">
        <f t="shared" si="237"/>
        <v>-4426.05</v>
      </c>
      <c r="CQ260">
        <f t="shared" si="238"/>
        <v>14312.87</v>
      </c>
      <c r="CR260">
        <f t="shared" si="239"/>
        <v>0</v>
      </c>
      <c r="CS260">
        <f t="shared" si="240"/>
        <v>0</v>
      </c>
      <c r="CT260">
        <f t="shared" si="241"/>
        <v>0</v>
      </c>
      <c r="CU260">
        <f t="shared" si="242"/>
        <v>0</v>
      </c>
      <c r="CV260">
        <f t="shared" si="243"/>
        <v>0</v>
      </c>
      <c r="CW260">
        <f t="shared" si="244"/>
        <v>0</v>
      </c>
      <c r="CX260">
        <f t="shared" si="245"/>
        <v>0</v>
      </c>
      <c r="CY260">
        <f t="shared" si="246"/>
        <v>0</v>
      </c>
      <c r="CZ260">
        <f t="shared" si="247"/>
        <v>0</v>
      </c>
      <c r="DC260" t="s">
        <v>3</v>
      </c>
      <c r="DD260" t="s">
        <v>3</v>
      </c>
      <c r="DE260" t="s">
        <v>3</v>
      </c>
      <c r="DF260" t="s">
        <v>3</v>
      </c>
      <c r="DG260" t="s">
        <v>3</v>
      </c>
      <c r="DH260" t="s">
        <v>3</v>
      </c>
      <c r="DI260" t="s">
        <v>3</v>
      </c>
      <c r="DJ260" t="s">
        <v>3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1009</v>
      </c>
      <c r="DV260" t="s">
        <v>19</v>
      </c>
      <c r="DW260" t="s">
        <v>19</v>
      </c>
      <c r="DX260">
        <v>1000</v>
      </c>
      <c r="EE260">
        <v>45919573</v>
      </c>
      <c r="EF260">
        <v>2</v>
      </c>
      <c r="EG260" t="s">
        <v>24</v>
      </c>
      <c r="EH260">
        <v>0</v>
      </c>
      <c r="EI260" t="s">
        <v>3</v>
      </c>
      <c r="EJ260">
        <v>1</v>
      </c>
      <c r="EK260">
        <v>13001</v>
      </c>
      <c r="EL260" t="s">
        <v>223</v>
      </c>
      <c r="EM260" t="s">
        <v>224</v>
      </c>
      <c r="EO260" t="s">
        <v>327</v>
      </c>
      <c r="EQ260">
        <v>32768</v>
      </c>
      <c r="ER260">
        <v>14312.87</v>
      </c>
      <c r="ES260">
        <v>14312.87</v>
      </c>
      <c r="ET260">
        <v>0</v>
      </c>
      <c r="EU260">
        <v>0</v>
      </c>
      <c r="EV260">
        <v>0</v>
      </c>
      <c r="EW260">
        <v>0</v>
      </c>
      <c r="EX260">
        <v>0</v>
      </c>
      <c r="FQ260">
        <v>0</v>
      </c>
      <c r="FR260">
        <f t="shared" si="248"/>
        <v>0</v>
      </c>
      <c r="FS260">
        <v>0</v>
      </c>
      <c r="FT260" t="s">
        <v>28</v>
      </c>
      <c r="FU260" t="s">
        <v>29</v>
      </c>
      <c r="FX260">
        <v>81</v>
      </c>
      <c r="FY260">
        <v>59.5</v>
      </c>
      <c r="GA260" t="s">
        <v>3</v>
      </c>
      <c r="GD260">
        <v>1</v>
      </c>
      <c r="GF260">
        <v>314961973</v>
      </c>
      <c r="GG260">
        <v>2</v>
      </c>
      <c r="GH260">
        <v>1</v>
      </c>
      <c r="GI260">
        <v>-2</v>
      </c>
      <c r="GJ260">
        <v>0</v>
      </c>
      <c r="GK260">
        <v>0</v>
      </c>
      <c r="GL260">
        <f t="shared" si="249"/>
        <v>0</v>
      </c>
      <c r="GM260">
        <f t="shared" si="250"/>
        <v>-4426.05</v>
      </c>
      <c r="GN260">
        <f t="shared" si="251"/>
        <v>-4426.05</v>
      </c>
      <c r="GO260">
        <f t="shared" si="252"/>
        <v>0</v>
      </c>
      <c r="GP260">
        <f t="shared" si="253"/>
        <v>0</v>
      </c>
      <c r="GR260">
        <v>0</v>
      </c>
      <c r="GS260">
        <v>3</v>
      </c>
      <c r="GT260">
        <v>0</v>
      </c>
      <c r="GU260" t="s">
        <v>3</v>
      </c>
      <c r="GV260">
        <f t="shared" si="254"/>
        <v>0</v>
      </c>
      <c r="GW260">
        <v>1</v>
      </c>
      <c r="GX260">
        <f t="shared" si="255"/>
        <v>0</v>
      </c>
      <c r="HA260">
        <v>0</v>
      </c>
      <c r="HB260">
        <v>0</v>
      </c>
      <c r="HC260">
        <f t="shared" si="256"/>
        <v>0</v>
      </c>
      <c r="IK260">
        <v>0</v>
      </c>
    </row>
    <row r="261" spans="1:245" x14ac:dyDescent="0.2">
      <c r="A261">
        <v>18</v>
      </c>
      <c r="B261">
        <v>1</v>
      </c>
      <c r="C261">
        <v>504</v>
      </c>
      <c r="E261" t="s">
        <v>333</v>
      </c>
      <c r="F261" t="s">
        <v>238</v>
      </c>
      <c r="G261" t="s">
        <v>239</v>
      </c>
      <c r="H261" t="s">
        <v>19</v>
      </c>
      <c r="I261">
        <f>I257*J261</f>
        <v>-0.30923600000000001</v>
      </c>
      <c r="J261">
        <v>-4.1799945931332794E-2</v>
      </c>
      <c r="O261">
        <f t="shared" si="219"/>
        <v>-4426.05</v>
      </c>
      <c r="P261">
        <f t="shared" si="220"/>
        <v>-4426.05</v>
      </c>
      <c r="Q261">
        <f t="shared" si="221"/>
        <v>0</v>
      </c>
      <c r="R261">
        <f t="shared" si="222"/>
        <v>0</v>
      </c>
      <c r="S261">
        <f t="shared" si="223"/>
        <v>0</v>
      </c>
      <c r="T261">
        <f t="shared" si="224"/>
        <v>0</v>
      </c>
      <c r="U261">
        <f t="shared" si="225"/>
        <v>0</v>
      </c>
      <c r="V261">
        <f t="shared" si="226"/>
        <v>0</v>
      </c>
      <c r="W261">
        <f t="shared" si="227"/>
        <v>0</v>
      </c>
      <c r="X261">
        <f t="shared" si="228"/>
        <v>0</v>
      </c>
      <c r="Y261">
        <f t="shared" si="229"/>
        <v>0</v>
      </c>
      <c r="AA261">
        <v>47641669</v>
      </c>
      <c r="AB261">
        <f t="shared" si="230"/>
        <v>14312.87</v>
      </c>
      <c r="AC261">
        <f t="shared" si="262"/>
        <v>14312.87</v>
      </c>
      <c r="AD261">
        <f t="shared" si="263"/>
        <v>0</v>
      </c>
      <c r="AE261">
        <f t="shared" si="264"/>
        <v>0</v>
      </c>
      <c r="AF261">
        <f t="shared" si="265"/>
        <v>0</v>
      </c>
      <c r="AG261">
        <f t="shared" si="234"/>
        <v>0</v>
      </c>
      <c r="AH261">
        <f t="shared" si="266"/>
        <v>0</v>
      </c>
      <c r="AI261">
        <f t="shared" si="267"/>
        <v>0</v>
      </c>
      <c r="AJ261">
        <f t="shared" si="236"/>
        <v>0</v>
      </c>
      <c r="AK261">
        <v>14312.87</v>
      </c>
      <c r="AL261">
        <v>14312.87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81</v>
      </c>
      <c r="AU261">
        <v>60</v>
      </c>
      <c r="AV261">
        <v>1</v>
      </c>
      <c r="AW261">
        <v>1</v>
      </c>
      <c r="AZ261">
        <v>1</v>
      </c>
      <c r="BA261">
        <v>1</v>
      </c>
      <c r="BB261">
        <v>1</v>
      </c>
      <c r="BC261">
        <v>1</v>
      </c>
      <c r="BD261" t="s">
        <v>3</v>
      </c>
      <c r="BE261" t="s">
        <v>3</v>
      </c>
      <c r="BF261" t="s">
        <v>3</v>
      </c>
      <c r="BG261" t="s">
        <v>3</v>
      </c>
      <c r="BH261">
        <v>3</v>
      </c>
      <c r="BI261">
        <v>1</v>
      </c>
      <c r="BJ261" t="s">
        <v>240</v>
      </c>
      <c r="BM261">
        <v>13001</v>
      </c>
      <c r="BN261">
        <v>0</v>
      </c>
      <c r="BO261" t="s">
        <v>3</v>
      </c>
      <c r="BP261">
        <v>0</v>
      </c>
      <c r="BQ261">
        <v>2</v>
      </c>
      <c r="BR261">
        <v>1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90</v>
      </c>
      <c r="CA261">
        <v>70</v>
      </c>
      <c r="CE261">
        <v>0</v>
      </c>
      <c r="CF261">
        <v>0</v>
      </c>
      <c r="CG261">
        <v>0</v>
      </c>
      <c r="CM261">
        <v>0</v>
      </c>
      <c r="CN261" t="s">
        <v>332</v>
      </c>
      <c r="CO261">
        <v>0</v>
      </c>
      <c r="CP261">
        <f t="shared" si="237"/>
        <v>-4426.05</v>
      </c>
      <c r="CQ261">
        <f t="shared" si="238"/>
        <v>14312.87</v>
      </c>
      <c r="CR261">
        <f t="shared" si="239"/>
        <v>0</v>
      </c>
      <c r="CS261">
        <f t="shared" si="240"/>
        <v>0</v>
      </c>
      <c r="CT261">
        <f t="shared" si="241"/>
        <v>0</v>
      </c>
      <c r="CU261">
        <f t="shared" si="242"/>
        <v>0</v>
      </c>
      <c r="CV261">
        <f t="shared" si="243"/>
        <v>0</v>
      </c>
      <c r="CW261">
        <f t="shared" si="244"/>
        <v>0</v>
      </c>
      <c r="CX261">
        <f t="shared" si="245"/>
        <v>0</v>
      </c>
      <c r="CY261">
        <f t="shared" si="246"/>
        <v>0</v>
      </c>
      <c r="CZ261">
        <f t="shared" si="247"/>
        <v>0</v>
      </c>
      <c r="DC261" t="s">
        <v>3</v>
      </c>
      <c r="DD261" t="s">
        <v>3</v>
      </c>
      <c r="DE261" t="s">
        <v>3</v>
      </c>
      <c r="DF261" t="s">
        <v>3</v>
      </c>
      <c r="DG261" t="s">
        <v>3</v>
      </c>
      <c r="DH261" t="s">
        <v>3</v>
      </c>
      <c r="DI261" t="s">
        <v>3</v>
      </c>
      <c r="DJ261" t="s">
        <v>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1009</v>
      </c>
      <c r="DV261" t="s">
        <v>19</v>
      </c>
      <c r="DW261" t="s">
        <v>19</v>
      </c>
      <c r="DX261">
        <v>1000</v>
      </c>
      <c r="EE261">
        <v>45919573</v>
      </c>
      <c r="EF261">
        <v>2</v>
      </c>
      <c r="EG261" t="s">
        <v>24</v>
      </c>
      <c r="EH261">
        <v>0</v>
      </c>
      <c r="EI261" t="s">
        <v>3</v>
      </c>
      <c r="EJ261">
        <v>1</v>
      </c>
      <c r="EK261">
        <v>13001</v>
      </c>
      <c r="EL261" t="s">
        <v>223</v>
      </c>
      <c r="EM261" t="s">
        <v>224</v>
      </c>
      <c r="EO261" t="s">
        <v>327</v>
      </c>
      <c r="EQ261">
        <v>32768</v>
      </c>
      <c r="ER261">
        <v>14312.87</v>
      </c>
      <c r="ES261">
        <v>14312.87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248"/>
        <v>0</v>
      </c>
      <c r="FS261">
        <v>0</v>
      </c>
      <c r="FT261" t="s">
        <v>28</v>
      </c>
      <c r="FU261" t="s">
        <v>29</v>
      </c>
      <c r="FX261">
        <v>81</v>
      </c>
      <c r="FY261">
        <v>59.5</v>
      </c>
      <c r="GA261" t="s">
        <v>3</v>
      </c>
      <c r="GD261">
        <v>1</v>
      </c>
      <c r="GF261">
        <v>314961973</v>
      </c>
      <c r="GG261">
        <v>2</v>
      </c>
      <c r="GH261">
        <v>1</v>
      </c>
      <c r="GI261">
        <v>-2</v>
      </c>
      <c r="GJ261">
        <v>0</v>
      </c>
      <c r="GK261">
        <v>0</v>
      </c>
      <c r="GL261">
        <f t="shared" si="249"/>
        <v>0</v>
      </c>
      <c r="GM261">
        <f t="shared" si="250"/>
        <v>-4426.05</v>
      </c>
      <c r="GN261">
        <f t="shared" si="251"/>
        <v>-4426.05</v>
      </c>
      <c r="GO261">
        <f t="shared" si="252"/>
        <v>0</v>
      </c>
      <c r="GP261">
        <f t="shared" si="253"/>
        <v>0</v>
      </c>
      <c r="GR261">
        <v>0</v>
      </c>
      <c r="GS261">
        <v>0</v>
      </c>
      <c r="GT261">
        <v>0</v>
      </c>
      <c r="GU261" t="s">
        <v>3</v>
      </c>
      <c r="GV261">
        <f t="shared" si="254"/>
        <v>0</v>
      </c>
      <c r="GW261">
        <v>1</v>
      </c>
      <c r="GX261">
        <f t="shared" si="255"/>
        <v>0</v>
      </c>
      <c r="HA261">
        <v>0</v>
      </c>
      <c r="HB261">
        <v>0</v>
      </c>
      <c r="HC261">
        <f t="shared" si="256"/>
        <v>0</v>
      </c>
      <c r="IK261">
        <v>0</v>
      </c>
    </row>
    <row r="262" spans="1:245" x14ac:dyDescent="0.2">
      <c r="A262">
        <v>17</v>
      </c>
      <c r="B262">
        <v>1</v>
      </c>
      <c r="E262" t="s">
        <v>334</v>
      </c>
      <c r="F262" t="s">
        <v>335</v>
      </c>
      <c r="G262" t="s">
        <v>336</v>
      </c>
      <c r="H262" t="s">
        <v>337</v>
      </c>
      <c r="I262">
        <v>10</v>
      </c>
      <c r="J262">
        <v>0</v>
      </c>
      <c r="O262">
        <f t="shared" si="219"/>
        <v>120</v>
      </c>
      <c r="P262">
        <f t="shared" si="220"/>
        <v>120</v>
      </c>
      <c r="Q262">
        <f t="shared" si="221"/>
        <v>0</v>
      </c>
      <c r="R262">
        <f t="shared" si="222"/>
        <v>0</v>
      </c>
      <c r="S262">
        <f t="shared" si="223"/>
        <v>0</v>
      </c>
      <c r="T262">
        <f t="shared" si="224"/>
        <v>0</v>
      </c>
      <c r="U262">
        <f t="shared" si="225"/>
        <v>0</v>
      </c>
      <c r="V262">
        <f t="shared" si="226"/>
        <v>0</v>
      </c>
      <c r="W262">
        <f t="shared" si="227"/>
        <v>0</v>
      </c>
      <c r="X262">
        <f t="shared" si="228"/>
        <v>0</v>
      </c>
      <c r="Y262">
        <f t="shared" si="229"/>
        <v>0</v>
      </c>
      <c r="AA262">
        <v>47636896</v>
      </c>
      <c r="AB262">
        <f t="shared" si="230"/>
        <v>12</v>
      </c>
      <c r="AC262">
        <f t="shared" si="262"/>
        <v>12</v>
      </c>
      <c r="AD262">
        <f t="shared" si="263"/>
        <v>0</v>
      </c>
      <c r="AE262">
        <f t="shared" si="264"/>
        <v>0</v>
      </c>
      <c r="AF262">
        <f t="shared" si="265"/>
        <v>0</v>
      </c>
      <c r="AG262">
        <f t="shared" si="234"/>
        <v>0</v>
      </c>
      <c r="AH262">
        <f t="shared" si="266"/>
        <v>0</v>
      </c>
      <c r="AI262">
        <f t="shared" si="267"/>
        <v>0</v>
      </c>
      <c r="AJ262">
        <f t="shared" si="236"/>
        <v>0</v>
      </c>
      <c r="AK262">
        <v>12</v>
      </c>
      <c r="AL262">
        <v>12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1.06</v>
      </c>
      <c r="AW262">
        <v>1.06</v>
      </c>
      <c r="AZ262">
        <v>1</v>
      </c>
      <c r="BA262">
        <v>1</v>
      </c>
      <c r="BB262">
        <v>1</v>
      </c>
      <c r="BC262">
        <v>1</v>
      </c>
      <c r="BD262" t="s">
        <v>3</v>
      </c>
      <c r="BE262" t="s">
        <v>3</v>
      </c>
      <c r="BF262" t="s">
        <v>3</v>
      </c>
      <c r="BG262" t="s">
        <v>3</v>
      </c>
      <c r="BH262">
        <v>3</v>
      </c>
      <c r="BI262">
        <v>1</v>
      </c>
      <c r="BJ262" t="s">
        <v>338</v>
      </c>
      <c r="BM262">
        <v>500001</v>
      </c>
      <c r="BN262">
        <v>0</v>
      </c>
      <c r="BO262" t="s">
        <v>3</v>
      </c>
      <c r="BP262">
        <v>0</v>
      </c>
      <c r="BQ262">
        <v>8</v>
      </c>
      <c r="BR262">
        <v>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0</v>
      </c>
      <c r="CA262">
        <v>0</v>
      </c>
      <c r="CE262">
        <v>0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237"/>
        <v>120</v>
      </c>
      <c r="CQ262">
        <f t="shared" si="238"/>
        <v>12</v>
      </c>
      <c r="CR262">
        <f t="shared" si="239"/>
        <v>0</v>
      </c>
      <c r="CS262">
        <f t="shared" si="240"/>
        <v>0</v>
      </c>
      <c r="CT262">
        <f t="shared" si="241"/>
        <v>0</v>
      </c>
      <c r="CU262">
        <f t="shared" si="242"/>
        <v>0</v>
      </c>
      <c r="CV262">
        <f t="shared" si="243"/>
        <v>0</v>
      </c>
      <c r="CW262">
        <f t="shared" si="244"/>
        <v>0</v>
      </c>
      <c r="CX262">
        <f t="shared" si="245"/>
        <v>0</v>
      </c>
      <c r="CY262">
        <f t="shared" si="246"/>
        <v>0</v>
      </c>
      <c r="CZ262">
        <f t="shared" si="247"/>
        <v>0</v>
      </c>
      <c r="DC262" t="s">
        <v>3</v>
      </c>
      <c r="DD262" t="s">
        <v>3</v>
      </c>
      <c r="DE262" t="s">
        <v>3</v>
      </c>
      <c r="DF262" t="s">
        <v>3</v>
      </c>
      <c r="DG262" t="s">
        <v>3</v>
      </c>
      <c r="DH262" t="s">
        <v>3</v>
      </c>
      <c r="DI262" t="s">
        <v>3</v>
      </c>
      <c r="DJ262" t="s">
        <v>3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1010</v>
      </c>
      <c r="DV262" t="s">
        <v>337</v>
      </c>
      <c r="DW262" t="s">
        <v>337</v>
      </c>
      <c r="DX262">
        <v>1</v>
      </c>
      <c r="EE262">
        <v>45919503</v>
      </c>
      <c r="EF262">
        <v>8</v>
      </c>
      <c r="EG262" t="s">
        <v>245</v>
      </c>
      <c r="EH262">
        <v>0</v>
      </c>
      <c r="EI262" t="s">
        <v>3</v>
      </c>
      <c r="EJ262">
        <v>1</v>
      </c>
      <c r="EK262">
        <v>500001</v>
      </c>
      <c r="EL262" t="s">
        <v>246</v>
      </c>
      <c r="EM262" t="s">
        <v>247</v>
      </c>
      <c r="EO262" t="s">
        <v>3</v>
      </c>
      <c r="EQ262">
        <v>0</v>
      </c>
      <c r="ER262">
        <v>12</v>
      </c>
      <c r="ES262">
        <v>12</v>
      </c>
      <c r="ET262">
        <v>0</v>
      </c>
      <c r="EU262">
        <v>0</v>
      </c>
      <c r="EV262">
        <v>0</v>
      </c>
      <c r="EW262">
        <v>0</v>
      </c>
      <c r="EX262">
        <v>0</v>
      </c>
      <c r="EY262">
        <v>0</v>
      </c>
      <c r="FQ262">
        <v>0</v>
      </c>
      <c r="FR262">
        <f t="shared" si="248"/>
        <v>0</v>
      </c>
      <c r="FS262">
        <v>0</v>
      </c>
      <c r="FX262">
        <v>0</v>
      </c>
      <c r="FY262">
        <v>0</v>
      </c>
      <c r="GA262" t="s">
        <v>3</v>
      </c>
      <c r="GD262">
        <v>1</v>
      </c>
      <c r="GF262">
        <v>-550193002</v>
      </c>
      <c r="GG262">
        <v>2</v>
      </c>
      <c r="GH262">
        <v>1</v>
      </c>
      <c r="GI262">
        <v>-2</v>
      </c>
      <c r="GJ262">
        <v>0</v>
      </c>
      <c r="GK262">
        <v>0</v>
      </c>
      <c r="GL262">
        <f t="shared" si="249"/>
        <v>0</v>
      </c>
      <c r="GM262">
        <f t="shared" si="250"/>
        <v>120</v>
      </c>
      <c r="GN262">
        <f t="shared" si="251"/>
        <v>120</v>
      </c>
      <c r="GO262">
        <f t="shared" si="252"/>
        <v>0</v>
      </c>
      <c r="GP262">
        <f t="shared" si="253"/>
        <v>0</v>
      </c>
      <c r="GR262">
        <v>0</v>
      </c>
      <c r="GS262">
        <v>3</v>
      </c>
      <c r="GT262">
        <v>0</v>
      </c>
      <c r="GU262" t="s">
        <v>3</v>
      </c>
      <c r="GV262">
        <f t="shared" si="254"/>
        <v>0</v>
      </c>
      <c r="GW262">
        <v>1</v>
      </c>
      <c r="GX262">
        <f t="shared" si="255"/>
        <v>0</v>
      </c>
      <c r="HA262">
        <v>0</v>
      </c>
      <c r="HB262">
        <v>0</v>
      </c>
      <c r="HC262">
        <f t="shared" si="256"/>
        <v>0</v>
      </c>
      <c r="IK262">
        <v>0</v>
      </c>
    </row>
    <row r="263" spans="1:245" x14ac:dyDescent="0.2">
      <c r="A263">
        <v>17</v>
      </c>
      <c r="B263">
        <v>1</v>
      </c>
      <c r="E263" t="s">
        <v>334</v>
      </c>
      <c r="F263" t="s">
        <v>335</v>
      </c>
      <c r="G263" t="s">
        <v>336</v>
      </c>
      <c r="H263" t="s">
        <v>337</v>
      </c>
      <c r="I263">
        <v>10</v>
      </c>
      <c r="J263">
        <v>0</v>
      </c>
      <c r="O263">
        <f t="shared" si="219"/>
        <v>120</v>
      </c>
      <c r="P263">
        <f t="shared" si="220"/>
        <v>120</v>
      </c>
      <c r="Q263">
        <f t="shared" si="221"/>
        <v>0</v>
      </c>
      <c r="R263">
        <f t="shared" si="222"/>
        <v>0</v>
      </c>
      <c r="S263">
        <f t="shared" si="223"/>
        <v>0</v>
      </c>
      <c r="T263">
        <f t="shared" si="224"/>
        <v>0</v>
      </c>
      <c r="U263">
        <f t="shared" si="225"/>
        <v>0</v>
      </c>
      <c r="V263">
        <f t="shared" si="226"/>
        <v>0</v>
      </c>
      <c r="W263">
        <f t="shared" si="227"/>
        <v>0</v>
      </c>
      <c r="X263">
        <f t="shared" si="228"/>
        <v>0</v>
      </c>
      <c r="Y263">
        <f t="shared" si="229"/>
        <v>0</v>
      </c>
      <c r="AA263">
        <v>47641669</v>
      </c>
      <c r="AB263">
        <f t="shared" si="230"/>
        <v>12</v>
      </c>
      <c r="AC263">
        <f t="shared" si="262"/>
        <v>12</v>
      </c>
      <c r="AD263">
        <f t="shared" si="263"/>
        <v>0</v>
      </c>
      <c r="AE263">
        <f t="shared" si="264"/>
        <v>0</v>
      </c>
      <c r="AF263">
        <f t="shared" si="265"/>
        <v>0</v>
      </c>
      <c r="AG263">
        <f t="shared" si="234"/>
        <v>0</v>
      </c>
      <c r="AH263">
        <f t="shared" si="266"/>
        <v>0</v>
      </c>
      <c r="AI263">
        <f t="shared" si="267"/>
        <v>0</v>
      </c>
      <c r="AJ263">
        <f t="shared" si="236"/>
        <v>0</v>
      </c>
      <c r="AK263">
        <v>12</v>
      </c>
      <c r="AL263">
        <v>12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1</v>
      </c>
      <c r="AW263">
        <v>1</v>
      </c>
      <c r="AZ263">
        <v>1</v>
      </c>
      <c r="BA263">
        <v>1</v>
      </c>
      <c r="BB263">
        <v>1</v>
      </c>
      <c r="BC263">
        <v>1</v>
      </c>
      <c r="BD263" t="s">
        <v>3</v>
      </c>
      <c r="BE263" t="s">
        <v>3</v>
      </c>
      <c r="BF263" t="s">
        <v>3</v>
      </c>
      <c r="BG263" t="s">
        <v>3</v>
      </c>
      <c r="BH263">
        <v>3</v>
      </c>
      <c r="BI263">
        <v>1</v>
      </c>
      <c r="BJ263" t="s">
        <v>338</v>
      </c>
      <c r="BM263">
        <v>500001</v>
      </c>
      <c r="BN263">
        <v>0</v>
      </c>
      <c r="BO263" t="s">
        <v>3</v>
      </c>
      <c r="BP263">
        <v>0</v>
      </c>
      <c r="BQ263">
        <v>8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0</v>
      </c>
      <c r="CA263">
        <v>0</v>
      </c>
      <c r="CE263">
        <v>0</v>
      </c>
      <c r="CF263">
        <v>0</v>
      </c>
      <c r="CG263">
        <v>0</v>
      </c>
      <c r="CM263">
        <v>0</v>
      </c>
      <c r="CN263" t="s">
        <v>3</v>
      </c>
      <c r="CO263">
        <v>0</v>
      </c>
      <c r="CP263">
        <f t="shared" si="237"/>
        <v>120</v>
      </c>
      <c r="CQ263">
        <f t="shared" si="238"/>
        <v>12</v>
      </c>
      <c r="CR263">
        <f t="shared" si="239"/>
        <v>0</v>
      </c>
      <c r="CS263">
        <f t="shared" si="240"/>
        <v>0</v>
      </c>
      <c r="CT263">
        <f t="shared" si="241"/>
        <v>0</v>
      </c>
      <c r="CU263">
        <f t="shared" si="242"/>
        <v>0</v>
      </c>
      <c r="CV263">
        <f t="shared" si="243"/>
        <v>0</v>
      </c>
      <c r="CW263">
        <f t="shared" si="244"/>
        <v>0</v>
      </c>
      <c r="CX263">
        <f t="shared" si="245"/>
        <v>0</v>
      </c>
      <c r="CY263">
        <f t="shared" si="246"/>
        <v>0</v>
      </c>
      <c r="CZ263">
        <f t="shared" si="247"/>
        <v>0</v>
      </c>
      <c r="DC263" t="s">
        <v>3</v>
      </c>
      <c r="DD263" t="s">
        <v>3</v>
      </c>
      <c r="DE263" t="s">
        <v>3</v>
      </c>
      <c r="DF263" t="s">
        <v>3</v>
      </c>
      <c r="DG263" t="s">
        <v>3</v>
      </c>
      <c r="DH263" t="s">
        <v>3</v>
      </c>
      <c r="DI263" t="s">
        <v>3</v>
      </c>
      <c r="DJ263" t="s">
        <v>3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1010</v>
      </c>
      <c r="DV263" t="s">
        <v>337</v>
      </c>
      <c r="DW263" t="s">
        <v>337</v>
      </c>
      <c r="DX263">
        <v>1</v>
      </c>
      <c r="EE263">
        <v>45919503</v>
      </c>
      <c r="EF263">
        <v>8</v>
      </c>
      <c r="EG263" t="s">
        <v>245</v>
      </c>
      <c r="EH263">
        <v>0</v>
      </c>
      <c r="EI263" t="s">
        <v>3</v>
      </c>
      <c r="EJ263">
        <v>1</v>
      </c>
      <c r="EK263">
        <v>500001</v>
      </c>
      <c r="EL263" t="s">
        <v>246</v>
      </c>
      <c r="EM263" t="s">
        <v>247</v>
      </c>
      <c r="EO263" t="s">
        <v>3</v>
      </c>
      <c r="EQ263">
        <v>0</v>
      </c>
      <c r="ER263">
        <v>12</v>
      </c>
      <c r="ES263">
        <v>12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FQ263">
        <v>0</v>
      </c>
      <c r="FR263">
        <f t="shared" si="248"/>
        <v>0</v>
      </c>
      <c r="FS263">
        <v>0</v>
      </c>
      <c r="FX263">
        <v>0</v>
      </c>
      <c r="FY263">
        <v>0</v>
      </c>
      <c r="GA263" t="s">
        <v>3</v>
      </c>
      <c r="GD263">
        <v>1</v>
      </c>
      <c r="GF263">
        <v>-550193002</v>
      </c>
      <c r="GG263">
        <v>2</v>
      </c>
      <c r="GH263">
        <v>1</v>
      </c>
      <c r="GI263">
        <v>-2</v>
      </c>
      <c r="GJ263">
        <v>0</v>
      </c>
      <c r="GK263">
        <v>0</v>
      </c>
      <c r="GL263">
        <f t="shared" si="249"/>
        <v>0</v>
      </c>
      <c r="GM263">
        <f t="shared" si="250"/>
        <v>120</v>
      </c>
      <c r="GN263">
        <f t="shared" si="251"/>
        <v>120</v>
      </c>
      <c r="GO263">
        <f t="shared" si="252"/>
        <v>0</v>
      </c>
      <c r="GP263">
        <f t="shared" si="253"/>
        <v>0</v>
      </c>
      <c r="GR263">
        <v>0</v>
      </c>
      <c r="GS263">
        <v>0</v>
      </c>
      <c r="GT263">
        <v>0</v>
      </c>
      <c r="GU263" t="s">
        <v>3</v>
      </c>
      <c r="GV263">
        <f t="shared" si="254"/>
        <v>0</v>
      </c>
      <c r="GW263">
        <v>1</v>
      </c>
      <c r="GX263">
        <f t="shared" si="255"/>
        <v>0</v>
      </c>
      <c r="HA263">
        <v>0</v>
      </c>
      <c r="HB263">
        <v>0</v>
      </c>
      <c r="HC263">
        <f t="shared" si="256"/>
        <v>0</v>
      </c>
      <c r="IK263">
        <v>0</v>
      </c>
    </row>
    <row r="264" spans="1:245" x14ac:dyDescent="0.2">
      <c r="A264">
        <v>17</v>
      </c>
      <c r="B264">
        <v>1</v>
      </c>
      <c r="E264" t="s">
        <v>339</v>
      </c>
      <c r="F264" t="s">
        <v>258</v>
      </c>
      <c r="G264" t="s">
        <v>340</v>
      </c>
      <c r="H264" t="s">
        <v>19</v>
      </c>
      <c r="I264">
        <v>0.44800000000000001</v>
      </c>
      <c r="J264">
        <v>0</v>
      </c>
      <c r="O264">
        <f t="shared" si="219"/>
        <v>4500.6099999999997</v>
      </c>
      <c r="P264">
        <f t="shared" si="220"/>
        <v>4500.6099999999997</v>
      </c>
      <c r="Q264">
        <f t="shared" si="221"/>
        <v>0</v>
      </c>
      <c r="R264">
        <f t="shared" si="222"/>
        <v>0</v>
      </c>
      <c r="S264">
        <f t="shared" si="223"/>
        <v>0</v>
      </c>
      <c r="T264">
        <f t="shared" si="224"/>
        <v>0</v>
      </c>
      <c r="U264">
        <f t="shared" si="225"/>
        <v>0</v>
      </c>
      <c r="V264">
        <f t="shared" si="226"/>
        <v>0</v>
      </c>
      <c r="W264">
        <f t="shared" si="227"/>
        <v>0</v>
      </c>
      <c r="X264">
        <f t="shared" si="228"/>
        <v>0</v>
      </c>
      <c r="Y264">
        <f t="shared" si="229"/>
        <v>0</v>
      </c>
      <c r="AA264">
        <v>47636896</v>
      </c>
      <c r="AB264">
        <f t="shared" si="230"/>
        <v>10046</v>
      </c>
      <c r="AC264">
        <f t="shared" si="262"/>
        <v>10046</v>
      </c>
      <c r="AD264">
        <f t="shared" si="263"/>
        <v>0</v>
      </c>
      <c r="AE264">
        <f t="shared" si="264"/>
        <v>0</v>
      </c>
      <c r="AF264">
        <f t="shared" si="265"/>
        <v>0</v>
      </c>
      <c r="AG264">
        <f t="shared" si="234"/>
        <v>0</v>
      </c>
      <c r="AH264">
        <f t="shared" si="266"/>
        <v>0</v>
      </c>
      <c r="AI264">
        <f t="shared" si="267"/>
        <v>0</v>
      </c>
      <c r="AJ264">
        <f t="shared" si="236"/>
        <v>0</v>
      </c>
      <c r="AK264">
        <v>10046</v>
      </c>
      <c r="AL264">
        <v>10046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1.06</v>
      </c>
      <c r="AW264">
        <v>1.06</v>
      </c>
      <c r="AZ264">
        <v>1</v>
      </c>
      <c r="BA264">
        <v>1</v>
      </c>
      <c r="BB264">
        <v>1</v>
      </c>
      <c r="BC264">
        <v>1</v>
      </c>
      <c r="BD264" t="s">
        <v>3</v>
      </c>
      <c r="BE264" t="s">
        <v>3</v>
      </c>
      <c r="BF264" t="s">
        <v>3</v>
      </c>
      <c r="BG264" t="s">
        <v>3</v>
      </c>
      <c r="BH264">
        <v>3</v>
      </c>
      <c r="BI264">
        <v>1</v>
      </c>
      <c r="BJ264" t="s">
        <v>260</v>
      </c>
      <c r="BM264">
        <v>500001</v>
      </c>
      <c r="BN264">
        <v>0</v>
      </c>
      <c r="BO264" t="s">
        <v>3</v>
      </c>
      <c r="BP264">
        <v>0</v>
      </c>
      <c r="BQ264">
        <v>8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0</v>
      </c>
      <c r="CA264">
        <v>0</v>
      </c>
      <c r="CE264">
        <v>0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37"/>
        <v>4500.6099999999997</v>
      </c>
      <c r="CQ264">
        <f t="shared" si="238"/>
        <v>10046</v>
      </c>
      <c r="CR264">
        <f t="shared" si="239"/>
        <v>0</v>
      </c>
      <c r="CS264">
        <f t="shared" si="240"/>
        <v>0</v>
      </c>
      <c r="CT264">
        <f t="shared" si="241"/>
        <v>0</v>
      </c>
      <c r="CU264">
        <f t="shared" si="242"/>
        <v>0</v>
      </c>
      <c r="CV264">
        <f t="shared" si="243"/>
        <v>0</v>
      </c>
      <c r="CW264">
        <f t="shared" si="244"/>
        <v>0</v>
      </c>
      <c r="CX264">
        <f t="shared" si="245"/>
        <v>0</v>
      </c>
      <c r="CY264">
        <f t="shared" si="246"/>
        <v>0</v>
      </c>
      <c r="CZ264">
        <f t="shared" si="247"/>
        <v>0</v>
      </c>
      <c r="DC264" t="s">
        <v>3</v>
      </c>
      <c r="DD264" t="s">
        <v>3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1009</v>
      </c>
      <c r="DV264" t="s">
        <v>19</v>
      </c>
      <c r="DW264" t="s">
        <v>19</v>
      </c>
      <c r="DX264">
        <v>1000</v>
      </c>
      <c r="EE264">
        <v>45919503</v>
      </c>
      <c r="EF264">
        <v>8</v>
      </c>
      <c r="EG264" t="s">
        <v>245</v>
      </c>
      <c r="EH264">
        <v>0</v>
      </c>
      <c r="EI264" t="s">
        <v>3</v>
      </c>
      <c r="EJ264">
        <v>1</v>
      </c>
      <c r="EK264">
        <v>500001</v>
      </c>
      <c r="EL264" t="s">
        <v>246</v>
      </c>
      <c r="EM264" t="s">
        <v>247</v>
      </c>
      <c r="EO264" t="s">
        <v>3</v>
      </c>
      <c r="EQ264">
        <v>0</v>
      </c>
      <c r="ER264">
        <v>10046</v>
      </c>
      <c r="ES264">
        <v>10046</v>
      </c>
      <c r="ET264">
        <v>0</v>
      </c>
      <c r="EU264">
        <v>0</v>
      </c>
      <c r="EV264">
        <v>0</v>
      </c>
      <c r="EW264">
        <v>0</v>
      </c>
      <c r="EX264">
        <v>0</v>
      </c>
      <c r="EY264">
        <v>0</v>
      </c>
      <c r="FQ264">
        <v>0</v>
      </c>
      <c r="FR264">
        <f t="shared" si="248"/>
        <v>0</v>
      </c>
      <c r="FS264">
        <v>0</v>
      </c>
      <c r="FX264">
        <v>0</v>
      </c>
      <c r="FY264">
        <v>0</v>
      </c>
      <c r="GA264" t="s">
        <v>3</v>
      </c>
      <c r="GD264">
        <v>1</v>
      </c>
      <c r="GF264">
        <v>1943935724</v>
      </c>
      <c r="GG264">
        <v>2</v>
      </c>
      <c r="GH264">
        <v>1</v>
      </c>
      <c r="GI264">
        <v>-2</v>
      </c>
      <c r="GJ264">
        <v>0</v>
      </c>
      <c r="GK264">
        <v>0</v>
      </c>
      <c r="GL264">
        <f t="shared" si="249"/>
        <v>0</v>
      </c>
      <c r="GM264">
        <f t="shared" si="250"/>
        <v>4500.6099999999997</v>
      </c>
      <c r="GN264">
        <f t="shared" si="251"/>
        <v>4500.6099999999997</v>
      </c>
      <c r="GO264">
        <f t="shared" si="252"/>
        <v>0</v>
      </c>
      <c r="GP264">
        <f t="shared" si="253"/>
        <v>0</v>
      </c>
      <c r="GR264">
        <v>0</v>
      </c>
      <c r="GS264">
        <v>3</v>
      </c>
      <c r="GT264">
        <v>0</v>
      </c>
      <c r="GU264" t="s">
        <v>3</v>
      </c>
      <c r="GV264">
        <f t="shared" si="254"/>
        <v>0</v>
      </c>
      <c r="GW264">
        <v>1</v>
      </c>
      <c r="GX264">
        <f t="shared" si="255"/>
        <v>0</v>
      </c>
      <c r="HA264">
        <v>0</v>
      </c>
      <c r="HB264">
        <v>0</v>
      </c>
      <c r="HC264">
        <f t="shared" si="256"/>
        <v>0</v>
      </c>
      <c r="IK264">
        <v>0</v>
      </c>
    </row>
    <row r="265" spans="1:245" x14ac:dyDescent="0.2">
      <c r="A265">
        <v>17</v>
      </c>
      <c r="B265">
        <v>1</v>
      </c>
      <c r="E265" t="s">
        <v>339</v>
      </c>
      <c r="F265" t="s">
        <v>258</v>
      </c>
      <c r="G265" t="s">
        <v>340</v>
      </c>
      <c r="H265" t="s">
        <v>19</v>
      </c>
      <c r="I265">
        <v>0.44800000000000001</v>
      </c>
      <c r="J265">
        <v>0</v>
      </c>
      <c r="O265">
        <f t="shared" si="219"/>
        <v>4500.6099999999997</v>
      </c>
      <c r="P265">
        <f t="shared" si="220"/>
        <v>4500.6099999999997</v>
      </c>
      <c r="Q265">
        <f t="shared" si="221"/>
        <v>0</v>
      </c>
      <c r="R265">
        <f t="shared" si="222"/>
        <v>0</v>
      </c>
      <c r="S265">
        <f t="shared" si="223"/>
        <v>0</v>
      </c>
      <c r="T265">
        <f t="shared" si="224"/>
        <v>0</v>
      </c>
      <c r="U265">
        <f t="shared" si="225"/>
        <v>0</v>
      </c>
      <c r="V265">
        <f t="shared" si="226"/>
        <v>0</v>
      </c>
      <c r="W265">
        <f t="shared" si="227"/>
        <v>0</v>
      </c>
      <c r="X265">
        <f t="shared" si="228"/>
        <v>0</v>
      </c>
      <c r="Y265">
        <f t="shared" si="229"/>
        <v>0</v>
      </c>
      <c r="AA265">
        <v>47641669</v>
      </c>
      <c r="AB265">
        <f t="shared" si="230"/>
        <v>10046</v>
      </c>
      <c r="AC265">
        <f t="shared" si="262"/>
        <v>10046</v>
      </c>
      <c r="AD265">
        <f t="shared" si="263"/>
        <v>0</v>
      </c>
      <c r="AE265">
        <f t="shared" si="264"/>
        <v>0</v>
      </c>
      <c r="AF265">
        <f t="shared" si="265"/>
        <v>0</v>
      </c>
      <c r="AG265">
        <f t="shared" si="234"/>
        <v>0</v>
      </c>
      <c r="AH265">
        <f t="shared" si="266"/>
        <v>0</v>
      </c>
      <c r="AI265">
        <f t="shared" si="267"/>
        <v>0</v>
      </c>
      <c r="AJ265">
        <f t="shared" si="236"/>
        <v>0</v>
      </c>
      <c r="AK265">
        <v>10046</v>
      </c>
      <c r="AL265">
        <v>10046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3</v>
      </c>
      <c r="BE265" t="s">
        <v>3</v>
      </c>
      <c r="BF265" t="s">
        <v>3</v>
      </c>
      <c r="BG265" t="s">
        <v>3</v>
      </c>
      <c r="BH265">
        <v>3</v>
      </c>
      <c r="BI265">
        <v>1</v>
      </c>
      <c r="BJ265" t="s">
        <v>260</v>
      </c>
      <c r="BM265">
        <v>500001</v>
      </c>
      <c r="BN265">
        <v>0</v>
      </c>
      <c r="BO265" t="s">
        <v>3</v>
      </c>
      <c r="BP265">
        <v>0</v>
      </c>
      <c r="BQ265">
        <v>8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0</v>
      </c>
      <c r="CA265">
        <v>0</v>
      </c>
      <c r="CE265">
        <v>0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37"/>
        <v>4500.6099999999997</v>
      </c>
      <c r="CQ265">
        <f t="shared" si="238"/>
        <v>10046</v>
      </c>
      <c r="CR265">
        <f t="shared" si="239"/>
        <v>0</v>
      </c>
      <c r="CS265">
        <f t="shared" si="240"/>
        <v>0</v>
      </c>
      <c r="CT265">
        <f t="shared" si="241"/>
        <v>0</v>
      </c>
      <c r="CU265">
        <f t="shared" si="242"/>
        <v>0</v>
      </c>
      <c r="CV265">
        <f t="shared" si="243"/>
        <v>0</v>
      </c>
      <c r="CW265">
        <f t="shared" si="244"/>
        <v>0</v>
      </c>
      <c r="CX265">
        <f t="shared" si="245"/>
        <v>0</v>
      </c>
      <c r="CY265">
        <f t="shared" si="246"/>
        <v>0</v>
      </c>
      <c r="CZ265">
        <f t="shared" si="247"/>
        <v>0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1009</v>
      </c>
      <c r="DV265" t="s">
        <v>19</v>
      </c>
      <c r="DW265" t="s">
        <v>19</v>
      </c>
      <c r="DX265">
        <v>1000</v>
      </c>
      <c r="EE265">
        <v>45919503</v>
      </c>
      <c r="EF265">
        <v>8</v>
      </c>
      <c r="EG265" t="s">
        <v>245</v>
      </c>
      <c r="EH265">
        <v>0</v>
      </c>
      <c r="EI265" t="s">
        <v>3</v>
      </c>
      <c r="EJ265">
        <v>1</v>
      </c>
      <c r="EK265">
        <v>500001</v>
      </c>
      <c r="EL265" t="s">
        <v>246</v>
      </c>
      <c r="EM265" t="s">
        <v>247</v>
      </c>
      <c r="EO265" t="s">
        <v>3</v>
      </c>
      <c r="EQ265">
        <v>0</v>
      </c>
      <c r="ER265">
        <v>10046</v>
      </c>
      <c r="ES265">
        <v>10046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FQ265">
        <v>0</v>
      </c>
      <c r="FR265">
        <f t="shared" si="248"/>
        <v>0</v>
      </c>
      <c r="FS265">
        <v>0</v>
      </c>
      <c r="FX265">
        <v>0</v>
      </c>
      <c r="FY265">
        <v>0</v>
      </c>
      <c r="GA265" t="s">
        <v>3</v>
      </c>
      <c r="GD265">
        <v>1</v>
      </c>
      <c r="GF265">
        <v>1943935724</v>
      </c>
      <c r="GG265">
        <v>2</v>
      </c>
      <c r="GH265">
        <v>1</v>
      </c>
      <c r="GI265">
        <v>-2</v>
      </c>
      <c r="GJ265">
        <v>0</v>
      </c>
      <c r="GK265">
        <v>0</v>
      </c>
      <c r="GL265">
        <f t="shared" si="249"/>
        <v>0</v>
      </c>
      <c r="GM265">
        <f t="shared" si="250"/>
        <v>4500.6099999999997</v>
      </c>
      <c r="GN265">
        <f t="shared" si="251"/>
        <v>4500.6099999999997</v>
      </c>
      <c r="GO265">
        <f t="shared" si="252"/>
        <v>0</v>
      </c>
      <c r="GP265">
        <f t="shared" si="253"/>
        <v>0</v>
      </c>
      <c r="GR265">
        <v>0</v>
      </c>
      <c r="GS265">
        <v>0</v>
      </c>
      <c r="GT265">
        <v>0</v>
      </c>
      <c r="GU265" t="s">
        <v>3</v>
      </c>
      <c r="GV265">
        <f t="shared" si="254"/>
        <v>0</v>
      </c>
      <c r="GW265">
        <v>1</v>
      </c>
      <c r="GX265">
        <f t="shared" si="255"/>
        <v>0</v>
      </c>
      <c r="HA265">
        <v>0</v>
      </c>
      <c r="HB265">
        <v>0</v>
      </c>
      <c r="HC265">
        <f t="shared" si="256"/>
        <v>0</v>
      </c>
      <c r="IK265">
        <v>0</v>
      </c>
    </row>
    <row r="266" spans="1:245" x14ac:dyDescent="0.2">
      <c r="A266">
        <v>17</v>
      </c>
      <c r="B266">
        <v>1</v>
      </c>
      <c r="E266" t="s">
        <v>341</v>
      </c>
      <c r="F266" t="s">
        <v>258</v>
      </c>
      <c r="G266" t="s">
        <v>342</v>
      </c>
      <c r="H266" t="s">
        <v>19</v>
      </c>
      <c r="I266">
        <v>461</v>
      </c>
      <c r="J266">
        <v>0</v>
      </c>
      <c r="O266">
        <f t="shared" si="219"/>
        <v>4631206</v>
      </c>
      <c r="P266">
        <f t="shared" si="220"/>
        <v>4631206</v>
      </c>
      <c r="Q266">
        <f t="shared" si="221"/>
        <v>0</v>
      </c>
      <c r="R266">
        <f t="shared" si="222"/>
        <v>0</v>
      </c>
      <c r="S266">
        <f t="shared" si="223"/>
        <v>0</v>
      </c>
      <c r="T266">
        <f t="shared" si="224"/>
        <v>0</v>
      </c>
      <c r="U266">
        <f t="shared" si="225"/>
        <v>0</v>
      </c>
      <c r="V266">
        <f t="shared" si="226"/>
        <v>0</v>
      </c>
      <c r="W266">
        <f t="shared" si="227"/>
        <v>0</v>
      </c>
      <c r="X266">
        <f t="shared" si="228"/>
        <v>0</v>
      </c>
      <c r="Y266">
        <f t="shared" si="229"/>
        <v>0</v>
      </c>
      <c r="AA266">
        <v>47636896</v>
      </c>
      <c r="AB266">
        <f t="shared" si="230"/>
        <v>10046</v>
      </c>
      <c r="AC266">
        <f t="shared" si="262"/>
        <v>10046</v>
      </c>
      <c r="AD266">
        <f t="shared" si="263"/>
        <v>0</v>
      </c>
      <c r="AE266">
        <f t="shared" si="264"/>
        <v>0</v>
      </c>
      <c r="AF266">
        <f t="shared" si="265"/>
        <v>0</v>
      </c>
      <c r="AG266">
        <f t="shared" si="234"/>
        <v>0</v>
      </c>
      <c r="AH266">
        <f t="shared" si="266"/>
        <v>0</v>
      </c>
      <c r="AI266">
        <f t="shared" si="267"/>
        <v>0</v>
      </c>
      <c r="AJ266">
        <f t="shared" si="236"/>
        <v>0</v>
      </c>
      <c r="AK266">
        <v>10046</v>
      </c>
      <c r="AL266">
        <v>10046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1.06</v>
      </c>
      <c r="AW266">
        <v>1.06</v>
      </c>
      <c r="AZ266">
        <v>1</v>
      </c>
      <c r="BA266">
        <v>1</v>
      </c>
      <c r="BB266">
        <v>1</v>
      </c>
      <c r="BC266">
        <v>1</v>
      </c>
      <c r="BD266" t="s">
        <v>3</v>
      </c>
      <c r="BE266" t="s">
        <v>3</v>
      </c>
      <c r="BF266" t="s">
        <v>3</v>
      </c>
      <c r="BG266" t="s">
        <v>3</v>
      </c>
      <c r="BH266">
        <v>3</v>
      </c>
      <c r="BI266">
        <v>1</v>
      </c>
      <c r="BJ266" t="s">
        <v>260</v>
      </c>
      <c r="BM266">
        <v>500001</v>
      </c>
      <c r="BN266">
        <v>0</v>
      </c>
      <c r="BO266" t="s">
        <v>3</v>
      </c>
      <c r="BP266">
        <v>0</v>
      </c>
      <c r="BQ266">
        <v>8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0</v>
      </c>
      <c r="CA266">
        <v>0</v>
      </c>
      <c r="CE266">
        <v>0</v>
      </c>
      <c r="CF266">
        <v>0</v>
      </c>
      <c r="CG266">
        <v>0</v>
      </c>
      <c r="CM266">
        <v>0</v>
      </c>
      <c r="CN266" t="s">
        <v>3</v>
      </c>
      <c r="CO266">
        <v>0</v>
      </c>
      <c r="CP266">
        <f t="shared" si="237"/>
        <v>4631206</v>
      </c>
      <c r="CQ266">
        <f t="shared" si="238"/>
        <v>10046</v>
      </c>
      <c r="CR266">
        <f t="shared" si="239"/>
        <v>0</v>
      </c>
      <c r="CS266">
        <f t="shared" si="240"/>
        <v>0</v>
      </c>
      <c r="CT266">
        <f t="shared" si="241"/>
        <v>0</v>
      </c>
      <c r="CU266">
        <f t="shared" si="242"/>
        <v>0</v>
      </c>
      <c r="CV266">
        <f t="shared" si="243"/>
        <v>0</v>
      </c>
      <c r="CW266">
        <f t="shared" si="244"/>
        <v>0</v>
      </c>
      <c r="CX266">
        <f t="shared" si="245"/>
        <v>0</v>
      </c>
      <c r="CY266">
        <f t="shared" si="246"/>
        <v>0</v>
      </c>
      <c r="CZ266">
        <f t="shared" si="247"/>
        <v>0</v>
      </c>
      <c r="DC266" t="s">
        <v>3</v>
      </c>
      <c r="DD266" t="s">
        <v>3</v>
      </c>
      <c r="DE266" t="s">
        <v>3</v>
      </c>
      <c r="DF266" t="s">
        <v>3</v>
      </c>
      <c r="DG266" t="s">
        <v>3</v>
      </c>
      <c r="DH266" t="s">
        <v>3</v>
      </c>
      <c r="DI266" t="s">
        <v>3</v>
      </c>
      <c r="DJ266" t="s">
        <v>3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1009</v>
      </c>
      <c r="DV266" t="s">
        <v>19</v>
      </c>
      <c r="DW266" t="s">
        <v>19</v>
      </c>
      <c r="DX266">
        <v>1000</v>
      </c>
      <c r="EE266">
        <v>45919503</v>
      </c>
      <c r="EF266">
        <v>8</v>
      </c>
      <c r="EG266" t="s">
        <v>245</v>
      </c>
      <c r="EH266">
        <v>0</v>
      </c>
      <c r="EI266" t="s">
        <v>3</v>
      </c>
      <c r="EJ266">
        <v>1</v>
      </c>
      <c r="EK266">
        <v>500001</v>
      </c>
      <c r="EL266" t="s">
        <v>246</v>
      </c>
      <c r="EM266" t="s">
        <v>247</v>
      </c>
      <c r="EO266" t="s">
        <v>3</v>
      </c>
      <c r="EQ266">
        <v>0</v>
      </c>
      <c r="ER266">
        <v>10046</v>
      </c>
      <c r="ES266">
        <v>10046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FQ266">
        <v>0</v>
      </c>
      <c r="FR266">
        <f t="shared" si="248"/>
        <v>0</v>
      </c>
      <c r="FS266">
        <v>0</v>
      </c>
      <c r="FX266">
        <v>0</v>
      </c>
      <c r="FY266">
        <v>0</v>
      </c>
      <c r="GA266" t="s">
        <v>3</v>
      </c>
      <c r="GD266">
        <v>1</v>
      </c>
      <c r="GF266">
        <v>959975654</v>
      </c>
      <c r="GG266">
        <v>2</v>
      </c>
      <c r="GH266">
        <v>1</v>
      </c>
      <c r="GI266">
        <v>-2</v>
      </c>
      <c r="GJ266">
        <v>0</v>
      </c>
      <c r="GK266">
        <v>0</v>
      </c>
      <c r="GL266">
        <f t="shared" si="249"/>
        <v>0</v>
      </c>
      <c r="GM266">
        <f t="shared" si="250"/>
        <v>4631206</v>
      </c>
      <c r="GN266">
        <f t="shared" si="251"/>
        <v>4631206</v>
      </c>
      <c r="GO266">
        <f t="shared" si="252"/>
        <v>0</v>
      </c>
      <c r="GP266">
        <f t="shared" si="253"/>
        <v>0</v>
      </c>
      <c r="GR266">
        <v>0</v>
      </c>
      <c r="GS266">
        <v>3</v>
      </c>
      <c r="GT266">
        <v>0</v>
      </c>
      <c r="GU266" t="s">
        <v>3</v>
      </c>
      <c r="GV266">
        <f t="shared" si="254"/>
        <v>0</v>
      </c>
      <c r="GW266">
        <v>1</v>
      </c>
      <c r="GX266">
        <f t="shared" si="255"/>
        <v>0</v>
      </c>
      <c r="HA266">
        <v>0</v>
      </c>
      <c r="HB266">
        <v>0</v>
      </c>
      <c r="HC266">
        <f t="shared" si="256"/>
        <v>0</v>
      </c>
      <c r="IK266">
        <v>0</v>
      </c>
    </row>
    <row r="267" spans="1:245" x14ac:dyDescent="0.2">
      <c r="A267">
        <v>17</v>
      </c>
      <c r="B267">
        <v>1</v>
      </c>
      <c r="E267" t="s">
        <v>341</v>
      </c>
      <c r="F267" t="s">
        <v>258</v>
      </c>
      <c r="G267" t="s">
        <v>342</v>
      </c>
      <c r="H267" t="s">
        <v>19</v>
      </c>
      <c r="I267">
        <v>461</v>
      </c>
      <c r="J267">
        <v>0</v>
      </c>
      <c r="O267">
        <f t="shared" si="219"/>
        <v>4631206</v>
      </c>
      <c r="P267">
        <f t="shared" si="220"/>
        <v>4631206</v>
      </c>
      <c r="Q267">
        <f t="shared" si="221"/>
        <v>0</v>
      </c>
      <c r="R267">
        <f t="shared" si="222"/>
        <v>0</v>
      </c>
      <c r="S267">
        <f t="shared" si="223"/>
        <v>0</v>
      </c>
      <c r="T267">
        <f t="shared" si="224"/>
        <v>0</v>
      </c>
      <c r="U267">
        <f t="shared" si="225"/>
        <v>0</v>
      </c>
      <c r="V267">
        <f t="shared" si="226"/>
        <v>0</v>
      </c>
      <c r="W267">
        <f t="shared" si="227"/>
        <v>0</v>
      </c>
      <c r="X267">
        <f t="shared" si="228"/>
        <v>0</v>
      </c>
      <c r="Y267">
        <f t="shared" si="229"/>
        <v>0</v>
      </c>
      <c r="AA267">
        <v>47641669</v>
      </c>
      <c r="AB267">
        <f t="shared" si="230"/>
        <v>10046</v>
      </c>
      <c r="AC267">
        <f t="shared" si="262"/>
        <v>10046</v>
      </c>
      <c r="AD267">
        <f t="shared" si="263"/>
        <v>0</v>
      </c>
      <c r="AE267">
        <f t="shared" si="264"/>
        <v>0</v>
      </c>
      <c r="AF267">
        <f t="shared" si="265"/>
        <v>0</v>
      </c>
      <c r="AG267">
        <f t="shared" si="234"/>
        <v>0</v>
      </c>
      <c r="AH267">
        <f t="shared" si="266"/>
        <v>0</v>
      </c>
      <c r="AI267">
        <f t="shared" si="267"/>
        <v>0</v>
      </c>
      <c r="AJ267">
        <f t="shared" si="236"/>
        <v>0</v>
      </c>
      <c r="AK267">
        <v>10046</v>
      </c>
      <c r="AL267">
        <v>10046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1</v>
      </c>
      <c r="AW267">
        <v>1</v>
      </c>
      <c r="AZ267">
        <v>1</v>
      </c>
      <c r="BA267">
        <v>1</v>
      </c>
      <c r="BB267">
        <v>1</v>
      </c>
      <c r="BC267">
        <v>1</v>
      </c>
      <c r="BD267" t="s">
        <v>3</v>
      </c>
      <c r="BE267" t="s">
        <v>3</v>
      </c>
      <c r="BF267" t="s">
        <v>3</v>
      </c>
      <c r="BG267" t="s">
        <v>3</v>
      </c>
      <c r="BH267">
        <v>3</v>
      </c>
      <c r="BI267">
        <v>1</v>
      </c>
      <c r="BJ267" t="s">
        <v>260</v>
      </c>
      <c r="BM267">
        <v>500001</v>
      </c>
      <c r="BN267">
        <v>0</v>
      </c>
      <c r="BO267" t="s">
        <v>3</v>
      </c>
      <c r="BP267">
        <v>0</v>
      </c>
      <c r="BQ267">
        <v>8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0</v>
      </c>
      <c r="CA267">
        <v>0</v>
      </c>
      <c r="CE267">
        <v>0</v>
      </c>
      <c r="CF267">
        <v>0</v>
      </c>
      <c r="CG267">
        <v>0</v>
      </c>
      <c r="CM267">
        <v>0</v>
      </c>
      <c r="CN267" t="s">
        <v>3</v>
      </c>
      <c r="CO267">
        <v>0</v>
      </c>
      <c r="CP267">
        <f t="shared" si="237"/>
        <v>4631206</v>
      </c>
      <c r="CQ267">
        <f t="shared" si="238"/>
        <v>10046</v>
      </c>
      <c r="CR267">
        <f t="shared" si="239"/>
        <v>0</v>
      </c>
      <c r="CS267">
        <f t="shared" si="240"/>
        <v>0</v>
      </c>
      <c r="CT267">
        <f t="shared" si="241"/>
        <v>0</v>
      </c>
      <c r="CU267">
        <f t="shared" si="242"/>
        <v>0</v>
      </c>
      <c r="CV267">
        <f t="shared" si="243"/>
        <v>0</v>
      </c>
      <c r="CW267">
        <f t="shared" si="244"/>
        <v>0</v>
      </c>
      <c r="CX267">
        <f t="shared" si="245"/>
        <v>0</v>
      </c>
      <c r="CY267">
        <f t="shared" si="246"/>
        <v>0</v>
      </c>
      <c r="CZ267">
        <f t="shared" si="247"/>
        <v>0</v>
      </c>
      <c r="DC267" t="s">
        <v>3</v>
      </c>
      <c r="DD267" t="s">
        <v>3</v>
      </c>
      <c r="DE267" t="s">
        <v>3</v>
      </c>
      <c r="DF267" t="s">
        <v>3</v>
      </c>
      <c r="DG267" t="s">
        <v>3</v>
      </c>
      <c r="DH267" t="s">
        <v>3</v>
      </c>
      <c r="DI267" t="s">
        <v>3</v>
      </c>
      <c r="DJ267" t="s">
        <v>3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1009</v>
      </c>
      <c r="DV267" t="s">
        <v>19</v>
      </c>
      <c r="DW267" t="s">
        <v>19</v>
      </c>
      <c r="DX267">
        <v>1000</v>
      </c>
      <c r="EE267">
        <v>45919503</v>
      </c>
      <c r="EF267">
        <v>8</v>
      </c>
      <c r="EG267" t="s">
        <v>245</v>
      </c>
      <c r="EH267">
        <v>0</v>
      </c>
      <c r="EI267" t="s">
        <v>3</v>
      </c>
      <c r="EJ267">
        <v>1</v>
      </c>
      <c r="EK267">
        <v>500001</v>
      </c>
      <c r="EL267" t="s">
        <v>246</v>
      </c>
      <c r="EM267" t="s">
        <v>247</v>
      </c>
      <c r="EO267" t="s">
        <v>3</v>
      </c>
      <c r="EQ267">
        <v>0</v>
      </c>
      <c r="ER267">
        <v>10046</v>
      </c>
      <c r="ES267">
        <v>10046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FQ267">
        <v>0</v>
      </c>
      <c r="FR267">
        <f t="shared" si="248"/>
        <v>0</v>
      </c>
      <c r="FS267">
        <v>0</v>
      </c>
      <c r="FX267">
        <v>0</v>
      </c>
      <c r="FY267">
        <v>0</v>
      </c>
      <c r="GA267" t="s">
        <v>3</v>
      </c>
      <c r="GD267">
        <v>1</v>
      </c>
      <c r="GF267">
        <v>959975654</v>
      </c>
      <c r="GG267">
        <v>2</v>
      </c>
      <c r="GH267">
        <v>1</v>
      </c>
      <c r="GI267">
        <v>-2</v>
      </c>
      <c r="GJ267">
        <v>0</v>
      </c>
      <c r="GK267">
        <v>0</v>
      </c>
      <c r="GL267">
        <f t="shared" si="249"/>
        <v>0</v>
      </c>
      <c r="GM267">
        <f t="shared" si="250"/>
        <v>4631206</v>
      </c>
      <c r="GN267">
        <f t="shared" si="251"/>
        <v>4631206</v>
      </c>
      <c r="GO267">
        <f t="shared" si="252"/>
        <v>0</v>
      </c>
      <c r="GP267">
        <f t="shared" si="253"/>
        <v>0</v>
      </c>
      <c r="GR267">
        <v>0</v>
      </c>
      <c r="GS267">
        <v>0</v>
      </c>
      <c r="GT267">
        <v>0</v>
      </c>
      <c r="GU267" t="s">
        <v>3</v>
      </c>
      <c r="GV267">
        <f t="shared" si="254"/>
        <v>0</v>
      </c>
      <c r="GW267">
        <v>1</v>
      </c>
      <c r="GX267">
        <f t="shared" si="255"/>
        <v>0</v>
      </c>
      <c r="HA267">
        <v>0</v>
      </c>
      <c r="HB267">
        <v>0</v>
      </c>
      <c r="HC267">
        <f t="shared" si="256"/>
        <v>0</v>
      </c>
      <c r="IK267">
        <v>0</v>
      </c>
    </row>
    <row r="269" spans="1:245" x14ac:dyDescent="0.2">
      <c r="A269">
        <v>51</v>
      </c>
      <c r="B269">
        <f>B236</f>
        <v>1</v>
      </c>
      <c r="C269">
        <f>A236</f>
        <v>4</v>
      </c>
      <c r="D269">
        <f>ROW(A236)</f>
        <v>236</v>
      </c>
      <c r="F269" t="str">
        <f>IF(F236&lt;&gt;"",F236,"")</f>
        <v>Новый раздел</v>
      </c>
      <c r="G269" t="str">
        <f>IF(G236&lt;&gt;"",G236,"")</f>
        <v>Ворота</v>
      </c>
      <c r="H269">
        <v>0</v>
      </c>
      <c r="O269">
        <f t="shared" ref="O269:T269" si="268">ROUND(AB269,2)</f>
        <v>4646619.29</v>
      </c>
      <c r="P269">
        <f t="shared" si="268"/>
        <v>4644506.6399999997</v>
      </c>
      <c r="Q269">
        <f t="shared" si="268"/>
        <v>507.21</v>
      </c>
      <c r="R269">
        <f t="shared" si="268"/>
        <v>37.75</v>
      </c>
      <c r="S269">
        <f t="shared" si="268"/>
        <v>1605.44</v>
      </c>
      <c r="T269">
        <f t="shared" si="268"/>
        <v>0</v>
      </c>
      <c r="U269">
        <f>AH269</f>
        <v>185.52907878499997</v>
      </c>
      <c r="V269">
        <f>AI269</f>
        <v>2.9969790000000001</v>
      </c>
      <c r="W269">
        <f>ROUND(AJ269,2)</f>
        <v>0</v>
      </c>
      <c r="X269">
        <f>ROUND(AK269,2)</f>
        <v>1483.91</v>
      </c>
      <c r="Y269">
        <f>ROUND(AL269,2)</f>
        <v>1037.3399999999999</v>
      </c>
      <c r="AB269">
        <f>ROUND(SUMIF(AA240:AA267,"=47636896",O240:O267),2)</f>
        <v>4646619.29</v>
      </c>
      <c r="AC269">
        <f>ROUND(SUMIF(AA240:AA267,"=47636896",P240:P267),2)</f>
        <v>4644506.6399999997</v>
      </c>
      <c r="AD269">
        <f>ROUND(SUMIF(AA240:AA267,"=47636896",Q240:Q267),2)</f>
        <v>507.21</v>
      </c>
      <c r="AE269">
        <f>ROUND(SUMIF(AA240:AA267,"=47636896",R240:R267),2)</f>
        <v>37.75</v>
      </c>
      <c r="AF269">
        <f>ROUND(SUMIF(AA240:AA267,"=47636896",S240:S267),2)</f>
        <v>1605.44</v>
      </c>
      <c r="AG269">
        <f>ROUND(SUMIF(AA240:AA267,"=47636896",T240:T267),2)</f>
        <v>0</v>
      </c>
      <c r="AH269">
        <f>SUMIF(AA240:AA267,"=47636896",U240:U267)</f>
        <v>185.52907878499997</v>
      </c>
      <c r="AI269">
        <f>SUMIF(AA240:AA267,"=47636896",V240:V267)</f>
        <v>2.9969790000000001</v>
      </c>
      <c r="AJ269">
        <f>ROUND(SUMIF(AA240:AA267,"=47636896",W240:W267),2)</f>
        <v>0</v>
      </c>
      <c r="AK269">
        <f>ROUND(SUMIF(AA240:AA267,"=47636896",X240:X267),2)</f>
        <v>1483.91</v>
      </c>
      <c r="AL269">
        <f>ROUND(SUMIF(AA240:AA267,"=47636896",Y240:Y267),2)</f>
        <v>1037.3399999999999</v>
      </c>
      <c r="AO269">
        <f t="shared" ref="AO269:BC269" si="269">ROUND(BX269,2)</f>
        <v>0</v>
      </c>
      <c r="AP269">
        <f t="shared" si="269"/>
        <v>0</v>
      </c>
      <c r="AQ269">
        <f t="shared" si="269"/>
        <v>0</v>
      </c>
      <c r="AR269">
        <f t="shared" si="269"/>
        <v>4649140.54</v>
      </c>
      <c r="AS269">
        <f t="shared" si="269"/>
        <v>4647168.29</v>
      </c>
      <c r="AT269">
        <f t="shared" si="269"/>
        <v>1972.25</v>
      </c>
      <c r="AU269">
        <f t="shared" si="269"/>
        <v>0</v>
      </c>
      <c r="AV269">
        <f t="shared" si="269"/>
        <v>4644506.6399999997</v>
      </c>
      <c r="AW269">
        <f t="shared" si="269"/>
        <v>4644506.6399999997</v>
      </c>
      <c r="AX269">
        <f t="shared" si="269"/>
        <v>0</v>
      </c>
      <c r="AY269">
        <f t="shared" si="269"/>
        <v>4644506.6399999997</v>
      </c>
      <c r="AZ269">
        <f t="shared" si="269"/>
        <v>0</v>
      </c>
      <c r="BA269">
        <f t="shared" si="269"/>
        <v>0</v>
      </c>
      <c r="BB269">
        <f t="shared" si="269"/>
        <v>0</v>
      </c>
      <c r="BC269">
        <f t="shared" si="269"/>
        <v>0</v>
      </c>
      <c r="BX269">
        <f>ROUND(SUMIF(AA240:AA267,"=47636896",FQ240:FQ267),2)</f>
        <v>0</v>
      </c>
      <c r="BY269">
        <f>ROUND(SUMIF(AA240:AA267,"=47636896",FR240:FR267),2)</f>
        <v>0</v>
      </c>
      <c r="BZ269">
        <f>ROUND(SUMIF(AA240:AA267,"=47636896",GL240:GL267),2)</f>
        <v>0</v>
      </c>
      <c r="CA269">
        <f>ROUND(SUMIF(AA240:AA267,"=47636896",GM240:GM267),2)</f>
        <v>4649140.54</v>
      </c>
      <c r="CB269">
        <f>ROUND(SUMIF(AA240:AA267,"=47636896",GN240:GN267),2)</f>
        <v>4647168.29</v>
      </c>
      <c r="CC269">
        <f>ROUND(SUMIF(AA240:AA267,"=47636896",GO240:GO267),2)</f>
        <v>1972.25</v>
      </c>
      <c r="CD269">
        <f>ROUND(SUMIF(AA240:AA267,"=47636896",GP240:GP267),2)</f>
        <v>0</v>
      </c>
      <c r="CE269">
        <f>AC269-BX269</f>
        <v>4644506.6399999997</v>
      </c>
      <c r="CF269">
        <f>AC269-BY269</f>
        <v>4644506.6399999997</v>
      </c>
      <c r="CG269">
        <f>BX269-BZ269</f>
        <v>0</v>
      </c>
      <c r="CH269">
        <f>AC269-BX269-BY269+BZ269</f>
        <v>4644506.6399999997</v>
      </c>
      <c r="CI269">
        <f>BY269-BZ269</f>
        <v>0</v>
      </c>
      <c r="CJ269">
        <f>ROUND(SUMIF(AA240:AA267,"=47636896",GX240:GX267),2)</f>
        <v>0</v>
      </c>
      <c r="CK269">
        <f>ROUND(SUMIF(AA240:AA267,"=47636896",GY240:GY267),2)</f>
        <v>0</v>
      </c>
      <c r="CL269">
        <f>ROUND(SUMIF(AA240:AA267,"=47636896",GZ240:GZ267),2)</f>
        <v>0</v>
      </c>
      <c r="DG269">
        <f t="shared" ref="DG269:DL269" si="270">ROUND(DT269,2)</f>
        <v>4646619.29</v>
      </c>
      <c r="DH269">
        <f t="shared" si="270"/>
        <v>4644506.6399999997</v>
      </c>
      <c r="DI269">
        <f t="shared" si="270"/>
        <v>507.21</v>
      </c>
      <c r="DJ269">
        <f t="shared" si="270"/>
        <v>37.75</v>
      </c>
      <c r="DK269">
        <f t="shared" si="270"/>
        <v>1605.44</v>
      </c>
      <c r="DL269">
        <f t="shared" si="270"/>
        <v>0</v>
      </c>
      <c r="DM269">
        <f>DZ269</f>
        <v>185.52907878499997</v>
      </c>
      <c r="DN269">
        <f>EA269</f>
        <v>2.9969790000000001</v>
      </c>
      <c r="DO269">
        <f>ROUND(EB269,2)</f>
        <v>0</v>
      </c>
      <c r="DP269">
        <f>ROUND(EC269,2)</f>
        <v>1483.91</v>
      </c>
      <c r="DQ269">
        <f>ROUND(ED269,2)</f>
        <v>1037.3399999999999</v>
      </c>
      <c r="DT269">
        <f>ROUND(SUMIF(AA240:AA267,"=47641669",O240:O267),2)</f>
        <v>4646619.29</v>
      </c>
      <c r="DU269">
        <f>ROUND(SUMIF(AA240:AA267,"=47641669",P240:P267),2)</f>
        <v>4644506.6399999997</v>
      </c>
      <c r="DV269">
        <f>ROUND(SUMIF(AA240:AA267,"=47641669",Q240:Q267),2)</f>
        <v>507.21</v>
      </c>
      <c r="DW269">
        <f>ROUND(SUMIF(AA240:AA267,"=47641669",R240:R267),2)</f>
        <v>37.75</v>
      </c>
      <c r="DX269">
        <f>ROUND(SUMIF(AA240:AA267,"=47641669",S240:S267),2)</f>
        <v>1605.44</v>
      </c>
      <c r="DY269">
        <f>ROUND(SUMIF(AA240:AA267,"=47641669",T240:T267),2)</f>
        <v>0</v>
      </c>
      <c r="DZ269">
        <f>SUMIF(AA240:AA267,"=47641669",U240:U267)</f>
        <v>185.52907878499997</v>
      </c>
      <c r="EA269">
        <f>SUMIF(AA240:AA267,"=47641669",V240:V267)</f>
        <v>2.9969790000000001</v>
      </c>
      <c r="EB269">
        <f>ROUND(SUMIF(AA240:AA267,"=47641669",W240:W267),2)</f>
        <v>0</v>
      </c>
      <c r="EC269">
        <f>ROUND(SUMIF(AA240:AA267,"=47641669",X240:X267),2)</f>
        <v>1483.91</v>
      </c>
      <c r="ED269">
        <f>ROUND(SUMIF(AA240:AA267,"=47641669",Y240:Y267),2)</f>
        <v>1037.3399999999999</v>
      </c>
      <c r="EG269">
        <f t="shared" ref="EG269:EU269" si="271">ROUND(FP269,2)</f>
        <v>0</v>
      </c>
      <c r="EH269">
        <f t="shared" si="271"/>
        <v>0</v>
      </c>
      <c r="EI269">
        <f t="shared" si="271"/>
        <v>0</v>
      </c>
      <c r="EJ269">
        <f t="shared" si="271"/>
        <v>4649140.54</v>
      </c>
      <c r="EK269">
        <f t="shared" si="271"/>
        <v>4647168.29</v>
      </c>
      <c r="EL269">
        <f t="shared" si="271"/>
        <v>1972.25</v>
      </c>
      <c r="EM269">
        <f t="shared" si="271"/>
        <v>0</v>
      </c>
      <c r="EN269">
        <f t="shared" si="271"/>
        <v>4644506.6399999997</v>
      </c>
      <c r="EO269">
        <f t="shared" si="271"/>
        <v>4644506.6399999997</v>
      </c>
      <c r="EP269">
        <f t="shared" si="271"/>
        <v>0</v>
      </c>
      <c r="EQ269">
        <f t="shared" si="271"/>
        <v>4644506.6399999997</v>
      </c>
      <c r="ER269">
        <f t="shared" si="271"/>
        <v>0</v>
      </c>
      <c r="ES269">
        <f t="shared" si="271"/>
        <v>0</v>
      </c>
      <c r="ET269">
        <f t="shared" si="271"/>
        <v>0</v>
      </c>
      <c r="EU269">
        <f t="shared" si="271"/>
        <v>0</v>
      </c>
      <c r="FP269">
        <f>ROUND(SUMIF(AA240:AA267,"=47641669",FQ240:FQ267),2)</f>
        <v>0</v>
      </c>
      <c r="FQ269">
        <f>ROUND(SUMIF(AA240:AA267,"=47641669",FR240:FR267),2)</f>
        <v>0</v>
      </c>
      <c r="FR269">
        <f>ROUND(SUMIF(AA240:AA267,"=47641669",GL240:GL267),2)</f>
        <v>0</v>
      </c>
      <c r="FS269">
        <f>ROUND(SUMIF(AA240:AA267,"=47641669",GM240:GM267),2)</f>
        <v>4649140.54</v>
      </c>
      <c r="FT269">
        <f>ROUND(SUMIF(AA240:AA267,"=47641669",GN240:GN267),2)</f>
        <v>4647168.29</v>
      </c>
      <c r="FU269">
        <f>ROUND(SUMIF(AA240:AA267,"=47641669",GO240:GO267),2)</f>
        <v>1972.25</v>
      </c>
      <c r="FV269">
        <f>ROUND(SUMIF(AA240:AA267,"=47641669",GP240:GP267),2)</f>
        <v>0</v>
      </c>
      <c r="FW269">
        <f>DU269-FP269</f>
        <v>4644506.6399999997</v>
      </c>
      <c r="FX269">
        <f>DU269-FQ269</f>
        <v>4644506.6399999997</v>
      </c>
      <c r="FY269">
        <f>FP269-FR269</f>
        <v>0</v>
      </c>
      <c r="FZ269">
        <f>DU269-FP269-FQ269+FR269</f>
        <v>4644506.6399999997</v>
      </c>
      <c r="GA269">
        <f>FQ269-FR269</f>
        <v>0</v>
      </c>
      <c r="GB269">
        <f>ROUND(SUMIF(AA240:AA267,"=47641669",GX240:GX267),2)</f>
        <v>0</v>
      </c>
      <c r="GC269">
        <f>ROUND(SUMIF(AA240:AA267,"=47641669",GY240:GY267),2)</f>
        <v>0</v>
      </c>
      <c r="GD269">
        <f>ROUND(SUMIF(AA240:AA267,"=47641669",GZ240:GZ267),2)</f>
        <v>0</v>
      </c>
      <c r="GX269">
        <v>0</v>
      </c>
    </row>
    <row r="271" spans="1:245" x14ac:dyDescent="0.2">
      <c r="A271">
        <v>50</v>
      </c>
      <c r="B271">
        <v>0</v>
      </c>
      <c r="C271">
        <v>0</v>
      </c>
      <c r="D271">
        <v>1</v>
      </c>
      <c r="E271">
        <v>201</v>
      </c>
      <c r="F271">
        <f>ROUND(Source!O269,O271)</f>
        <v>4646619.29</v>
      </c>
      <c r="G271" t="s">
        <v>138</v>
      </c>
      <c r="H271" t="s">
        <v>139</v>
      </c>
      <c r="K271">
        <v>201</v>
      </c>
      <c r="L271">
        <v>1</v>
      </c>
      <c r="M271">
        <v>3</v>
      </c>
      <c r="N271" t="s">
        <v>3</v>
      </c>
      <c r="O271">
        <v>2</v>
      </c>
      <c r="P271">
        <f>ROUND(Source!DG269,O271)</f>
        <v>4646619.29</v>
      </c>
    </row>
    <row r="272" spans="1:245" x14ac:dyDescent="0.2">
      <c r="A272">
        <v>50</v>
      </c>
      <c r="B272">
        <v>0</v>
      </c>
      <c r="C272">
        <v>0</v>
      </c>
      <c r="D272">
        <v>1</v>
      </c>
      <c r="E272">
        <v>202</v>
      </c>
      <c r="F272">
        <f>ROUND(Source!P269,O272)</f>
        <v>4644506.6399999997</v>
      </c>
      <c r="G272" t="s">
        <v>140</v>
      </c>
      <c r="H272" t="s">
        <v>141</v>
      </c>
      <c r="K272">
        <v>202</v>
      </c>
      <c r="L272">
        <v>2</v>
      </c>
      <c r="M272">
        <v>3</v>
      </c>
      <c r="N272" t="s">
        <v>3</v>
      </c>
      <c r="O272">
        <v>2</v>
      </c>
      <c r="P272">
        <f>ROUND(Source!DH269,O272)</f>
        <v>4644506.6399999997</v>
      </c>
    </row>
    <row r="273" spans="1:16" x14ac:dyDescent="0.2">
      <c r="A273">
        <v>50</v>
      </c>
      <c r="B273">
        <v>0</v>
      </c>
      <c r="C273">
        <v>0</v>
      </c>
      <c r="D273">
        <v>1</v>
      </c>
      <c r="E273">
        <v>222</v>
      </c>
      <c r="F273">
        <f>ROUND(Source!AO269,O273)</f>
        <v>0</v>
      </c>
      <c r="G273" t="s">
        <v>142</v>
      </c>
      <c r="H273" t="s">
        <v>143</v>
      </c>
      <c r="K273">
        <v>222</v>
      </c>
      <c r="L273">
        <v>3</v>
      </c>
      <c r="M273">
        <v>3</v>
      </c>
      <c r="N273" t="s">
        <v>3</v>
      </c>
      <c r="O273">
        <v>2</v>
      </c>
      <c r="P273">
        <f>ROUND(Source!EG269,O273)</f>
        <v>0</v>
      </c>
    </row>
    <row r="274" spans="1:16" x14ac:dyDescent="0.2">
      <c r="A274">
        <v>50</v>
      </c>
      <c r="B274">
        <v>0</v>
      </c>
      <c r="C274">
        <v>0</v>
      </c>
      <c r="D274">
        <v>1</v>
      </c>
      <c r="E274">
        <v>225</v>
      </c>
      <c r="F274">
        <f>ROUND(Source!AV269,O274)</f>
        <v>4644506.6399999997</v>
      </c>
      <c r="G274" t="s">
        <v>144</v>
      </c>
      <c r="H274" t="s">
        <v>145</v>
      </c>
      <c r="K274">
        <v>225</v>
      </c>
      <c r="L274">
        <v>4</v>
      </c>
      <c r="M274">
        <v>3</v>
      </c>
      <c r="N274" t="s">
        <v>3</v>
      </c>
      <c r="O274">
        <v>2</v>
      </c>
      <c r="P274">
        <f>ROUND(Source!EN269,O274)</f>
        <v>4644506.6399999997</v>
      </c>
    </row>
    <row r="275" spans="1:16" x14ac:dyDescent="0.2">
      <c r="A275">
        <v>50</v>
      </c>
      <c r="B275">
        <v>0</v>
      </c>
      <c r="C275">
        <v>0</v>
      </c>
      <c r="D275">
        <v>1</v>
      </c>
      <c r="E275">
        <v>226</v>
      </c>
      <c r="F275">
        <f>ROUND(Source!AW269,O275)</f>
        <v>4644506.6399999997</v>
      </c>
      <c r="G275" t="s">
        <v>146</v>
      </c>
      <c r="H275" t="s">
        <v>147</v>
      </c>
      <c r="K275">
        <v>226</v>
      </c>
      <c r="L275">
        <v>5</v>
      </c>
      <c r="M275">
        <v>3</v>
      </c>
      <c r="N275" t="s">
        <v>3</v>
      </c>
      <c r="O275">
        <v>2</v>
      </c>
      <c r="P275">
        <f>ROUND(Source!EO269,O275)</f>
        <v>4644506.6399999997</v>
      </c>
    </row>
    <row r="276" spans="1:16" x14ac:dyDescent="0.2">
      <c r="A276">
        <v>50</v>
      </c>
      <c r="B276">
        <v>0</v>
      </c>
      <c r="C276">
        <v>0</v>
      </c>
      <c r="D276">
        <v>1</v>
      </c>
      <c r="E276">
        <v>227</v>
      </c>
      <c r="F276">
        <f>ROUND(Source!AX269,O276)</f>
        <v>0</v>
      </c>
      <c r="G276" t="s">
        <v>148</v>
      </c>
      <c r="H276" t="s">
        <v>149</v>
      </c>
      <c r="K276">
        <v>227</v>
      </c>
      <c r="L276">
        <v>6</v>
      </c>
      <c r="M276">
        <v>3</v>
      </c>
      <c r="N276" t="s">
        <v>3</v>
      </c>
      <c r="O276">
        <v>2</v>
      </c>
      <c r="P276">
        <f>ROUND(Source!EP269,O276)</f>
        <v>0</v>
      </c>
    </row>
    <row r="277" spans="1:16" x14ac:dyDescent="0.2">
      <c r="A277">
        <v>50</v>
      </c>
      <c r="B277">
        <v>0</v>
      </c>
      <c r="C277">
        <v>0</v>
      </c>
      <c r="D277">
        <v>1</v>
      </c>
      <c r="E277">
        <v>228</v>
      </c>
      <c r="F277">
        <f>ROUND(Source!AY269,O277)</f>
        <v>4644506.6399999997</v>
      </c>
      <c r="G277" t="s">
        <v>150</v>
      </c>
      <c r="H277" t="s">
        <v>151</v>
      </c>
      <c r="K277">
        <v>228</v>
      </c>
      <c r="L277">
        <v>7</v>
      </c>
      <c r="M277">
        <v>3</v>
      </c>
      <c r="N277" t="s">
        <v>3</v>
      </c>
      <c r="O277">
        <v>2</v>
      </c>
      <c r="P277">
        <f>ROUND(Source!EQ269,O277)</f>
        <v>4644506.6399999997</v>
      </c>
    </row>
    <row r="278" spans="1:16" x14ac:dyDescent="0.2">
      <c r="A278">
        <v>50</v>
      </c>
      <c r="B278">
        <v>0</v>
      </c>
      <c r="C278">
        <v>0</v>
      </c>
      <c r="D278">
        <v>1</v>
      </c>
      <c r="E278">
        <v>216</v>
      </c>
      <c r="F278">
        <f>ROUND(Source!AP269,O278)</f>
        <v>0</v>
      </c>
      <c r="G278" t="s">
        <v>152</v>
      </c>
      <c r="H278" t="s">
        <v>153</v>
      </c>
      <c r="K278">
        <v>216</v>
      </c>
      <c r="L278">
        <v>8</v>
      </c>
      <c r="M278">
        <v>3</v>
      </c>
      <c r="N278" t="s">
        <v>3</v>
      </c>
      <c r="O278">
        <v>2</v>
      </c>
      <c r="P278">
        <f>ROUND(Source!EH269,O278)</f>
        <v>0</v>
      </c>
    </row>
    <row r="279" spans="1:16" x14ac:dyDescent="0.2">
      <c r="A279">
        <v>50</v>
      </c>
      <c r="B279">
        <v>0</v>
      </c>
      <c r="C279">
        <v>0</v>
      </c>
      <c r="D279">
        <v>1</v>
      </c>
      <c r="E279">
        <v>223</v>
      </c>
      <c r="F279">
        <f>ROUND(Source!AQ269,O279)</f>
        <v>0</v>
      </c>
      <c r="G279" t="s">
        <v>154</v>
      </c>
      <c r="H279" t="s">
        <v>155</v>
      </c>
      <c r="K279">
        <v>223</v>
      </c>
      <c r="L279">
        <v>9</v>
      </c>
      <c r="M279">
        <v>3</v>
      </c>
      <c r="N279" t="s">
        <v>3</v>
      </c>
      <c r="O279">
        <v>2</v>
      </c>
      <c r="P279">
        <f>ROUND(Source!EI269,O279)</f>
        <v>0</v>
      </c>
    </row>
    <row r="280" spans="1:16" x14ac:dyDescent="0.2">
      <c r="A280">
        <v>50</v>
      </c>
      <c r="B280">
        <v>0</v>
      </c>
      <c r="C280">
        <v>0</v>
      </c>
      <c r="D280">
        <v>1</v>
      </c>
      <c r="E280">
        <v>229</v>
      </c>
      <c r="F280">
        <f>ROUND(Source!AZ269,O280)</f>
        <v>0</v>
      </c>
      <c r="G280" t="s">
        <v>156</v>
      </c>
      <c r="H280" t="s">
        <v>157</v>
      </c>
      <c r="K280">
        <v>229</v>
      </c>
      <c r="L280">
        <v>10</v>
      </c>
      <c r="M280">
        <v>3</v>
      </c>
      <c r="N280" t="s">
        <v>3</v>
      </c>
      <c r="O280">
        <v>2</v>
      </c>
      <c r="P280">
        <f>ROUND(Source!ER269,O280)</f>
        <v>0</v>
      </c>
    </row>
    <row r="281" spans="1:16" x14ac:dyDescent="0.2">
      <c r="A281">
        <v>50</v>
      </c>
      <c r="B281">
        <v>0</v>
      </c>
      <c r="C281">
        <v>0</v>
      </c>
      <c r="D281">
        <v>1</v>
      </c>
      <c r="E281">
        <v>203</v>
      </c>
      <c r="F281">
        <f>ROUND(Source!Q269,O281)</f>
        <v>507.21</v>
      </c>
      <c r="G281" t="s">
        <v>158</v>
      </c>
      <c r="H281" t="s">
        <v>159</v>
      </c>
      <c r="K281">
        <v>203</v>
      </c>
      <c r="L281">
        <v>11</v>
      </c>
      <c r="M281">
        <v>3</v>
      </c>
      <c r="N281" t="s">
        <v>3</v>
      </c>
      <c r="O281">
        <v>2</v>
      </c>
      <c r="P281">
        <f>ROUND(Source!DI269,O281)</f>
        <v>507.21</v>
      </c>
    </row>
    <row r="282" spans="1:16" x14ac:dyDescent="0.2">
      <c r="A282">
        <v>50</v>
      </c>
      <c r="B282">
        <v>0</v>
      </c>
      <c r="C282">
        <v>0</v>
      </c>
      <c r="D282">
        <v>1</v>
      </c>
      <c r="E282">
        <v>231</v>
      </c>
      <c r="F282">
        <f>ROUND(Source!BB269,O282)</f>
        <v>0</v>
      </c>
      <c r="G282" t="s">
        <v>160</v>
      </c>
      <c r="H282" t="s">
        <v>161</v>
      </c>
      <c r="K282">
        <v>231</v>
      </c>
      <c r="L282">
        <v>12</v>
      </c>
      <c r="M282">
        <v>3</v>
      </c>
      <c r="N282" t="s">
        <v>3</v>
      </c>
      <c r="O282">
        <v>2</v>
      </c>
      <c r="P282">
        <f>ROUND(Source!ET269,O282)</f>
        <v>0</v>
      </c>
    </row>
    <row r="283" spans="1:16" x14ac:dyDescent="0.2">
      <c r="A283">
        <v>50</v>
      </c>
      <c r="B283">
        <v>0</v>
      </c>
      <c r="C283">
        <v>0</v>
      </c>
      <c r="D283">
        <v>1</v>
      </c>
      <c r="E283">
        <v>204</v>
      </c>
      <c r="F283">
        <f>ROUND(Source!R269,O283)</f>
        <v>37.75</v>
      </c>
      <c r="G283" t="s">
        <v>162</v>
      </c>
      <c r="H283" t="s">
        <v>163</v>
      </c>
      <c r="K283">
        <v>204</v>
      </c>
      <c r="L283">
        <v>13</v>
      </c>
      <c r="M283">
        <v>3</v>
      </c>
      <c r="N283" t="s">
        <v>3</v>
      </c>
      <c r="O283">
        <v>2</v>
      </c>
      <c r="P283">
        <f>ROUND(Source!DJ269,O283)</f>
        <v>37.75</v>
      </c>
    </row>
    <row r="284" spans="1:16" x14ac:dyDescent="0.2">
      <c r="A284">
        <v>50</v>
      </c>
      <c r="B284">
        <v>0</v>
      </c>
      <c r="C284">
        <v>0</v>
      </c>
      <c r="D284">
        <v>1</v>
      </c>
      <c r="E284">
        <v>205</v>
      </c>
      <c r="F284">
        <f>ROUND(Source!S269,O284)</f>
        <v>1605.44</v>
      </c>
      <c r="G284" t="s">
        <v>164</v>
      </c>
      <c r="H284" t="s">
        <v>165</v>
      </c>
      <c r="K284">
        <v>205</v>
      </c>
      <c r="L284">
        <v>14</v>
      </c>
      <c r="M284">
        <v>3</v>
      </c>
      <c r="N284" t="s">
        <v>3</v>
      </c>
      <c r="O284">
        <v>2</v>
      </c>
      <c r="P284">
        <f>ROUND(Source!DK269,O284)</f>
        <v>1605.44</v>
      </c>
    </row>
    <row r="285" spans="1:16" x14ac:dyDescent="0.2">
      <c r="A285">
        <v>50</v>
      </c>
      <c r="B285">
        <v>0</v>
      </c>
      <c r="C285">
        <v>0</v>
      </c>
      <c r="D285">
        <v>1</v>
      </c>
      <c r="E285">
        <v>232</v>
      </c>
      <c r="F285">
        <f>ROUND(Source!BC269,O285)</f>
        <v>0</v>
      </c>
      <c r="G285" t="s">
        <v>166</v>
      </c>
      <c r="H285" t="s">
        <v>167</v>
      </c>
      <c r="K285">
        <v>232</v>
      </c>
      <c r="L285">
        <v>15</v>
      </c>
      <c r="M285">
        <v>3</v>
      </c>
      <c r="N285" t="s">
        <v>3</v>
      </c>
      <c r="O285">
        <v>2</v>
      </c>
      <c r="P285">
        <f>ROUND(Source!EU269,O285)</f>
        <v>0</v>
      </c>
    </row>
    <row r="286" spans="1:16" x14ac:dyDescent="0.2">
      <c r="A286">
        <v>50</v>
      </c>
      <c r="B286">
        <v>0</v>
      </c>
      <c r="C286">
        <v>0</v>
      </c>
      <c r="D286">
        <v>1</v>
      </c>
      <c r="E286">
        <v>214</v>
      </c>
      <c r="F286">
        <f>ROUND(Source!AS269,O286)</f>
        <v>4647168.29</v>
      </c>
      <c r="G286" t="s">
        <v>168</v>
      </c>
      <c r="H286" t="s">
        <v>169</v>
      </c>
      <c r="K286">
        <v>214</v>
      </c>
      <c r="L286">
        <v>16</v>
      </c>
      <c r="M286">
        <v>3</v>
      </c>
      <c r="N286" t="s">
        <v>3</v>
      </c>
      <c r="O286">
        <v>2</v>
      </c>
      <c r="P286">
        <f>ROUND(Source!EK269,O286)</f>
        <v>4647168.29</v>
      </c>
    </row>
    <row r="287" spans="1:16" x14ac:dyDescent="0.2">
      <c r="A287">
        <v>50</v>
      </c>
      <c r="B287">
        <v>0</v>
      </c>
      <c r="C287">
        <v>0</v>
      </c>
      <c r="D287">
        <v>1</v>
      </c>
      <c r="E287">
        <v>215</v>
      </c>
      <c r="F287">
        <f>ROUND(Source!AT269,O287)</f>
        <v>1972.25</v>
      </c>
      <c r="G287" t="s">
        <v>170</v>
      </c>
      <c r="H287" t="s">
        <v>171</v>
      </c>
      <c r="K287">
        <v>215</v>
      </c>
      <c r="L287">
        <v>17</v>
      </c>
      <c r="M287">
        <v>3</v>
      </c>
      <c r="N287" t="s">
        <v>3</v>
      </c>
      <c r="O287">
        <v>2</v>
      </c>
      <c r="P287">
        <f>ROUND(Source!EL269,O287)</f>
        <v>1972.25</v>
      </c>
    </row>
    <row r="288" spans="1:16" x14ac:dyDescent="0.2">
      <c r="A288">
        <v>50</v>
      </c>
      <c r="B288">
        <v>0</v>
      </c>
      <c r="C288">
        <v>0</v>
      </c>
      <c r="D288">
        <v>1</v>
      </c>
      <c r="E288">
        <v>217</v>
      </c>
      <c r="F288">
        <f>ROUND(Source!AU269,O288)</f>
        <v>0</v>
      </c>
      <c r="G288" t="s">
        <v>172</v>
      </c>
      <c r="H288" t="s">
        <v>173</v>
      </c>
      <c r="K288">
        <v>217</v>
      </c>
      <c r="L288">
        <v>18</v>
      </c>
      <c r="M288">
        <v>3</v>
      </c>
      <c r="N288" t="s">
        <v>3</v>
      </c>
      <c r="O288">
        <v>2</v>
      </c>
      <c r="P288">
        <f>ROUND(Source!EM269,O288)</f>
        <v>0</v>
      </c>
    </row>
    <row r="289" spans="1:245" x14ac:dyDescent="0.2">
      <c r="A289">
        <v>50</v>
      </c>
      <c r="B289">
        <v>0</v>
      </c>
      <c r="C289">
        <v>0</v>
      </c>
      <c r="D289">
        <v>1</v>
      </c>
      <c r="E289">
        <v>230</v>
      </c>
      <c r="F289">
        <f>ROUND(Source!BA269,O289)</f>
        <v>0</v>
      </c>
      <c r="G289" t="s">
        <v>174</v>
      </c>
      <c r="H289" t="s">
        <v>175</v>
      </c>
      <c r="K289">
        <v>230</v>
      </c>
      <c r="L289">
        <v>19</v>
      </c>
      <c r="M289">
        <v>3</v>
      </c>
      <c r="N289" t="s">
        <v>3</v>
      </c>
      <c r="O289">
        <v>2</v>
      </c>
      <c r="P289">
        <f>ROUND(Source!ES269,O289)</f>
        <v>0</v>
      </c>
    </row>
    <row r="290" spans="1:245" x14ac:dyDescent="0.2">
      <c r="A290">
        <v>50</v>
      </c>
      <c r="B290">
        <v>0</v>
      </c>
      <c r="C290">
        <v>0</v>
      </c>
      <c r="D290">
        <v>1</v>
      </c>
      <c r="E290">
        <v>206</v>
      </c>
      <c r="F290">
        <f>ROUND(Source!T269,O290)</f>
        <v>0</v>
      </c>
      <c r="G290" t="s">
        <v>176</v>
      </c>
      <c r="H290" t="s">
        <v>177</v>
      </c>
      <c r="K290">
        <v>206</v>
      </c>
      <c r="L290">
        <v>20</v>
      </c>
      <c r="M290">
        <v>3</v>
      </c>
      <c r="N290" t="s">
        <v>3</v>
      </c>
      <c r="O290">
        <v>2</v>
      </c>
      <c r="P290">
        <f>ROUND(Source!DL269,O290)</f>
        <v>0</v>
      </c>
    </row>
    <row r="291" spans="1:245" x14ac:dyDescent="0.2">
      <c r="A291">
        <v>50</v>
      </c>
      <c r="B291">
        <v>0</v>
      </c>
      <c r="C291">
        <v>0</v>
      </c>
      <c r="D291">
        <v>1</v>
      </c>
      <c r="E291">
        <v>207</v>
      </c>
      <c r="F291">
        <f>Source!U269</f>
        <v>185.52907878499997</v>
      </c>
      <c r="G291" t="s">
        <v>178</v>
      </c>
      <c r="H291" t="s">
        <v>179</v>
      </c>
      <c r="K291">
        <v>207</v>
      </c>
      <c r="L291">
        <v>21</v>
      </c>
      <c r="M291">
        <v>3</v>
      </c>
      <c r="N291" t="s">
        <v>3</v>
      </c>
      <c r="O291">
        <v>-1</v>
      </c>
      <c r="P291">
        <f>Source!DM269</f>
        <v>185.52907878499997</v>
      </c>
    </row>
    <row r="292" spans="1:245" x14ac:dyDescent="0.2">
      <c r="A292">
        <v>50</v>
      </c>
      <c r="B292">
        <v>0</v>
      </c>
      <c r="C292">
        <v>0</v>
      </c>
      <c r="D292">
        <v>1</v>
      </c>
      <c r="E292">
        <v>208</v>
      </c>
      <c r="F292">
        <f>Source!V269</f>
        <v>2.9969790000000001</v>
      </c>
      <c r="G292" t="s">
        <v>180</v>
      </c>
      <c r="H292" t="s">
        <v>181</v>
      </c>
      <c r="K292">
        <v>208</v>
      </c>
      <c r="L292">
        <v>22</v>
      </c>
      <c r="M292">
        <v>3</v>
      </c>
      <c r="N292" t="s">
        <v>3</v>
      </c>
      <c r="O292">
        <v>-1</v>
      </c>
      <c r="P292">
        <f>Source!DN269</f>
        <v>2.9969790000000001</v>
      </c>
    </row>
    <row r="293" spans="1:245" x14ac:dyDescent="0.2">
      <c r="A293">
        <v>50</v>
      </c>
      <c r="B293">
        <v>0</v>
      </c>
      <c r="C293">
        <v>0</v>
      </c>
      <c r="D293">
        <v>1</v>
      </c>
      <c r="E293">
        <v>209</v>
      </c>
      <c r="F293">
        <f>ROUND(Source!W269,O293)</f>
        <v>0</v>
      </c>
      <c r="G293" t="s">
        <v>182</v>
      </c>
      <c r="H293" t="s">
        <v>183</v>
      </c>
      <c r="K293">
        <v>209</v>
      </c>
      <c r="L293">
        <v>23</v>
      </c>
      <c r="M293">
        <v>3</v>
      </c>
      <c r="N293" t="s">
        <v>3</v>
      </c>
      <c r="O293">
        <v>2</v>
      </c>
      <c r="P293">
        <f>ROUND(Source!DO269,O293)</f>
        <v>0</v>
      </c>
    </row>
    <row r="294" spans="1:245" x14ac:dyDescent="0.2">
      <c r="A294">
        <v>50</v>
      </c>
      <c r="B294">
        <v>0</v>
      </c>
      <c r="C294">
        <v>0</v>
      </c>
      <c r="D294">
        <v>1</v>
      </c>
      <c r="E294">
        <v>210</v>
      </c>
      <c r="F294">
        <f>ROUND(Source!X269,O294)</f>
        <v>1483.91</v>
      </c>
      <c r="G294" t="s">
        <v>184</v>
      </c>
      <c r="H294" t="s">
        <v>185</v>
      </c>
      <c r="K294">
        <v>210</v>
      </c>
      <c r="L294">
        <v>24</v>
      </c>
      <c r="M294">
        <v>3</v>
      </c>
      <c r="N294" t="s">
        <v>3</v>
      </c>
      <c r="O294">
        <v>2</v>
      </c>
      <c r="P294">
        <f>ROUND(Source!DP269,O294)</f>
        <v>1483.91</v>
      </c>
    </row>
    <row r="295" spans="1:245" x14ac:dyDescent="0.2">
      <c r="A295">
        <v>50</v>
      </c>
      <c r="B295">
        <v>0</v>
      </c>
      <c r="C295">
        <v>0</v>
      </c>
      <c r="D295">
        <v>1</v>
      </c>
      <c r="E295">
        <v>211</v>
      </c>
      <c r="F295">
        <f>ROUND(Source!Y269,O295)</f>
        <v>1037.3399999999999</v>
      </c>
      <c r="G295" t="s">
        <v>186</v>
      </c>
      <c r="H295" t="s">
        <v>187</v>
      </c>
      <c r="K295">
        <v>211</v>
      </c>
      <c r="L295">
        <v>25</v>
      </c>
      <c r="M295">
        <v>3</v>
      </c>
      <c r="N295" t="s">
        <v>3</v>
      </c>
      <c r="O295">
        <v>2</v>
      </c>
      <c r="P295">
        <f>ROUND(Source!DQ269,O295)</f>
        <v>1037.3399999999999</v>
      </c>
    </row>
    <row r="296" spans="1:245" x14ac:dyDescent="0.2">
      <c r="A296">
        <v>50</v>
      </c>
      <c r="B296">
        <v>0</v>
      </c>
      <c r="C296">
        <v>0</v>
      </c>
      <c r="D296">
        <v>1</v>
      </c>
      <c r="E296">
        <v>224</v>
      </c>
      <c r="F296">
        <f>ROUND(Source!AR269,O296)</f>
        <v>4649140.54</v>
      </c>
      <c r="G296" t="s">
        <v>188</v>
      </c>
      <c r="H296" t="s">
        <v>189</v>
      </c>
      <c r="K296">
        <v>224</v>
      </c>
      <c r="L296">
        <v>26</v>
      </c>
      <c r="M296">
        <v>3</v>
      </c>
      <c r="N296" t="s">
        <v>3</v>
      </c>
      <c r="O296">
        <v>2</v>
      </c>
      <c r="P296">
        <f>ROUND(Source!EJ269,O296)</f>
        <v>4649140.54</v>
      </c>
    </row>
    <row r="298" spans="1:245" x14ac:dyDescent="0.2">
      <c r="A298">
        <v>4</v>
      </c>
      <c r="B298">
        <v>1</v>
      </c>
      <c r="D298">
        <f>ROW(A367)</f>
        <v>367</v>
      </c>
      <c r="F298" t="s">
        <v>13</v>
      </c>
      <c r="G298" t="s">
        <v>343</v>
      </c>
      <c r="H298" t="s">
        <v>3</v>
      </c>
      <c r="I298">
        <v>0</v>
      </c>
      <c r="K298">
        <v>0</v>
      </c>
      <c r="U298" t="s">
        <v>3</v>
      </c>
      <c r="V298">
        <v>0</v>
      </c>
      <c r="AB298" t="s">
        <v>3</v>
      </c>
      <c r="AC298" t="s">
        <v>3</v>
      </c>
      <c r="AD298" t="s">
        <v>3</v>
      </c>
      <c r="AE298" t="s">
        <v>3</v>
      </c>
      <c r="AF298" t="s">
        <v>3</v>
      </c>
      <c r="AG298" t="s">
        <v>3</v>
      </c>
      <c r="AP298" t="s">
        <v>3</v>
      </c>
      <c r="AQ298" t="s">
        <v>3</v>
      </c>
      <c r="AR298" t="s">
        <v>3</v>
      </c>
      <c r="AZ298" t="s">
        <v>3</v>
      </c>
      <c r="BB298" t="s">
        <v>3</v>
      </c>
      <c r="BC298" t="s">
        <v>3</v>
      </c>
      <c r="BD298" t="s">
        <v>3</v>
      </c>
      <c r="BE298" t="s">
        <v>3</v>
      </c>
      <c r="BF298" t="s">
        <v>3</v>
      </c>
      <c r="BG298" t="s">
        <v>3</v>
      </c>
      <c r="BH298" t="s">
        <v>3</v>
      </c>
      <c r="BI298" t="s">
        <v>3</v>
      </c>
      <c r="BJ298" t="s">
        <v>3</v>
      </c>
      <c r="BK298" t="s">
        <v>3</v>
      </c>
      <c r="BL298" t="s">
        <v>3</v>
      </c>
      <c r="BM298" t="s">
        <v>3</v>
      </c>
      <c r="BN298" t="s">
        <v>3</v>
      </c>
      <c r="BO298" t="s">
        <v>3</v>
      </c>
      <c r="BP298" t="s">
        <v>3</v>
      </c>
      <c r="BX298">
        <v>0</v>
      </c>
      <c r="CJ298">
        <v>0</v>
      </c>
    </row>
    <row r="300" spans="1:245" x14ac:dyDescent="0.2">
      <c r="A300">
        <v>52</v>
      </c>
      <c r="B300">
        <f t="shared" ref="B300:G300" si="272">B367</f>
        <v>1</v>
      </c>
      <c r="C300">
        <f t="shared" si="272"/>
        <v>4</v>
      </c>
      <c r="D300">
        <f t="shared" si="272"/>
        <v>298</v>
      </c>
      <c r="E300">
        <f t="shared" si="272"/>
        <v>0</v>
      </c>
      <c r="F300" t="str">
        <f t="shared" si="272"/>
        <v>Новый раздел</v>
      </c>
      <c r="G300" t="str">
        <f t="shared" si="272"/>
        <v>Площадка для отдыха с навесом</v>
      </c>
      <c r="O300">
        <f t="shared" ref="O300:AT300" si="273">O367</f>
        <v>17373.72</v>
      </c>
      <c r="P300">
        <f t="shared" si="273"/>
        <v>16000.18</v>
      </c>
      <c r="Q300">
        <f t="shared" si="273"/>
        <v>570.02</v>
      </c>
      <c r="R300">
        <f t="shared" si="273"/>
        <v>64.27</v>
      </c>
      <c r="S300">
        <f t="shared" si="273"/>
        <v>803.52</v>
      </c>
      <c r="T300">
        <f t="shared" si="273"/>
        <v>0</v>
      </c>
      <c r="U300">
        <f t="shared" si="273"/>
        <v>92.589803403749968</v>
      </c>
      <c r="V300">
        <f t="shared" si="273"/>
        <v>4.7984071568749984</v>
      </c>
      <c r="W300">
        <f t="shared" si="273"/>
        <v>0</v>
      </c>
      <c r="X300">
        <f t="shared" si="273"/>
        <v>847.82</v>
      </c>
      <c r="Y300">
        <f t="shared" si="273"/>
        <v>599.20000000000005</v>
      </c>
      <c r="Z300">
        <f t="shared" si="273"/>
        <v>0</v>
      </c>
      <c r="AA300">
        <f t="shared" si="273"/>
        <v>0</v>
      </c>
      <c r="AB300">
        <f t="shared" si="273"/>
        <v>17373.72</v>
      </c>
      <c r="AC300">
        <f t="shared" si="273"/>
        <v>16000.18</v>
      </c>
      <c r="AD300">
        <f t="shared" si="273"/>
        <v>570.02</v>
      </c>
      <c r="AE300">
        <f t="shared" si="273"/>
        <v>64.27</v>
      </c>
      <c r="AF300">
        <f t="shared" si="273"/>
        <v>803.52</v>
      </c>
      <c r="AG300">
        <f t="shared" si="273"/>
        <v>0</v>
      </c>
      <c r="AH300">
        <f t="shared" si="273"/>
        <v>92.589803403749968</v>
      </c>
      <c r="AI300">
        <f t="shared" si="273"/>
        <v>4.7984071568749984</v>
      </c>
      <c r="AJ300">
        <f t="shared" si="273"/>
        <v>0</v>
      </c>
      <c r="AK300">
        <f t="shared" si="273"/>
        <v>847.82</v>
      </c>
      <c r="AL300">
        <f t="shared" si="273"/>
        <v>599.20000000000005</v>
      </c>
      <c r="AM300">
        <f t="shared" si="273"/>
        <v>0</v>
      </c>
      <c r="AN300">
        <f t="shared" si="273"/>
        <v>0</v>
      </c>
      <c r="AO300">
        <f t="shared" si="273"/>
        <v>0</v>
      </c>
      <c r="AP300">
        <f t="shared" si="273"/>
        <v>0</v>
      </c>
      <c r="AQ300">
        <f t="shared" si="273"/>
        <v>0</v>
      </c>
      <c r="AR300">
        <f t="shared" si="273"/>
        <v>18820.740000000002</v>
      </c>
      <c r="AS300">
        <f t="shared" si="273"/>
        <v>18820.740000000002</v>
      </c>
      <c r="AT300">
        <f t="shared" si="273"/>
        <v>0</v>
      </c>
      <c r="AU300">
        <f t="shared" ref="AU300:BZ300" si="274">AU367</f>
        <v>0</v>
      </c>
      <c r="AV300">
        <f t="shared" si="274"/>
        <v>16000.18</v>
      </c>
      <c r="AW300">
        <f t="shared" si="274"/>
        <v>16000.18</v>
      </c>
      <c r="AX300">
        <f t="shared" si="274"/>
        <v>0</v>
      </c>
      <c r="AY300">
        <f t="shared" si="274"/>
        <v>16000.18</v>
      </c>
      <c r="AZ300">
        <f t="shared" si="274"/>
        <v>0</v>
      </c>
      <c r="BA300">
        <f t="shared" si="274"/>
        <v>0</v>
      </c>
      <c r="BB300">
        <f t="shared" si="274"/>
        <v>0</v>
      </c>
      <c r="BC300">
        <f t="shared" si="274"/>
        <v>0</v>
      </c>
      <c r="BD300">
        <f t="shared" si="274"/>
        <v>0</v>
      </c>
      <c r="BE300">
        <f t="shared" si="274"/>
        <v>0</v>
      </c>
      <c r="BF300">
        <f t="shared" si="274"/>
        <v>0</v>
      </c>
      <c r="BG300">
        <f t="shared" si="274"/>
        <v>0</v>
      </c>
      <c r="BH300">
        <f t="shared" si="274"/>
        <v>0</v>
      </c>
      <c r="BI300">
        <f t="shared" si="274"/>
        <v>0</v>
      </c>
      <c r="BJ300">
        <f t="shared" si="274"/>
        <v>0</v>
      </c>
      <c r="BK300">
        <f t="shared" si="274"/>
        <v>0</v>
      </c>
      <c r="BL300">
        <f t="shared" si="274"/>
        <v>0</v>
      </c>
      <c r="BM300">
        <f t="shared" si="274"/>
        <v>0</v>
      </c>
      <c r="BN300">
        <f t="shared" si="274"/>
        <v>0</v>
      </c>
      <c r="BO300">
        <f t="shared" si="274"/>
        <v>0</v>
      </c>
      <c r="BP300">
        <f t="shared" si="274"/>
        <v>0</v>
      </c>
      <c r="BQ300">
        <f t="shared" si="274"/>
        <v>0</v>
      </c>
      <c r="BR300">
        <f t="shared" si="274"/>
        <v>0</v>
      </c>
      <c r="BS300">
        <f t="shared" si="274"/>
        <v>0</v>
      </c>
      <c r="BT300">
        <f t="shared" si="274"/>
        <v>0</v>
      </c>
      <c r="BU300">
        <f t="shared" si="274"/>
        <v>0</v>
      </c>
      <c r="BV300">
        <f t="shared" si="274"/>
        <v>0</v>
      </c>
      <c r="BW300">
        <f t="shared" si="274"/>
        <v>0</v>
      </c>
      <c r="BX300">
        <f t="shared" si="274"/>
        <v>0</v>
      </c>
      <c r="BY300">
        <f t="shared" si="274"/>
        <v>0</v>
      </c>
      <c r="BZ300">
        <f t="shared" si="274"/>
        <v>0</v>
      </c>
      <c r="CA300">
        <f t="shared" ref="CA300:DF300" si="275">CA367</f>
        <v>18820.740000000002</v>
      </c>
      <c r="CB300">
        <f t="shared" si="275"/>
        <v>18820.740000000002</v>
      </c>
      <c r="CC300">
        <f t="shared" si="275"/>
        <v>0</v>
      </c>
      <c r="CD300">
        <f t="shared" si="275"/>
        <v>0</v>
      </c>
      <c r="CE300">
        <f t="shared" si="275"/>
        <v>16000.18</v>
      </c>
      <c r="CF300">
        <f t="shared" si="275"/>
        <v>16000.18</v>
      </c>
      <c r="CG300">
        <f t="shared" si="275"/>
        <v>0</v>
      </c>
      <c r="CH300">
        <f t="shared" si="275"/>
        <v>16000.18</v>
      </c>
      <c r="CI300">
        <f t="shared" si="275"/>
        <v>0</v>
      </c>
      <c r="CJ300">
        <f t="shared" si="275"/>
        <v>0</v>
      </c>
      <c r="CK300">
        <f t="shared" si="275"/>
        <v>0</v>
      </c>
      <c r="CL300">
        <f t="shared" si="275"/>
        <v>0</v>
      </c>
      <c r="CM300">
        <f t="shared" si="275"/>
        <v>0</v>
      </c>
      <c r="CN300">
        <f t="shared" si="275"/>
        <v>0</v>
      </c>
      <c r="CO300">
        <f t="shared" si="275"/>
        <v>0</v>
      </c>
      <c r="CP300">
        <f t="shared" si="275"/>
        <v>0</v>
      </c>
      <c r="CQ300">
        <f t="shared" si="275"/>
        <v>0</v>
      </c>
      <c r="CR300">
        <f t="shared" si="275"/>
        <v>0</v>
      </c>
      <c r="CS300">
        <f t="shared" si="275"/>
        <v>0</v>
      </c>
      <c r="CT300">
        <f t="shared" si="275"/>
        <v>0</v>
      </c>
      <c r="CU300">
        <f t="shared" si="275"/>
        <v>0</v>
      </c>
      <c r="CV300">
        <f t="shared" si="275"/>
        <v>0</v>
      </c>
      <c r="CW300">
        <f t="shared" si="275"/>
        <v>0</v>
      </c>
      <c r="CX300">
        <f t="shared" si="275"/>
        <v>0</v>
      </c>
      <c r="CY300">
        <f t="shared" si="275"/>
        <v>0</v>
      </c>
      <c r="CZ300">
        <f t="shared" si="275"/>
        <v>0</v>
      </c>
      <c r="DA300">
        <f t="shared" si="275"/>
        <v>0</v>
      </c>
      <c r="DB300">
        <f t="shared" si="275"/>
        <v>0</v>
      </c>
      <c r="DC300">
        <f t="shared" si="275"/>
        <v>0</v>
      </c>
      <c r="DD300">
        <f t="shared" si="275"/>
        <v>0</v>
      </c>
      <c r="DE300">
        <f t="shared" si="275"/>
        <v>0</v>
      </c>
      <c r="DF300">
        <f t="shared" si="275"/>
        <v>0</v>
      </c>
      <c r="DG300">
        <f t="shared" ref="DG300:EL300" si="276">DG367</f>
        <v>17373.72</v>
      </c>
      <c r="DH300">
        <f t="shared" si="276"/>
        <v>16000.18</v>
      </c>
      <c r="DI300">
        <f t="shared" si="276"/>
        <v>570.02</v>
      </c>
      <c r="DJ300">
        <f t="shared" si="276"/>
        <v>64.27</v>
      </c>
      <c r="DK300">
        <f t="shared" si="276"/>
        <v>803.52</v>
      </c>
      <c r="DL300">
        <f t="shared" si="276"/>
        <v>0</v>
      </c>
      <c r="DM300">
        <f t="shared" si="276"/>
        <v>92.589803403749968</v>
      </c>
      <c r="DN300">
        <f t="shared" si="276"/>
        <v>4.7984071568749984</v>
      </c>
      <c r="DO300">
        <f t="shared" si="276"/>
        <v>0</v>
      </c>
      <c r="DP300">
        <f t="shared" si="276"/>
        <v>847.82</v>
      </c>
      <c r="DQ300">
        <f t="shared" si="276"/>
        <v>599.20000000000005</v>
      </c>
      <c r="DR300">
        <f t="shared" si="276"/>
        <v>0</v>
      </c>
      <c r="DS300">
        <f t="shared" si="276"/>
        <v>0</v>
      </c>
      <c r="DT300">
        <f t="shared" si="276"/>
        <v>17373.72</v>
      </c>
      <c r="DU300">
        <f t="shared" si="276"/>
        <v>16000.18</v>
      </c>
      <c r="DV300">
        <f t="shared" si="276"/>
        <v>570.02</v>
      </c>
      <c r="DW300">
        <f t="shared" si="276"/>
        <v>64.27</v>
      </c>
      <c r="DX300">
        <f t="shared" si="276"/>
        <v>803.52</v>
      </c>
      <c r="DY300">
        <f t="shared" si="276"/>
        <v>0</v>
      </c>
      <c r="DZ300">
        <f t="shared" si="276"/>
        <v>92.589803403749968</v>
      </c>
      <c r="EA300">
        <f t="shared" si="276"/>
        <v>4.7984071568749984</v>
      </c>
      <c r="EB300">
        <f t="shared" si="276"/>
        <v>0</v>
      </c>
      <c r="EC300">
        <f t="shared" si="276"/>
        <v>847.82</v>
      </c>
      <c r="ED300">
        <f t="shared" si="276"/>
        <v>599.20000000000005</v>
      </c>
      <c r="EE300">
        <f t="shared" si="276"/>
        <v>0</v>
      </c>
      <c r="EF300">
        <f t="shared" si="276"/>
        <v>0</v>
      </c>
      <c r="EG300">
        <f t="shared" si="276"/>
        <v>0</v>
      </c>
      <c r="EH300">
        <f t="shared" si="276"/>
        <v>0</v>
      </c>
      <c r="EI300">
        <f t="shared" si="276"/>
        <v>0</v>
      </c>
      <c r="EJ300">
        <f t="shared" si="276"/>
        <v>18820.740000000002</v>
      </c>
      <c r="EK300">
        <f t="shared" si="276"/>
        <v>18820.740000000002</v>
      </c>
      <c r="EL300">
        <f t="shared" si="276"/>
        <v>0</v>
      </c>
      <c r="EM300">
        <f t="shared" ref="EM300:FR300" si="277">EM367</f>
        <v>0</v>
      </c>
      <c r="EN300">
        <f t="shared" si="277"/>
        <v>16000.18</v>
      </c>
      <c r="EO300">
        <f t="shared" si="277"/>
        <v>16000.18</v>
      </c>
      <c r="EP300">
        <f t="shared" si="277"/>
        <v>0</v>
      </c>
      <c r="EQ300">
        <f t="shared" si="277"/>
        <v>16000.18</v>
      </c>
      <c r="ER300">
        <f t="shared" si="277"/>
        <v>0</v>
      </c>
      <c r="ES300">
        <f t="shared" si="277"/>
        <v>0</v>
      </c>
      <c r="ET300">
        <f t="shared" si="277"/>
        <v>0</v>
      </c>
      <c r="EU300">
        <f t="shared" si="277"/>
        <v>0</v>
      </c>
      <c r="EV300">
        <f t="shared" si="277"/>
        <v>0</v>
      </c>
      <c r="EW300">
        <f t="shared" si="277"/>
        <v>0</v>
      </c>
      <c r="EX300">
        <f t="shared" si="277"/>
        <v>0</v>
      </c>
      <c r="EY300">
        <f t="shared" si="277"/>
        <v>0</v>
      </c>
      <c r="EZ300">
        <f t="shared" si="277"/>
        <v>0</v>
      </c>
      <c r="FA300">
        <f t="shared" si="277"/>
        <v>0</v>
      </c>
      <c r="FB300">
        <f t="shared" si="277"/>
        <v>0</v>
      </c>
      <c r="FC300">
        <f t="shared" si="277"/>
        <v>0</v>
      </c>
      <c r="FD300">
        <f t="shared" si="277"/>
        <v>0</v>
      </c>
      <c r="FE300">
        <f t="shared" si="277"/>
        <v>0</v>
      </c>
      <c r="FF300">
        <f t="shared" si="277"/>
        <v>0</v>
      </c>
      <c r="FG300">
        <f t="shared" si="277"/>
        <v>0</v>
      </c>
      <c r="FH300">
        <f t="shared" si="277"/>
        <v>0</v>
      </c>
      <c r="FI300">
        <f t="shared" si="277"/>
        <v>0</v>
      </c>
      <c r="FJ300">
        <f t="shared" si="277"/>
        <v>0</v>
      </c>
      <c r="FK300">
        <f t="shared" si="277"/>
        <v>0</v>
      </c>
      <c r="FL300">
        <f t="shared" si="277"/>
        <v>0</v>
      </c>
      <c r="FM300">
        <f t="shared" si="277"/>
        <v>0</v>
      </c>
      <c r="FN300">
        <f t="shared" si="277"/>
        <v>0</v>
      </c>
      <c r="FO300">
        <f t="shared" si="277"/>
        <v>0</v>
      </c>
      <c r="FP300">
        <f t="shared" si="277"/>
        <v>0</v>
      </c>
      <c r="FQ300">
        <f t="shared" si="277"/>
        <v>0</v>
      </c>
      <c r="FR300">
        <f t="shared" si="277"/>
        <v>0</v>
      </c>
      <c r="FS300">
        <f t="shared" ref="FS300:GX300" si="278">FS367</f>
        <v>18820.740000000002</v>
      </c>
      <c r="FT300">
        <f t="shared" si="278"/>
        <v>18820.740000000002</v>
      </c>
      <c r="FU300">
        <f t="shared" si="278"/>
        <v>0</v>
      </c>
      <c r="FV300">
        <f t="shared" si="278"/>
        <v>0</v>
      </c>
      <c r="FW300">
        <f t="shared" si="278"/>
        <v>16000.18</v>
      </c>
      <c r="FX300">
        <f t="shared" si="278"/>
        <v>16000.18</v>
      </c>
      <c r="FY300">
        <f t="shared" si="278"/>
        <v>0</v>
      </c>
      <c r="FZ300">
        <f t="shared" si="278"/>
        <v>16000.18</v>
      </c>
      <c r="GA300">
        <f t="shared" si="278"/>
        <v>0</v>
      </c>
      <c r="GB300">
        <f t="shared" si="278"/>
        <v>0</v>
      </c>
      <c r="GC300">
        <f t="shared" si="278"/>
        <v>0</v>
      </c>
      <c r="GD300">
        <f t="shared" si="278"/>
        <v>0</v>
      </c>
      <c r="GE300">
        <f t="shared" si="278"/>
        <v>0</v>
      </c>
      <c r="GF300">
        <f t="shared" si="278"/>
        <v>0</v>
      </c>
      <c r="GG300">
        <f t="shared" si="278"/>
        <v>0</v>
      </c>
      <c r="GH300">
        <f t="shared" si="278"/>
        <v>0</v>
      </c>
      <c r="GI300">
        <f t="shared" si="278"/>
        <v>0</v>
      </c>
      <c r="GJ300">
        <f t="shared" si="278"/>
        <v>0</v>
      </c>
      <c r="GK300">
        <f t="shared" si="278"/>
        <v>0</v>
      </c>
      <c r="GL300">
        <f t="shared" si="278"/>
        <v>0</v>
      </c>
      <c r="GM300">
        <f t="shared" si="278"/>
        <v>0</v>
      </c>
      <c r="GN300">
        <f t="shared" si="278"/>
        <v>0</v>
      </c>
      <c r="GO300">
        <f t="shared" si="278"/>
        <v>0</v>
      </c>
      <c r="GP300">
        <f t="shared" si="278"/>
        <v>0</v>
      </c>
      <c r="GQ300">
        <f t="shared" si="278"/>
        <v>0</v>
      </c>
      <c r="GR300">
        <f t="shared" si="278"/>
        <v>0</v>
      </c>
      <c r="GS300">
        <f t="shared" si="278"/>
        <v>0</v>
      </c>
      <c r="GT300">
        <f t="shared" si="278"/>
        <v>0</v>
      </c>
      <c r="GU300">
        <f t="shared" si="278"/>
        <v>0</v>
      </c>
      <c r="GV300">
        <f t="shared" si="278"/>
        <v>0</v>
      </c>
      <c r="GW300">
        <f t="shared" si="278"/>
        <v>0</v>
      </c>
      <c r="GX300">
        <f t="shared" si="278"/>
        <v>0</v>
      </c>
    </row>
    <row r="302" spans="1:245" x14ac:dyDescent="0.2">
      <c r="A302">
        <v>17</v>
      </c>
      <c r="B302">
        <v>1</v>
      </c>
      <c r="C302">
        <f>ROW(SmtRes!A514)</f>
        <v>514</v>
      </c>
      <c r="D302">
        <f>ROW(EtalonRes!A522)</f>
        <v>522</v>
      </c>
      <c r="E302" t="s">
        <v>344</v>
      </c>
      <c r="F302" t="s">
        <v>345</v>
      </c>
      <c r="G302" t="s">
        <v>346</v>
      </c>
      <c r="H302" t="s">
        <v>65</v>
      </c>
      <c r="I302">
        <f>ROUND(1.476/100,9)</f>
        <v>1.4760000000000001E-2</v>
      </c>
      <c r="J302">
        <v>0</v>
      </c>
      <c r="O302">
        <f t="shared" ref="O302:O333" si="279">ROUND(CP302,2)</f>
        <v>74.47</v>
      </c>
      <c r="P302">
        <f t="shared" ref="P302:P333" si="280">ROUND(CQ302*I302,2)</f>
        <v>13.37</v>
      </c>
      <c r="Q302">
        <f t="shared" ref="Q302:Q333" si="281">ROUND(CR302*I302,2)</f>
        <v>33.69</v>
      </c>
      <c r="R302">
        <f t="shared" ref="R302:R333" si="282">ROUND(CS302*I302,2)</f>
        <v>5.19</v>
      </c>
      <c r="S302">
        <f t="shared" ref="S302:S333" si="283">ROUND(CT302*I302,2)</f>
        <v>27.41</v>
      </c>
      <c r="T302">
        <f t="shared" ref="T302:T333" si="284">ROUND(CU302*I302,2)</f>
        <v>0</v>
      </c>
      <c r="U302">
        <f t="shared" ref="U302:U333" si="285">CV302*I302</f>
        <v>3.5136179999999992</v>
      </c>
      <c r="V302">
        <f t="shared" ref="V302:V333" si="286">CW302*I302</f>
        <v>0.38467327499999993</v>
      </c>
      <c r="W302">
        <f t="shared" ref="W302:W333" si="287">ROUND(CX302*I302,2)</f>
        <v>0</v>
      </c>
      <c r="X302">
        <f t="shared" ref="X302:X333" si="288">ROUND(CY302,2)</f>
        <v>30.97</v>
      </c>
      <c r="Y302">
        <f t="shared" ref="Y302:Y333" si="289">ROUND(CZ302,2)</f>
        <v>17.93</v>
      </c>
      <c r="AA302">
        <v>47636896</v>
      </c>
      <c r="AB302">
        <f t="shared" ref="AB302:AB333" si="290">ROUND((AC302+AD302+AF302),6)</f>
        <v>5044.65625</v>
      </c>
      <c r="AC302">
        <f t="shared" ref="AC302:AC347" si="291">ROUND((ES302),6)</f>
        <v>905.49</v>
      </c>
      <c r="AD302">
        <f>ROUND((((((ET302*1.15)*1.25))-(((EU302*1.15)*1.25)))+AE302),6)</f>
        <v>2282.3762499999998</v>
      </c>
      <c r="AE302">
        <f>ROUND((((EU302*1.15)*1.25)),6)</f>
        <v>351.48312499999997</v>
      </c>
      <c r="AF302">
        <f>ROUND((((EV302*1.15)*1.15)),6)</f>
        <v>1856.79</v>
      </c>
      <c r="AG302">
        <f t="shared" ref="AG302:AG333" si="292">ROUND((AP302),6)</f>
        <v>0</v>
      </c>
      <c r="AH302">
        <f>(((EW302*1.15)*1.15))</f>
        <v>238.04999999999995</v>
      </c>
      <c r="AI302">
        <f>(((EX302*1.15)*1.25))</f>
        <v>26.061874999999993</v>
      </c>
      <c r="AJ302">
        <f t="shared" ref="AJ302:AJ333" si="293">(AS302)</f>
        <v>0</v>
      </c>
      <c r="AK302">
        <v>3897.23</v>
      </c>
      <c r="AL302">
        <v>905.49</v>
      </c>
      <c r="AM302">
        <v>1587.74</v>
      </c>
      <c r="AN302">
        <v>244.51</v>
      </c>
      <c r="AO302">
        <v>1404</v>
      </c>
      <c r="AP302">
        <v>0</v>
      </c>
      <c r="AQ302">
        <v>180</v>
      </c>
      <c r="AR302">
        <v>18.13</v>
      </c>
      <c r="AS302">
        <v>0</v>
      </c>
      <c r="AT302">
        <v>95</v>
      </c>
      <c r="AU302">
        <v>55</v>
      </c>
      <c r="AV302">
        <v>1</v>
      </c>
      <c r="AW302">
        <v>1</v>
      </c>
      <c r="AZ302">
        <v>1</v>
      </c>
      <c r="BA302">
        <v>1</v>
      </c>
      <c r="BB302">
        <v>1</v>
      </c>
      <c r="BC302">
        <v>1</v>
      </c>
      <c r="BD302" t="s">
        <v>3</v>
      </c>
      <c r="BE302" t="s">
        <v>3</v>
      </c>
      <c r="BF302" t="s">
        <v>3</v>
      </c>
      <c r="BG302" t="s">
        <v>3</v>
      </c>
      <c r="BH302">
        <v>0</v>
      </c>
      <c r="BI302">
        <v>1</v>
      </c>
      <c r="BJ302" t="s">
        <v>347</v>
      </c>
      <c r="BM302">
        <v>6001</v>
      </c>
      <c r="BN302">
        <v>0</v>
      </c>
      <c r="BO302" t="s">
        <v>3</v>
      </c>
      <c r="BP302">
        <v>0</v>
      </c>
      <c r="BQ302">
        <v>2</v>
      </c>
      <c r="BR302">
        <v>0</v>
      </c>
      <c r="BS302">
        <v>1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3</v>
      </c>
      <c r="BZ302">
        <v>105</v>
      </c>
      <c r="CA302">
        <v>65</v>
      </c>
      <c r="CE302">
        <v>0</v>
      </c>
      <c r="CF302">
        <v>0</v>
      </c>
      <c r="CG302">
        <v>0</v>
      </c>
      <c r="CM302">
        <v>0</v>
      </c>
      <c r="CN302" t="s">
        <v>1175</v>
      </c>
      <c r="CO302">
        <v>0</v>
      </c>
      <c r="CP302">
        <f t="shared" ref="CP302:CP333" si="294">(P302+Q302+S302)</f>
        <v>74.47</v>
      </c>
      <c r="CQ302">
        <f t="shared" ref="CQ302:CQ333" si="295">AC302*BC302</f>
        <v>905.49</v>
      </c>
      <c r="CR302">
        <f t="shared" ref="CR302:CR333" si="296">AD302*BB302</f>
        <v>2282.3762499999998</v>
      </c>
      <c r="CS302">
        <f t="shared" ref="CS302:CS333" si="297">AE302*BS302</f>
        <v>351.48312499999997</v>
      </c>
      <c r="CT302">
        <f t="shared" ref="CT302:CT333" si="298">AF302*BA302</f>
        <v>1856.79</v>
      </c>
      <c r="CU302">
        <f t="shared" ref="CU302:CU333" si="299">AG302</f>
        <v>0</v>
      </c>
      <c r="CV302">
        <f t="shared" ref="CV302:CV333" si="300">AH302</f>
        <v>238.04999999999995</v>
      </c>
      <c r="CW302">
        <f t="shared" ref="CW302:CW333" si="301">AI302</f>
        <v>26.061874999999993</v>
      </c>
      <c r="CX302">
        <f t="shared" ref="CX302:CX333" si="302">AJ302</f>
        <v>0</v>
      </c>
      <c r="CY302">
        <f t="shared" ref="CY302:CY333" si="303">(((S302+R302)*AT302)/100)</f>
        <v>30.97</v>
      </c>
      <c r="CZ302">
        <f t="shared" ref="CZ302:CZ333" si="304">(((S302+R302)*AU302)/100)</f>
        <v>17.93</v>
      </c>
      <c r="DC302" t="s">
        <v>3</v>
      </c>
      <c r="DD302" t="s">
        <v>3</v>
      </c>
      <c r="DE302" t="s">
        <v>348</v>
      </c>
      <c r="DF302" t="s">
        <v>348</v>
      </c>
      <c r="DG302" t="s">
        <v>196</v>
      </c>
      <c r="DH302" t="s">
        <v>3</v>
      </c>
      <c r="DI302" t="s">
        <v>196</v>
      </c>
      <c r="DJ302" t="s">
        <v>348</v>
      </c>
      <c r="DK302" t="s">
        <v>3</v>
      </c>
      <c r="DL302" t="s">
        <v>3</v>
      </c>
      <c r="DM302" t="s">
        <v>3</v>
      </c>
      <c r="DN302">
        <v>0</v>
      </c>
      <c r="DO302">
        <v>0</v>
      </c>
      <c r="DP302">
        <v>1</v>
      </c>
      <c r="DQ302">
        <v>1</v>
      </c>
      <c r="DU302">
        <v>1007</v>
      </c>
      <c r="DV302" t="s">
        <v>65</v>
      </c>
      <c r="DW302" t="s">
        <v>65</v>
      </c>
      <c r="DX302">
        <v>100</v>
      </c>
      <c r="EE302">
        <v>45919557</v>
      </c>
      <c r="EF302">
        <v>2</v>
      </c>
      <c r="EG302" t="s">
        <v>24</v>
      </c>
      <c r="EH302">
        <v>0</v>
      </c>
      <c r="EI302" t="s">
        <v>3</v>
      </c>
      <c r="EJ302">
        <v>1</v>
      </c>
      <c r="EK302">
        <v>6001</v>
      </c>
      <c r="EL302" t="s">
        <v>349</v>
      </c>
      <c r="EM302" t="s">
        <v>350</v>
      </c>
      <c r="EO302" t="s">
        <v>351</v>
      </c>
      <c r="EQ302">
        <v>0</v>
      </c>
      <c r="ER302">
        <v>3897.23</v>
      </c>
      <c r="ES302">
        <v>905.49</v>
      </c>
      <c r="ET302">
        <v>1587.74</v>
      </c>
      <c r="EU302">
        <v>244.51</v>
      </c>
      <c r="EV302">
        <v>1404</v>
      </c>
      <c r="EW302">
        <v>180</v>
      </c>
      <c r="EX302">
        <v>18.13</v>
      </c>
      <c r="EY302">
        <v>0</v>
      </c>
      <c r="FQ302">
        <v>0</v>
      </c>
      <c r="FR302">
        <f t="shared" ref="FR302:FR333" si="305">ROUND(IF(AND(BH302=3,BI302=3),P302,0),2)</f>
        <v>0</v>
      </c>
      <c r="FS302">
        <v>0</v>
      </c>
      <c r="FT302" t="s">
        <v>28</v>
      </c>
      <c r="FU302" t="s">
        <v>29</v>
      </c>
      <c r="FX302">
        <v>94.5</v>
      </c>
      <c r="FY302">
        <v>55.25</v>
      </c>
      <c r="GA302" t="s">
        <v>3</v>
      </c>
      <c r="GD302">
        <v>1</v>
      </c>
      <c r="GF302">
        <v>1120797142</v>
      </c>
      <c r="GG302">
        <v>2</v>
      </c>
      <c r="GH302">
        <v>1</v>
      </c>
      <c r="GI302">
        <v>-2</v>
      </c>
      <c r="GJ302">
        <v>0</v>
      </c>
      <c r="GK302">
        <v>0</v>
      </c>
      <c r="GL302">
        <f t="shared" ref="GL302:GL333" si="306">ROUND(IF(AND(BH302=3,BI302=3,FS302&lt;&gt;0),P302,0),2)</f>
        <v>0</v>
      </c>
      <c r="GM302">
        <f t="shared" ref="GM302:GM333" si="307">ROUND(O302+X302+Y302,2)+GX302</f>
        <v>123.37</v>
      </c>
      <c r="GN302">
        <f t="shared" ref="GN302:GN333" si="308">IF(OR(BI302=0,BI302=1),ROUND(O302+X302+Y302,2),0)</f>
        <v>123.37</v>
      </c>
      <c r="GO302">
        <f t="shared" ref="GO302:GO333" si="309">IF(BI302=2,ROUND(O302+X302+Y302,2),0)</f>
        <v>0</v>
      </c>
      <c r="GP302">
        <f t="shared" ref="GP302:GP333" si="310">IF(BI302=4,ROUND(O302+X302+Y302,2)+GX302,0)</f>
        <v>0</v>
      </c>
      <c r="GR302">
        <v>0</v>
      </c>
      <c r="GS302">
        <v>3</v>
      </c>
      <c r="GT302">
        <v>0</v>
      </c>
      <c r="GU302" t="s">
        <v>3</v>
      </c>
      <c r="GV302">
        <f t="shared" ref="GV302:GV333" si="311">ROUND((GT302),6)</f>
        <v>0</v>
      </c>
      <c r="GW302">
        <v>1</v>
      </c>
      <c r="GX302">
        <f t="shared" ref="GX302:GX333" si="312">ROUND(HC302*I302,2)</f>
        <v>0</v>
      </c>
      <c r="HA302">
        <v>0</v>
      </c>
      <c r="HB302">
        <v>0</v>
      </c>
      <c r="HC302">
        <f t="shared" ref="HC302:HC333" si="313">GV302*GW302</f>
        <v>0</v>
      </c>
      <c r="IK302">
        <v>0</v>
      </c>
    </row>
    <row r="303" spans="1:245" x14ac:dyDescent="0.2">
      <c r="A303">
        <v>17</v>
      </c>
      <c r="B303">
        <v>1</v>
      </c>
      <c r="C303">
        <f>ROW(SmtRes!A522)</f>
        <v>522</v>
      </c>
      <c r="D303">
        <f>ROW(EtalonRes!A530)</f>
        <v>530</v>
      </c>
      <c r="E303" t="s">
        <v>344</v>
      </c>
      <c r="F303" t="s">
        <v>345</v>
      </c>
      <c r="G303" t="s">
        <v>346</v>
      </c>
      <c r="H303" t="s">
        <v>65</v>
      </c>
      <c r="I303">
        <f>ROUND(1.476/100,9)</f>
        <v>1.4760000000000001E-2</v>
      </c>
      <c r="J303">
        <v>0</v>
      </c>
      <c r="O303">
        <f t="shared" si="279"/>
        <v>74.47</v>
      </c>
      <c r="P303">
        <f t="shared" si="280"/>
        <v>13.37</v>
      </c>
      <c r="Q303">
        <f t="shared" si="281"/>
        <v>33.69</v>
      </c>
      <c r="R303">
        <f t="shared" si="282"/>
        <v>5.19</v>
      </c>
      <c r="S303">
        <f t="shared" si="283"/>
        <v>27.41</v>
      </c>
      <c r="T303">
        <f t="shared" si="284"/>
        <v>0</v>
      </c>
      <c r="U303">
        <f t="shared" si="285"/>
        <v>3.5136179999999992</v>
      </c>
      <c r="V303">
        <f t="shared" si="286"/>
        <v>0.38467327499999993</v>
      </c>
      <c r="W303">
        <f t="shared" si="287"/>
        <v>0</v>
      </c>
      <c r="X303">
        <f t="shared" si="288"/>
        <v>30.97</v>
      </c>
      <c r="Y303">
        <f t="shared" si="289"/>
        <v>17.93</v>
      </c>
      <c r="AA303">
        <v>47641669</v>
      </c>
      <c r="AB303">
        <f t="shared" si="290"/>
        <v>5044.65625</v>
      </c>
      <c r="AC303">
        <f t="shared" si="291"/>
        <v>905.49</v>
      </c>
      <c r="AD303">
        <f>ROUND((((((ET303*1.15)*1.25))-(((EU303*1.15)*1.25)))+AE303),6)</f>
        <v>2282.3762499999998</v>
      </c>
      <c r="AE303">
        <f>ROUND((((EU303*1.15)*1.25)),6)</f>
        <v>351.48312499999997</v>
      </c>
      <c r="AF303">
        <f>ROUND((((EV303*1.15)*1.15)),6)</f>
        <v>1856.79</v>
      </c>
      <c r="AG303">
        <f t="shared" si="292"/>
        <v>0</v>
      </c>
      <c r="AH303">
        <f>(((EW303*1.15)*1.15))</f>
        <v>238.04999999999995</v>
      </c>
      <c r="AI303">
        <f>(((EX303*1.15)*1.25))</f>
        <v>26.061874999999993</v>
      </c>
      <c r="AJ303">
        <f t="shared" si="293"/>
        <v>0</v>
      </c>
      <c r="AK303">
        <v>3897.23</v>
      </c>
      <c r="AL303">
        <v>905.49</v>
      </c>
      <c r="AM303">
        <v>1587.74</v>
      </c>
      <c r="AN303">
        <v>244.51</v>
      </c>
      <c r="AO303">
        <v>1404</v>
      </c>
      <c r="AP303">
        <v>0</v>
      </c>
      <c r="AQ303">
        <v>180</v>
      </c>
      <c r="AR303">
        <v>18.13</v>
      </c>
      <c r="AS303">
        <v>0</v>
      </c>
      <c r="AT303">
        <v>95</v>
      </c>
      <c r="AU303">
        <v>55</v>
      </c>
      <c r="AV303">
        <v>1</v>
      </c>
      <c r="AW303">
        <v>1</v>
      </c>
      <c r="AZ303">
        <v>1</v>
      </c>
      <c r="BA303">
        <v>1</v>
      </c>
      <c r="BB303">
        <v>1</v>
      </c>
      <c r="BC303">
        <v>1</v>
      </c>
      <c r="BD303" t="s">
        <v>3</v>
      </c>
      <c r="BE303" t="s">
        <v>3</v>
      </c>
      <c r="BF303" t="s">
        <v>3</v>
      </c>
      <c r="BG303" t="s">
        <v>3</v>
      </c>
      <c r="BH303">
        <v>0</v>
      </c>
      <c r="BI303">
        <v>1</v>
      </c>
      <c r="BJ303" t="s">
        <v>347</v>
      </c>
      <c r="BM303">
        <v>6001</v>
      </c>
      <c r="BN303">
        <v>0</v>
      </c>
      <c r="BO303" t="s">
        <v>3</v>
      </c>
      <c r="BP303">
        <v>0</v>
      </c>
      <c r="BQ303">
        <v>2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3</v>
      </c>
      <c r="BZ303">
        <v>105</v>
      </c>
      <c r="CA303">
        <v>65</v>
      </c>
      <c r="CE303">
        <v>0</v>
      </c>
      <c r="CF303">
        <v>0</v>
      </c>
      <c r="CG303">
        <v>0</v>
      </c>
      <c r="CM303">
        <v>0</v>
      </c>
      <c r="CN303" t="s">
        <v>1175</v>
      </c>
      <c r="CO303">
        <v>0</v>
      </c>
      <c r="CP303">
        <f t="shared" si="294"/>
        <v>74.47</v>
      </c>
      <c r="CQ303">
        <f t="shared" si="295"/>
        <v>905.49</v>
      </c>
      <c r="CR303">
        <f t="shared" si="296"/>
        <v>2282.3762499999998</v>
      </c>
      <c r="CS303">
        <f t="shared" si="297"/>
        <v>351.48312499999997</v>
      </c>
      <c r="CT303">
        <f t="shared" si="298"/>
        <v>1856.79</v>
      </c>
      <c r="CU303">
        <f t="shared" si="299"/>
        <v>0</v>
      </c>
      <c r="CV303">
        <f t="shared" si="300"/>
        <v>238.04999999999995</v>
      </c>
      <c r="CW303">
        <f t="shared" si="301"/>
        <v>26.061874999999993</v>
      </c>
      <c r="CX303">
        <f t="shared" si="302"/>
        <v>0</v>
      </c>
      <c r="CY303">
        <f t="shared" si="303"/>
        <v>30.97</v>
      </c>
      <c r="CZ303">
        <f t="shared" si="304"/>
        <v>17.93</v>
      </c>
      <c r="DC303" t="s">
        <v>3</v>
      </c>
      <c r="DD303" t="s">
        <v>3</v>
      </c>
      <c r="DE303" t="s">
        <v>348</v>
      </c>
      <c r="DF303" t="s">
        <v>348</v>
      </c>
      <c r="DG303" t="s">
        <v>196</v>
      </c>
      <c r="DH303" t="s">
        <v>3</v>
      </c>
      <c r="DI303" t="s">
        <v>196</v>
      </c>
      <c r="DJ303" t="s">
        <v>348</v>
      </c>
      <c r="DK303" t="s">
        <v>3</v>
      </c>
      <c r="DL303" t="s">
        <v>3</v>
      </c>
      <c r="DM303" t="s">
        <v>3</v>
      </c>
      <c r="DN303">
        <v>0</v>
      </c>
      <c r="DO303">
        <v>0</v>
      </c>
      <c r="DP303">
        <v>1</v>
      </c>
      <c r="DQ303">
        <v>1</v>
      </c>
      <c r="DU303">
        <v>1007</v>
      </c>
      <c r="DV303" t="s">
        <v>65</v>
      </c>
      <c r="DW303" t="s">
        <v>65</v>
      </c>
      <c r="DX303">
        <v>100</v>
      </c>
      <c r="EE303">
        <v>45919557</v>
      </c>
      <c r="EF303">
        <v>2</v>
      </c>
      <c r="EG303" t="s">
        <v>24</v>
      </c>
      <c r="EH303">
        <v>0</v>
      </c>
      <c r="EI303" t="s">
        <v>3</v>
      </c>
      <c r="EJ303">
        <v>1</v>
      </c>
      <c r="EK303">
        <v>6001</v>
      </c>
      <c r="EL303" t="s">
        <v>349</v>
      </c>
      <c r="EM303" t="s">
        <v>350</v>
      </c>
      <c r="EO303" t="s">
        <v>351</v>
      </c>
      <c r="EQ303">
        <v>0</v>
      </c>
      <c r="ER303">
        <v>3897.23</v>
      </c>
      <c r="ES303">
        <v>905.49</v>
      </c>
      <c r="ET303">
        <v>1587.74</v>
      </c>
      <c r="EU303">
        <v>244.51</v>
      </c>
      <c r="EV303">
        <v>1404</v>
      </c>
      <c r="EW303">
        <v>180</v>
      </c>
      <c r="EX303">
        <v>18.13</v>
      </c>
      <c r="EY303">
        <v>0</v>
      </c>
      <c r="FQ303">
        <v>0</v>
      </c>
      <c r="FR303">
        <f t="shared" si="305"/>
        <v>0</v>
      </c>
      <c r="FS303">
        <v>0</v>
      </c>
      <c r="FT303" t="s">
        <v>28</v>
      </c>
      <c r="FU303" t="s">
        <v>29</v>
      </c>
      <c r="FX303">
        <v>94.5</v>
      </c>
      <c r="FY303">
        <v>55.25</v>
      </c>
      <c r="GA303" t="s">
        <v>3</v>
      </c>
      <c r="GD303">
        <v>1</v>
      </c>
      <c r="GF303">
        <v>1120797142</v>
      </c>
      <c r="GG303">
        <v>2</v>
      </c>
      <c r="GH303">
        <v>1</v>
      </c>
      <c r="GI303">
        <v>-2</v>
      </c>
      <c r="GJ303">
        <v>0</v>
      </c>
      <c r="GK303">
        <v>0</v>
      </c>
      <c r="GL303">
        <f t="shared" si="306"/>
        <v>0</v>
      </c>
      <c r="GM303">
        <f t="shared" si="307"/>
        <v>123.37</v>
      </c>
      <c r="GN303">
        <f t="shared" si="308"/>
        <v>123.37</v>
      </c>
      <c r="GO303">
        <f t="shared" si="309"/>
        <v>0</v>
      </c>
      <c r="GP303">
        <f t="shared" si="310"/>
        <v>0</v>
      </c>
      <c r="GR303">
        <v>0</v>
      </c>
      <c r="GS303">
        <v>0</v>
      </c>
      <c r="GT303">
        <v>0</v>
      </c>
      <c r="GU303" t="s">
        <v>3</v>
      </c>
      <c r="GV303">
        <f t="shared" si="311"/>
        <v>0</v>
      </c>
      <c r="GW303">
        <v>1</v>
      </c>
      <c r="GX303">
        <f t="shared" si="312"/>
        <v>0</v>
      </c>
      <c r="HA303">
        <v>0</v>
      </c>
      <c r="HB303">
        <v>0</v>
      </c>
      <c r="HC303">
        <f t="shared" si="313"/>
        <v>0</v>
      </c>
      <c r="IK303">
        <v>0</v>
      </c>
    </row>
    <row r="304" spans="1:245" x14ac:dyDescent="0.2">
      <c r="A304">
        <v>18</v>
      </c>
      <c r="B304">
        <v>1</v>
      </c>
      <c r="C304">
        <v>514</v>
      </c>
      <c r="E304" t="s">
        <v>352</v>
      </c>
      <c r="F304" t="s">
        <v>353</v>
      </c>
      <c r="G304" t="s">
        <v>354</v>
      </c>
      <c r="H304" t="s">
        <v>50</v>
      </c>
      <c r="I304">
        <f>I302*J304</f>
        <v>1.50552</v>
      </c>
      <c r="J304">
        <v>102</v>
      </c>
      <c r="O304">
        <f t="shared" si="279"/>
        <v>892.41</v>
      </c>
      <c r="P304">
        <f t="shared" si="280"/>
        <v>892.41</v>
      </c>
      <c r="Q304">
        <f t="shared" si="281"/>
        <v>0</v>
      </c>
      <c r="R304">
        <f t="shared" si="282"/>
        <v>0</v>
      </c>
      <c r="S304">
        <f t="shared" si="283"/>
        <v>0</v>
      </c>
      <c r="T304">
        <f t="shared" si="284"/>
        <v>0</v>
      </c>
      <c r="U304">
        <f t="shared" si="285"/>
        <v>0</v>
      </c>
      <c r="V304">
        <f t="shared" si="286"/>
        <v>0</v>
      </c>
      <c r="W304">
        <f t="shared" si="287"/>
        <v>0</v>
      </c>
      <c r="X304">
        <f t="shared" si="288"/>
        <v>0</v>
      </c>
      <c r="Y304">
        <f t="shared" si="289"/>
        <v>0</v>
      </c>
      <c r="AA304">
        <v>47636896</v>
      </c>
      <c r="AB304">
        <f t="shared" si="290"/>
        <v>592.76</v>
      </c>
      <c r="AC304">
        <f t="shared" si="291"/>
        <v>592.76</v>
      </c>
      <c r="AD304">
        <f>ROUND((((ET304)-(EU304))+AE304),6)</f>
        <v>0</v>
      </c>
      <c r="AE304">
        <f>ROUND((EU304),6)</f>
        <v>0</v>
      </c>
      <c r="AF304">
        <f>ROUND((EV304),6)</f>
        <v>0</v>
      </c>
      <c r="AG304">
        <f t="shared" si="292"/>
        <v>0</v>
      </c>
      <c r="AH304">
        <f>(EW304)</f>
        <v>0</v>
      </c>
      <c r="AI304">
        <f>(EX304)</f>
        <v>0</v>
      </c>
      <c r="AJ304">
        <f t="shared" si="293"/>
        <v>0</v>
      </c>
      <c r="AK304">
        <v>592.76</v>
      </c>
      <c r="AL304">
        <v>592.76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95</v>
      </c>
      <c r="AU304">
        <v>55</v>
      </c>
      <c r="AV304">
        <v>1</v>
      </c>
      <c r="AW304">
        <v>1</v>
      </c>
      <c r="AZ304">
        <v>1</v>
      </c>
      <c r="BA304">
        <v>1</v>
      </c>
      <c r="BB304">
        <v>1</v>
      </c>
      <c r="BC304">
        <v>1</v>
      </c>
      <c r="BD304" t="s">
        <v>3</v>
      </c>
      <c r="BE304" t="s">
        <v>3</v>
      </c>
      <c r="BF304" t="s">
        <v>3</v>
      </c>
      <c r="BG304" t="s">
        <v>3</v>
      </c>
      <c r="BH304">
        <v>3</v>
      </c>
      <c r="BI304">
        <v>1</v>
      </c>
      <c r="BJ304" t="s">
        <v>355</v>
      </c>
      <c r="BM304">
        <v>6001</v>
      </c>
      <c r="BN304">
        <v>0</v>
      </c>
      <c r="BO304" t="s">
        <v>3</v>
      </c>
      <c r="BP304">
        <v>0</v>
      </c>
      <c r="BQ304">
        <v>2</v>
      </c>
      <c r="BR304">
        <v>0</v>
      </c>
      <c r="BS304">
        <v>1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3</v>
      </c>
      <c r="BZ304">
        <v>105</v>
      </c>
      <c r="CA304">
        <v>65</v>
      </c>
      <c r="CE304">
        <v>0</v>
      </c>
      <c r="CF304">
        <v>0</v>
      </c>
      <c r="CG304">
        <v>0</v>
      </c>
      <c r="CM304">
        <v>0</v>
      </c>
      <c r="CN304" t="s">
        <v>3</v>
      </c>
      <c r="CO304">
        <v>0</v>
      </c>
      <c r="CP304">
        <f t="shared" si="294"/>
        <v>892.41</v>
      </c>
      <c r="CQ304">
        <f t="shared" si="295"/>
        <v>592.76</v>
      </c>
      <c r="CR304">
        <f t="shared" si="296"/>
        <v>0</v>
      </c>
      <c r="CS304">
        <f t="shared" si="297"/>
        <v>0</v>
      </c>
      <c r="CT304">
        <f t="shared" si="298"/>
        <v>0</v>
      </c>
      <c r="CU304">
        <f t="shared" si="299"/>
        <v>0</v>
      </c>
      <c r="CV304">
        <f t="shared" si="300"/>
        <v>0</v>
      </c>
      <c r="CW304">
        <f t="shared" si="301"/>
        <v>0</v>
      </c>
      <c r="CX304">
        <f t="shared" si="302"/>
        <v>0</v>
      </c>
      <c r="CY304">
        <f t="shared" si="303"/>
        <v>0</v>
      </c>
      <c r="CZ304">
        <f t="shared" si="304"/>
        <v>0</v>
      </c>
      <c r="DC304" t="s">
        <v>3</v>
      </c>
      <c r="DD304" t="s">
        <v>3</v>
      </c>
      <c r="DE304" t="s">
        <v>3</v>
      </c>
      <c r="DF304" t="s">
        <v>3</v>
      </c>
      <c r="DG304" t="s">
        <v>3</v>
      </c>
      <c r="DH304" t="s">
        <v>3</v>
      </c>
      <c r="DI304" t="s">
        <v>3</v>
      </c>
      <c r="DJ304" t="s">
        <v>3</v>
      </c>
      <c r="DK304" t="s">
        <v>3</v>
      </c>
      <c r="DL304" t="s">
        <v>3</v>
      </c>
      <c r="DM304" t="s">
        <v>3</v>
      </c>
      <c r="DN304">
        <v>0</v>
      </c>
      <c r="DO304">
        <v>0</v>
      </c>
      <c r="DP304">
        <v>1</v>
      </c>
      <c r="DQ304">
        <v>1</v>
      </c>
      <c r="DU304">
        <v>1007</v>
      </c>
      <c r="DV304" t="s">
        <v>50</v>
      </c>
      <c r="DW304" t="s">
        <v>50</v>
      </c>
      <c r="DX304">
        <v>1</v>
      </c>
      <c r="EE304">
        <v>45919557</v>
      </c>
      <c r="EF304">
        <v>2</v>
      </c>
      <c r="EG304" t="s">
        <v>24</v>
      </c>
      <c r="EH304">
        <v>0</v>
      </c>
      <c r="EI304" t="s">
        <v>3</v>
      </c>
      <c r="EJ304">
        <v>1</v>
      </c>
      <c r="EK304">
        <v>6001</v>
      </c>
      <c r="EL304" t="s">
        <v>349</v>
      </c>
      <c r="EM304" t="s">
        <v>350</v>
      </c>
      <c r="EO304" t="s">
        <v>3</v>
      </c>
      <c r="EQ304">
        <v>0</v>
      </c>
      <c r="ER304">
        <v>592.76</v>
      </c>
      <c r="ES304">
        <v>592.76</v>
      </c>
      <c r="ET304">
        <v>0</v>
      </c>
      <c r="EU304">
        <v>0</v>
      </c>
      <c r="EV304">
        <v>0</v>
      </c>
      <c r="EW304">
        <v>0</v>
      </c>
      <c r="EX304">
        <v>0</v>
      </c>
      <c r="FQ304">
        <v>0</v>
      </c>
      <c r="FR304">
        <f t="shared" si="305"/>
        <v>0</v>
      </c>
      <c r="FS304">
        <v>0</v>
      </c>
      <c r="FT304" t="s">
        <v>28</v>
      </c>
      <c r="FU304" t="s">
        <v>29</v>
      </c>
      <c r="FX304">
        <v>94.5</v>
      </c>
      <c r="FY304">
        <v>55.25</v>
      </c>
      <c r="GA304" t="s">
        <v>3</v>
      </c>
      <c r="GD304">
        <v>1</v>
      </c>
      <c r="GF304">
        <v>184330150</v>
      </c>
      <c r="GG304">
        <v>2</v>
      </c>
      <c r="GH304">
        <v>1</v>
      </c>
      <c r="GI304">
        <v>-2</v>
      </c>
      <c r="GJ304">
        <v>0</v>
      </c>
      <c r="GK304">
        <v>0</v>
      </c>
      <c r="GL304">
        <f t="shared" si="306"/>
        <v>0</v>
      </c>
      <c r="GM304">
        <f t="shared" si="307"/>
        <v>892.41</v>
      </c>
      <c r="GN304">
        <f t="shared" si="308"/>
        <v>892.41</v>
      </c>
      <c r="GO304">
        <f t="shared" si="309"/>
        <v>0</v>
      </c>
      <c r="GP304">
        <f t="shared" si="310"/>
        <v>0</v>
      </c>
      <c r="GR304">
        <v>0</v>
      </c>
      <c r="GS304">
        <v>3</v>
      </c>
      <c r="GT304">
        <v>0</v>
      </c>
      <c r="GU304" t="s">
        <v>3</v>
      </c>
      <c r="GV304">
        <f t="shared" si="311"/>
        <v>0</v>
      </c>
      <c r="GW304">
        <v>1</v>
      </c>
      <c r="GX304">
        <f t="shared" si="312"/>
        <v>0</v>
      </c>
      <c r="HA304">
        <v>0</v>
      </c>
      <c r="HB304">
        <v>0</v>
      </c>
      <c r="HC304">
        <f t="shared" si="313"/>
        <v>0</v>
      </c>
      <c r="IK304">
        <v>0</v>
      </c>
    </row>
    <row r="305" spans="1:245" x14ac:dyDescent="0.2">
      <c r="A305">
        <v>18</v>
      </c>
      <c r="B305">
        <v>1</v>
      </c>
      <c r="C305">
        <v>522</v>
      </c>
      <c r="E305" t="s">
        <v>352</v>
      </c>
      <c r="F305" t="s">
        <v>353</v>
      </c>
      <c r="G305" t="s">
        <v>354</v>
      </c>
      <c r="H305" t="s">
        <v>50</v>
      </c>
      <c r="I305">
        <f>I303*J305</f>
        <v>1.50552</v>
      </c>
      <c r="J305">
        <v>102</v>
      </c>
      <c r="O305">
        <f t="shared" si="279"/>
        <v>892.41</v>
      </c>
      <c r="P305">
        <f t="shared" si="280"/>
        <v>892.41</v>
      </c>
      <c r="Q305">
        <f t="shared" si="281"/>
        <v>0</v>
      </c>
      <c r="R305">
        <f t="shared" si="282"/>
        <v>0</v>
      </c>
      <c r="S305">
        <f t="shared" si="283"/>
        <v>0</v>
      </c>
      <c r="T305">
        <f t="shared" si="284"/>
        <v>0</v>
      </c>
      <c r="U305">
        <f t="shared" si="285"/>
        <v>0</v>
      </c>
      <c r="V305">
        <f t="shared" si="286"/>
        <v>0</v>
      </c>
      <c r="W305">
        <f t="shared" si="287"/>
        <v>0</v>
      </c>
      <c r="X305">
        <f t="shared" si="288"/>
        <v>0</v>
      </c>
      <c r="Y305">
        <f t="shared" si="289"/>
        <v>0</v>
      </c>
      <c r="AA305">
        <v>47641669</v>
      </c>
      <c r="AB305">
        <f t="shared" si="290"/>
        <v>592.76</v>
      </c>
      <c r="AC305">
        <f t="shared" si="291"/>
        <v>592.76</v>
      </c>
      <c r="AD305">
        <f>ROUND((((ET305)-(EU305))+AE305),6)</f>
        <v>0</v>
      </c>
      <c r="AE305">
        <f>ROUND((EU305),6)</f>
        <v>0</v>
      </c>
      <c r="AF305">
        <f>ROUND((EV305),6)</f>
        <v>0</v>
      </c>
      <c r="AG305">
        <f t="shared" si="292"/>
        <v>0</v>
      </c>
      <c r="AH305">
        <f>(EW305)</f>
        <v>0</v>
      </c>
      <c r="AI305">
        <f>(EX305)</f>
        <v>0</v>
      </c>
      <c r="AJ305">
        <f t="shared" si="293"/>
        <v>0</v>
      </c>
      <c r="AK305">
        <v>592.76</v>
      </c>
      <c r="AL305">
        <v>592.76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95</v>
      </c>
      <c r="AU305">
        <v>55</v>
      </c>
      <c r="AV305">
        <v>1</v>
      </c>
      <c r="AW305">
        <v>1</v>
      </c>
      <c r="AZ305">
        <v>1</v>
      </c>
      <c r="BA305">
        <v>1</v>
      </c>
      <c r="BB305">
        <v>1</v>
      </c>
      <c r="BC305">
        <v>1</v>
      </c>
      <c r="BD305" t="s">
        <v>3</v>
      </c>
      <c r="BE305" t="s">
        <v>3</v>
      </c>
      <c r="BF305" t="s">
        <v>3</v>
      </c>
      <c r="BG305" t="s">
        <v>3</v>
      </c>
      <c r="BH305">
        <v>3</v>
      </c>
      <c r="BI305">
        <v>1</v>
      </c>
      <c r="BJ305" t="s">
        <v>355</v>
      </c>
      <c r="BM305">
        <v>6001</v>
      </c>
      <c r="BN305">
        <v>0</v>
      </c>
      <c r="BO305" t="s">
        <v>3</v>
      </c>
      <c r="BP305">
        <v>0</v>
      </c>
      <c r="BQ305">
        <v>2</v>
      </c>
      <c r="BR305">
        <v>0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3</v>
      </c>
      <c r="BZ305">
        <v>105</v>
      </c>
      <c r="CA305">
        <v>65</v>
      </c>
      <c r="CE305">
        <v>0</v>
      </c>
      <c r="CF305">
        <v>0</v>
      </c>
      <c r="CG305">
        <v>0</v>
      </c>
      <c r="CM305">
        <v>0</v>
      </c>
      <c r="CN305" t="s">
        <v>3</v>
      </c>
      <c r="CO305">
        <v>0</v>
      </c>
      <c r="CP305">
        <f t="shared" si="294"/>
        <v>892.41</v>
      </c>
      <c r="CQ305">
        <f t="shared" si="295"/>
        <v>592.76</v>
      </c>
      <c r="CR305">
        <f t="shared" si="296"/>
        <v>0</v>
      </c>
      <c r="CS305">
        <f t="shared" si="297"/>
        <v>0</v>
      </c>
      <c r="CT305">
        <f t="shared" si="298"/>
        <v>0</v>
      </c>
      <c r="CU305">
        <f t="shared" si="299"/>
        <v>0</v>
      </c>
      <c r="CV305">
        <f t="shared" si="300"/>
        <v>0</v>
      </c>
      <c r="CW305">
        <f t="shared" si="301"/>
        <v>0</v>
      </c>
      <c r="CX305">
        <f t="shared" si="302"/>
        <v>0</v>
      </c>
      <c r="CY305">
        <f t="shared" si="303"/>
        <v>0</v>
      </c>
      <c r="CZ305">
        <f t="shared" si="304"/>
        <v>0</v>
      </c>
      <c r="DC305" t="s">
        <v>3</v>
      </c>
      <c r="DD305" t="s">
        <v>3</v>
      </c>
      <c r="DE305" t="s">
        <v>3</v>
      </c>
      <c r="DF305" t="s">
        <v>3</v>
      </c>
      <c r="DG305" t="s">
        <v>3</v>
      </c>
      <c r="DH305" t="s">
        <v>3</v>
      </c>
      <c r="DI305" t="s">
        <v>3</v>
      </c>
      <c r="DJ305" t="s">
        <v>3</v>
      </c>
      <c r="DK305" t="s">
        <v>3</v>
      </c>
      <c r="DL305" t="s">
        <v>3</v>
      </c>
      <c r="DM305" t="s">
        <v>3</v>
      </c>
      <c r="DN305">
        <v>0</v>
      </c>
      <c r="DO305">
        <v>0</v>
      </c>
      <c r="DP305">
        <v>1</v>
      </c>
      <c r="DQ305">
        <v>1</v>
      </c>
      <c r="DU305">
        <v>1007</v>
      </c>
      <c r="DV305" t="s">
        <v>50</v>
      </c>
      <c r="DW305" t="s">
        <v>50</v>
      </c>
      <c r="DX305">
        <v>1</v>
      </c>
      <c r="EE305">
        <v>45919557</v>
      </c>
      <c r="EF305">
        <v>2</v>
      </c>
      <c r="EG305" t="s">
        <v>24</v>
      </c>
      <c r="EH305">
        <v>0</v>
      </c>
      <c r="EI305" t="s">
        <v>3</v>
      </c>
      <c r="EJ305">
        <v>1</v>
      </c>
      <c r="EK305">
        <v>6001</v>
      </c>
      <c r="EL305" t="s">
        <v>349</v>
      </c>
      <c r="EM305" t="s">
        <v>350</v>
      </c>
      <c r="EO305" t="s">
        <v>3</v>
      </c>
      <c r="EQ305">
        <v>0</v>
      </c>
      <c r="ER305">
        <v>592.76</v>
      </c>
      <c r="ES305">
        <v>592.76</v>
      </c>
      <c r="ET305">
        <v>0</v>
      </c>
      <c r="EU305">
        <v>0</v>
      </c>
      <c r="EV305">
        <v>0</v>
      </c>
      <c r="EW305">
        <v>0</v>
      </c>
      <c r="EX305">
        <v>0</v>
      </c>
      <c r="FQ305">
        <v>0</v>
      </c>
      <c r="FR305">
        <f t="shared" si="305"/>
        <v>0</v>
      </c>
      <c r="FS305">
        <v>0</v>
      </c>
      <c r="FT305" t="s">
        <v>28</v>
      </c>
      <c r="FU305" t="s">
        <v>29</v>
      </c>
      <c r="FX305">
        <v>94.5</v>
      </c>
      <c r="FY305">
        <v>55.25</v>
      </c>
      <c r="GA305" t="s">
        <v>3</v>
      </c>
      <c r="GD305">
        <v>1</v>
      </c>
      <c r="GF305">
        <v>184330150</v>
      </c>
      <c r="GG305">
        <v>2</v>
      </c>
      <c r="GH305">
        <v>1</v>
      </c>
      <c r="GI305">
        <v>-2</v>
      </c>
      <c r="GJ305">
        <v>0</v>
      </c>
      <c r="GK305">
        <v>0</v>
      </c>
      <c r="GL305">
        <f t="shared" si="306"/>
        <v>0</v>
      </c>
      <c r="GM305">
        <f t="shared" si="307"/>
        <v>892.41</v>
      </c>
      <c r="GN305">
        <f t="shared" si="308"/>
        <v>892.41</v>
      </c>
      <c r="GO305">
        <f t="shared" si="309"/>
        <v>0</v>
      </c>
      <c r="GP305">
        <f t="shared" si="310"/>
        <v>0</v>
      </c>
      <c r="GR305">
        <v>0</v>
      </c>
      <c r="GS305">
        <v>0</v>
      </c>
      <c r="GT305">
        <v>0</v>
      </c>
      <c r="GU305" t="s">
        <v>3</v>
      </c>
      <c r="GV305">
        <f t="shared" si="311"/>
        <v>0</v>
      </c>
      <c r="GW305">
        <v>1</v>
      </c>
      <c r="GX305">
        <f t="shared" si="312"/>
        <v>0</v>
      </c>
      <c r="HA305">
        <v>0</v>
      </c>
      <c r="HB305">
        <v>0</v>
      </c>
      <c r="HC305">
        <f t="shared" si="313"/>
        <v>0</v>
      </c>
      <c r="IK305">
        <v>0</v>
      </c>
    </row>
    <row r="306" spans="1:245" x14ac:dyDescent="0.2">
      <c r="A306">
        <v>17</v>
      </c>
      <c r="B306">
        <v>1</v>
      </c>
      <c r="C306">
        <f>ROW(SmtRes!A526)</f>
        <v>526</v>
      </c>
      <c r="D306">
        <f>ROW(EtalonRes!A534)</f>
        <v>534</v>
      </c>
      <c r="E306" t="s">
        <v>356</v>
      </c>
      <c r="F306" t="s">
        <v>357</v>
      </c>
      <c r="G306" t="s">
        <v>358</v>
      </c>
      <c r="H306" t="s">
        <v>76</v>
      </c>
      <c r="I306">
        <f>ROUND(15/100,9)</f>
        <v>0.15</v>
      </c>
      <c r="J306">
        <v>0</v>
      </c>
      <c r="O306">
        <f t="shared" si="279"/>
        <v>229.93</v>
      </c>
      <c r="P306">
        <f t="shared" si="280"/>
        <v>223.81</v>
      </c>
      <c r="Q306">
        <f t="shared" si="281"/>
        <v>0.28000000000000003</v>
      </c>
      <c r="R306">
        <f t="shared" si="282"/>
        <v>0.05</v>
      </c>
      <c r="S306">
        <f t="shared" si="283"/>
        <v>5.84</v>
      </c>
      <c r="T306">
        <f t="shared" si="284"/>
        <v>0</v>
      </c>
      <c r="U306">
        <f t="shared" si="285"/>
        <v>0.68439374999999991</v>
      </c>
      <c r="V306">
        <f t="shared" si="286"/>
        <v>4.3124999999999995E-3</v>
      </c>
      <c r="W306">
        <f t="shared" si="287"/>
        <v>0</v>
      </c>
      <c r="X306">
        <f t="shared" si="288"/>
        <v>6.54</v>
      </c>
      <c r="Y306">
        <f t="shared" si="289"/>
        <v>3.77</v>
      </c>
      <c r="AA306">
        <v>47636896</v>
      </c>
      <c r="AB306">
        <f t="shared" si="290"/>
        <v>1532.8643</v>
      </c>
      <c r="AC306">
        <f t="shared" si="291"/>
        <v>1492.06</v>
      </c>
      <c r="AD306">
        <f>ROUND((((((ET306*1.15)*1.25))-(((EU306*1.15)*1.25)))+AE306),6)</f>
        <v>1.8831249999999999</v>
      </c>
      <c r="AE306">
        <f>ROUND((((EU306*1.15)*1.25)),6)</f>
        <v>0.330625</v>
      </c>
      <c r="AF306">
        <f>ROUND((((EV306*1.15)*1.15)),6)</f>
        <v>38.921174999999998</v>
      </c>
      <c r="AG306">
        <f t="shared" si="292"/>
        <v>0</v>
      </c>
      <c r="AH306">
        <f>(((EW306*1.15)*1.15))</f>
        <v>4.5626249999999997</v>
      </c>
      <c r="AI306">
        <f>(((EX306*1.15)*1.25))</f>
        <v>2.8749999999999998E-2</v>
      </c>
      <c r="AJ306">
        <f t="shared" si="293"/>
        <v>0</v>
      </c>
      <c r="AK306">
        <v>1522.8</v>
      </c>
      <c r="AL306">
        <v>1492.06</v>
      </c>
      <c r="AM306">
        <v>1.31</v>
      </c>
      <c r="AN306">
        <v>0.23</v>
      </c>
      <c r="AO306">
        <v>29.43</v>
      </c>
      <c r="AP306">
        <v>0</v>
      </c>
      <c r="AQ306">
        <v>3.45</v>
      </c>
      <c r="AR306">
        <v>0.02</v>
      </c>
      <c r="AS306">
        <v>0</v>
      </c>
      <c r="AT306">
        <v>111</v>
      </c>
      <c r="AU306">
        <v>64</v>
      </c>
      <c r="AV306">
        <v>1</v>
      </c>
      <c r="AW306">
        <v>1</v>
      </c>
      <c r="AZ306">
        <v>1</v>
      </c>
      <c r="BA306">
        <v>1</v>
      </c>
      <c r="BB306">
        <v>1</v>
      </c>
      <c r="BC306">
        <v>1</v>
      </c>
      <c r="BD306" t="s">
        <v>3</v>
      </c>
      <c r="BE306" t="s">
        <v>3</v>
      </c>
      <c r="BF306" t="s">
        <v>3</v>
      </c>
      <c r="BG306" t="s">
        <v>3</v>
      </c>
      <c r="BH306">
        <v>0</v>
      </c>
      <c r="BI306">
        <v>1</v>
      </c>
      <c r="BJ306" t="s">
        <v>359</v>
      </c>
      <c r="BM306">
        <v>11001</v>
      </c>
      <c r="BN306">
        <v>0</v>
      </c>
      <c r="BO306" t="s">
        <v>3</v>
      </c>
      <c r="BP306">
        <v>0</v>
      </c>
      <c r="BQ306">
        <v>2</v>
      </c>
      <c r="BR306">
        <v>0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3</v>
      </c>
      <c r="BZ306">
        <v>123</v>
      </c>
      <c r="CA306">
        <v>75</v>
      </c>
      <c r="CE306">
        <v>0</v>
      </c>
      <c r="CF306">
        <v>0</v>
      </c>
      <c r="CG306">
        <v>0</v>
      </c>
      <c r="CM306">
        <v>0</v>
      </c>
      <c r="CN306" t="s">
        <v>1175</v>
      </c>
      <c r="CO306">
        <v>0</v>
      </c>
      <c r="CP306">
        <f t="shared" si="294"/>
        <v>229.93</v>
      </c>
      <c r="CQ306">
        <f t="shared" si="295"/>
        <v>1492.06</v>
      </c>
      <c r="CR306">
        <f t="shared" si="296"/>
        <v>1.8831249999999999</v>
      </c>
      <c r="CS306">
        <f t="shared" si="297"/>
        <v>0.330625</v>
      </c>
      <c r="CT306">
        <f t="shared" si="298"/>
        <v>38.921174999999998</v>
      </c>
      <c r="CU306">
        <f t="shared" si="299"/>
        <v>0</v>
      </c>
      <c r="CV306">
        <f t="shared" si="300"/>
        <v>4.5626249999999997</v>
      </c>
      <c r="CW306">
        <f t="shared" si="301"/>
        <v>2.8749999999999998E-2</v>
      </c>
      <c r="CX306">
        <f t="shared" si="302"/>
        <v>0</v>
      </c>
      <c r="CY306">
        <f t="shared" si="303"/>
        <v>6.5378999999999996</v>
      </c>
      <c r="CZ306">
        <f t="shared" si="304"/>
        <v>3.7695999999999996</v>
      </c>
      <c r="DC306" t="s">
        <v>3</v>
      </c>
      <c r="DD306" t="s">
        <v>3</v>
      </c>
      <c r="DE306" t="s">
        <v>348</v>
      </c>
      <c r="DF306" t="s">
        <v>348</v>
      </c>
      <c r="DG306" t="s">
        <v>196</v>
      </c>
      <c r="DH306" t="s">
        <v>3</v>
      </c>
      <c r="DI306" t="s">
        <v>196</v>
      </c>
      <c r="DJ306" t="s">
        <v>348</v>
      </c>
      <c r="DK306" t="s">
        <v>3</v>
      </c>
      <c r="DL306" t="s">
        <v>3</v>
      </c>
      <c r="DM306" t="s">
        <v>3</v>
      </c>
      <c r="DN306">
        <v>0</v>
      </c>
      <c r="DO306">
        <v>0</v>
      </c>
      <c r="DP306">
        <v>1</v>
      </c>
      <c r="DQ306">
        <v>1</v>
      </c>
      <c r="DU306">
        <v>1005</v>
      </c>
      <c r="DV306" t="s">
        <v>76</v>
      </c>
      <c r="DW306" t="s">
        <v>76</v>
      </c>
      <c r="DX306">
        <v>100</v>
      </c>
      <c r="EE306">
        <v>45919571</v>
      </c>
      <c r="EF306">
        <v>2</v>
      </c>
      <c r="EG306" t="s">
        <v>24</v>
      </c>
      <c r="EH306">
        <v>0</v>
      </c>
      <c r="EI306" t="s">
        <v>3</v>
      </c>
      <c r="EJ306">
        <v>1</v>
      </c>
      <c r="EK306">
        <v>11001</v>
      </c>
      <c r="EL306" t="s">
        <v>360</v>
      </c>
      <c r="EM306" t="s">
        <v>361</v>
      </c>
      <c r="EO306" t="s">
        <v>351</v>
      </c>
      <c r="EQ306">
        <v>0</v>
      </c>
      <c r="ER306">
        <v>1522.8</v>
      </c>
      <c r="ES306">
        <v>1492.06</v>
      </c>
      <c r="ET306">
        <v>1.31</v>
      </c>
      <c r="EU306">
        <v>0.23</v>
      </c>
      <c r="EV306">
        <v>29.43</v>
      </c>
      <c r="EW306">
        <v>3.45</v>
      </c>
      <c r="EX306">
        <v>0.02</v>
      </c>
      <c r="EY306">
        <v>0</v>
      </c>
      <c r="FQ306">
        <v>0</v>
      </c>
      <c r="FR306">
        <f t="shared" si="305"/>
        <v>0</v>
      </c>
      <c r="FS306">
        <v>0</v>
      </c>
      <c r="FT306" t="s">
        <v>28</v>
      </c>
      <c r="FU306" t="s">
        <v>29</v>
      </c>
      <c r="FX306">
        <v>110.7</v>
      </c>
      <c r="FY306">
        <v>63.75</v>
      </c>
      <c r="GA306" t="s">
        <v>3</v>
      </c>
      <c r="GD306">
        <v>1</v>
      </c>
      <c r="GF306">
        <v>-515006301</v>
      </c>
      <c r="GG306">
        <v>2</v>
      </c>
      <c r="GH306">
        <v>1</v>
      </c>
      <c r="GI306">
        <v>-2</v>
      </c>
      <c r="GJ306">
        <v>0</v>
      </c>
      <c r="GK306">
        <v>0</v>
      </c>
      <c r="GL306">
        <f t="shared" si="306"/>
        <v>0</v>
      </c>
      <c r="GM306">
        <f t="shared" si="307"/>
        <v>240.24</v>
      </c>
      <c r="GN306">
        <f t="shared" si="308"/>
        <v>240.24</v>
      </c>
      <c r="GO306">
        <f t="shared" si="309"/>
        <v>0</v>
      </c>
      <c r="GP306">
        <f t="shared" si="310"/>
        <v>0</v>
      </c>
      <c r="GR306">
        <v>0</v>
      </c>
      <c r="GS306">
        <v>3</v>
      </c>
      <c r="GT306">
        <v>0</v>
      </c>
      <c r="GU306" t="s">
        <v>3</v>
      </c>
      <c r="GV306">
        <f t="shared" si="311"/>
        <v>0</v>
      </c>
      <c r="GW306">
        <v>1</v>
      </c>
      <c r="GX306">
        <f t="shared" si="312"/>
        <v>0</v>
      </c>
      <c r="HA306">
        <v>0</v>
      </c>
      <c r="HB306">
        <v>0</v>
      </c>
      <c r="HC306">
        <f t="shared" si="313"/>
        <v>0</v>
      </c>
      <c r="IK306">
        <v>0</v>
      </c>
    </row>
    <row r="307" spans="1:245" x14ac:dyDescent="0.2">
      <c r="A307">
        <v>17</v>
      </c>
      <c r="B307">
        <v>1</v>
      </c>
      <c r="C307">
        <f>ROW(SmtRes!A530)</f>
        <v>530</v>
      </c>
      <c r="D307">
        <f>ROW(EtalonRes!A538)</f>
        <v>538</v>
      </c>
      <c r="E307" t="s">
        <v>356</v>
      </c>
      <c r="F307" t="s">
        <v>357</v>
      </c>
      <c r="G307" t="s">
        <v>358</v>
      </c>
      <c r="H307" t="s">
        <v>76</v>
      </c>
      <c r="I307">
        <f>ROUND(15/100,9)</f>
        <v>0.15</v>
      </c>
      <c r="J307">
        <v>0</v>
      </c>
      <c r="O307">
        <f t="shared" si="279"/>
        <v>229.93</v>
      </c>
      <c r="P307">
        <f t="shared" si="280"/>
        <v>223.81</v>
      </c>
      <c r="Q307">
        <f t="shared" si="281"/>
        <v>0.28000000000000003</v>
      </c>
      <c r="R307">
        <f t="shared" si="282"/>
        <v>0.05</v>
      </c>
      <c r="S307">
        <f t="shared" si="283"/>
        <v>5.84</v>
      </c>
      <c r="T307">
        <f t="shared" si="284"/>
        <v>0</v>
      </c>
      <c r="U307">
        <f t="shared" si="285"/>
        <v>0.68439374999999991</v>
      </c>
      <c r="V307">
        <f t="shared" si="286"/>
        <v>4.3124999999999995E-3</v>
      </c>
      <c r="W307">
        <f t="shared" si="287"/>
        <v>0</v>
      </c>
      <c r="X307">
        <f t="shared" si="288"/>
        <v>6.54</v>
      </c>
      <c r="Y307">
        <f t="shared" si="289"/>
        <v>3.77</v>
      </c>
      <c r="AA307">
        <v>47641669</v>
      </c>
      <c r="AB307">
        <f t="shared" si="290"/>
        <v>1532.8643</v>
      </c>
      <c r="AC307">
        <f t="shared" si="291"/>
        <v>1492.06</v>
      </c>
      <c r="AD307">
        <f>ROUND((((((ET307*1.15)*1.25))-(((EU307*1.15)*1.25)))+AE307),6)</f>
        <v>1.8831249999999999</v>
      </c>
      <c r="AE307">
        <f>ROUND((((EU307*1.15)*1.25)),6)</f>
        <v>0.330625</v>
      </c>
      <c r="AF307">
        <f>ROUND((((EV307*1.15)*1.15)),6)</f>
        <v>38.921174999999998</v>
      </c>
      <c r="AG307">
        <f t="shared" si="292"/>
        <v>0</v>
      </c>
      <c r="AH307">
        <f>(((EW307*1.15)*1.15))</f>
        <v>4.5626249999999997</v>
      </c>
      <c r="AI307">
        <f>(((EX307*1.15)*1.25))</f>
        <v>2.8749999999999998E-2</v>
      </c>
      <c r="AJ307">
        <f t="shared" si="293"/>
        <v>0</v>
      </c>
      <c r="AK307">
        <v>1522.8</v>
      </c>
      <c r="AL307">
        <v>1492.06</v>
      </c>
      <c r="AM307">
        <v>1.31</v>
      </c>
      <c r="AN307">
        <v>0.23</v>
      </c>
      <c r="AO307">
        <v>29.43</v>
      </c>
      <c r="AP307">
        <v>0</v>
      </c>
      <c r="AQ307">
        <v>3.45</v>
      </c>
      <c r="AR307">
        <v>0.02</v>
      </c>
      <c r="AS307">
        <v>0</v>
      </c>
      <c r="AT307">
        <v>111</v>
      </c>
      <c r="AU307">
        <v>64</v>
      </c>
      <c r="AV307">
        <v>1</v>
      </c>
      <c r="AW307">
        <v>1</v>
      </c>
      <c r="AZ307">
        <v>1</v>
      </c>
      <c r="BA307">
        <v>1</v>
      </c>
      <c r="BB307">
        <v>1</v>
      </c>
      <c r="BC307">
        <v>1</v>
      </c>
      <c r="BD307" t="s">
        <v>3</v>
      </c>
      <c r="BE307" t="s">
        <v>3</v>
      </c>
      <c r="BF307" t="s">
        <v>3</v>
      </c>
      <c r="BG307" t="s">
        <v>3</v>
      </c>
      <c r="BH307">
        <v>0</v>
      </c>
      <c r="BI307">
        <v>1</v>
      </c>
      <c r="BJ307" t="s">
        <v>359</v>
      </c>
      <c r="BM307">
        <v>11001</v>
      </c>
      <c r="BN307">
        <v>0</v>
      </c>
      <c r="BO307" t="s">
        <v>3</v>
      </c>
      <c r="BP307">
        <v>0</v>
      </c>
      <c r="BQ307">
        <v>2</v>
      </c>
      <c r="BR307">
        <v>0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3</v>
      </c>
      <c r="BZ307">
        <v>123</v>
      </c>
      <c r="CA307">
        <v>75</v>
      </c>
      <c r="CE307">
        <v>0</v>
      </c>
      <c r="CF307">
        <v>0</v>
      </c>
      <c r="CG307">
        <v>0</v>
      </c>
      <c r="CM307">
        <v>0</v>
      </c>
      <c r="CN307" t="s">
        <v>1175</v>
      </c>
      <c r="CO307">
        <v>0</v>
      </c>
      <c r="CP307">
        <f t="shared" si="294"/>
        <v>229.93</v>
      </c>
      <c r="CQ307">
        <f t="shared" si="295"/>
        <v>1492.06</v>
      </c>
      <c r="CR307">
        <f t="shared" si="296"/>
        <v>1.8831249999999999</v>
      </c>
      <c r="CS307">
        <f t="shared" si="297"/>
        <v>0.330625</v>
      </c>
      <c r="CT307">
        <f t="shared" si="298"/>
        <v>38.921174999999998</v>
      </c>
      <c r="CU307">
        <f t="shared" si="299"/>
        <v>0</v>
      </c>
      <c r="CV307">
        <f t="shared" si="300"/>
        <v>4.5626249999999997</v>
      </c>
      <c r="CW307">
        <f t="shared" si="301"/>
        <v>2.8749999999999998E-2</v>
      </c>
      <c r="CX307">
        <f t="shared" si="302"/>
        <v>0</v>
      </c>
      <c r="CY307">
        <f t="shared" si="303"/>
        <v>6.5378999999999996</v>
      </c>
      <c r="CZ307">
        <f t="shared" si="304"/>
        <v>3.7695999999999996</v>
      </c>
      <c r="DC307" t="s">
        <v>3</v>
      </c>
      <c r="DD307" t="s">
        <v>3</v>
      </c>
      <c r="DE307" t="s">
        <v>348</v>
      </c>
      <c r="DF307" t="s">
        <v>348</v>
      </c>
      <c r="DG307" t="s">
        <v>196</v>
      </c>
      <c r="DH307" t="s">
        <v>3</v>
      </c>
      <c r="DI307" t="s">
        <v>196</v>
      </c>
      <c r="DJ307" t="s">
        <v>348</v>
      </c>
      <c r="DK307" t="s">
        <v>3</v>
      </c>
      <c r="DL307" t="s">
        <v>3</v>
      </c>
      <c r="DM307" t="s">
        <v>3</v>
      </c>
      <c r="DN307">
        <v>0</v>
      </c>
      <c r="DO307">
        <v>0</v>
      </c>
      <c r="DP307">
        <v>1</v>
      </c>
      <c r="DQ307">
        <v>1</v>
      </c>
      <c r="DU307">
        <v>1005</v>
      </c>
      <c r="DV307" t="s">
        <v>76</v>
      </c>
      <c r="DW307" t="s">
        <v>76</v>
      </c>
      <c r="DX307">
        <v>100</v>
      </c>
      <c r="EE307">
        <v>45919571</v>
      </c>
      <c r="EF307">
        <v>2</v>
      </c>
      <c r="EG307" t="s">
        <v>24</v>
      </c>
      <c r="EH307">
        <v>0</v>
      </c>
      <c r="EI307" t="s">
        <v>3</v>
      </c>
      <c r="EJ307">
        <v>1</v>
      </c>
      <c r="EK307">
        <v>11001</v>
      </c>
      <c r="EL307" t="s">
        <v>360</v>
      </c>
      <c r="EM307" t="s">
        <v>361</v>
      </c>
      <c r="EO307" t="s">
        <v>351</v>
      </c>
      <c r="EQ307">
        <v>0</v>
      </c>
      <c r="ER307">
        <v>1522.8</v>
      </c>
      <c r="ES307">
        <v>1492.06</v>
      </c>
      <c r="ET307">
        <v>1.31</v>
      </c>
      <c r="EU307">
        <v>0.23</v>
      </c>
      <c r="EV307">
        <v>29.43</v>
      </c>
      <c r="EW307">
        <v>3.45</v>
      </c>
      <c r="EX307">
        <v>0.02</v>
      </c>
      <c r="EY307">
        <v>0</v>
      </c>
      <c r="FQ307">
        <v>0</v>
      </c>
      <c r="FR307">
        <f t="shared" si="305"/>
        <v>0</v>
      </c>
      <c r="FS307">
        <v>0</v>
      </c>
      <c r="FT307" t="s">
        <v>28</v>
      </c>
      <c r="FU307" t="s">
        <v>29</v>
      </c>
      <c r="FX307">
        <v>110.7</v>
      </c>
      <c r="FY307">
        <v>63.75</v>
      </c>
      <c r="GA307" t="s">
        <v>3</v>
      </c>
      <c r="GD307">
        <v>1</v>
      </c>
      <c r="GF307">
        <v>-515006301</v>
      </c>
      <c r="GG307">
        <v>2</v>
      </c>
      <c r="GH307">
        <v>1</v>
      </c>
      <c r="GI307">
        <v>-2</v>
      </c>
      <c r="GJ307">
        <v>0</v>
      </c>
      <c r="GK307">
        <v>0</v>
      </c>
      <c r="GL307">
        <f t="shared" si="306"/>
        <v>0</v>
      </c>
      <c r="GM307">
        <f t="shared" si="307"/>
        <v>240.24</v>
      </c>
      <c r="GN307">
        <f t="shared" si="308"/>
        <v>240.24</v>
      </c>
      <c r="GO307">
        <f t="shared" si="309"/>
        <v>0</v>
      </c>
      <c r="GP307">
        <f t="shared" si="310"/>
        <v>0</v>
      </c>
      <c r="GR307">
        <v>0</v>
      </c>
      <c r="GS307">
        <v>0</v>
      </c>
      <c r="GT307">
        <v>0</v>
      </c>
      <c r="GU307" t="s">
        <v>3</v>
      </c>
      <c r="GV307">
        <f t="shared" si="311"/>
        <v>0</v>
      </c>
      <c r="GW307">
        <v>1</v>
      </c>
      <c r="GX307">
        <f t="shared" si="312"/>
        <v>0</v>
      </c>
      <c r="HA307">
        <v>0</v>
      </c>
      <c r="HB307">
        <v>0</v>
      </c>
      <c r="HC307">
        <f t="shared" si="313"/>
        <v>0</v>
      </c>
      <c r="IK307">
        <v>0</v>
      </c>
    </row>
    <row r="308" spans="1:245" x14ac:dyDescent="0.2">
      <c r="A308">
        <v>17</v>
      </c>
      <c r="B308">
        <v>1</v>
      </c>
      <c r="C308">
        <f>ROW(SmtRes!A549)</f>
        <v>549</v>
      </c>
      <c r="D308">
        <f>ROW(EtalonRes!A556)</f>
        <v>556</v>
      </c>
      <c r="E308" t="s">
        <v>362</v>
      </c>
      <c r="F308" t="s">
        <v>363</v>
      </c>
      <c r="G308" t="s">
        <v>364</v>
      </c>
      <c r="H308" t="s">
        <v>65</v>
      </c>
      <c r="I308">
        <f>ROUND(2.5/100,9)</f>
        <v>2.5000000000000001E-2</v>
      </c>
      <c r="J308">
        <v>0</v>
      </c>
      <c r="O308">
        <f t="shared" si="279"/>
        <v>165.63</v>
      </c>
      <c r="P308">
        <f t="shared" si="280"/>
        <v>12.21</v>
      </c>
      <c r="Q308">
        <f t="shared" si="281"/>
        <v>91.19</v>
      </c>
      <c r="R308">
        <f t="shared" si="282"/>
        <v>13.83</v>
      </c>
      <c r="S308">
        <f t="shared" si="283"/>
        <v>62.23</v>
      </c>
      <c r="T308">
        <f t="shared" si="284"/>
        <v>0</v>
      </c>
      <c r="U308">
        <f t="shared" si="285"/>
        <v>7.2955712499999992</v>
      </c>
      <c r="V308">
        <f t="shared" si="286"/>
        <v>1.03428125</v>
      </c>
      <c r="W308">
        <f t="shared" si="287"/>
        <v>0</v>
      </c>
      <c r="X308">
        <f t="shared" si="288"/>
        <v>72.260000000000005</v>
      </c>
      <c r="Y308">
        <f t="shared" si="289"/>
        <v>41.83</v>
      </c>
      <c r="AA308">
        <v>47636896</v>
      </c>
      <c r="AB308">
        <f t="shared" si="290"/>
        <v>6625.1816749999998</v>
      </c>
      <c r="AC308">
        <f t="shared" si="291"/>
        <v>488.42</v>
      </c>
      <c r="AD308">
        <f>ROUND((((((ET308*1.15)*1.25))-(((EU308*1.15)*1.25)))+AE308),6)</f>
        <v>3647.5124999999998</v>
      </c>
      <c r="AE308">
        <f>ROUND((((EU308*1.15)*1.25)),6)</f>
        <v>553.16437499999995</v>
      </c>
      <c r="AF308">
        <f>ROUND((((EV308*1.15)*1.15)),6)</f>
        <v>2489.2491749999999</v>
      </c>
      <c r="AG308">
        <f t="shared" si="292"/>
        <v>0</v>
      </c>
      <c r="AH308">
        <f>(((EW308*1.15)*1.15))</f>
        <v>291.82284999999996</v>
      </c>
      <c r="AI308">
        <f>(((EX308*1.15)*1.25))</f>
        <v>41.371250000000003</v>
      </c>
      <c r="AJ308">
        <f t="shared" si="293"/>
        <v>0</v>
      </c>
      <c r="AK308">
        <v>4908.05</v>
      </c>
      <c r="AL308">
        <v>488.42</v>
      </c>
      <c r="AM308">
        <v>2537.4</v>
      </c>
      <c r="AN308">
        <v>384.81</v>
      </c>
      <c r="AO308">
        <v>1882.23</v>
      </c>
      <c r="AP308">
        <v>0</v>
      </c>
      <c r="AQ308">
        <v>220.66</v>
      </c>
      <c r="AR308">
        <v>28.78</v>
      </c>
      <c r="AS308">
        <v>0</v>
      </c>
      <c r="AT308">
        <v>95</v>
      </c>
      <c r="AU308">
        <v>55</v>
      </c>
      <c r="AV308">
        <v>1</v>
      </c>
      <c r="AW308">
        <v>1</v>
      </c>
      <c r="AZ308">
        <v>1</v>
      </c>
      <c r="BA308">
        <v>1</v>
      </c>
      <c r="BB308">
        <v>1</v>
      </c>
      <c r="BC308">
        <v>1</v>
      </c>
      <c r="BD308" t="s">
        <v>3</v>
      </c>
      <c r="BE308" t="s">
        <v>3</v>
      </c>
      <c r="BF308" t="s">
        <v>3</v>
      </c>
      <c r="BG308" t="s">
        <v>3</v>
      </c>
      <c r="BH308">
        <v>0</v>
      </c>
      <c r="BI308">
        <v>1</v>
      </c>
      <c r="BJ308" t="s">
        <v>365</v>
      </c>
      <c r="BM308">
        <v>6001</v>
      </c>
      <c r="BN308">
        <v>0</v>
      </c>
      <c r="BO308" t="s">
        <v>3</v>
      </c>
      <c r="BP308">
        <v>0</v>
      </c>
      <c r="BQ308">
        <v>2</v>
      </c>
      <c r="BR308">
        <v>0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105</v>
      </c>
      <c r="CA308">
        <v>65</v>
      </c>
      <c r="CE308">
        <v>0</v>
      </c>
      <c r="CF308">
        <v>0</v>
      </c>
      <c r="CG308">
        <v>0</v>
      </c>
      <c r="CM308">
        <v>0</v>
      </c>
      <c r="CN308" t="s">
        <v>1175</v>
      </c>
      <c r="CO308">
        <v>0</v>
      </c>
      <c r="CP308">
        <f t="shared" si="294"/>
        <v>165.63</v>
      </c>
      <c r="CQ308">
        <f t="shared" si="295"/>
        <v>488.42</v>
      </c>
      <c r="CR308">
        <f t="shared" si="296"/>
        <v>3647.5124999999998</v>
      </c>
      <c r="CS308">
        <f t="shared" si="297"/>
        <v>553.16437499999995</v>
      </c>
      <c r="CT308">
        <f t="shared" si="298"/>
        <v>2489.2491749999999</v>
      </c>
      <c r="CU308">
        <f t="shared" si="299"/>
        <v>0</v>
      </c>
      <c r="CV308">
        <f t="shared" si="300"/>
        <v>291.82284999999996</v>
      </c>
      <c r="CW308">
        <f t="shared" si="301"/>
        <v>41.371250000000003</v>
      </c>
      <c r="CX308">
        <f t="shared" si="302"/>
        <v>0</v>
      </c>
      <c r="CY308">
        <f t="shared" si="303"/>
        <v>72.257000000000005</v>
      </c>
      <c r="CZ308">
        <f t="shared" si="304"/>
        <v>41.832999999999998</v>
      </c>
      <c r="DC308" t="s">
        <v>3</v>
      </c>
      <c r="DD308" t="s">
        <v>3</v>
      </c>
      <c r="DE308" t="s">
        <v>348</v>
      </c>
      <c r="DF308" t="s">
        <v>348</v>
      </c>
      <c r="DG308" t="s">
        <v>196</v>
      </c>
      <c r="DH308" t="s">
        <v>3</v>
      </c>
      <c r="DI308" t="s">
        <v>196</v>
      </c>
      <c r="DJ308" t="s">
        <v>348</v>
      </c>
      <c r="DK308" t="s">
        <v>3</v>
      </c>
      <c r="DL308" t="s">
        <v>3</v>
      </c>
      <c r="DM308" t="s">
        <v>3</v>
      </c>
      <c r="DN308">
        <v>0</v>
      </c>
      <c r="DO308">
        <v>0</v>
      </c>
      <c r="DP308">
        <v>1</v>
      </c>
      <c r="DQ308">
        <v>1</v>
      </c>
      <c r="DU308">
        <v>1007</v>
      </c>
      <c r="DV308" t="s">
        <v>65</v>
      </c>
      <c r="DW308" t="s">
        <v>65</v>
      </c>
      <c r="DX308">
        <v>100</v>
      </c>
      <c r="EE308">
        <v>45919557</v>
      </c>
      <c r="EF308">
        <v>2</v>
      </c>
      <c r="EG308" t="s">
        <v>24</v>
      </c>
      <c r="EH308">
        <v>0</v>
      </c>
      <c r="EI308" t="s">
        <v>3</v>
      </c>
      <c r="EJ308">
        <v>1</v>
      </c>
      <c r="EK308">
        <v>6001</v>
      </c>
      <c r="EL308" t="s">
        <v>349</v>
      </c>
      <c r="EM308" t="s">
        <v>350</v>
      </c>
      <c r="EO308" t="s">
        <v>351</v>
      </c>
      <c r="EQ308">
        <v>0</v>
      </c>
      <c r="ER308">
        <v>4908.05</v>
      </c>
      <c r="ES308">
        <v>488.42</v>
      </c>
      <c r="ET308">
        <v>2537.4</v>
      </c>
      <c r="EU308">
        <v>384.81</v>
      </c>
      <c r="EV308">
        <v>1882.23</v>
      </c>
      <c r="EW308">
        <v>220.66</v>
      </c>
      <c r="EX308">
        <v>28.78</v>
      </c>
      <c r="EY308">
        <v>0</v>
      </c>
      <c r="FQ308">
        <v>0</v>
      </c>
      <c r="FR308">
        <f t="shared" si="305"/>
        <v>0</v>
      </c>
      <c r="FS308">
        <v>0</v>
      </c>
      <c r="FT308" t="s">
        <v>28</v>
      </c>
      <c r="FU308" t="s">
        <v>29</v>
      </c>
      <c r="FX308">
        <v>94.5</v>
      </c>
      <c r="FY308">
        <v>55.25</v>
      </c>
      <c r="GA308" t="s">
        <v>3</v>
      </c>
      <c r="GD308">
        <v>1</v>
      </c>
      <c r="GF308">
        <v>-716259204</v>
      </c>
      <c r="GG308">
        <v>2</v>
      </c>
      <c r="GH308">
        <v>1</v>
      </c>
      <c r="GI308">
        <v>-2</v>
      </c>
      <c r="GJ308">
        <v>0</v>
      </c>
      <c r="GK308">
        <v>0</v>
      </c>
      <c r="GL308">
        <f t="shared" si="306"/>
        <v>0</v>
      </c>
      <c r="GM308">
        <f t="shared" si="307"/>
        <v>279.72000000000003</v>
      </c>
      <c r="GN308">
        <f t="shared" si="308"/>
        <v>279.72000000000003</v>
      </c>
      <c r="GO308">
        <f t="shared" si="309"/>
        <v>0</v>
      </c>
      <c r="GP308">
        <f t="shared" si="310"/>
        <v>0</v>
      </c>
      <c r="GR308">
        <v>0</v>
      </c>
      <c r="GS308">
        <v>3</v>
      </c>
      <c r="GT308">
        <v>0</v>
      </c>
      <c r="GU308" t="s">
        <v>3</v>
      </c>
      <c r="GV308">
        <f t="shared" si="311"/>
        <v>0</v>
      </c>
      <c r="GW308">
        <v>1</v>
      </c>
      <c r="GX308">
        <f t="shared" si="312"/>
        <v>0</v>
      </c>
      <c r="HA308">
        <v>0</v>
      </c>
      <c r="HB308">
        <v>0</v>
      </c>
      <c r="HC308">
        <f t="shared" si="313"/>
        <v>0</v>
      </c>
      <c r="IK308">
        <v>0</v>
      </c>
    </row>
    <row r="309" spans="1:245" x14ac:dyDescent="0.2">
      <c r="A309">
        <v>17</v>
      </c>
      <c r="B309">
        <v>1</v>
      </c>
      <c r="C309">
        <f>ROW(SmtRes!A568)</f>
        <v>568</v>
      </c>
      <c r="D309">
        <f>ROW(EtalonRes!A574)</f>
        <v>574</v>
      </c>
      <c r="E309" t="s">
        <v>362</v>
      </c>
      <c r="F309" t="s">
        <v>363</v>
      </c>
      <c r="G309" t="s">
        <v>364</v>
      </c>
      <c r="H309" t="s">
        <v>65</v>
      </c>
      <c r="I309">
        <f>ROUND(2.5/100,9)</f>
        <v>2.5000000000000001E-2</v>
      </c>
      <c r="J309">
        <v>0</v>
      </c>
      <c r="O309">
        <f t="shared" si="279"/>
        <v>165.63</v>
      </c>
      <c r="P309">
        <f t="shared" si="280"/>
        <v>12.21</v>
      </c>
      <c r="Q309">
        <f t="shared" si="281"/>
        <v>91.19</v>
      </c>
      <c r="R309">
        <f t="shared" si="282"/>
        <v>13.83</v>
      </c>
      <c r="S309">
        <f t="shared" si="283"/>
        <v>62.23</v>
      </c>
      <c r="T309">
        <f t="shared" si="284"/>
        <v>0</v>
      </c>
      <c r="U309">
        <f t="shared" si="285"/>
        <v>7.2955712499999992</v>
      </c>
      <c r="V309">
        <f t="shared" si="286"/>
        <v>1.03428125</v>
      </c>
      <c r="W309">
        <f t="shared" si="287"/>
        <v>0</v>
      </c>
      <c r="X309">
        <f t="shared" si="288"/>
        <v>72.260000000000005</v>
      </c>
      <c r="Y309">
        <f t="shared" si="289"/>
        <v>41.83</v>
      </c>
      <c r="AA309">
        <v>47641669</v>
      </c>
      <c r="AB309">
        <f t="shared" si="290"/>
        <v>6625.1816749999998</v>
      </c>
      <c r="AC309">
        <f t="shared" si="291"/>
        <v>488.42</v>
      </c>
      <c r="AD309">
        <f>ROUND((((((ET309*1.15)*1.25))-(((EU309*1.15)*1.25)))+AE309),6)</f>
        <v>3647.5124999999998</v>
      </c>
      <c r="AE309">
        <f>ROUND((((EU309*1.15)*1.25)),6)</f>
        <v>553.16437499999995</v>
      </c>
      <c r="AF309">
        <f>ROUND((((EV309*1.15)*1.15)),6)</f>
        <v>2489.2491749999999</v>
      </c>
      <c r="AG309">
        <f t="shared" si="292"/>
        <v>0</v>
      </c>
      <c r="AH309">
        <f>(((EW309*1.15)*1.15))</f>
        <v>291.82284999999996</v>
      </c>
      <c r="AI309">
        <f>(((EX309*1.15)*1.25))</f>
        <v>41.371250000000003</v>
      </c>
      <c r="AJ309">
        <f t="shared" si="293"/>
        <v>0</v>
      </c>
      <c r="AK309">
        <v>4908.05</v>
      </c>
      <c r="AL309">
        <v>488.42</v>
      </c>
      <c r="AM309">
        <v>2537.4</v>
      </c>
      <c r="AN309">
        <v>384.81</v>
      </c>
      <c r="AO309">
        <v>1882.23</v>
      </c>
      <c r="AP309">
        <v>0</v>
      </c>
      <c r="AQ309">
        <v>220.66</v>
      </c>
      <c r="AR309">
        <v>28.78</v>
      </c>
      <c r="AS309">
        <v>0</v>
      </c>
      <c r="AT309">
        <v>95</v>
      </c>
      <c r="AU309">
        <v>55</v>
      </c>
      <c r="AV309">
        <v>1</v>
      </c>
      <c r="AW309">
        <v>1</v>
      </c>
      <c r="AZ309">
        <v>1</v>
      </c>
      <c r="BA309">
        <v>1</v>
      </c>
      <c r="BB309">
        <v>1</v>
      </c>
      <c r="BC309">
        <v>1</v>
      </c>
      <c r="BD309" t="s">
        <v>3</v>
      </c>
      <c r="BE309" t="s">
        <v>3</v>
      </c>
      <c r="BF309" t="s">
        <v>3</v>
      </c>
      <c r="BG309" t="s">
        <v>3</v>
      </c>
      <c r="BH309">
        <v>0</v>
      </c>
      <c r="BI309">
        <v>1</v>
      </c>
      <c r="BJ309" t="s">
        <v>365</v>
      </c>
      <c r="BM309">
        <v>6001</v>
      </c>
      <c r="BN309">
        <v>0</v>
      </c>
      <c r="BO309" t="s">
        <v>3</v>
      </c>
      <c r="BP309">
        <v>0</v>
      </c>
      <c r="BQ309">
        <v>2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105</v>
      </c>
      <c r="CA309">
        <v>65</v>
      </c>
      <c r="CE309">
        <v>0</v>
      </c>
      <c r="CF309">
        <v>0</v>
      </c>
      <c r="CG309">
        <v>0</v>
      </c>
      <c r="CM309">
        <v>0</v>
      </c>
      <c r="CN309" t="s">
        <v>1175</v>
      </c>
      <c r="CO309">
        <v>0</v>
      </c>
      <c r="CP309">
        <f t="shared" si="294"/>
        <v>165.63</v>
      </c>
      <c r="CQ309">
        <f t="shared" si="295"/>
        <v>488.42</v>
      </c>
      <c r="CR309">
        <f t="shared" si="296"/>
        <v>3647.5124999999998</v>
      </c>
      <c r="CS309">
        <f t="shared" si="297"/>
        <v>553.16437499999995</v>
      </c>
      <c r="CT309">
        <f t="shared" si="298"/>
        <v>2489.2491749999999</v>
      </c>
      <c r="CU309">
        <f t="shared" si="299"/>
        <v>0</v>
      </c>
      <c r="CV309">
        <f t="shared" si="300"/>
        <v>291.82284999999996</v>
      </c>
      <c r="CW309">
        <f t="shared" si="301"/>
        <v>41.371250000000003</v>
      </c>
      <c r="CX309">
        <f t="shared" si="302"/>
        <v>0</v>
      </c>
      <c r="CY309">
        <f t="shared" si="303"/>
        <v>72.257000000000005</v>
      </c>
      <c r="CZ309">
        <f t="shared" si="304"/>
        <v>41.832999999999998</v>
      </c>
      <c r="DC309" t="s">
        <v>3</v>
      </c>
      <c r="DD309" t="s">
        <v>3</v>
      </c>
      <c r="DE309" t="s">
        <v>348</v>
      </c>
      <c r="DF309" t="s">
        <v>348</v>
      </c>
      <c r="DG309" t="s">
        <v>196</v>
      </c>
      <c r="DH309" t="s">
        <v>3</v>
      </c>
      <c r="DI309" t="s">
        <v>196</v>
      </c>
      <c r="DJ309" t="s">
        <v>348</v>
      </c>
      <c r="DK309" t="s">
        <v>3</v>
      </c>
      <c r="DL309" t="s">
        <v>3</v>
      </c>
      <c r="DM309" t="s">
        <v>3</v>
      </c>
      <c r="DN309">
        <v>0</v>
      </c>
      <c r="DO309">
        <v>0</v>
      </c>
      <c r="DP309">
        <v>1</v>
      </c>
      <c r="DQ309">
        <v>1</v>
      </c>
      <c r="DU309">
        <v>1007</v>
      </c>
      <c r="DV309" t="s">
        <v>65</v>
      </c>
      <c r="DW309" t="s">
        <v>65</v>
      </c>
      <c r="DX309">
        <v>100</v>
      </c>
      <c r="EE309">
        <v>45919557</v>
      </c>
      <c r="EF309">
        <v>2</v>
      </c>
      <c r="EG309" t="s">
        <v>24</v>
      </c>
      <c r="EH309">
        <v>0</v>
      </c>
      <c r="EI309" t="s">
        <v>3</v>
      </c>
      <c r="EJ309">
        <v>1</v>
      </c>
      <c r="EK309">
        <v>6001</v>
      </c>
      <c r="EL309" t="s">
        <v>349</v>
      </c>
      <c r="EM309" t="s">
        <v>350</v>
      </c>
      <c r="EO309" t="s">
        <v>351</v>
      </c>
      <c r="EQ309">
        <v>0</v>
      </c>
      <c r="ER309">
        <v>4908.05</v>
      </c>
      <c r="ES309">
        <v>488.42</v>
      </c>
      <c r="ET309">
        <v>2537.4</v>
      </c>
      <c r="EU309">
        <v>384.81</v>
      </c>
      <c r="EV309">
        <v>1882.23</v>
      </c>
      <c r="EW309">
        <v>220.66</v>
      </c>
      <c r="EX309">
        <v>28.78</v>
      </c>
      <c r="EY309">
        <v>0</v>
      </c>
      <c r="FQ309">
        <v>0</v>
      </c>
      <c r="FR309">
        <f t="shared" si="305"/>
        <v>0</v>
      </c>
      <c r="FS309">
        <v>0</v>
      </c>
      <c r="FT309" t="s">
        <v>28</v>
      </c>
      <c r="FU309" t="s">
        <v>29</v>
      </c>
      <c r="FX309">
        <v>94.5</v>
      </c>
      <c r="FY309">
        <v>55.25</v>
      </c>
      <c r="GA309" t="s">
        <v>3</v>
      </c>
      <c r="GD309">
        <v>1</v>
      </c>
      <c r="GF309">
        <v>-716259204</v>
      </c>
      <c r="GG309">
        <v>2</v>
      </c>
      <c r="GH309">
        <v>1</v>
      </c>
      <c r="GI309">
        <v>-2</v>
      </c>
      <c r="GJ309">
        <v>0</v>
      </c>
      <c r="GK309">
        <v>0</v>
      </c>
      <c r="GL309">
        <f t="shared" si="306"/>
        <v>0</v>
      </c>
      <c r="GM309">
        <f t="shared" si="307"/>
        <v>279.72000000000003</v>
      </c>
      <c r="GN309">
        <f t="shared" si="308"/>
        <v>279.72000000000003</v>
      </c>
      <c r="GO309">
        <f t="shared" si="309"/>
        <v>0</v>
      </c>
      <c r="GP309">
        <f t="shared" si="310"/>
        <v>0</v>
      </c>
      <c r="GR309">
        <v>0</v>
      </c>
      <c r="GS309">
        <v>0</v>
      </c>
      <c r="GT309">
        <v>0</v>
      </c>
      <c r="GU309" t="s">
        <v>3</v>
      </c>
      <c r="GV309">
        <f t="shared" si="311"/>
        <v>0</v>
      </c>
      <c r="GW309">
        <v>1</v>
      </c>
      <c r="GX309">
        <f t="shared" si="312"/>
        <v>0</v>
      </c>
      <c r="HA309">
        <v>0</v>
      </c>
      <c r="HB309">
        <v>0</v>
      </c>
      <c r="HC309">
        <f t="shared" si="313"/>
        <v>0</v>
      </c>
      <c r="IK309">
        <v>0</v>
      </c>
    </row>
    <row r="310" spans="1:245" x14ac:dyDescent="0.2">
      <c r="A310">
        <v>18</v>
      </c>
      <c r="B310">
        <v>1</v>
      </c>
      <c r="C310">
        <v>544</v>
      </c>
      <c r="E310" t="s">
        <v>366</v>
      </c>
      <c r="F310" t="s">
        <v>242</v>
      </c>
      <c r="G310" t="s">
        <v>367</v>
      </c>
      <c r="H310" t="s">
        <v>50</v>
      </c>
      <c r="I310">
        <f>I308*J310</f>
        <v>2.5375000000000001</v>
      </c>
      <c r="J310">
        <v>101.5</v>
      </c>
      <c r="O310">
        <f t="shared" si="279"/>
        <v>1687.44</v>
      </c>
      <c r="P310">
        <f t="shared" si="280"/>
        <v>1687.44</v>
      </c>
      <c r="Q310">
        <f t="shared" si="281"/>
        <v>0</v>
      </c>
      <c r="R310">
        <f t="shared" si="282"/>
        <v>0</v>
      </c>
      <c r="S310">
        <f t="shared" si="283"/>
        <v>0</v>
      </c>
      <c r="T310">
        <f t="shared" si="284"/>
        <v>0</v>
      </c>
      <c r="U310">
        <f t="shared" si="285"/>
        <v>0</v>
      </c>
      <c r="V310">
        <f t="shared" si="286"/>
        <v>0</v>
      </c>
      <c r="W310">
        <f t="shared" si="287"/>
        <v>0</v>
      </c>
      <c r="X310">
        <f t="shared" si="288"/>
        <v>0</v>
      </c>
      <c r="Y310">
        <f t="shared" si="289"/>
        <v>0</v>
      </c>
      <c r="AA310">
        <v>47636896</v>
      </c>
      <c r="AB310">
        <f t="shared" si="290"/>
        <v>665</v>
      </c>
      <c r="AC310">
        <f t="shared" si="291"/>
        <v>665</v>
      </c>
      <c r="AD310">
        <f t="shared" ref="AD310:AD315" si="314">ROUND((((ET310)-(EU310))+AE310),6)</f>
        <v>0</v>
      </c>
      <c r="AE310">
        <f t="shared" ref="AE310:AF315" si="315">ROUND((EU310),6)</f>
        <v>0</v>
      </c>
      <c r="AF310">
        <f t="shared" si="315"/>
        <v>0</v>
      </c>
      <c r="AG310">
        <f t="shared" si="292"/>
        <v>0</v>
      </c>
      <c r="AH310">
        <f t="shared" ref="AH310:AI315" si="316">(EW310)</f>
        <v>0</v>
      </c>
      <c r="AI310">
        <f t="shared" si="316"/>
        <v>0</v>
      </c>
      <c r="AJ310">
        <f t="shared" si="293"/>
        <v>0</v>
      </c>
      <c r="AK310">
        <v>665</v>
      </c>
      <c r="AL310">
        <v>665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95</v>
      </c>
      <c r="AU310">
        <v>55</v>
      </c>
      <c r="AV310">
        <v>1</v>
      </c>
      <c r="AW310">
        <v>1</v>
      </c>
      <c r="AZ310">
        <v>1</v>
      </c>
      <c r="BA310">
        <v>1</v>
      </c>
      <c r="BB310">
        <v>1</v>
      </c>
      <c r="BC310">
        <v>1</v>
      </c>
      <c r="BD310" t="s">
        <v>3</v>
      </c>
      <c r="BE310" t="s">
        <v>3</v>
      </c>
      <c r="BF310" t="s">
        <v>3</v>
      </c>
      <c r="BG310" t="s">
        <v>3</v>
      </c>
      <c r="BH310">
        <v>3</v>
      </c>
      <c r="BI310">
        <v>1</v>
      </c>
      <c r="BJ310" t="s">
        <v>244</v>
      </c>
      <c r="BM310">
        <v>6001</v>
      </c>
      <c r="BN310">
        <v>0</v>
      </c>
      <c r="BO310" t="s">
        <v>3</v>
      </c>
      <c r="BP310">
        <v>0</v>
      </c>
      <c r="BQ310">
        <v>2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105</v>
      </c>
      <c r="CA310">
        <v>65</v>
      </c>
      <c r="CE310">
        <v>0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294"/>
        <v>1687.44</v>
      </c>
      <c r="CQ310">
        <f t="shared" si="295"/>
        <v>665</v>
      </c>
      <c r="CR310">
        <f t="shared" si="296"/>
        <v>0</v>
      </c>
      <c r="CS310">
        <f t="shared" si="297"/>
        <v>0</v>
      </c>
      <c r="CT310">
        <f t="shared" si="298"/>
        <v>0</v>
      </c>
      <c r="CU310">
        <f t="shared" si="299"/>
        <v>0</v>
      </c>
      <c r="CV310">
        <f t="shared" si="300"/>
        <v>0</v>
      </c>
      <c r="CW310">
        <f t="shared" si="301"/>
        <v>0</v>
      </c>
      <c r="CX310">
        <f t="shared" si="302"/>
        <v>0</v>
      </c>
      <c r="CY310">
        <f t="shared" si="303"/>
        <v>0</v>
      </c>
      <c r="CZ310">
        <f t="shared" si="304"/>
        <v>0</v>
      </c>
      <c r="DC310" t="s">
        <v>3</v>
      </c>
      <c r="DD310" t="s">
        <v>3</v>
      </c>
      <c r="DE310" t="s">
        <v>3</v>
      </c>
      <c r="DF310" t="s">
        <v>3</v>
      </c>
      <c r="DG310" t="s">
        <v>3</v>
      </c>
      <c r="DH310" t="s">
        <v>3</v>
      </c>
      <c r="DI310" t="s">
        <v>3</v>
      </c>
      <c r="DJ310" t="s">
        <v>3</v>
      </c>
      <c r="DK310" t="s">
        <v>3</v>
      </c>
      <c r="DL310" t="s">
        <v>3</v>
      </c>
      <c r="DM310" t="s">
        <v>3</v>
      </c>
      <c r="DN310">
        <v>0</v>
      </c>
      <c r="DO310">
        <v>0</v>
      </c>
      <c r="DP310">
        <v>1</v>
      </c>
      <c r="DQ310">
        <v>1</v>
      </c>
      <c r="DU310">
        <v>1007</v>
      </c>
      <c r="DV310" t="s">
        <v>50</v>
      </c>
      <c r="DW310" t="s">
        <v>50</v>
      </c>
      <c r="DX310">
        <v>1</v>
      </c>
      <c r="EE310">
        <v>45919557</v>
      </c>
      <c r="EF310">
        <v>2</v>
      </c>
      <c r="EG310" t="s">
        <v>24</v>
      </c>
      <c r="EH310">
        <v>0</v>
      </c>
      <c r="EI310" t="s">
        <v>3</v>
      </c>
      <c r="EJ310">
        <v>1</v>
      </c>
      <c r="EK310">
        <v>6001</v>
      </c>
      <c r="EL310" t="s">
        <v>349</v>
      </c>
      <c r="EM310" t="s">
        <v>350</v>
      </c>
      <c r="EO310" t="s">
        <v>3</v>
      </c>
      <c r="EQ310">
        <v>0</v>
      </c>
      <c r="ER310">
        <v>665</v>
      </c>
      <c r="ES310">
        <v>665</v>
      </c>
      <c r="ET310">
        <v>0</v>
      </c>
      <c r="EU310">
        <v>0</v>
      </c>
      <c r="EV310">
        <v>0</v>
      </c>
      <c r="EW310">
        <v>0</v>
      </c>
      <c r="EX310">
        <v>0</v>
      </c>
      <c r="FQ310">
        <v>0</v>
      </c>
      <c r="FR310">
        <f t="shared" si="305"/>
        <v>0</v>
      </c>
      <c r="FS310">
        <v>0</v>
      </c>
      <c r="FT310" t="s">
        <v>28</v>
      </c>
      <c r="FU310" t="s">
        <v>29</v>
      </c>
      <c r="FX310">
        <v>94.5</v>
      </c>
      <c r="FY310">
        <v>55.25</v>
      </c>
      <c r="GA310" t="s">
        <v>3</v>
      </c>
      <c r="GD310">
        <v>1</v>
      </c>
      <c r="GF310">
        <v>1329812617</v>
      </c>
      <c r="GG310">
        <v>2</v>
      </c>
      <c r="GH310">
        <v>1</v>
      </c>
      <c r="GI310">
        <v>-2</v>
      </c>
      <c r="GJ310">
        <v>0</v>
      </c>
      <c r="GK310">
        <v>0</v>
      </c>
      <c r="GL310">
        <f t="shared" si="306"/>
        <v>0</v>
      </c>
      <c r="GM310">
        <f t="shared" si="307"/>
        <v>1687.44</v>
      </c>
      <c r="GN310">
        <f t="shared" si="308"/>
        <v>1687.44</v>
      </c>
      <c r="GO310">
        <f t="shared" si="309"/>
        <v>0</v>
      </c>
      <c r="GP310">
        <f t="shared" si="310"/>
        <v>0</v>
      </c>
      <c r="GR310">
        <v>0</v>
      </c>
      <c r="GS310">
        <v>3</v>
      </c>
      <c r="GT310">
        <v>0</v>
      </c>
      <c r="GU310" t="s">
        <v>3</v>
      </c>
      <c r="GV310">
        <f t="shared" si="311"/>
        <v>0</v>
      </c>
      <c r="GW310">
        <v>1</v>
      </c>
      <c r="GX310">
        <f t="shared" si="312"/>
        <v>0</v>
      </c>
      <c r="HA310">
        <v>0</v>
      </c>
      <c r="HB310">
        <v>0</v>
      </c>
      <c r="HC310">
        <f t="shared" si="313"/>
        <v>0</v>
      </c>
      <c r="IK310">
        <v>0</v>
      </c>
    </row>
    <row r="311" spans="1:245" x14ac:dyDescent="0.2">
      <c r="A311">
        <v>18</v>
      </c>
      <c r="B311">
        <v>1</v>
      </c>
      <c r="C311">
        <v>563</v>
      </c>
      <c r="E311" t="s">
        <v>366</v>
      </c>
      <c r="F311" t="s">
        <v>242</v>
      </c>
      <c r="G311" t="s">
        <v>367</v>
      </c>
      <c r="H311" t="s">
        <v>50</v>
      </c>
      <c r="I311">
        <f>I309*J311</f>
        <v>2.5375000000000001</v>
      </c>
      <c r="J311">
        <v>101.5</v>
      </c>
      <c r="O311">
        <f t="shared" si="279"/>
        <v>1687.44</v>
      </c>
      <c r="P311">
        <f t="shared" si="280"/>
        <v>1687.44</v>
      </c>
      <c r="Q311">
        <f t="shared" si="281"/>
        <v>0</v>
      </c>
      <c r="R311">
        <f t="shared" si="282"/>
        <v>0</v>
      </c>
      <c r="S311">
        <f t="shared" si="283"/>
        <v>0</v>
      </c>
      <c r="T311">
        <f t="shared" si="284"/>
        <v>0</v>
      </c>
      <c r="U311">
        <f t="shared" si="285"/>
        <v>0</v>
      </c>
      <c r="V311">
        <f t="shared" si="286"/>
        <v>0</v>
      </c>
      <c r="W311">
        <f t="shared" si="287"/>
        <v>0</v>
      </c>
      <c r="X311">
        <f t="shared" si="288"/>
        <v>0</v>
      </c>
      <c r="Y311">
        <f t="shared" si="289"/>
        <v>0</v>
      </c>
      <c r="AA311">
        <v>47641669</v>
      </c>
      <c r="AB311">
        <f t="shared" si="290"/>
        <v>665</v>
      </c>
      <c r="AC311">
        <f t="shared" si="291"/>
        <v>665</v>
      </c>
      <c r="AD311">
        <f t="shared" si="314"/>
        <v>0</v>
      </c>
      <c r="AE311">
        <f t="shared" si="315"/>
        <v>0</v>
      </c>
      <c r="AF311">
        <f t="shared" si="315"/>
        <v>0</v>
      </c>
      <c r="AG311">
        <f t="shared" si="292"/>
        <v>0</v>
      </c>
      <c r="AH311">
        <f t="shared" si="316"/>
        <v>0</v>
      </c>
      <c r="AI311">
        <f t="shared" si="316"/>
        <v>0</v>
      </c>
      <c r="AJ311">
        <f t="shared" si="293"/>
        <v>0</v>
      </c>
      <c r="AK311">
        <v>665</v>
      </c>
      <c r="AL311">
        <v>665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95</v>
      </c>
      <c r="AU311">
        <v>55</v>
      </c>
      <c r="AV311">
        <v>1</v>
      </c>
      <c r="AW311">
        <v>1</v>
      </c>
      <c r="AZ311">
        <v>1</v>
      </c>
      <c r="BA311">
        <v>1</v>
      </c>
      <c r="BB311">
        <v>1</v>
      </c>
      <c r="BC311">
        <v>1</v>
      </c>
      <c r="BD311" t="s">
        <v>3</v>
      </c>
      <c r="BE311" t="s">
        <v>3</v>
      </c>
      <c r="BF311" t="s">
        <v>3</v>
      </c>
      <c r="BG311" t="s">
        <v>3</v>
      </c>
      <c r="BH311">
        <v>3</v>
      </c>
      <c r="BI311">
        <v>1</v>
      </c>
      <c r="BJ311" t="s">
        <v>244</v>
      </c>
      <c r="BM311">
        <v>6001</v>
      </c>
      <c r="BN311">
        <v>0</v>
      </c>
      <c r="BO311" t="s">
        <v>3</v>
      </c>
      <c r="BP311">
        <v>0</v>
      </c>
      <c r="BQ311">
        <v>2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105</v>
      </c>
      <c r="CA311">
        <v>65</v>
      </c>
      <c r="CE311">
        <v>0</v>
      </c>
      <c r="CF311">
        <v>0</v>
      </c>
      <c r="CG311">
        <v>0</v>
      </c>
      <c r="CM311">
        <v>0</v>
      </c>
      <c r="CN311" t="s">
        <v>3</v>
      </c>
      <c r="CO311">
        <v>0</v>
      </c>
      <c r="CP311">
        <f t="shared" si="294"/>
        <v>1687.44</v>
      </c>
      <c r="CQ311">
        <f t="shared" si="295"/>
        <v>665</v>
      </c>
      <c r="CR311">
        <f t="shared" si="296"/>
        <v>0</v>
      </c>
      <c r="CS311">
        <f t="shared" si="297"/>
        <v>0</v>
      </c>
      <c r="CT311">
        <f t="shared" si="298"/>
        <v>0</v>
      </c>
      <c r="CU311">
        <f t="shared" si="299"/>
        <v>0</v>
      </c>
      <c r="CV311">
        <f t="shared" si="300"/>
        <v>0</v>
      </c>
      <c r="CW311">
        <f t="shared" si="301"/>
        <v>0</v>
      </c>
      <c r="CX311">
        <f t="shared" si="302"/>
        <v>0</v>
      </c>
      <c r="CY311">
        <f t="shared" si="303"/>
        <v>0</v>
      </c>
      <c r="CZ311">
        <f t="shared" si="304"/>
        <v>0</v>
      </c>
      <c r="DC311" t="s">
        <v>3</v>
      </c>
      <c r="DD311" t="s">
        <v>3</v>
      </c>
      <c r="DE311" t="s">
        <v>3</v>
      </c>
      <c r="DF311" t="s">
        <v>3</v>
      </c>
      <c r="DG311" t="s">
        <v>3</v>
      </c>
      <c r="DH311" t="s">
        <v>3</v>
      </c>
      <c r="DI311" t="s">
        <v>3</v>
      </c>
      <c r="DJ311" t="s">
        <v>3</v>
      </c>
      <c r="DK311" t="s">
        <v>3</v>
      </c>
      <c r="DL311" t="s">
        <v>3</v>
      </c>
      <c r="DM311" t="s">
        <v>3</v>
      </c>
      <c r="DN311">
        <v>0</v>
      </c>
      <c r="DO311">
        <v>0</v>
      </c>
      <c r="DP311">
        <v>1</v>
      </c>
      <c r="DQ311">
        <v>1</v>
      </c>
      <c r="DU311">
        <v>1007</v>
      </c>
      <c r="DV311" t="s">
        <v>50</v>
      </c>
      <c r="DW311" t="s">
        <v>50</v>
      </c>
      <c r="DX311">
        <v>1</v>
      </c>
      <c r="EE311">
        <v>45919557</v>
      </c>
      <c r="EF311">
        <v>2</v>
      </c>
      <c r="EG311" t="s">
        <v>24</v>
      </c>
      <c r="EH311">
        <v>0</v>
      </c>
      <c r="EI311" t="s">
        <v>3</v>
      </c>
      <c r="EJ311">
        <v>1</v>
      </c>
      <c r="EK311">
        <v>6001</v>
      </c>
      <c r="EL311" t="s">
        <v>349</v>
      </c>
      <c r="EM311" t="s">
        <v>350</v>
      </c>
      <c r="EO311" t="s">
        <v>3</v>
      </c>
      <c r="EQ311">
        <v>0</v>
      </c>
      <c r="ER311">
        <v>665</v>
      </c>
      <c r="ES311">
        <v>665</v>
      </c>
      <c r="ET311">
        <v>0</v>
      </c>
      <c r="EU311">
        <v>0</v>
      </c>
      <c r="EV311">
        <v>0</v>
      </c>
      <c r="EW311">
        <v>0</v>
      </c>
      <c r="EX311">
        <v>0</v>
      </c>
      <c r="FQ311">
        <v>0</v>
      </c>
      <c r="FR311">
        <f t="shared" si="305"/>
        <v>0</v>
      </c>
      <c r="FS311">
        <v>0</v>
      </c>
      <c r="FT311" t="s">
        <v>28</v>
      </c>
      <c r="FU311" t="s">
        <v>29</v>
      </c>
      <c r="FX311">
        <v>94.5</v>
      </c>
      <c r="FY311">
        <v>55.25</v>
      </c>
      <c r="GA311" t="s">
        <v>3</v>
      </c>
      <c r="GD311">
        <v>1</v>
      </c>
      <c r="GF311">
        <v>1329812617</v>
      </c>
      <c r="GG311">
        <v>2</v>
      </c>
      <c r="GH311">
        <v>1</v>
      </c>
      <c r="GI311">
        <v>-2</v>
      </c>
      <c r="GJ311">
        <v>0</v>
      </c>
      <c r="GK311">
        <v>0</v>
      </c>
      <c r="GL311">
        <f t="shared" si="306"/>
        <v>0</v>
      </c>
      <c r="GM311">
        <f t="shared" si="307"/>
        <v>1687.44</v>
      </c>
      <c r="GN311">
        <f t="shared" si="308"/>
        <v>1687.44</v>
      </c>
      <c r="GO311">
        <f t="shared" si="309"/>
        <v>0</v>
      </c>
      <c r="GP311">
        <f t="shared" si="310"/>
        <v>0</v>
      </c>
      <c r="GR311">
        <v>0</v>
      </c>
      <c r="GS311">
        <v>0</v>
      </c>
      <c r="GT311">
        <v>0</v>
      </c>
      <c r="GU311" t="s">
        <v>3</v>
      </c>
      <c r="GV311">
        <f t="shared" si="311"/>
        <v>0</v>
      </c>
      <c r="GW311">
        <v>1</v>
      </c>
      <c r="GX311">
        <f t="shared" si="312"/>
        <v>0</v>
      </c>
      <c r="HA311">
        <v>0</v>
      </c>
      <c r="HB311">
        <v>0</v>
      </c>
      <c r="HC311">
        <f t="shared" si="313"/>
        <v>0</v>
      </c>
      <c r="IK311">
        <v>0</v>
      </c>
    </row>
    <row r="312" spans="1:245" x14ac:dyDescent="0.2">
      <c r="A312">
        <v>18</v>
      </c>
      <c r="B312">
        <v>1</v>
      </c>
      <c r="C312">
        <v>547</v>
      </c>
      <c r="E312" t="s">
        <v>368</v>
      </c>
      <c r="F312" t="s">
        <v>369</v>
      </c>
      <c r="G312" t="s">
        <v>370</v>
      </c>
      <c r="H312" t="s">
        <v>19</v>
      </c>
      <c r="I312">
        <f>I308*J312</f>
        <v>0.18095</v>
      </c>
      <c r="J312">
        <v>7.2379999999999995</v>
      </c>
      <c r="O312">
        <f t="shared" si="279"/>
        <v>1022.37</v>
      </c>
      <c r="P312">
        <f t="shared" si="280"/>
        <v>1022.37</v>
      </c>
      <c r="Q312">
        <f t="shared" si="281"/>
        <v>0</v>
      </c>
      <c r="R312">
        <f t="shared" si="282"/>
        <v>0</v>
      </c>
      <c r="S312">
        <f t="shared" si="283"/>
        <v>0</v>
      </c>
      <c r="T312">
        <f t="shared" si="284"/>
        <v>0</v>
      </c>
      <c r="U312">
        <f t="shared" si="285"/>
        <v>0</v>
      </c>
      <c r="V312">
        <f t="shared" si="286"/>
        <v>0</v>
      </c>
      <c r="W312">
        <f t="shared" si="287"/>
        <v>0</v>
      </c>
      <c r="X312">
        <f t="shared" si="288"/>
        <v>0</v>
      </c>
      <c r="Y312">
        <f t="shared" si="289"/>
        <v>0</v>
      </c>
      <c r="AA312">
        <v>47636896</v>
      </c>
      <c r="AB312">
        <f t="shared" si="290"/>
        <v>5650</v>
      </c>
      <c r="AC312">
        <f t="shared" si="291"/>
        <v>5650</v>
      </c>
      <c r="AD312">
        <f t="shared" si="314"/>
        <v>0</v>
      </c>
      <c r="AE312">
        <f t="shared" si="315"/>
        <v>0</v>
      </c>
      <c r="AF312">
        <f t="shared" si="315"/>
        <v>0</v>
      </c>
      <c r="AG312">
        <f t="shared" si="292"/>
        <v>0</v>
      </c>
      <c r="AH312">
        <f t="shared" si="316"/>
        <v>0</v>
      </c>
      <c r="AI312">
        <f t="shared" si="316"/>
        <v>0</v>
      </c>
      <c r="AJ312">
        <f t="shared" si="293"/>
        <v>0</v>
      </c>
      <c r="AK312">
        <v>5650</v>
      </c>
      <c r="AL312">
        <v>5650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95</v>
      </c>
      <c r="AU312">
        <v>55</v>
      </c>
      <c r="AV312">
        <v>1</v>
      </c>
      <c r="AW312">
        <v>1</v>
      </c>
      <c r="AZ312">
        <v>1</v>
      </c>
      <c r="BA312">
        <v>1</v>
      </c>
      <c r="BB312">
        <v>1</v>
      </c>
      <c r="BC312">
        <v>1</v>
      </c>
      <c r="BD312" t="s">
        <v>3</v>
      </c>
      <c r="BE312" t="s">
        <v>3</v>
      </c>
      <c r="BF312" t="s">
        <v>3</v>
      </c>
      <c r="BG312" t="s">
        <v>3</v>
      </c>
      <c r="BH312">
        <v>3</v>
      </c>
      <c r="BI312">
        <v>1</v>
      </c>
      <c r="BJ312" t="s">
        <v>371</v>
      </c>
      <c r="BM312">
        <v>6001</v>
      </c>
      <c r="BN312">
        <v>0</v>
      </c>
      <c r="BO312" t="s">
        <v>3</v>
      </c>
      <c r="BP312">
        <v>0</v>
      </c>
      <c r="BQ312">
        <v>2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105</v>
      </c>
      <c r="CA312">
        <v>65</v>
      </c>
      <c r="CE312">
        <v>0</v>
      </c>
      <c r="CF312">
        <v>0</v>
      </c>
      <c r="CG312">
        <v>0</v>
      </c>
      <c r="CM312">
        <v>0</v>
      </c>
      <c r="CN312" t="s">
        <v>3</v>
      </c>
      <c r="CO312">
        <v>0</v>
      </c>
      <c r="CP312">
        <f t="shared" si="294"/>
        <v>1022.37</v>
      </c>
      <c r="CQ312">
        <f t="shared" si="295"/>
        <v>5650</v>
      </c>
      <c r="CR312">
        <f t="shared" si="296"/>
        <v>0</v>
      </c>
      <c r="CS312">
        <f t="shared" si="297"/>
        <v>0</v>
      </c>
      <c r="CT312">
        <f t="shared" si="298"/>
        <v>0</v>
      </c>
      <c r="CU312">
        <f t="shared" si="299"/>
        <v>0</v>
      </c>
      <c r="CV312">
        <f t="shared" si="300"/>
        <v>0</v>
      </c>
      <c r="CW312">
        <f t="shared" si="301"/>
        <v>0</v>
      </c>
      <c r="CX312">
        <f t="shared" si="302"/>
        <v>0</v>
      </c>
      <c r="CY312">
        <f t="shared" si="303"/>
        <v>0</v>
      </c>
      <c r="CZ312">
        <f t="shared" si="304"/>
        <v>0</v>
      </c>
      <c r="DC312" t="s">
        <v>3</v>
      </c>
      <c r="DD312" t="s">
        <v>3</v>
      </c>
      <c r="DE312" t="s">
        <v>3</v>
      </c>
      <c r="DF312" t="s">
        <v>3</v>
      </c>
      <c r="DG312" t="s">
        <v>3</v>
      </c>
      <c r="DH312" t="s">
        <v>3</v>
      </c>
      <c r="DI312" t="s">
        <v>3</v>
      </c>
      <c r="DJ312" t="s">
        <v>3</v>
      </c>
      <c r="DK312" t="s">
        <v>3</v>
      </c>
      <c r="DL312" t="s">
        <v>3</v>
      </c>
      <c r="DM312" t="s">
        <v>3</v>
      </c>
      <c r="DN312">
        <v>0</v>
      </c>
      <c r="DO312">
        <v>0</v>
      </c>
      <c r="DP312">
        <v>1</v>
      </c>
      <c r="DQ312">
        <v>1</v>
      </c>
      <c r="DU312">
        <v>1009</v>
      </c>
      <c r="DV312" t="s">
        <v>19</v>
      </c>
      <c r="DW312" t="s">
        <v>19</v>
      </c>
      <c r="DX312">
        <v>1000</v>
      </c>
      <c r="EE312">
        <v>45919557</v>
      </c>
      <c r="EF312">
        <v>2</v>
      </c>
      <c r="EG312" t="s">
        <v>24</v>
      </c>
      <c r="EH312">
        <v>0</v>
      </c>
      <c r="EI312" t="s">
        <v>3</v>
      </c>
      <c r="EJ312">
        <v>1</v>
      </c>
      <c r="EK312">
        <v>6001</v>
      </c>
      <c r="EL312" t="s">
        <v>349</v>
      </c>
      <c r="EM312" t="s">
        <v>350</v>
      </c>
      <c r="EO312" t="s">
        <v>3</v>
      </c>
      <c r="EQ312">
        <v>0</v>
      </c>
      <c r="ER312">
        <v>5650</v>
      </c>
      <c r="ES312">
        <v>5650</v>
      </c>
      <c r="ET312">
        <v>0</v>
      </c>
      <c r="EU312">
        <v>0</v>
      </c>
      <c r="EV312">
        <v>0</v>
      </c>
      <c r="EW312">
        <v>0</v>
      </c>
      <c r="EX312">
        <v>0</v>
      </c>
      <c r="FQ312">
        <v>0</v>
      </c>
      <c r="FR312">
        <f t="shared" si="305"/>
        <v>0</v>
      </c>
      <c r="FS312">
        <v>0</v>
      </c>
      <c r="FT312" t="s">
        <v>28</v>
      </c>
      <c r="FU312" t="s">
        <v>29</v>
      </c>
      <c r="FX312">
        <v>94.5</v>
      </c>
      <c r="FY312">
        <v>55.25</v>
      </c>
      <c r="GA312" t="s">
        <v>3</v>
      </c>
      <c r="GD312">
        <v>1</v>
      </c>
      <c r="GF312">
        <v>-1996811505</v>
      </c>
      <c r="GG312">
        <v>2</v>
      </c>
      <c r="GH312">
        <v>1</v>
      </c>
      <c r="GI312">
        <v>-2</v>
      </c>
      <c r="GJ312">
        <v>0</v>
      </c>
      <c r="GK312">
        <v>0</v>
      </c>
      <c r="GL312">
        <f t="shared" si="306"/>
        <v>0</v>
      </c>
      <c r="GM312">
        <f t="shared" si="307"/>
        <v>1022.37</v>
      </c>
      <c r="GN312">
        <f t="shared" si="308"/>
        <v>1022.37</v>
      </c>
      <c r="GO312">
        <f t="shared" si="309"/>
        <v>0</v>
      </c>
      <c r="GP312">
        <f t="shared" si="310"/>
        <v>0</v>
      </c>
      <c r="GR312">
        <v>0</v>
      </c>
      <c r="GS312">
        <v>3</v>
      </c>
      <c r="GT312">
        <v>0</v>
      </c>
      <c r="GU312" t="s">
        <v>3</v>
      </c>
      <c r="GV312">
        <f t="shared" si="311"/>
        <v>0</v>
      </c>
      <c r="GW312">
        <v>1</v>
      </c>
      <c r="GX312">
        <f t="shared" si="312"/>
        <v>0</v>
      </c>
      <c r="HA312">
        <v>0</v>
      </c>
      <c r="HB312">
        <v>0</v>
      </c>
      <c r="HC312">
        <f t="shared" si="313"/>
        <v>0</v>
      </c>
      <c r="IK312">
        <v>0</v>
      </c>
    </row>
    <row r="313" spans="1:245" x14ac:dyDescent="0.2">
      <c r="A313">
        <v>18</v>
      </c>
      <c r="B313">
        <v>1</v>
      </c>
      <c r="C313">
        <v>566</v>
      </c>
      <c r="E313" t="s">
        <v>368</v>
      </c>
      <c r="F313" t="s">
        <v>369</v>
      </c>
      <c r="G313" t="s">
        <v>370</v>
      </c>
      <c r="H313" t="s">
        <v>19</v>
      </c>
      <c r="I313">
        <f>I309*J313</f>
        <v>0.18095</v>
      </c>
      <c r="J313">
        <v>7.2379999999999995</v>
      </c>
      <c r="O313">
        <f t="shared" si="279"/>
        <v>1022.37</v>
      </c>
      <c r="P313">
        <f t="shared" si="280"/>
        <v>1022.37</v>
      </c>
      <c r="Q313">
        <f t="shared" si="281"/>
        <v>0</v>
      </c>
      <c r="R313">
        <f t="shared" si="282"/>
        <v>0</v>
      </c>
      <c r="S313">
        <f t="shared" si="283"/>
        <v>0</v>
      </c>
      <c r="T313">
        <f t="shared" si="284"/>
        <v>0</v>
      </c>
      <c r="U313">
        <f t="shared" si="285"/>
        <v>0</v>
      </c>
      <c r="V313">
        <f t="shared" si="286"/>
        <v>0</v>
      </c>
      <c r="W313">
        <f t="shared" si="287"/>
        <v>0</v>
      </c>
      <c r="X313">
        <f t="shared" si="288"/>
        <v>0</v>
      </c>
      <c r="Y313">
        <f t="shared" si="289"/>
        <v>0</v>
      </c>
      <c r="AA313">
        <v>47641669</v>
      </c>
      <c r="AB313">
        <f t="shared" si="290"/>
        <v>5650</v>
      </c>
      <c r="AC313">
        <f t="shared" si="291"/>
        <v>5650</v>
      </c>
      <c r="AD313">
        <f t="shared" si="314"/>
        <v>0</v>
      </c>
      <c r="AE313">
        <f t="shared" si="315"/>
        <v>0</v>
      </c>
      <c r="AF313">
        <f t="shared" si="315"/>
        <v>0</v>
      </c>
      <c r="AG313">
        <f t="shared" si="292"/>
        <v>0</v>
      </c>
      <c r="AH313">
        <f t="shared" si="316"/>
        <v>0</v>
      </c>
      <c r="AI313">
        <f t="shared" si="316"/>
        <v>0</v>
      </c>
      <c r="AJ313">
        <f t="shared" si="293"/>
        <v>0</v>
      </c>
      <c r="AK313">
        <v>5650</v>
      </c>
      <c r="AL313">
        <v>5650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95</v>
      </c>
      <c r="AU313">
        <v>55</v>
      </c>
      <c r="AV313">
        <v>1</v>
      </c>
      <c r="AW313">
        <v>1</v>
      </c>
      <c r="AZ313">
        <v>1</v>
      </c>
      <c r="BA313">
        <v>1</v>
      </c>
      <c r="BB313">
        <v>1</v>
      </c>
      <c r="BC313">
        <v>1</v>
      </c>
      <c r="BD313" t="s">
        <v>3</v>
      </c>
      <c r="BE313" t="s">
        <v>3</v>
      </c>
      <c r="BF313" t="s">
        <v>3</v>
      </c>
      <c r="BG313" t="s">
        <v>3</v>
      </c>
      <c r="BH313">
        <v>3</v>
      </c>
      <c r="BI313">
        <v>1</v>
      </c>
      <c r="BJ313" t="s">
        <v>371</v>
      </c>
      <c r="BM313">
        <v>6001</v>
      </c>
      <c r="BN313">
        <v>0</v>
      </c>
      <c r="BO313" t="s">
        <v>3</v>
      </c>
      <c r="BP313">
        <v>0</v>
      </c>
      <c r="BQ313">
        <v>2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105</v>
      </c>
      <c r="CA313">
        <v>65</v>
      </c>
      <c r="CE313">
        <v>0</v>
      </c>
      <c r="CF313">
        <v>0</v>
      </c>
      <c r="CG313">
        <v>0</v>
      </c>
      <c r="CM313">
        <v>0</v>
      </c>
      <c r="CN313" t="s">
        <v>3</v>
      </c>
      <c r="CO313">
        <v>0</v>
      </c>
      <c r="CP313">
        <f t="shared" si="294"/>
        <v>1022.37</v>
      </c>
      <c r="CQ313">
        <f t="shared" si="295"/>
        <v>5650</v>
      </c>
      <c r="CR313">
        <f t="shared" si="296"/>
        <v>0</v>
      </c>
      <c r="CS313">
        <f t="shared" si="297"/>
        <v>0</v>
      </c>
      <c r="CT313">
        <f t="shared" si="298"/>
        <v>0</v>
      </c>
      <c r="CU313">
        <f t="shared" si="299"/>
        <v>0</v>
      </c>
      <c r="CV313">
        <f t="shared" si="300"/>
        <v>0</v>
      </c>
      <c r="CW313">
        <f t="shared" si="301"/>
        <v>0</v>
      </c>
      <c r="CX313">
        <f t="shared" si="302"/>
        <v>0</v>
      </c>
      <c r="CY313">
        <f t="shared" si="303"/>
        <v>0</v>
      </c>
      <c r="CZ313">
        <f t="shared" si="304"/>
        <v>0</v>
      </c>
      <c r="DC313" t="s">
        <v>3</v>
      </c>
      <c r="DD313" t="s">
        <v>3</v>
      </c>
      <c r="DE313" t="s">
        <v>3</v>
      </c>
      <c r="DF313" t="s">
        <v>3</v>
      </c>
      <c r="DG313" t="s">
        <v>3</v>
      </c>
      <c r="DH313" t="s">
        <v>3</v>
      </c>
      <c r="DI313" t="s">
        <v>3</v>
      </c>
      <c r="DJ313" t="s">
        <v>3</v>
      </c>
      <c r="DK313" t="s">
        <v>3</v>
      </c>
      <c r="DL313" t="s">
        <v>3</v>
      </c>
      <c r="DM313" t="s">
        <v>3</v>
      </c>
      <c r="DN313">
        <v>0</v>
      </c>
      <c r="DO313">
        <v>0</v>
      </c>
      <c r="DP313">
        <v>1</v>
      </c>
      <c r="DQ313">
        <v>1</v>
      </c>
      <c r="DU313">
        <v>1009</v>
      </c>
      <c r="DV313" t="s">
        <v>19</v>
      </c>
      <c r="DW313" t="s">
        <v>19</v>
      </c>
      <c r="DX313">
        <v>1000</v>
      </c>
      <c r="EE313">
        <v>45919557</v>
      </c>
      <c r="EF313">
        <v>2</v>
      </c>
      <c r="EG313" t="s">
        <v>24</v>
      </c>
      <c r="EH313">
        <v>0</v>
      </c>
      <c r="EI313" t="s">
        <v>3</v>
      </c>
      <c r="EJ313">
        <v>1</v>
      </c>
      <c r="EK313">
        <v>6001</v>
      </c>
      <c r="EL313" t="s">
        <v>349</v>
      </c>
      <c r="EM313" t="s">
        <v>350</v>
      </c>
      <c r="EO313" t="s">
        <v>3</v>
      </c>
      <c r="EQ313">
        <v>0</v>
      </c>
      <c r="ER313">
        <v>5650</v>
      </c>
      <c r="ES313">
        <v>5650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 t="shared" si="305"/>
        <v>0</v>
      </c>
      <c r="FS313">
        <v>0</v>
      </c>
      <c r="FT313" t="s">
        <v>28</v>
      </c>
      <c r="FU313" t="s">
        <v>29</v>
      </c>
      <c r="FX313">
        <v>94.5</v>
      </c>
      <c r="FY313">
        <v>55.25</v>
      </c>
      <c r="GA313" t="s">
        <v>3</v>
      </c>
      <c r="GD313">
        <v>1</v>
      </c>
      <c r="GF313">
        <v>-1996811505</v>
      </c>
      <c r="GG313">
        <v>2</v>
      </c>
      <c r="GH313">
        <v>1</v>
      </c>
      <c r="GI313">
        <v>-2</v>
      </c>
      <c r="GJ313">
        <v>0</v>
      </c>
      <c r="GK313">
        <v>0</v>
      </c>
      <c r="GL313">
        <f t="shared" si="306"/>
        <v>0</v>
      </c>
      <c r="GM313">
        <f t="shared" si="307"/>
        <v>1022.37</v>
      </c>
      <c r="GN313">
        <f t="shared" si="308"/>
        <v>1022.37</v>
      </c>
      <c r="GO313">
        <f t="shared" si="309"/>
        <v>0</v>
      </c>
      <c r="GP313">
        <f t="shared" si="310"/>
        <v>0</v>
      </c>
      <c r="GR313">
        <v>0</v>
      </c>
      <c r="GS313">
        <v>0</v>
      </c>
      <c r="GT313">
        <v>0</v>
      </c>
      <c r="GU313" t="s">
        <v>3</v>
      </c>
      <c r="GV313">
        <f t="shared" si="311"/>
        <v>0</v>
      </c>
      <c r="GW313">
        <v>1</v>
      </c>
      <c r="GX313">
        <f t="shared" si="312"/>
        <v>0</v>
      </c>
      <c r="HA313">
        <v>0</v>
      </c>
      <c r="HB313">
        <v>0</v>
      </c>
      <c r="HC313">
        <f t="shared" si="313"/>
        <v>0</v>
      </c>
      <c r="IK313">
        <v>0</v>
      </c>
    </row>
    <row r="314" spans="1:245" x14ac:dyDescent="0.2">
      <c r="A314">
        <v>18</v>
      </c>
      <c r="B314">
        <v>1</v>
      </c>
      <c r="C314">
        <v>546</v>
      </c>
      <c r="E314" t="s">
        <v>372</v>
      </c>
      <c r="F314" t="s">
        <v>369</v>
      </c>
      <c r="G314" t="s">
        <v>373</v>
      </c>
      <c r="H314" t="s">
        <v>19</v>
      </c>
      <c r="I314">
        <f>I308*J314</f>
        <v>5.7000000000000002E-3</v>
      </c>
      <c r="J314">
        <v>0.22800000000000001</v>
      </c>
      <c r="O314">
        <f t="shared" si="279"/>
        <v>32.21</v>
      </c>
      <c r="P314">
        <f t="shared" si="280"/>
        <v>32.21</v>
      </c>
      <c r="Q314">
        <f t="shared" si="281"/>
        <v>0</v>
      </c>
      <c r="R314">
        <f t="shared" si="282"/>
        <v>0</v>
      </c>
      <c r="S314">
        <f t="shared" si="283"/>
        <v>0</v>
      </c>
      <c r="T314">
        <f t="shared" si="284"/>
        <v>0</v>
      </c>
      <c r="U314">
        <f t="shared" si="285"/>
        <v>0</v>
      </c>
      <c r="V314">
        <f t="shared" si="286"/>
        <v>0</v>
      </c>
      <c r="W314">
        <f t="shared" si="287"/>
        <v>0</v>
      </c>
      <c r="X314">
        <f t="shared" si="288"/>
        <v>0</v>
      </c>
      <c r="Y314">
        <f t="shared" si="289"/>
        <v>0</v>
      </c>
      <c r="AA314">
        <v>47636896</v>
      </c>
      <c r="AB314">
        <f t="shared" si="290"/>
        <v>5650</v>
      </c>
      <c r="AC314">
        <f t="shared" si="291"/>
        <v>5650</v>
      </c>
      <c r="AD314">
        <f t="shared" si="314"/>
        <v>0</v>
      </c>
      <c r="AE314">
        <f t="shared" si="315"/>
        <v>0</v>
      </c>
      <c r="AF314">
        <f t="shared" si="315"/>
        <v>0</v>
      </c>
      <c r="AG314">
        <f t="shared" si="292"/>
        <v>0</v>
      </c>
      <c r="AH314">
        <f t="shared" si="316"/>
        <v>0</v>
      </c>
      <c r="AI314">
        <f t="shared" si="316"/>
        <v>0</v>
      </c>
      <c r="AJ314">
        <f t="shared" si="293"/>
        <v>0</v>
      </c>
      <c r="AK314">
        <v>5650</v>
      </c>
      <c r="AL314">
        <v>5650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95</v>
      </c>
      <c r="AU314">
        <v>55</v>
      </c>
      <c r="AV314">
        <v>1</v>
      </c>
      <c r="AW314">
        <v>1</v>
      </c>
      <c r="AZ314">
        <v>1</v>
      </c>
      <c r="BA314">
        <v>1</v>
      </c>
      <c r="BB314">
        <v>1</v>
      </c>
      <c r="BC314">
        <v>1</v>
      </c>
      <c r="BD314" t="s">
        <v>3</v>
      </c>
      <c r="BE314" t="s">
        <v>3</v>
      </c>
      <c r="BF314" t="s">
        <v>3</v>
      </c>
      <c r="BG314" t="s">
        <v>3</v>
      </c>
      <c r="BH314">
        <v>3</v>
      </c>
      <c r="BI314">
        <v>1</v>
      </c>
      <c r="BJ314" t="s">
        <v>371</v>
      </c>
      <c r="BM314">
        <v>6001</v>
      </c>
      <c r="BN314">
        <v>0</v>
      </c>
      <c r="BO314" t="s">
        <v>3</v>
      </c>
      <c r="BP314">
        <v>0</v>
      </c>
      <c r="BQ314">
        <v>2</v>
      </c>
      <c r="BR314">
        <v>0</v>
      </c>
      <c r="BS314">
        <v>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3</v>
      </c>
      <c r="BZ314">
        <v>105</v>
      </c>
      <c r="CA314">
        <v>65</v>
      </c>
      <c r="CE314">
        <v>0</v>
      </c>
      <c r="CF314">
        <v>0</v>
      </c>
      <c r="CG314">
        <v>0</v>
      </c>
      <c r="CM314">
        <v>0</v>
      </c>
      <c r="CN314" t="s">
        <v>3</v>
      </c>
      <c r="CO314">
        <v>0</v>
      </c>
      <c r="CP314">
        <f t="shared" si="294"/>
        <v>32.21</v>
      </c>
      <c r="CQ314">
        <f t="shared" si="295"/>
        <v>5650</v>
      </c>
      <c r="CR314">
        <f t="shared" si="296"/>
        <v>0</v>
      </c>
      <c r="CS314">
        <f t="shared" si="297"/>
        <v>0</v>
      </c>
      <c r="CT314">
        <f t="shared" si="298"/>
        <v>0</v>
      </c>
      <c r="CU314">
        <f t="shared" si="299"/>
        <v>0</v>
      </c>
      <c r="CV314">
        <f t="shared" si="300"/>
        <v>0</v>
      </c>
      <c r="CW314">
        <f t="shared" si="301"/>
        <v>0</v>
      </c>
      <c r="CX314">
        <f t="shared" si="302"/>
        <v>0</v>
      </c>
      <c r="CY314">
        <f t="shared" si="303"/>
        <v>0</v>
      </c>
      <c r="CZ314">
        <f t="shared" si="304"/>
        <v>0</v>
      </c>
      <c r="DC314" t="s">
        <v>3</v>
      </c>
      <c r="DD314" t="s">
        <v>3</v>
      </c>
      <c r="DE314" t="s">
        <v>3</v>
      </c>
      <c r="DF314" t="s">
        <v>3</v>
      </c>
      <c r="DG314" t="s">
        <v>3</v>
      </c>
      <c r="DH314" t="s">
        <v>3</v>
      </c>
      <c r="DI314" t="s">
        <v>3</v>
      </c>
      <c r="DJ314" t="s">
        <v>3</v>
      </c>
      <c r="DK314" t="s">
        <v>3</v>
      </c>
      <c r="DL314" t="s">
        <v>3</v>
      </c>
      <c r="DM314" t="s">
        <v>3</v>
      </c>
      <c r="DN314">
        <v>0</v>
      </c>
      <c r="DO314">
        <v>0</v>
      </c>
      <c r="DP314">
        <v>1</v>
      </c>
      <c r="DQ314">
        <v>1</v>
      </c>
      <c r="DU314">
        <v>1009</v>
      </c>
      <c r="DV314" t="s">
        <v>19</v>
      </c>
      <c r="DW314" t="s">
        <v>19</v>
      </c>
      <c r="DX314">
        <v>1000</v>
      </c>
      <c r="EE314">
        <v>45919557</v>
      </c>
      <c r="EF314">
        <v>2</v>
      </c>
      <c r="EG314" t="s">
        <v>24</v>
      </c>
      <c r="EH314">
        <v>0</v>
      </c>
      <c r="EI314" t="s">
        <v>3</v>
      </c>
      <c r="EJ314">
        <v>1</v>
      </c>
      <c r="EK314">
        <v>6001</v>
      </c>
      <c r="EL314" t="s">
        <v>349</v>
      </c>
      <c r="EM314" t="s">
        <v>350</v>
      </c>
      <c r="EO314" t="s">
        <v>3</v>
      </c>
      <c r="EQ314">
        <v>0</v>
      </c>
      <c r="ER314">
        <v>5650</v>
      </c>
      <c r="ES314">
        <v>5650</v>
      </c>
      <c r="ET314">
        <v>0</v>
      </c>
      <c r="EU314">
        <v>0</v>
      </c>
      <c r="EV314">
        <v>0</v>
      </c>
      <c r="EW314">
        <v>0</v>
      </c>
      <c r="EX314">
        <v>0</v>
      </c>
      <c r="FQ314">
        <v>0</v>
      </c>
      <c r="FR314">
        <f t="shared" si="305"/>
        <v>0</v>
      </c>
      <c r="FS314">
        <v>0</v>
      </c>
      <c r="FT314" t="s">
        <v>28</v>
      </c>
      <c r="FU314" t="s">
        <v>29</v>
      </c>
      <c r="FX314">
        <v>94.5</v>
      </c>
      <c r="FY314">
        <v>55.25</v>
      </c>
      <c r="GA314" t="s">
        <v>3</v>
      </c>
      <c r="GD314">
        <v>1</v>
      </c>
      <c r="GF314">
        <v>-1610259268</v>
      </c>
      <c r="GG314">
        <v>2</v>
      </c>
      <c r="GH314">
        <v>1</v>
      </c>
      <c r="GI314">
        <v>-2</v>
      </c>
      <c r="GJ314">
        <v>0</v>
      </c>
      <c r="GK314">
        <v>0</v>
      </c>
      <c r="GL314">
        <f t="shared" si="306"/>
        <v>0</v>
      </c>
      <c r="GM314">
        <f t="shared" si="307"/>
        <v>32.21</v>
      </c>
      <c r="GN314">
        <f t="shared" si="308"/>
        <v>32.21</v>
      </c>
      <c r="GO314">
        <f t="shared" si="309"/>
        <v>0</v>
      </c>
      <c r="GP314">
        <f t="shared" si="310"/>
        <v>0</v>
      </c>
      <c r="GR314">
        <v>0</v>
      </c>
      <c r="GS314">
        <v>3</v>
      </c>
      <c r="GT314">
        <v>0</v>
      </c>
      <c r="GU314" t="s">
        <v>3</v>
      </c>
      <c r="GV314">
        <f t="shared" si="311"/>
        <v>0</v>
      </c>
      <c r="GW314">
        <v>1</v>
      </c>
      <c r="GX314">
        <f t="shared" si="312"/>
        <v>0</v>
      </c>
      <c r="HA314">
        <v>0</v>
      </c>
      <c r="HB314">
        <v>0</v>
      </c>
      <c r="HC314">
        <f t="shared" si="313"/>
        <v>0</v>
      </c>
      <c r="IK314">
        <v>0</v>
      </c>
    </row>
    <row r="315" spans="1:245" x14ac:dyDescent="0.2">
      <c r="A315">
        <v>18</v>
      </c>
      <c r="B315">
        <v>1</v>
      </c>
      <c r="C315">
        <v>565</v>
      </c>
      <c r="E315" t="s">
        <v>372</v>
      </c>
      <c r="F315" t="s">
        <v>369</v>
      </c>
      <c r="G315" t="s">
        <v>373</v>
      </c>
      <c r="H315" t="s">
        <v>19</v>
      </c>
      <c r="I315">
        <f>I309*J315</f>
        <v>5.7000000000000002E-3</v>
      </c>
      <c r="J315">
        <v>0.22800000000000001</v>
      </c>
      <c r="O315">
        <f t="shared" si="279"/>
        <v>32.21</v>
      </c>
      <c r="P315">
        <f t="shared" si="280"/>
        <v>32.21</v>
      </c>
      <c r="Q315">
        <f t="shared" si="281"/>
        <v>0</v>
      </c>
      <c r="R315">
        <f t="shared" si="282"/>
        <v>0</v>
      </c>
      <c r="S315">
        <f t="shared" si="283"/>
        <v>0</v>
      </c>
      <c r="T315">
        <f t="shared" si="284"/>
        <v>0</v>
      </c>
      <c r="U315">
        <f t="shared" si="285"/>
        <v>0</v>
      </c>
      <c r="V315">
        <f t="shared" si="286"/>
        <v>0</v>
      </c>
      <c r="W315">
        <f t="shared" si="287"/>
        <v>0</v>
      </c>
      <c r="X315">
        <f t="shared" si="288"/>
        <v>0</v>
      </c>
      <c r="Y315">
        <f t="shared" si="289"/>
        <v>0</v>
      </c>
      <c r="AA315">
        <v>47641669</v>
      </c>
      <c r="AB315">
        <f t="shared" si="290"/>
        <v>5650</v>
      </c>
      <c r="AC315">
        <f t="shared" si="291"/>
        <v>5650</v>
      </c>
      <c r="AD315">
        <f t="shared" si="314"/>
        <v>0</v>
      </c>
      <c r="AE315">
        <f t="shared" si="315"/>
        <v>0</v>
      </c>
      <c r="AF315">
        <f t="shared" si="315"/>
        <v>0</v>
      </c>
      <c r="AG315">
        <f t="shared" si="292"/>
        <v>0</v>
      </c>
      <c r="AH315">
        <f t="shared" si="316"/>
        <v>0</v>
      </c>
      <c r="AI315">
        <f t="shared" si="316"/>
        <v>0</v>
      </c>
      <c r="AJ315">
        <f t="shared" si="293"/>
        <v>0</v>
      </c>
      <c r="AK315">
        <v>5650</v>
      </c>
      <c r="AL315">
        <v>5650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95</v>
      </c>
      <c r="AU315">
        <v>55</v>
      </c>
      <c r="AV315">
        <v>1</v>
      </c>
      <c r="AW315">
        <v>1</v>
      </c>
      <c r="AZ315">
        <v>1</v>
      </c>
      <c r="BA315">
        <v>1</v>
      </c>
      <c r="BB315">
        <v>1</v>
      </c>
      <c r="BC315">
        <v>1</v>
      </c>
      <c r="BD315" t="s">
        <v>3</v>
      </c>
      <c r="BE315" t="s">
        <v>3</v>
      </c>
      <c r="BF315" t="s">
        <v>3</v>
      </c>
      <c r="BG315" t="s">
        <v>3</v>
      </c>
      <c r="BH315">
        <v>3</v>
      </c>
      <c r="BI315">
        <v>1</v>
      </c>
      <c r="BJ315" t="s">
        <v>371</v>
      </c>
      <c r="BM315">
        <v>6001</v>
      </c>
      <c r="BN315">
        <v>0</v>
      </c>
      <c r="BO315" t="s">
        <v>3</v>
      </c>
      <c r="BP315">
        <v>0</v>
      </c>
      <c r="BQ315">
        <v>2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3</v>
      </c>
      <c r="BZ315">
        <v>105</v>
      </c>
      <c r="CA315">
        <v>65</v>
      </c>
      <c r="CE315">
        <v>0</v>
      </c>
      <c r="CF315">
        <v>0</v>
      </c>
      <c r="CG315">
        <v>0</v>
      </c>
      <c r="CM315">
        <v>0</v>
      </c>
      <c r="CN315" t="s">
        <v>3</v>
      </c>
      <c r="CO315">
        <v>0</v>
      </c>
      <c r="CP315">
        <f t="shared" si="294"/>
        <v>32.21</v>
      </c>
      <c r="CQ315">
        <f t="shared" si="295"/>
        <v>5650</v>
      </c>
      <c r="CR315">
        <f t="shared" si="296"/>
        <v>0</v>
      </c>
      <c r="CS315">
        <f t="shared" si="297"/>
        <v>0</v>
      </c>
      <c r="CT315">
        <f t="shared" si="298"/>
        <v>0</v>
      </c>
      <c r="CU315">
        <f t="shared" si="299"/>
        <v>0</v>
      </c>
      <c r="CV315">
        <f t="shared" si="300"/>
        <v>0</v>
      </c>
      <c r="CW315">
        <f t="shared" si="301"/>
        <v>0</v>
      </c>
      <c r="CX315">
        <f t="shared" si="302"/>
        <v>0</v>
      </c>
      <c r="CY315">
        <f t="shared" si="303"/>
        <v>0</v>
      </c>
      <c r="CZ315">
        <f t="shared" si="304"/>
        <v>0</v>
      </c>
      <c r="DC315" t="s">
        <v>3</v>
      </c>
      <c r="DD315" t="s">
        <v>3</v>
      </c>
      <c r="DE315" t="s">
        <v>3</v>
      </c>
      <c r="DF315" t="s">
        <v>3</v>
      </c>
      <c r="DG315" t="s">
        <v>3</v>
      </c>
      <c r="DH315" t="s">
        <v>3</v>
      </c>
      <c r="DI315" t="s">
        <v>3</v>
      </c>
      <c r="DJ315" t="s">
        <v>3</v>
      </c>
      <c r="DK315" t="s">
        <v>3</v>
      </c>
      <c r="DL315" t="s">
        <v>3</v>
      </c>
      <c r="DM315" t="s">
        <v>3</v>
      </c>
      <c r="DN315">
        <v>0</v>
      </c>
      <c r="DO315">
        <v>0</v>
      </c>
      <c r="DP315">
        <v>1</v>
      </c>
      <c r="DQ315">
        <v>1</v>
      </c>
      <c r="DU315">
        <v>1009</v>
      </c>
      <c r="DV315" t="s">
        <v>19</v>
      </c>
      <c r="DW315" t="s">
        <v>19</v>
      </c>
      <c r="DX315">
        <v>1000</v>
      </c>
      <c r="EE315">
        <v>45919557</v>
      </c>
      <c r="EF315">
        <v>2</v>
      </c>
      <c r="EG315" t="s">
        <v>24</v>
      </c>
      <c r="EH315">
        <v>0</v>
      </c>
      <c r="EI315" t="s">
        <v>3</v>
      </c>
      <c r="EJ315">
        <v>1</v>
      </c>
      <c r="EK315">
        <v>6001</v>
      </c>
      <c r="EL315" t="s">
        <v>349</v>
      </c>
      <c r="EM315" t="s">
        <v>350</v>
      </c>
      <c r="EO315" t="s">
        <v>3</v>
      </c>
      <c r="EQ315">
        <v>0</v>
      </c>
      <c r="ER315">
        <v>5650</v>
      </c>
      <c r="ES315">
        <v>5650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305"/>
        <v>0</v>
      </c>
      <c r="FS315">
        <v>0</v>
      </c>
      <c r="FT315" t="s">
        <v>28</v>
      </c>
      <c r="FU315" t="s">
        <v>29</v>
      </c>
      <c r="FX315">
        <v>94.5</v>
      </c>
      <c r="FY315">
        <v>55.25</v>
      </c>
      <c r="GA315" t="s">
        <v>3</v>
      </c>
      <c r="GD315">
        <v>1</v>
      </c>
      <c r="GF315">
        <v>-1610259268</v>
      </c>
      <c r="GG315">
        <v>2</v>
      </c>
      <c r="GH315">
        <v>1</v>
      </c>
      <c r="GI315">
        <v>-2</v>
      </c>
      <c r="GJ315">
        <v>0</v>
      </c>
      <c r="GK315">
        <v>0</v>
      </c>
      <c r="GL315">
        <f t="shared" si="306"/>
        <v>0</v>
      </c>
      <c r="GM315">
        <f t="shared" si="307"/>
        <v>32.21</v>
      </c>
      <c r="GN315">
        <f t="shared" si="308"/>
        <v>32.21</v>
      </c>
      <c r="GO315">
        <f t="shared" si="309"/>
        <v>0</v>
      </c>
      <c r="GP315">
        <f t="shared" si="310"/>
        <v>0</v>
      </c>
      <c r="GR315">
        <v>0</v>
      </c>
      <c r="GS315">
        <v>0</v>
      </c>
      <c r="GT315">
        <v>0</v>
      </c>
      <c r="GU315" t="s">
        <v>3</v>
      </c>
      <c r="GV315">
        <f t="shared" si="311"/>
        <v>0</v>
      </c>
      <c r="GW315">
        <v>1</v>
      </c>
      <c r="GX315">
        <f t="shared" si="312"/>
        <v>0</v>
      </c>
      <c r="HA315">
        <v>0</v>
      </c>
      <c r="HB315">
        <v>0</v>
      </c>
      <c r="HC315">
        <f t="shared" si="313"/>
        <v>0</v>
      </c>
      <c r="IK315">
        <v>0</v>
      </c>
    </row>
    <row r="316" spans="1:245" x14ac:dyDescent="0.2">
      <c r="A316">
        <v>17</v>
      </c>
      <c r="B316">
        <v>1</v>
      </c>
      <c r="C316">
        <f>ROW(SmtRes!A573)</f>
        <v>573</v>
      </c>
      <c r="D316">
        <f>ROW(EtalonRes!A579)</f>
        <v>579</v>
      </c>
      <c r="E316" t="s">
        <v>374</v>
      </c>
      <c r="F316" t="s">
        <v>375</v>
      </c>
      <c r="G316" t="s">
        <v>376</v>
      </c>
      <c r="H316" t="s">
        <v>19</v>
      </c>
      <c r="I316">
        <v>1.422E-2</v>
      </c>
      <c r="J316">
        <v>0</v>
      </c>
      <c r="O316">
        <f t="shared" si="279"/>
        <v>48.02</v>
      </c>
      <c r="P316">
        <f t="shared" si="280"/>
        <v>0</v>
      </c>
      <c r="Q316">
        <f t="shared" si="281"/>
        <v>3.16</v>
      </c>
      <c r="R316">
        <f t="shared" si="282"/>
        <v>0.11</v>
      </c>
      <c r="S316">
        <f t="shared" si="283"/>
        <v>44.86</v>
      </c>
      <c r="T316">
        <f t="shared" si="284"/>
        <v>0</v>
      </c>
      <c r="U316">
        <f t="shared" si="285"/>
        <v>4.9459648499999993</v>
      </c>
      <c r="V316">
        <f t="shared" si="286"/>
        <v>8.9941500000000011E-3</v>
      </c>
      <c r="W316">
        <f t="shared" si="287"/>
        <v>0</v>
      </c>
      <c r="X316">
        <f t="shared" si="288"/>
        <v>36.43</v>
      </c>
      <c r="Y316">
        <f t="shared" si="289"/>
        <v>32.380000000000003</v>
      </c>
      <c r="AA316">
        <v>47636896</v>
      </c>
      <c r="AB316">
        <f t="shared" si="290"/>
        <v>3377.2584750000001</v>
      </c>
      <c r="AC316">
        <f t="shared" si="291"/>
        <v>0</v>
      </c>
      <c r="AD316">
        <f>ROUND((((((ET316*1.15)*1.25))-(((EU316*1.15)*1.25)))+AE316),6)</f>
        <v>222.55375000000001</v>
      </c>
      <c r="AE316">
        <f>ROUND((((EU316*1.15)*1.25)),6)</f>
        <v>7.8343749999999996</v>
      </c>
      <c r="AF316">
        <f>ROUND((((EV316*1.15)*1.15)),6)</f>
        <v>3154.7047250000001</v>
      </c>
      <c r="AG316">
        <f t="shared" si="292"/>
        <v>0</v>
      </c>
      <c r="AH316">
        <f>(((EW316*1.15)*1.15))</f>
        <v>347.81749999999994</v>
      </c>
      <c r="AI316">
        <f>(((EX316*1.15)*1.25))</f>
        <v>0.63250000000000006</v>
      </c>
      <c r="AJ316">
        <f t="shared" si="293"/>
        <v>0</v>
      </c>
      <c r="AK316">
        <v>2540.23</v>
      </c>
      <c r="AL316">
        <v>0</v>
      </c>
      <c r="AM316">
        <v>154.82</v>
      </c>
      <c r="AN316">
        <v>5.45</v>
      </c>
      <c r="AO316">
        <v>2385.41</v>
      </c>
      <c r="AP316">
        <v>0</v>
      </c>
      <c r="AQ316">
        <v>263</v>
      </c>
      <c r="AR316">
        <v>0.44</v>
      </c>
      <c r="AS316">
        <v>0</v>
      </c>
      <c r="AT316">
        <v>81</v>
      </c>
      <c r="AU316">
        <v>72</v>
      </c>
      <c r="AV316">
        <v>1</v>
      </c>
      <c r="AW316">
        <v>1</v>
      </c>
      <c r="AZ316">
        <v>1</v>
      </c>
      <c r="BA316">
        <v>1</v>
      </c>
      <c r="BB316">
        <v>1</v>
      </c>
      <c r="BC316">
        <v>1</v>
      </c>
      <c r="BD316" t="s">
        <v>3</v>
      </c>
      <c r="BE316" t="s">
        <v>3</v>
      </c>
      <c r="BF316" t="s">
        <v>3</v>
      </c>
      <c r="BG316" t="s">
        <v>3</v>
      </c>
      <c r="BH316">
        <v>0</v>
      </c>
      <c r="BI316">
        <v>1</v>
      </c>
      <c r="BJ316" t="s">
        <v>377</v>
      </c>
      <c r="BM316">
        <v>9001</v>
      </c>
      <c r="BN316">
        <v>0</v>
      </c>
      <c r="BO316" t="s">
        <v>3</v>
      </c>
      <c r="BP316">
        <v>0</v>
      </c>
      <c r="BQ316">
        <v>2</v>
      </c>
      <c r="BR316">
        <v>0</v>
      </c>
      <c r="BS316">
        <v>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3</v>
      </c>
      <c r="BZ316">
        <v>90</v>
      </c>
      <c r="CA316">
        <v>85</v>
      </c>
      <c r="CE316">
        <v>0</v>
      </c>
      <c r="CF316">
        <v>0</v>
      </c>
      <c r="CG316">
        <v>0</v>
      </c>
      <c r="CM316">
        <v>0</v>
      </c>
      <c r="CN316" t="s">
        <v>1175</v>
      </c>
      <c r="CO316">
        <v>0</v>
      </c>
      <c r="CP316">
        <f t="shared" si="294"/>
        <v>48.019999999999996</v>
      </c>
      <c r="CQ316">
        <f t="shared" si="295"/>
        <v>0</v>
      </c>
      <c r="CR316">
        <f t="shared" si="296"/>
        <v>222.55375000000001</v>
      </c>
      <c r="CS316">
        <f t="shared" si="297"/>
        <v>7.8343749999999996</v>
      </c>
      <c r="CT316">
        <f t="shared" si="298"/>
        <v>3154.7047250000001</v>
      </c>
      <c r="CU316">
        <f t="shared" si="299"/>
        <v>0</v>
      </c>
      <c r="CV316">
        <f t="shared" si="300"/>
        <v>347.81749999999994</v>
      </c>
      <c r="CW316">
        <f t="shared" si="301"/>
        <v>0.63250000000000006</v>
      </c>
      <c r="CX316">
        <f t="shared" si="302"/>
        <v>0</v>
      </c>
      <c r="CY316">
        <f t="shared" si="303"/>
        <v>36.425699999999999</v>
      </c>
      <c r="CZ316">
        <f t="shared" si="304"/>
        <v>32.378399999999999</v>
      </c>
      <c r="DC316" t="s">
        <v>3</v>
      </c>
      <c r="DD316" t="s">
        <v>3</v>
      </c>
      <c r="DE316" t="s">
        <v>348</v>
      </c>
      <c r="DF316" t="s">
        <v>348</v>
      </c>
      <c r="DG316" t="s">
        <v>196</v>
      </c>
      <c r="DH316" t="s">
        <v>3</v>
      </c>
      <c r="DI316" t="s">
        <v>196</v>
      </c>
      <c r="DJ316" t="s">
        <v>348</v>
      </c>
      <c r="DK316" t="s">
        <v>3</v>
      </c>
      <c r="DL316" t="s">
        <v>3</v>
      </c>
      <c r="DM316" t="s">
        <v>3</v>
      </c>
      <c r="DN316">
        <v>0</v>
      </c>
      <c r="DO316">
        <v>0</v>
      </c>
      <c r="DP316">
        <v>1</v>
      </c>
      <c r="DQ316">
        <v>1</v>
      </c>
      <c r="DU316">
        <v>1009</v>
      </c>
      <c r="DV316" t="s">
        <v>19</v>
      </c>
      <c r="DW316" t="s">
        <v>19</v>
      </c>
      <c r="DX316">
        <v>1000</v>
      </c>
      <c r="EE316">
        <v>45919569</v>
      </c>
      <c r="EF316">
        <v>2</v>
      </c>
      <c r="EG316" t="s">
        <v>24</v>
      </c>
      <c r="EH316">
        <v>0</v>
      </c>
      <c r="EI316" t="s">
        <v>3</v>
      </c>
      <c r="EJ316">
        <v>1</v>
      </c>
      <c r="EK316">
        <v>9001</v>
      </c>
      <c r="EL316" t="s">
        <v>25</v>
      </c>
      <c r="EM316" t="s">
        <v>26</v>
      </c>
      <c r="EO316" t="s">
        <v>351</v>
      </c>
      <c r="EQ316">
        <v>0</v>
      </c>
      <c r="ER316">
        <v>2540.23</v>
      </c>
      <c r="ES316">
        <v>0</v>
      </c>
      <c r="ET316">
        <v>154.82</v>
      </c>
      <c r="EU316">
        <v>5.45</v>
      </c>
      <c r="EV316">
        <v>2385.41</v>
      </c>
      <c r="EW316">
        <v>263</v>
      </c>
      <c r="EX316">
        <v>0.44</v>
      </c>
      <c r="EY316">
        <v>0</v>
      </c>
      <c r="FQ316">
        <v>0</v>
      </c>
      <c r="FR316">
        <f t="shared" si="305"/>
        <v>0</v>
      </c>
      <c r="FS316">
        <v>0</v>
      </c>
      <c r="FT316" t="s">
        <v>28</v>
      </c>
      <c r="FU316" t="s">
        <v>29</v>
      </c>
      <c r="FX316">
        <v>81</v>
      </c>
      <c r="FY316">
        <v>72.25</v>
      </c>
      <c r="GA316" t="s">
        <v>3</v>
      </c>
      <c r="GD316">
        <v>1</v>
      </c>
      <c r="GF316">
        <v>2023062089</v>
      </c>
      <c r="GG316">
        <v>2</v>
      </c>
      <c r="GH316">
        <v>1</v>
      </c>
      <c r="GI316">
        <v>-2</v>
      </c>
      <c r="GJ316">
        <v>0</v>
      </c>
      <c r="GK316">
        <v>0</v>
      </c>
      <c r="GL316">
        <f t="shared" si="306"/>
        <v>0</v>
      </c>
      <c r="GM316">
        <f t="shared" si="307"/>
        <v>116.83</v>
      </c>
      <c r="GN316">
        <f t="shared" si="308"/>
        <v>116.83</v>
      </c>
      <c r="GO316">
        <f t="shared" si="309"/>
        <v>0</v>
      </c>
      <c r="GP316">
        <f t="shared" si="310"/>
        <v>0</v>
      </c>
      <c r="GR316">
        <v>0</v>
      </c>
      <c r="GS316">
        <v>3</v>
      </c>
      <c r="GT316">
        <v>0</v>
      </c>
      <c r="GU316" t="s">
        <v>3</v>
      </c>
      <c r="GV316">
        <f t="shared" si="311"/>
        <v>0</v>
      </c>
      <c r="GW316">
        <v>1</v>
      </c>
      <c r="GX316">
        <f t="shared" si="312"/>
        <v>0</v>
      </c>
      <c r="HA316">
        <v>0</v>
      </c>
      <c r="HB316">
        <v>0</v>
      </c>
      <c r="HC316">
        <f t="shared" si="313"/>
        <v>0</v>
      </c>
      <c r="IK316">
        <v>0</v>
      </c>
    </row>
    <row r="317" spans="1:245" x14ac:dyDescent="0.2">
      <c r="A317">
        <v>17</v>
      </c>
      <c r="B317">
        <v>1</v>
      </c>
      <c r="C317">
        <f>ROW(SmtRes!A578)</f>
        <v>578</v>
      </c>
      <c r="D317">
        <f>ROW(EtalonRes!A584)</f>
        <v>584</v>
      </c>
      <c r="E317" t="s">
        <v>374</v>
      </c>
      <c r="F317" t="s">
        <v>375</v>
      </c>
      <c r="G317" t="s">
        <v>376</v>
      </c>
      <c r="H317" t="s">
        <v>19</v>
      </c>
      <c r="I317">
        <v>1.422E-2</v>
      </c>
      <c r="J317">
        <v>0</v>
      </c>
      <c r="O317">
        <f t="shared" si="279"/>
        <v>48.02</v>
      </c>
      <c r="P317">
        <f t="shared" si="280"/>
        <v>0</v>
      </c>
      <c r="Q317">
        <f t="shared" si="281"/>
        <v>3.16</v>
      </c>
      <c r="R317">
        <f t="shared" si="282"/>
        <v>0.11</v>
      </c>
      <c r="S317">
        <f t="shared" si="283"/>
        <v>44.86</v>
      </c>
      <c r="T317">
        <f t="shared" si="284"/>
        <v>0</v>
      </c>
      <c r="U317">
        <f t="shared" si="285"/>
        <v>4.9459648499999993</v>
      </c>
      <c r="V317">
        <f t="shared" si="286"/>
        <v>8.9941500000000011E-3</v>
      </c>
      <c r="W317">
        <f t="shared" si="287"/>
        <v>0</v>
      </c>
      <c r="X317">
        <f t="shared" si="288"/>
        <v>36.43</v>
      </c>
      <c r="Y317">
        <f t="shared" si="289"/>
        <v>32.380000000000003</v>
      </c>
      <c r="AA317">
        <v>47641669</v>
      </c>
      <c r="AB317">
        <f t="shared" si="290"/>
        <v>3377.2584750000001</v>
      </c>
      <c r="AC317">
        <f t="shared" si="291"/>
        <v>0</v>
      </c>
      <c r="AD317">
        <f>ROUND((((((ET317*1.15)*1.25))-(((EU317*1.15)*1.25)))+AE317),6)</f>
        <v>222.55375000000001</v>
      </c>
      <c r="AE317">
        <f>ROUND((((EU317*1.15)*1.25)),6)</f>
        <v>7.8343749999999996</v>
      </c>
      <c r="AF317">
        <f>ROUND((((EV317*1.15)*1.15)),6)</f>
        <v>3154.7047250000001</v>
      </c>
      <c r="AG317">
        <f t="shared" si="292"/>
        <v>0</v>
      </c>
      <c r="AH317">
        <f>(((EW317*1.15)*1.15))</f>
        <v>347.81749999999994</v>
      </c>
      <c r="AI317">
        <f>(((EX317*1.15)*1.25))</f>
        <v>0.63250000000000006</v>
      </c>
      <c r="AJ317">
        <f t="shared" si="293"/>
        <v>0</v>
      </c>
      <c r="AK317">
        <v>2540.23</v>
      </c>
      <c r="AL317">
        <v>0</v>
      </c>
      <c r="AM317">
        <v>154.82</v>
      </c>
      <c r="AN317">
        <v>5.45</v>
      </c>
      <c r="AO317">
        <v>2385.41</v>
      </c>
      <c r="AP317">
        <v>0</v>
      </c>
      <c r="AQ317">
        <v>263</v>
      </c>
      <c r="AR317">
        <v>0.44</v>
      </c>
      <c r="AS317">
        <v>0</v>
      </c>
      <c r="AT317">
        <v>81</v>
      </c>
      <c r="AU317">
        <v>72</v>
      </c>
      <c r="AV317">
        <v>1</v>
      </c>
      <c r="AW317">
        <v>1</v>
      </c>
      <c r="AZ317">
        <v>1</v>
      </c>
      <c r="BA317">
        <v>1</v>
      </c>
      <c r="BB317">
        <v>1</v>
      </c>
      <c r="BC317">
        <v>1</v>
      </c>
      <c r="BD317" t="s">
        <v>3</v>
      </c>
      <c r="BE317" t="s">
        <v>3</v>
      </c>
      <c r="BF317" t="s">
        <v>3</v>
      </c>
      <c r="BG317" t="s">
        <v>3</v>
      </c>
      <c r="BH317">
        <v>0</v>
      </c>
      <c r="BI317">
        <v>1</v>
      </c>
      <c r="BJ317" t="s">
        <v>377</v>
      </c>
      <c r="BM317">
        <v>9001</v>
      </c>
      <c r="BN317">
        <v>0</v>
      </c>
      <c r="BO317" t="s">
        <v>3</v>
      </c>
      <c r="BP317">
        <v>0</v>
      </c>
      <c r="BQ317">
        <v>2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3</v>
      </c>
      <c r="BZ317">
        <v>90</v>
      </c>
      <c r="CA317">
        <v>85</v>
      </c>
      <c r="CE317">
        <v>0</v>
      </c>
      <c r="CF317">
        <v>0</v>
      </c>
      <c r="CG317">
        <v>0</v>
      </c>
      <c r="CM317">
        <v>0</v>
      </c>
      <c r="CN317" t="s">
        <v>1175</v>
      </c>
      <c r="CO317">
        <v>0</v>
      </c>
      <c r="CP317">
        <f t="shared" si="294"/>
        <v>48.019999999999996</v>
      </c>
      <c r="CQ317">
        <f t="shared" si="295"/>
        <v>0</v>
      </c>
      <c r="CR317">
        <f t="shared" si="296"/>
        <v>222.55375000000001</v>
      </c>
      <c r="CS317">
        <f t="shared" si="297"/>
        <v>7.8343749999999996</v>
      </c>
      <c r="CT317">
        <f t="shared" si="298"/>
        <v>3154.7047250000001</v>
      </c>
      <c r="CU317">
        <f t="shared" si="299"/>
        <v>0</v>
      </c>
      <c r="CV317">
        <f t="shared" si="300"/>
        <v>347.81749999999994</v>
      </c>
      <c r="CW317">
        <f t="shared" si="301"/>
        <v>0.63250000000000006</v>
      </c>
      <c r="CX317">
        <f t="shared" si="302"/>
        <v>0</v>
      </c>
      <c r="CY317">
        <f t="shared" si="303"/>
        <v>36.425699999999999</v>
      </c>
      <c r="CZ317">
        <f t="shared" si="304"/>
        <v>32.378399999999999</v>
      </c>
      <c r="DC317" t="s">
        <v>3</v>
      </c>
      <c r="DD317" t="s">
        <v>3</v>
      </c>
      <c r="DE317" t="s">
        <v>348</v>
      </c>
      <c r="DF317" t="s">
        <v>348</v>
      </c>
      <c r="DG317" t="s">
        <v>196</v>
      </c>
      <c r="DH317" t="s">
        <v>3</v>
      </c>
      <c r="DI317" t="s">
        <v>196</v>
      </c>
      <c r="DJ317" t="s">
        <v>348</v>
      </c>
      <c r="DK317" t="s">
        <v>3</v>
      </c>
      <c r="DL317" t="s">
        <v>3</v>
      </c>
      <c r="DM317" t="s">
        <v>3</v>
      </c>
      <c r="DN317">
        <v>0</v>
      </c>
      <c r="DO317">
        <v>0</v>
      </c>
      <c r="DP317">
        <v>1</v>
      </c>
      <c r="DQ317">
        <v>1</v>
      </c>
      <c r="DU317">
        <v>1009</v>
      </c>
      <c r="DV317" t="s">
        <v>19</v>
      </c>
      <c r="DW317" t="s">
        <v>19</v>
      </c>
      <c r="DX317">
        <v>1000</v>
      </c>
      <c r="EE317">
        <v>45919569</v>
      </c>
      <c r="EF317">
        <v>2</v>
      </c>
      <c r="EG317" t="s">
        <v>24</v>
      </c>
      <c r="EH317">
        <v>0</v>
      </c>
      <c r="EI317" t="s">
        <v>3</v>
      </c>
      <c r="EJ317">
        <v>1</v>
      </c>
      <c r="EK317">
        <v>9001</v>
      </c>
      <c r="EL317" t="s">
        <v>25</v>
      </c>
      <c r="EM317" t="s">
        <v>26</v>
      </c>
      <c r="EO317" t="s">
        <v>351</v>
      </c>
      <c r="EQ317">
        <v>0</v>
      </c>
      <c r="ER317">
        <v>2540.23</v>
      </c>
      <c r="ES317">
        <v>0</v>
      </c>
      <c r="ET317">
        <v>154.82</v>
      </c>
      <c r="EU317">
        <v>5.45</v>
      </c>
      <c r="EV317">
        <v>2385.41</v>
      </c>
      <c r="EW317">
        <v>263</v>
      </c>
      <c r="EX317">
        <v>0.44</v>
      </c>
      <c r="EY317">
        <v>0</v>
      </c>
      <c r="FQ317">
        <v>0</v>
      </c>
      <c r="FR317">
        <f t="shared" si="305"/>
        <v>0</v>
      </c>
      <c r="FS317">
        <v>0</v>
      </c>
      <c r="FT317" t="s">
        <v>28</v>
      </c>
      <c r="FU317" t="s">
        <v>29</v>
      </c>
      <c r="FX317">
        <v>81</v>
      </c>
      <c r="FY317">
        <v>72.25</v>
      </c>
      <c r="GA317" t="s">
        <v>3</v>
      </c>
      <c r="GD317">
        <v>1</v>
      </c>
      <c r="GF317">
        <v>2023062089</v>
      </c>
      <c r="GG317">
        <v>2</v>
      </c>
      <c r="GH317">
        <v>1</v>
      </c>
      <c r="GI317">
        <v>-2</v>
      </c>
      <c r="GJ317">
        <v>0</v>
      </c>
      <c r="GK317">
        <v>0</v>
      </c>
      <c r="GL317">
        <f t="shared" si="306"/>
        <v>0</v>
      </c>
      <c r="GM317">
        <f t="shared" si="307"/>
        <v>116.83</v>
      </c>
      <c r="GN317">
        <f t="shared" si="308"/>
        <v>116.83</v>
      </c>
      <c r="GO317">
        <f t="shared" si="309"/>
        <v>0</v>
      </c>
      <c r="GP317">
        <f t="shared" si="310"/>
        <v>0</v>
      </c>
      <c r="GR317">
        <v>0</v>
      </c>
      <c r="GS317">
        <v>0</v>
      </c>
      <c r="GT317">
        <v>0</v>
      </c>
      <c r="GU317" t="s">
        <v>3</v>
      </c>
      <c r="GV317">
        <f t="shared" si="311"/>
        <v>0</v>
      </c>
      <c r="GW317">
        <v>1</v>
      </c>
      <c r="GX317">
        <f t="shared" si="312"/>
        <v>0</v>
      </c>
      <c r="HA317">
        <v>0</v>
      </c>
      <c r="HB317">
        <v>0</v>
      </c>
      <c r="HC317">
        <f t="shared" si="313"/>
        <v>0</v>
      </c>
      <c r="IK317">
        <v>0</v>
      </c>
    </row>
    <row r="318" spans="1:245" x14ac:dyDescent="0.2">
      <c r="A318">
        <v>18</v>
      </c>
      <c r="B318">
        <v>1</v>
      </c>
      <c r="C318">
        <v>573</v>
      </c>
      <c r="E318" t="s">
        <v>378</v>
      </c>
      <c r="F318" t="s">
        <v>379</v>
      </c>
      <c r="G318" t="s">
        <v>380</v>
      </c>
      <c r="H318" t="s">
        <v>19</v>
      </c>
      <c r="I318">
        <f>I316*J318</f>
        <v>1.422E-2</v>
      </c>
      <c r="J318">
        <v>1</v>
      </c>
      <c r="O318">
        <f t="shared" si="279"/>
        <v>192.95</v>
      </c>
      <c r="P318">
        <f t="shared" si="280"/>
        <v>192.95</v>
      </c>
      <c r="Q318">
        <f t="shared" si="281"/>
        <v>0</v>
      </c>
      <c r="R318">
        <f t="shared" si="282"/>
        <v>0</v>
      </c>
      <c r="S318">
        <f t="shared" si="283"/>
        <v>0</v>
      </c>
      <c r="T318">
        <f t="shared" si="284"/>
        <v>0</v>
      </c>
      <c r="U318">
        <f t="shared" si="285"/>
        <v>0</v>
      </c>
      <c r="V318">
        <f t="shared" si="286"/>
        <v>0</v>
      </c>
      <c r="W318">
        <f t="shared" si="287"/>
        <v>0</v>
      </c>
      <c r="X318">
        <f t="shared" si="288"/>
        <v>0</v>
      </c>
      <c r="Y318">
        <f t="shared" si="289"/>
        <v>0</v>
      </c>
      <c r="AA318">
        <v>47636896</v>
      </c>
      <c r="AB318">
        <f t="shared" si="290"/>
        <v>13568.69</v>
      </c>
      <c r="AC318">
        <f t="shared" si="291"/>
        <v>13568.69</v>
      </c>
      <c r="AD318">
        <f>ROUND((((ET318)-(EU318))+AE318),6)</f>
        <v>0</v>
      </c>
      <c r="AE318">
        <f>ROUND((EU318),6)</f>
        <v>0</v>
      </c>
      <c r="AF318">
        <f>ROUND((EV318),6)</f>
        <v>0</v>
      </c>
      <c r="AG318">
        <f t="shared" si="292"/>
        <v>0</v>
      </c>
      <c r="AH318">
        <f>(EW318)</f>
        <v>0</v>
      </c>
      <c r="AI318">
        <f>(EX318)</f>
        <v>0</v>
      </c>
      <c r="AJ318">
        <f t="shared" si="293"/>
        <v>0</v>
      </c>
      <c r="AK318">
        <v>13568.69</v>
      </c>
      <c r="AL318">
        <v>13568.69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81</v>
      </c>
      <c r="AU318">
        <v>72</v>
      </c>
      <c r="AV318">
        <v>1</v>
      </c>
      <c r="AW318">
        <v>1</v>
      </c>
      <c r="AZ318">
        <v>1</v>
      </c>
      <c r="BA318">
        <v>1</v>
      </c>
      <c r="BB318">
        <v>1</v>
      </c>
      <c r="BC318">
        <v>1</v>
      </c>
      <c r="BD318" t="s">
        <v>3</v>
      </c>
      <c r="BE318" t="s">
        <v>3</v>
      </c>
      <c r="BF318" t="s">
        <v>3</v>
      </c>
      <c r="BG318" t="s">
        <v>3</v>
      </c>
      <c r="BH318">
        <v>3</v>
      </c>
      <c r="BI318">
        <v>1</v>
      </c>
      <c r="BJ318" t="s">
        <v>381</v>
      </c>
      <c r="BM318">
        <v>9001</v>
      </c>
      <c r="BN318">
        <v>0</v>
      </c>
      <c r="BO318" t="s">
        <v>3</v>
      </c>
      <c r="BP318">
        <v>0</v>
      </c>
      <c r="BQ318">
        <v>2</v>
      </c>
      <c r="BR318">
        <v>0</v>
      </c>
      <c r="BS318">
        <v>1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3</v>
      </c>
      <c r="BZ318">
        <v>90</v>
      </c>
      <c r="CA318">
        <v>85</v>
      </c>
      <c r="CE318">
        <v>0</v>
      </c>
      <c r="CF318">
        <v>0</v>
      </c>
      <c r="CG318">
        <v>0</v>
      </c>
      <c r="CM318">
        <v>0</v>
      </c>
      <c r="CN318" t="s">
        <v>3</v>
      </c>
      <c r="CO318">
        <v>0</v>
      </c>
      <c r="CP318">
        <f t="shared" si="294"/>
        <v>192.95</v>
      </c>
      <c r="CQ318">
        <f t="shared" si="295"/>
        <v>13568.69</v>
      </c>
      <c r="CR318">
        <f t="shared" si="296"/>
        <v>0</v>
      </c>
      <c r="CS318">
        <f t="shared" si="297"/>
        <v>0</v>
      </c>
      <c r="CT318">
        <f t="shared" si="298"/>
        <v>0</v>
      </c>
      <c r="CU318">
        <f t="shared" si="299"/>
        <v>0</v>
      </c>
      <c r="CV318">
        <f t="shared" si="300"/>
        <v>0</v>
      </c>
      <c r="CW318">
        <f t="shared" si="301"/>
        <v>0</v>
      </c>
      <c r="CX318">
        <f t="shared" si="302"/>
        <v>0</v>
      </c>
      <c r="CY318">
        <f t="shared" si="303"/>
        <v>0</v>
      </c>
      <c r="CZ318">
        <f t="shared" si="304"/>
        <v>0</v>
      </c>
      <c r="DC318" t="s">
        <v>3</v>
      </c>
      <c r="DD318" t="s">
        <v>3</v>
      </c>
      <c r="DE318" t="s">
        <v>3</v>
      </c>
      <c r="DF318" t="s">
        <v>3</v>
      </c>
      <c r="DG318" t="s">
        <v>3</v>
      </c>
      <c r="DH318" t="s">
        <v>3</v>
      </c>
      <c r="DI318" t="s">
        <v>3</v>
      </c>
      <c r="DJ318" t="s">
        <v>3</v>
      </c>
      <c r="DK318" t="s">
        <v>3</v>
      </c>
      <c r="DL318" t="s">
        <v>3</v>
      </c>
      <c r="DM318" t="s">
        <v>3</v>
      </c>
      <c r="DN318">
        <v>0</v>
      </c>
      <c r="DO318">
        <v>0</v>
      </c>
      <c r="DP318">
        <v>1</v>
      </c>
      <c r="DQ318">
        <v>1</v>
      </c>
      <c r="DU318">
        <v>1009</v>
      </c>
      <c r="DV318" t="s">
        <v>19</v>
      </c>
      <c r="DW318" t="s">
        <v>19</v>
      </c>
      <c r="DX318">
        <v>1000</v>
      </c>
      <c r="EE318">
        <v>45919569</v>
      </c>
      <c r="EF318">
        <v>2</v>
      </c>
      <c r="EG318" t="s">
        <v>24</v>
      </c>
      <c r="EH318">
        <v>0</v>
      </c>
      <c r="EI318" t="s">
        <v>3</v>
      </c>
      <c r="EJ318">
        <v>1</v>
      </c>
      <c r="EK318">
        <v>9001</v>
      </c>
      <c r="EL318" t="s">
        <v>25</v>
      </c>
      <c r="EM318" t="s">
        <v>26</v>
      </c>
      <c r="EO318" t="s">
        <v>3</v>
      </c>
      <c r="EQ318">
        <v>0</v>
      </c>
      <c r="ER318">
        <v>13568.69</v>
      </c>
      <c r="ES318">
        <v>13568.69</v>
      </c>
      <c r="ET318">
        <v>0</v>
      </c>
      <c r="EU318">
        <v>0</v>
      </c>
      <c r="EV318">
        <v>0</v>
      </c>
      <c r="EW318">
        <v>0</v>
      </c>
      <c r="EX318">
        <v>0</v>
      </c>
      <c r="FQ318">
        <v>0</v>
      </c>
      <c r="FR318">
        <f t="shared" si="305"/>
        <v>0</v>
      </c>
      <c r="FS318">
        <v>0</v>
      </c>
      <c r="FT318" t="s">
        <v>28</v>
      </c>
      <c r="FU318" t="s">
        <v>29</v>
      </c>
      <c r="FX318">
        <v>81</v>
      </c>
      <c r="FY318">
        <v>72.25</v>
      </c>
      <c r="GA318" t="s">
        <v>3</v>
      </c>
      <c r="GD318">
        <v>1</v>
      </c>
      <c r="GF318">
        <v>-1264958911</v>
      </c>
      <c r="GG318">
        <v>2</v>
      </c>
      <c r="GH318">
        <v>1</v>
      </c>
      <c r="GI318">
        <v>-2</v>
      </c>
      <c r="GJ318">
        <v>0</v>
      </c>
      <c r="GK318">
        <v>0</v>
      </c>
      <c r="GL318">
        <f t="shared" si="306"/>
        <v>0</v>
      </c>
      <c r="GM318">
        <f t="shared" si="307"/>
        <v>192.95</v>
      </c>
      <c r="GN318">
        <f t="shared" si="308"/>
        <v>192.95</v>
      </c>
      <c r="GO318">
        <f t="shared" si="309"/>
        <v>0</v>
      </c>
      <c r="GP318">
        <f t="shared" si="310"/>
        <v>0</v>
      </c>
      <c r="GR318">
        <v>0</v>
      </c>
      <c r="GS318">
        <v>3</v>
      </c>
      <c r="GT318">
        <v>0</v>
      </c>
      <c r="GU318" t="s">
        <v>3</v>
      </c>
      <c r="GV318">
        <f t="shared" si="311"/>
        <v>0</v>
      </c>
      <c r="GW318">
        <v>1</v>
      </c>
      <c r="GX318">
        <f t="shared" si="312"/>
        <v>0</v>
      </c>
      <c r="HA318">
        <v>0</v>
      </c>
      <c r="HB318">
        <v>0</v>
      </c>
      <c r="HC318">
        <f t="shared" si="313"/>
        <v>0</v>
      </c>
      <c r="IK318">
        <v>0</v>
      </c>
    </row>
    <row r="319" spans="1:245" x14ac:dyDescent="0.2">
      <c r="A319">
        <v>18</v>
      </c>
      <c r="B319">
        <v>1</v>
      </c>
      <c r="C319">
        <v>578</v>
      </c>
      <c r="E319" t="s">
        <v>378</v>
      </c>
      <c r="F319" t="s">
        <v>379</v>
      </c>
      <c r="G319" t="s">
        <v>380</v>
      </c>
      <c r="H319" t="s">
        <v>19</v>
      </c>
      <c r="I319">
        <f>I317*J319</f>
        <v>1.422E-2</v>
      </c>
      <c r="J319">
        <v>1</v>
      </c>
      <c r="O319">
        <f t="shared" si="279"/>
        <v>192.95</v>
      </c>
      <c r="P319">
        <f t="shared" si="280"/>
        <v>192.95</v>
      </c>
      <c r="Q319">
        <f t="shared" si="281"/>
        <v>0</v>
      </c>
      <c r="R319">
        <f t="shared" si="282"/>
        <v>0</v>
      </c>
      <c r="S319">
        <f t="shared" si="283"/>
        <v>0</v>
      </c>
      <c r="T319">
        <f t="shared" si="284"/>
        <v>0</v>
      </c>
      <c r="U319">
        <f t="shared" si="285"/>
        <v>0</v>
      </c>
      <c r="V319">
        <f t="shared" si="286"/>
        <v>0</v>
      </c>
      <c r="W319">
        <f t="shared" si="287"/>
        <v>0</v>
      </c>
      <c r="X319">
        <f t="shared" si="288"/>
        <v>0</v>
      </c>
      <c r="Y319">
        <f t="shared" si="289"/>
        <v>0</v>
      </c>
      <c r="AA319">
        <v>47641669</v>
      </c>
      <c r="AB319">
        <f t="shared" si="290"/>
        <v>13568.69</v>
      </c>
      <c r="AC319">
        <f t="shared" si="291"/>
        <v>13568.69</v>
      </c>
      <c r="AD319">
        <f>ROUND((((ET319)-(EU319))+AE319),6)</f>
        <v>0</v>
      </c>
      <c r="AE319">
        <f>ROUND((EU319),6)</f>
        <v>0</v>
      </c>
      <c r="AF319">
        <f>ROUND((EV319),6)</f>
        <v>0</v>
      </c>
      <c r="AG319">
        <f t="shared" si="292"/>
        <v>0</v>
      </c>
      <c r="AH319">
        <f>(EW319)</f>
        <v>0</v>
      </c>
      <c r="AI319">
        <f>(EX319)</f>
        <v>0</v>
      </c>
      <c r="AJ319">
        <f t="shared" si="293"/>
        <v>0</v>
      </c>
      <c r="AK319">
        <v>13568.69</v>
      </c>
      <c r="AL319">
        <v>13568.69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81</v>
      </c>
      <c r="AU319">
        <v>72</v>
      </c>
      <c r="AV319">
        <v>1</v>
      </c>
      <c r="AW319">
        <v>1</v>
      </c>
      <c r="AZ319">
        <v>1</v>
      </c>
      <c r="BA319">
        <v>1</v>
      </c>
      <c r="BB319">
        <v>1</v>
      </c>
      <c r="BC319">
        <v>1</v>
      </c>
      <c r="BD319" t="s">
        <v>3</v>
      </c>
      <c r="BE319" t="s">
        <v>3</v>
      </c>
      <c r="BF319" t="s">
        <v>3</v>
      </c>
      <c r="BG319" t="s">
        <v>3</v>
      </c>
      <c r="BH319">
        <v>3</v>
      </c>
      <c r="BI319">
        <v>1</v>
      </c>
      <c r="BJ319" t="s">
        <v>381</v>
      </c>
      <c r="BM319">
        <v>9001</v>
      </c>
      <c r="BN319">
        <v>0</v>
      </c>
      <c r="BO319" t="s">
        <v>3</v>
      </c>
      <c r="BP319">
        <v>0</v>
      </c>
      <c r="BQ319">
        <v>2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3</v>
      </c>
      <c r="BZ319">
        <v>90</v>
      </c>
      <c r="CA319">
        <v>85</v>
      </c>
      <c r="CE319">
        <v>0</v>
      </c>
      <c r="CF319">
        <v>0</v>
      </c>
      <c r="CG319">
        <v>0</v>
      </c>
      <c r="CM319">
        <v>0</v>
      </c>
      <c r="CN319" t="s">
        <v>3</v>
      </c>
      <c r="CO319">
        <v>0</v>
      </c>
      <c r="CP319">
        <f t="shared" si="294"/>
        <v>192.95</v>
      </c>
      <c r="CQ319">
        <f t="shared" si="295"/>
        <v>13568.69</v>
      </c>
      <c r="CR319">
        <f t="shared" si="296"/>
        <v>0</v>
      </c>
      <c r="CS319">
        <f t="shared" si="297"/>
        <v>0</v>
      </c>
      <c r="CT319">
        <f t="shared" si="298"/>
        <v>0</v>
      </c>
      <c r="CU319">
        <f t="shared" si="299"/>
        <v>0</v>
      </c>
      <c r="CV319">
        <f t="shared" si="300"/>
        <v>0</v>
      </c>
      <c r="CW319">
        <f t="shared" si="301"/>
        <v>0</v>
      </c>
      <c r="CX319">
        <f t="shared" si="302"/>
        <v>0</v>
      </c>
      <c r="CY319">
        <f t="shared" si="303"/>
        <v>0</v>
      </c>
      <c r="CZ319">
        <f t="shared" si="304"/>
        <v>0</v>
      </c>
      <c r="DC319" t="s">
        <v>3</v>
      </c>
      <c r="DD319" t="s">
        <v>3</v>
      </c>
      <c r="DE319" t="s">
        <v>3</v>
      </c>
      <c r="DF319" t="s">
        <v>3</v>
      </c>
      <c r="DG319" t="s">
        <v>3</v>
      </c>
      <c r="DH319" t="s">
        <v>3</v>
      </c>
      <c r="DI319" t="s">
        <v>3</v>
      </c>
      <c r="DJ319" t="s">
        <v>3</v>
      </c>
      <c r="DK319" t="s">
        <v>3</v>
      </c>
      <c r="DL319" t="s">
        <v>3</v>
      </c>
      <c r="DM319" t="s">
        <v>3</v>
      </c>
      <c r="DN319">
        <v>0</v>
      </c>
      <c r="DO319">
        <v>0</v>
      </c>
      <c r="DP319">
        <v>1</v>
      </c>
      <c r="DQ319">
        <v>1</v>
      </c>
      <c r="DU319">
        <v>1009</v>
      </c>
      <c r="DV319" t="s">
        <v>19</v>
      </c>
      <c r="DW319" t="s">
        <v>19</v>
      </c>
      <c r="DX319">
        <v>1000</v>
      </c>
      <c r="EE319">
        <v>45919569</v>
      </c>
      <c r="EF319">
        <v>2</v>
      </c>
      <c r="EG319" t="s">
        <v>24</v>
      </c>
      <c r="EH319">
        <v>0</v>
      </c>
      <c r="EI319" t="s">
        <v>3</v>
      </c>
      <c r="EJ319">
        <v>1</v>
      </c>
      <c r="EK319">
        <v>9001</v>
      </c>
      <c r="EL319" t="s">
        <v>25</v>
      </c>
      <c r="EM319" t="s">
        <v>26</v>
      </c>
      <c r="EO319" t="s">
        <v>3</v>
      </c>
      <c r="EQ319">
        <v>0</v>
      </c>
      <c r="ER319">
        <v>13568.69</v>
      </c>
      <c r="ES319">
        <v>13568.69</v>
      </c>
      <c r="ET319">
        <v>0</v>
      </c>
      <c r="EU319">
        <v>0</v>
      </c>
      <c r="EV319">
        <v>0</v>
      </c>
      <c r="EW319">
        <v>0</v>
      </c>
      <c r="EX319">
        <v>0</v>
      </c>
      <c r="FQ319">
        <v>0</v>
      </c>
      <c r="FR319">
        <f t="shared" si="305"/>
        <v>0</v>
      </c>
      <c r="FS319">
        <v>0</v>
      </c>
      <c r="FT319" t="s">
        <v>28</v>
      </c>
      <c r="FU319" t="s">
        <v>29</v>
      </c>
      <c r="FX319">
        <v>81</v>
      </c>
      <c r="FY319">
        <v>72.25</v>
      </c>
      <c r="GA319" t="s">
        <v>3</v>
      </c>
      <c r="GD319">
        <v>1</v>
      </c>
      <c r="GF319">
        <v>-1264958911</v>
      </c>
      <c r="GG319">
        <v>2</v>
      </c>
      <c r="GH319">
        <v>1</v>
      </c>
      <c r="GI319">
        <v>-2</v>
      </c>
      <c r="GJ319">
        <v>0</v>
      </c>
      <c r="GK319">
        <v>0</v>
      </c>
      <c r="GL319">
        <f t="shared" si="306"/>
        <v>0</v>
      </c>
      <c r="GM319">
        <f t="shared" si="307"/>
        <v>192.95</v>
      </c>
      <c r="GN319">
        <f t="shared" si="308"/>
        <v>192.95</v>
      </c>
      <c r="GO319">
        <f t="shared" si="309"/>
        <v>0</v>
      </c>
      <c r="GP319">
        <f t="shared" si="310"/>
        <v>0</v>
      </c>
      <c r="GR319">
        <v>0</v>
      </c>
      <c r="GS319">
        <v>0</v>
      </c>
      <c r="GT319">
        <v>0</v>
      </c>
      <c r="GU319" t="s">
        <v>3</v>
      </c>
      <c r="GV319">
        <f t="shared" si="311"/>
        <v>0</v>
      </c>
      <c r="GW319">
        <v>1</v>
      </c>
      <c r="GX319">
        <f t="shared" si="312"/>
        <v>0</v>
      </c>
      <c r="HA319">
        <v>0</v>
      </c>
      <c r="HB319">
        <v>0</v>
      </c>
      <c r="HC319">
        <f t="shared" si="313"/>
        <v>0</v>
      </c>
      <c r="IK319">
        <v>0</v>
      </c>
    </row>
    <row r="320" spans="1:245" x14ac:dyDescent="0.2">
      <c r="A320">
        <v>17</v>
      </c>
      <c r="B320">
        <v>1</v>
      </c>
      <c r="C320">
        <f>ROW(SmtRes!A601)</f>
        <v>601</v>
      </c>
      <c r="D320">
        <f>ROW(EtalonRes!A607)</f>
        <v>607</v>
      </c>
      <c r="E320" t="s">
        <v>382</v>
      </c>
      <c r="F320" t="s">
        <v>383</v>
      </c>
      <c r="G320" t="s">
        <v>384</v>
      </c>
      <c r="H320" t="s">
        <v>19</v>
      </c>
      <c r="I320">
        <f>ROUND((14.58*10+13*20+5.25*36)/1000,9)</f>
        <v>0.5948</v>
      </c>
      <c r="J320">
        <v>0</v>
      </c>
      <c r="O320">
        <f t="shared" si="279"/>
        <v>612.82000000000005</v>
      </c>
      <c r="P320">
        <f t="shared" si="280"/>
        <v>267.91000000000003</v>
      </c>
      <c r="Q320">
        <f t="shared" si="281"/>
        <v>201.61</v>
      </c>
      <c r="R320">
        <f t="shared" si="282"/>
        <v>16.82</v>
      </c>
      <c r="S320">
        <f t="shared" si="283"/>
        <v>143.30000000000001</v>
      </c>
      <c r="T320">
        <f t="shared" si="284"/>
        <v>0</v>
      </c>
      <c r="U320">
        <f t="shared" si="285"/>
        <v>15.244753739999997</v>
      </c>
      <c r="V320">
        <f t="shared" si="286"/>
        <v>1.2568867499999998</v>
      </c>
      <c r="W320">
        <f t="shared" si="287"/>
        <v>0</v>
      </c>
      <c r="X320">
        <f t="shared" si="288"/>
        <v>129.69999999999999</v>
      </c>
      <c r="Y320">
        <f t="shared" si="289"/>
        <v>115.29</v>
      </c>
      <c r="AA320">
        <v>47636896</v>
      </c>
      <c r="AB320">
        <f t="shared" si="290"/>
        <v>1030.2879499999999</v>
      </c>
      <c r="AC320">
        <f t="shared" si="291"/>
        <v>450.42</v>
      </c>
      <c r="AD320">
        <f>ROUND((((((ET320*1.15)*1.25))-(((EU320*1.15)*1.25)))+AE320),6)</f>
        <v>338.948125</v>
      </c>
      <c r="AE320">
        <f>ROUND((((EU320*1.15)*1.25)),6)</f>
        <v>28.275625000000002</v>
      </c>
      <c r="AF320">
        <f>ROUND((((EV320*1.15)*1.15)),6)</f>
        <v>240.919825</v>
      </c>
      <c r="AG320">
        <f t="shared" si="292"/>
        <v>0</v>
      </c>
      <c r="AH320">
        <f>(((EW320*1.15)*1.15))</f>
        <v>25.630049999999994</v>
      </c>
      <c r="AI320">
        <f>(((EX320*1.15)*1.25))</f>
        <v>2.1131249999999997</v>
      </c>
      <c r="AJ320">
        <f t="shared" si="293"/>
        <v>0</v>
      </c>
      <c r="AK320">
        <v>868.38</v>
      </c>
      <c r="AL320">
        <v>450.42</v>
      </c>
      <c r="AM320">
        <v>235.79</v>
      </c>
      <c r="AN320">
        <v>19.670000000000002</v>
      </c>
      <c r="AO320">
        <v>182.17</v>
      </c>
      <c r="AP320">
        <v>0</v>
      </c>
      <c r="AQ320">
        <v>19.38</v>
      </c>
      <c r="AR320">
        <v>1.47</v>
      </c>
      <c r="AS320">
        <v>0</v>
      </c>
      <c r="AT320">
        <v>81</v>
      </c>
      <c r="AU320">
        <v>72</v>
      </c>
      <c r="AV320">
        <v>1</v>
      </c>
      <c r="AW320">
        <v>1</v>
      </c>
      <c r="AZ320">
        <v>1</v>
      </c>
      <c r="BA320">
        <v>1</v>
      </c>
      <c r="BB320">
        <v>1</v>
      </c>
      <c r="BC320">
        <v>1</v>
      </c>
      <c r="BD320" t="s">
        <v>3</v>
      </c>
      <c r="BE320" t="s">
        <v>3</v>
      </c>
      <c r="BF320" t="s">
        <v>3</v>
      </c>
      <c r="BG320" t="s">
        <v>3</v>
      </c>
      <c r="BH320">
        <v>0</v>
      </c>
      <c r="BI320">
        <v>1</v>
      </c>
      <c r="BJ320" t="s">
        <v>385</v>
      </c>
      <c r="BM320">
        <v>9001</v>
      </c>
      <c r="BN320">
        <v>0</v>
      </c>
      <c r="BO320" t="s">
        <v>3</v>
      </c>
      <c r="BP320">
        <v>0</v>
      </c>
      <c r="BQ320">
        <v>2</v>
      </c>
      <c r="BR320">
        <v>0</v>
      </c>
      <c r="BS320">
        <v>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3</v>
      </c>
      <c r="BZ320">
        <v>90</v>
      </c>
      <c r="CA320">
        <v>85</v>
      </c>
      <c r="CE320">
        <v>0</v>
      </c>
      <c r="CF320">
        <v>0</v>
      </c>
      <c r="CG320">
        <v>0</v>
      </c>
      <c r="CM320">
        <v>0</v>
      </c>
      <c r="CN320" t="s">
        <v>1175</v>
      </c>
      <c r="CO320">
        <v>0</v>
      </c>
      <c r="CP320">
        <f t="shared" si="294"/>
        <v>612.82000000000005</v>
      </c>
      <c r="CQ320">
        <f t="shared" si="295"/>
        <v>450.42</v>
      </c>
      <c r="CR320">
        <f t="shared" si="296"/>
        <v>338.948125</v>
      </c>
      <c r="CS320">
        <f t="shared" si="297"/>
        <v>28.275625000000002</v>
      </c>
      <c r="CT320">
        <f t="shared" si="298"/>
        <v>240.919825</v>
      </c>
      <c r="CU320">
        <f t="shared" si="299"/>
        <v>0</v>
      </c>
      <c r="CV320">
        <f t="shared" si="300"/>
        <v>25.630049999999994</v>
      </c>
      <c r="CW320">
        <f t="shared" si="301"/>
        <v>2.1131249999999997</v>
      </c>
      <c r="CX320">
        <f t="shared" si="302"/>
        <v>0</v>
      </c>
      <c r="CY320">
        <f t="shared" si="303"/>
        <v>129.69720000000001</v>
      </c>
      <c r="CZ320">
        <f t="shared" si="304"/>
        <v>115.2864</v>
      </c>
      <c r="DC320" t="s">
        <v>3</v>
      </c>
      <c r="DD320" t="s">
        <v>3</v>
      </c>
      <c r="DE320" t="s">
        <v>348</v>
      </c>
      <c r="DF320" t="s">
        <v>348</v>
      </c>
      <c r="DG320" t="s">
        <v>196</v>
      </c>
      <c r="DH320" t="s">
        <v>3</v>
      </c>
      <c r="DI320" t="s">
        <v>196</v>
      </c>
      <c r="DJ320" t="s">
        <v>348</v>
      </c>
      <c r="DK320" t="s">
        <v>3</v>
      </c>
      <c r="DL320" t="s">
        <v>3</v>
      </c>
      <c r="DM320" t="s">
        <v>3</v>
      </c>
      <c r="DN320">
        <v>0</v>
      </c>
      <c r="DO320">
        <v>0</v>
      </c>
      <c r="DP320">
        <v>1</v>
      </c>
      <c r="DQ320">
        <v>1</v>
      </c>
      <c r="DU320">
        <v>1009</v>
      </c>
      <c r="DV320" t="s">
        <v>19</v>
      </c>
      <c r="DW320" t="s">
        <v>19</v>
      </c>
      <c r="DX320">
        <v>1000</v>
      </c>
      <c r="EE320">
        <v>45919569</v>
      </c>
      <c r="EF320">
        <v>2</v>
      </c>
      <c r="EG320" t="s">
        <v>24</v>
      </c>
      <c r="EH320">
        <v>0</v>
      </c>
      <c r="EI320" t="s">
        <v>3</v>
      </c>
      <c r="EJ320">
        <v>1</v>
      </c>
      <c r="EK320">
        <v>9001</v>
      </c>
      <c r="EL320" t="s">
        <v>25</v>
      </c>
      <c r="EM320" t="s">
        <v>26</v>
      </c>
      <c r="EO320" t="s">
        <v>351</v>
      </c>
      <c r="EQ320">
        <v>0</v>
      </c>
      <c r="ER320">
        <v>868.38</v>
      </c>
      <c r="ES320">
        <v>450.42</v>
      </c>
      <c r="ET320">
        <v>235.79</v>
      </c>
      <c r="EU320">
        <v>19.670000000000002</v>
      </c>
      <c r="EV320">
        <v>182.17</v>
      </c>
      <c r="EW320">
        <v>19.38</v>
      </c>
      <c r="EX320">
        <v>1.47</v>
      </c>
      <c r="EY320">
        <v>0</v>
      </c>
      <c r="FQ320">
        <v>0</v>
      </c>
      <c r="FR320">
        <f t="shared" si="305"/>
        <v>0</v>
      </c>
      <c r="FS320">
        <v>0</v>
      </c>
      <c r="FT320" t="s">
        <v>28</v>
      </c>
      <c r="FU320" t="s">
        <v>29</v>
      </c>
      <c r="FX320">
        <v>81</v>
      </c>
      <c r="FY320">
        <v>72.25</v>
      </c>
      <c r="GA320" t="s">
        <v>3</v>
      </c>
      <c r="GD320">
        <v>1</v>
      </c>
      <c r="GF320">
        <v>-366737137</v>
      </c>
      <c r="GG320">
        <v>2</v>
      </c>
      <c r="GH320">
        <v>1</v>
      </c>
      <c r="GI320">
        <v>-2</v>
      </c>
      <c r="GJ320">
        <v>0</v>
      </c>
      <c r="GK320">
        <v>0</v>
      </c>
      <c r="GL320">
        <f t="shared" si="306"/>
        <v>0</v>
      </c>
      <c r="GM320">
        <f t="shared" si="307"/>
        <v>857.81</v>
      </c>
      <c r="GN320">
        <f t="shared" si="308"/>
        <v>857.81</v>
      </c>
      <c r="GO320">
        <f t="shared" si="309"/>
        <v>0</v>
      </c>
      <c r="GP320">
        <f t="shared" si="310"/>
        <v>0</v>
      </c>
      <c r="GR320">
        <v>0</v>
      </c>
      <c r="GS320">
        <v>3</v>
      </c>
      <c r="GT320">
        <v>0</v>
      </c>
      <c r="GU320" t="s">
        <v>3</v>
      </c>
      <c r="GV320">
        <f t="shared" si="311"/>
        <v>0</v>
      </c>
      <c r="GW320">
        <v>1</v>
      </c>
      <c r="GX320">
        <f t="shared" si="312"/>
        <v>0</v>
      </c>
      <c r="HA320">
        <v>0</v>
      </c>
      <c r="HB320">
        <v>0</v>
      </c>
      <c r="HC320">
        <f t="shared" si="313"/>
        <v>0</v>
      </c>
      <c r="IK320">
        <v>0</v>
      </c>
    </row>
    <row r="321" spans="1:245" x14ac:dyDescent="0.2">
      <c r="A321">
        <v>17</v>
      </c>
      <c r="B321">
        <v>1</v>
      </c>
      <c r="C321">
        <f>ROW(SmtRes!A624)</f>
        <v>624</v>
      </c>
      <c r="D321">
        <f>ROW(EtalonRes!A630)</f>
        <v>630</v>
      </c>
      <c r="E321" t="s">
        <v>382</v>
      </c>
      <c r="F321" t="s">
        <v>383</v>
      </c>
      <c r="G321" t="s">
        <v>384</v>
      </c>
      <c r="H321" t="s">
        <v>19</v>
      </c>
      <c r="I321">
        <f>ROUND((14.58*10+13*20+5.25*36)/1000,9)</f>
        <v>0.5948</v>
      </c>
      <c r="J321">
        <v>0</v>
      </c>
      <c r="O321">
        <f t="shared" si="279"/>
        <v>612.82000000000005</v>
      </c>
      <c r="P321">
        <f t="shared" si="280"/>
        <v>267.91000000000003</v>
      </c>
      <c r="Q321">
        <f t="shared" si="281"/>
        <v>201.61</v>
      </c>
      <c r="R321">
        <f t="shared" si="282"/>
        <v>16.82</v>
      </c>
      <c r="S321">
        <f t="shared" si="283"/>
        <v>143.30000000000001</v>
      </c>
      <c r="T321">
        <f t="shared" si="284"/>
        <v>0</v>
      </c>
      <c r="U321">
        <f t="shared" si="285"/>
        <v>15.244753739999997</v>
      </c>
      <c r="V321">
        <f t="shared" si="286"/>
        <v>1.2568867499999998</v>
      </c>
      <c r="W321">
        <f t="shared" si="287"/>
        <v>0</v>
      </c>
      <c r="X321">
        <f t="shared" si="288"/>
        <v>129.69999999999999</v>
      </c>
      <c r="Y321">
        <f t="shared" si="289"/>
        <v>115.29</v>
      </c>
      <c r="AA321">
        <v>47641669</v>
      </c>
      <c r="AB321">
        <f t="shared" si="290"/>
        <v>1030.2879499999999</v>
      </c>
      <c r="AC321">
        <f t="shared" si="291"/>
        <v>450.42</v>
      </c>
      <c r="AD321">
        <f>ROUND((((((ET321*1.15)*1.25))-(((EU321*1.15)*1.25)))+AE321),6)</f>
        <v>338.948125</v>
      </c>
      <c r="AE321">
        <f>ROUND((((EU321*1.15)*1.25)),6)</f>
        <v>28.275625000000002</v>
      </c>
      <c r="AF321">
        <f>ROUND((((EV321*1.15)*1.15)),6)</f>
        <v>240.919825</v>
      </c>
      <c r="AG321">
        <f t="shared" si="292"/>
        <v>0</v>
      </c>
      <c r="AH321">
        <f>(((EW321*1.15)*1.15))</f>
        <v>25.630049999999994</v>
      </c>
      <c r="AI321">
        <f>(((EX321*1.15)*1.25))</f>
        <v>2.1131249999999997</v>
      </c>
      <c r="AJ321">
        <f t="shared" si="293"/>
        <v>0</v>
      </c>
      <c r="AK321">
        <v>868.38</v>
      </c>
      <c r="AL321">
        <v>450.42</v>
      </c>
      <c r="AM321">
        <v>235.79</v>
      </c>
      <c r="AN321">
        <v>19.670000000000002</v>
      </c>
      <c r="AO321">
        <v>182.17</v>
      </c>
      <c r="AP321">
        <v>0</v>
      </c>
      <c r="AQ321">
        <v>19.38</v>
      </c>
      <c r="AR321">
        <v>1.47</v>
      </c>
      <c r="AS321">
        <v>0</v>
      </c>
      <c r="AT321">
        <v>81</v>
      </c>
      <c r="AU321">
        <v>72</v>
      </c>
      <c r="AV321">
        <v>1</v>
      </c>
      <c r="AW321">
        <v>1</v>
      </c>
      <c r="AZ321">
        <v>1</v>
      </c>
      <c r="BA321">
        <v>1</v>
      </c>
      <c r="BB321">
        <v>1</v>
      </c>
      <c r="BC321">
        <v>1</v>
      </c>
      <c r="BD321" t="s">
        <v>3</v>
      </c>
      <c r="BE321" t="s">
        <v>3</v>
      </c>
      <c r="BF321" t="s">
        <v>3</v>
      </c>
      <c r="BG321" t="s">
        <v>3</v>
      </c>
      <c r="BH321">
        <v>0</v>
      </c>
      <c r="BI321">
        <v>1</v>
      </c>
      <c r="BJ321" t="s">
        <v>385</v>
      </c>
      <c r="BM321">
        <v>9001</v>
      </c>
      <c r="BN321">
        <v>0</v>
      </c>
      <c r="BO321" t="s">
        <v>3</v>
      </c>
      <c r="BP321">
        <v>0</v>
      </c>
      <c r="BQ321">
        <v>2</v>
      </c>
      <c r="BR321">
        <v>0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3</v>
      </c>
      <c r="BZ321">
        <v>90</v>
      </c>
      <c r="CA321">
        <v>85</v>
      </c>
      <c r="CE321">
        <v>0</v>
      </c>
      <c r="CF321">
        <v>0</v>
      </c>
      <c r="CG321">
        <v>0</v>
      </c>
      <c r="CM321">
        <v>0</v>
      </c>
      <c r="CN321" t="s">
        <v>1175</v>
      </c>
      <c r="CO321">
        <v>0</v>
      </c>
      <c r="CP321">
        <f t="shared" si="294"/>
        <v>612.82000000000005</v>
      </c>
      <c r="CQ321">
        <f t="shared" si="295"/>
        <v>450.42</v>
      </c>
      <c r="CR321">
        <f t="shared" si="296"/>
        <v>338.948125</v>
      </c>
      <c r="CS321">
        <f t="shared" si="297"/>
        <v>28.275625000000002</v>
      </c>
      <c r="CT321">
        <f t="shared" si="298"/>
        <v>240.919825</v>
      </c>
      <c r="CU321">
        <f t="shared" si="299"/>
        <v>0</v>
      </c>
      <c r="CV321">
        <f t="shared" si="300"/>
        <v>25.630049999999994</v>
      </c>
      <c r="CW321">
        <f t="shared" si="301"/>
        <v>2.1131249999999997</v>
      </c>
      <c r="CX321">
        <f t="shared" si="302"/>
        <v>0</v>
      </c>
      <c r="CY321">
        <f t="shared" si="303"/>
        <v>129.69720000000001</v>
      </c>
      <c r="CZ321">
        <f t="shared" si="304"/>
        <v>115.2864</v>
      </c>
      <c r="DC321" t="s">
        <v>3</v>
      </c>
      <c r="DD321" t="s">
        <v>3</v>
      </c>
      <c r="DE321" t="s">
        <v>348</v>
      </c>
      <c r="DF321" t="s">
        <v>348</v>
      </c>
      <c r="DG321" t="s">
        <v>196</v>
      </c>
      <c r="DH321" t="s">
        <v>3</v>
      </c>
      <c r="DI321" t="s">
        <v>196</v>
      </c>
      <c r="DJ321" t="s">
        <v>348</v>
      </c>
      <c r="DK321" t="s">
        <v>3</v>
      </c>
      <c r="DL321" t="s">
        <v>3</v>
      </c>
      <c r="DM321" t="s">
        <v>3</v>
      </c>
      <c r="DN321">
        <v>0</v>
      </c>
      <c r="DO321">
        <v>0</v>
      </c>
      <c r="DP321">
        <v>1</v>
      </c>
      <c r="DQ321">
        <v>1</v>
      </c>
      <c r="DU321">
        <v>1009</v>
      </c>
      <c r="DV321" t="s">
        <v>19</v>
      </c>
      <c r="DW321" t="s">
        <v>19</v>
      </c>
      <c r="DX321">
        <v>1000</v>
      </c>
      <c r="EE321">
        <v>45919569</v>
      </c>
      <c r="EF321">
        <v>2</v>
      </c>
      <c r="EG321" t="s">
        <v>24</v>
      </c>
      <c r="EH321">
        <v>0</v>
      </c>
      <c r="EI321" t="s">
        <v>3</v>
      </c>
      <c r="EJ321">
        <v>1</v>
      </c>
      <c r="EK321">
        <v>9001</v>
      </c>
      <c r="EL321" t="s">
        <v>25</v>
      </c>
      <c r="EM321" t="s">
        <v>26</v>
      </c>
      <c r="EO321" t="s">
        <v>351</v>
      </c>
      <c r="EQ321">
        <v>0</v>
      </c>
      <c r="ER321">
        <v>868.38</v>
      </c>
      <c r="ES321">
        <v>450.42</v>
      </c>
      <c r="ET321">
        <v>235.79</v>
      </c>
      <c r="EU321">
        <v>19.670000000000002</v>
      </c>
      <c r="EV321">
        <v>182.17</v>
      </c>
      <c r="EW321">
        <v>19.38</v>
      </c>
      <c r="EX321">
        <v>1.47</v>
      </c>
      <c r="EY321">
        <v>0</v>
      </c>
      <c r="FQ321">
        <v>0</v>
      </c>
      <c r="FR321">
        <f t="shared" si="305"/>
        <v>0</v>
      </c>
      <c r="FS321">
        <v>0</v>
      </c>
      <c r="FT321" t="s">
        <v>28</v>
      </c>
      <c r="FU321" t="s">
        <v>29</v>
      </c>
      <c r="FX321">
        <v>81</v>
      </c>
      <c r="FY321">
        <v>72.25</v>
      </c>
      <c r="GA321" t="s">
        <v>3</v>
      </c>
      <c r="GD321">
        <v>1</v>
      </c>
      <c r="GF321">
        <v>-366737137</v>
      </c>
      <c r="GG321">
        <v>2</v>
      </c>
      <c r="GH321">
        <v>1</v>
      </c>
      <c r="GI321">
        <v>-2</v>
      </c>
      <c r="GJ321">
        <v>0</v>
      </c>
      <c r="GK321">
        <v>0</v>
      </c>
      <c r="GL321">
        <f t="shared" si="306"/>
        <v>0</v>
      </c>
      <c r="GM321">
        <f t="shared" si="307"/>
        <v>857.81</v>
      </c>
      <c r="GN321">
        <f t="shared" si="308"/>
        <v>857.81</v>
      </c>
      <c r="GO321">
        <f t="shared" si="309"/>
        <v>0</v>
      </c>
      <c r="GP321">
        <f t="shared" si="310"/>
        <v>0</v>
      </c>
      <c r="GR321">
        <v>0</v>
      </c>
      <c r="GS321">
        <v>0</v>
      </c>
      <c r="GT321">
        <v>0</v>
      </c>
      <c r="GU321" t="s">
        <v>3</v>
      </c>
      <c r="GV321">
        <f t="shared" si="311"/>
        <v>0</v>
      </c>
      <c r="GW321">
        <v>1</v>
      </c>
      <c r="GX321">
        <f t="shared" si="312"/>
        <v>0</v>
      </c>
      <c r="HA321">
        <v>0</v>
      </c>
      <c r="HB321">
        <v>0</v>
      </c>
      <c r="HC321">
        <f t="shared" si="313"/>
        <v>0</v>
      </c>
      <c r="IK321">
        <v>0</v>
      </c>
    </row>
    <row r="322" spans="1:245" x14ac:dyDescent="0.2">
      <c r="A322">
        <v>18</v>
      </c>
      <c r="B322">
        <v>1</v>
      </c>
      <c r="C322">
        <v>594</v>
      </c>
      <c r="E322" t="s">
        <v>386</v>
      </c>
      <c r="F322" t="s">
        <v>285</v>
      </c>
      <c r="G322" t="s">
        <v>387</v>
      </c>
      <c r="H322" t="s">
        <v>19</v>
      </c>
      <c r="I322">
        <f>I320*J322</f>
        <v>0.5948</v>
      </c>
      <c r="J322">
        <v>1</v>
      </c>
      <c r="O322">
        <f t="shared" si="279"/>
        <v>6250.16</v>
      </c>
      <c r="P322">
        <f t="shared" si="280"/>
        <v>6250.16</v>
      </c>
      <c r="Q322">
        <f t="shared" si="281"/>
        <v>0</v>
      </c>
      <c r="R322">
        <f t="shared" si="282"/>
        <v>0</v>
      </c>
      <c r="S322">
        <f t="shared" si="283"/>
        <v>0</v>
      </c>
      <c r="T322">
        <f t="shared" si="284"/>
        <v>0</v>
      </c>
      <c r="U322">
        <f t="shared" si="285"/>
        <v>0</v>
      </c>
      <c r="V322">
        <f t="shared" si="286"/>
        <v>0</v>
      </c>
      <c r="W322">
        <f t="shared" si="287"/>
        <v>0</v>
      </c>
      <c r="X322">
        <f t="shared" si="288"/>
        <v>0</v>
      </c>
      <c r="Y322">
        <f t="shared" si="289"/>
        <v>0</v>
      </c>
      <c r="AA322">
        <v>47636896</v>
      </c>
      <c r="AB322">
        <f t="shared" si="290"/>
        <v>10508</v>
      </c>
      <c r="AC322">
        <f t="shared" si="291"/>
        <v>10508</v>
      </c>
      <c r="AD322">
        <f>ROUND((((ET322)-(EU322))+AE322),6)</f>
        <v>0</v>
      </c>
      <c r="AE322">
        <f>ROUND((EU322),6)</f>
        <v>0</v>
      </c>
      <c r="AF322">
        <f>ROUND((EV322),6)</f>
        <v>0</v>
      </c>
      <c r="AG322">
        <f t="shared" si="292"/>
        <v>0</v>
      </c>
      <c r="AH322">
        <f>(EW322)</f>
        <v>0</v>
      </c>
      <c r="AI322">
        <f>(EX322)</f>
        <v>0</v>
      </c>
      <c r="AJ322">
        <f t="shared" si="293"/>
        <v>0</v>
      </c>
      <c r="AK322">
        <v>10508</v>
      </c>
      <c r="AL322">
        <v>10508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1</v>
      </c>
      <c r="AW322">
        <v>1</v>
      </c>
      <c r="AZ322">
        <v>1</v>
      </c>
      <c r="BA322">
        <v>1</v>
      </c>
      <c r="BB322">
        <v>1</v>
      </c>
      <c r="BC322">
        <v>1</v>
      </c>
      <c r="BD322" t="s">
        <v>3</v>
      </c>
      <c r="BE322" t="s">
        <v>3</v>
      </c>
      <c r="BF322" t="s">
        <v>3</v>
      </c>
      <c r="BG322" t="s">
        <v>3</v>
      </c>
      <c r="BH322">
        <v>3</v>
      </c>
      <c r="BI322">
        <v>1</v>
      </c>
      <c r="BJ322" t="s">
        <v>287</v>
      </c>
      <c r="BM322">
        <v>500001</v>
      </c>
      <c r="BN322">
        <v>0</v>
      </c>
      <c r="BO322" t="s">
        <v>3</v>
      </c>
      <c r="BP322">
        <v>0</v>
      </c>
      <c r="BQ322">
        <v>8</v>
      </c>
      <c r="BR322">
        <v>0</v>
      </c>
      <c r="BS322">
        <v>1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3</v>
      </c>
      <c r="BZ322">
        <v>0</v>
      </c>
      <c r="CA322">
        <v>0</v>
      </c>
      <c r="CE322">
        <v>0</v>
      </c>
      <c r="CF322">
        <v>0</v>
      </c>
      <c r="CG322">
        <v>0</v>
      </c>
      <c r="CM322">
        <v>0</v>
      </c>
      <c r="CN322" t="s">
        <v>3</v>
      </c>
      <c r="CO322">
        <v>0</v>
      </c>
      <c r="CP322">
        <f t="shared" si="294"/>
        <v>6250.16</v>
      </c>
      <c r="CQ322">
        <f t="shared" si="295"/>
        <v>10508</v>
      </c>
      <c r="CR322">
        <f t="shared" si="296"/>
        <v>0</v>
      </c>
      <c r="CS322">
        <f t="shared" si="297"/>
        <v>0</v>
      </c>
      <c r="CT322">
        <f t="shared" si="298"/>
        <v>0</v>
      </c>
      <c r="CU322">
        <f t="shared" si="299"/>
        <v>0</v>
      </c>
      <c r="CV322">
        <f t="shared" si="300"/>
        <v>0</v>
      </c>
      <c r="CW322">
        <f t="shared" si="301"/>
        <v>0</v>
      </c>
      <c r="CX322">
        <f t="shared" si="302"/>
        <v>0</v>
      </c>
      <c r="CY322">
        <f t="shared" si="303"/>
        <v>0</v>
      </c>
      <c r="CZ322">
        <f t="shared" si="304"/>
        <v>0</v>
      </c>
      <c r="DC322" t="s">
        <v>3</v>
      </c>
      <c r="DD322" t="s">
        <v>3</v>
      </c>
      <c r="DE322" t="s">
        <v>3</v>
      </c>
      <c r="DF322" t="s">
        <v>3</v>
      </c>
      <c r="DG322" t="s">
        <v>3</v>
      </c>
      <c r="DH322" t="s">
        <v>3</v>
      </c>
      <c r="DI322" t="s">
        <v>3</v>
      </c>
      <c r="DJ322" t="s">
        <v>3</v>
      </c>
      <c r="DK322" t="s">
        <v>3</v>
      </c>
      <c r="DL322" t="s">
        <v>3</v>
      </c>
      <c r="DM322" t="s">
        <v>3</v>
      </c>
      <c r="DN322">
        <v>0</v>
      </c>
      <c r="DO322">
        <v>0</v>
      </c>
      <c r="DP322">
        <v>1</v>
      </c>
      <c r="DQ322">
        <v>1</v>
      </c>
      <c r="DU322">
        <v>1009</v>
      </c>
      <c r="DV322" t="s">
        <v>19</v>
      </c>
      <c r="DW322" t="s">
        <v>19</v>
      </c>
      <c r="DX322">
        <v>1000</v>
      </c>
      <c r="EE322">
        <v>45919503</v>
      </c>
      <c r="EF322">
        <v>8</v>
      </c>
      <c r="EG322" t="s">
        <v>245</v>
      </c>
      <c r="EH322">
        <v>0</v>
      </c>
      <c r="EI322" t="s">
        <v>3</v>
      </c>
      <c r="EJ322">
        <v>1</v>
      </c>
      <c r="EK322">
        <v>500001</v>
      </c>
      <c r="EL322" t="s">
        <v>246</v>
      </c>
      <c r="EM322" t="s">
        <v>247</v>
      </c>
      <c r="EO322" t="s">
        <v>3</v>
      </c>
      <c r="EQ322">
        <v>0</v>
      </c>
      <c r="ER322">
        <v>10508</v>
      </c>
      <c r="ES322">
        <v>10508</v>
      </c>
      <c r="ET322">
        <v>0</v>
      </c>
      <c r="EU322">
        <v>0</v>
      </c>
      <c r="EV322">
        <v>0</v>
      </c>
      <c r="EW322">
        <v>0</v>
      </c>
      <c r="EX322">
        <v>0</v>
      </c>
      <c r="FQ322">
        <v>0</v>
      </c>
      <c r="FR322">
        <f t="shared" si="305"/>
        <v>0</v>
      </c>
      <c r="FS322">
        <v>0</v>
      </c>
      <c r="FX322">
        <v>0</v>
      </c>
      <c r="FY322">
        <v>0</v>
      </c>
      <c r="GA322" t="s">
        <v>3</v>
      </c>
      <c r="GD322">
        <v>1</v>
      </c>
      <c r="GF322">
        <v>-1669505893</v>
      </c>
      <c r="GG322">
        <v>2</v>
      </c>
      <c r="GH322">
        <v>1</v>
      </c>
      <c r="GI322">
        <v>-2</v>
      </c>
      <c r="GJ322">
        <v>0</v>
      </c>
      <c r="GK322">
        <v>0</v>
      </c>
      <c r="GL322">
        <f t="shared" si="306"/>
        <v>0</v>
      </c>
      <c r="GM322">
        <f t="shared" si="307"/>
        <v>6250.16</v>
      </c>
      <c r="GN322">
        <f t="shared" si="308"/>
        <v>6250.16</v>
      </c>
      <c r="GO322">
        <f t="shared" si="309"/>
        <v>0</v>
      </c>
      <c r="GP322">
        <f t="shared" si="310"/>
        <v>0</v>
      </c>
      <c r="GR322">
        <v>0</v>
      </c>
      <c r="GS322">
        <v>3</v>
      </c>
      <c r="GT322">
        <v>0</v>
      </c>
      <c r="GU322" t="s">
        <v>3</v>
      </c>
      <c r="GV322">
        <f t="shared" si="311"/>
        <v>0</v>
      </c>
      <c r="GW322">
        <v>1</v>
      </c>
      <c r="GX322">
        <f t="shared" si="312"/>
        <v>0</v>
      </c>
      <c r="HA322">
        <v>0</v>
      </c>
      <c r="HB322">
        <v>0</v>
      </c>
      <c r="HC322">
        <f t="shared" si="313"/>
        <v>0</v>
      </c>
      <c r="IK322">
        <v>0</v>
      </c>
    </row>
    <row r="323" spans="1:245" x14ac:dyDescent="0.2">
      <c r="A323">
        <v>18</v>
      </c>
      <c r="B323">
        <v>1</v>
      </c>
      <c r="C323">
        <v>617</v>
      </c>
      <c r="E323" t="s">
        <v>386</v>
      </c>
      <c r="F323" t="s">
        <v>285</v>
      </c>
      <c r="G323" t="s">
        <v>387</v>
      </c>
      <c r="H323" t="s">
        <v>19</v>
      </c>
      <c r="I323">
        <f>I321*J323</f>
        <v>0.5948</v>
      </c>
      <c r="J323">
        <v>1</v>
      </c>
      <c r="O323">
        <f t="shared" si="279"/>
        <v>6250.16</v>
      </c>
      <c r="P323">
        <f t="shared" si="280"/>
        <v>6250.16</v>
      </c>
      <c r="Q323">
        <f t="shared" si="281"/>
        <v>0</v>
      </c>
      <c r="R323">
        <f t="shared" si="282"/>
        <v>0</v>
      </c>
      <c r="S323">
        <f t="shared" si="283"/>
        <v>0</v>
      </c>
      <c r="T323">
        <f t="shared" si="284"/>
        <v>0</v>
      </c>
      <c r="U323">
        <f t="shared" si="285"/>
        <v>0</v>
      </c>
      <c r="V323">
        <f t="shared" si="286"/>
        <v>0</v>
      </c>
      <c r="W323">
        <f t="shared" si="287"/>
        <v>0</v>
      </c>
      <c r="X323">
        <f t="shared" si="288"/>
        <v>0</v>
      </c>
      <c r="Y323">
        <f t="shared" si="289"/>
        <v>0</v>
      </c>
      <c r="AA323">
        <v>47641669</v>
      </c>
      <c r="AB323">
        <f t="shared" si="290"/>
        <v>10508</v>
      </c>
      <c r="AC323">
        <f t="shared" si="291"/>
        <v>10508</v>
      </c>
      <c r="AD323">
        <f>ROUND((((ET323)-(EU323))+AE323),6)</f>
        <v>0</v>
      </c>
      <c r="AE323">
        <f>ROUND((EU323),6)</f>
        <v>0</v>
      </c>
      <c r="AF323">
        <f>ROUND((EV323),6)</f>
        <v>0</v>
      </c>
      <c r="AG323">
        <f t="shared" si="292"/>
        <v>0</v>
      </c>
      <c r="AH323">
        <f>(EW323)</f>
        <v>0</v>
      </c>
      <c r="AI323">
        <f>(EX323)</f>
        <v>0</v>
      </c>
      <c r="AJ323">
        <f t="shared" si="293"/>
        <v>0</v>
      </c>
      <c r="AK323">
        <v>10508</v>
      </c>
      <c r="AL323">
        <v>10508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90</v>
      </c>
      <c r="AU323">
        <v>85</v>
      </c>
      <c r="AV323">
        <v>1</v>
      </c>
      <c r="AW323">
        <v>1</v>
      </c>
      <c r="AZ323">
        <v>1</v>
      </c>
      <c r="BA323">
        <v>1</v>
      </c>
      <c r="BB323">
        <v>1</v>
      </c>
      <c r="BC323">
        <v>1</v>
      </c>
      <c r="BD323" t="s">
        <v>3</v>
      </c>
      <c r="BE323" t="s">
        <v>3</v>
      </c>
      <c r="BF323" t="s">
        <v>3</v>
      </c>
      <c r="BG323" t="s">
        <v>3</v>
      </c>
      <c r="BH323">
        <v>3</v>
      </c>
      <c r="BI323">
        <v>1</v>
      </c>
      <c r="BJ323" t="s">
        <v>287</v>
      </c>
      <c r="BM323">
        <v>500001</v>
      </c>
      <c r="BN323">
        <v>0</v>
      </c>
      <c r="BO323" t="s">
        <v>3</v>
      </c>
      <c r="BP323">
        <v>0</v>
      </c>
      <c r="BQ323">
        <v>8</v>
      </c>
      <c r="BR323">
        <v>0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3</v>
      </c>
      <c r="BZ323">
        <v>90</v>
      </c>
      <c r="CA323">
        <v>85</v>
      </c>
      <c r="CE323">
        <v>0</v>
      </c>
      <c r="CF323">
        <v>0</v>
      </c>
      <c r="CG323">
        <v>0</v>
      </c>
      <c r="CM323">
        <v>0</v>
      </c>
      <c r="CN323" t="s">
        <v>3</v>
      </c>
      <c r="CO323">
        <v>0</v>
      </c>
      <c r="CP323">
        <f t="shared" si="294"/>
        <v>6250.16</v>
      </c>
      <c r="CQ323">
        <f t="shared" si="295"/>
        <v>10508</v>
      </c>
      <c r="CR323">
        <f t="shared" si="296"/>
        <v>0</v>
      </c>
      <c r="CS323">
        <f t="shared" si="297"/>
        <v>0</v>
      </c>
      <c r="CT323">
        <f t="shared" si="298"/>
        <v>0</v>
      </c>
      <c r="CU323">
        <f t="shared" si="299"/>
        <v>0</v>
      </c>
      <c r="CV323">
        <f t="shared" si="300"/>
        <v>0</v>
      </c>
      <c r="CW323">
        <f t="shared" si="301"/>
        <v>0</v>
      </c>
      <c r="CX323">
        <f t="shared" si="302"/>
        <v>0</v>
      </c>
      <c r="CY323">
        <f t="shared" si="303"/>
        <v>0</v>
      </c>
      <c r="CZ323">
        <f t="shared" si="304"/>
        <v>0</v>
      </c>
      <c r="DC323" t="s">
        <v>3</v>
      </c>
      <c r="DD323" t="s">
        <v>3</v>
      </c>
      <c r="DE323" t="s">
        <v>3</v>
      </c>
      <c r="DF323" t="s">
        <v>3</v>
      </c>
      <c r="DG323" t="s">
        <v>3</v>
      </c>
      <c r="DH323" t="s">
        <v>3</v>
      </c>
      <c r="DI323" t="s">
        <v>3</v>
      </c>
      <c r="DJ323" t="s">
        <v>3</v>
      </c>
      <c r="DK323" t="s">
        <v>3</v>
      </c>
      <c r="DL323" t="s">
        <v>3</v>
      </c>
      <c r="DM323" t="s">
        <v>3</v>
      </c>
      <c r="DN323">
        <v>0</v>
      </c>
      <c r="DO323">
        <v>0</v>
      </c>
      <c r="DP323">
        <v>1</v>
      </c>
      <c r="DQ323">
        <v>1</v>
      </c>
      <c r="DU323">
        <v>1009</v>
      </c>
      <c r="DV323" t="s">
        <v>19</v>
      </c>
      <c r="DW323" t="s">
        <v>19</v>
      </c>
      <c r="DX323">
        <v>1000</v>
      </c>
      <c r="EE323">
        <v>45919503</v>
      </c>
      <c r="EF323">
        <v>8</v>
      </c>
      <c r="EG323" t="s">
        <v>245</v>
      </c>
      <c r="EH323">
        <v>0</v>
      </c>
      <c r="EI323" t="s">
        <v>3</v>
      </c>
      <c r="EJ323">
        <v>1</v>
      </c>
      <c r="EK323">
        <v>500001</v>
      </c>
      <c r="EL323" t="s">
        <v>246</v>
      </c>
      <c r="EM323" t="s">
        <v>247</v>
      </c>
      <c r="EO323" t="s">
        <v>3</v>
      </c>
      <c r="EQ323">
        <v>0</v>
      </c>
      <c r="ER323">
        <v>10508</v>
      </c>
      <c r="ES323">
        <v>10508</v>
      </c>
      <c r="ET323">
        <v>0</v>
      </c>
      <c r="EU323">
        <v>0</v>
      </c>
      <c r="EV323">
        <v>0</v>
      </c>
      <c r="EW323">
        <v>0</v>
      </c>
      <c r="EX323">
        <v>0</v>
      </c>
      <c r="FQ323">
        <v>0</v>
      </c>
      <c r="FR323">
        <f t="shared" si="305"/>
        <v>0</v>
      </c>
      <c r="FS323">
        <v>0</v>
      </c>
      <c r="FX323">
        <v>90</v>
      </c>
      <c r="FY323">
        <v>85</v>
      </c>
      <c r="GA323" t="s">
        <v>3</v>
      </c>
      <c r="GD323">
        <v>1</v>
      </c>
      <c r="GF323">
        <v>-1669505893</v>
      </c>
      <c r="GG323">
        <v>2</v>
      </c>
      <c r="GH323">
        <v>1</v>
      </c>
      <c r="GI323">
        <v>-2</v>
      </c>
      <c r="GJ323">
        <v>0</v>
      </c>
      <c r="GK323">
        <v>0</v>
      </c>
      <c r="GL323">
        <f t="shared" si="306"/>
        <v>0</v>
      </c>
      <c r="GM323">
        <f t="shared" si="307"/>
        <v>6250.16</v>
      </c>
      <c r="GN323">
        <f t="shared" si="308"/>
        <v>6250.16</v>
      </c>
      <c r="GO323">
        <f t="shared" si="309"/>
        <v>0</v>
      </c>
      <c r="GP323">
        <f t="shared" si="310"/>
        <v>0</v>
      </c>
      <c r="GR323">
        <v>0</v>
      </c>
      <c r="GS323">
        <v>0</v>
      </c>
      <c r="GT323">
        <v>0</v>
      </c>
      <c r="GU323" t="s">
        <v>3</v>
      </c>
      <c r="GV323">
        <f t="shared" si="311"/>
        <v>0</v>
      </c>
      <c r="GW323">
        <v>1</v>
      </c>
      <c r="GX323">
        <f t="shared" si="312"/>
        <v>0</v>
      </c>
      <c r="HA323">
        <v>0</v>
      </c>
      <c r="HB323">
        <v>0</v>
      </c>
      <c r="HC323">
        <f t="shared" si="313"/>
        <v>0</v>
      </c>
      <c r="IK323">
        <v>0</v>
      </c>
    </row>
    <row r="324" spans="1:245" x14ac:dyDescent="0.2">
      <c r="A324">
        <v>17</v>
      </c>
      <c r="B324">
        <v>1</v>
      </c>
      <c r="C324">
        <f>ROW(SmtRes!A647)</f>
        <v>647</v>
      </c>
      <c r="D324">
        <f>ROW(EtalonRes!A653)</f>
        <v>653</v>
      </c>
      <c r="E324" t="s">
        <v>388</v>
      </c>
      <c r="F324" t="s">
        <v>389</v>
      </c>
      <c r="G324" t="s">
        <v>390</v>
      </c>
      <c r="H324" t="s">
        <v>76</v>
      </c>
      <c r="I324">
        <f>ROUND((5.545*4.42)/100,9)</f>
        <v>0.245089</v>
      </c>
      <c r="J324">
        <v>0</v>
      </c>
      <c r="O324">
        <f t="shared" si="279"/>
        <v>303.47000000000003</v>
      </c>
      <c r="P324">
        <f t="shared" si="280"/>
        <v>37.729999999999997</v>
      </c>
      <c r="Q324">
        <f t="shared" si="281"/>
        <v>165.17</v>
      </c>
      <c r="R324">
        <f t="shared" si="282"/>
        <v>14.5</v>
      </c>
      <c r="S324">
        <f t="shared" si="283"/>
        <v>100.57</v>
      </c>
      <c r="T324">
        <f t="shared" si="284"/>
        <v>0</v>
      </c>
      <c r="U324">
        <f t="shared" si="285"/>
        <v>11.506622188749997</v>
      </c>
      <c r="V324">
        <f t="shared" si="286"/>
        <v>1.0322842318750001</v>
      </c>
      <c r="W324">
        <f t="shared" si="287"/>
        <v>0</v>
      </c>
      <c r="X324">
        <f t="shared" si="288"/>
        <v>93.21</v>
      </c>
      <c r="Y324">
        <f t="shared" si="289"/>
        <v>82.85</v>
      </c>
      <c r="AA324">
        <v>47636896</v>
      </c>
      <c r="AB324">
        <f t="shared" si="290"/>
        <v>1238.2064499999999</v>
      </c>
      <c r="AC324">
        <f t="shared" si="291"/>
        <v>153.96</v>
      </c>
      <c r="AD324">
        <f>ROUND((((((ET324*1.15)*1.25))-(((EU324*1.15)*1.25)))+AE324),6)</f>
        <v>673.91437499999995</v>
      </c>
      <c r="AE324">
        <f>ROUND((((EU324*1.15)*1.25)),6)</f>
        <v>59.153125000000003</v>
      </c>
      <c r="AF324">
        <f>ROUND((((EV324*1.15)*1.15)),6)</f>
        <v>410.33207499999997</v>
      </c>
      <c r="AG324">
        <f t="shared" si="292"/>
        <v>0</v>
      </c>
      <c r="AH324">
        <f>(((EW324*1.15)*1.15))</f>
        <v>46.94874999999999</v>
      </c>
      <c r="AI324">
        <f>(((EX324*1.15)*1.25))</f>
        <v>4.211875</v>
      </c>
      <c r="AJ324">
        <f t="shared" si="293"/>
        <v>0</v>
      </c>
      <c r="AK324">
        <v>933.04</v>
      </c>
      <c r="AL324">
        <v>153.96</v>
      </c>
      <c r="AM324">
        <v>468.81</v>
      </c>
      <c r="AN324">
        <v>41.15</v>
      </c>
      <c r="AO324">
        <v>310.27</v>
      </c>
      <c r="AP324">
        <v>0</v>
      </c>
      <c r="AQ324">
        <v>35.5</v>
      </c>
      <c r="AR324">
        <v>2.93</v>
      </c>
      <c r="AS324">
        <v>0</v>
      </c>
      <c r="AT324">
        <v>81</v>
      </c>
      <c r="AU324">
        <v>72</v>
      </c>
      <c r="AV324">
        <v>1</v>
      </c>
      <c r="AW324">
        <v>1</v>
      </c>
      <c r="AZ324">
        <v>1</v>
      </c>
      <c r="BA324">
        <v>1</v>
      </c>
      <c r="BB324">
        <v>1</v>
      </c>
      <c r="BC324">
        <v>1</v>
      </c>
      <c r="BD324" t="s">
        <v>3</v>
      </c>
      <c r="BE324" t="s">
        <v>3</v>
      </c>
      <c r="BF324" t="s">
        <v>3</v>
      </c>
      <c r="BG324" t="s">
        <v>3</v>
      </c>
      <c r="BH324">
        <v>0</v>
      </c>
      <c r="BI324">
        <v>1</v>
      </c>
      <c r="BJ324" t="s">
        <v>391</v>
      </c>
      <c r="BM324">
        <v>9001</v>
      </c>
      <c r="BN324">
        <v>0</v>
      </c>
      <c r="BO324" t="s">
        <v>3</v>
      </c>
      <c r="BP324">
        <v>0</v>
      </c>
      <c r="BQ324">
        <v>2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3</v>
      </c>
      <c r="BZ324">
        <v>90</v>
      </c>
      <c r="CA324">
        <v>85</v>
      </c>
      <c r="CE324">
        <v>0</v>
      </c>
      <c r="CF324">
        <v>0</v>
      </c>
      <c r="CG324">
        <v>0</v>
      </c>
      <c r="CM324">
        <v>0</v>
      </c>
      <c r="CN324" t="s">
        <v>1175</v>
      </c>
      <c r="CO324">
        <v>0</v>
      </c>
      <c r="CP324">
        <f t="shared" si="294"/>
        <v>303.46999999999997</v>
      </c>
      <c r="CQ324">
        <f t="shared" si="295"/>
        <v>153.96</v>
      </c>
      <c r="CR324">
        <f t="shared" si="296"/>
        <v>673.91437499999995</v>
      </c>
      <c r="CS324">
        <f t="shared" si="297"/>
        <v>59.153125000000003</v>
      </c>
      <c r="CT324">
        <f t="shared" si="298"/>
        <v>410.33207499999997</v>
      </c>
      <c r="CU324">
        <f t="shared" si="299"/>
        <v>0</v>
      </c>
      <c r="CV324">
        <f t="shared" si="300"/>
        <v>46.94874999999999</v>
      </c>
      <c r="CW324">
        <f t="shared" si="301"/>
        <v>4.211875</v>
      </c>
      <c r="CX324">
        <f t="shared" si="302"/>
        <v>0</v>
      </c>
      <c r="CY324">
        <f t="shared" si="303"/>
        <v>93.206699999999998</v>
      </c>
      <c r="CZ324">
        <f t="shared" si="304"/>
        <v>82.850399999999993</v>
      </c>
      <c r="DC324" t="s">
        <v>3</v>
      </c>
      <c r="DD324" t="s">
        <v>3</v>
      </c>
      <c r="DE324" t="s">
        <v>348</v>
      </c>
      <c r="DF324" t="s">
        <v>348</v>
      </c>
      <c r="DG324" t="s">
        <v>196</v>
      </c>
      <c r="DH324" t="s">
        <v>3</v>
      </c>
      <c r="DI324" t="s">
        <v>196</v>
      </c>
      <c r="DJ324" t="s">
        <v>348</v>
      </c>
      <c r="DK324" t="s">
        <v>3</v>
      </c>
      <c r="DL324" t="s">
        <v>3</v>
      </c>
      <c r="DM324" t="s">
        <v>3</v>
      </c>
      <c r="DN324">
        <v>0</v>
      </c>
      <c r="DO324">
        <v>0</v>
      </c>
      <c r="DP324">
        <v>1</v>
      </c>
      <c r="DQ324">
        <v>1</v>
      </c>
      <c r="DU324">
        <v>1005</v>
      </c>
      <c r="DV324" t="s">
        <v>76</v>
      </c>
      <c r="DW324" t="s">
        <v>76</v>
      </c>
      <c r="DX324">
        <v>100</v>
      </c>
      <c r="EE324">
        <v>45919569</v>
      </c>
      <c r="EF324">
        <v>2</v>
      </c>
      <c r="EG324" t="s">
        <v>24</v>
      </c>
      <c r="EH324">
        <v>0</v>
      </c>
      <c r="EI324" t="s">
        <v>3</v>
      </c>
      <c r="EJ324">
        <v>1</v>
      </c>
      <c r="EK324">
        <v>9001</v>
      </c>
      <c r="EL324" t="s">
        <v>25</v>
      </c>
      <c r="EM324" t="s">
        <v>26</v>
      </c>
      <c r="EO324" t="s">
        <v>351</v>
      </c>
      <c r="EQ324">
        <v>0</v>
      </c>
      <c r="ER324">
        <v>933.04</v>
      </c>
      <c r="ES324">
        <v>153.96</v>
      </c>
      <c r="ET324">
        <v>468.81</v>
      </c>
      <c r="EU324">
        <v>41.15</v>
      </c>
      <c r="EV324">
        <v>310.27</v>
      </c>
      <c r="EW324">
        <v>35.5</v>
      </c>
      <c r="EX324">
        <v>2.93</v>
      </c>
      <c r="EY324">
        <v>0</v>
      </c>
      <c r="FQ324">
        <v>0</v>
      </c>
      <c r="FR324">
        <f t="shared" si="305"/>
        <v>0</v>
      </c>
      <c r="FS324">
        <v>0</v>
      </c>
      <c r="FT324" t="s">
        <v>28</v>
      </c>
      <c r="FU324" t="s">
        <v>29</v>
      </c>
      <c r="FX324">
        <v>81</v>
      </c>
      <c r="FY324">
        <v>72.25</v>
      </c>
      <c r="GA324" t="s">
        <v>3</v>
      </c>
      <c r="GD324">
        <v>1</v>
      </c>
      <c r="GF324">
        <v>1849954762</v>
      </c>
      <c r="GG324">
        <v>2</v>
      </c>
      <c r="GH324">
        <v>1</v>
      </c>
      <c r="GI324">
        <v>-2</v>
      </c>
      <c r="GJ324">
        <v>0</v>
      </c>
      <c r="GK324">
        <v>0</v>
      </c>
      <c r="GL324">
        <f t="shared" si="306"/>
        <v>0</v>
      </c>
      <c r="GM324">
        <f t="shared" si="307"/>
        <v>479.53</v>
      </c>
      <c r="GN324">
        <f t="shared" si="308"/>
        <v>479.53</v>
      </c>
      <c r="GO324">
        <f t="shared" si="309"/>
        <v>0</v>
      </c>
      <c r="GP324">
        <f t="shared" si="310"/>
        <v>0</v>
      </c>
      <c r="GR324">
        <v>0</v>
      </c>
      <c r="GS324">
        <v>3</v>
      </c>
      <c r="GT324">
        <v>0</v>
      </c>
      <c r="GU324" t="s">
        <v>3</v>
      </c>
      <c r="GV324">
        <f t="shared" si="311"/>
        <v>0</v>
      </c>
      <c r="GW324">
        <v>1</v>
      </c>
      <c r="GX324">
        <f t="shared" si="312"/>
        <v>0</v>
      </c>
      <c r="HA324">
        <v>0</v>
      </c>
      <c r="HB324">
        <v>0</v>
      </c>
      <c r="HC324">
        <f t="shared" si="313"/>
        <v>0</v>
      </c>
      <c r="IK324">
        <v>0</v>
      </c>
    </row>
    <row r="325" spans="1:245" x14ac:dyDescent="0.2">
      <c r="A325">
        <v>17</v>
      </c>
      <c r="B325">
        <v>1</v>
      </c>
      <c r="C325">
        <f>ROW(SmtRes!A670)</f>
        <v>670</v>
      </c>
      <c r="D325">
        <f>ROW(EtalonRes!A676)</f>
        <v>676</v>
      </c>
      <c r="E325" t="s">
        <v>388</v>
      </c>
      <c r="F325" t="s">
        <v>389</v>
      </c>
      <c r="G325" t="s">
        <v>390</v>
      </c>
      <c r="H325" t="s">
        <v>76</v>
      </c>
      <c r="I325">
        <f>ROUND((5.545*4.42)/100,9)</f>
        <v>0.245089</v>
      </c>
      <c r="J325">
        <v>0</v>
      </c>
      <c r="O325">
        <f t="shared" si="279"/>
        <v>303.47000000000003</v>
      </c>
      <c r="P325">
        <f t="shared" si="280"/>
        <v>37.729999999999997</v>
      </c>
      <c r="Q325">
        <f t="shared" si="281"/>
        <v>165.17</v>
      </c>
      <c r="R325">
        <f t="shared" si="282"/>
        <v>14.5</v>
      </c>
      <c r="S325">
        <f t="shared" si="283"/>
        <v>100.57</v>
      </c>
      <c r="T325">
        <f t="shared" si="284"/>
        <v>0</v>
      </c>
      <c r="U325">
        <f t="shared" si="285"/>
        <v>11.506622188749997</v>
      </c>
      <c r="V325">
        <f t="shared" si="286"/>
        <v>1.0322842318750001</v>
      </c>
      <c r="W325">
        <f t="shared" si="287"/>
        <v>0</v>
      </c>
      <c r="X325">
        <f t="shared" si="288"/>
        <v>93.21</v>
      </c>
      <c r="Y325">
        <f t="shared" si="289"/>
        <v>82.85</v>
      </c>
      <c r="AA325">
        <v>47641669</v>
      </c>
      <c r="AB325">
        <f t="shared" si="290"/>
        <v>1238.2064499999999</v>
      </c>
      <c r="AC325">
        <f t="shared" si="291"/>
        <v>153.96</v>
      </c>
      <c r="AD325">
        <f>ROUND((((((ET325*1.15)*1.25))-(((EU325*1.15)*1.25)))+AE325),6)</f>
        <v>673.91437499999995</v>
      </c>
      <c r="AE325">
        <f>ROUND((((EU325*1.15)*1.25)),6)</f>
        <v>59.153125000000003</v>
      </c>
      <c r="AF325">
        <f>ROUND((((EV325*1.15)*1.15)),6)</f>
        <v>410.33207499999997</v>
      </c>
      <c r="AG325">
        <f t="shared" si="292"/>
        <v>0</v>
      </c>
      <c r="AH325">
        <f>(((EW325*1.15)*1.15))</f>
        <v>46.94874999999999</v>
      </c>
      <c r="AI325">
        <f>(((EX325*1.15)*1.25))</f>
        <v>4.211875</v>
      </c>
      <c r="AJ325">
        <f t="shared" si="293"/>
        <v>0</v>
      </c>
      <c r="AK325">
        <v>933.04</v>
      </c>
      <c r="AL325">
        <v>153.96</v>
      </c>
      <c r="AM325">
        <v>468.81</v>
      </c>
      <c r="AN325">
        <v>41.15</v>
      </c>
      <c r="AO325">
        <v>310.27</v>
      </c>
      <c r="AP325">
        <v>0</v>
      </c>
      <c r="AQ325">
        <v>35.5</v>
      </c>
      <c r="AR325">
        <v>2.93</v>
      </c>
      <c r="AS325">
        <v>0</v>
      </c>
      <c r="AT325">
        <v>81</v>
      </c>
      <c r="AU325">
        <v>72</v>
      </c>
      <c r="AV325">
        <v>1</v>
      </c>
      <c r="AW325">
        <v>1</v>
      </c>
      <c r="AZ325">
        <v>1</v>
      </c>
      <c r="BA325">
        <v>1</v>
      </c>
      <c r="BB325">
        <v>1</v>
      </c>
      <c r="BC325">
        <v>1</v>
      </c>
      <c r="BD325" t="s">
        <v>3</v>
      </c>
      <c r="BE325" t="s">
        <v>3</v>
      </c>
      <c r="BF325" t="s">
        <v>3</v>
      </c>
      <c r="BG325" t="s">
        <v>3</v>
      </c>
      <c r="BH325">
        <v>0</v>
      </c>
      <c r="BI325">
        <v>1</v>
      </c>
      <c r="BJ325" t="s">
        <v>391</v>
      </c>
      <c r="BM325">
        <v>9001</v>
      </c>
      <c r="BN325">
        <v>0</v>
      </c>
      <c r="BO325" t="s">
        <v>3</v>
      </c>
      <c r="BP325">
        <v>0</v>
      </c>
      <c r="BQ325">
        <v>2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3</v>
      </c>
      <c r="BZ325">
        <v>90</v>
      </c>
      <c r="CA325">
        <v>85</v>
      </c>
      <c r="CE325">
        <v>0</v>
      </c>
      <c r="CF325">
        <v>0</v>
      </c>
      <c r="CG325">
        <v>0</v>
      </c>
      <c r="CM325">
        <v>0</v>
      </c>
      <c r="CN325" t="s">
        <v>1175</v>
      </c>
      <c r="CO325">
        <v>0</v>
      </c>
      <c r="CP325">
        <f t="shared" si="294"/>
        <v>303.46999999999997</v>
      </c>
      <c r="CQ325">
        <f t="shared" si="295"/>
        <v>153.96</v>
      </c>
      <c r="CR325">
        <f t="shared" si="296"/>
        <v>673.91437499999995</v>
      </c>
      <c r="CS325">
        <f t="shared" si="297"/>
        <v>59.153125000000003</v>
      </c>
      <c r="CT325">
        <f t="shared" si="298"/>
        <v>410.33207499999997</v>
      </c>
      <c r="CU325">
        <f t="shared" si="299"/>
        <v>0</v>
      </c>
      <c r="CV325">
        <f t="shared" si="300"/>
        <v>46.94874999999999</v>
      </c>
      <c r="CW325">
        <f t="shared" si="301"/>
        <v>4.211875</v>
      </c>
      <c r="CX325">
        <f t="shared" si="302"/>
        <v>0</v>
      </c>
      <c r="CY325">
        <f t="shared" si="303"/>
        <v>93.206699999999998</v>
      </c>
      <c r="CZ325">
        <f t="shared" si="304"/>
        <v>82.850399999999993</v>
      </c>
      <c r="DC325" t="s">
        <v>3</v>
      </c>
      <c r="DD325" t="s">
        <v>3</v>
      </c>
      <c r="DE325" t="s">
        <v>348</v>
      </c>
      <c r="DF325" t="s">
        <v>348</v>
      </c>
      <c r="DG325" t="s">
        <v>196</v>
      </c>
      <c r="DH325" t="s">
        <v>3</v>
      </c>
      <c r="DI325" t="s">
        <v>196</v>
      </c>
      <c r="DJ325" t="s">
        <v>348</v>
      </c>
      <c r="DK325" t="s">
        <v>3</v>
      </c>
      <c r="DL325" t="s">
        <v>3</v>
      </c>
      <c r="DM325" t="s">
        <v>3</v>
      </c>
      <c r="DN325">
        <v>0</v>
      </c>
      <c r="DO325">
        <v>0</v>
      </c>
      <c r="DP325">
        <v>1</v>
      </c>
      <c r="DQ325">
        <v>1</v>
      </c>
      <c r="DU325">
        <v>1005</v>
      </c>
      <c r="DV325" t="s">
        <v>76</v>
      </c>
      <c r="DW325" t="s">
        <v>76</v>
      </c>
      <c r="DX325">
        <v>100</v>
      </c>
      <c r="EE325">
        <v>45919569</v>
      </c>
      <c r="EF325">
        <v>2</v>
      </c>
      <c r="EG325" t="s">
        <v>24</v>
      </c>
      <c r="EH325">
        <v>0</v>
      </c>
      <c r="EI325" t="s">
        <v>3</v>
      </c>
      <c r="EJ325">
        <v>1</v>
      </c>
      <c r="EK325">
        <v>9001</v>
      </c>
      <c r="EL325" t="s">
        <v>25</v>
      </c>
      <c r="EM325" t="s">
        <v>26</v>
      </c>
      <c r="EO325" t="s">
        <v>351</v>
      </c>
      <c r="EQ325">
        <v>0</v>
      </c>
      <c r="ER325">
        <v>933.04</v>
      </c>
      <c r="ES325">
        <v>153.96</v>
      </c>
      <c r="ET325">
        <v>468.81</v>
      </c>
      <c r="EU325">
        <v>41.15</v>
      </c>
      <c r="EV325">
        <v>310.27</v>
      </c>
      <c r="EW325">
        <v>35.5</v>
      </c>
      <c r="EX325">
        <v>2.93</v>
      </c>
      <c r="EY325">
        <v>0</v>
      </c>
      <c r="FQ325">
        <v>0</v>
      </c>
      <c r="FR325">
        <f t="shared" si="305"/>
        <v>0</v>
      </c>
      <c r="FS325">
        <v>0</v>
      </c>
      <c r="FT325" t="s">
        <v>28</v>
      </c>
      <c r="FU325" t="s">
        <v>29</v>
      </c>
      <c r="FX325">
        <v>81</v>
      </c>
      <c r="FY325">
        <v>72.25</v>
      </c>
      <c r="GA325" t="s">
        <v>3</v>
      </c>
      <c r="GD325">
        <v>1</v>
      </c>
      <c r="GF325">
        <v>1849954762</v>
      </c>
      <c r="GG325">
        <v>2</v>
      </c>
      <c r="GH325">
        <v>1</v>
      </c>
      <c r="GI325">
        <v>-2</v>
      </c>
      <c r="GJ325">
        <v>0</v>
      </c>
      <c r="GK325">
        <v>0</v>
      </c>
      <c r="GL325">
        <f t="shared" si="306"/>
        <v>0</v>
      </c>
      <c r="GM325">
        <f t="shared" si="307"/>
        <v>479.53</v>
      </c>
      <c r="GN325">
        <f t="shared" si="308"/>
        <v>479.53</v>
      </c>
      <c r="GO325">
        <f t="shared" si="309"/>
        <v>0</v>
      </c>
      <c r="GP325">
        <f t="shared" si="310"/>
        <v>0</v>
      </c>
      <c r="GR325">
        <v>0</v>
      </c>
      <c r="GS325">
        <v>0</v>
      </c>
      <c r="GT325">
        <v>0</v>
      </c>
      <c r="GU325" t="s">
        <v>3</v>
      </c>
      <c r="GV325">
        <f t="shared" si="311"/>
        <v>0</v>
      </c>
      <c r="GW325">
        <v>1</v>
      </c>
      <c r="GX325">
        <f t="shared" si="312"/>
        <v>0</v>
      </c>
      <c r="HA325">
        <v>0</v>
      </c>
      <c r="HB325">
        <v>0</v>
      </c>
      <c r="HC325">
        <f t="shared" si="313"/>
        <v>0</v>
      </c>
      <c r="IK325">
        <v>0</v>
      </c>
    </row>
    <row r="326" spans="1:245" x14ac:dyDescent="0.2">
      <c r="A326">
        <v>18</v>
      </c>
      <c r="B326">
        <v>1</v>
      </c>
      <c r="C326">
        <v>638</v>
      </c>
      <c r="E326" t="s">
        <v>392</v>
      </c>
      <c r="F326" t="s">
        <v>393</v>
      </c>
      <c r="G326" t="s">
        <v>394</v>
      </c>
      <c r="H326" t="s">
        <v>317</v>
      </c>
      <c r="I326">
        <f>I324*J326</f>
        <v>2</v>
      </c>
      <c r="J326">
        <v>8.1603009518991065</v>
      </c>
      <c r="O326">
        <f t="shared" si="279"/>
        <v>102.8</v>
      </c>
      <c r="P326">
        <f t="shared" si="280"/>
        <v>102.8</v>
      </c>
      <c r="Q326">
        <f t="shared" si="281"/>
        <v>0</v>
      </c>
      <c r="R326">
        <f t="shared" si="282"/>
        <v>0</v>
      </c>
      <c r="S326">
        <f t="shared" si="283"/>
        <v>0</v>
      </c>
      <c r="T326">
        <f t="shared" si="284"/>
        <v>0</v>
      </c>
      <c r="U326">
        <f t="shared" si="285"/>
        <v>0</v>
      </c>
      <c r="V326">
        <f t="shared" si="286"/>
        <v>0</v>
      </c>
      <c r="W326">
        <f t="shared" si="287"/>
        <v>0</v>
      </c>
      <c r="X326">
        <f t="shared" si="288"/>
        <v>0</v>
      </c>
      <c r="Y326">
        <f t="shared" si="289"/>
        <v>0</v>
      </c>
      <c r="AA326">
        <v>47636896</v>
      </c>
      <c r="AB326">
        <f t="shared" si="290"/>
        <v>51.4</v>
      </c>
      <c r="AC326">
        <f t="shared" si="291"/>
        <v>51.4</v>
      </c>
      <c r="AD326">
        <f>ROUND((((ET326)-(EU326))+AE326),6)</f>
        <v>0</v>
      </c>
      <c r="AE326">
        <f t="shared" ref="AE326:AF329" si="317">ROUND((EU326),6)</f>
        <v>0</v>
      </c>
      <c r="AF326">
        <f t="shared" si="317"/>
        <v>0</v>
      </c>
      <c r="AG326">
        <f t="shared" si="292"/>
        <v>0</v>
      </c>
      <c r="AH326">
        <f t="shared" ref="AH326:AI329" si="318">(EW326)</f>
        <v>0</v>
      </c>
      <c r="AI326">
        <f t="shared" si="318"/>
        <v>0</v>
      </c>
      <c r="AJ326">
        <f t="shared" si="293"/>
        <v>0</v>
      </c>
      <c r="AK326">
        <v>51.4</v>
      </c>
      <c r="AL326">
        <v>51.4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81</v>
      </c>
      <c r="AU326">
        <v>72</v>
      </c>
      <c r="AV326">
        <v>1</v>
      </c>
      <c r="AW326">
        <v>1</v>
      </c>
      <c r="AZ326">
        <v>1</v>
      </c>
      <c r="BA326">
        <v>1</v>
      </c>
      <c r="BB326">
        <v>1</v>
      </c>
      <c r="BC326">
        <v>1</v>
      </c>
      <c r="BD326" t="s">
        <v>3</v>
      </c>
      <c r="BE326" t="s">
        <v>3</v>
      </c>
      <c r="BF326" t="s">
        <v>3</v>
      </c>
      <c r="BG326" t="s">
        <v>3</v>
      </c>
      <c r="BH326">
        <v>3</v>
      </c>
      <c r="BI326">
        <v>1</v>
      </c>
      <c r="BJ326" t="s">
        <v>395</v>
      </c>
      <c r="BM326">
        <v>9001</v>
      </c>
      <c r="BN326">
        <v>0</v>
      </c>
      <c r="BO326" t="s">
        <v>3</v>
      </c>
      <c r="BP326">
        <v>0</v>
      </c>
      <c r="BQ326">
        <v>2</v>
      </c>
      <c r="BR326">
        <v>0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3</v>
      </c>
      <c r="BZ326">
        <v>90</v>
      </c>
      <c r="CA326">
        <v>85</v>
      </c>
      <c r="CE326">
        <v>0</v>
      </c>
      <c r="CF326">
        <v>0</v>
      </c>
      <c r="CG326">
        <v>0</v>
      </c>
      <c r="CM326">
        <v>0</v>
      </c>
      <c r="CN326" t="s">
        <v>3</v>
      </c>
      <c r="CO326">
        <v>0</v>
      </c>
      <c r="CP326">
        <f t="shared" si="294"/>
        <v>102.8</v>
      </c>
      <c r="CQ326">
        <f t="shared" si="295"/>
        <v>51.4</v>
      </c>
      <c r="CR326">
        <f t="shared" si="296"/>
        <v>0</v>
      </c>
      <c r="CS326">
        <f t="shared" si="297"/>
        <v>0</v>
      </c>
      <c r="CT326">
        <f t="shared" si="298"/>
        <v>0</v>
      </c>
      <c r="CU326">
        <f t="shared" si="299"/>
        <v>0</v>
      </c>
      <c r="CV326">
        <f t="shared" si="300"/>
        <v>0</v>
      </c>
      <c r="CW326">
        <f t="shared" si="301"/>
        <v>0</v>
      </c>
      <c r="CX326">
        <f t="shared" si="302"/>
        <v>0</v>
      </c>
      <c r="CY326">
        <f t="shared" si="303"/>
        <v>0</v>
      </c>
      <c r="CZ326">
        <f t="shared" si="304"/>
        <v>0</v>
      </c>
      <c r="DC326" t="s">
        <v>3</v>
      </c>
      <c r="DD326" t="s">
        <v>3</v>
      </c>
      <c r="DE326" t="s">
        <v>3</v>
      </c>
      <c r="DF326" t="s">
        <v>3</v>
      </c>
      <c r="DG326" t="s">
        <v>3</v>
      </c>
      <c r="DH326" t="s">
        <v>3</v>
      </c>
      <c r="DI326" t="s">
        <v>3</v>
      </c>
      <c r="DJ326" t="s">
        <v>3</v>
      </c>
      <c r="DK326" t="s">
        <v>3</v>
      </c>
      <c r="DL326" t="s">
        <v>3</v>
      </c>
      <c r="DM326" t="s">
        <v>3</v>
      </c>
      <c r="DN326">
        <v>0</v>
      </c>
      <c r="DO326">
        <v>0</v>
      </c>
      <c r="DP326">
        <v>1</v>
      </c>
      <c r="DQ326">
        <v>1</v>
      </c>
      <c r="DU326">
        <v>1010</v>
      </c>
      <c r="DV326" t="s">
        <v>317</v>
      </c>
      <c r="DW326" t="s">
        <v>317</v>
      </c>
      <c r="DX326">
        <v>100</v>
      </c>
      <c r="EE326">
        <v>45919569</v>
      </c>
      <c r="EF326">
        <v>2</v>
      </c>
      <c r="EG326" t="s">
        <v>24</v>
      </c>
      <c r="EH326">
        <v>0</v>
      </c>
      <c r="EI326" t="s">
        <v>3</v>
      </c>
      <c r="EJ326">
        <v>1</v>
      </c>
      <c r="EK326">
        <v>9001</v>
      </c>
      <c r="EL326" t="s">
        <v>25</v>
      </c>
      <c r="EM326" t="s">
        <v>26</v>
      </c>
      <c r="EO326" t="s">
        <v>3</v>
      </c>
      <c r="EQ326">
        <v>0</v>
      </c>
      <c r="ER326">
        <v>51.4</v>
      </c>
      <c r="ES326">
        <v>51.4</v>
      </c>
      <c r="ET326">
        <v>0</v>
      </c>
      <c r="EU326">
        <v>0</v>
      </c>
      <c r="EV326">
        <v>0</v>
      </c>
      <c r="EW326">
        <v>0</v>
      </c>
      <c r="EX326">
        <v>0</v>
      </c>
      <c r="FQ326">
        <v>0</v>
      </c>
      <c r="FR326">
        <f t="shared" si="305"/>
        <v>0</v>
      </c>
      <c r="FS326">
        <v>0</v>
      </c>
      <c r="FT326" t="s">
        <v>28</v>
      </c>
      <c r="FU326" t="s">
        <v>29</v>
      </c>
      <c r="FX326">
        <v>81</v>
      </c>
      <c r="FY326">
        <v>72.25</v>
      </c>
      <c r="GA326" t="s">
        <v>3</v>
      </c>
      <c r="GD326">
        <v>1</v>
      </c>
      <c r="GF326">
        <v>-1303502090</v>
      </c>
      <c r="GG326">
        <v>2</v>
      </c>
      <c r="GH326">
        <v>1</v>
      </c>
      <c r="GI326">
        <v>-2</v>
      </c>
      <c r="GJ326">
        <v>0</v>
      </c>
      <c r="GK326">
        <v>0</v>
      </c>
      <c r="GL326">
        <f t="shared" si="306"/>
        <v>0</v>
      </c>
      <c r="GM326">
        <f t="shared" si="307"/>
        <v>102.8</v>
      </c>
      <c r="GN326">
        <f t="shared" si="308"/>
        <v>102.8</v>
      </c>
      <c r="GO326">
        <f t="shared" si="309"/>
        <v>0</v>
      </c>
      <c r="GP326">
        <f t="shared" si="310"/>
        <v>0</v>
      </c>
      <c r="GR326">
        <v>0</v>
      </c>
      <c r="GS326">
        <v>3</v>
      </c>
      <c r="GT326">
        <v>0</v>
      </c>
      <c r="GU326" t="s">
        <v>3</v>
      </c>
      <c r="GV326">
        <f t="shared" si="311"/>
        <v>0</v>
      </c>
      <c r="GW326">
        <v>1</v>
      </c>
      <c r="GX326">
        <f t="shared" si="312"/>
        <v>0</v>
      </c>
      <c r="HA326">
        <v>0</v>
      </c>
      <c r="HB326">
        <v>0</v>
      </c>
      <c r="HC326">
        <f t="shared" si="313"/>
        <v>0</v>
      </c>
      <c r="IK326">
        <v>0</v>
      </c>
    </row>
    <row r="327" spans="1:245" x14ac:dyDescent="0.2">
      <c r="A327">
        <v>18</v>
      </c>
      <c r="B327">
        <v>1</v>
      </c>
      <c r="C327">
        <v>661</v>
      </c>
      <c r="E327" t="s">
        <v>392</v>
      </c>
      <c r="F327" t="s">
        <v>393</v>
      </c>
      <c r="G327" t="s">
        <v>394</v>
      </c>
      <c r="H327" t="s">
        <v>317</v>
      </c>
      <c r="I327">
        <f>I325*J327</f>
        <v>2</v>
      </c>
      <c r="J327">
        <v>8.1603009518991065</v>
      </c>
      <c r="O327">
        <f t="shared" si="279"/>
        <v>102.8</v>
      </c>
      <c r="P327">
        <f t="shared" si="280"/>
        <v>102.8</v>
      </c>
      <c r="Q327">
        <f t="shared" si="281"/>
        <v>0</v>
      </c>
      <c r="R327">
        <f t="shared" si="282"/>
        <v>0</v>
      </c>
      <c r="S327">
        <f t="shared" si="283"/>
        <v>0</v>
      </c>
      <c r="T327">
        <f t="shared" si="284"/>
        <v>0</v>
      </c>
      <c r="U327">
        <f t="shared" si="285"/>
        <v>0</v>
      </c>
      <c r="V327">
        <f t="shared" si="286"/>
        <v>0</v>
      </c>
      <c r="W327">
        <f t="shared" si="287"/>
        <v>0</v>
      </c>
      <c r="X327">
        <f t="shared" si="288"/>
        <v>0</v>
      </c>
      <c r="Y327">
        <f t="shared" si="289"/>
        <v>0</v>
      </c>
      <c r="AA327">
        <v>47641669</v>
      </c>
      <c r="AB327">
        <f t="shared" si="290"/>
        <v>51.4</v>
      </c>
      <c r="AC327">
        <f t="shared" si="291"/>
        <v>51.4</v>
      </c>
      <c r="AD327">
        <f>ROUND((((ET327)-(EU327))+AE327),6)</f>
        <v>0</v>
      </c>
      <c r="AE327">
        <f t="shared" si="317"/>
        <v>0</v>
      </c>
      <c r="AF327">
        <f t="shared" si="317"/>
        <v>0</v>
      </c>
      <c r="AG327">
        <f t="shared" si="292"/>
        <v>0</v>
      </c>
      <c r="AH327">
        <f t="shared" si="318"/>
        <v>0</v>
      </c>
      <c r="AI327">
        <f t="shared" si="318"/>
        <v>0</v>
      </c>
      <c r="AJ327">
        <f t="shared" si="293"/>
        <v>0</v>
      </c>
      <c r="AK327">
        <v>51.4</v>
      </c>
      <c r="AL327">
        <v>51.4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81</v>
      </c>
      <c r="AU327">
        <v>72</v>
      </c>
      <c r="AV327">
        <v>1</v>
      </c>
      <c r="AW327">
        <v>1</v>
      </c>
      <c r="AZ327">
        <v>1</v>
      </c>
      <c r="BA327">
        <v>1</v>
      </c>
      <c r="BB327">
        <v>1</v>
      </c>
      <c r="BC327">
        <v>1</v>
      </c>
      <c r="BD327" t="s">
        <v>3</v>
      </c>
      <c r="BE327" t="s">
        <v>3</v>
      </c>
      <c r="BF327" t="s">
        <v>3</v>
      </c>
      <c r="BG327" t="s">
        <v>3</v>
      </c>
      <c r="BH327">
        <v>3</v>
      </c>
      <c r="BI327">
        <v>1</v>
      </c>
      <c r="BJ327" t="s">
        <v>395</v>
      </c>
      <c r="BM327">
        <v>9001</v>
      </c>
      <c r="BN327">
        <v>0</v>
      </c>
      <c r="BO327" t="s">
        <v>3</v>
      </c>
      <c r="BP327">
        <v>0</v>
      </c>
      <c r="BQ327">
        <v>2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3</v>
      </c>
      <c r="BZ327">
        <v>90</v>
      </c>
      <c r="CA327">
        <v>85</v>
      </c>
      <c r="CE327">
        <v>0</v>
      </c>
      <c r="CF327">
        <v>0</v>
      </c>
      <c r="CG327">
        <v>0</v>
      </c>
      <c r="CM327">
        <v>0</v>
      </c>
      <c r="CN327" t="s">
        <v>3</v>
      </c>
      <c r="CO327">
        <v>0</v>
      </c>
      <c r="CP327">
        <f t="shared" si="294"/>
        <v>102.8</v>
      </c>
      <c r="CQ327">
        <f t="shared" si="295"/>
        <v>51.4</v>
      </c>
      <c r="CR327">
        <f t="shared" si="296"/>
        <v>0</v>
      </c>
      <c r="CS327">
        <f t="shared" si="297"/>
        <v>0</v>
      </c>
      <c r="CT327">
        <f t="shared" si="298"/>
        <v>0</v>
      </c>
      <c r="CU327">
        <f t="shared" si="299"/>
        <v>0</v>
      </c>
      <c r="CV327">
        <f t="shared" si="300"/>
        <v>0</v>
      </c>
      <c r="CW327">
        <f t="shared" si="301"/>
        <v>0</v>
      </c>
      <c r="CX327">
        <f t="shared" si="302"/>
        <v>0</v>
      </c>
      <c r="CY327">
        <f t="shared" si="303"/>
        <v>0</v>
      </c>
      <c r="CZ327">
        <f t="shared" si="304"/>
        <v>0</v>
      </c>
      <c r="DC327" t="s">
        <v>3</v>
      </c>
      <c r="DD327" t="s">
        <v>3</v>
      </c>
      <c r="DE327" t="s">
        <v>3</v>
      </c>
      <c r="DF327" t="s">
        <v>3</v>
      </c>
      <c r="DG327" t="s">
        <v>3</v>
      </c>
      <c r="DH327" t="s">
        <v>3</v>
      </c>
      <c r="DI327" t="s">
        <v>3</v>
      </c>
      <c r="DJ327" t="s">
        <v>3</v>
      </c>
      <c r="DK327" t="s">
        <v>3</v>
      </c>
      <c r="DL327" t="s">
        <v>3</v>
      </c>
      <c r="DM327" t="s">
        <v>3</v>
      </c>
      <c r="DN327">
        <v>0</v>
      </c>
      <c r="DO327">
        <v>0</v>
      </c>
      <c r="DP327">
        <v>1</v>
      </c>
      <c r="DQ327">
        <v>1</v>
      </c>
      <c r="DU327">
        <v>1010</v>
      </c>
      <c r="DV327" t="s">
        <v>317</v>
      </c>
      <c r="DW327" t="s">
        <v>317</v>
      </c>
      <c r="DX327">
        <v>100</v>
      </c>
      <c r="EE327">
        <v>45919569</v>
      </c>
      <c r="EF327">
        <v>2</v>
      </c>
      <c r="EG327" t="s">
        <v>24</v>
      </c>
      <c r="EH327">
        <v>0</v>
      </c>
      <c r="EI327" t="s">
        <v>3</v>
      </c>
      <c r="EJ327">
        <v>1</v>
      </c>
      <c r="EK327">
        <v>9001</v>
      </c>
      <c r="EL327" t="s">
        <v>25</v>
      </c>
      <c r="EM327" t="s">
        <v>26</v>
      </c>
      <c r="EO327" t="s">
        <v>3</v>
      </c>
      <c r="EQ327">
        <v>0</v>
      </c>
      <c r="ER327">
        <v>51.4</v>
      </c>
      <c r="ES327">
        <v>51.4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305"/>
        <v>0</v>
      </c>
      <c r="FS327">
        <v>0</v>
      </c>
      <c r="FT327" t="s">
        <v>28</v>
      </c>
      <c r="FU327" t="s">
        <v>29</v>
      </c>
      <c r="FX327">
        <v>81</v>
      </c>
      <c r="FY327">
        <v>72.25</v>
      </c>
      <c r="GA327" t="s">
        <v>3</v>
      </c>
      <c r="GD327">
        <v>1</v>
      </c>
      <c r="GF327">
        <v>-1303502090</v>
      </c>
      <c r="GG327">
        <v>2</v>
      </c>
      <c r="GH327">
        <v>1</v>
      </c>
      <c r="GI327">
        <v>-2</v>
      </c>
      <c r="GJ327">
        <v>0</v>
      </c>
      <c r="GK327">
        <v>0</v>
      </c>
      <c r="GL327">
        <f t="shared" si="306"/>
        <v>0</v>
      </c>
      <c r="GM327">
        <f t="shared" si="307"/>
        <v>102.8</v>
      </c>
      <c r="GN327">
        <f t="shared" si="308"/>
        <v>102.8</v>
      </c>
      <c r="GO327">
        <f t="shared" si="309"/>
        <v>0</v>
      </c>
      <c r="GP327">
        <f t="shared" si="310"/>
        <v>0</v>
      </c>
      <c r="GR327">
        <v>0</v>
      </c>
      <c r="GS327">
        <v>0</v>
      </c>
      <c r="GT327">
        <v>0</v>
      </c>
      <c r="GU327" t="s">
        <v>3</v>
      </c>
      <c r="GV327">
        <f t="shared" si="311"/>
        <v>0</v>
      </c>
      <c r="GW327">
        <v>1</v>
      </c>
      <c r="GX327">
        <f t="shared" si="312"/>
        <v>0</v>
      </c>
      <c r="HA327">
        <v>0</v>
      </c>
      <c r="HB327">
        <v>0</v>
      </c>
      <c r="HC327">
        <f t="shared" si="313"/>
        <v>0</v>
      </c>
      <c r="IK327">
        <v>0</v>
      </c>
    </row>
    <row r="328" spans="1:245" x14ac:dyDescent="0.2">
      <c r="A328">
        <v>18</v>
      </c>
      <c r="B328">
        <v>1</v>
      </c>
      <c r="C328">
        <v>643</v>
      </c>
      <c r="E328" t="s">
        <v>396</v>
      </c>
      <c r="F328" t="s">
        <v>397</v>
      </c>
      <c r="G328" t="s">
        <v>398</v>
      </c>
      <c r="H328" t="s">
        <v>399</v>
      </c>
      <c r="I328">
        <f>I324*J328</f>
        <v>24.999078000000001</v>
      </c>
      <c r="J328">
        <v>102</v>
      </c>
      <c r="O328">
        <f t="shared" si="279"/>
        <v>1114.71</v>
      </c>
      <c r="P328">
        <f t="shared" si="280"/>
        <v>1114.71</v>
      </c>
      <c r="Q328">
        <f t="shared" si="281"/>
        <v>0</v>
      </c>
      <c r="R328">
        <f t="shared" si="282"/>
        <v>0</v>
      </c>
      <c r="S328">
        <f t="shared" si="283"/>
        <v>0</v>
      </c>
      <c r="T328">
        <f t="shared" si="284"/>
        <v>0</v>
      </c>
      <c r="U328">
        <f t="shared" si="285"/>
        <v>0</v>
      </c>
      <c r="V328">
        <f t="shared" si="286"/>
        <v>0</v>
      </c>
      <c r="W328">
        <f t="shared" si="287"/>
        <v>0</v>
      </c>
      <c r="X328">
        <f t="shared" si="288"/>
        <v>0</v>
      </c>
      <c r="Y328">
        <f t="shared" si="289"/>
        <v>0</v>
      </c>
      <c r="AA328">
        <v>47636896</v>
      </c>
      <c r="AB328">
        <f t="shared" si="290"/>
        <v>44.59</v>
      </c>
      <c r="AC328">
        <f t="shared" si="291"/>
        <v>44.59</v>
      </c>
      <c r="AD328">
        <f>ROUND((((ET328)-(EU328))+AE328),6)</f>
        <v>0</v>
      </c>
      <c r="AE328">
        <f t="shared" si="317"/>
        <v>0</v>
      </c>
      <c r="AF328">
        <f t="shared" si="317"/>
        <v>0</v>
      </c>
      <c r="AG328">
        <f t="shared" si="292"/>
        <v>0</v>
      </c>
      <c r="AH328">
        <f t="shared" si="318"/>
        <v>0</v>
      </c>
      <c r="AI328">
        <f t="shared" si="318"/>
        <v>0</v>
      </c>
      <c r="AJ328">
        <f t="shared" si="293"/>
        <v>0</v>
      </c>
      <c r="AK328">
        <v>44.59</v>
      </c>
      <c r="AL328">
        <v>44.59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81</v>
      </c>
      <c r="AU328">
        <v>72</v>
      </c>
      <c r="AV328">
        <v>1</v>
      </c>
      <c r="AW328">
        <v>1</v>
      </c>
      <c r="AZ328">
        <v>1</v>
      </c>
      <c r="BA328">
        <v>1</v>
      </c>
      <c r="BB328">
        <v>1</v>
      </c>
      <c r="BC328">
        <v>1</v>
      </c>
      <c r="BD328" t="s">
        <v>3</v>
      </c>
      <c r="BE328" t="s">
        <v>3</v>
      </c>
      <c r="BF328" t="s">
        <v>3</v>
      </c>
      <c r="BG328" t="s">
        <v>3</v>
      </c>
      <c r="BH328">
        <v>3</v>
      </c>
      <c r="BI328">
        <v>1</v>
      </c>
      <c r="BJ328" t="s">
        <v>400</v>
      </c>
      <c r="BM328">
        <v>9001</v>
      </c>
      <c r="BN328">
        <v>0</v>
      </c>
      <c r="BO328" t="s">
        <v>3</v>
      </c>
      <c r="BP328">
        <v>0</v>
      </c>
      <c r="BQ328">
        <v>2</v>
      </c>
      <c r="BR328">
        <v>0</v>
      </c>
      <c r="BS328">
        <v>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3</v>
      </c>
      <c r="BZ328">
        <v>90</v>
      </c>
      <c r="CA328">
        <v>85</v>
      </c>
      <c r="CE328">
        <v>0</v>
      </c>
      <c r="CF328">
        <v>0</v>
      </c>
      <c r="CG328">
        <v>0</v>
      </c>
      <c r="CM328">
        <v>0</v>
      </c>
      <c r="CN328" t="s">
        <v>3</v>
      </c>
      <c r="CO328">
        <v>0</v>
      </c>
      <c r="CP328">
        <f t="shared" si="294"/>
        <v>1114.71</v>
      </c>
      <c r="CQ328">
        <f t="shared" si="295"/>
        <v>44.59</v>
      </c>
      <c r="CR328">
        <f t="shared" si="296"/>
        <v>0</v>
      </c>
      <c r="CS328">
        <f t="shared" si="297"/>
        <v>0</v>
      </c>
      <c r="CT328">
        <f t="shared" si="298"/>
        <v>0</v>
      </c>
      <c r="CU328">
        <f t="shared" si="299"/>
        <v>0</v>
      </c>
      <c r="CV328">
        <f t="shared" si="300"/>
        <v>0</v>
      </c>
      <c r="CW328">
        <f t="shared" si="301"/>
        <v>0</v>
      </c>
      <c r="CX328">
        <f t="shared" si="302"/>
        <v>0</v>
      </c>
      <c r="CY328">
        <f t="shared" si="303"/>
        <v>0</v>
      </c>
      <c r="CZ328">
        <f t="shared" si="304"/>
        <v>0</v>
      </c>
      <c r="DC328" t="s">
        <v>3</v>
      </c>
      <c r="DD328" t="s">
        <v>3</v>
      </c>
      <c r="DE328" t="s">
        <v>3</v>
      </c>
      <c r="DF328" t="s">
        <v>3</v>
      </c>
      <c r="DG328" t="s">
        <v>3</v>
      </c>
      <c r="DH328" t="s">
        <v>3</v>
      </c>
      <c r="DI328" t="s">
        <v>3</v>
      </c>
      <c r="DJ328" t="s">
        <v>3</v>
      </c>
      <c r="DK328" t="s">
        <v>3</v>
      </c>
      <c r="DL328" t="s">
        <v>3</v>
      </c>
      <c r="DM328" t="s">
        <v>3</v>
      </c>
      <c r="DN328">
        <v>0</v>
      </c>
      <c r="DO328">
        <v>0</v>
      </c>
      <c r="DP328">
        <v>1</v>
      </c>
      <c r="DQ328">
        <v>1</v>
      </c>
      <c r="DU328">
        <v>1005</v>
      </c>
      <c r="DV328" t="s">
        <v>399</v>
      </c>
      <c r="DW328" t="s">
        <v>399</v>
      </c>
      <c r="DX328">
        <v>1</v>
      </c>
      <c r="EE328">
        <v>45919569</v>
      </c>
      <c r="EF328">
        <v>2</v>
      </c>
      <c r="EG328" t="s">
        <v>24</v>
      </c>
      <c r="EH328">
        <v>0</v>
      </c>
      <c r="EI328" t="s">
        <v>3</v>
      </c>
      <c r="EJ328">
        <v>1</v>
      </c>
      <c r="EK328">
        <v>9001</v>
      </c>
      <c r="EL328" t="s">
        <v>25</v>
      </c>
      <c r="EM328" t="s">
        <v>26</v>
      </c>
      <c r="EO328" t="s">
        <v>3</v>
      </c>
      <c r="EQ328">
        <v>0</v>
      </c>
      <c r="ER328">
        <v>44.59</v>
      </c>
      <c r="ES328">
        <v>44.59</v>
      </c>
      <c r="ET328">
        <v>0</v>
      </c>
      <c r="EU328">
        <v>0</v>
      </c>
      <c r="EV328">
        <v>0</v>
      </c>
      <c r="EW328">
        <v>0</v>
      </c>
      <c r="EX328">
        <v>0</v>
      </c>
      <c r="FQ328">
        <v>0</v>
      </c>
      <c r="FR328">
        <f t="shared" si="305"/>
        <v>0</v>
      </c>
      <c r="FS328">
        <v>0</v>
      </c>
      <c r="FT328" t="s">
        <v>28</v>
      </c>
      <c r="FU328" t="s">
        <v>29</v>
      </c>
      <c r="FX328">
        <v>81</v>
      </c>
      <c r="FY328">
        <v>72.25</v>
      </c>
      <c r="GA328" t="s">
        <v>3</v>
      </c>
      <c r="GD328">
        <v>1</v>
      </c>
      <c r="GF328">
        <v>2141963826</v>
      </c>
      <c r="GG328">
        <v>2</v>
      </c>
      <c r="GH328">
        <v>1</v>
      </c>
      <c r="GI328">
        <v>-2</v>
      </c>
      <c r="GJ328">
        <v>0</v>
      </c>
      <c r="GK328">
        <v>0</v>
      </c>
      <c r="GL328">
        <f t="shared" si="306"/>
        <v>0</v>
      </c>
      <c r="GM328">
        <f t="shared" si="307"/>
        <v>1114.71</v>
      </c>
      <c r="GN328">
        <f t="shared" si="308"/>
        <v>1114.71</v>
      </c>
      <c r="GO328">
        <f t="shared" si="309"/>
        <v>0</v>
      </c>
      <c r="GP328">
        <f t="shared" si="310"/>
        <v>0</v>
      </c>
      <c r="GR328">
        <v>0</v>
      </c>
      <c r="GS328">
        <v>3</v>
      </c>
      <c r="GT328">
        <v>0</v>
      </c>
      <c r="GU328" t="s">
        <v>3</v>
      </c>
      <c r="GV328">
        <f t="shared" si="311"/>
        <v>0</v>
      </c>
      <c r="GW328">
        <v>1</v>
      </c>
      <c r="GX328">
        <f t="shared" si="312"/>
        <v>0</v>
      </c>
      <c r="HA328">
        <v>0</v>
      </c>
      <c r="HB328">
        <v>0</v>
      </c>
      <c r="HC328">
        <f t="shared" si="313"/>
        <v>0</v>
      </c>
      <c r="IK328">
        <v>0</v>
      </c>
    </row>
    <row r="329" spans="1:245" x14ac:dyDescent="0.2">
      <c r="A329">
        <v>18</v>
      </c>
      <c r="B329">
        <v>1</v>
      </c>
      <c r="C329">
        <v>666</v>
      </c>
      <c r="E329" t="s">
        <v>396</v>
      </c>
      <c r="F329" t="s">
        <v>397</v>
      </c>
      <c r="G329" t="s">
        <v>398</v>
      </c>
      <c r="H329" t="s">
        <v>399</v>
      </c>
      <c r="I329">
        <f>I325*J329</f>
        <v>24.999078000000001</v>
      </c>
      <c r="J329">
        <v>102</v>
      </c>
      <c r="O329">
        <f t="shared" si="279"/>
        <v>1114.71</v>
      </c>
      <c r="P329">
        <f t="shared" si="280"/>
        <v>1114.71</v>
      </c>
      <c r="Q329">
        <f t="shared" si="281"/>
        <v>0</v>
      </c>
      <c r="R329">
        <f t="shared" si="282"/>
        <v>0</v>
      </c>
      <c r="S329">
        <f t="shared" si="283"/>
        <v>0</v>
      </c>
      <c r="T329">
        <f t="shared" si="284"/>
        <v>0</v>
      </c>
      <c r="U329">
        <f t="shared" si="285"/>
        <v>0</v>
      </c>
      <c r="V329">
        <f t="shared" si="286"/>
        <v>0</v>
      </c>
      <c r="W329">
        <f t="shared" si="287"/>
        <v>0</v>
      </c>
      <c r="X329">
        <f t="shared" si="288"/>
        <v>0</v>
      </c>
      <c r="Y329">
        <f t="shared" si="289"/>
        <v>0</v>
      </c>
      <c r="AA329">
        <v>47641669</v>
      </c>
      <c r="AB329">
        <f t="shared" si="290"/>
        <v>44.59</v>
      </c>
      <c r="AC329">
        <f t="shared" si="291"/>
        <v>44.59</v>
      </c>
      <c r="AD329">
        <f>ROUND((((ET329)-(EU329))+AE329),6)</f>
        <v>0</v>
      </c>
      <c r="AE329">
        <f t="shared" si="317"/>
        <v>0</v>
      </c>
      <c r="AF329">
        <f t="shared" si="317"/>
        <v>0</v>
      </c>
      <c r="AG329">
        <f t="shared" si="292"/>
        <v>0</v>
      </c>
      <c r="AH329">
        <f t="shared" si="318"/>
        <v>0</v>
      </c>
      <c r="AI329">
        <f t="shared" si="318"/>
        <v>0</v>
      </c>
      <c r="AJ329">
        <f t="shared" si="293"/>
        <v>0</v>
      </c>
      <c r="AK329">
        <v>44.59</v>
      </c>
      <c r="AL329">
        <v>44.59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81</v>
      </c>
      <c r="AU329">
        <v>72</v>
      </c>
      <c r="AV329">
        <v>1</v>
      </c>
      <c r="AW329">
        <v>1</v>
      </c>
      <c r="AZ329">
        <v>1</v>
      </c>
      <c r="BA329">
        <v>1</v>
      </c>
      <c r="BB329">
        <v>1</v>
      </c>
      <c r="BC329">
        <v>1</v>
      </c>
      <c r="BD329" t="s">
        <v>3</v>
      </c>
      <c r="BE329" t="s">
        <v>3</v>
      </c>
      <c r="BF329" t="s">
        <v>3</v>
      </c>
      <c r="BG329" t="s">
        <v>3</v>
      </c>
      <c r="BH329">
        <v>3</v>
      </c>
      <c r="BI329">
        <v>1</v>
      </c>
      <c r="BJ329" t="s">
        <v>400</v>
      </c>
      <c r="BM329">
        <v>9001</v>
      </c>
      <c r="BN329">
        <v>0</v>
      </c>
      <c r="BO329" t="s">
        <v>3</v>
      </c>
      <c r="BP329">
        <v>0</v>
      </c>
      <c r="BQ329">
        <v>2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3</v>
      </c>
      <c r="BZ329">
        <v>90</v>
      </c>
      <c r="CA329">
        <v>85</v>
      </c>
      <c r="CE329">
        <v>0</v>
      </c>
      <c r="CF329">
        <v>0</v>
      </c>
      <c r="CG329">
        <v>0</v>
      </c>
      <c r="CM329">
        <v>0</v>
      </c>
      <c r="CN329" t="s">
        <v>3</v>
      </c>
      <c r="CO329">
        <v>0</v>
      </c>
      <c r="CP329">
        <f t="shared" si="294"/>
        <v>1114.71</v>
      </c>
      <c r="CQ329">
        <f t="shared" si="295"/>
        <v>44.59</v>
      </c>
      <c r="CR329">
        <f t="shared" si="296"/>
        <v>0</v>
      </c>
      <c r="CS329">
        <f t="shared" si="297"/>
        <v>0</v>
      </c>
      <c r="CT329">
        <f t="shared" si="298"/>
        <v>0</v>
      </c>
      <c r="CU329">
        <f t="shared" si="299"/>
        <v>0</v>
      </c>
      <c r="CV329">
        <f t="shared" si="300"/>
        <v>0</v>
      </c>
      <c r="CW329">
        <f t="shared" si="301"/>
        <v>0</v>
      </c>
      <c r="CX329">
        <f t="shared" si="302"/>
        <v>0</v>
      </c>
      <c r="CY329">
        <f t="shared" si="303"/>
        <v>0</v>
      </c>
      <c r="CZ329">
        <f t="shared" si="304"/>
        <v>0</v>
      </c>
      <c r="DC329" t="s">
        <v>3</v>
      </c>
      <c r="DD329" t="s">
        <v>3</v>
      </c>
      <c r="DE329" t="s">
        <v>3</v>
      </c>
      <c r="DF329" t="s">
        <v>3</v>
      </c>
      <c r="DG329" t="s">
        <v>3</v>
      </c>
      <c r="DH329" t="s">
        <v>3</v>
      </c>
      <c r="DI329" t="s">
        <v>3</v>
      </c>
      <c r="DJ329" t="s">
        <v>3</v>
      </c>
      <c r="DK329" t="s">
        <v>3</v>
      </c>
      <c r="DL329" t="s">
        <v>3</v>
      </c>
      <c r="DM329" t="s">
        <v>3</v>
      </c>
      <c r="DN329">
        <v>0</v>
      </c>
      <c r="DO329">
        <v>0</v>
      </c>
      <c r="DP329">
        <v>1</v>
      </c>
      <c r="DQ329">
        <v>1</v>
      </c>
      <c r="DU329">
        <v>1005</v>
      </c>
      <c r="DV329" t="s">
        <v>399</v>
      </c>
      <c r="DW329" t="s">
        <v>399</v>
      </c>
      <c r="DX329">
        <v>1</v>
      </c>
      <c r="EE329">
        <v>45919569</v>
      </c>
      <c r="EF329">
        <v>2</v>
      </c>
      <c r="EG329" t="s">
        <v>24</v>
      </c>
      <c r="EH329">
        <v>0</v>
      </c>
      <c r="EI329" t="s">
        <v>3</v>
      </c>
      <c r="EJ329">
        <v>1</v>
      </c>
      <c r="EK329">
        <v>9001</v>
      </c>
      <c r="EL329" t="s">
        <v>25</v>
      </c>
      <c r="EM329" t="s">
        <v>26</v>
      </c>
      <c r="EO329" t="s">
        <v>3</v>
      </c>
      <c r="EQ329">
        <v>0</v>
      </c>
      <c r="ER329">
        <v>44.59</v>
      </c>
      <c r="ES329">
        <v>44.59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305"/>
        <v>0</v>
      </c>
      <c r="FS329">
        <v>0</v>
      </c>
      <c r="FT329" t="s">
        <v>28</v>
      </c>
      <c r="FU329" t="s">
        <v>29</v>
      </c>
      <c r="FX329">
        <v>81</v>
      </c>
      <c r="FY329">
        <v>72.25</v>
      </c>
      <c r="GA329" t="s">
        <v>3</v>
      </c>
      <c r="GD329">
        <v>1</v>
      </c>
      <c r="GF329">
        <v>2141963826</v>
      </c>
      <c r="GG329">
        <v>2</v>
      </c>
      <c r="GH329">
        <v>1</v>
      </c>
      <c r="GI329">
        <v>-2</v>
      </c>
      <c r="GJ329">
        <v>0</v>
      </c>
      <c r="GK329">
        <v>0</v>
      </c>
      <c r="GL329">
        <f t="shared" si="306"/>
        <v>0</v>
      </c>
      <c r="GM329">
        <f t="shared" si="307"/>
        <v>1114.71</v>
      </c>
      <c r="GN329">
        <f t="shared" si="308"/>
        <v>1114.71</v>
      </c>
      <c r="GO329">
        <f t="shared" si="309"/>
        <v>0</v>
      </c>
      <c r="GP329">
        <f t="shared" si="310"/>
        <v>0</v>
      </c>
      <c r="GR329">
        <v>0</v>
      </c>
      <c r="GS329">
        <v>0</v>
      </c>
      <c r="GT329">
        <v>0</v>
      </c>
      <c r="GU329" t="s">
        <v>3</v>
      </c>
      <c r="GV329">
        <f t="shared" si="311"/>
        <v>0</v>
      </c>
      <c r="GW329">
        <v>1</v>
      </c>
      <c r="GX329">
        <f t="shared" si="312"/>
        <v>0</v>
      </c>
      <c r="HA329">
        <v>0</v>
      </c>
      <c r="HB329">
        <v>0</v>
      </c>
      <c r="HC329">
        <f t="shared" si="313"/>
        <v>0</v>
      </c>
      <c r="IK329">
        <v>0</v>
      </c>
    </row>
    <row r="330" spans="1:245" x14ac:dyDescent="0.2">
      <c r="A330">
        <v>17</v>
      </c>
      <c r="B330">
        <v>1</v>
      </c>
      <c r="C330">
        <f>ROW(SmtRes!A675)</f>
        <v>675</v>
      </c>
      <c r="D330">
        <f>ROW(EtalonRes!A682)</f>
        <v>682</v>
      </c>
      <c r="E330" t="s">
        <v>401</v>
      </c>
      <c r="F330" t="s">
        <v>402</v>
      </c>
      <c r="G330" t="s">
        <v>403</v>
      </c>
      <c r="H330" t="s">
        <v>122</v>
      </c>
      <c r="I330">
        <f>ROUND(20/100,9)</f>
        <v>0.2</v>
      </c>
      <c r="J330">
        <v>0</v>
      </c>
      <c r="O330">
        <f t="shared" si="279"/>
        <v>32.4</v>
      </c>
      <c r="P330">
        <f t="shared" si="280"/>
        <v>0</v>
      </c>
      <c r="Q330">
        <f t="shared" si="281"/>
        <v>0.95</v>
      </c>
      <c r="R330">
        <f t="shared" si="282"/>
        <v>0.17</v>
      </c>
      <c r="S330">
        <f t="shared" si="283"/>
        <v>31.45</v>
      </c>
      <c r="T330">
        <f t="shared" si="284"/>
        <v>0</v>
      </c>
      <c r="U330">
        <f t="shared" si="285"/>
        <v>3.3855999999999997</v>
      </c>
      <c r="V330">
        <f t="shared" si="286"/>
        <v>1.4374999999999999E-2</v>
      </c>
      <c r="W330">
        <f t="shared" si="287"/>
        <v>0</v>
      </c>
      <c r="X330">
        <f t="shared" si="288"/>
        <v>25.61</v>
      </c>
      <c r="Y330">
        <f t="shared" si="289"/>
        <v>22.77</v>
      </c>
      <c r="AA330">
        <v>47636896</v>
      </c>
      <c r="AB330">
        <f t="shared" si="290"/>
        <v>161.98785000000001</v>
      </c>
      <c r="AC330">
        <f t="shared" si="291"/>
        <v>0</v>
      </c>
      <c r="AD330">
        <f>ROUND((((((ET330*1.15)*1.25))-(((EU330*1.15)*1.25)))+AE330),6)</f>
        <v>4.7293750000000001</v>
      </c>
      <c r="AE330">
        <f>ROUND((((EU330*1.15)*1.25)),6)</f>
        <v>0.83374999999999999</v>
      </c>
      <c r="AF330">
        <f>ROUND((((EV330*1.15)*1.15)),6)</f>
        <v>157.258475</v>
      </c>
      <c r="AG330">
        <f t="shared" si="292"/>
        <v>0</v>
      </c>
      <c r="AH330">
        <f>(((EW330*1.15)*1.15))</f>
        <v>16.927999999999997</v>
      </c>
      <c r="AI330">
        <f>(((EX330*1.15)*1.25))</f>
        <v>7.1874999999999994E-2</v>
      </c>
      <c r="AJ330">
        <f t="shared" si="293"/>
        <v>0</v>
      </c>
      <c r="AK330">
        <v>122.2</v>
      </c>
      <c r="AL330">
        <v>0</v>
      </c>
      <c r="AM330">
        <v>3.29</v>
      </c>
      <c r="AN330">
        <v>0.57999999999999996</v>
      </c>
      <c r="AO330">
        <v>118.91</v>
      </c>
      <c r="AP330">
        <v>0</v>
      </c>
      <c r="AQ330">
        <v>12.8</v>
      </c>
      <c r="AR330">
        <v>0.05</v>
      </c>
      <c r="AS330">
        <v>0</v>
      </c>
      <c r="AT330">
        <v>81</v>
      </c>
      <c r="AU330">
        <v>72</v>
      </c>
      <c r="AV330">
        <v>1</v>
      </c>
      <c r="AW330">
        <v>1</v>
      </c>
      <c r="AZ330">
        <v>1</v>
      </c>
      <c r="BA330">
        <v>1</v>
      </c>
      <c r="BB330">
        <v>1</v>
      </c>
      <c r="BC330">
        <v>1</v>
      </c>
      <c r="BD330" t="s">
        <v>3</v>
      </c>
      <c r="BE330" t="s">
        <v>3</v>
      </c>
      <c r="BF330" t="s">
        <v>3</v>
      </c>
      <c r="BG330" t="s">
        <v>3</v>
      </c>
      <c r="BH330">
        <v>0</v>
      </c>
      <c r="BI330">
        <v>1</v>
      </c>
      <c r="BJ330" t="s">
        <v>404</v>
      </c>
      <c r="BM330">
        <v>9001</v>
      </c>
      <c r="BN330">
        <v>0</v>
      </c>
      <c r="BO330" t="s">
        <v>3</v>
      </c>
      <c r="BP330">
        <v>0</v>
      </c>
      <c r="BQ330">
        <v>2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90</v>
      </c>
      <c r="CA330">
        <v>85</v>
      </c>
      <c r="CE330">
        <v>0</v>
      </c>
      <c r="CF330">
        <v>0</v>
      </c>
      <c r="CG330">
        <v>0</v>
      </c>
      <c r="CM330">
        <v>0</v>
      </c>
      <c r="CN330" t="s">
        <v>1175</v>
      </c>
      <c r="CO330">
        <v>0</v>
      </c>
      <c r="CP330">
        <f t="shared" si="294"/>
        <v>32.4</v>
      </c>
      <c r="CQ330">
        <f t="shared" si="295"/>
        <v>0</v>
      </c>
      <c r="CR330">
        <f t="shared" si="296"/>
        <v>4.7293750000000001</v>
      </c>
      <c r="CS330">
        <f t="shared" si="297"/>
        <v>0.83374999999999999</v>
      </c>
      <c r="CT330">
        <f t="shared" si="298"/>
        <v>157.258475</v>
      </c>
      <c r="CU330">
        <f t="shared" si="299"/>
        <v>0</v>
      </c>
      <c r="CV330">
        <f t="shared" si="300"/>
        <v>16.927999999999997</v>
      </c>
      <c r="CW330">
        <f t="shared" si="301"/>
        <v>7.1874999999999994E-2</v>
      </c>
      <c r="CX330">
        <f t="shared" si="302"/>
        <v>0</v>
      </c>
      <c r="CY330">
        <f t="shared" si="303"/>
        <v>25.612200000000001</v>
      </c>
      <c r="CZ330">
        <f t="shared" si="304"/>
        <v>22.766399999999997</v>
      </c>
      <c r="DC330" t="s">
        <v>3</v>
      </c>
      <c r="DD330" t="s">
        <v>3</v>
      </c>
      <c r="DE330" t="s">
        <v>348</v>
      </c>
      <c r="DF330" t="s">
        <v>348</v>
      </c>
      <c r="DG330" t="s">
        <v>196</v>
      </c>
      <c r="DH330" t="s">
        <v>3</v>
      </c>
      <c r="DI330" t="s">
        <v>196</v>
      </c>
      <c r="DJ330" t="s">
        <v>348</v>
      </c>
      <c r="DK330" t="s">
        <v>3</v>
      </c>
      <c r="DL330" t="s">
        <v>3</v>
      </c>
      <c r="DM330" t="s">
        <v>3</v>
      </c>
      <c r="DN330">
        <v>0</v>
      </c>
      <c r="DO330">
        <v>0</v>
      </c>
      <c r="DP330">
        <v>1</v>
      </c>
      <c r="DQ330">
        <v>1</v>
      </c>
      <c r="DU330">
        <v>1003</v>
      </c>
      <c r="DV330" t="s">
        <v>122</v>
      </c>
      <c r="DW330" t="s">
        <v>122</v>
      </c>
      <c r="DX330">
        <v>100</v>
      </c>
      <c r="EE330">
        <v>45919569</v>
      </c>
      <c r="EF330">
        <v>2</v>
      </c>
      <c r="EG330" t="s">
        <v>24</v>
      </c>
      <c r="EH330">
        <v>0</v>
      </c>
      <c r="EI330" t="s">
        <v>3</v>
      </c>
      <c r="EJ330">
        <v>1</v>
      </c>
      <c r="EK330">
        <v>9001</v>
      </c>
      <c r="EL330" t="s">
        <v>25</v>
      </c>
      <c r="EM330" t="s">
        <v>26</v>
      </c>
      <c r="EO330" t="s">
        <v>351</v>
      </c>
      <c r="EQ330">
        <v>0</v>
      </c>
      <c r="ER330">
        <v>122.2</v>
      </c>
      <c r="ES330">
        <v>0</v>
      </c>
      <c r="ET330">
        <v>3.29</v>
      </c>
      <c r="EU330">
        <v>0.57999999999999996</v>
      </c>
      <c r="EV330">
        <v>118.91</v>
      </c>
      <c r="EW330">
        <v>12.8</v>
      </c>
      <c r="EX330">
        <v>0.05</v>
      </c>
      <c r="EY330">
        <v>0</v>
      </c>
      <c r="FQ330">
        <v>0</v>
      </c>
      <c r="FR330">
        <f t="shared" si="305"/>
        <v>0</v>
      </c>
      <c r="FS330">
        <v>0</v>
      </c>
      <c r="FT330" t="s">
        <v>28</v>
      </c>
      <c r="FU330" t="s">
        <v>29</v>
      </c>
      <c r="FX330">
        <v>81</v>
      </c>
      <c r="FY330">
        <v>72.25</v>
      </c>
      <c r="GA330" t="s">
        <v>3</v>
      </c>
      <c r="GD330">
        <v>1</v>
      </c>
      <c r="GF330">
        <v>-1468733713</v>
      </c>
      <c r="GG330">
        <v>2</v>
      </c>
      <c r="GH330">
        <v>1</v>
      </c>
      <c r="GI330">
        <v>-2</v>
      </c>
      <c r="GJ330">
        <v>0</v>
      </c>
      <c r="GK330">
        <v>0</v>
      </c>
      <c r="GL330">
        <f t="shared" si="306"/>
        <v>0</v>
      </c>
      <c r="GM330">
        <f t="shared" si="307"/>
        <v>80.78</v>
      </c>
      <c r="GN330">
        <f t="shared" si="308"/>
        <v>80.78</v>
      </c>
      <c r="GO330">
        <f t="shared" si="309"/>
        <v>0</v>
      </c>
      <c r="GP330">
        <f t="shared" si="310"/>
        <v>0</v>
      </c>
      <c r="GR330">
        <v>0</v>
      </c>
      <c r="GS330">
        <v>3</v>
      </c>
      <c r="GT330">
        <v>0</v>
      </c>
      <c r="GU330" t="s">
        <v>3</v>
      </c>
      <c r="GV330">
        <f t="shared" si="311"/>
        <v>0</v>
      </c>
      <c r="GW330">
        <v>1</v>
      </c>
      <c r="GX330">
        <f t="shared" si="312"/>
        <v>0</v>
      </c>
      <c r="HA330">
        <v>0</v>
      </c>
      <c r="HB330">
        <v>0</v>
      </c>
      <c r="HC330">
        <f t="shared" si="313"/>
        <v>0</v>
      </c>
      <c r="IK330">
        <v>0</v>
      </c>
    </row>
    <row r="331" spans="1:245" x14ac:dyDescent="0.2">
      <c r="A331">
        <v>17</v>
      </c>
      <c r="B331">
        <v>1</v>
      </c>
      <c r="C331">
        <f>ROW(SmtRes!A680)</f>
        <v>680</v>
      </c>
      <c r="D331">
        <f>ROW(EtalonRes!A688)</f>
        <v>688</v>
      </c>
      <c r="E331" t="s">
        <v>401</v>
      </c>
      <c r="F331" t="s">
        <v>402</v>
      </c>
      <c r="G331" t="s">
        <v>403</v>
      </c>
      <c r="H331" t="s">
        <v>122</v>
      </c>
      <c r="I331">
        <f>ROUND(20/100,9)</f>
        <v>0.2</v>
      </c>
      <c r="J331">
        <v>0</v>
      </c>
      <c r="O331">
        <f t="shared" si="279"/>
        <v>32.4</v>
      </c>
      <c r="P331">
        <f t="shared" si="280"/>
        <v>0</v>
      </c>
      <c r="Q331">
        <f t="shared" si="281"/>
        <v>0.95</v>
      </c>
      <c r="R331">
        <f t="shared" si="282"/>
        <v>0.17</v>
      </c>
      <c r="S331">
        <f t="shared" si="283"/>
        <v>31.45</v>
      </c>
      <c r="T331">
        <f t="shared" si="284"/>
        <v>0</v>
      </c>
      <c r="U331">
        <f t="shared" si="285"/>
        <v>3.3855999999999997</v>
      </c>
      <c r="V331">
        <f t="shared" si="286"/>
        <v>1.4374999999999999E-2</v>
      </c>
      <c r="W331">
        <f t="shared" si="287"/>
        <v>0</v>
      </c>
      <c r="X331">
        <f t="shared" si="288"/>
        <v>25.61</v>
      </c>
      <c r="Y331">
        <f t="shared" si="289"/>
        <v>22.77</v>
      </c>
      <c r="AA331">
        <v>47641669</v>
      </c>
      <c r="AB331">
        <f t="shared" si="290"/>
        <v>161.98785000000001</v>
      </c>
      <c r="AC331">
        <f t="shared" si="291"/>
        <v>0</v>
      </c>
      <c r="AD331">
        <f>ROUND((((((ET331*1.15)*1.25))-(((EU331*1.15)*1.25)))+AE331),6)</f>
        <v>4.7293750000000001</v>
      </c>
      <c r="AE331">
        <f>ROUND((((EU331*1.15)*1.25)),6)</f>
        <v>0.83374999999999999</v>
      </c>
      <c r="AF331">
        <f>ROUND((((EV331*1.15)*1.15)),6)</f>
        <v>157.258475</v>
      </c>
      <c r="AG331">
        <f t="shared" si="292"/>
        <v>0</v>
      </c>
      <c r="AH331">
        <f>(((EW331*1.15)*1.15))</f>
        <v>16.927999999999997</v>
      </c>
      <c r="AI331">
        <f>(((EX331*1.15)*1.25))</f>
        <v>7.1874999999999994E-2</v>
      </c>
      <c r="AJ331">
        <f t="shared" si="293"/>
        <v>0</v>
      </c>
      <c r="AK331">
        <v>122.2</v>
      </c>
      <c r="AL331">
        <v>0</v>
      </c>
      <c r="AM331">
        <v>3.29</v>
      </c>
      <c r="AN331">
        <v>0.57999999999999996</v>
      </c>
      <c r="AO331">
        <v>118.91</v>
      </c>
      <c r="AP331">
        <v>0</v>
      </c>
      <c r="AQ331">
        <v>12.8</v>
      </c>
      <c r="AR331">
        <v>0.05</v>
      </c>
      <c r="AS331">
        <v>0</v>
      </c>
      <c r="AT331">
        <v>81</v>
      </c>
      <c r="AU331">
        <v>72</v>
      </c>
      <c r="AV331">
        <v>1</v>
      </c>
      <c r="AW331">
        <v>1</v>
      </c>
      <c r="AZ331">
        <v>1</v>
      </c>
      <c r="BA331">
        <v>1</v>
      </c>
      <c r="BB331">
        <v>1</v>
      </c>
      <c r="BC331">
        <v>1</v>
      </c>
      <c r="BD331" t="s">
        <v>3</v>
      </c>
      <c r="BE331" t="s">
        <v>3</v>
      </c>
      <c r="BF331" t="s">
        <v>3</v>
      </c>
      <c r="BG331" t="s">
        <v>3</v>
      </c>
      <c r="BH331">
        <v>0</v>
      </c>
      <c r="BI331">
        <v>1</v>
      </c>
      <c r="BJ331" t="s">
        <v>404</v>
      </c>
      <c r="BM331">
        <v>9001</v>
      </c>
      <c r="BN331">
        <v>0</v>
      </c>
      <c r="BO331" t="s">
        <v>3</v>
      </c>
      <c r="BP331">
        <v>0</v>
      </c>
      <c r="BQ331">
        <v>2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3</v>
      </c>
      <c r="BZ331">
        <v>90</v>
      </c>
      <c r="CA331">
        <v>85</v>
      </c>
      <c r="CE331">
        <v>0</v>
      </c>
      <c r="CF331">
        <v>0</v>
      </c>
      <c r="CG331">
        <v>0</v>
      </c>
      <c r="CM331">
        <v>0</v>
      </c>
      <c r="CN331" t="s">
        <v>1175</v>
      </c>
      <c r="CO331">
        <v>0</v>
      </c>
      <c r="CP331">
        <f t="shared" si="294"/>
        <v>32.4</v>
      </c>
      <c r="CQ331">
        <f t="shared" si="295"/>
        <v>0</v>
      </c>
      <c r="CR331">
        <f t="shared" si="296"/>
        <v>4.7293750000000001</v>
      </c>
      <c r="CS331">
        <f t="shared" si="297"/>
        <v>0.83374999999999999</v>
      </c>
      <c r="CT331">
        <f t="shared" si="298"/>
        <v>157.258475</v>
      </c>
      <c r="CU331">
        <f t="shared" si="299"/>
        <v>0</v>
      </c>
      <c r="CV331">
        <f t="shared" si="300"/>
        <v>16.927999999999997</v>
      </c>
      <c r="CW331">
        <f t="shared" si="301"/>
        <v>7.1874999999999994E-2</v>
      </c>
      <c r="CX331">
        <f t="shared" si="302"/>
        <v>0</v>
      </c>
      <c r="CY331">
        <f t="shared" si="303"/>
        <v>25.612200000000001</v>
      </c>
      <c r="CZ331">
        <f t="shared" si="304"/>
        <v>22.766399999999997</v>
      </c>
      <c r="DC331" t="s">
        <v>3</v>
      </c>
      <c r="DD331" t="s">
        <v>3</v>
      </c>
      <c r="DE331" t="s">
        <v>348</v>
      </c>
      <c r="DF331" t="s">
        <v>348</v>
      </c>
      <c r="DG331" t="s">
        <v>196</v>
      </c>
      <c r="DH331" t="s">
        <v>3</v>
      </c>
      <c r="DI331" t="s">
        <v>196</v>
      </c>
      <c r="DJ331" t="s">
        <v>348</v>
      </c>
      <c r="DK331" t="s">
        <v>3</v>
      </c>
      <c r="DL331" t="s">
        <v>3</v>
      </c>
      <c r="DM331" t="s">
        <v>3</v>
      </c>
      <c r="DN331">
        <v>0</v>
      </c>
      <c r="DO331">
        <v>0</v>
      </c>
      <c r="DP331">
        <v>1</v>
      </c>
      <c r="DQ331">
        <v>1</v>
      </c>
      <c r="DU331">
        <v>1003</v>
      </c>
      <c r="DV331" t="s">
        <v>122</v>
      </c>
      <c r="DW331" t="s">
        <v>122</v>
      </c>
      <c r="DX331">
        <v>100</v>
      </c>
      <c r="EE331">
        <v>45919569</v>
      </c>
      <c r="EF331">
        <v>2</v>
      </c>
      <c r="EG331" t="s">
        <v>24</v>
      </c>
      <c r="EH331">
        <v>0</v>
      </c>
      <c r="EI331" t="s">
        <v>3</v>
      </c>
      <c r="EJ331">
        <v>1</v>
      </c>
      <c r="EK331">
        <v>9001</v>
      </c>
      <c r="EL331" t="s">
        <v>25</v>
      </c>
      <c r="EM331" t="s">
        <v>26</v>
      </c>
      <c r="EO331" t="s">
        <v>351</v>
      </c>
      <c r="EQ331">
        <v>0</v>
      </c>
      <c r="ER331">
        <v>122.2</v>
      </c>
      <c r="ES331">
        <v>0</v>
      </c>
      <c r="ET331">
        <v>3.29</v>
      </c>
      <c r="EU331">
        <v>0.57999999999999996</v>
      </c>
      <c r="EV331">
        <v>118.91</v>
      </c>
      <c r="EW331">
        <v>12.8</v>
      </c>
      <c r="EX331">
        <v>0.05</v>
      </c>
      <c r="EY331">
        <v>0</v>
      </c>
      <c r="FQ331">
        <v>0</v>
      </c>
      <c r="FR331">
        <f t="shared" si="305"/>
        <v>0</v>
      </c>
      <c r="FS331">
        <v>0</v>
      </c>
      <c r="FT331" t="s">
        <v>28</v>
      </c>
      <c r="FU331" t="s">
        <v>29</v>
      </c>
      <c r="FX331">
        <v>81</v>
      </c>
      <c r="FY331">
        <v>72.25</v>
      </c>
      <c r="GA331" t="s">
        <v>3</v>
      </c>
      <c r="GD331">
        <v>1</v>
      </c>
      <c r="GF331">
        <v>-1468733713</v>
      </c>
      <c r="GG331">
        <v>2</v>
      </c>
      <c r="GH331">
        <v>1</v>
      </c>
      <c r="GI331">
        <v>-2</v>
      </c>
      <c r="GJ331">
        <v>0</v>
      </c>
      <c r="GK331">
        <v>0</v>
      </c>
      <c r="GL331">
        <f t="shared" si="306"/>
        <v>0</v>
      </c>
      <c r="GM331">
        <f t="shared" si="307"/>
        <v>80.78</v>
      </c>
      <c r="GN331">
        <f t="shared" si="308"/>
        <v>80.78</v>
      </c>
      <c r="GO331">
        <f t="shared" si="309"/>
        <v>0</v>
      </c>
      <c r="GP331">
        <f t="shared" si="310"/>
        <v>0</v>
      </c>
      <c r="GR331">
        <v>0</v>
      </c>
      <c r="GS331">
        <v>0</v>
      </c>
      <c r="GT331">
        <v>0</v>
      </c>
      <c r="GU331" t="s">
        <v>3</v>
      </c>
      <c r="GV331">
        <f t="shared" si="311"/>
        <v>0</v>
      </c>
      <c r="GW331">
        <v>1</v>
      </c>
      <c r="GX331">
        <f t="shared" si="312"/>
        <v>0</v>
      </c>
      <c r="HA331">
        <v>0</v>
      </c>
      <c r="HB331">
        <v>0</v>
      </c>
      <c r="HC331">
        <f t="shared" si="313"/>
        <v>0</v>
      </c>
      <c r="IK331">
        <v>0</v>
      </c>
    </row>
    <row r="332" spans="1:245" x14ac:dyDescent="0.2">
      <c r="A332">
        <v>18</v>
      </c>
      <c r="B332">
        <v>1</v>
      </c>
      <c r="C332">
        <v>674</v>
      </c>
      <c r="E332" t="s">
        <v>405</v>
      </c>
      <c r="F332" t="s">
        <v>406</v>
      </c>
      <c r="G332" t="s">
        <v>407</v>
      </c>
      <c r="H332" t="s">
        <v>19</v>
      </c>
      <c r="I332">
        <f>I330*J332</f>
        <v>1.4999999999999999E-4</v>
      </c>
      <c r="J332">
        <v>7.4999999999999991E-4</v>
      </c>
      <c r="O332">
        <f t="shared" si="279"/>
        <v>2.5099999999999998</v>
      </c>
      <c r="P332">
        <f t="shared" si="280"/>
        <v>2.5099999999999998</v>
      </c>
      <c r="Q332">
        <f t="shared" si="281"/>
        <v>0</v>
      </c>
      <c r="R332">
        <f t="shared" si="282"/>
        <v>0</v>
      </c>
      <c r="S332">
        <f t="shared" si="283"/>
        <v>0</v>
      </c>
      <c r="T332">
        <f t="shared" si="284"/>
        <v>0</v>
      </c>
      <c r="U332">
        <f t="shared" si="285"/>
        <v>0</v>
      </c>
      <c r="V332">
        <f t="shared" si="286"/>
        <v>0</v>
      </c>
      <c r="W332">
        <f t="shared" si="287"/>
        <v>0</v>
      </c>
      <c r="X332">
        <f t="shared" si="288"/>
        <v>0</v>
      </c>
      <c r="Y332">
        <f t="shared" si="289"/>
        <v>0</v>
      </c>
      <c r="AA332">
        <v>47636896</v>
      </c>
      <c r="AB332">
        <f t="shared" si="290"/>
        <v>16709.810000000001</v>
      </c>
      <c r="AC332">
        <f t="shared" si="291"/>
        <v>16709.810000000001</v>
      </c>
      <c r="AD332">
        <f>ROUND((((ET332)-(EU332))+AE332),6)</f>
        <v>0</v>
      </c>
      <c r="AE332">
        <f t="shared" ref="AE332:AF335" si="319">ROUND((EU332),6)</f>
        <v>0</v>
      </c>
      <c r="AF332">
        <f t="shared" si="319"/>
        <v>0</v>
      </c>
      <c r="AG332">
        <f t="shared" si="292"/>
        <v>0</v>
      </c>
      <c r="AH332">
        <f t="shared" ref="AH332:AI335" si="320">(EW332)</f>
        <v>0</v>
      </c>
      <c r="AI332">
        <f t="shared" si="320"/>
        <v>0</v>
      </c>
      <c r="AJ332">
        <f t="shared" si="293"/>
        <v>0</v>
      </c>
      <c r="AK332">
        <v>16709.810000000001</v>
      </c>
      <c r="AL332">
        <v>16709.810000000001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81</v>
      </c>
      <c r="AU332">
        <v>72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1</v>
      </c>
      <c r="BD332" t="s">
        <v>3</v>
      </c>
      <c r="BE332" t="s">
        <v>3</v>
      </c>
      <c r="BF332" t="s">
        <v>3</v>
      </c>
      <c r="BG332" t="s">
        <v>3</v>
      </c>
      <c r="BH332">
        <v>3</v>
      </c>
      <c r="BI332">
        <v>1</v>
      </c>
      <c r="BJ332" t="s">
        <v>408</v>
      </c>
      <c r="BM332">
        <v>9001</v>
      </c>
      <c r="BN332">
        <v>0</v>
      </c>
      <c r="BO332" t="s">
        <v>3</v>
      </c>
      <c r="BP332">
        <v>0</v>
      </c>
      <c r="BQ332">
        <v>2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90</v>
      </c>
      <c r="CA332">
        <v>85</v>
      </c>
      <c r="CE332">
        <v>0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 t="shared" si="294"/>
        <v>2.5099999999999998</v>
      </c>
      <c r="CQ332">
        <f t="shared" si="295"/>
        <v>16709.810000000001</v>
      </c>
      <c r="CR332">
        <f t="shared" si="296"/>
        <v>0</v>
      </c>
      <c r="CS332">
        <f t="shared" si="297"/>
        <v>0</v>
      </c>
      <c r="CT332">
        <f t="shared" si="298"/>
        <v>0</v>
      </c>
      <c r="CU332">
        <f t="shared" si="299"/>
        <v>0</v>
      </c>
      <c r="CV332">
        <f t="shared" si="300"/>
        <v>0</v>
      </c>
      <c r="CW332">
        <f t="shared" si="301"/>
        <v>0</v>
      </c>
      <c r="CX332">
        <f t="shared" si="302"/>
        <v>0</v>
      </c>
      <c r="CY332">
        <f t="shared" si="303"/>
        <v>0</v>
      </c>
      <c r="CZ332">
        <f t="shared" si="304"/>
        <v>0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0</v>
      </c>
      <c r="DO332">
        <v>0</v>
      </c>
      <c r="DP332">
        <v>1</v>
      </c>
      <c r="DQ332">
        <v>1</v>
      </c>
      <c r="DU332">
        <v>1009</v>
      </c>
      <c r="DV332" t="s">
        <v>19</v>
      </c>
      <c r="DW332" t="s">
        <v>19</v>
      </c>
      <c r="DX332">
        <v>1000</v>
      </c>
      <c r="EE332">
        <v>45919569</v>
      </c>
      <c r="EF332">
        <v>2</v>
      </c>
      <c r="EG332" t="s">
        <v>24</v>
      </c>
      <c r="EH332">
        <v>0</v>
      </c>
      <c r="EI332" t="s">
        <v>3</v>
      </c>
      <c r="EJ332">
        <v>1</v>
      </c>
      <c r="EK332">
        <v>9001</v>
      </c>
      <c r="EL332" t="s">
        <v>25</v>
      </c>
      <c r="EM332" t="s">
        <v>26</v>
      </c>
      <c r="EO332" t="s">
        <v>3</v>
      </c>
      <c r="EQ332">
        <v>0</v>
      </c>
      <c r="ER332">
        <v>16709.810000000001</v>
      </c>
      <c r="ES332">
        <v>16709.810000000001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05"/>
        <v>0</v>
      </c>
      <c r="FS332">
        <v>0</v>
      </c>
      <c r="FT332" t="s">
        <v>28</v>
      </c>
      <c r="FU332" t="s">
        <v>29</v>
      </c>
      <c r="FX332">
        <v>81</v>
      </c>
      <c r="FY332">
        <v>72.25</v>
      </c>
      <c r="GA332" t="s">
        <v>3</v>
      </c>
      <c r="GD332">
        <v>1</v>
      </c>
      <c r="GF332">
        <v>1885511416</v>
      </c>
      <c r="GG332">
        <v>2</v>
      </c>
      <c r="GH332">
        <v>1</v>
      </c>
      <c r="GI332">
        <v>-2</v>
      </c>
      <c r="GJ332">
        <v>0</v>
      </c>
      <c r="GK332">
        <v>0</v>
      </c>
      <c r="GL332">
        <f t="shared" si="306"/>
        <v>0</v>
      </c>
      <c r="GM332">
        <f t="shared" si="307"/>
        <v>2.5099999999999998</v>
      </c>
      <c r="GN332">
        <f t="shared" si="308"/>
        <v>2.5099999999999998</v>
      </c>
      <c r="GO332">
        <f t="shared" si="309"/>
        <v>0</v>
      </c>
      <c r="GP332">
        <f t="shared" si="310"/>
        <v>0</v>
      </c>
      <c r="GR332">
        <v>0</v>
      </c>
      <c r="GS332">
        <v>3</v>
      </c>
      <c r="GT332">
        <v>0</v>
      </c>
      <c r="GU332" t="s">
        <v>3</v>
      </c>
      <c r="GV332">
        <f t="shared" si="311"/>
        <v>0</v>
      </c>
      <c r="GW332">
        <v>1</v>
      </c>
      <c r="GX332">
        <f t="shared" si="312"/>
        <v>0</v>
      </c>
      <c r="HA332">
        <v>0</v>
      </c>
      <c r="HB332">
        <v>0</v>
      </c>
      <c r="HC332">
        <f t="shared" si="313"/>
        <v>0</v>
      </c>
      <c r="IK332">
        <v>0</v>
      </c>
    </row>
    <row r="333" spans="1:245" x14ac:dyDescent="0.2">
      <c r="A333">
        <v>18</v>
      </c>
      <c r="B333">
        <v>1</v>
      </c>
      <c r="C333">
        <v>679</v>
      </c>
      <c r="E333" t="s">
        <v>405</v>
      </c>
      <c r="F333" t="s">
        <v>406</v>
      </c>
      <c r="G333" t="s">
        <v>407</v>
      </c>
      <c r="H333" t="s">
        <v>19</v>
      </c>
      <c r="I333">
        <f>I331*J333</f>
        <v>1.4999999999999999E-4</v>
      </c>
      <c r="J333">
        <v>7.4999999999999991E-4</v>
      </c>
      <c r="O333">
        <f t="shared" si="279"/>
        <v>2.5099999999999998</v>
      </c>
      <c r="P333">
        <f t="shared" si="280"/>
        <v>2.5099999999999998</v>
      </c>
      <c r="Q333">
        <f t="shared" si="281"/>
        <v>0</v>
      </c>
      <c r="R333">
        <f t="shared" si="282"/>
        <v>0</v>
      </c>
      <c r="S333">
        <f t="shared" si="283"/>
        <v>0</v>
      </c>
      <c r="T333">
        <f t="shared" si="284"/>
        <v>0</v>
      </c>
      <c r="U333">
        <f t="shared" si="285"/>
        <v>0</v>
      </c>
      <c r="V333">
        <f t="shared" si="286"/>
        <v>0</v>
      </c>
      <c r="W333">
        <f t="shared" si="287"/>
        <v>0</v>
      </c>
      <c r="X333">
        <f t="shared" si="288"/>
        <v>0</v>
      </c>
      <c r="Y333">
        <f t="shared" si="289"/>
        <v>0</v>
      </c>
      <c r="AA333">
        <v>47641669</v>
      </c>
      <c r="AB333">
        <f t="shared" si="290"/>
        <v>16709.810000000001</v>
      </c>
      <c r="AC333">
        <f t="shared" si="291"/>
        <v>16709.810000000001</v>
      </c>
      <c r="AD333">
        <f>ROUND((((ET333)-(EU333))+AE333),6)</f>
        <v>0</v>
      </c>
      <c r="AE333">
        <f t="shared" si="319"/>
        <v>0</v>
      </c>
      <c r="AF333">
        <f t="shared" si="319"/>
        <v>0</v>
      </c>
      <c r="AG333">
        <f t="shared" si="292"/>
        <v>0</v>
      </c>
      <c r="AH333">
        <f t="shared" si="320"/>
        <v>0</v>
      </c>
      <c r="AI333">
        <f t="shared" si="320"/>
        <v>0</v>
      </c>
      <c r="AJ333">
        <f t="shared" si="293"/>
        <v>0</v>
      </c>
      <c r="AK333">
        <v>16709.810000000001</v>
      </c>
      <c r="AL333">
        <v>16709.810000000001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81</v>
      </c>
      <c r="AU333">
        <v>72</v>
      </c>
      <c r="AV333">
        <v>1</v>
      </c>
      <c r="AW333">
        <v>1</v>
      </c>
      <c r="AZ333">
        <v>1</v>
      </c>
      <c r="BA333">
        <v>1</v>
      </c>
      <c r="BB333">
        <v>1</v>
      </c>
      <c r="BC333">
        <v>1</v>
      </c>
      <c r="BD333" t="s">
        <v>3</v>
      </c>
      <c r="BE333" t="s">
        <v>3</v>
      </c>
      <c r="BF333" t="s">
        <v>3</v>
      </c>
      <c r="BG333" t="s">
        <v>3</v>
      </c>
      <c r="BH333">
        <v>3</v>
      </c>
      <c r="BI333">
        <v>1</v>
      </c>
      <c r="BJ333" t="s">
        <v>408</v>
      </c>
      <c r="BM333">
        <v>9001</v>
      </c>
      <c r="BN333">
        <v>0</v>
      </c>
      <c r="BO333" t="s">
        <v>3</v>
      </c>
      <c r="BP333">
        <v>0</v>
      </c>
      <c r="BQ333">
        <v>2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3</v>
      </c>
      <c r="BZ333">
        <v>90</v>
      </c>
      <c r="CA333">
        <v>85</v>
      </c>
      <c r="CE333">
        <v>0</v>
      </c>
      <c r="CF333">
        <v>0</v>
      </c>
      <c r="CG333">
        <v>0</v>
      </c>
      <c r="CM333">
        <v>0</v>
      </c>
      <c r="CN333" t="s">
        <v>3</v>
      </c>
      <c r="CO333">
        <v>0</v>
      </c>
      <c r="CP333">
        <f t="shared" si="294"/>
        <v>2.5099999999999998</v>
      </c>
      <c r="CQ333">
        <f t="shared" si="295"/>
        <v>16709.810000000001</v>
      </c>
      <c r="CR333">
        <f t="shared" si="296"/>
        <v>0</v>
      </c>
      <c r="CS333">
        <f t="shared" si="297"/>
        <v>0</v>
      </c>
      <c r="CT333">
        <f t="shared" si="298"/>
        <v>0</v>
      </c>
      <c r="CU333">
        <f t="shared" si="299"/>
        <v>0</v>
      </c>
      <c r="CV333">
        <f t="shared" si="300"/>
        <v>0</v>
      </c>
      <c r="CW333">
        <f t="shared" si="301"/>
        <v>0</v>
      </c>
      <c r="CX333">
        <f t="shared" si="302"/>
        <v>0</v>
      </c>
      <c r="CY333">
        <f t="shared" si="303"/>
        <v>0</v>
      </c>
      <c r="CZ333">
        <f t="shared" si="304"/>
        <v>0</v>
      </c>
      <c r="DC333" t="s">
        <v>3</v>
      </c>
      <c r="DD333" t="s">
        <v>3</v>
      </c>
      <c r="DE333" t="s">
        <v>3</v>
      </c>
      <c r="DF333" t="s">
        <v>3</v>
      </c>
      <c r="DG333" t="s">
        <v>3</v>
      </c>
      <c r="DH333" t="s">
        <v>3</v>
      </c>
      <c r="DI333" t="s">
        <v>3</v>
      </c>
      <c r="DJ333" t="s">
        <v>3</v>
      </c>
      <c r="DK333" t="s">
        <v>3</v>
      </c>
      <c r="DL333" t="s">
        <v>3</v>
      </c>
      <c r="DM333" t="s">
        <v>3</v>
      </c>
      <c r="DN333">
        <v>0</v>
      </c>
      <c r="DO333">
        <v>0</v>
      </c>
      <c r="DP333">
        <v>1</v>
      </c>
      <c r="DQ333">
        <v>1</v>
      </c>
      <c r="DU333">
        <v>1009</v>
      </c>
      <c r="DV333" t="s">
        <v>19</v>
      </c>
      <c r="DW333" t="s">
        <v>19</v>
      </c>
      <c r="DX333">
        <v>1000</v>
      </c>
      <c r="EE333">
        <v>45919569</v>
      </c>
      <c r="EF333">
        <v>2</v>
      </c>
      <c r="EG333" t="s">
        <v>24</v>
      </c>
      <c r="EH333">
        <v>0</v>
      </c>
      <c r="EI333" t="s">
        <v>3</v>
      </c>
      <c r="EJ333">
        <v>1</v>
      </c>
      <c r="EK333">
        <v>9001</v>
      </c>
      <c r="EL333" t="s">
        <v>25</v>
      </c>
      <c r="EM333" t="s">
        <v>26</v>
      </c>
      <c r="EO333" t="s">
        <v>3</v>
      </c>
      <c r="EQ333">
        <v>0</v>
      </c>
      <c r="ER333">
        <v>16709.810000000001</v>
      </c>
      <c r="ES333">
        <v>16709.810000000001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305"/>
        <v>0</v>
      </c>
      <c r="FS333">
        <v>0</v>
      </c>
      <c r="FT333" t="s">
        <v>28</v>
      </c>
      <c r="FU333" t="s">
        <v>29</v>
      </c>
      <c r="FX333">
        <v>81</v>
      </c>
      <c r="FY333">
        <v>72.25</v>
      </c>
      <c r="GA333" t="s">
        <v>3</v>
      </c>
      <c r="GD333">
        <v>1</v>
      </c>
      <c r="GF333">
        <v>1885511416</v>
      </c>
      <c r="GG333">
        <v>2</v>
      </c>
      <c r="GH333">
        <v>1</v>
      </c>
      <c r="GI333">
        <v>-2</v>
      </c>
      <c r="GJ333">
        <v>0</v>
      </c>
      <c r="GK333">
        <v>0</v>
      </c>
      <c r="GL333">
        <f t="shared" si="306"/>
        <v>0</v>
      </c>
      <c r="GM333">
        <f t="shared" si="307"/>
        <v>2.5099999999999998</v>
      </c>
      <c r="GN333">
        <f t="shared" si="308"/>
        <v>2.5099999999999998</v>
      </c>
      <c r="GO333">
        <f t="shared" si="309"/>
        <v>0</v>
      </c>
      <c r="GP333">
        <f t="shared" si="310"/>
        <v>0</v>
      </c>
      <c r="GR333">
        <v>0</v>
      </c>
      <c r="GS333">
        <v>0</v>
      </c>
      <c r="GT333">
        <v>0</v>
      </c>
      <c r="GU333" t="s">
        <v>3</v>
      </c>
      <c r="GV333">
        <f t="shared" si="311"/>
        <v>0</v>
      </c>
      <c r="GW333">
        <v>1</v>
      </c>
      <c r="GX333">
        <f t="shared" si="312"/>
        <v>0</v>
      </c>
      <c r="HA333">
        <v>0</v>
      </c>
      <c r="HB333">
        <v>0</v>
      </c>
      <c r="HC333">
        <f t="shared" si="313"/>
        <v>0</v>
      </c>
      <c r="IK333">
        <v>0</v>
      </c>
    </row>
    <row r="334" spans="1:245" x14ac:dyDescent="0.2">
      <c r="A334">
        <v>18</v>
      </c>
      <c r="B334">
        <v>1</v>
      </c>
      <c r="C334">
        <v>675</v>
      </c>
      <c r="E334" t="s">
        <v>409</v>
      </c>
      <c r="F334" t="s">
        <v>410</v>
      </c>
      <c r="G334" t="s">
        <v>411</v>
      </c>
      <c r="H334" t="s">
        <v>19</v>
      </c>
      <c r="I334">
        <f>I330*J334</f>
        <v>8.0000000000000002E-3</v>
      </c>
      <c r="J334">
        <v>0.04</v>
      </c>
      <c r="O334">
        <f t="shared" ref="O334:O365" si="321">ROUND(CP334,2)</f>
        <v>54.56</v>
      </c>
      <c r="P334">
        <f t="shared" ref="P334:P365" si="322">ROUND(CQ334*I334,2)</f>
        <v>54.56</v>
      </c>
      <c r="Q334">
        <f t="shared" ref="Q334:Q365" si="323">ROUND(CR334*I334,2)</f>
        <v>0</v>
      </c>
      <c r="R334">
        <f t="shared" ref="R334:R365" si="324">ROUND(CS334*I334,2)</f>
        <v>0</v>
      </c>
      <c r="S334">
        <f t="shared" ref="S334:S365" si="325">ROUND(CT334*I334,2)</f>
        <v>0</v>
      </c>
      <c r="T334">
        <f t="shared" ref="T334:T365" si="326">ROUND(CU334*I334,2)</f>
        <v>0</v>
      </c>
      <c r="U334">
        <f t="shared" ref="U334:U365" si="327">CV334*I334</f>
        <v>0</v>
      </c>
      <c r="V334">
        <f t="shared" ref="V334:V365" si="328">CW334*I334</f>
        <v>0</v>
      </c>
      <c r="W334">
        <f t="shared" ref="W334:W365" si="329">ROUND(CX334*I334,2)</f>
        <v>0</v>
      </c>
      <c r="X334">
        <f t="shared" ref="X334:X365" si="330">ROUND(CY334,2)</f>
        <v>0</v>
      </c>
      <c r="Y334">
        <f t="shared" ref="Y334:Y365" si="331">ROUND(CZ334,2)</f>
        <v>0</v>
      </c>
      <c r="AA334">
        <v>47636896</v>
      </c>
      <c r="AB334">
        <f t="shared" ref="AB334:AB365" si="332">ROUND((AC334+AD334+AF334),6)</f>
        <v>6820</v>
      </c>
      <c r="AC334">
        <f t="shared" si="291"/>
        <v>6820</v>
      </c>
      <c r="AD334">
        <f>ROUND((((ET334)-(EU334))+AE334),6)</f>
        <v>0</v>
      </c>
      <c r="AE334">
        <f t="shared" si="319"/>
        <v>0</v>
      </c>
      <c r="AF334">
        <f t="shared" si="319"/>
        <v>0</v>
      </c>
      <c r="AG334">
        <f t="shared" ref="AG334:AG365" si="333">ROUND((AP334),6)</f>
        <v>0</v>
      </c>
      <c r="AH334">
        <f t="shared" si="320"/>
        <v>0</v>
      </c>
      <c r="AI334">
        <f t="shared" si="320"/>
        <v>0</v>
      </c>
      <c r="AJ334">
        <f t="shared" ref="AJ334:AJ365" si="334">(AS334)</f>
        <v>0</v>
      </c>
      <c r="AK334">
        <v>6820</v>
      </c>
      <c r="AL334">
        <v>6820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81</v>
      </c>
      <c r="AU334">
        <v>72</v>
      </c>
      <c r="AV334">
        <v>1</v>
      </c>
      <c r="AW334">
        <v>1</v>
      </c>
      <c r="AZ334">
        <v>1</v>
      </c>
      <c r="BA334">
        <v>1</v>
      </c>
      <c r="BB334">
        <v>1</v>
      </c>
      <c r="BC334">
        <v>1</v>
      </c>
      <c r="BD334" t="s">
        <v>3</v>
      </c>
      <c r="BE334" t="s">
        <v>3</v>
      </c>
      <c r="BF334" t="s">
        <v>3</v>
      </c>
      <c r="BG334" t="s">
        <v>3</v>
      </c>
      <c r="BH334">
        <v>3</v>
      </c>
      <c r="BI334">
        <v>1</v>
      </c>
      <c r="BJ334" t="s">
        <v>412</v>
      </c>
      <c r="BM334">
        <v>9001</v>
      </c>
      <c r="BN334">
        <v>0</v>
      </c>
      <c r="BO334" t="s">
        <v>3</v>
      </c>
      <c r="BP334">
        <v>0</v>
      </c>
      <c r="BQ334">
        <v>2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90</v>
      </c>
      <c r="CA334">
        <v>85</v>
      </c>
      <c r="CE334">
        <v>0</v>
      </c>
      <c r="CF334">
        <v>0</v>
      </c>
      <c r="CG334">
        <v>0</v>
      </c>
      <c r="CM334">
        <v>0</v>
      </c>
      <c r="CN334" t="s">
        <v>3</v>
      </c>
      <c r="CO334">
        <v>0</v>
      </c>
      <c r="CP334">
        <f t="shared" ref="CP334:CP365" si="335">(P334+Q334+S334)</f>
        <v>54.56</v>
      </c>
      <c r="CQ334">
        <f t="shared" ref="CQ334:CQ365" si="336">AC334*BC334</f>
        <v>6820</v>
      </c>
      <c r="CR334">
        <f t="shared" ref="CR334:CR365" si="337">AD334*BB334</f>
        <v>0</v>
      </c>
      <c r="CS334">
        <f t="shared" ref="CS334:CS365" si="338">AE334*BS334</f>
        <v>0</v>
      </c>
      <c r="CT334">
        <f t="shared" ref="CT334:CT365" si="339">AF334*BA334</f>
        <v>0</v>
      </c>
      <c r="CU334">
        <f t="shared" ref="CU334:CU365" si="340">AG334</f>
        <v>0</v>
      </c>
      <c r="CV334">
        <f t="shared" ref="CV334:CV365" si="341">AH334</f>
        <v>0</v>
      </c>
      <c r="CW334">
        <f t="shared" ref="CW334:CW365" si="342">AI334</f>
        <v>0</v>
      </c>
      <c r="CX334">
        <f t="shared" ref="CX334:CX365" si="343">AJ334</f>
        <v>0</v>
      </c>
      <c r="CY334">
        <f t="shared" ref="CY334:CY365" si="344">(((S334+R334)*AT334)/100)</f>
        <v>0</v>
      </c>
      <c r="CZ334">
        <f t="shared" ref="CZ334:CZ365" si="345">(((S334+R334)*AU334)/100)</f>
        <v>0</v>
      </c>
      <c r="DC334" t="s">
        <v>3</v>
      </c>
      <c r="DD334" t="s">
        <v>3</v>
      </c>
      <c r="DE334" t="s">
        <v>3</v>
      </c>
      <c r="DF334" t="s">
        <v>3</v>
      </c>
      <c r="DG334" t="s">
        <v>3</v>
      </c>
      <c r="DH334" t="s">
        <v>3</v>
      </c>
      <c r="DI334" t="s">
        <v>3</v>
      </c>
      <c r="DJ334" t="s">
        <v>3</v>
      </c>
      <c r="DK334" t="s">
        <v>3</v>
      </c>
      <c r="DL334" t="s">
        <v>3</v>
      </c>
      <c r="DM334" t="s">
        <v>3</v>
      </c>
      <c r="DN334">
        <v>0</v>
      </c>
      <c r="DO334">
        <v>0</v>
      </c>
      <c r="DP334">
        <v>1</v>
      </c>
      <c r="DQ334">
        <v>1</v>
      </c>
      <c r="DU334">
        <v>1009</v>
      </c>
      <c r="DV334" t="s">
        <v>19</v>
      </c>
      <c r="DW334" t="s">
        <v>19</v>
      </c>
      <c r="DX334">
        <v>1000</v>
      </c>
      <c r="EE334">
        <v>45919569</v>
      </c>
      <c r="EF334">
        <v>2</v>
      </c>
      <c r="EG334" t="s">
        <v>24</v>
      </c>
      <c r="EH334">
        <v>0</v>
      </c>
      <c r="EI334" t="s">
        <v>3</v>
      </c>
      <c r="EJ334">
        <v>1</v>
      </c>
      <c r="EK334">
        <v>9001</v>
      </c>
      <c r="EL334" t="s">
        <v>25</v>
      </c>
      <c r="EM334" t="s">
        <v>26</v>
      </c>
      <c r="EO334" t="s">
        <v>3</v>
      </c>
      <c r="EQ334">
        <v>0</v>
      </c>
      <c r="ER334">
        <v>6820</v>
      </c>
      <c r="ES334">
        <v>6820</v>
      </c>
      <c r="ET334">
        <v>0</v>
      </c>
      <c r="EU334">
        <v>0</v>
      </c>
      <c r="EV334">
        <v>0</v>
      </c>
      <c r="EW334">
        <v>0</v>
      </c>
      <c r="EX334">
        <v>0</v>
      </c>
      <c r="FQ334">
        <v>0</v>
      </c>
      <c r="FR334">
        <f t="shared" ref="FR334:FR365" si="346">ROUND(IF(AND(BH334=3,BI334=3),P334,0),2)</f>
        <v>0</v>
      </c>
      <c r="FS334">
        <v>0</v>
      </c>
      <c r="FT334" t="s">
        <v>28</v>
      </c>
      <c r="FU334" t="s">
        <v>29</v>
      </c>
      <c r="FX334">
        <v>81</v>
      </c>
      <c r="FY334">
        <v>72.25</v>
      </c>
      <c r="GA334" t="s">
        <v>3</v>
      </c>
      <c r="GD334">
        <v>1</v>
      </c>
      <c r="GF334">
        <v>-811576021</v>
      </c>
      <c r="GG334">
        <v>2</v>
      </c>
      <c r="GH334">
        <v>1</v>
      </c>
      <c r="GI334">
        <v>-2</v>
      </c>
      <c r="GJ334">
        <v>0</v>
      </c>
      <c r="GK334">
        <v>0</v>
      </c>
      <c r="GL334">
        <f t="shared" ref="GL334:GL365" si="347">ROUND(IF(AND(BH334=3,BI334=3,FS334&lt;&gt;0),P334,0),2)</f>
        <v>0</v>
      </c>
      <c r="GM334">
        <f t="shared" ref="GM334:GM365" si="348">ROUND(O334+X334+Y334,2)+GX334</f>
        <v>54.56</v>
      </c>
      <c r="GN334">
        <f t="shared" ref="GN334:GN365" si="349">IF(OR(BI334=0,BI334=1),ROUND(O334+X334+Y334,2),0)</f>
        <v>54.56</v>
      </c>
      <c r="GO334">
        <f t="shared" ref="GO334:GO365" si="350">IF(BI334=2,ROUND(O334+X334+Y334,2),0)</f>
        <v>0</v>
      </c>
      <c r="GP334">
        <f t="shared" ref="GP334:GP365" si="351">IF(BI334=4,ROUND(O334+X334+Y334,2)+GX334,0)</f>
        <v>0</v>
      </c>
      <c r="GR334">
        <v>0</v>
      </c>
      <c r="GS334">
        <v>3</v>
      </c>
      <c r="GT334">
        <v>0</v>
      </c>
      <c r="GU334" t="s">
        <v>3</v>
      </c>
      <c r="GV334">
        <f t="shared" ref="GV334:GV365" si="352">ROUND((GT334),6)</f>
        <v>0</v>
      </c>
      <c r="GW334">
        <v>1</v>
      </c>
      <c r="GX334">
        <f t="shared" ref="GX334:GX365" si="353">ROUND(HC334*I334,2)</f>
        <v>0</v>
      </c>
      <c r="HA334">
        <v>0</v>
      </c>
      <c r="HB334">
        <v>0</v>
      </c>
      <c r="HC334">
        <f t="shared" ref="HC334:HC365" si="354">GV334*GW334</f>
        <v>0</v>
      </c>
      <c r="IK334">
        <v>0</v>
      </c>
    </row>
    <row r="335" spans="1:245" x14ac:dyDescent="0.2">
      <c r="A335">
        <v>18</v>
      </c>
      <c r="B335">
        <v>1</v>
      </c>
      <c r="C335">
        <v>680</v>
      </c>
      <c r="E335" t="s">
        <v>409</v>
      </c>
      <c r="F335" t="s">
        <v>410</v>
      </c>
      <c r="G335" t="s">
        <v>411</v>
      </c>
      <c r="H335" t="s">
        <v>19</v>
      </c>
      <c r="I335">
        <f>I331*J335</f>
        <v>8.0000000000000002E-3</v>
      </c>
      <c r="J335">
        <v>0.04</v>
      </c>
      <c r="O335">
        <f t="shared" si="321"/>
        <v>54.56</v>
      </c>
      <c r="P335">
        <f t="shared" si="322"/>
        <v>54.56</v>
      </c>
      <c r="Q335">
        <f t="shared" si="323"/>
        <v>0</v>
      </c>
      <c r="R335">
        <f t="shared" si="324"/>
        <v>0</v>
      </c>
      <c r="S335">
        <f t="shared" si="325"/>
        <v>0</v>
      </c>
      <c r="T335">
        <f t="shared" si="326"/>
        <v>0</v>
      </c>
      <c r="U335">
        <f t="shared" si="327"/>
        <v>0</v>
      </c>
      <c r="V335">
        <f t="shared" si="328"/>
        <v>0</v>
      </c>
      <c r="W335">
        <f t="shared" si="329"/>
        <v>0</v>
      </c>
      <c r="X335">
        <f t="shared" si="330"/>
        <v>0</v>
      </c>
      <c r="Y335">
        <f t="shared" si="331"/>
        <v>0</v>
      </c>
      <c r="AA335">
        <v>47641669</v>
      </c>
      <c r="AB335">
        <f t="shared" si="332"/>
        <v>6820</v>
      </c>
      <c r="AC335">
        <f t="shared" si="291"/>
        <v>6820</v>
      </c>
      <c r="AD335">
        <f>ROUND((((ET335)-(EU335))+AE335),6)</f>
        <v>0</v>
      </c>
      <c r="AE335">
        <f t="shared" si="319"/>
        <v>0</v>
      </c>
      <c r="AF335">
        <f t="shared" si="319"/>
        <v>0</v>
      </c>
      <c r="AG335">
        <f t="shared" si="333"/>
        <v>0</v>
      </c>
      <c r="AH335">
        <f t="shared" si="320"/>
        <v>0</v>
      </c>
      <c r="AI335">
        <f t="shared" si="320"/>
        <v>0</v>
      </c>
      <c r="AJ335">
        <f t="shared" si="334"/>
        <v>0</v>
      </c>
      <c r="AK335">
        <v>6820</v>
      </c>
      <c r="AL335">
        <v>6820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81</v>
      </c>
      <c r="AU335">
        <v>72</v>
      </c>
      <c r="AV335">
        <v>1</v>
      </c>
      <c r="AW335">
        <v>1</v>
      </c>
      <c r="AZ335">
        <v>1</v>
      </c>
      <c r="BA335">
        <v>1</v>
      </c>
      <c r="BB335">
        <v>1</v>
      </c>
      <c r="BC335">
        <v>1</v>
      </c>
      <c r="BD335" t="s">
        <v>3</v>
      </c>
      <c r="BE335" t="s">
        <v>3</v>
      </c>
      <c r="BF335" t="s">
        <v>3</v>
      </c>
      <c r="BG335" t="s">
        <v>3</v>
      </c>
      <c r="BH335">
        <v>3</v>
      </c>
      <c r="BI335">
        <v>1</v>
      </c>
      <c r="BJ335" t="s">
        <v>412</v>
      </c>
      <c r="BM335">
        <v>9001</v>
      </c>
      <c r="BN335">
        <v>0</v>
      </c>
      <c r="BO335" t="s">
        <v>3</v>
      </c>
      <c r="BP335">
        <v>0</v>
      </c>
      <c r="BQ335">
        <v>2</v>
      </c>
      <c r="BR335">
        <v>0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3</v>
      </c>
      <c r="BZ335">
        <v>90</v>
      </c>
      <c r="CA335">
        <v>85</v>
      </c>
      <c r="CE335">
        <v>0</v>
      </c>
      <c r="CF335">
        <v>0</v>
      </c>
      <c r="CG335">
        <v>0</v>
      </c>
      <c r="CM335">
        <v>0</v>
      </c>
      <c r="CN335" t="s">
        <v>3</v>
      </c>
      <c r="CO335">
        <v>0</v>
      </c>
      <c r="CP335">
        <f t="shared" si="335"/>
        <v>54.56</v>
      </c>
      <c r="CQ335">
        <f t="shared" si="336"/>
        <v>6820</v>
      </c>
      <c r="CR335">
        <f t="shared" si="337"/>
        <v>0</v>
      </c>
      <c r="CS335">
        <f t="shared" si="338"/>
        <v>0</v>
      </c>
      <c r="CT335">
        <f t="shared" si="339"/>
        <v>0</v>
      </c>
      <c r="CU335">
        <f t="shared" si="340"/>
        <v>0</v>
      </c>
      <c r="CV335">
        <f t="shared" si="341"/>
        <v>0</v>
      </c>
      <c r="CW335">
        <f t="shared" si="342"/>
        <v>0</v>
      </c>
      <c r="CX335">
        <f t="shared" si="343"/>
        <v>0</v>
      </c>
      <c r="CY335">
        <f t="shared" si="344"/>
        <v>0</v>
      </c>
      <c r="CZ335">
        <f t="shared" si="345"/>
        <v>0</v>
      </c>
      <c r="DC335" t="s">
        <v>3</v>
      </c>
      <c r="DD335" t="s">
        <v>3</v>
      </c>
      <c r="DE335" t="s">
        <v>3</v>
      </c>
      <c r="DF335" t="s">
        <v>3</v>
      </c>
      <c r="DG335" t="s">
        <v>3</v>
      </c>
      <c r="DH335" t="s">
        <v>3</v>
      </c>
      <c r="DI335" t="s">
        <v>3</v>
      </c>
      <c r="DJ335" t="s">
        <v>3</v>
      </c>
      <c r="DK335" t="s">
        <v>3</v>
      </c>
      <c r="DL335" t="s">
        <v>3</v>
      </c>
      <c r="DM335" t="s">
        <v>3</v>
      </c>
      <c r="DN335">
        <v>0</v>
      </c>
      <c r="DO335">
        <v>0</v>
      </c>
      <c r="DP335">
        <v>1</v>
      </c>
      <c r="DQ335">
        <v>1</v>
      </c>
      <c r="DU335">
        <v>1009</v>
      </c>
      <c r="DV335" t="s">
        <v>19</v>
      </c>
      <c r="DW335" t="s">
        <v>19</v>
      </c>
      <c r="DX335">
        <v>1000</v>
      </c>
      <c r="EE335">
        <v>45919569</v>
      </c>
      <c r="EF335">
        <v>2</v>
      </c>
      <c r="EG335" t="s">
        <v>24</v>
      </c>
      <c r="EH335">
        <v>0</v>
      </c>
      <c r="EI335" t="s">
        <v>3</v>
      </c>
      <c r="EJ335">
        <v>1</v>
      </c>
      <c r="EK335">
        <v>9001</v>
      </c>
      <c r="EL335" t="s">
        <v>25</v>
      </c>
      <c r="EM335" t="s">
        <v>26</v>
      </c>
      <c r="EO335" t="s">
        <v>3</v>
      </c>
      <c r="EQ335">
        <v>0</v>
      </c>
      <c r="ER335">
        <v>6820</v>
      </c>
      <c r="ES335">
        <v>6820</v>
      </c>
      <c r="ET335">
        <v>0</v>
      </c>
      <c r="EU335">
        <v>0</v>
      </c>
      <c r="EV335">
        <v>0</v>
      </c>
      <c r="EW335">
        <v>0</v>
      </c>
      <c r="EX335">
        <v>0</v>
      </c>
      <c r="FQ335">
        <v>0</v>
      </c>
      <c r="FR335">
        <f t="shared" si="346"/>
        <v>0</v>
      </c>
      <c r="FS335">
        <v>0</v>
      </c>
      <c r="FT335" t="s">
        <v>28</v>
      </c>
      <c r="FU335" t="s">
        <v>29</v>
      </c>
      <c r="FX335">
        <v>81</v>
      </c>
      <c r="FY335">
        <v>72.25</v>
      </c>
      <c r="GA335" t="s">
        <v>3</v>
      </c>
      <c r="GD335">
        <v>1</v>
      </c>
      <c r="GF335">
        <v>-811576021</v>
      </c>
      <c r="GG335">
        <v>2</v>
      </c>
      <c r="GH335">
        <v>1</v>
      </c>
      <c r="GI335">
        <v>-2</v>
      </c>
      <c r="GJ335">
        <v>0</v>
      </c>
      <c r="GK335">
        <v>0</v>
      </c>
      <c r="GL335">
        <f t="shared" si="347"/>
        <v>0</v>
      </c>
      <c r="GM335">
        <f t="shared" si="348"/>
        <v>54.56</v>
      </c>
      <c r="GN335">
        <f t="shared" si="349"/>
        <v>54.56</v>
      </c>
      <c r="GO335">
        <f t="shared" si="350"/>
        <v>0</v>
      </c>
      <c r="GP335">
        <f t="shared" si="351"/>
        <v>0</v>
      </c>
      <c r="GR335">
        <v>0</v>
      </c>
      <c r="GS335">
        <v>0</v>
      </c>
      <c r="GT335">
        <v>0</v>
      </c>
      <c r="GU335" t="s">
        <v>3</v>
      </c>
      <c r="GV335">
        <f t="shared" si="352"/>
        <v>0</v>
      </c>
      <c r="GW335">
        <v>1</v>
      </c>
      <c r="GX335">
        <f t="shared" si="353"/>
        <v>0</v>
      </c>
      <c r="HA335">
        <v>0</v>
      </c>
      <c r="HB335">
        <v>0</v>
      </c>
      <c r="HC335">
        <f t="shared" si="354"/>
        <v>0</v>
      </c>
      <c r="IK335">
        <v>0</v>
      </c>
    </row>
    <row r="336" spans="1:245" x14ac:dyDescent="0.2">
      <c r="A336">
        <v>17</v>
      </c>
      <c r="B336">
        <v>1</v>
      </c>
      <c r="C336">
        <f>ROW(SmtRes!A689)</f>
        <v>689</v>
      </c>
      <c r="D336">
        <f>ROW(EtalonRes!A697)</f>
        <v>697</v>
      </c>
      <c r="E336" t="s">
        <v>413</v>
      </c>
      <c r="F336" t="s">
        <v>414</v>
      </c>
      <c r="G336" t="s">
        <v>415</v>
      </c>
      <c r="H336" t="s">
        <v>76</v>
      </c>
      <c r="I336">
        <f>ROUND(15/100,9)</f>
        <v>0.15</v>
      </c>
      <c r="J336">
        <v>0</v>
      </c>
      <c r="O336">
        <f t="shared" si="321"/>
        <v>187.69</v>
      </c>
      <c r="P336">
        <f t="shared" si="322"/>
        <v>17.440000000000001</v>
      </c>
      <c r="Q336">
        <f t="shared" si="323"/>
        <v>36.21</v>
      </c>
      <c r="R336">
        <f t="shared" si="324"/>
        <v>10.36</v>
      </c>
      <c r="S336">
        <f t="shared" si="325"/>
        <v>134.04</v>
      </c>
      <c r="T336">
        <f t="shared" si="326"/>
        <v>0</v>
      </c>
      <c r="U336">
        <f t="shared" si="327"/>
        <v>16.129871249999997</v>
      </c>
      <c r="V336">
        <f t="shared" si="328"/>
        <v>0.81290624999999994</v>
      </c>
      <c r="W336">
        <f t="shared" si="329"/>
        <v>0</v>
      </c>
      <c r="X336">
        <f t="shared" si="330"/>
        <v>160.28</v>
      </c>
      <c r="Y336">
        <f t="shared" si="331"/>
        <v>92.42</v>
      </c>
      <c r="AA336">
        <v>47636896</v>
      </c>
      <c r="AB336">
        <f t="shared" si="332"/>
        <v>1251.2637749999999</v>
      </c>
      <c r="AC336">
        <f t="shared" si="291"/>
        <v>116.25</v>
      </c>
      <c r="AD336">
        <f>ROUND((((((ET336*1.15)*1.25))-(((EU336*1.15)*1.25)))+AE336),6)</f>
        <v>241.41374999999999</v>
      </c>
      <c r="AE336">
        <f>ROUND((((EU336*1.15)*1.25)),6)</f>
        <v>69.086250000000007</v>
      </c>
      <c r="AF336">
        <f>ROUND((((EV336*1.15)*1.15)),6)</f>
        <v>893.60002499999996</v>
      </c>
      <c r="AG336">
        <f t="shared" si="333"/>
        <v>0</v>
      </c>
      <c r="AH336">
        <f>(((EW336*1.15)*1.15))</f>
        <v>107.53247499999998</v>
      </c>
      <c r="AI336">
        <f>(((EX336*1.15)*1.25))</f>
        <v>5.4193749999999996</v>
      </c>
      <c r="AJ336">
        <f t="shared" si="334"/>
        <v>0</v>
      </c>
      <c r="AK336">
        <v>959.88</v>
      </c>
      <c r="AL336">
        <v>116.25</v>
      </c>
      <c r="AM336">
        <v>167.94</v>
      </c>
      <c r="AN336">
        <v>48.06</v>
      </c>
      <c r="AO336">
        <v>675.69</v>
      </c>
      <c r="AP336">
        <v>0</v>
      </c>
      <c r="AQ336">
        <v>81.31</v>
      </c>
      <c r="AR336">
        <v>3.77</v>
      </c>
      <c r="AS336">
        <v>0</v>
      </c>
      <c r="AT336">
        <v>111</v>
      </c>
      <c r="AU336">
        <v>64</v>
      </c>
      <c r="AV336">
        <v>1</v>
      </c>
      <c r="AW336">
        <v>1</v>
      </c>
      <c r="AZ336">
        <v>1</v>
      </c>
      <c r="BA336">
        <v>1</v>
      </c>
      <c r="BB336">
        <v>1</v>
      </c>
      <c r="BC336">
        <v>1</v>
      </c>
      <c r="BD336" t="s">
        <v>3</v>
      </c>
      <c r="BE336" t="s">
        <v>3</v>
      </c>
      <c r="BF336" t="s">
        <v>3</v>
      </c>
      <c r="BG336" t="s">
        <v>3</v>
      </c>
      <c r="BH336">
        <v>0</v>
      </c>
      <c r="BI336">
        <v>1</v>
      </c>
      <c r="BJ336" t="s">
        <v>416</v>
      </c>
      <c r="BM336">
        <v>11001</v>
      </c>
      <c r="BN336">
        <v>0</v>
      </c>
      <c r="BO336" t="s">
        <v>3</v>
      </c>
      <c r="BP336">
        <v>0</v>
      </c>
      <c r="BQ336">
        <v>2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3</v>
      </c>
      <c r="BZ336">
        <v>123</v>
      </c>
      <c r="CA336">
        <v>75</v>
      </c>
      <c r="CE336">
        <v>0</v>
      </c>
      <c r="CF336">
        <v>0</v>
      </c>
      <c r="CG336">
        <v>0</v>
      </c>
      <c r="CM336">
        <v>0</v>
      </c>
      <c r="CN336" t="s">
        <v>1175</v>
      </c>
      <c r="CO336">
        <v>0</v>
      </c>
      <c r="CP336">
        <f t="shared" si="335"/>
        <v>187.69</v>
      </c>
      <c r="CQ336">
        <f t="shared" si="336"/>
        <v>116.25</v>
      </c>
      <c r="CR336">
        <f t="shared" si="337"/>
        <v>241.41374999999999</v>
      </c>
      <c r="CS336">
        <f t="shared" si="338"/>
        <v>69.086250000000007</v>
      </c>
      <c r="CT336">
        <f t="shared" si="339"/>
        <v>893.60002499999996</v>
      </c>
      <c r="CU336">
        <f t="shared" si="340"/>
        <v>0</v>
      </c>
      <c r="CV336">
        <f t="shared" si="341"/>
        <v>107.53247499999998</v>
      </c>
      <c r="CW336">
        <f t="shared" si="342"/>
        <v>5.4193749999999996</v>
      </c>
      <c r="CX336">
        <f t="shared" si="343"/>
        <v>0</v>
      </c>
      <c r="CY336">
        <f t="shared" si="344"/>
        <v>160.28399999999999</v>
      </c>
      <c r="CZ336">
        <f t="shared" si="345"/>
        <v>92.415999999999983</v>
      </c>
      <c r="DC336" t="s">
        <v>3</v>
      </c>
      <c r="DD336" t="s">
        <v>3</v>
      </c>
      <c r="DE336" t="s">
        <v>348</v>
      </c>
      <c r="DF336" t="s">
        <v>348</v>
      </c>
      <c r="DG336" t="s">
        <v>196</v>
      </c>
      <c r="DH336" t="s">
        <v>3</v>
      </c>
      <c r="DI336" t="s">
        <v>196</v>
      </c>
      <c r="DJ336" t="s">
        <v>348</v>
      </c>
      <c r="DK336" t="s">
        <v>3</v>
      </c>
      <c r="DL336" t="s">
        <v>3</v>
      </c>
      <c r="DM336" t="s">
        <v>3</v>
      </c>
      <c r="DN336">
        <v>0</v>
      </c>
      <c r="DO336">
        <v>0</v>
      </c>
      <c r="DP336">
        <v>1</v>
      </c>
      <c r="DQ336">
        <v>1</v>
      </c>
      <c r="DU336">
        <v>1005</v>
      </c>
      <c r="DV336" t="s">
        <v>76</v>
      </c>
      <c r="DW336" t="s">
        <v>76</v>
      </c>
      <c r="DX336">
        <v>100</v>
      </c>
      <c r="EE336">
        <v>45919571</v>
      </c>
      <c r="EF336">
        <v>2</v>
      </c>
      <c r="EG336" t="s">
        <v>24</v>
      </c>
      <c r="EH336">
        <v>0</v>
      </c>
      <c r="EI336" t="s">
        <v>3</v>
      </c>
      <c r="EJ336">
        <v>1</v>
      </c>
      <c r="EK336">
        <v>11001</v>
      </c>
      <c r="EL336" t="s">
        <v>360</v>
      </c>
      <c r="EM336" t="s">
        <v>361</v>
      </c>
      <c r="EO336" t="s">
        <v>351</v>
      </c>
      <c r="EQ336">
        <v>0</v>
      </c>
      <c r="ER336">
        <v>959.88</v>
      </c>
      <c r="ES336">
        <v>116.25</v>
      </c>
      <c r="ET336">
        <v>167.94</v>
      </c>
      <c r="EU336">
        <v>48.06</v>
      </c>
      <c r="EV336">
        <v>675.69</v>
      </c>
      <c r="EW336">
        <v>81.31</v>
      </c>
      <c r="EX336">
        <v>3.77</v>
      </c>
      <c r="EY336">
        <v>0</v>
      </c>
      <c r="FQ336">
        <v>0</v>
      </c>
      <c r="FR336">
        <f t="shared" si="346"/>
        <v>0</v>
      </c>
      <c r="FS336">
        <v>0</v>
      </c>
      <c r="FT336" t="s">
        <v>28</v>
      </c>
      <c r="FU336" t="s">
        <v>29</v>
      </c>
      <c r="FX336">
        <v>110.7</v>
      </c>
      <c r="FY336">
        <v>63.75</v>
      </c>
      <c r="GA336" t="s">
        <v>3</v>
      </c>
      <c r="GD336">
        <v>1</v>
      </c>
      <c r="GF336">
        <v>501493051</v>
      </c>
      <c r="GG336">
        <v>2</v>
      </c>
      <c r="GH336">
        <v>1</v>
      </c>
      <c r="GI336">
        <v>-2</v>
      </c>
      <c r="GJ336">
        <v>0</v>
      </c>
      <c r="GK336">
        <v>0</v>
      </c>
      <c r="GL336">
        <f t="shared" si="347"/>
        <v>0</v>
      </c>
      <c r="GM336">
        <f t="shared" si="348"/>
        <v>440.39</v>
      </c>
      <c r="GN336">
        <f t="shared" si="349"/>
        <v>440.39</v>
      </c>
      <c r="GO336">
        <f t="shared" si="350"/>
        <v>0</v>
      </c>
      <c r="GP336">
        <f t="shared" si="351"/>
        <v>0</v>
      </c>
      <c r="GR336">
        <v>0</v>
      </c>
      <c r="GS336">
        <v>3</v>
      </c>
      <c r="GT336">
        <v>0</v>
      </c>
      <c r="GU336" t="s">
        <v>3</v>
      </c>
      <c r="GV336">
        <f t="shared" si="352"/>
        <v>0</v>
      </c>
      <c r="GW336">
        <v>1</v>
      </c>
      <c r="GX336">
        <f t="shared" si="353"/>
        <v>0</v>
      </c>
      <c r="HA336">
        <v>0</v>
      </c>
      <c r="HB336">
        <v>0</v>
      </c>
      <c r="HC336">
        <f t="shared" si="354"/>
        <v>0</v>
      </c>
      <c r="IK336">
        <v>0</v>
      </c>
    </row>
    <row r="337" spans="1:245" x14ac:dyDescent="0.2">
      <c r="A337">
        <v>17</v>
      </c>
      <c r="B337">
        <v>1</v>
      </c>
      <c r="C337">
        <f>ROW(SmtRes!A698)</f>
        <v>698</v>
      </c>
      <c r="D337">
        <f>ROW(EtalonRes!A706)</f>
        <v>706</v>
      </c>
      <c r="E337" t="s">
        <v>413</v>
      </c>
      <c r="F337" t="s">
        <v>414</v>
      </c>
      <c r="G337" t="s">
        <v>415</v>
      </c>
      <c r="H337" t="s">
        <v>76</v>
      </c>
      <c r="I337">
        <f>ROUND(15/100,9)</f>
        <v>0.15</v>
      </c>
      <c r="J337">
        <v>0</v>
      </c>
      <c r="O337">
        <f t="shared" si="321"/>
        <v>187.69</v>
      </c>
      <c r="P337">
        <f t="shared" si="322"/>
        <v>17.440000000000001</v>
      </c>
      <c r="Q337">
        <f t="shared" si="323"/>
        <v>36.21</v>
      </c>
      <c r="R337">
        <f t="shared" si="324"/>
        <v>10.36</v>
      </c>
      <c r="S337">
        <f t="shared" si="325"/>
        <v>134.04</v>
      </c>
      <c r="T337">
        <f t="shared" si="326"/>
        <v>0</v>
      </c>
      <c r="U337">
        <f t="shared" si="327"/>
        <v>16.129871249999997</v>
      </c>
      <c r="V337">
        <f t="shared" si="328"/>
        <v>0.81290624999999994</v>
      </c>
      <c r="W337">
        <f t="shared" si="329"/>
        <v>0</v>
      </c>
      <c r="X337">
        <f t="shared" si="330"/>
        <v>160.28</v>
      </c>
      <c r="Y337">
        <f t="shared" si="331"/>
        <v>92.42</v>
      </c>
      <c r="AA337">
        <v>47641669</v>
      </c>
      <c r="AB337">
        <f t="shared" si="332"/>
        <v>1251.2637749999999</v>
      </c>
      <c r="AC337">
        <f t="shared" si="291"/>
        <v>116.25</v>
      </c>
      <c r="AD337">
        <f>ROUND((((((ET337*1.15)*1.25))-(((EU337*1.15)*1.25)))+AE337),6)</f>
        <v>241.41374999999999</v>
      </c>
      <c r="AE337">
        <f>ROUND((((EU337*1.15)*1.25)),6)</f>
        <v>69.086250000000007</v>
      </c>
      <c r="AF337">
        <f>ROUND((((EV337*1.15)*1.15)),6)</f>
        <v>893.60002499999996</v>
      </c>
      <c r="AG337">
        <f t="shared" si="333"/>
        <v>0</v>
      </c>
      <c r="AH337">
        <f>(((EW337*1.15)*1.15))</f>
        <v>107.53247499999998</v>
      </c>
      <c r="AI337">
        <f>(((EX337*1.15)*1.25))</f>
        <v>5.4193749999999996</v>
      </c>
      <c r="AJ337">
        <f t="shared" si="334"/>
        <v>0</v>
      </c>
      <c r="AK337">
        <v>959.88</v>
      </c>
      <c r="AL337">
        <v>116.25</v>
      </c>
      <c r="AM337">
        <v>167.94</v>
      </c>
      <c r="AN337">
        <v>48.06</v>
      </c>
      <c r="AO337">
        <v>675.69</v>
      </c>
      <c r="AP337">
        <v>0</v>
      </c>
      <c r="AQ337">
        <v>81.31</v>
      </c>
      <c r="AR337">
        <v>3.77</v>
      </c>
      <c r="AS337">
        <v>0</v>
      </c>
      <c r="AT337">
        <v>111</v>
      </c>
      <c r="AU337">
        <v>64</v>
      </c>
      <c r="AV337">
        <v>1</v>
      </c>
      <c r="AW337">
        <v>1</v>
      </c>
      <c r="AZ337">
        <v>1</v>
      </c>
      <c r="BA337">
        <v>1</v>
      </c>
      <c r="BB337">
        <v>1</v>
      </c>
      <c r="BC337">
        <v>1</v>
      </c>
      <c r="BD337" t="s">
        <v>3</v>
      </c>
      <c r="BE337" t="s">
        <v>3</v>
      </c>
      <c r="BF337" t="s">
        <v>3</v>
      </c>
      <c r="BG337" t="s">
        <v>3</v>
      </c>
      <c r="BH337">
        <v>0</v>
      </c>
      <c r="BI337">
        <v>1</v>
      </c>
      <c r="BJ337" t="s">
        <v>416</v>
      </c>
      <c r="BM337">
        <v>11001</v>
      </c>
      <c r="BN337">
        <v>0</v>
      </c>
      <c r="BO337" t="s">
        <v>3</v>
      </c>
      <c r="BP337">
        <v>0</v>
      </c>
      <c r="BQ337">
        <v>2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3</v>
      </c>
      <c r="BZ337">
        <v>123</v>
      </c>
      <c r="CA337">
        <v>75</v>
      </c>
      <c r="CE337">
        <v>0</v>
      </c>
      <c r="CF337">
        <v>0</v>
      </c>
      <c r="CG337">
        <v>0</v>
      </c>
      <c r="CM337">
        <v>0</v>
      </c>
      <c r="CN337" t="s">
        <v>1175</v>
      </c>
      <c r="CO337">
        <v>0</v>
      </c>
      <c r="CP337">
        <f t="shared" si="335"/>
        <v>187.69</v>
      </c>
      <c r="CQ337">
        <f t="shared" si="336"/>
        <v>116.25</v>
      </c>
      <c r="CR337">
        <f t="shared" si="337"/>
        <v>241.41374999999999</v>
      </c>
      <c r="CS337">
        <f t="shared" si="338"/>
        <v>69.086250000000007</v>
      </c>
      <c r="CT337">
        <f t="shared" si="339"/>
        <v>893.60002499999996</v>
      </c>
      <c r="CU337">
        <f t="shared" si="340"/>
        <v>0</v>
      </c>
      <c r="CV337">
        <f t="shared" si="341"/>
        <v>107.53247499999998</v>
      </c>
      <c r="CW337">
        <f t="shared" si="342"/>
        <v>5.4193749999999996</v>
      </c>
      <c r="CX337">
        <f t="shared" si="343"/>
        <v>0</v>
      </c>
      <c r="CY337">
        <f t="shared" si="344"/>
        <v>160.28399999999999</v>
      </c>
      <c r="CZ337">
        <f t="shared" si="345"/>
        <v>92.415999999999983</v>
      </c>
      <c r="DC337" t="s">
        <v>3</v>
      </c>
      <c r="DD337" t="s">
        <v>3</v>
      </c>
      <c r="DE337" t="s">
        <v>348</v>
      </c>
      <c r="DF337" t="s">
        <v>348</v>
      </c>
      <c r="DG337" t="s">
        <v>196</v>
      </c>
      <c r="DH337" t="s">
        <v>3</v>
      </c>
      <c r="DI337" t="s">
        <v>196</v>
      </c>
      <c r="DJ337" t="s">
        <v>348</v>
      </c>
      <c r="DK337" t="s">
        <v>3</v>
      </c>
      <c r="DL337" t="s">
        <v>3</v>
      </c>
      <c r="DM337" t="s">
        <v>3</v>
      </c>
      <c r="DN337">
        <v>0</v>
      </c>
      <c r="DO337">
        <v>0</v>
      </c>
      <c r="DP337">
        <v>1</v>
      </c>
      <c r="DQ337">
        <v>1</v>
      </c>
      <c r="DU337">
        <v>1005</v>
      </c>
      <c r="DV337" t="s">
        <v>76</v>
      </c>
      <c r="DW337" t="s">
        <v>76</v>
      </c>
      <c r="DX337">
        <v>100</v>
      </c>
      <c r="EE337">
        <v>45919571</v>
      </c>
      <c r="EF337">
        <v>2</v>
      </c>
      <c r="EG337" t="s">
        <v>24</v>
      </c>
      <c r="EH337">
        <v>0</v>
      </c>
      <c r="EI337" t="s">
        <v>3</v>
      </c>
      <c r="EJ337">
        <v>1</v>
      </c>
      <c r="EK337">
        <v>11001</v>
      </c>
      <c r="EL337" t="s">
        <v>360</v>
      </c>
      <c r="EM337" t="s">
        <v>361</v>
      </c>
      <c r="EO337" t="s">
        <v>351</v>
      </c>
      <c r="EQ337">
        <v>0</v>
      </c>
      <c r="ER337">
        <v>959.88</v>
      </c>
      <c r="ES337">
        <v>116.25</v>
      </c>
      <c r="ET337">
        <v>167.94</v>
      </c>
      <c r="EU337">
        <v>48.06</v>
      </c>
      <c r="EV337">
        <v>675.69</v>
      </c>
      <c r="EW337">
        <v>81.31</v>
      </c>
      <c r="EX337">
        <v>3.77</v>
      </c>
      <c r="EY337">
        <v>0</v>
      </c>
      <c r="FQ337">
        <v>0</v>
      </c>
      <c r="FR337">
        <f t="shared" si="346"/>
        <v>0</v>
      </c>
      <c r="FS337">
        <v>0</v>
      </c>
      <c r="FT337" t="s">
        <v>28</v>
      </c>
      <c r="FU337" t="s">
        <v>29</v>
      </c>
      <c r="FX337">
        <v>110.7</v>
      </c>
      <c r="FY337">
        <v>63.75</v>
      </c>
      <c r="GA337" t="s">
        <v>3</v>
      </c>
      <c r="GD337">
        <v>1</v>
      </c>
      <c r="GF337">
        <v>501493051</v>
      </c>
      <c r="GG337">
        <v>2</v>
      </c>
      <c r="GH337">
        <v>1</v>
      </c>
      <c r="GI337">
        <v>-2</v>
      </c>
      <c r="GJ337">
        <v>0</v>
      </c>
      <c r="GK337">
        <v>0</v>
      </c>
      <c r="GL337">
        <f t="shared" si="347"/>
        <v>0</v>
      </c>
      <c r="GM337">
        <f t="shared" si="348"/>
        <v>440.39</v>
      </c>
      <c r="GN337">
        <f t="shared" si="349"/>
        <v>440.39</v>
      </c>
      <c r="GO337">
        <f t="shared" si="350"/>
        <v>0</v>
      </c>
      <c r="GP337">
        <f t="shared" si="351"/>
        <v>0</v>
      </c>
      <c r="GR337">
        <v>0</v>
      </c>
      <c r="GS337">
        <v>0</v>
      </c>
      <c r="GT337">
        <v>0</v>
      </c>
      <c r="GU337" t="s">
        <v>3</v>
      </c>
      <c r="GV337">
        <f t="shared" si="352"/>
        <v>0</v>
      </c>
      <c r="GW337">
        <v>1</v>
      </c>
      <c r="GX337">
        <f t="shared" si="353"/>
        <v>0</v>
      </c>
      <c r="HA337">
        <v>0</v>
      </c>
      <c r="HB337">
        <v>0</v>
      </c>
      <c r="HC337">
        <f t="shared" si="354"/>
        <v>0</v>
      </c>
      <c r="IK337">
        <v>0</v>
      </c>
    </row>
    <row r="338" spans="1:245" x14ac:dyDescent="0.2">
      <c r="A338">
        <v>18</v>
      </c>
      <c r="B338">
        <v>1</v>
      </c>
      <c r="C338">
        <v>688</v>
      </c>
      <c r="E338" t="s">
        <v>417</v>
      </c>
      <c r="F338" t="s">
        <v>418</v>
      </c>
      <c r="G338" t="s">
        <v>419</v>
      </c>
      <c r="H338" t="s">
        <v>50</v>
      </c>
      <c r="I338">
        <f>I336*J338</f>
        <v>0.19500000000000001</v>
      </c>
      <c r="J338">
        <v>1.3</v>
      </c>
      <c r="O338">
        <f t="shared" si="321"/>
        <v>127.1</v>
      </c>
      <c r="P338">
        <f t="shared" si="322"/>
        <v>127.1</v>
      </c>
      <c r="Q338">
        <f t="shared" si="323"/>
        <v>0</v>
      </c>
      <c r="R338">
        <f t="shared" si="324"/>
        <v>0</v>
      </c>
      <c r="S338">
        <f t="shared" si="325"/>
        <v>0</v>
      </c>
      <c r="T338">
        <f t="shared" si="326"/>
        <v>0</v>
      </c>
      <c r="U338">
        <f t="shared" si="327"/>
        <v>0</v>
      </c>
      <c r="V338">
        <f t="shared" si="328"/>
        <v>0</v>
      </c>
      <c r="W338">
        <f t="shared" si="329"/>
        <v>0</v>
      </c>
      <c r="X338">
        <f t="shared" si="330"/>
        <v>0</v>
      </c>
      <c r="Y338">
        <f t="shared" si="331"/>
        <v>0</v>
      </c>
      <c r="AA338">
        <v>47636896</v>
      </c>
      <c r="AB338">
        <f t="shared" si="332"/>
        <v>651.78</v>
      </c>
      <c r="AC338">
        <f t="shared" si="291"/>
        <v>651.78</v>
      </c>
      <c r="AD338">
        <f>ROUND((((ET338)-(EU338))+AE338),6)</f>
        <v>0</v>
      </c>
      <c r="AE338">
        <f t="shared" ref="AE338:AF341" si="355">ROUND((EU338),6)</f>
        <v>0</v>
      </c>
      <c r="AF338">
        <f t="shared" si="355"/>
        <v>0</v>
      </c>
      <c r="AG338">
        <f t="shared" si="333"/>
        <v>0</v>
      </c>
      <c r="AH338">
        <f t="shared" ref="AH338:AI341" si="356">(EW338)</f>
        <v>0</v>
      </c>
      <c r="AI338">
        <f t="shared" si="356"/>
        <v>0</v>
      </c>
      <c r="AJ338">
        <f t="shared" si="334"/>
        <v>0</v>
      </c>
      <c r="AK338">
        <v>651.78</v>
      </c>
      <c r="AL338">
        <v>651.78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111</v>
      </c>
      <c r="AU338">
        <v>64</v>
      </c>
      <c r="AV338">
        <v>1</v>
      </c>
      <c r="AW338">
        <v>1</v>
      </c>
      <c r="AZ338">
        <v>1</v>
      </c>
      <c r="BA338">
        <v>1</v>
      </c>
      <c r="BB338">
        <v>1</v>
      </c>
      <c r="BC338">
        <v>1</v>
      </c>
      <c r="BD338" t="s">
        <v>3</v>
      </c>
      <c r="BE338" t="s">
        <v>3</v>
      </c>
      <c r="BF338" t="s">
        <v>3</v>
      </c>
      <c r="BG338" t="s">
        <v>3</v>
      </c>
      <c r="BH338">
        <v>3</v>
      </c>
      <c r="BI338">
        <v>1</v>
      </c>
      <c r="BJ338" t="s">
        <v>420</v>
      </c>
      <c r="BM338">
        <v>11001</v>
      </c>
      <c r="BN338">
        <v>0</v>
      </c>
      <c r="BO338" t="s">
        <v>3</v>
      </c>
      <c r="BP338">
        <v>0</v>
      </c>
      <c r="BQ338">
        <v>2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123</v>
      </c>
      <c r="CA338">
        <v>75</v>
      </c>
      <c r="CE338">
        <v>0</v>
      </c>
      <c r="CF338">
        <v>0</v>
      </c>
      <c r="CG338">
        <v>0</v>
      </c>
      <c r="CM338">
        <v>0</v>
      </c>
      <c r="CN338" t="s">
        <v>3</v>
      </c>
      <c r="CO338">
        <v>0</v>
      </c>
      <c r="CP338">
        <f t="shared" si="335"/>
        <v>127.1</v>
      </c>
      <c r="CQ338">
        <f t="shared" si="336"/>
        <v>651.78</v>
      </c>
      <c r="CR338">
        <f t="shared" si="337"/>
        <v>0</v>
      </c>
      <c r="CS338">
        <f t="shared" si="338"/>
        <v>0</v>
      </c>
      <c r="CT338">
        <f t="shared" si="339"/>
        <v>0</v>
      </c>
      <c r="CU338">
        <f t="shared" si="340"/>
        <v>0</v>
      </c>
      <c r="CV338">
        <f t="shared" si="341"/>
        <v>0</v>
      </c>
      <c r="CW338">
        <f t="shared" si="342"/>
        <v>0</v>
      </c>
      <c r="CX338">
        <f t="shared" si="343"/>
        <v>0</v>
      </c>
      <c r="CY338">
        <f t="shared" si="344"/>
        <v>0</v>
      </c>
      <c r="CZ338">
        <f t="shared" si="345"/>
        <v>0</v>
      </c>
      <c r="DC338" t="s">
        <v>3</v>
      </c>
      <c r="DD338" t="s">
        <v>3</v>
      </c>
      <c r="DE338" t="s">
        <v>3</v>
      </c>
      <c r="DF338" t="s">
        <v>3</v>
      </c>
      <c r="DG338" t="s">
        <v>3</v>
      </c>
      <c r="DH338" t="s">
        <v>3</v>
      </c>
      <c r="DI338" t="s">
        <v>3</v>
      </c>
      <c r="DJ338" t="s">
        <v>3</v>
      </c>
      <c r="DK338" t="s">
        <v>3</v>
      </c>
      <c r="DL338" t="s">
        <v>3</v>
      </c>
      <c r="DM338" t="s">
        <v>3</v>
      </c>
      <c r="DN338">
        <v>0</v>
      </c>
      <c r="DO338">
        <v>0</v>
      </c>
      <c r="DP338">
        <v>1</v>
      </c>
      <c r="DQ338">
        <v>1</v>
      </c>
      <c r="DU338">
        <v>1007</v>
      </c>
      <c r="DV338" t="s">
        <v>50</v>
      </c>
      <c r="DW338" t="s">
        <v>50</v>
      </c>
      <c r="DX338">
        <v>1</v>
      </c>
      <c r="EE338">
        <v>45919571</v>
      </c>
      <c r="EF338">
        <v>2</v>
      </c>
      <c r="EG338" t="s">
        <v>24</v>
      </c>
      <c r="EH338">
        <v>0</v>
      </c>
      <c r="EI338" t="s">
        <v>3</v>
      </c>
      <c r="EJ338">
        <v>1</v>
      </c>
      <c r="EK338">
        <v>11001</v>
      </c>
      <c r="EL338" t="s">
        <v>360</v>
      </c>
      <c r="EM338" t="s">
        <v>361</v>
      </c>
      <c r="EO338" t="s">
        <v>3</v>
      </c>
      <c r="EQ338">
        <v>0</v>
      </c>
      <c r="ER338">
        <v>651.78</v>
      </c>
      <c r="ES338">
        <v>651.78</v>
      </c>
      <c r="ET338">
        <v>0</v>
      </c>
      <c r="EU338">
        <v>0</v>
      </c>
      <c r="EV338">
        <v>0</v>
      </c>
      <c r="EW338">
        <v>0</v>
      </c>
      <c r="EX338">
        <v>0</v>
      </c>
      <c r="FQ338">
        <v>0</v>
      </c>
      <c r="FR338">
        <f t="shared" si="346"/>
        <v>0</v>
      </c>
      <c r="FS338">
        <v>0</v>
      </c>
      <c r="FT338" t="s">
        <v>28</v>
      </c>
      <c r="FU338" t="s">
        <v>29</v>
      </c>
      <c r="FX338">
        <v>110.7</v>
      </c>
      <c r="FY338">
        <v>63.75</v>
      </c>
      <c r="GA338" t="s">
        <v>3</v>
      </c>
      <c r="GD338">
        <v>1</v>
      </c>
      <c r="GF338">
        <v>1189598585</v>
      </c>
      <c r="GG338">
        <v>2</v>
      </c>
      <c r="GH338">
        <v>1</v>
      </c>
      <c r="GI338">
        <v>-2</v>
      </c>
      <c r="GJ338">
        <v>0</v>
      </c>
      <c r="GK338">
        <v>0</v>
      </c>
      <c r="GL338">
        <f t="shared" si="347"/>
        <v>0</v>
      </c>
      <c r="GM338">
        <f t="shared" si="348"/>
        <v>127.1</v>
      </c>
      <c r="GN338">
        <f t="shared" si="349"/>
        <v>127.1</v>
      </c>
      <c r="GO338">
        <f t="shared" si="350"/>
        <v>0</v>
      </c>
      <c r="GP338">
        <f t="shared" si="351"/>
        <v>0</v>
      </c>
      <c r="GR338">
        <v>0</v>
      </c>
      <c r="GS338">
        <v>3</v>
      </c>
      <c r="GT338">
        <v>0</v>
      </c>
      <c r="GU338" t="s">
        <v>3</v>
      </c>
      <c r="GV338">
        <f t="shared" si="352"/>
        <v>0</v>
      </c>
      <c r="GW338">
        <v>1</v>
      </c>
      <c r="GX338">
        <f t="shared" si="353"/>
        <v>0</v>
      </c>
      <c r="HA338">
        <v>0</v>
      </c>
      <c r="HB338">
        <v>0</v>
      </c>
      <c r="HC338">
        <f t="shared" si="354"/>
        <v>0</v>
      </c>
      <c r="IK338">
        <v>0</v>
      </c>
    </row>
    <row r="339" spans="1:245" x14ac:dyDescent="0.2">
      <c r="A339">
        <v>18</v>
      </c>
      <c r="B339">
        <v>1</v>
      </c>
      <c r="C339">
        <v>697</v>
      </c>
      <c r="E339" t="s">
        <v>417</v>
      </c>
      <c r="F339" t="s">
        <v>418</v>
      </c>
      <c r="G339" t="s">
        <v>419</v>
      </c>
      <c r="H339" t="s">
        <v>50</v>
      </c>
      <c r="I339">
        <f>I337*J339</f>
        <v>0.19500000000000001</v>
      </c>
      <c r="J339">
        <v>1.3</v>
      </c>
      <c r="O339">
        <f t="shared" si="321"/>
        <v>127.1</v>
      </c>
      <c r="P339">
        <f t="shared" si="322"/>
        <v>127.1</v>
      </c>
      <c r="Q339">
        <f t="shared" si="323"/>
        <v>0</v>
      </c>
      <c r="R339">
        <f t="shared" si="324"/>
        <v>0</v>
      </c>
      <c r="S339">
        <f t="shared" si="325"/>
        <v>0</v>
      </c>
      <c r="T339">
        <f t="shared" si="326"/>
        <v>0</v>
      </c>
      <c r="U339">
        <f t="shared" si="327"/>
        <v>0</v>
      </c>
      <c r="V339">
        <f t="shared" si="328"/>
        <v>0</v>
      </c>
      <c r="W339">
        <f t="shared" si="329"/>
        <v>0</v>
      </c>
      <c r="X339">
        <f t="shared" si="330"/>
        <v>0</v>
      </c>
      <c r="Y339">
        <f t="shared" si="331"/>
        <v>0</v>
      </c>
      <c r="AA339">
        <v>47641669</v>
      </c>
      <c r="AB339">
        <f t="shared" si="332"/>
        <v>651.78</v>
      </c>
      <c r="AC339">
        <f t="shared" si="291"/>
        <v>651.78</v>
      </c>
      <c r="AD339">
        <f>ROUND((((ET339)-(EU339))+AE339),6)</f>
        <v>0</v>
      </c>
      <c r="AE339">
        <f t="shared" si="355"/>
        <v>0</v>
      </c>
      <c r="AF339">
        <f t="shared" si="355"/>
        <v>0</v>
      </c>
      <c r="AG339">
        <f t="shared" si="333"/>
        <v>0</v>
      </c>
      <c r="AH339">
        <f t="shared" si="356"/>
        <v>0</v>
      </c>
      <c r="AI339">
        <f t="shared" si="356"/>
        <v>0</v>
      </c>
      <c r="AJ339">
        <f t="shared" si="334"/>
        <v>0</v>
      </c>
      <c r="AK339">
        <v>651.78</v>
      </c>
      <c r="AL339">
        <v>651.78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111</v>
      </c>
      <c r="AU339">
        <v>64</v>
      </c>
      <c r="AV339">
        <v>1</v>
      </c>
      <c r="AW339">
        <v>1</v>
      </c>
      <c r="AZ339">
        <v>1</v>
      </c>
      <c r="BA339">
        <v>1</v>
      </c>
      <c r="BB339">
        <v>1</v>
      </c>
      <c r="BC339">
        <v>1</v>
      </c>
      <c r="BD339" t="s">
        <v>3</v>
      </c>
      <c r="BE339" t="s">
        <v>3</v>
      </c>
      <c r="BF339" t="s">
        <v>3</v>
      </c>
      <c r="BG339" t="s">
        <v>3</v>
      </c>
      <c r="BH339">
        <v>3</v>
      </c>
      <c r="BI339">
        <v>1</v>
      </c>
      <c r="BJ339" t="s">
        <v>420</v>
      </c>
      <c r="BM339">
        <v>11001</v>
      </c>
      <c r="BN339">
        <v>0</v>
      </c>
      <c r="BO339" t="s">
        <v>3</v>
      </c>
      <c r="BP339">
        <v>0</v>
      </c>
      <c r="BQ339">
        <v>2</v>
      </c>
      <c r="BR339">
        <v>0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3</v>
      </c>
      <c r="BZ339">
        <v>123</v>
      </c>
      <c r="CA339">
        <v>75</v>
      </c>
      <c r="CE339">
        <v>0</v>
      </c>
      <c r="CF339">
        <v>0</v>
      </c>
      <c r="CG339">
        <v>0</v>
      </c>
      <c r="CM339">
        <v>0</v>
      </c>
      <c r="CN339" t="s">
        <v>3</v>
      </c>
      <c r="CO339">
        <v>0</v>
      </c>
      <c r="CP339">
        <f t="shared" si="335"/>
        <v>127.1</v>
      </c>
      <c r="CQ339">
        <f t="shared" si="336"/>
        <v>651.78</v>
      </c>
      <c r="CR339">
        <f t="shared" si="337"/>
        <v>0</v>
      </c>
      <c r="CS339">
        <f t="shared" si="338"/>
        <v>0</v>
      </c>
      <c r="CT339">
        <f t="shared" si="339"/>
        <v>0</v>
      </c>
      <c r="CU339">
        <f t="shared" si="340"/>
        <v>0</v>
      </c>
      <c r="CV339">
        <f t="shared" si="341"/>
        <v>0</v>
      </c>
      <c r="CW339">
        <f t="shared" si="342"/>
        <v>0</v>
      </c>
      <c r="CX339">
        <f t="shared" si="343"/>
        <v>0</v>
      </c>
      <c r="CY339">
        <f t="shared" si="344"/>
        <v>0</v>
      </c>
      <c r="CZ339">
        <f t="shared" si="345"/>
        <v>0</v>
      </c>
      <c r="DC339" t="s">
        <v>3</v>
      </c>
      <c r="DD339" t="s">
        <v>3</v>
      </c>
      <c r="DE339" t="s">
        <v>3</v>
      </c>
      <c r="DF339" t="s">
        <v>3</v>
      </c>
      <c r="DG339" t="s">
        <v>3</v>
      </c>
      <c r="DH339" t="s">
        <v>3</v>
      </c>
      <c r="DI339" t="s">
        <v>3</v>
      </c>
      <c r="DJ339" t="s">
        <v>3</v>
      </c>
      <c r="DK339" t="s">
        <v>3</v>
      </c>
      <c r="DL339" t="s">
        <v>3</v>
      </c>
      <c r="DM339" t="s">
        <v>3</v>
      </c>
      <c r="DN339">
        <v>0</v>
      </c>
      <c r="DO339">
        <v>0</v>
      </c>
      <c r="DP339">
        <v>1</v>
      </c>
      <c r="DQ339">
        <v>1</v>
      </c>
      <c r="DU339">
        <v>1007</v>
      </c>
      <c r="DV339" t="s">
        <v>50</v>
      </c>
      <c r="DW339" t="s">
        <v>50</v>
      </c>
      <c r="DX339">
        <v>1</v>
      </c>
      <c r="EE339">
        <v>45919571</v>
      </c>
      <c r="EF339">
        <v>2</v>
      </c>
      <c r="EG339" t="s">
        <v>24</v>
      </c>
      <c r="EH339">
        <v>0</v>
      </c>
      <c r="EI339" t="s">
        <v>3</v>
      </c>
      <c r="EJ339">
        <v>1</v>
      </c>
      <c r="EK339">
        <v>11001</v>
      </c>
      <c r="EL339" t="s">
        <v>360</v>
      </c>
      <c r="EM339" t="s">
        <v>361</v>
      </c>
      <c r="EO339" t="s">
        <v>3</v>
      </c>
      <c r="EQ339">
        <v>0</v>
      </c>
      <c r="ER339">
        <v>651.78</v>
      </c>
      <c r="ES339">
        <v>651.78</v>
      </c>
      <c r="ET339">
        <v>0</v>
      </c>
      <c r="EU339">
        <v>0</v>
      </c>
      <c r="EV339">
        <v>0</v>
      </c>
      <c r="EW339">
        <v>0</v>
      </c>
      <c r="EX339">
        <v>0</v>
      </c>
      <c r="FQ339">
        <v>0</v>
      </c>
      <c r="FR339">
        <f t="shared" si="346"/>
        <v>0</v>
      </c>
      <c r="FS339">
        <v>0</v>
      </c>
      <c r="FT339" t="s">
        <v>28</v>
      </c>
      <c r="FU339" t="s">
        <v>29</v>
      </c>
      <c r="FX339">
        <v>110.7</v>
      </c>
      <c r="FY339">
        <v>63.75</v>
      </c>
      <c r="GA339" t="s">
        <v>3</v>
      </c>
      <c r="GD339">
        <v>1</v>
      </c>
      <c r="GF339">
        <v>1189598585</v>
      </c>
      <c r="GG339">
        <v>2</v>
      </c>
      <c r="GH339">
        <v>1</v>
      </c>
      <c r="GI339">
        <v>-2</v>
      </c>
      <c r="GJ339">
        <v>0</v>
      </c>
      <c r="GK339">
        <v>0</v>
      </c>
      <c r="GL339">
        <f t="shared" si="347"/>
        <v>0</v>
      </c>
      <c r="GM339">
        <f t="shared" si="348"/>
        <v>127.1</v>
      </c>
      <c r="GN339">
        <f t="shared" si="349"/>
        <v>127.1</v>
      </c>
      <c r="GO339">
        <f t="shared" si="350"/>
        <v>0</v>
      </c>
      <c r="GP339">
        <f t="shared" si="351"/>
        <v>0</v>
      </c>
      <c r="GR339">
        <v>0</v>
      </c>
      <c r="GS339">
        <v>0</v>
      </c>
      <c r="GT339">
        <v>0</v>
      </c>
      <c r="GU339" t="s">
        <v>3</v>
      </c>
      <c r="GV339">
        <f t="shared" si="352"/>
        <v>0</v>
      </c>
      <c r="GW339">
        <v>1</v>
      </c>
      <c r="GX339">
        <f t="shared" si="353"/>
        <v>0</v>
      </c>
      <c r="HA339">
        <v>0</v>
      </c>
      <c r="HB339">
        <v>0</v>
      </c>
      <c r="HC339">
        <f t="shared" si="354"/>
        <v>0</v>
      </c>
      <c r="IK339">
        <v>0</v>
      </c>
    </row>
    <row r="340" spans="1:245" x14ac:dyDescent="0.2">
      <c r="A340">
        <v>18</v>
      </c>
      <c r="B340">
        <v>1</v>
      </c>
      <c r="C340">
        <v>689</v>
      </c>
      <c r="E340" t="s">
        <v>421</v>
      </c>
      <c r="F340" t="s">
        <v>422</v>
      </c>
      <c r="G340" t="s">
        <v>423</v>
      </c>
      <c r="H340" t="s">
        <v>399</v>
      </c>
      <c r="I340">
        <f>I336*J340</f>
        <v>15.3</v>
      </c>
      <c r="J340">
        <v>102.00000000000001</v>
      </c>
      <c r="O340">
        <f t="shared" si="321"/>
        <v>1004.14</v>
      </c>
      <c r="P340">
        <f t="shared" si="322"/>
        <v>1004.14</v>
      </c>
      <c r="Q340">
        <f t="shared" si="323"/>
        <v>0</v>
      </c>
      <c r="R340">
        <f t="shared" si="324"/>
        <v>0</v>
      </c>
      <c r="S340">
        <f t="shared" si="325"/>
        <v>0</v>
      </c>
      <c r="T340">
        <f t="shared" si="326"/>
        <v>0</v>
      </c>
      <c r="U340">
        <f t="shared" si="327"/>
        <v>0</v>
      </c>
      <c r="V340">
        <f t="shared" si="328"/>
        <v>0</v>
      </c>
      <c r="W340">
        <f t="shared" si="329"/>
        <v>0</v>
      </c>
      <c r="X340">
        <f t="shared" si="330"/>
        <v>0</v>
      </c>
      <c r="Y340">
        <f t="shared" si="331"/>
        <v>0</v>
      </c>
      <c r="AA340">
        <v>47636896</v>
      </c>
      <c r="AB340">
        <f t="shared" si="332"/>
        <v>65.63</v>
      </c>
      <c r="AC340">
        <f t="shared" si="291"/>
        <v>65.63</v>
      </c>
      <c r="AD340">
        <f>ROUND((((ET340)-(EU340))+AE340),6)</f>
        <v>0</v>
      </c>
      <c r="AE340">
        <f t="shared" si="355"/>
        <v>0</v>
      </c>
      <c r="AF340">
        <f t="shared" si="355"/>
        <v>0</v>
      </c>
      <c r="AG340">
        <f t="shared" si="333"/>
        <v>0</v>
      </c>
      <c r="AH340">
        <f t="shared" si="356"/>
        <v>0</v>
      </c>
      <c r="AI340">
        <f t="shared" si="356"/>
        <v>0</v>
      </c>
      <c r="AJ340">
        <f t="shared" si="334"/>
        <v>0</v>
      </c>
      <c r="AK340">
        <v>65.63</v>
      </c>
      <c r="AL340">
        <v>65.63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111</v>
      </c>
      <c r="AU340">
        <v>64</v>
      </c>
      <c r="AV340">
        <v>1</v>
      </c>
      <c r="AW340">
        <v>1</v>
      </c>
      <c r="AZ340">
        <v>1</v>
      </c>
      <c r="BA340">
        <v>1</v>
      </c>
      <c r="BB340">
        <v>1</v>
      </c>
      <c r="BC340">
        <v>1</v>
      </c>
      <c r="BD340" t="s">
        <v>3</v>
      </c>
      <c r="BE340" t="s">
        <v>3</v>
      </c>
      <c r="BF340" t="s">
        <v>3</v>
      </c>
      <c r="BG340" t="s">
        <v>3</v>
      </c>
      <c r="BH340">
        <v>3</v>
      </c>
      <c r="BI340">
        <v>1</v>
      </c>
      <c r="BJ340" t="s">
        <v>424</v>
      </c>
      <c r="BM340">
        <v>11001</v>
      </c>
      <c r="BN340">
        <v>0</v>
      </c>
      <c r="BO340" t="s">
        <v>3</v>
      </c>
      <c r="BP340">
        <v>0</v>
      </c>
      <c r="BQ340">
        <v>2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3</v>
      </c>
      <c r="BZ340">
        <v>123</v>
      </c>
      <c r="CA340">
        <v>75</v>
      </c>
      <c r="CE340">
        <v>0</v>
      </c>
      <c r="CF340">
        <v>0</v>
      </c>
      <c r="CG340">
        <v>0</v>
      </c>
      <c r="CM340">
        <v>0</v>
      </c>
      <c r="CN340" t="s">
        <v>3</v>
      </c>
      <c r="CO340">
        <v>0</v>
      </c>
      <c r="CP340">
        <f t="shared" si="335"/>
        <v>1004.14</v>
      </c>
      <c r="CQ340">
        <f t="shared" si="336"/>
        <v>65.63</v>
      </c>
      <c r="CR340">
        <f t="shared" si="337"/>
        <v>0</v>
      </c>
      <c r="CS340">
        <f t="shared" si="338"/>
        <v>0</v>
      </c>
      <c r="CT340">
        <f t="shared" si="339"/>
        <v>0</v>
      </c>
      <c r="CU340">
        <f t="shared" si="340"/>
        <v>0</v>
      </c>
      <c r="CV340">
        <f t="shared" si="341"/>
        <v>0</v>
      </c>
      <c r="CW340">
        <f t="shared" si="342"/>
        <v>0</v>
      </c>
      <c r="CX340">
        <f t="shared" si="343"/>
        <v>0</v>
      </c>
      <c r="CY340">
        <f t="shared" si="344"/>
        <v>0</v>
      </c>
      <c r="CZ340">
        <f t="shared" si="345"/>
        <v>0</v>
      </c>
      <c r="DC340" t="s">
        <v>3</v>
      </c>
      <c r="DD340" t="s">
        <v>3</v>
      </c>
      <c r="DE340" t="s">
        <v>3</v>
      </c>
      <c r="DF340" t="s">
        <v>3</v>
      </c>
      <c r="DG340" t="s">
        <v>3</v>
      </c>
      <c r="DH340" t="s">
        <v>3</v>
      </c>
      <c r="DI340" t="s">
        <v>3</v>
      </c>
      <c r="DJ340" t="s">
        <v>3</v>
      </c>
      <c r="DK340" t="s">
        <v>3</v>
      </c>
      <c r="DL340" t="s">
        <v>3</v>
      </c>
      <c r="DM340" t="s">
        <v>3</v>
      </c>
      <c r="DN340">
        <v>0</v>
      </c>
      <c r="DO340">
        <v>0</v>
      </c>
      <c r="DP340">
        <v>1</v>
      </c>
      <c r="DQ340">
        <v>1</v>
      </c>
      <c r="DU340">
        <v>1005</v>
      </c>
      <c r="DV340" t="s">
        <v>399</v>
      </c>
      <c r="DW340" t="s">
        <v>399</v>
      </c>
      <c r="DX340">
        <v>1</v>
      </c>
      <c r="EE340">
        <v>45919571</v>
      </c>
      <c r="EF340">
        <v>2</v>
      </c>
      <c r="EG340" t="s">
        <v>24</v>
      </c>
      <c r="EH340">
        <v>0</v>
      </c>
      <c r="EI340" t="s">
        <v>3</v>
      </c>
      <c r="EJ340">
        <v>1</v>
      </c>
      <c r="EK340">
        <v>11001</v>
      </c>
      <c r="EL340" t="s">
        <v>360</v>
      </c>
      <c r="EM340" t="s">
        <v>361</v>
      </c>
      <c r="EO340" t="s">
        <v>3</v>
      </c>
      <c r="EQ340">
        <v>0</v>
      </c>
      <c r="ER340">
        <v>65.63</v>
      </c>
      <c r="ES340">
        <v>65.63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46"/>
        <v>0</v>
      </c>
      <c r="FS340">
        <v>0</v>
      </c>
      <c r="FT340" t="s">
        <v>28</v>
      </c>
      <c r="FU340" t="s">
        <v>29</v>
      </c>
      <c r="FX340">
        <v>110.7</v>
      </c>
      <c r="FY340">
        <v>63.75</v>
      </c>
      <c r="GA340" t="s">
        <v>3</v>
      </c>
      <c r="GD340">
        <v>1</v>
      </c>
      <c r="GF340">
        <v>1158602457</v>
      </c>
      <c r="GG340">
        <v>2</v>
      </c>
      <c r="GH340">
        <v>1</v>
      </c>
      <c r="GI340">
        <v>-2</v>
      </c>
      <c r="GJ340">
        <v>0</v>
      </c>
      <c r="GK340">
        <v>0</v>
      </c>
      <c r="GL340">
        <f t="shared" si="347"/>
        <v>0</v>
      </c>
      <c r="GM340">
        <f t="shared" si="348"/>
        <v>1004.14</v>
      </c>
      <c r="GN340">
        <f t="shared" si="349"/>
        <v>1004.14</v>
      </c>
      <c r="GO340">
        <f t="shared" si="350"/>
        <v>0</v>
      </c>
      <c r="GP340">
        <f t="shared" si="351"/>
        <v>0</v>
      </c>
      <c r="GR340">
        <v>0</v>
      </c>
      <c r="GS340">
        <v>3</v>
      </c>
      <c r="GT340">
        <v>0</v>
      </c>
      <c r="GU340" t="s">
        <v>3</v>
      </c>
      <c r="GV340">
        <f t="shared" si="352"/>
        <v>0</v>
      </c>
      <c r="GW340">
        <v>1</v>
      </c>
      <c r="GX340">
        <f t="shared" si="353"/>
        <v>0</v>
      </c>
      <c r="HA340">
        <v>0</v>
      </c>
      <c r="HB340">
        <v>0</v>
      </c>
      <c r="HC340">
        <f t="shared" si="354"/>
        <v>0</v>
      </c>
      <c r="IK340">
        <v>0</v>
      </c>
    </row>
    <row r="341" spans="1:245" x14ac:dyDescent="0.2">
      <c r="A341">
        <v>18</v>
      </c>
      <c r="B341">
        <v>1</v>
      </c>
      <c r="C341">
        <v>698</v>
      </c>
      <c r="E341" t="s">
        <v>421</v>
      </c>
      <c r="F341" t="s">
        <v>422</v>
      </c>
      <c r="G341" t="s">
        <v>423</v>
      </c>
      <c r="H341" t="s">
        <v>399</v>
      </c>
      <c r="I341">
        <f>I337*J341</f>
        <v>15.3</v>
      </c>
      <c r="J341">
        <v>102.00000000000001</v>
      </c>
      <c r="O341">
        <f t="shared" si="321"/>
        <v>1004.14</v>
      </c>
      <c r="P341">
        <f t="shared" si="322"/>
        <v>1004.14</v>
      </c>
      <c r="Q341">
        <f t="shared" si="323"/>
        <v>0</v>
      </c>
      <c r="R341">
        <f t="shared" si="324"/>
        <v>0</v>
      </c>
      <c r="S341">
        <f t="shared" si="325"/>
        <v>0</v>
      </c>
      <c r="T341">
        <f t="shared" si="326"/>
        <v>0</v>
      </c>
      <c r="U341">
        <f t="shared" si="327"/>
        <v>0</v>
      </c>
      <c r="V341">
        <f t="shared" si="328"/>
        <v>0</v>
      </c>
      <c r="W341">
        <f t="shared" si="329"/>
        <v>0</v>
      </c>
      <c r="X341">
        <f t="shared" si="330"/>
        <v>0</v>
      </c>
      <c r="Y341">
        <f t="shared" si="331"/>
        <v>0</v>
      </c>
      <c r="AA341">
        <v>47641669</v>
      </c>
      <c r="AB341">
        <f t="shared" si="332"/>
        <v>65.63</v>
      </c>
      <c r="AC341">
        <f t="shared" si="291"/>
        <v>65.63</v>
      </c>
      <c r="AD341">
        <f>ROUND((((ET341)-(EU341))+AE341),6)</f>
        <v>0</v>
      </c>
      <c r="AE341">
        <f t="shared" si="355"/>
        <v>0</v>
      </c>
      <c r="AF341">
        <f t="shared" si="355"/>
        <v>0</v>
      </c>
      <c r="AG341">
        <f t="shared" si="333"/>
        <v>0</v>
      </c>
      <c r="AH341">
        <f t="shared" si="356"/>
        <v>0</v>
      </c>
      <c r="AI341">
        <f t="shared" si="356"/>
        <v>0</v>
      </c>
      <c r="AJ341">
        <f t="shared" si="334"/>
        <v>0</v>
      </c>
      <c r="AK341">
        <v>65.63</v>
      </c>
      <c r="AL341">
        <v>65.63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111</v>
      </c>
      <c r="AU341">
        <v>64</v>
      </c>
      <c r="AV341">
        <v>1</v>
      </c>
      <c r="AW341">
        <v>1</v>
      </c>
      <c r="AZ341">
        <v>1</v>
      </c>
      <c r="BA341">
        <v>1</v>
      </c>
      <c r="BB341">
        <v>1</v>
      </c>
      <c r="BC341">
        <v>1</v>
      </c>
      <c r="BD341" t="s">
        <v>3</v>
      </c>
      <c r="BE341" t="s">
        <v>3</v>
      </c>
      <c r="BF341" t="s">
        <v>3</v>
      </c>
      <c r="BG341" t="s">
        <v>3</v>
      </c>
      <c r="BH341">
        <v>3</v>
      </c>
      <c r="BI341">
        <v>1</v>
      </c>
      <c r="BJ341" t="s">
        <v>424</v>
      </c>
      <c r="BM341">
        <v>11001</v>
      </c>
      <c r="BN341">
        <v>0</v>
      </c>
      <c r="BO341" t="s">
        <v>3</v>
      </c>
      <c r="BP341">
        <v>0</v>
      </c>
      <c r="BQ341">
        <v>2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3</v>
      </c>
      <c r="BZ341">
        <v>123</v>
      </c>
      <c r="CA341">
        <v>75</v>
      </c>
      <c r="CE341">
        <v>0</v>
      </c>
      <c r="CF341">
        <v>0</v>
      </c>
      <c r="CG341">
        <v>0</v>
      </c>
      <c r="CM341">
        <v>0</v>
      </c>
      <c r="CN341" t="s">
        <v>3</v>
      </c>
      <c r="CO341">
        <v>0</v>
      </c>
      <c r="CP341">
        <f t="shared" si="335"/>
        <v>1004.14</v>
      </c>
      <c r="CQ341">
        <f t="shared" si="336"/>
        <v>65.63</v>
      </c>
      <c r="CR341">
        <f t="shared" si="337"/>
        <v>0</v>
      </c>
      <c r="CS341">
        <f t="shared" si="338"/>
        <v>0</v>
      </c>
      <c r="CT341">
        <f t="shared" si="339"/>
        <v>0</v>
      </c>
      <c r="CU341">
        <f t="shared" si="340"/>
        <v>0</v>
      </c>
      <c r="CV341">
        <f t="shared" si="341"/>
        <v>0</v>
      </c>
      <c r="CW341">
        <f t="shared" si="342"/>
        <v>0</v>
      </c>
      <c r="CX341">
        <f t="shared" si="343"/>
        <v>0</v>
      </c>
      <c r="CY341">
        <f t="shared" si="344"/>
        <v>0</v>
      </c>
      <c r="CZ341">
        <f t="shared" si="345"/>
        <v>0</v>
      </c>
      <c r="DC341" t="s">
        <v>3</v>
      </c>
      <c r="DD341" t="s">
        <v>3</v>
      </c>
      <c r="DE341" t="s">
        <v>3</v>
      </c>
      <c r="DF341" t="s">
        <v>3</v>
      </c>
      <c r="DG341" t="s">
        <v>3</v>
      </c>
      <c r="DH341" t="s">
        <v>3</v>
      </c>
      <c r="DI341" t="s">
        <v>3</v>
      </c>
      <c r="DJ341" t="s">
        <v>3</v>
      </c>
      <c r="DK341" t="s">
        <v>3</v>
      </c>
      <c r="DL341" t="s">
        <v>3</v>
      </c>
      <c r="DM341" t="s">
        <v>3</v>
      </c>
      <c r="DN341">
        <v>0</v>
      </c>
      <c r="DO341">
        <v>0</v>
      </c>
      <c r="DP341">
        <v>1</v>
      </c>
      <c r="DQ341">
        <v>1</v>
      </c>
      <c r="DU341">
        <v>1005</v>
      </c>
      <c r="DV341" t="s">
        <v>399</v>
      </c>
      <c r="DW341" t="s">
        <v>399</v>
      </c>
      <c r="DX341">
        <v>1</v>
      </c>
      <c r="EE341">
        <v>45919571</v>
      </c>
      <c r="EF341">
        <v>2</v>
      </c>
      <c r="EG341" t="s">
        <v>24</v>
      </c>
      <c r="EH341">
        <v>0</v>
      </c>
      <c r="EI341" t="s">
        <v>3</v>
      </c>
      <c r="EJ341">
        <v>1</v>
      </c>
      <c r="EK341">
        <v>11001</v>
      </c>
      <c r="EL341" t="s">
        <v>360</v>
      </c>
      <c r="EM341" t="s">
        <v>361</v>
      </c>
      <c r="EO341" t="s">
        <v>3</v>
      </c>
      <c r="EQ341">
        <v>0</v>
      </c>
      <c r="ER341">
        <v>65.63</v>
      </c>
      <c r="ES341">
        <v>65.63</v>
      </c>
      <c r="ET341">
        <v>0</v>
      </c>
      <c r="EU341">
        <v>0</v>
      </c>
      <c r="EV341">
        <v>0</v>
      </c>
      <c r="EW341">
        <v>0</v>
      </c>
      <c r="EX341">
        <v>0</v>
      </c>
      <c r="FQ341">
        <v>0</v>
      </c>
      <c r="FR341">
        <f t="shared" si="346"/>
        <v>0</v>
      </c>
      <c r="FS341">
        <v>0</v>
      </c>
      <c r="FT341" t="s">
        <v>28</v>
      </c>
      <c r="FU341" t="s">
        <v>29</v>
      </c>
      <c r="FX341">
        <v>110.7</v>
      </c>
      <c r="FY341">
        <v>63.75</v>
      </c>
      <c r="GA341" t="s">
        <v>3</v>
      </c>
      <c r="GD341">
        <v>1</v>
      </c>
      <c r="GF341">
        <v>1158602457</v>
      </c>
      <c r="GG341">
        <v>2</v>
      </c>
      <c r="GH341">
        <v>1</v>
      </c>
      <c r="GI341">
        <v>-2</v>
      </c>
      <c r="GJ341">
        <v>0</v>
      </c>
      <c r="GK341">
        <v>0</v>
      </c>
      <c r="GL341">
        <f t="shared" si="347"/>
        <v>0</v>
      </c>
      <c r="GM341">
        <f t="shared" si="348"/>
        <v>1004.14</v>
      </c>
      <c r="GN341">
        <f t="shared" si="349"/>
        <v>1004.14</v>
      </c>
      <c r="GO341">
        <f t="shared" si="350"/>
        <v>0</v>
      </c>
      <c r="GP341">
        <f t="shared" si="351"/>
        <v>0</v>
      </c>
      <c r="GR341">
        <v>0</v>
      </c>
      <c r="GS341">
        <v>0</v>
      </c>
      <c r="GT341">
        <v>0</v>
      </c>
      <c r="GU341" t="s">
        <v>3</v>
      </c>
      <c r="GV341">
        <f t="shared" si="352"/>
        <v>0</v>
      </c>
      <c r="GW341">
        <v>1</v>
      </c>
      <c r="GX341">
        <f t="shared" si="353"/>
        <v>0</v>
      </c>
      <c r="HA341">
        <v>0</v>
      </c>
      <c r="HB341">
        <v>0</v>
      </c>
      <c r="HC341">
        <f t="shared" si="354"/>
        <v>0</v>
      </c>
      <c r="IK341">
        <v>0</v>
      </c>
    </row>
    <row r="342" spans="1:245" x14ac:dyDescent="0.2">
      <c r="A342">
        <v>17</v>
      </c>
      <c r="B342">
        <v>1</v>
      </c>
      <c r="C342">
        <f>ROW(SmtRes!A708)</f>
        <v>708</v>
      </c>
      <c r="D342">
        <f>ROW(EtalonRes!A715)</f>
        <v>715</v>
      </c>
      <c r="E342" t="s">
        <v>425</v>
      </c>
      <c r="F342" t="s">
        <v>426</v>
      </c>
      <c r="G342" t="s">
        <v>427</v>
      </c>
      <c r="H342" t="s">
        <v>122</v>
      </c>
      <c r="I342">
        <f>ROUND(20/100,9)</f>
        <v>0.2</v>
      </c>
      <c r="J342">
        <v>0</v>
      </c>
      <c r="O342">
        <f t="shared" si="321"/>
        <v>930.9</v>
      </c>
      <c r="P342">
        <f t="shared" si="322"/>
        <v>738.01</v>
      </c>
      <c r="Q342">
        <f t="shared" si="323"/>
        <v>22.65</v>
      </c>
      <c r="R342">
        <f t="shared" si="324"/>
        <v>2.77</v>
      </c>
      <c r="S342">
        <f t="shared" si="325"/>
        <v>170.24</v>
      </c>
      <c r="T342">
        <f t="shared" si="326"/>
        <v>0</v>
      </c>
      <c r="U342">
        <f t="shared" si="327"/>
        <v>20.123159999999999</v>
      </c>
      <c r="V342">
        <f t="shared" si="328"/>
        <v>0.20699999999999999</v>
      </c>
      <c r="W342">
        <f t="shared" si="329"/>
        <v>0</v>
      </c>
      <c r="X342">
        <f t="shared" si="330"/>
        <v>221.45</v>
      </c>
      <c r="Y342">
        <f t="shared" si="331"/>
        <v>140.13999999999999</v>
      </c>
      <c r="AA342">
        <v>47636896</v>
      </c>
      <c r="AB342">
        <f t="shared" si="332"/>
        <v>4654.5101500000001</v>
      </c>
      <c r="AC342">
        <f t="shared" si="291"/>
        <v>3690.05</v>
      </c>
      <c r="AD342">
        <f>ROUND((((((ET342*1.15)*1.25))-(((EU342*1.15)*1.25)))+AE342),6)</f>
        <v>113.24625</v>
      </c>
      <c r="AE342">
        <f>ROUND((((EU342*1.15)*1.25)),6)</f>
        <v>13.8575</v>
      </c>
      <c r="AF342">
        <f>ROUND((((EV342*1.15)*1.15)),6)</f>
        <v>851.21389999999997</v>
      </c>
      <c r="AG342">
        <f t="shared" si="333"/>
        <v>0</v>
      </c>
      <c r="AH342">
        <f>(((EW342*1.15)*1.15))</f>
        <v>100.61579999999998</v>
      </c>
      <c r="AI342">
        <f>(((EX342*1.15)*1.25))</f>
        <v>1.0349999999999999</v>
      </c>
      <c r="AJ342">
        <f t="shared" si="334"/>
        <v>0</v>
      </c>
      <c r="AK342">
        <v>4412.47</v>
      </c>
      <c r="AL342">
        <v>3690.05</v>
      </c>
      <c r="AM342">
        <v>78.78</v>
      </c>
      <c r="AN342">
        <v>9.64</v>
      </c>
      <c r="AO342">
        <v>643.64</v>
      </c>
      <c r="AP342">
        <v>0</v>
      </c>
      <c r="AQ342">
        <v>76.08</v>
      </c>
      <c r="AR342">
        <v>0.72</v>
      </c>
      <c r="AS342">
        <v>0</v>
      </c>
      <c r="AT342">
        <v>128</v>
      </c>
      <c r="AU342">
        <v>81</v>
      </c>
      <c r="AV342">
        <v>1</v>
      </c>
      <c r="AW342">
        <v>1</v>
      </c>
      <c r="AZ342">
        <v>1</v>
      </c>
      <c r="BA342">
        <v>1</v>
      </c>
      <c r="BB342">
        <v>1</v>
      </c>
      <c r="BC342">
        <v>1</v>
      </c>
      <c r="BD342" t="s">
        <v>3</v>
      </c>
      <c r="BE342" t="s">
        <v>3</v>
      </c>
      <c r="BF342" t="s">
        <v>3</v>
      </c>
      <c r="BG342" t="s">
        <v>3</v>
      </c>
      <c r="BH342">
        <v>0</v>
      </c>
      <c r="BI342">
        <v>1</v>
      </c>
      <c r="BJ342" t="s">
        <v>428</v>
      </c>
      <c r="BM342">
        <v>27001</v>
      </c>
      <c r="BN342">
        <v>0</v>
      </c>
      <c r="BO342" t="s">
        <v>3</v>
      </c>
      <c r="BP342">
        <v>0</v>
      </c>
      <c r="BQ342">
        <v>2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3</v>
      </c>
      <c r="BZ342">
        <v>142</v>
      </c>
      <c r="CA342">
        <v>95</v>
      </c>
      <c r="CE342">
        <v>0</v>
      </c>
      <c r="CF342">
        <v>0</v>
      </c>
      <c r="CG342">
        <v>0</v>
      </c>
      <c r="CM342">
        <v>0</v>
      </c>
      <c r="CN342" t="s">
        <v>1175</v>
      </c>
      <c r="CO342">
        <v>0</v>
      </c>
      <c r="CP342">
        <f t="shared" si="335"/>
        <v>930.9</v>
      </c>
      <c r="CQ342">
        <f t="shared" si="336"/>
        <v>3690.05</v>
      </c>
      <c r="CR342">
        <f t="shared" si="337"/>
        <v>113.24625</v>
      </c>
      <c r="CS342">
        <f t="shared" si="338"/>
        <v>13.8575</v>
      </c>
      <c r="CT342">
        <f t="shared" si="339"/>
        <v>851.21389999999997</v>
      </c>
      <c r="CU342">
        <f t="shared" si="340"/>
        <v>0</v>
      </c>
      <c r="CV342">
        <f t="shared" si="341"/>
        <v>100.61579999999998</v>
      </c>
      <c r="CW342">
        <f t="shared" si="342"/>
        <v>1.0349999999999999</v>
      </c>
      <c r="CX342">
        <f t="shared" si="343"/>
        <v>0</v>
      </c>
      <c r="CY342">
        <f t="shared" si="344"/>
        <v>221.45280000000002</v>
      </c>
      <c r="CZ342">
        <f t="shared" si="345"/>
        <v>140.13810000000001</v>
      </c>
      <c r="DC342" t="s">
        <v>3</v>
      </c>
      <c r="DD342" t="s">
        <v>3</v>
      </c>
      <c r="DE342" t="s">
        <v>348</v>
      </c>
      <c r="DF342" t="s">
        <v>348</v>
      </c>
      <c r="DG342" t="s">
        <v>196</v>
      </c>
      <c r="DH342" t="s">
        <v>3</v>
      </c>
      <c r="DI342" t="s">
        <v>196</v>
      </c>
      <c r="DJ342" t="s">
        <v>348</v>
      </c>
      <c r="DK342" t="s">
        <v>3</v>
      </c>
      <c r="DL342" t="s">
        <v>3</v>
      </c>
      <c r="DM342" t="s">
        <v>3</v>
      </c>
      <c r="DN342">
        <v>0</v>
      </c>
      <c r="DO342">
        <v>0</v>
      </c>
      <c r="DP342">
        <v>1</v>
      </c>
      <c r="DQ342">
        <v>1</v>
      </c>
      <c r="DU342">
        <v>1003</v>
      </c>
      <c r="DV342" t="s">
        <v>122</v>
      </c>
      <c r="DW342" t="s">
        <v>122</v>
      </c>
      <c r="DX342">
        <v>100</v>
      </c>
      <c r="EE342">
        <v>45919611</v>
      </c>
      <c r="EF342">
        <v>2</v>
      </c>
      <c r="EG342" t="s">
        <v>24</v>
      </c>
      <c r="EH342">
        <v>0</v>
      </c>
      <c r="EI342" t="s">
        <v>3</v>
      </c>
      <c r="EJ342">
        <v>1</v>
      </c>
      <c r="EK342">
        <v>27001</v>
      </c>
      <c r="EL342" t="s">
        <v>429</v>
      </c>
      <c r="EM342" t="s">
        <v>430</v>
      </c>
      <c r="EO342" t="s">
        <v>351</v>
      </c>
      <c r="EQ342">
        <v>0</v>
      </c>
      <c r="ER342">
        <v>4412.47</v>
      </c>
      <c r="ES342">
        <v>3690.05</v>
      </c>
      <c r="ET342">
        <v>78.78</v>
      </c>
      <c r="EU342">
        <v>9.64</v>
      </c>
      <c r="EV342">
        <v>643.64</v>
      </c>
      <c r="EW342">
        <v>76.08</v>
      </c>
      <c r="EX342">
        <v>0.72</v>
      </c>
      <c r="EY342">
        <v>0</v>
      </c>
      <c r="FQ342">
        <v>0</v>
      </c>
      <c r="FR342">
        <f t="shared" si="346"/>
        <v>0</v>
      </c>
      <c r="FS342">
        <v>0</v>
      </c>
      <c r="FT342" t="s">
        <v>28</v>
      </c>
      <c r="FU342" t="s">
        <v>29</v>
      </c>
      <c r="FX342">
        <v>127.8</v>
      </c>
      <c r="FY342">
        <v>80.75</v>
      </c>
      <c r="GA342" t="s">
        <v>3</v>
      </c>
      <c r="GD342">
        <v>1</v>
      </c>
      <c r="GF342">
        <v>-1554983997</v>
      </c>
      <c r="GG342">
        <v>2</v>
      </c>
      <c r="GH342">
        <v>1</v>
      </c>
      <c r="GI342">
        <v>-2</v>
      </c>
      <c r="GJ342">
        <v>0</v>
      </c>
      <c r="GK342">
        <v>0</v>
      </c>
      <c r="GL342">
        <f t="shared" si="347"/>
        <v>0</v>
      </c>
      <c r="GM342">
        <f t="shared" si="348"/>
        <v>1292.49</v>
      </c>
      <c r="GN342">
        <f t="shared" si="349"/>
        <v>1292.49</v>
      </c>
      <c r="GO342">
        <f t="shared" si="350"/>
        <v>0</v>
      </c>
      <c r="GP342">
        <f t="shared" si="351"/>
        <v>0</v>
      </c>
      <c r="GR342">
        <v>0</v>
      </c>
      <c r="GS342">
        <v>3</v>
      </c>
      <c r="GT342">
        <v>0</v>
      </c>
      <c r="GU342" t="s">
        <v>3</v>
      </c>
      <c r="GV342">
        <f t="shared" si="352"/>
        <v>0</v>
      </c>
      <c r="GW342">
        <v>1</v>
      </c>
      <c r="GX342">
        <f t="shared" si="353"/>
        <v>0</v>
      </c>
      <c r="HA342">
        <v>0</v>
      </c>
      <c r="HB342">
        <v>0</v>
      </c>
      <c r="HC342">
        <f t="shared" si="354"/>
        <v>0</v>
      </c>
      <c r="IK342">
        <v>0</v>
      </c>
    </row>
    <row r="343" spans="1:245" x14ac:dyDescent="0.2">
      <c r="A343">
        <v>17</v>
      </c>
      <c r="B343">
        <v>1</v>
      </c>
      <c r="C343">
        <f>ROW(SmtRes!A718)</f>
        <v>718</v>
      </c>
      <c r="D343">
        <f>ROW(EtalonRes!A724)</f>
        <v>724</v>
      </c>
      <c r="E343" t="s">
        <v>425</v>
      </c>
      <c r="F343" t="s">
        <v>426</v>
      </c>
      <c r="G343" t="s">
        <v>427</v>
      </c>
      <c r="H343" t="s">
        <v>122</v>
      </c>
      <c r="I343">
        <f>ROUND(20/100,9)</f>
        <v>0.2</v>
      </c>
      <c r="J343">
        <v>0</v>
      </c>
      <c r="O343">
        <f t="shared" si="321"/>
        <v>930.9</v>
      </c>
      <c r="P343">
        <f t="shared" si="322"/>
        <v>738.01</v>
      </c>
      <c r="Q343">
        <f t="shared" si="323"/>
        <v>22.65</v>
      </c>
      <c r="R343">
        <f t="shared" si="324"/>
        <v>2.77</v>
      </c>
      <c r="S343">
        <f t="shared" si="325"/>
        <v>170.24</v>
      </c>
      <c r="T343">
        <f t="shared" si="326"/>
        <v>0</v>
      </c>
      <c r="U343">
        <f t="shared" si="327"/>
        <v>20.123159999999999</v>
      </c>
      <c r="V343">
        <f t="shared" si="328"/>
        <v>0.20699999999999999</v>
      </c>
      <c r="W343">
        <f t="shared" si="329"/>
        <v>0</v>
      </c>
      <c r="X343">
        <f t="shared" si="330"/>
        <v>221.45</v>
      </c>
      <c r="Y343">
        <f t="shared" si="331"/>
        <v>140.13999999999999</v>
      </c>
      <c r="AA343">
        <v>47641669</v>
      </c>
      <c r="AB343">
        <f t="shared" si="332"/>
        <v>4654.5101500000001</v>
      </c>
      <c r="AC343">
        <f t="shared" si="291"/>
        <v>3690.05</v>
      </c>
      <c r="AD343">
        <f>ROUND((((((ET343*1.15)*1.25))-(((EU343*1.15)*1.25)))+AE343),6)</f>
        <v>113.24625</v>
      </c>
      <c r="AE343">
        <f>ROUND((((EU343*1.15)*1.25)),6)</f>
        <v>13.8575</v>
      </c>
      <c r="AF343">
        <f>ROUND((((EV343*1.15)*1.15)),6)</f>
        <v>851.21389999999997</v>
      </c>
      <c r="AG343">
        <f t="shared" si="333"/>
        <v>0</v>
      </c>
      <c r="AH343">
        <f>(((EW343*1.15)*1.15))</f>
        <v>100.61579999999998</v>
      </c>
      <c r="AI343">
        <f>(((EX343*1.15)*1.25))</f>
        <v>1.0349999999999999</v>
      </c>
      <c r="AJ343">
        <f t="shared" si="334"/>
        <v>0</v>
      </c>
      <c r="AK343">
        <v>4412.47</v>
      </c>
      <c r="AL343">
        <v>3690.05</v>
      </c>
      <c r="AM343">
        <v>78.78</v>
      </c>
      <c r="AN343">
        <v>9.64</v>
      </c>
      <c r="AO343">
        <v>643.64</v>
      </c>
      <c r="AP343">
        <v>0</v>
      </c>
      <c r="AQ343">
        <v>76.08</v>
      </c>
      <c r="AR343">
        <v>0.72</v>
      </c>
      <c r="AS343">
        <v>0</v>
      </c>
      <c r="AT343">
        <v>128</v>
      </c>
      <c r="AU343">
        <v>81</v>
      </c>
      <c r="AV343">
        <v>1</v>
      </c>
      <c r="AW343">
        <v>1</v>
      </c>
      <c r="AZ343">
        <v>1</v>
      </c>
      <c r="BA343">
        <v>1</v>
      </c>
      <c r="BB343">
        <v>1</v>
      </c>
      <c r="BC343">
        <v>1</v>
      </c>
      <c r="BD343" t="s">
        <v>3</v>
      </c>
      <c r="BE343" t="s">
        <v>3</v>
      </c>
      <c r="BF343" t="s">
        <v>3</v>
      </c>
      <c r="BG343" t="s">
        <v>3</v>
      </c>
      <c r="BH343">
        <v>0</v>
      </c>
      <c r="BI343">
        <v>1</v>
      </c>
      <c r="BJ343" t="s">
        <v>428</v>
      </c>
      <c r="BM343">
        <v>27001</v>
      </c>
      <c r="BN343">
        <v>0</v>
      </c>
      <c r="BO343" t="s">
        <v>3</v>
      </c>
      <c r="BP343">
        <v>0</v>
      </c>
      <c r="BQ343">
        <v>2</v>
      </c>
      <c r="BR343">
        <v>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3</v>
      </c>
      <c r="BZ343">
        <v>142</v>
      </c>
      <c r="CA343">
        <v>95</v>
      </c>
      <c r="CE343">
        <v>0</v>
      </c>
      <c r="CF343">
        <v>0</v>
      </c>
      <c r="CG343">
        <v>0</v>
      </c>
      <c r="CM343">
        <v>0</v>
      </c>
      <c r="CN343" t="s">
        <v>1175</v>
      </c>
      <c r="CO343">
        <v>0</v>
      </c>
      <c r="CP343">
        <f t="shared" si="335"/>
        <v>930.9</v>
      </c>
      <c r="CQ343">
        <f t="shared" si="336"/>
        <v>3690.05</v>
      </c>
      <c r="CR343">
        <f t="shared" si="337"/>
        <v>113.24625</v>
      </c>
      <c r="CS343">
        <f t="shared" si="338"/>
        <v>13.8575</v>
      </c>
      <c r="CT343">
        <f t="shared" si="339"/>
        <v>851.21389999999997</v>
      </c>
      <c r="CU343">
        <f t="shared" si="340"/>
        <v>0</v>
      </c>
      <c r="CV343">
        <f t="shared" si="341"/>
        <v>100.61579999999998</v>
      </c>
      <c r="CW343">
        <f t="shared" si="342"/>
        <v>1.0349999999999999</v>
      </c>
      <c r="CX343">
        <f t="shared" si="343"/>
        <v>0</v>
      </c>
      <c r="CY343">
        <f t="shared" si="344"/>
        <v>221.45280000000002</v>
      </c>
      <c r="CZ343">
        <f t="shared" si="345"/>
        <v>140.13810000000001</v>
      </c>
      <c r="DC343" t="s">
        <v>3</v>
      </c>
      <c r="DD343" t="s">
        <v>3</v>
      </c>
      <c r="DE343" t="s">
        <v>348</v>
      </c>
      <c r="DF343" t="s">
        <v>348</v>
      </c>
      <c r="DG343" t="s">
        <v>196</v>
      </c>
      <c r="DH343" t="s">
        <v>3</v>
      </c>
      <c r="DI343" t="s">
        <v>196</v>
      </c>
      <c r="DJ343" t="s">
        <v>348</v>
      </c>
      <c r="DK343" t="s">
        <v>3</v>
      </c>
      <c r="DL343" t="s">
        <v>3</v>
      </c>
      <c r="DM343" t="s">
        <v>3</v>
      </c>
      <c r="DN343">
        <v>0</v>
      </c>
      <c r="DO343">
        <v>0</v>
      </c>
      <c r="DP343">
        <v>1</v>
      </c>
      <c r="DQ343">
        <v>1</v>
      </c>
      <c r="DU343">
        <v>1003</v>
      </c>
      <c r="DV343" t="s">
        <v>122</v>
      </c>
      <c r="DW343" t="s">
        <v>122</v>
      </c>
      <c r="DX343">
        <v>100</v>
      </c>
      <c r="EE343">
        <v>45919611</v>
      </c>
      <c r="EF343">
        <v>2</v>
      </c>
      <c r="EG343" t="s">
        <v>24</v>
      </c>
      <c r="EH343">
        <v>0</v>
      </c>
      <c r="EI343" t="s">
        <v>3</v>
      </c>
      <c r="EJ343">
        <v>1</v>
      </c>
      <c r="EK343">
        <v>27001</v>
      </c>
      <c r="EL343" t="s">
        <v>429</v>
      </c>
      <c r="EM343" t="s">
        <v>430</v>
      </c>
      <c r="EO343" t="s">
        <v>351</v>
      </c>
      <c r="EQ343">
        <v>0</v>
      </c>
      <c r="ER343">
        <v>4412.47</v>
      </c>
      <c r="ES343">
        <v>3690.05</v>
      </c>
      <c r="ET343">
        <v>78.78</v>
      </c>
      <c r="EU343">
        <v>9.64</v>
      </c>
      <c r="EV343">
        <v>643.64</v>
      </c>
      <c r="EW343">
        <v>76.08</v>
      </c>
      <c r="EX343">
        <v>0.72</v>
      </c>
      <c r="EY343">
        <v>0</v>
      </c>
      <c r="FQ343">
        <v>0</v>
      </c>
      <c r="FR343">
        <f t="shared" si="346"/>
        <v>0</v>
      </c>
      <c r="FS343">
        <v>0</v>
      </c>
      <c r="FT343" t="s">
        <v>28</v>
      </c>
      <c r="FU343" t="s">
        <v>29</v>
      </c>
      <c r="FX343">
        <v>127.8</v>
      </c>
      <c r="FY343">
        <v>80.75</v>
      </c>
      <c r="GA343" t="s">
        <v>3</v>
      </c>
      <c r="GD343">
        <v>1</v>
      </c>
      <c r="GF343">
        <v>-1554983997</v>
      </c>
      <c r="GG343">
        <v>2</v>
      </c>
      <c r="GH343">
        <v>1</v>
      </c>
      <c r="GI343">
        <v>-2</v>
      </c>
      <c r="GJ343">
        <v>0</v>
      </c>
      <c r="GK343">
        <v>0</v>
      </c>
      <c r="GL343">
        <f t="shared" si="347"/>
        <v>0</v>
      </c>
      <c r="GM343">
        <f t="shared" si="348"/>
        <v>1292.49</v>
      </c>
      <c r="GN343">
        <f t="shared" si="349"/>
        <v>1292.49</v>
      </c>
      <c r="GO343">
        <f t="shared" si="350"/>
        <v>0</v>
      </c>
      <c r="GP343">
        <f t="shared" si="351"/>
        <v>0</v>
      </c>
      <c r="GR343">
        <v>0</v>
      </c>
      <c r="GS343">
        <v>0</v>
      </c>
      <c r="GT343">
        <v>0</v>
      </c>
      <c r="GU343" t="s">
        <v>3</v>
      </c>
      <c r="GV343">
        <f t="shared" si="352"/>
        <v>0</v>
      </c>
      <c r="GW343">
        <v>1</v>
      </c>
      <c r="GX343">
        <f t="shared" si="353"/>
        <v>0</v>
      </c>
      <c r="HA343">
        <v>0</v>
      </c>
      <c r="HB343">
        <v>0</v>
      </c>
      <c r="HC343">
        <f t="shared" si="354"/>
        <v>0</v>
      </c>
      <c r="IK343">
        <v>0</v>
      </c>
    </row>
    <row r="344" spans="1:245" x14ac:dyDescent="0.2">
      <c r="A344">
        <v>18</v>
      </c>
      <c r="B344">
        <v>1</v>
      </c>
      <c r="C344">
        <v>708</v>
      </c>
      <c r="E344" t="s">
        <v>431</v>
      </c>
      <c r="F344" t="s">
        <v>432</v>
      </c>
      <c r="G344" t="s">
        <v>433</v>
      </c>
      <c r="H344" t="s">
        <v>251</v>
      </c>
      <c r="I344">
        <f>I342*J344</f>
        <v>20</v>
      </c>
      <c r="J344">
        <v>100</v>
      </c>
      <c r="O344">
        <f t="shared" si="321"/>
        <v>0</v>
      </c>
      <c r="P344">
        <f t="shared" si="322"/>
        <v>0</v>
      </c>
      <c r="Q344">
        <f t="shared" si="323"/>
        <v>0</v>
      </c>
      <c r="R344">
        <f t="shared" si="324"/>
        <v>0</v>
      </c>
      <c r="S344">
        <f t="shared" si="325"/>
        <v>0</v>
      </c>
      <c r="T344">
        <f t="shared" si="326"/>
        <v>0</v>
      </c>
      <c r="U344">
        <f t="shared" si="327"/>
        <v>0</v>
      </c>
      <c r="V344">
        <f t="shared" si="328"/>
        <v>0</v>
      </c>
      <c r="W344">
        <f t="shared" si="329"/>
        <v>0</v>
      </c>
      <c r="X344">
        <f t="shared" si="330"/>
        <v>0</v>
      </c>
      <c r="Y344">
        <f t="shared" si="331"/>
        <v>0</v>
      </c>
      <c r="AA344">
        <v>47636896</v>
      </c>
      <c r="AB344">
        <f t="shared" si="332"/>
        <v>0</v>
      </c>
      <c r="AC344">
        <f t="shared" si="291"/>
        <v>0</v>
      </c>
      <c r="AD344">
        <f>ROUND((((ET344)-(EU344))+AE344),6)</f>
        <v>0</v>
      </c>
      <c r="AE344">
        <f t="shared" ref="AE344:AF347" si="357">ROUND((EU344),6)</f>
        <v>0</v>
      </c>
      <c r="AF344">
        <f t="shared" si="357"/>
        <v>0</v>
      </c>
      <c r="AG344">
        <f t="shared" si="333"/>
        <v>0</v>
      </c>
      <c r="AH344">
        <f t="shared" ref="AH344:AI347" si="358">(EW344)</f>
        <v>0</v>
      </c>
      <c r="AI344">
        <f t="shared" si="358"/>
        <v>0</v>
      </c>
      <c r="AJ344">
        <f t="shared" si="334"/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128</v>
      </c>
      <c r="AU344">
        <v>81</v>
      </c>
      <c r="AV344">
        <v>1</v>
      </c>
      <c r="AW344">
        <v>1</v>
      </c>
      <c r="AZ344">
        <v>1</v>
      </c>
      <c r="BA344">
        <v>1</v>
      </c>
      <c r="BB344">
        <v>1</v>
      </c>
      <c r="BC344">
        <v>1</v>
      </c>
      <c r="BD344" t="s">
        <v>3</v>
      </c>
      <c r="BE344" t="s">
        <v>3</v>
      </c>
      <c r="BF344" t="s">
        <v>3</v>
      </c>
      <c r="BG344" t="s">
        <v>3</v>
      </c>
      <c r="BH344">
        <v>3</v>
      </c>
      <c r="BI344">
        <v>1</v>
      </c>
      <c r="BJ344" t="s">
        <v>3</v>
      </c>
      <c r="BM344">
        <v>27001</v>
      </c>
      <c r="BN344">
        <v>0</v>
      </c>
      <c r="BO344" t="s">
        <v>3</v>
      </c>
      <c r="BP344">
        <v>0</v>
      </c>
      <c r="BQ344">
        <v>2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3</v>
      </c>
      <c r="BZ344">
        <v>142</v>
      </c>
      <c r="CA344">
        <v>95</v>
      </c>
      <c r="CE344">
        <v>0</v>
      </c>
      <c r="CF344">
        <v>0</v>
      </c>
      <c r="CG344">
        <v>0</v>
      </c>
      <c r="CM344">
        <v>0</v>
      </c>
      <c r="CN344" t="s">
        <v>3</v>
      </c>
      <c r="CO344">
        <v>0</v>
      </c>
      <c r="CP344">
        <f t="shared" si="335"/>
        <v>0</v>
      </c>
      <c r="CQ344">
        <f t="shared" si="336"/>
        <v>0</v>
      </c>
      <c r="CR344">
        <f t="shared" si="337"/>
        <v>0</v>
      </c>
      <c r="CS344">
        <f t="shared" si="338"/>
        <v>0</v>
      </c>
      <c r="CT344">
        <f t="shared" si="339"/>
        <v>0</v>
      </c>
      <c r="CU344">
        <f t="shared" si="340"/>
        <v>0</v>
      </c>
      <c r="CV344">
        <f t="shared" si="341"/>
        <v>0</v>
      </c>
      <c r="CW344">
        <f t="shared" si="342"/>
        <v>0</v>
      </c>
      <c r="CX344">
        <f t="shared" si="343"/>
        <v>0</v>
      </c>
      <c r="CY344">
        <f t="shared" si="344"/>
        <v>0</v>
      </c>
      <c r="CZ344">
        <f t="shared" si="345"/>
        <v>0</v>
      </c>
      <c r="DC344" t="s">
        <v>3</v>
      </c>
      <c r="DD344" t="s">
        <v>3</v>
      </c>
      <c r="DE344" t="s">
        <v>3</v>
      </c>
      <c r="DF344" t="s">
        <v>3</v>
      </c>
      <c r="DG344" t="s">
        <v>3</v>
      </c>
      <c r="DH344" t="s">
        <v>3</v>
      </c>
      <c r="DI344" t="s">
        <v>3</v>
      </c>
      <c r="DJ344" t="s">
        <v>3</v>
      </c>
      <c r="DK344" t="s">
        <v>3</v>
      </c>
      <c r="DL344" t="s">
        <v>3</v>
      </c>
      <c r="DM344" t="s">
        <v>3</v>
      </c>
      <c r="DN344">
        <v>0</v>
      </c>
      <c r="DO344">
        <v>0</v>
      </c>
      <c r="DP344">
        <v>1</v>
      </c>
      <c r="DQ344">
        <v>1</v>
      </c>
      <c r="DU344">
        <v>1003</v>
      </c>
      <c r="DV344" t="s">
        <v>251</v>
      </c>
      <c r="DW344" t="s">
        <v>251</v>
      </c>
      <c r="DX344">
        <v>1</v>
      </c>
      <c r="EE344">
        <v>45919611</v>
      </c>
      <c r="EF344">
        <v>2</v>
      </c>
      <c r="EG344" t="s">
        <v>24</v>
      </c>
      <c r="EH344">
        <v>0</v>
      </c>
      <c r="EI344" t="s">
        <v>3</v>
      </c>
      <c r="EJ344">
        <v>1</v>
      </c>
      <c r="EK344">
        <v>27001</v>
      </c>
      <c r="EL344" t="s">
        <v>429</v>
      </c>
      <c r="EM344" t="s">
        <v>430</v>
      </c>
      <c r="EO344" t="s">
        <v>3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FQ344">
        <v>0</v>
      </c>
      <c r="FR344">
        <f t="shared" si="346"/>
        <v>0</v>
      </c>
      <c r="FS344">
        <v>0</v>
      </c>
      <c r="FT344" t="s">
        <v>28</v>
      </c>
      <c r="FU344" t="s">
        <v>29</v>
      </c>
      <c r="FX344">
        <v>127.8</v>
      </c>
      <c r="FY344">
        <v>80.75</v>
      </c>
      <c r="GA344" t="s">
        <v>3</v>
      </c>
      <c r="GD344">
        <v>1</v>
      </c>
      <c r="GF344">
        <v>-848202694</v>
      </c>
      <c r="GG344">
        <v>2</v>
      </c>
      <c r="GH344">
        <v>1</v>
      </c>
      <c r="GI344">
        <v>-2</v>
      </c>
      <c r="GJ344">
        <v>0</v>
      </c>
      <c r="GK344">
        <v>0</v>
      </c>
      <c r="GL344">
        <f t="shared" si="347"/>
        <v>0</v>
      </c>
      <c r="GM344">
        <f t="shared" si="348"/>
        <v>0</v>
      </c>
      <c r="GN344">
        <f t="shared" si="349"/>
        <v>0</v>
      </c>
      <c r="GO344">
        <f t="shared" si="350"/>
        <v>0</v>
      </c>
      <c r="GP344">
        <f t="shared" si="351"/>
        <v>0</v>
      </c>
      <c r="GR344">
        <v>0</v>
      </c>
      <c r="GS344">
        <v>3</v>
      </c>
      <c r="GT344">
        <v>0</v>
      </c>
      <c r="GU344" t="s">
        <v>3</v>
      </c>
      <c r="GV344">
        <f t="shared" si="352"/>
        <v>0</v>
      </c>
      <c r="GW344">
        <v>1</v>
      </c>
      <c r="GX344">
        <f t="shared" si="353"/>
        <v>0</v>
      </c>
      <c r="HA344">
        <v>0</v>
      </c>
      <c r="HB344">
        <v>0</v>
      </c>
      <c r="HC344">
        <f t="shared" si="354"/>
        <v>0</v>
      </c>
      <c r="IK344">
        <v>0</v>
      </c>
    </row>
    <row r="345" spans="1:245" x14ac:dyDescent="0.2">
      <c r="A345">
        <v>18</v>
      </c>
      <c r="B345">
        <v>1</v>
      </c>
      <c r="C345">
        <v>718</v>
      </c>
      <c r="E345" t="s">
        <v>431</v>
      </c>
      <c r="F345" t="s">
        <v>432</v>
      </c>
      <c r="G345" t="s">
        <v>433</v>
      </c>
      <c r="H345" t="s">
        <v>251</v>
      </c>
      <c r="I345">
        <f>I343*J345</f>
        <v>20</v>
      </c>
      <c r="J345">
        <v>100</v>
      </c>
      <c r="O345">
        <f t="shared" si="321"/>
        <v>0</v>
      </c>
      <c r="P345">
        <f t="shared" si="322"/>
        <v>0</v>
      </c>
      <c r="Q345">
        <f t="shared" si="323"/>
        <v>0</v>
      </c>
      <c r="R345">
        <f t="shared" si="324"/>
        <v>0</v>
      </c>
      <c r="S345">
        <f t="shared" si="325"/>
        <v>0</v>
      </c>
      <c r="T345">
        <f t="shared" si="326"/>
        <v>0</v>
      </c>
      <c r="U345">
        <f t="shared" si="327"/>
        <v>0</v>
      </c>
      <c r="V345">
        <f t="shared" si="328"/>
        <v>0</v>
      </c>
      <c r="W345">
        <f t="shared" si="329"/>
        <v>0</v>
      </c>
      <c r="X345">
        <f t="shared" si="330"/>
        <v>0</v>
      </c>
      <c r="Y345">
        <f t="shared" si="331"/>
        <v>0</v>
      </c>
      <c r="AA345">
        <v>47641669</v>
      </c>
      <c r="AB345">
        <f t="shared" si="332"/>
        <v>0</v>
      </c>
      <c r="AC345">
        <f t="shared" si="291"/>
        <v>0</v>
      </c>
      <c r="AD345">
        <f>ROUND((((ET345)-(EU345))+AE345),6)</f>
        <v>0</v>
      </c>
      <c r="AE345">
        <f t="shared" si="357"/>
        <v>0</v>
      </c>
      <c r="AF345">
        <f t="shared" si="357"/>
        <v>0</v>
      </c>
      <c r="AG345">
        <f t="shared" si="333"/>
        <v>0</v>
      </c>
      <c r="AH345">
        <f t="shared" si="358"/>
        <v>0</v>
      </c>
      <c r="AI345">
        <f t="shared" si="358"/>
        <v>0</v>
      </c>
      <c r="AJ345">
        <f t="shared" si="334"/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128</v>
      </c>
      <c r="AU345">
        <v>81</v>
      </c>
      <c r="AV345">
        <v>1</v>
      </c>
      <c r="AW345">
        <v>1</v>
      </c>
      <c r="AZ345">
        <v>1</v>
      </c>
      <c r="BA345">
        <v>1</v>
      </c>
      <c r="BB345">
        <v>1</v>
      </c>
      <c r="BC345">
        <v>1</v>
      </c>
      <c r="BD345" t="s">
        <v>3</v>
      </c>
      <c r="BE345" t="s">
        <v>3</v>
      </c>
      <c r="BF345" t="s">
        <v>3</v>
      </c>
      <c r="BG345" t="s">
        <v>3</v>
      </c>
      <c r="BH345">
        <v>3</v>
      </c>
      <c r="BI345">
        <v>1</v>
      </c>
      <c r="BJ345" t="s">
        <v>3</v>
      </c>
      <c r="BM345">
        <v>27001</v>
      </c>
      <c r="BN345">
        <v>0</v>
      </c>
      <c r="BO345" t="s">
        <v>3</v>
      </c>
      <c r="BP345">
        <v>0</v>
      </c>
      <c r="BQ345">
        <v>2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3</v>
      </c>
      <c r="BZ345">
        <v>142</v>
      </c>
      <c r="CA345">
        <v>95</v>
      </c>
      <c r="CE345">
        <v>0</v>
      </c>
      <c r="CF345">
        <v>0</v>
      </c>
      <c r="CG345">
        <v>0</v>
      </c>
      <c r="CM345">
        <v>0</v>
      </c>
      <c r="CN345" t="s">
        <v>3</v>
      </c>
      <c r="CO345">
        <v>0</v>
      </c>
      <c r="CP345">
        <f t="shared" si="335"/>
        <v>0</v>
      </c>
      <c r="CQ345">
        <f t="shared" si="336"/>
        <v>0</v>
      </c>
      <c r="CR345">
        <f t="shared" si="337"/>
        <v>0</v>
      </c>
      <c r="CS345">
        <f t="shared" si="338"/>
        <v>0</v>
      </c>
      <c r="CT345">
        <f t="shared" si="339"/>
        <v>0</v>
      </c>
      <c r="CU345">
        <f t="shared" si="340"/>
        <v>0</v>
      </c>
      <c r="CV345">
        <f t="shared" si="341"/>
        <v>0</v>
      </c>
      <c r="CW345">
        <f t="shared" si="342"/>
        <v>0</v>
      </c>
      <c r="CX345">
        <f t="shared" si="343"/>
        <v>0</v>
      </c>
      <c r="CY345">
        <f t="shared" si="344"/>
        <v>0</v>
      </c>
      <c r="CZ345">
        <f t="shared" si="345"/>
        <v>0</v>
      </c>
      <c r="DC345" t="s">
        <v>3</v>
      </c>
      <c r="DD345" t="s">
        <v>3</v>
      </c>
      <c r="DE345" t="s">
        <v>3</v>
      </c>
      <c r="DF345" t="s">
        <v>3</v>
      </c>
      <c r="DG345" t="s">
        <v>3</v>
      </c>
      <c r="DH345" t="s">
        <v>3</v>
      </c>
      <c r="DI345" t="s">
        <v>3</v>
      </c>
      <c r="DJ345" t="s">
        <v>3</v>
      </c>
      <c r="DK345" t="s">
        <v>3</v>
      </c>
      <c r="DL345" t="s">
        <v>3</v>
      </c>
      <c r="DM345" t="s">
        <v>3</v>
      </c>
      <c r="DN345">
        <v>0</v>
      </c>
      <c r="DO345">
        <v>0</v>
      </c>
      <c r="DP345">
        <v>1</v>
      </c>
      <c r="DQ345">
        <v>1</v>
      </c>
      <c r="DU345">
        <v>1003</v>
      </c>
      <c r="DV345" t="s">
        <v>251</v>
      </c>
      <c r="DW345" t="s">
        <v>251</v>
      </c>
      <c r="DX345">
        <v>1</v>
      </c>
      <c r="EE345">
        <v>45919611</v>
      </c>
      <c r="EF345">
        <v>2</v>
      </c>
      <c r="EG345" t="s">
        <v>24</v>
      </c>
      <c r="EH345">
        <v>0</v>
      </c>
      <c r="EI345" t="s">
        <v>3</v>
      </c>
      <c r="EJ345">
        <v>1</v>
      </c>
      <c r="EK345">
        <v>27001</v>
      </c>
      <c r="EL345" t="s">
        <v>429</v>
      </c>
      <c r="EM345" t="s">
        <v>430</v>
      </c>
      <c r="EO345" t="s">
        <v>3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FQ345">
        <v>0</v>
      </c>
      <c r="FR345">
        <f t="shared" si="346"/>
        <v>0</v>
      </c>
      <c r="FS345">
        <v>0</v>
      </c>
      <c r="FT345" t="s">
        <v>28</v>
      </c>
      <c r="FU345" t="s">
        <v>29</v>
      </c>
      <c r="FX345">
        <v>127.8</v>
      </c>
      <c r="FY345">
        <v>80.75</v>
      </c>
      <c r="GA345" t="s">
        <v>3</v>
      </c>
      <c r="GD345">
        <v>1</v>
      </c>
      <c r="GF345">
        <v>-848202694</v>
      </c>
      <c r="GG345">
        <v>2</v>
      </c>
      <c r="GH345">
        <v>1</v>
      </c>
      <c r="GI345">
        <v>-2</v>
      </c>
      <c r="GJ345">
        <v>0</v>
      </c>
      <c r="GK345">
        <v>0</v>
      </c>
      <c r="GL345">
        <f t="shared" si="347"/>
        <v>0</v>
      </c>
      <c r="GM345">
        <f t="shared" si="348"/>
        <v>0</v>
      </c>
      <c r="GN345">
        <f t="shared" si="349"/>
        <v>0</v>
      </c>
      <c r="GO345">
        <f t="shared" si="350"/>
        <v>0</v>
      </c>
      <c r="GP345">
        <f t="shared" si="351"/>
        <v>0</v>
      </c>
      <c r="GR345">
        <v>0</v>
      </c>
      <c r="GS345">
        <v>0</v>
      </c>
      <c r="GT345">
        <v>0</v>
      </c>
      <c r="GU345" t="s">
        <v>3</v>
      </c>
      <c r="GV345">
        <f t="shared" si="352"/>
        <v>0</v>
      </c>
      <c r="GW345">
        <v>1</v>
      </c>
      <c r="GX345">
        <f t="shared" si="353"/>
        <v>0</v>
      </c>
      <c r="HA345">
        <v>0</v>
      </c>
      <c r="HB345">
        <v>0</v>
      </c>
      <c r="HC345">
        <f t="shared" si="354"/>
        <v>0</v>
      </c>
      <c r="IK345">
        <v>0</v>
      </c>
    </row>
    <row r="346" spans="1:245" x14ac:dyDescent="0.2">
      <c r="A346">
        <v>18</v>
      </c>
      <c r="B346">
        <v>1</v>
      </c>
      <c r="C346">
        <v>706</v>
      </c>
      <c r="E346" t="s">
        <v>434</v>
      </c>
      <c r="F346" t="s">
        <v>435</v>
      </c>
      <c r="G346" t="s">
        <v>436</v>
      </c>
      <c r="H346" t="s">
        <v>337</v>
      </c>
      <c r="I346">
        <f>I342*J346</f>
        <v>20</v>
      </c>
      <c r="J346">
        <v>100</v>
      </c>
      <c r="O346">
        <f t="shared" si="321"/>
        <v>945</v>
      </c>
      <c r="P346">
        <f t="shared" si="322"/>
        <v>945</v>
      </c>
      <c r="Q346">
        <f t="shared" si="323"/>
        <v>0</v>
      </c>
      <c r="R346">
        <f t="shared" si="324"/>
        <v>0</v>
      </c>
      <c r="S346">
        <f t="shared" si="325"/>
        <v>0</v>
      </c>
      <c r="T346">
        <f t="shared" si="326"/>
        <v>0</v>
      </c>
      <c r="U346">
        <f t="shared" si="327"/>
        <v>0</v>
      </c>
      <c r="V346">
        <f t="shared" si="328"/>
        <v>0</v>
      </c>
      <c r="W346">
        <f t="shared" si="329"/>
        <v>0</v>
      </c>
      <c r="X346">
        <f t="shared" si="330"/>
        <v>0</v>
      </c>
      <c r="Y346">
        <f t="shared" si="331"/>
        <v>0</v>
      </c>
      <c r="AA346">
        <v>47636896</v>
      </c>
      <c r="AB346">
        <f t="shared" si="332"/>
        <v>47.25</v>
      </c>
      <c r="AC346">
        <f t="shared" si="291"/>
        <v>47.25</v>
      </c>
      <c r="AD346">
        <f>ROUND((((ET346)-(EU346))+AE346),6)</f>
        <v>0</v>
      </c>
      <c r="AE346">
        <f t="shared" si="357"/>
        <v>0</v>
      </c>
      <c r="AF346">
        <f t="shared" si="357"/>
        <v>0</v>
      </c>
      <c r="AG346">
        <f t="shared" si="333"/>
        <v>0</v>
      </c>
      <c r="AH346">
        <f t="shared" si="358"/>
        <v>0</v>
      </c>
      <c r="AI346">
        <f t="shared" si="358"/>
        <v>0</v>
      </c>
      <c r="AJ346">
        <f t="shared" si="334"/>
        <v>0</v>
      </c>
      <c r="AK346">
        <v>47.25</v>
      </c>
      <c r="AL346">
        <v>47.25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128</v>
      </c>
      <c r="AU346">
        <v>81</v>
      </c>
      <c r="AV346">
        <v>1</v>
      </c>
      <c r="AW346">
        <v>1</v>
      </c>
      <c r="AZ346">
        <v>1</v>
      </c>
      <c r="BA346">
        <v>1</v>
      </c>
      <c r="BB346">
        <v>1</v>
      </c>
      <c r="BC346">
        <v>1</v>
      </c>
      <c r="BD346" t="s">
        <v>3</v>
      </c>
      <c r="BE346" t="s">
        <v>3</v>
      </c>
      <c r="BF346" t="s">
        <v>3</v>
      </c>
      <c r="BG346" t="s">
        <v>3</v>
      </c>
      <c r="BH346">
        <v>3</v>
      </c>
      <c r="BI346">
        <v>1</v>
      </c>
      <c r="BJ346" t="s">
        <v>437</v>
      </c>
      <c r="BM346">
        <v>27001</v>
      </c>
      <c r="BN346">
        <v>0</v>
      </c>
      <c r="BO346" t="s">
        <v>3</v>
      </c>
      <c r="BP346">
        <v>0</v>
      </c>
      <c r="BQ346">
        <v>2</v>
      </c>
      <c r="BR346">
        <v>0</v>
      </c>
      <c r="BS346">
        <v>1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3</v>
      </c>
      <c r="BZ346">
        <v>142</v>
      </c>
      <c r="CA346">
        <v>95</v>
      </c>
      <c r="CE346">
        <v>0</v>
      </c>
      <c r="CF346">
        <v>0</v>
      </c>
      <c r="CG346">
        <v>0</v>
      </c>
      <c r="CM346">
        <v>0</v>
      </c>
      <c r="CN346" t="s">
        <v>3</v>
      </c>
      <c r="CO346">
        <v>0</v>
      </c>
      <c r="CP346">
        <f t="shared" si="335"/>
        <v>945</v>
      </c>
      <c r="CQ346">
        <f t="shared" si="336"/>
        <v>47.25</v>
      </c>
      <c r="CR346">
        <f t="shared" si="337"/>
        <v>0</v>
      </c>
      <c r="CS346">
        <f t="shared" si="338"/>
        <v>0</v>
      </c>
      <c r="CT346">
        <f t="shared" si="339"/>
        <v>0</v>
      </c>
      <c r="CU346">
        <f t="shared" si="340"/>
        <v>0</v>
      </c>
      <c r="CV346">
        <f t="shared" si="341"/>
        <v>0</v>
      </c>
      <c r="CW346">
        <f t="shared" si="342"/>
        <v>0</v>
      </c>
      <c r="CX346">
        <f t="shared" si="343"/>
        <v>0</v>
      </c>
      <c r="CY346">
        <f t="shared" si="344"/>
        <v>0</v>
      </c>
      <c r="CZ346">
        <f t="shared" si="345"/>
        <v>0</v>
      </c>
      <c r="DC346" t="s">
        <v>3</v>
      </c>
      <c r="DD346" t="s">
        <v>3</v>
      </c>
      <c r="DE346" t="s">
        <v>3</v>
      </c>
      <c r="DF346" t="s">
        <v>3</v>
      </c>
      <c r="DG346" t="s">
        <v>3</v>
      </c>
      <c r="DH346" t="s">
        <v>3</v>
      </c>
      <c r="DI346" t="s">
        <v>3</v>
      </c>
      <c r="DJ346" t="s">
        <v>3</v>
      </c>
      <c r="DK346" t="s">
        <v>3</v>
      </c>
      <c r="DL346" t="s">
        <v>3</v>
      </c>
      <c r="DM346" t="s">
        <v>3</v>
      </c>
      <c r="DN346">
        <v>0</v>
      </c>
      <c r="DO346">
        <v>0</v>
      </c>
      <c r="DP346">
        <v>1</v>
      </c>
      <c r="DQ346">
        <v>1</v>
      </c>
      <c r="DU346">
        <v>1010</v>
      </c>
      <c r="DV346" t="s">
        <v>337</v>
      </c>
      <c r="DW346" t="s">
        <v>337</v>
      </c>
      <c r="DX346">
        <v>1</v>
      </c>
      <c r="EE346">
        <v>45919611</v>
      </c>
      <c r="EF346">
        <v>2</v>
      </c>
      <c r="EG346" t="s">
        <v>24</v>
      </c>
      <c r="EH346">
        <v>0</v>
      </c>
      <c r="EI346" t="s">
        <v>3</v>
      </c>
      <c r="EJ346">
        <v>1</v>
      </c>
      <c r="EK346">
        <v>27001</v>
      </c>
      <c r="EL346" t="s">
        <v>429</v>
      </c>
      <c r="EM346" t="s">
        <v>430</v>
      </c>
      <c r="EO346" t="s">
        <v>3</v>
      </c>
      <c r="EQ346">
        <v>0</v>
      </c>
      <c r="ER346">
        <v>47.25</v>
      </c>
      <c r="ES346">
        <v>47.25</v>
      </c>
      <c r="ET346">
        <v>0</v>
      </c>
      <c r="EU346">
        <v>0</v>
      </c>
      <c r="EV346">
        <v>0</v>
      </c>
      <c r="EW346">
        <v>0</v>
      </c>
      <c r="EX346">
        <v>0</v>
      </c>
      <c r="FQ346">
        <v>0</v>
      </c>
      <c r="FR346">
        <f t="shared" si="346"/>
        <v>0</v>
      </c>
      <c r="FS346">
        <v>0</v>
      </c>
      <c r="FT346" t="s">
        <v>28</v>
      </c>
      <c r="FU346" t="s">
        <v>29</v>
      </c>
      <c r="FX346">
        <v>127.8</v>
      </c>
      <c r="FY346">
        <v>80.75</v>
      </c>
      <c r="GA346" t="s">
        <v>3</v>
      </c>
      <c r="GD346">
        <v>1</v>
      </c>
      <c r="GF346">
        <v>1254108881</v>
      </c>
      <c r="GG346">
        <v>2</v>
      </c>
      <c r="GH346">
        <v>1</v>
      </c>
      <c r="GI346">
        <v>-2</v>
      </c>
      <c r="GJ346">
        <v>0</v>
      </c>
      <c r="GK346">
        <v>0</v>
      </c>
      <c r="GL346">
        <f t="shared" si="347"/>
        <v>0</v>
      </c>
      <c r="GM346">
        <f t="shared" si="348"/>
        <v>945</v>
      </c>
      <c r="GN346">
        <f t="shared" si="349"/>
        <v>945</v>
      </c>
      <c r="GO346">
        <f t="shared" si="350"/>
        <v>0</v>
      </c>
      <c r="GP346">
        <f t="shared" si="351"/>
        <v>0</v>
      </c>
      <c r="GR346">
        <v>0</v>
      </c>
      <c r="GS346">
        <v>3</v>
      </c>
      <c r="GT346">
        <v>0</v>
      </c>
      <c r="GU346" t="s">
        <v>3</v>
      </c>
      <c r="GV346">
        <f t="shared" si="352"/>
        <v>0</v>
      </c>
      <c r="GW346">
        <v>1</v>
      </c>
      <c r="GX346">
        <f t="shared" si="353"/>
        <v>0</v>
      </c>
      <c r="HA346">
        <v>0</v>
      </c>
      <c r="HB346">
        <v>0</v>
      </c>
      <c r="HC346">
        <f t="shared" si="354"/>
        <v>0</v>
      </c>
      <c r="IK346">
        <v>0</v>
      </c>
    </row>
    <row r="347" spans="1:245" x14ac:dyDescent="0.2">
      <c r="A347">
        <v>18</v>
      </c>
      <c r="B347">
        <v>1</v>
      </c>
      <c r="C347">
        <v>716</v>
      </c>
      <c r="E347" t="s">
        <v>434</v>
      </c>
      <c r="F347" t="s">
        <v>435</v>
      </c>
      <c r="G347" t="s">
        <v>436</v>
      </c>
      <c r="H347" t="s">
        <v>337</v>
      </c>
      <c r="I347">
        <f>I343*J347</f>
        <v>20</v>
      </c>
      <c r="J347">
        <v>100</v>
      </c>
      <c r="O347">
        <f t="shared" si="321"/>
        <v>945</v>
      </c>
      <c r="P347">
        <f t="shared" si="322"/>
        <v>945</v>
      </c>
      <c r="Q347">
        <f t="shared" si="323"/>
        <v>0</v>
      </c>
      <c r="R347">
        <f t="shared" si="324"/>
        <v>0</v>
      </c>
      <c r="S347">
        <f t="shared" si="325"/>
        <v>0</v>
      </c>
      <c r="T347">
        <f t="shared" si="326"/>
        <v>0</v>
      </c>
      <c r="U347">
        <f t="shared" si="327"/>
        <v>0</v>
      </c>
      <c r="V347">
        <f t="shared" si="328"/>
        <v>0</v>
      </c>
      <c r="W347">
        <f t="shared" si="329"/>
        <v>0</v>
      </c>
      <c r="X347">
        <f t="shared" si="330"/>
        <v>0</v>
      </c>
      <c r="Y347">
        <f t="shared" si="331"/>
        <v>0</v>
      </c>
      <c r="AA347">
        <v>47641669</v>
      </c>
      <c r="AB347">
        <f t="shared" si="332"/>
        <v>47.25</v>
      </c>
      <c r="AC347">
        <f t="shared" si="291"/>
        <v>47.25</v>
      </c>
      <c r="AD347">
        <f>ROUND((((ET347)-(EU347))+AE347),6)</f>
        <v>0</v>
      </c>
      <c r="AE347">
        <f t="shared" si="357"/>
        <v>0</v>
      </c>
      <c r="AF347">
        <f t="shared" si="357"/>
        <v>0</v>
      </c>
      <c r="AG347">
        <f t="shared" si="333"/>
        <v>0</v>
      </c>
      <c r="AH347">
        <f t="shared" si="358"/>
        <v>0</v>
      </c>
      <c r="AI347">
        <f t="shared" si="358"/>
        <v>0</v>
      </c>
      <c r="AJ347">
        <f t="shared" si="334"/>
        <v>0</v>
      </c>
      <c r="AK347">
        <v>47.25</v>
      </c>
      <c r="AL347">
        <v>47.25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128</v>
      </c>
      <c r="AU347">
        <v>81</v>
      </c>
      <c r="AV347">
        <v>1</v>
      </c>
      <c r="AW347">
        <v>1</v>
      </c>
      <c r="AZ347">
        <v>1</v>
      </c>
      <c r="BA347">
        <v>1</v>
      </c>
      <c r="BB347">
        <v>1</v>
      </c>
      <c r="BC347">
        <v>1</v>
      </c>
      <c r="BD347" t="s">
        <v>3</v>
      </c>
      <c r="BE347" t="s">
        <v>3</v>
      </c>
      <c r="BF347" t="s">
        <v>3</v>
      </c>
      <c r="BG347" t="s">
        <v>3</v>
      </c>
      <c r="BH347">
        <v>3</v>
      </c>
      <c r="BI347">
        <v>1</v>
      </c>
      <c r="BJ347" t="s">
        <v>437</v>
      </c>
      <c r="BM347">
        <v>27001</v>
      </c>
      <c r="BN347">
        <v>0</v>
      </c>
      <c r="BO347" t="s">
        <v>3</v>
      </c>
      <c r="BP347">
        <v>0</v>
      </c>
      <c r="BQ347">
        <v>2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3</v>
      </c>
      <c r="BZ347">
        <v>142</v>
      </c>
      <c r="CA347">
        <v>95</v>
      </c>
      <c r="CE347">
        <v>0</v>
      </c>
      <c r="CF347">
        <v>0</v>
      </c>
      <c r="CG347">
        <v>0</v>
      </c>
      <c r="CM347">
        <v>0</v>
      </c>
      <c r="CN347" t="s">
        <v>3</v>
      </c>
      <c r="CO347">
        <v>0</v>
      </c>
      <c r="CP347">
        <f t="shared" si="335"/>
        <v>945</v>
      </c>
      <c r="CQ347">
        <f t="shared" si="336"/>
        <v>47.25</v>
      </c>
      <c r="CR347">
        <f t="shared" si="337"/>
        <v>0</v>
      </c>
      <c r="CS347">
        <f t="shared" si="338"/>
        <v>0</v>
      </c>
      <c r="CT347">
        <f t="shared" si="339"/>
        <v>0</v>
      </c>
      <c r="CU347">
        <f t="shared" si="340"/>
        <v>0</v>
      </c>
      <c r="CV347">
        <f t="shared" si="341"/>
        <v>0</v>
      </c>
      <c r="CW347">
        <f t="shared" si="342"/>
        <v>0</v>
      </c>
      <c r="CX347">
        <f t="shared" si="343"/>
        <v>0</v>
      </c>
      <c r="CY347">
        <f t="shared" si="344"/>
        <v>0</v>
      </c>
      <c r="CZ347">
        <f t="shared" si="345"/>
        <v>0</v>
      </c>
      <c r="DC347" t="s">
        <v>3</v>
      </c>
      <c r="DD347" t="s">
        <v>3</v>
      </c>
      <c r="DE347" t="s">
        <v>3</v>
      </c>
      <c r="DF347" t="s">
        <v>3</v>
      </c>
      <c r="DG347" t="s">
        <v>3</v>
      </c>
      <c r="DH347" t="s">
        <v>3</v>
      </c>
      <c r="DI347" t="s">
        <v>3</v>
      </c>
      <c r="DJ347" t="s">
        <v>3</v>
      </c>
      <c r="DK347" t="s">
        <v>3</v>
      </c>
      <c r="DL347" t="s">
        <v>3</v>
      </c>
      <c r="DM347" t="s">
        <v>3</v>
      </c>
      <c r="DN347">
        <v>0</v>
      </c>
      <c r="DO347">
        <v>0</v>
      </c>
      <c r="DP347">
        <v>1</v>
      </c>
      <c r="DQ347">
        <v>1</v>
      </c>
      <c r="DU347">
        <v>1010</v>
      </c>
      <c r="DV347" t="s">
        <v>337</v>
      </c>
      <c r="DW347" t="s">
        <v>337</v>
      </c>
      <c r="DX347">
        <v>1</v>
      </c>
      <c r="EE347">
        <v>45919611</v>
      </c>
      <c r="EF347">
        <v>2</v>
      </c>
      <c r="EG347" t="s">
        <v>24</v>
      </c>
      <c r="EH347">
        <v>0</v>
      </c>
      <c r="EI347" t="s">
        <v>3</v>
      </c>
      <c r="EJ347">
        <v>1</v>
      </c>
      <c r="EK347">
        <v>27001</v>
      </c>
      <c r="EL347" t="s">
        <v>429</v>
      </c>
      <c r="EM347" t="s">
        <v>430</v>
      </c>
      <c r="EO347" t="s">
        <v>3</v>
      </c>
      <c r="EQ347">
        <v>0</v>
      </c>
      <c r="ER347">
        <v>47.25</v>
      </c>
      <c r="ES347">
        <v>47.25</v>
      </c>
      <c r="ET347">
        <v>0</v>
      </c>
      <c r="EU347">
        <v>0</v>
      </c>
      <c r="EV347">
        <v>0</v>
      </c>
      <c r="EW347">
        <v>0</v>
      </c>
      <c r="EX347">
        <v>0</v>
      </c>
      <c r="FQ347">
        <v>0</v>
      </c>
      <c r="FR347">
        <f t="shared" si="346"/>
        <v>0</v>
      </c>
      <c r="FS347">
        <v>0</v>
      </c>
      <c r="FT347" t="s">
        <v>28</v>
      </c>
      <c r="FU347" t="s">
        <v>29</v>
      </c>
      <c r="FX347">
        <v>127.8</v>
      </c>
      <c r="FY347">
        <v>80.75</v>
      </c>
      <c r="GA347" t="s">
        <v>3</v>
      </c>
      <c r="GD347">
        <v>1</v>
      </c>
      <c r="GF347">
        <v>1254108881</v>
      </c>
      <c r="GG347">
        <v>2</v>
      </c>
      <c r="GH347">
        <v>1</v>
      </c>
      <c r="GI347">
        <v>-2</v>
      </c>
      <c r="GJ347">
        <v>0</v>
      </c>
      <c r="GK347">
        <v>0</v>
      </c>
      <c r="GL347">
        <f t="shared" si="347"/>
        <v>0</v>
      </c>
      <c r="GM347">
        <f t="shared" si="348"/>
        <v>945</v>
      </c>
      <c r="GN347">
        <f t="shared" si="349"/>
        <v>945</v>
      </c>
      <c r="GO347">
        <f t="shared" si="350"/>
        <v>0</v>
      </c>
      <c r="GP347">
        <f t="shared" si="351"/>
        <v>0</v>
      </c>
      <c r="GR347">
        <v>0</v>
      </c>
      <c r="GS347">
        <v>0</v>
      </c>
      <c r="GT347">
        <v>0</v>
      </c>
      <c r="GU347" t="s">
        <v>3</v>
      </c>
      <c r="GV347">
        <f t="shared" si="352"/>
        <v>0</v>
      </c>
      <c r="GW347">
        <v>1</v>
      </c>
      <c r="GX347">
        <f t="shared" si="353"/>
        <v>0</v>
      </c>
      <c r="HA347">
        <v>0</v>
      </c>
      <c r="HB347">
        <v>0</v>
      </c>
      <c r="HC347">
        <f t="shared" si="354"/>
        <v>0</v>
      </c>
      <c r="IK347">
        <v>0</v>
      </c>
    </row>
    <row r="348" spans="1:245" x14ac:dyDescent="0.2">
      <c r="A348">
        <v>17</v>
      </c>
      <c r="B348">
        <v>1</v>
      </c>
      <c r="C348">
        <f>ROW(SmtRes!A726)</f>
        <v>726</v>
      </c>
      <c r="D348">
        <f>ROW(EtalonRes!A732)</f>
        <v>732</v>
      </c>
      <c r="E348" t="s">
        <v>438</v>
      </c>
      <c r="F348" t="s">
        <v>217</v>
      </c>
      <c r="G348" t="s">
        <v>324</v>
      </c>
      <c r="H348" t="s">
        <v>76</v>
      </c>
      <c r="I348">
        <f>ROUND(45/100,9)</f>
        <v>0.45</v>
      </c>
      <c r="J348">
        <v>0</v>
      </c>
      <c r="O348">
        <f t="shared" si="321"/>
        <v>143.93</v>
      </c>
      <c r="P348">
        <f t="shared" si="322"/>
        <v>100.35</v>
      </c>
      <c r="Q348">
        <f t="shared" si="323"/>
        <v>6.56</v>
      </c>
      <c r="R348">
        <f t="shared" si="324"/>
        <v>0.16</v>
      </c>
      <c r="S348">
        <f t="shared" si="325"/>
        <v>37.020000000000003</v>
      </c>
      <c r="T348">
        <f t="shared" si="326"/>
        <v>0</v>
      </c>
      <c r="U348">
        <f t="shared" si="327"/>
        <v>3.4761251249999994</v>
      </c>
      <c r="V348">
        <f t="shared" si="328"/>
        <v>1.4231250000000001E-2</v>
      </c>
      <c r="W348">
        <f t="shared" si="329"/>
        <v>0</v>
      </c>
      <c r="X348">
        <f t="shared" si="330"/>
        <v>30.12</v>
      </c>
      <c r="Y348">
        <f t="shared" si="331"/>
        <v>22.31</v>
      </c>
      <c r="AA348">
        <v>47636896</v>
      </c>
      <c r="AB348">
        <f t="shared" si="332"/>
        <v>319.83723800000001</v>
      </c>
      <c r="AC348">
        <f>ROUND(((ES348*1.1)),6)</f>
        <v>222.99199999999999</v>
      </c>
      <c r="AD348">
        <f>ROUND(((((((ET348*1.1)*1.25)*1.15))-((((EU348*1.1)*1.25)*1.15)))+AE348),6)</f>
        <v>14.579124999999999</v>
      </c>
      <c r="AE348">
        <f>ROUND(((((EU348*1.1)*1.25)*1.15)),6)</f>
        <v>0.34787499999999999</v>
      </c>
      <c r="AF348">
        <f>ROUND(((((EV348*1.1)*1.15)*1.15)),6)</f>
        <v>82.266113000000004</v>
      </c>
      <c r="AG348">
        <f t="shared" si="333"/>
        <v>0</v>
      </c>
      <c r="AH348">
        <f>((((EW348*1.1)*1.15)*1.15))</f>
        <v>7.7247224999999986</v>
      </c>
      <c r="AI348">
        <f>((((EX348*1.1)*1.25)*1.15))</f>
        <v>3.1625E-2</v>
      </c>
      <c r="AJ348">
        <f t="shared" si="334"/>
        <v>0</v>
      </c>
      <c r="AK348">
        <v>268.49</v>
      </c>
      <c r="AL348">
        <v>202.72</v>
      </c>
      <c r="AM348">
        <v>9.2200000000000006</v>
      </c>
      <c r="AN348">
        <v>0.22</v>
      </c>
      <c r="AO348">
        <v>56.55</v>
      </c>
      <c r="AP348">
        <v>0</v>
      </c>
      <c r="AQ348">
        <v>5.31</v>
      </c>
      <c r="AR348">
        <v>0.02</v>
      </c>
      <c r="AS348">
        <v>0</v>
      </c>
      <c r="AT348">
        <v>81</v>
      </c>
      <c r="AU348">
        <v>60</v>
      </c>
      <c r="AV348">
        <v>1.06</v>
      </c>
      <c r="AW348">
        <v>1.06</v>
      </c>
      <c r="AZ348">
        <v>1</v>
      </c>
      <c r="BA348">
        <v>1</v>
      </c>
      <c r="BB348">
        <v>1</v>
      </c>
      <c r="BC348">
        <v>1</v>
      </c>
      <c r="BD348" t="s">
        <v>3</v>
      </c>
      <c r="BE348" t="s">
        <v>3</v>
      </c>
      <c r="BF348" t="s">
        <v>3</v>
      </c>
      <c r="BG348" t="s">
        <v>3</v>
      </c>
      <c r="BH348">
        <v>0</v>
      </c>
      <c r="BI348">
        <v>1</v>
      </c>
      <c r="BJ348" t="s">
        <v>219</v>
      </c>
      <c r="BM348">
        <v>13001</v>
      </c>
      <c r="BN348">
        <v>0</v>
      </c>
      <c r="BO348" t="s">
        <v>3</v>
      </c>
      <c r="BP348">
        <v>0</v>
      </c>
      <c r="BQ348">
        <v>2</v>
      </c>
      <c r="BR348">
        <v>0</v>
      </c>
      <c r="BS348">
        <v>1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3</v>
      </c>
      <c r="BZ348">
        <v>90</v>
      </c>
      <c r="CA348">
        <v>70</v>
      </c>
      <c r="CE348">
        <v>0</v>
      </c>
      <c r="CF348">
        <v>0</v>
      </c>
      <c r="CG348">
        <v>0</v>
      </c>
      <c r="CM348">
        <v>0</v>
      </c>
      <c r="CN348" t="s">
        <v>1174</v>
      </c>
      <c r="CO348">
        <v>0</v>
      </c>
      <c r="CP348">
        <f t="shared" si="335"/>
        <v>143.93</v>
      </c>
      <c r="CQ348">
        <f t="shared" si="336"/>
        <v>222.99199999999999</v>
      </c>
      <c r="CR348">
        <f t="shared" si="337"/>
        <v>14.579124999999999</v>
      </c>
      <c r="CS348">
        <f t="shared" si="338"/>
        <v>0.34787499999999999</v>
      </c>
      <c r="CT348">
        <f t="shared" si="339"/>
        <v>82.266113000000004</v>
      </c>
      <c r="CU348">
        <f t="shared" si="340"/>
        <v>0</v>
      </c>
      <c r="CV348">
        <f t="shared" si="341"/>
        <v>7.7247224999999986</v>
      </c>
      <c r="CW348">
        <f t="shared" si="342"/>
        <v>3.1625E-2</v>
      </c>
      <c r="CX348">
        <f t="shared" si="343"/>
        <v>0</v>
      </c>
      <c r="CY348">
        <f t="shared" si="344"/>
        <v>30.1158</v>
      </c>
      <c r="CZ348">
        <f t="shared" si="345"/>
        <v>22.308000000000003</v>
      </c>
      <c r="DC348" t="s">
        <v>3</v>
      </c>
      <c r="DD348" t="s">
        <v>220</v>
      </c>
      <c r="DE348" t="s">
        <v>325</v>
      </c>
      <c r="DF348" t="s">
        <v>325</v>
      </c>
      <c r="DG348" t="s">
        <v>326</v>
      </c>
      <c r="DH348" t="s">
        <v>3</v>
      </c>
      <c r="DI348" t="s">
        <v>326</v>
      </c>
      <c r="DJ348" t="s">
        <v>325</v>
      </c>
      <c r="DK348" t="s">
        <v>3</v>
      </c>
      <c r="DL348" t="s">
        <v>3</v>
      </c>
      <c r="DM348" t="s">
        <v>3</v>
      </c>
      <c r="DN348">
        <v>0</v>
      </c>
      <c r="DO348">
        <v>0</v>
      </c>
      <c r="DP348">
        <v>1</v>
      </c>
      <c r="DQ348">
        <v>1</v>
      </c>
      <c r="DU348">
        <v>1005</v>
      </c>
      <c r="DV348" t="s">
        <v>76</v>
      </c>
      <c r="DW348" t="s">
        <v>76</v>
      </c>
      <c r="DX348">
        <v>100</v>
      </c>
      <c r="EE348">
        <v>45919573</v>
      </c>
      <c r="EF348">
        <v>2</v>
      </c>
      <c r="EG348" t="s">
        <v>24</v>
      </c>
      <c r="EH348">
        <v>0</v>
      </c>
      <c r="EI348" t="s">
        <v>3</v>
      </c>
      <c r="EJ348">
        <v>1</v>
      </c>
      <c r="EK348">
        <v>13001</v>
      </c>
      <c r="EL348" t="s">
        <v>223</v>
      </c>
      <c r="EM348" t="s">
        <v>224</v>
      </c>
      <c r="EO348" t="s">
        <v>327</v>
      </c>
      <c r="EQ348">
        <v>0</v>
      </c>
      <c r="ER348">
        <v>268.49</v>
      </c>
      <c r="ES348">
        <v>202.72</v>
      </c>
      <c r="ET348">
        <v>9.2200000000000006</v>
      </c>
      <c r="EU348">
        <v>0.22</v>
      </c>
      <c r="EV348">
        <v>56.55</v>
      </c>
      <c r="EW348">
        <v>5.31</v>
      </c>
      <c r="EX348">
        <v>0.02</v>
      </c>
      <c r="EY348">
        <v>0</v>
      </c>
      <c r="FQ348">
        <v>0</v>
      </c>
      <c r="FR348">
        <f t="shared" si="346"/>
        <v>0</v>
      </c>
      <c r="FS348">
        <v>0</v>
      </c>
      <c r="FT348" t="s">
        <v>28</v>
      </c>
      <c r="FU348" t="s">
        <v>29</v>
      </c>
      <c r="FX348">
        <v>81</v>
      </c>
      <c r="FY348">
        <v>59.5</v>
      </c>
      <c r="GA348" t="s">
        <v>3</v>
      </c>
      <c r="GD348">
        <v>1</v>
      </c>
      <c r="GF348">
        <v>625293973</v>
      </c>
      <c r="GG348">
        <v>2</v>
      </c>
      <c r="GH348">
        <v>1</v>
      </c>
      <c r="GI348">
        <v>-2</v>
      </c>
      <c r="GJ348">
        <v>0</v>
      </c>
      <c r="GK348">
        <v>0</v>
      </c>
      <c r="GL348">
        <f t="shared" si="347"/>
        <v>0</v>
      </c>
      <c r="GM348">
        <f t="shared" si="348"/>
        <v>196.36</v>
      </c>
      <c r="GN348">
        <f t="shared" si="349"/>
        <v>196.36</v>
      </c>
      <c r="GO348">
        <f t="shared" si="350"/>
        <v>0</v>
      </c>
      <c r="GP348">
        <f t="shared" si="351"/>
        <v>0</v>
      </c>
      <c r="GR348">
        <v>0</v>
      </c>
      <c r="GS348">
        <v>3</v>
      </c>
      <c r="GT348">
        <v>0</v>
      </c>
      <c r="GU348" t="s">
        <v>3</v>
      </c>
      <c r="GV348">
        <f t="shared" si="352"/>
        <v>0</v>
      </c>
      <c r="GW348">
        <v>1</v>
      </c>
      <c r="GX348">
        <f t="shared" si="353"/>
        <v>0</v>
      </c>
      <c r="HA348">
        <v>0</v>
      </c>
      <c r="HB348">
        <v>0</v>
      </c>
      <c r="HC348">
        <f t="shared" si="354"/>
        <v>0</v>
      </c>
      <c r="IK348">
        <v>0</v>
      </c>
    </row>
    <row r="349" spans="1:245" x14ac:dyDescent="0.2">
      <c r="A349">
        <v>17</v>
      </c>
      <c r="B349">
        <v>1</v>
      </c>
      <c r="C349">
        <f>ROW(SmtRes!A734)</f>
        <v>734</v>
      </c>
      <c r="D349">
        <f>ROW(EtalonRes!A740)</f>
        <v>740</v>
      </c>
      <c r="E349" t="s">
        <v>438</v>
      </c>
      <c r="F349" t="s">
        <v>217</v>
      </c>
      <c r="G349" t="s">
        <v>324</v>
      </c>
      <c r="H349" t="s">
        <v>76</v>
      </c>
      <c r="I349">
        <f>ROUND(45/100,9)</f>
        <v>0.45</v>
      </c>
      <c r="J349">
        <v>0</v>
      </c>
      <c r="O349">
        <f t="shared" si="321"/>
        <v>143.93</v>
      </c>
      <c r="P349">
        <f t="shared" si="322"/>
        <v>100.35</v>
      </c>
      <c r="Q349">
        <f t="shared" si="323"/>
        <v>6.56</v>
      </c>
      <c r="R349">
        <f t="shared" si="324"/>
        <v>0.16</v>
      </c>
      <c r="S349">
        <f t="shared" si="325"/>
        <v>37.020000000000003</v>
      </c>
      <c r="T349">
        <f t="shared" si="326"/>
        <v>0</v>
      </c>
      <c r="U349">
        <f t="shared" si="327"/>
        <v>3.4761251249999994</v>
      </c>
      <c r="V349">
        <f t="shared" si="328"/>
        <v>1.4231250000000001E-2</v>
      </c>
      <c r="W349">
        <f t="shared" si="329"/>
        <v>0</v>
      </c>
      <c r="X349">
        <f t="shared" si="330"/>
        <v>30.12</v>
      </c>
      <c r="Y349">
        <f t="shared" si="331"/>
        <v>22.31</v>
      </c>
      <c r="AA349">
        <v>47641669</v>
      </c>
      <c r="AB349">
        <f t="shared" si="332"/>
        <v>319.83723800000001</v>
      </c>
      <c r="AC349">
        <f>ROUND(((ES349*1.1)),6)</f>
        <v>222.99199999999999</v>
      </c>
      <c r="AD349">
        <f>ROUND(((((((ET349*1.1)*1.25)*1.15))-((((EU349*1.1)*1.25)*1.15)))+AE349),6)</f>
        <v>14.579124999999999</v>
      </c>
      <c r="AE349">
        <f>ROUND(((((EU349*1.1)*1.25)*1.15)),6)</f>
        <v>0.34787499999999999</v>
      </c>
      <c r="AF349">
        <f>ROUND(((((EV349*1.1)*1.15)*1.15)),6)</f>
        <v>82.266113000000004</v>
      </c>
      <c r="AG349">
        <f t="shared" si="333"/>
        <v>0</v>
      </c>
      <c r="AH349">
        <f>((((EW349*1.1)*1.15)*1.15))</f>
        <v>7.7247224999999986</v>
      </c>
      <c r="AI349">
        <f>((((EX349*1.1)*1.25)*1.15))</f>
        <v>3.1625E-2</v>
      </c>
      <c r="AJ349">
        <f t="shared" si="334"/>
        <v>0</v>
      </c>
      <c r="AK349">
        <v>268.49</v>
      </c>
      <c r="AL349">
        <v>202.72</v>
      </c>
      <c r="AM349">
        <v>9.2200000000000006</v>
      </c>
      <c r="AN349">
        <v>0.22</v>
      </c>
      <c r="AO349">
        <v>56.55</v>
      </c>
      <c r="AP349">
        <v>0</v>
      </c>
      <c r="AQ349">
        <v>5.31</v>
      </c>
      <c r="AR349">
        <v>0.02</v>
      </c>
      <c r="AS349">
        <v>0</v>
      </c>
      <c r="AT349">
        <v>81</v>
      </c>
      <c r="AU349">
        <v>60</v>
      </c>
      <c r="AV349">
        <v>1</v>
      </c>
      <c r="AW349">
        <v>1</v>
      </c>
      <c r="AZ349">
        <v>1</v>
      </c>
      <c r="BA349">
        <v>1</v>
      </c>
      <c r="BB349">
        <v>1</v>
      </c>
      <c r="BC349">
        <v>1</v>
      </c>
      <c r="BD349" t="s">
        <v>3</v>
      </c>
      <c r="BE349" t="s">
        <v>3</v>
      </c>
      <c r="BF349" t="s">
        <v>3</v>
      </c>
      <c r="BG349" t="s">
        <v>3</v>
      </c>
      <c r="BH349">
        <v>0</v>
      </c>
      <c r="BI349">
        <v>1</v>
      </c>
      <c r="BJ349" t="s">
        <v>219</v>
      </c>
      <c r="BM349">
        <v>13001</v>
      </c>
      <c r="BN349">
        <v>0</v>
      </c>
      <c r="BO349" t="s">
        <v>3</v>
      </c>
      <c r="BP349">
        <v>0</v>
      </c>
      <c r="BQ349">
        <v>2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3</v>
      </c>
      <c r="BZ349">
        <v>90</v>
      </c>
      <c r="CA349">
        <v>70</v>
      </c>
      <c r="CE349">
        <v>0</v>
      </c>
      <c r="CF349">
        <v>0</v>
      </c>
      <c r="CG349">
        <v>0</v>
      </c>
      <c r="CM349">
        <v>0</v>
      </c>
      <c r="CN349" t="s">
        <v>1174</v>
      </c>
      <c r="CO349">
        <v>0</v>
      </c>
      <c r="CP349">
        <f t="shared" si="335"/>
        <v>143.93</v>
      </c>
      <c r="CQ349">
        <f t="shared" si="336"/>
        <v>222.99199999999999</v>
      </c>
      <c r="CR349">
        <f t="shared" si="337"/>
        <v>14.579124999999999</v>
      </c>
      <c r="CS349">
        <f t="shared" si="338"/>
        <v>0.34787499999999999</v>
      </c>
      <c r="CT349">
        <f t="shared" si="339"/>
        <v>82.266113000000004</v>
      </c>
      <c r="CU349">
        <f t="shared" si="340"/>
        <v>0</v>
      </c>
      <c r="CV349">
        <f t="shared" si="341"/>
        <v>7.7247224999999986</v>
      </c>
      <c r="CW349">
        <f t="shared" si="342"/>
        <v>3.1625E-2</v>
      </c>
      <c r="CX349">
        <f t="shared" si="343"/>
        <v>0</v>
      </c>
      <c r="CY349">
        <f t="shared" si="344"/>
        <v>30.1158</v>
      </c>
      <c r="CZ349">
        <f t="shared" si="345"/>
        <v>22.308000000000003</v>
      </c>
      <c r="DC349" t="s">
        <v>3</v>
      </c>
      <c r="DD349" t="s">
        <v>220</v>
      </c>
      <c r="DE349" t="s">
        <v>325</v>
      </c>
      <c r="DF349" t="s">
        <v>325</v>
      </c>
      <c r="DG349" t="s">
        <v>326</v>
      </c>
      <c r="DH349" t="s">
        <v>3</v>
      </c>
      <c r="DI349" t="s">
        <v>326</v>
      </c>
      <c r="DJ349" t="s">
        <v>325</v>
      </c>
      <c r="DK349" t="s">
        <v>3</v>
      </c>
      <c r="DL349" t="s">
        <v>3</v>
      </c>
      <c r="DM349" t="s">
        <v>3</v>
      </c>
      <c r="DN349">
        <v>0</v>
      </c>
      <c r="DO349">
        <v>0</v>
      </c>
      <c r="DP349">
        <v>1</v>
      </c>
      <c r="DQ349">
        <v>1</v>
      </c>
      <c r="DU349">
        <v>1005</v>
      </c>
      <c r="DV349" t="s">
        <v>76</v>
      </c>
      <c r="DW349" t="s">
        <v>76</v>
      </c>
      <c r="DX349">
        <v>100</v>
      </c>
      <c r="EE349">
        <v>45919573</v>
      </c>
      <c r="EF349">
        <v>2</v>
      </c>
      <c r="EG349" t="s">
        <v>24</v>
      </c>
      <c r="EH349">
        <v>0</v>
      </c>
      <c r="EI349" t="s">
        <v>3</v>
      </c>
      <c r="EJ349">
        <v>1</v>
      </c>
      <c r="EK349">
        <v>13001</v>
      </c>
      <c r="EL349" t="s">
        <v>223</v>
      </c>
      <c r="EM349" t="s">
        <v>224</v>
      </c>
      <c r="EO349" t="s">
        <v>327</v>
      </c>
      <c r="EQ349">
        <v>0</v>
      </c>
      <c r="ER349">
        <v>268.49</v>
      </c>
      <c r="ES349">
        <v>202.72</v>
      </c>
      <c r="ET349">
        <v>9.2200000000000006</v>
      </c>
      <c r="EU349">
        <v>0.22</v>
      </c>
      <c r="EV349">
        <v>56.55</v>
      </c>
      <c r="EW349">
        <v>5.31</v>
      </c>
      <c r="EX349">
        <v>0.02</v>
      </c>
      <c r="EY349">
        <v>0</v>
      </c>
      <c r="FQ349">
        <v>0</v>
      </c>
      <c r="FR349">
        <f t="shared" si="346"/>
        <v>0</v>
      </c>
      <c r="FS349">
        <v>0</v>
      </c>
      <c r="FT349" t="s">
        <v>28</v>
      </c>
      <c r="FU349" t="s">
        <v>29</v>
      </c>
      <c r="FX349">
        <v>81</v>
      </c>
      <c r="FY349">
        <v>59.5</v>
      </c>
      <c r="GA349" t="s">
        <v>3</v>
      </c>
      <c r="GD349">
        <v>1</v>
      </c>
      <c r="GF349">
        <v>625293973</v>
      </c>
      <c r="GG349">
        <v>2</v>
      </c>
      <c r="GH349">
        <v>1</v>
      </c>
      <c r="GI349">
        <v>-2</v>
      </c>
      <c r="GJ349">
        <v>0</v>
      </c>
      <c r="GK349">
        <v>0</v>
      </c>
      <c r="GL349">
        <f t="shared" si="347"/>
        <v>0</v>
      </c>
      <c r="GM349">
        <f t="shared" si="348"/>
        <v>196.36</v>
      </c>
      <c r="GN349">
        <f t="shared" si="349"/>
        <v>196.36</v>
      </c>
      <c r="GO349">
        <f t="shared" si="350"/>
        <v>0</v>
      </c>
      <c r="GP349">
        <f t="shared" si="351"/>
        <v>0</v>
      </c>
      <c r="GR349">
        <v>0</v>
      </c>
      <c r="GS349">
        <v>0</v>
      </c>
      <c r="GT349">
        <v>0</v>
      </c>
      <c r="GU349" t="s">
        <v>3</v>
      </c>
      <c r="GV349">
        <f t="shared" si="352"/>
        <v>0</v>
      </c>
      <c r="GW349">
        <v>1</v>
      </c>
      <c r="GX349">
        <f t="shared" si="353"/>
        <v>0</v>
      </c>
      <c r="HA349">
        <v>0</v>
      </c>
      <c r="HB349">
        <v>0</v>
      </c>
      <c r="HC349">
        <f t="shared" si="354"/>
        <v>0</v>
      </c>
      <c r="IK349">
        <v>0</v>
      </c>
    </row>
    <row r="350" spans="1:245" x14ac:dyDescent="0.2">
      <c r="A350">
        <v>17</v>
      </c>
      <c r="B350">
        <v>1</v>
      </c>
      <c r="C350">
        <f>ROW(SmtRes!A743)</f>
        <v>743</v>
      </c>
      <c r="D350">
        <f>ROW(EtalonRes!A748)</f>
        <v>748</v>
      </c>
      <c r="E350" t="s">
        <v>439</v>
      </c>
      <c r="F350" t="s">
        <v>227</v>
      </c>
      <c r="G350" t="s">
        <v>228</v>
      </c>
      <c r="H350" t="s">
        <v>76</v>
      </c>
      <c r="I350">
        <f>ROUND(45/100,9)</f>
        <v>0.45</v>
      </c>
      <c r="J350">
        <v>0</v>
      </c>
      <c r="O350">
        <f t="shared" si="321"/>
        <v>321.39999999999998</v>
      </c>
      <c r="P350">
        <f t="shared" si="322"/>
        <v>278.45999999999998</v>
      </c>
      <c r="Q350">
        <f t="shared" si="323"/>
        <v>8.5500000000000007</v>
      </c>
      <c r="R350">
        <f t="shared" si="324"/>
        <v>0.31</v>
      </c>
      <c r="S350">
        <f t="shared" si="325"/>
        <v>34.39</v>
      </c>
      <c r="T350">
        <f t="shared" si="326"/>
        <v>0</v>
      </c>
      <c r="U350">
        <f t="shared" si="327"/>
        <v>5.0145232499999999</v>
      </c>
      <c r="V350">
        <f t="shared" si="328"/>
        <v>2.8462500000000002E-2</v>
      </c>
      <c r="W350">
        <f t="shared" si="329"/>
        <v>0</v>
      </c>
      <c r="X350">
        <f t="shared" si="330"/>
        <v>28.11</v>
      </c>
      <c r="Y350">
        <f t="shared" si="331"/>
        <v>20.82</v>
      </c>
      <c r="AA350">
        <v>47636896</v>
      </c>
      <c r="AB350">
        <f t="shared" si="332"/>
        <v>714.22862499999997</v>
      </c>
      <c r="AC350">
        <f>ROUND(((ES350*1.1*2)),6)</f>
        <v>618.79399999999998</v>
      </c>
      <c r="AD350">
        <f>ROUND(((((((ET350*1.1*2)*1.25)*1.15))-((((EU350*1.1*2)*1.25)*1.15)))+AE350),6)</f>
        <v>19.006625</v>
      </c>
      <c r="AE350">
        <f>ROUND(((((EU350*1.1*2)*1.25)*1.15)),6)</f>
        <v>0.69574999999999998</v>
      </c>
      <c r="AF350">
        <f>ROUND(((EV350*1.1*2)),6)</f>
        <v>76.427999999999997</v>
      </c>
      <c r="AG350">
        <f t="shared" si="333"/>
        <v>0</v>
      </c>
      <c r="AH350">
        <f>((((EW350*1.1*2)*1.15)*1.15))</f>
        <v>11.143384999999999</v>
      </c>
      <c r="AI350">
        <f>((((EX350*1.1*2)*1.25)*1.15))</f>
        <v>6.3250000000000001E-2</v>
      </c>
      <c r="AJ350">
        <f t="shared" si="334"/>
        <v>0</v>
      </c>
      <c r="AK350">
        <v>322.02</v>
      </c>
      <c r="AL350">
        <v>281.27</v>
      </c>
      <c r="AM350">
        <v>6.01</v>
      </c>
      <c r="AN350">
        <v>0.22</v>
      </c>
      <c r="AO350">
        <v>34.74</v>
      </c>
      <c r="AP350">
        <v>0</v>
      </c>
      <c r="AQ350">
        <v>3.83</v>
      </c>
      <c r="AR350">
        <v>0.02</v>
      </c>
      <c r="AS350">
        <v>0</v>
      </c>
      <c r="AT350">
        <v>81</v>
      </c>
      <c r="AU350">
        <v>60</v>
      </c>
      <c r="AV350">
        <v>1.06</v>
      </c>
      <c r="AW350">
        <v>1.06</v>
      </c>
      <c r="AZ350">
        <v>1</v>
      </c>
      <c r="BA350">
        <v>1</v>
      </c>
      <c r="BB350">
        <v>1</v>
      </c>
      <c r="BC350">
        <v>1</v>
      </c>
      <c r="BD350" t="s">
        <v>3</v>
      </c>
      <c r="BE350" t="s">
        <v>3</v>
      </c>
      <c r="BF350" t="s">
        <v>3</v>
      </c>
      <c r="BG350" t="s">
        <v>3</v>
      </c>
      <c r="BH350">
        <v>0</v>
      </c>
      <c r="BI350">
        <v>1</v>
      </c>
      <c r="BJ350" t="s">
        <v>229</v>
      </c>
      <c r="BM350">
        <v>13001</v>
      </c>
      <c r="BN350">
        <v>0</v>
      </c>
      <c r="BO350" t="s">
        <v>3</v>
      </c>
      <c r="BP350">
        <v>0</v>
      </c>
      <c r="BQ350">
        <v>2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3</v>
      </c>
      <c r="BZ350">
        <v>90</v>
      </c>
      <c r="CA350">
        <v>70</v>
      </c>
      <c r="CE350">
        <v>0</v>
      </c>
      <c r="CF350">
        <v>0</v>
      </c>
      <c r="CG350">
        <v>0</v>
      </c>
      <c r="CM350">
        <v>0</v>
      </c>
      <c r="CN350" t="s">
        <v>1174</v>
      </c>
      <c r="CO350">
        <v>0</v>
      </c>
      <c r="CP350">
        <f t="shared" si="335"/>
        <v>321.39999999999998</v>
      </c>
      <c r="CQ350">
        <f t="shared" si="336"/>
        <v>618.79399999999998</v>
      </c>
      <c r="CR350">
        <f t="shared" si="337"/>
        <v>19.006625</v>
      </c>
      <c r="CS350">
        <f t="shared" si="338"/>
        <v>0.69574999999999998</v>
      </c>
      <c r="CT350">
        <f t="shared" si="339"/>
        <v>76.427999999999997</v>
      </c>
      <c r="CU350">
        <f t="shared" si="340"/>
        <v>0</v>
      </c>
      <c r="CV350">
        <f t="shared" si="341"/>
        <v>11.143384999999999</v>
      </c>
      <c r="CW350">
        <f t="shared" si="342"/>
        <v>6.3250000000000001E-2</v>
      </c>
      <c r="CX350">
        <f t="shared" si="343"/>
        <v>0</v>
      </c>
      <c r="CY350">
        <f t="shared" si="344"/>
        <v>28.107000000000003</v>
      </c>
      <c r="CZ350">
        <f t="shared" si="345"/>
        <v>20.82</v>
      </c>
      <c r="DC350" t="s">
        <v>3</v>
      </c>
      <c r="DD350" t="s">
        <v>230</v>
      </c>
      <c r="DE350" t="s">
        <v>329</v>
      </c>
      <c r="DF350" t="s">
        <v>329</v>
      </c>
      <c r="DG350" t="s">
        <v>230</v>
      </c>
      <c r="DH350" t="s">
        <v>3</v>
      </c>
      <c r="DI350" t="s">
        <v>330</v>
      </c>
      <c r="DJ350" t="s">
        <v>329</v>
      </c>
      <c r="DK350" t="s">
        <v>3</v>
      </c>
      <c r="DL350" t="s">
        <v>3</v>
      </c>
      <c r="DM350" t="s">
        <v>3</v>
      </c>
      <c r="DN350">
        <v>0</v>
      </c>
      <c r="DO350">
        <v>0</v>
      </c>
      <c r="DP350">
        <v>1</v>
      </c>
      <c r="DQ350">
        <v>1</v>
      </c>
      <c r="DU350">
        <v>1005</v>
      </c>
      <c r="DV350" t="s">
        <v>76</v>
      </c>
      <c r="DW350" t="s">
        <v>76</v>
      </c>
      <c r="DX350">
        <v>100</v>
      </c>
      <c r="EE350">
        <v>45919573</v>
      </c>
      <c r="EF350">
        <v>2</v>
      </c>
      <c r="EG350" t="s">
        <v>24</v>
      </c>
      <c r="EH350">
        <v>0</v>
      </c>
      <c r="EI350" t="s">
        <v>3</v>
      </c>
      <c r="EJ350">
        <v>1</v>
      </c>
      <c r="EK350">
        <v>13001</v>
      </c>
      <c r="EL350" t="s">
        <v>223</v>
      </c>
      <c r="EM350" t="s">
        <v>224</v>
      </c>
      <c r="EO350" t="s">
        <v>327</v>
      </c>
      <c r="EQ350">
        <v>0</v>
      </c>
      <c r="ER350">
        <v>322.02</v>
      </c>
      <c r="ES350">
        <v>281.27</v>
      </c>
      <c r="ET350">
        <v>6.01</v>
      </c>
      <c r="EU350">
        <v>0.22</v>
      </c>
      <c r="EV350">
        <v>34.74</v>
      </c>
      <c r="EW350">
        <v>3.83</v>
      </c>
      <c r="EX350">
        <v>0.02</v>
      </c>
      <c r="EY350">
        <v>0</v>
      </c>
      <c r="FQ350">
        <v>0</v>
      </c>
      <c r="FR350">
        <f t="shared" si="346"/>
        <v>0</v>
      </c>
      <c r="FS350">
        <v>0</v>
      </c>
      <c r="FT350" t="s">
        <v>28</v>
      </c>
      <c r="FU350" t="s">
        <v>29</v>
      </c>
      <c r="FX350">
        <v>81</v>
      </c>
      <c r="FY350">
        <v>59.5</v>
      </c>
      <c r="GA350" t="s">
        <v>3</v>
      </c>
      <c r="GD350">
        <v>1</v>
      </c>
      <c r="GF350">
        <v>886243478</v>
      </c>
      <c r="GG350">
        <v>2</v>
      </c>
      <c r="GH350">
        <v>1</v>
      </c>
      <c r="GI350">
        <v>-2</v>
      </c>
      <c r="GJ350">
        <v>0</v>
      </c>
      <c r="GK350">
        <v>0</v>
      </c>
      <c r="GL350">
        <f t="shared" si="347"/>
        <v>0</v>
      </c>
      <c r="GM350">
        <f t="shared" si="348"/>
        <v>370.33</v>
      </c>
      <c r="GN350">
        <f t="shared" si="349"/>
        <v>370.33</v>
      </c>
      <c r="GO350">
        <f t="shared" si="350"/>
        <v>0</v>
      </c>
      <c r="GP350">
        <f t="shared" si="351"/>
        <v>0</v>
      </c>
      <c r="GR350">
        <v>0</v>
      </c>
      <c r="GS350">
        <v>3</v>
      </c>
      <c r="GT350">
        <v>0</v>
      </c>
      <c r="GU350" t="s">
        <v>3</v>
      </c>
      <c r="GV350">
        <f t="shared" si="352"/>
        <v>0</v>
      </c>
      <c r="GW350">
        <v>1</v>
      </c>
      <c r="GX350">
        <f t="shared" si="353"/>
        <v>0</v>
      </c>
      <c r="HA350">
        <v>0</v>
      </c>
      <c r="HB350">
        <v>0</v>
      </c>
      <c r="HC350">
        <f t="shared" si="354"/>
        <v>0</v>
      </c>
      <c r="IK350">
        <v>0</v>
      </c>
    </row>
    <row r="351" spans="1:245" x14ac:dyDescent="0.2">
      <c r="A351">
        <v>17</v>
      </c>
      <c r="B351">
        <v>1</v>
      </c>
      <c r="C351">
        <f>ROW(SmtRes!A752)</f>
        <v>752</v>
      </c>
      <c r="D351">
        <f>ROW(EtalonRes!A756)</f>
        <v>756</v>
      </c>
      <c r="E351" t="s">
        <v>439</v>
      </c>
      <c r="F351" t="s">
        <v>227</v>
      </c>
      <c r="G351" t="s">
        <v>228</v>
      </c>
      <c r="H351" t="s">
        <v>76</v>
      </c>
      <c r="I351">
        <f>ROUND(45/100,9)</f>
        <v>0.45</v>
      </c>
      <c r="J351">
        <v>0</v>
      </c>
      <c r="O351">
        <f t="shared" si="321"/>
        <v>321.39999999999998</v>
      </c>
      <c r="P351">
        <f t="shared" si="322"/>
        <v>278.45999999999998</v>
      </c>
      <c r="Q351">
        <f t="shared" si="323"/>
        <v>8.5500000000000007</v>
      </c>
      <c r="R351">
        <f t="shared" si="324"/>
        <v>0.31</v>
      </c>
      <c r="S351">
        <f t="shared" si="325"/>
        <v>34.39</v>
      </c>
      <c r="T351">
        <f t="shared" si="326"/>
        <v>0</v>
      </c>
      <c r="U351">
        <f t="shared" si="327"/>
        <v>5.0145232499999999</v>
      </c>
      <c r="V351">
        <f t="shared" si="328"/>
        <v>2.8462500000000002E-2</v>
      </c>
      <c r="W351">
        <f t="shared" si="329"/>
        <v>0</v>
      </c>
      <c r="X351">
        <f t="shared" si="330"/>
        <v>28.11</v>
      </c>
      <c r="Y351">
        <f t="shared" si="331"/>
        <v>20.82</v>
      </c>
      <c r="AA351">
        <v>47641669</v>
      </c>
      <c r="AB351">
        <f t="shared" si="332"/>
        <v>714.22862499999997</v>
      </c>
      <c r="AC351">
        <f>ROUND(((ES351*1.1*2)),6)</f>
        <v>618.79399999999998</v>
      </c>
      <c r="AD351">
        <f>ROUND(((((((ET351*1.1*2)*1.25)*1.15))-((((EU351*1.1*2)*1.25)*1.15)))+AE351),6)</f>
        <v>19.006625</v>
      </c>
      <c r="AE351">
        <f>ROUND(((((EU351*1.1*2)*1.25)*1.15)),6)</f>
        <v>0.69574999999999998</v>
      </c>
      <c r="AF351">
        <f>ROUND(((EV351*1.1*2)),6)</f>
        <v>76.427999999999997</v>
      </c>
      <c r="AG351">
        <f t="shared" si="333"/>
        <v>0</v>
      </c>
      <c r="AH351">
        <f>((((EW351*1.1*2)*1.15)*1.15))</f>
        <v>11.143384999999999</v>
      </c>
      <c r="AI351">
        <f>((((EX351*1.1*2)*1.25)*1.15))</f>
        <v>6.3250000000000001E-2</v>
      </c>
      <c r="AJ351">
        <f t="shared" si="334"/>
        <v>0</v>
      </c>
      <c r="AK351">
        <v>322.02</v>
      </c>
      <c r="AL351">
        <v>281.27</v>
      </c>
      <c r="AM351">
        <v>6.01</v>
      </c>
      <c r="AN351">
        <v>0.22</v>
      </c>
      <c r="AO351">
        <v>34.74</v>
      </c>
      <c r="AP351">
        <v>0</v>
      </c>
      <c r="AQ351">
        <v>3.83</v>
      </c>
      <c r="AR351">
        <v>0.02</v>
      </c>
      <c r="AS351">
        <v>0</v>
      </c>
      <c r="AT351">
        <v>81</v>
      </c>
      <c r="AU351">
        <v>60</v>
      </c>
      <c r="AV351">
        <v>1</v>
      </c>
      <c r="AW351">
        <v>1</v>
      </c>
      <c r="AZ351">
        <v>1</v>
      </c>
      <c r="BA351">
        <v>1</v>
      </c>
      <c r="BB351">
        <v>1</v>
      </c>
      <c r="BC351">
        <v>1</v>
      </c>
      <c r="BD351" t="s">
        <v>3</v>
      </c>
      <c r="BE351" t="s">
        <v>3</v>
      </c>
      <c r="BF351" t="s">
        <v>3</v>
      </c>
      <c r="BG351" t="s">
        <v>3</v>
      </c>
      <c r="BH351">
        <v>0</v>
      </c>
      <c r="BI351">
        <v>1</v>
      </c>
      <c r="BJ351" t="s">
        <v>229</v>
      </c>
      <c r="BM351">
        <v>13001</v>
      </c>
      <c r="BN351">
        <v>0</v>
      </c>
      <c r="BO351" t="s">
        <v>3</v>
      </c>
      <c r="BP351">
        <v>0</v>
      </c>
      <c r="BQ351">
        <v>2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3</v>
      </c>
      <c r="BZ351">
        <v>90</v>
      </c>
      <c r="CA351">
        <v>70</v>
      </c>
      <c r="CE351">
        <v>0</v>
      </c>
      <c r="CF351">
        <v>0</v>
      </c>
      <c r="CG351">
        <v>0</v>
      </c>
      <c r="CM351">
        <v>0</v>
      </c>
      <c r="CN351" t="s">
        <v>1174</v>
      </c>
      <c r="CO351">
        <v>0</v>
      </c>
      <c r="CP351">
        <f t="shared" si="335"/>
        <v>321.39999999999998</v>
      </c>
      <c r="CQ351">
        <f t="shared" si="336"/>
        <v>618.79399999999998</v>
      </c>
      <c r="CR351">
        <f t="shared" si="337"/>
        <v>19.006625</v>
      </c>
      <c r="CS351">
        <f t="shared" si="338"/>
        <v>0.69574999999999998</v>
      </c>
      <c r="CT351">
        <f t="shared" si="339"/>
        <v>76.427999999999997</v>
      </c>
      <c r="CU351">
        <f t="shared" si="340"/>
        <v>0</v>
      </c>
      <c r="CV351">
        <f t="shared" si="341"/>
        <v>11.143384999999999</v>
      </c>
      <c r="CW351">
        <f t="shared" si="342"/>
        <v>6.3250000000000001E-2</v>
      </c>
      <c r="CX351">
        <f t="shared" si="343"/>
        <v>0</v>
      </c>
      <c r="CY351">
        <f t="shared" si="344"/>
        <v>28.107000000000003</v>
      </c>
      <c r="CZ351">
        <f t="shared" si="345"/>
        <v>20.82</v>
      </c>
      <c r="DC351" t="s">
        <v>3</v>
      </c>
      <c r="DD351" t="s">
        <v>230</v>
      </c>
      <c r="DE351" t="s">
        <v>329</v>
      </c>
      <c r="DF351" t="s">
        <v>329</v>
      </c>
      <c r="DG351" t="s">
        <v>230</v>
      </c>
      <c r="DH351" t="s">
        <v>3</v>
      </c>
      <c r="DI351" t="s">
        <v>330</v>
      </c>
      <c r="DJ351" t="s">
        <v>329</v>
      </c>
      <c r="DK351" t="s">
        <v>3</v>
      </c>
      <c r="DL351" t="s">
        <v>3</v>
      </c>
      <c r="DM351" t="s">
        <v>3</v>
      </c>
      <c r="DN351">
        <v>0</v>
      </c>
      <c r="DO351">
        <v>0</v>
      </c>
      <c r="DP351">
        <v>1</v>
      </c>
      <c r="DQ351">
        <v>1</v>
      </c>
      <c r="DU351">
        <v>1005</v>
      </c>
      <c r="DV351" t="s">
        <v>76</v>
      </c>
      <c r="DW351" t="s">
        <v>76</v>
      </c>
      <c r="DX351">
        <v>100</v>
      </c>
      <c r="EE351">
        <v>45919573</v>
      </c>
      <c r="EF351">
        <v>2</v>
      </c>
      <c r="EG351" t="s">
        <v>24</v>
      </c>
      <c r="EH351">
        <v>0</v>
      </c>
      <c r="EI351" t="s">
        <v>3</v>
      </c>
      <c r="EJ351">
        <v>1</v>
      </c>
      <c r="EK351">
        <v>13001</v>
      </c>
      <c r="EL351" t="s">
        <v>223</v>
      </c>
      <c r="EM351" t="s">
        <v>224</v>
      </c>
      <c r="EO351" t="s">
        <v>327</v>
      </c>
      <c r="EQ351">
        <v>0</v>
      </c>
      <c r="ER351">
        <v>322.02</v>
      </c>
      <c r="ES351">
        <v>281.27</v>
      </c>
      <c r="ET351">
        <v>6.01</v>
      </c>
      <c r="EU351">
        <v>0.22</v>
      </c>
      <c r="EV351">
        <v>34.74</v>
      </c>
      <c r="EW351">
        <v>3.83</v>
      </c>
      <c r="EX351">
        <v>0.02</v>
      </c>
      <c r="EY351">
        <v>0</v>
      </c>
      <c r="FQ351">
        <v>0</v>
      </c>
      <c r="FR351">
        <f t="shared" si="346"/>
        <v>0</v>
      </c>
      <c r="FS351">
        <v>0</v>
      </c>
      <c r="FT351" t="s">
        <v>28</v>
      </c>
      <c r="FU351" t="s">
        <v>29</v>
      </c>
      <c r="FX351">
        <v>81</v>
      </c>
      <c r="FY351">
        <v>59.5</v>
      </c>
      <c r="GA351" t="s">
        <v>3</v>
      </c>
      <c r="GD351">
        <v>1</v>
      </c>
      <c r="GF351">
        <v>886243478</v>
      </c>
      <c r="GG351">
        <v>2</v>
      </c>
      <c r="GH351">
        <v>1</v>
      </c>
      <c r="GI351">
        <v>-2</v>
      </c>
      <c r="GJ351">
        <v>0</v>
      </c>
      <c r="GK351">
        <v>0</v>
      </c>
      <c r="GL351">
        <f t="shared" si="347"/>
        <v>0</v>
      </c>
      <c r="GM351">
        <f t="shared" si="348"/>
        <v>370.33</v>
      </c>
      <c r="GN351">
        <f t="shared" si="349"/>
        <v>370.33</v>
      </c>
      <c r="GO351">
        <f t="shared" si="350"/>
        <v>0</v>
      </c>
      <c r="GP351">
        <f t="shared" si="351"/>
        <v>0</v>
      </c>
      <c r="GR351">
        <v>0</v>
      </c>
      <c r="GS351">
        <v>0</v>
      </c>
      <c r="GT351">
        <v>0</v>
      </c>
      <c r="GU351" t="s">
        <v>3</v>
      </c>
      <c r="GV351">
        <f t="shared" si="352"/>
        <v>0</v>
      </c>
      <c r="GW351">
        <v>1</v>
      </c>
      <c r="GX351">
        <f t="shared" si="353"/>
        <v>0</v>
      </c>
      <c r="HA351">
        <v>0</v>
      </c>
      <c r="HB351">
        <v>0</v>
      </c>
      <c r="HC351">
        <f t="shared" si="354"/>
        <v>0</v>
      </c>
      <c r="IK351">
        <v>0</v>
      </c>
    </row>
    <row r="352" spans="1:245" x14ac:dyDescent="0.2">
      <c r="A352">
        <v>18</v>
      </c>
      <c r="B352">
        <v>1</v>
      </c>
      <c r="C352">
        <v>742</v>
      </c>
      <c r="E352" t="s">
        <v>440</v>
      </c>
      <c r="F352" t="s">
        <v>234</v>
      </c>
      <c r="G352" t="s">
        <v>235</v>
      </c>
      <c r="H352" t="s">
        <v>19</v>
      </c>
      <c r="I352">
        <f>I350*J352</f>
        <v>1.881E-2</v>
      </c>
      <c r="J352">
        <v>4.1799999999999997E-2</v>
      </c>
      <c r="O352">
        <f t="shared" si="321"/>
        <v>306.66000000000003</v>
      </c>
      <c r="P352">
        <f t="shared" si="322"/>
        <v>306.66000000000003</v>
      </c>
      <c r="Q352">
        <f t="shared" si="323"/>
        <v>0</v>
      </c>
      <c r="R352">
        <f t="shared" si="324"/>
        <v>0</v>
      </c>
      <c r="S352">
        <f t="shared" si="325"/>
        <v>0</v>
      </c>
      <c r="T352">
        <f t="shared" si="326"/>
        <v>0</v>
      </c>
      <c r="U352">
        <f t="shared" si="327"/>
        <v>0</v>
      </c>
      <c r="V352">
        <f t="shared" si="328"/>
        <v>0</v>
      </c>
      <c r="W352">
        <f t="shared" si="329"/>
        <v>0</v>
      </c>
      <c r="X352">
        <f t="shared" si="330"/>
        <v>0</v>
      </c>
      <c r="Y352">
        <f t="shared" si="331"/>
        <v>0</v>
      </c>
      <c r="AA352">
        <v>47636896</v>
      </c>
      <c r="AB352">
        <f t="shared" si="332"/>
        <v>16303</v>
      </c>
      <c r="AC352">
        <f t="shared" ref="AC352:AC365" si="359">ROUND((ES352),6)</f>
        <v>16303</v>
      </c>
      <c r="AD352">
        <f>ROUND((((ET352)-(EU352))+AE352),6)</f>
        <v>0</v>
      </c>
      <c r="AE352">
        <f t="shared" ref="AE352:AF355" si="360">ROUND((EU352),6)</f>
        <v>0</v>
      </c>
      <c r="AF352">
        <f t="shared" si="360"/>
        <v>0</v>
      </c>
      <c r="AG352">
        <f t="shared" si="333"/>
        <v>0</v>
      </c>
      <c r="AH352">
        <f t="shared" ref="AH352:AI355" si="361">(EW352)</f>
        <v>0</v>
      </c>
      <c r="AI352">
        <f t="shared" si="361"/>
        <v>0</v>
      </c>
      <c r="AJ352">
        <f t="shared" si="334"/>
        <v>0</v>
      </c>
      <c r="AK352">
        <v>16303</v>
      </c>
      <c r="AL352">
        <v>16303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81</v>
      </c>
      <c r="AU352">
        <v>60</v>
      </c>
      <c r="AV352">
        <v>1.06</v>
      </c>
      <c r="AW352">
        <v>1.06</v>
      </c>
      <c r="AZ352">
        <v>1</v>
      </c>
      <c r="BA352">
        <v>1</v>
      </c>
      <c r="BB352">
        <v>1</v>
      </c>
      <c r="BC352">
        <v>1</v>
      </c>
      <c r="BD352" t="s">
        <v>3</v>
      </c>
      <c r="BE352" t="s">
        <v>3</v>
      </c>
      <c r="BF352" t="s">
        <v>3</v>
      </c>
      <c r="BG352" t="s">
        <v>3</v>
      </c>
      <c r="BH352">
        <v>3</v>
      </c>
      <c r="BI352">
        <v>1</v>
      </c>
      <c r="BJ352" t="s">
        <v>236</v>
      </c>
      <c r="BM352">
        <v>13001</v>
      </c>
      <c r="BN352">
        <v>0</v>
      </c>
      <c r="BO352" t="s">
        <v>3</v>
      </c>
      <c r="BP352">
        <v>0</v>
      </c>
      <c r="BQ352">
        <v>2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3</v>
      </c>
      <c r="BZ352">
        <v>90</v>
      </c>
      <c r="CA352">
        <v>70</v>
      </c>
      <c r="CE352">
        <v>0</v>
      </c>
      <c r="CF352">
        <v>0</v>
      </c>
      <c r="CG352">
        <v>0</v>
      </c>
      <c r="CM352">
        <v>0</v>
      </c>
      <c r="CN352" t="s">
        <v>332</v>
      </c>
      <c r="CO352">
        <v>0</v>
      </c>
      <c r="CP352">
        <f t="shared" si="335"/>
        <v>306.66000000000003</v>
      </c>
      <c r="CQ352">
        <f t="shared" si="336"/>
        <v>16303</v>
      </c>
      <c r="CR352">
        <f t="shared" si="337"/>
        <v>0</v>
      </c>
      <c r="CS352">
        <f t="shared" si="338"/>
        <v>0</v>
      </c>
      <c r="CT352">
        <f t="shared" si="339"/>
        <v>0</v>
      </c>
      <c r="CU352">
        <f t="shared" si="340"/>
        <v>0</v>
      </c>
      <c r="CV352">
        <f t="shared" si="341"/>
        <v>0</v>
      </c>
      <c r="CW352">
        <f t="shared" si="342"/>
        <v>0</v>
      </c>
      <c r="CX352">
        <f t="shared" si="343"/>
        <v>0</v>
      </c>
      <c r="CY352">
        <f t="shared" si="344"/>
        <v>0</v>
      </c>
      <c r="CZ352">
        <f t="shared" si="345"/>
        <v>0</v>
      </c>
      <c r="DC352" t="s">
        <v>3</v>
      </c>
      <c r="DD352" t="s">
        <v>3</v>
      </c>
      <c r="DE352" t="s">
        <v>3</v>
      </c>
      <c r="DF352" t="s">
        <v>3</v>
      </c>
      <c r="DG352" t="s">
        <v>3</v>
      </c>
      <c r="DH352" t="s">
        <v>3</v>
      </c>
      <c r="DI352" t="s">
        <v>3</v>
      </c>
      <c r="DJ352" t="s">
        <v>3</v>
      </c>
      <c r="DK352" t="s">
        <v>3</v>
      </c>
      <c r="DL352" t="s">
        <v>3</v>
      </c>
      <c r="DM352" t="s">
        <v>3</v>
      </c>
      <c r="DN352">
        <v>0</v>
      </c>
      <c r="DO352">
        <v>0</v>
      </c>
      <c r="DP352">
        <v>1</v>
      </c>
      <c r="DQ352">
        <v>1</v>
      </c>
      <c r="DU352">
        <v>1009</v>
      </c>
      <c r="DV352" t="s">
        <v>19</v>
      </c>
      <c r="DW352" t="s">
        <v>19</v>
      </c>
      <c r="DX352">
        <v>1000</v>
      </c>
      <c r="EE352">
        <v>45919573</v>
      </c>
      <c r="EF352">
        <v>2</v>
      </c>
      <c r="EG352" t="s">
        <v>24</v>
      </c>
      <c r="EH352">
        <v>0</v>
      </c>
      <c r="EI352" t="s">
        <v>3</v>
      </c>
      <c r="EJ352">
        <v>1</v>
      </c>
      <c r="EK352">
        <v>13001</v>
      </c>
      <c r="EL352" t="s">
        <v>223</v>
      </c>
      <c r="EM352" t="s">
        <v>224</v>
      </c>
      <c r="EO352" t="s">
        <v>327</v>
      </c>
      <c r="EQ352">
        <v>0</v>
      </c>
      <c r="ER352">
        <v>16303</v>
      </c>
      <c r="ES352">
        <v>16303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346"/>
        <v>0</v>
      </c>
      <c r="FS352">
        <v>0</v>
      </c>
      <c r="FT352" t="s">
        <v>28</v>
      </c>
      <c r="FU352" t="s">
        <v>29</v>
      </c>
      <c r="FX352">
        <v>81</v>
      </c>
      <c r="FY352">
        <v>59.5</v>
      </c>
      <c r="GA352" t="s">
        <v>3</v>
      </c>
      <c r="GD352">
        <v>1</v>
      </c>
      <c r="GF352">
        <v>-1644319245</v>
      </c>
      <c r="GG352">
        <v>2</v>
      </c>
      <c r="GH352">
        <v>1</v>
      </c>
      <c r="GI352">
        <v>-2</v>
      </c>
      <c r="GJ352">
        <v>0</v>
      </c>
      <c r="GK352">
        <v>0</v>
      </c>
      <c r="GL352">
        <f t="shared" si="347"/>
        <v>0</v>
      </c>
      <c r="GM352">
        <f t="shared" si="348"/>
        <v>306.66000000000003</v>
      </c>
      <c r="GN352">
        <f t="shared" si="349"/>
        <v>306.66000000000003</v>
      </c>
      <c r="GO352">
        <f t="shared" si="350"/>
        <v>0</v>
      </c>
      <c r="GP352">
        <f t="shared" si="351"/>
        <v>0</v>
      </c>
      <c r="GR352">
        <v>0</v>
      </c>
      <c r="GS352">
        <v>3</v>
      </c>
      <c r="GT352">
        <v>0</v>
      </c>
      <c r="GU352" t="s">
        <v>3</v>
      </c>
      <c r="GV352">
        <f t="shared" si="352"/>
        <v>0</v>
      </c>
      <c r="GW352">
        <v>1</v>
      </c>
      <c r="GX352">
        <f t="shared" si="353"/>
        <v>0</v>
      </c>
      <c r="HA352">
        <v>0</v>
      </c>
      <c r="HB352">
        <v>0</v>
      </c>
      <c r="HC352">
        <f t="shared" si="354"/>
        <v>0</v>
      </c>
      <c r="IK352">
        <v>0</v>
      </c>
    </row>
    <row r="353" spans="1:245" x14ac:dyDescent="0.2">
      <c r="A353">
        <v>18</v>
      </c>
      <c r="B353">
        <v>1</v>
      </c>
      <c r="C353">
        <v>751</v>
      </c>
      <c r="E353" t="s">
        <v>440</v>
      </c>
      <c r="F353" t="s">
        <v>234</v>
      </c>
      <c r="G353" t="s">
        <v>235</v>
      </c>
      <c r="H353" t="s">
        <v>19</v>
      </c>
      <c r="I353">
        <f>I351*J353</f>
        <v>1.881E-2</v>
      </c>
      <c r="J353">
        <v>4.1799999999999997E-2</v>
      </c>
      <c r="O353">
        <f t="shared" si="321"/>
        <v>306.66000000000003</v>
      </c>
      <c r="P353">
        <f t="shared" si="322"/>
        <v>306.66000000000003</v>
      </c>
      <c r="Q353">
        <f t="shared" si="323"/>
        <v>0</v>
      </c>
      <c r="R353">
        <f t="shared" si="324"/>
        <v>0</v>
      </c>
      <c r="S353">
        <f t="shared" si="325"/>
        <v>0</v>
      </c>
      <c r="T353">
        <f t="shared" si="326"/>
        <v>0</v>
      </c>
      <c r="U353">
        <f t="shared" si="327"/>
        <v>0</v>
      </c>
      <c r="V353">
        <f t="shared" si="328"/>
        <v>0</v>
      </c>
      <c r="W353">
        <f t="shared" si="329"/>
        <v>0</v>
      </c>
      <c r="X353">
        <f t="shared" si="330"/>
        <v>0</v>
      </c>
      <c r="Y353">
        <f t="shared" si="331"/>
        <v>0</v>
      </c>
      <c r="AA353">
        <v>47641669</v>
      </c>
      <c r="AB353">
        <f t="shared" si="332"/>
        <v>16303</v>
      </c>
      <c r="AC353">
        <f t="shared" si="359"/>
        <v>16303</v>
      </c>
      <c r="AD353">
        <f>ROUND((((ET353)-(EU353))+AE353),6)</f>
        <v>0</v>
      </c>
      <c r="AE353">
        <f t="shared" si="360"/>
        <v>0</v>
      </c>
      <c r="AF353">
        <f t="shared" si="360"/>
        <v>0</v>
      </c>
      <c r="AG353">
        <f t="shared" si="333"/>
        <v>0</v>
      </c>
      <c r="AH353">
        <f t="shared" si="361"/>
        <v>0</v>
      </c>
      <c r="AI353">
        <f t="shared" si="361"/>
        <v>0</v>
      </c>
      <c r="AJ353">
        <f t="shared" si="334"/>
        <v>0</v>
      </c>
      <c r="AK353">
        <v>16303</v>
      </c>
      <c r="AL353">
        <v>16303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81</v>
      </c>
      <c r="AU353">
        <v>60</v>
      </c>
      <c r="AV353">
        <v>1</v>
      </c>
      <c r="AW353">
        <v>1</v>
      </c>
      <c r="AZ353">
        <v>1</v>
      </c>
      <c r="BA353">
        <v>1</v>
      </c>
      <c r="BB353">
        <v>1</v>
      </c>
      <c r="BC353">
        <v>1</v>
      </c>
      <c r="BD353" t="s">
        <v>3</v>
      </c>
      <c r="BE353" t="s">
        <v>3</v>
      </c>
      <c r="BF353" t="s">
        <v>3</v>
      </c>
      <c r="BG353" t="s">
        <v>3</v>
      </c>
      <c r="BH353">
        <v>3</v>
      </c>
      <c r="BI353">
        <v>1</v>
      </c>
      <c r="BJ353" t="s">
        <v>236</v>
      </c>
      <c r="BM353">
        <v>13001</v>
      </c>
      <c r="BN353">
        <v>0</v>
      </c>
      <c r="BO353" t="s">
        <v>3</v>
      </c>
      <c r="BP353">
        <v>0</v>
      </c>
      <c r="BQ353">
        <v>2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3</v>
      </c>
      <c r="BZ353">
        <v>90</v>
      </c>
      <c r="CA353">
        <v>70</v>
      </c>
      <c r="CE353">
        <v>0</v>
      </c>
      <c r="CF353">
        <v>0</v>
      </c>
      <c r="CG353">
        <v>0</v>
      </c>
      <c r="CM353">
        <v>0</v>
      </c>
      <c r="CN353" t="s">
        <v>332</v>
      </c>
      <c r="CO353">
        <v>0</v>
      </c>
      <c r="CP353">
        <f t="shared" si="335"/>
        <v>306.66000000000003</v>
      </c>
      <c r="CQ353">
        <f t="shared" si="336"/>
        <v>16303</v>
      </c>
      <c r="CR353">
        <f t="shared" si="337"/>
        <v>0</v>
      </c>
      <c r="CS353">
        <f t="shared" si="338"/>
        <v>0</v>
      </c>
      <c r="CT353">
        <f t="shared" si="339"/>
        <v>0</v>
      </c>
      <c r="CU353">
        <f t="shared" si="340"/>
        <v>0</v>
      </c>
      <c r="CV353">
        <f t="shared" si="341"/>
        <v>0</v>
      </c>
      <c r="CW353">
        <f t="shared" si="342"/>
        <v>0</v>
      </c>
      <c r="CX353">
        <f t="shared" si="343"/>
        <v>0</v>
      </c>
      <c r="CY353">
        <f t="shared" si="344"/>
        <v>0</v>
      </c>
      <c r="CZ353">
        <f t="shared" si="345"/>
        <v>0</v>
      </c>
      <c r="DC353" t="s">
        <v>3</v>
      </c>
      <c r="DD353" t="s">
        <v>3</v>
      </c>
      <c r="DE353" t="s">
        <v>3</v>
      </c>
      <c r="DF353" t="s">
        <v>3</v>
      </c>
      <c r="DG353" t="s">
        <v>3</v>
      </c>
      <c r="DH353" t="s">
        <v>3</v>
      </c>
      <c r="DI353" t="s">
        <v>3</v>
      </c>
      <c r="DJ353" t="s">
        <v>3</v>
      </c>
      <c r="DK353" t="s">
        <v>3</v>
      </c>
      <c r="DL353" t="s">
        <v>3</v>
      </c>
      <c r="DM353" t="s">
        <v>3</v>
      </c>
      <c r="DN353">
        <v>0</v>
      </c>
      <c r="DO353">
        <v>0</v>
      </c>
      <c r="DP353">
        <v>1</v>
      </c>
      <c r="DQ353">
        <v>1</v>
      </c>
      <c r="DU353">
        <v>1009</v>
      </c>
      <c r="DV353" t="s">
        <v>19</v>
      </c>
      <c r="DW353" t="s">
        <v>19</v>
      </c>
      <c r="DX353">
        <v>1000</v>
      </c>
      <c r="EE353">
        <v>45919573</v>
      </c>
      <c r="EF353">
        <v>2</v>
      </c>
      <c r="EG353" t="s">
        <v>24</v>
      </c>
      <c r="EH353">
        <v>0</v>
      </c>
      <c r="EI353" t="s">
        <v>3</v>
      </c>
      <c r="EJ353">
        <v>1</v>
      </c>
      <c r="EK353">
        <v>13001</v>
      </c>
      <c r="EL353" t="s">
        <v>223</v>
      </c>
      <c r="EM353" t="s">
        <v>224</v>
      </c>
      <c r="EO353" t="s">
        <v>327</v>
      </c>
      <c r="EQ353">
        <v>0</v>
      </c>
      <c r="ER353">
        <v>16303</v>
      </c>
      <c r="ES353">
        <v>16303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46"/>
        <v>0</v>
      </c>
      <c r="FS353">
        <v>0</v>
      </c>
      <c r="FT353" t="s">
        <v>28</v>
      </c>
      <c r="FU353" t="s">
        <v>29</v>
      </c>
      <c r="FX353">
        <v>81</v>
      </c>
      <c r="FY353">
        <v>59.5</v>
      </c>
      <c r="GA353" t="s">
        <v>3</v>
      </c>
      <c r="GD353">
        <v>1</v>
      </c>
      <c r="GF353">
        <v>-1644319245</v>
      </c>
      <c r="GG353">
        <v>2</v>
      </c>
      <c r="GH353">
        <v>1</v>
      </c>
      <c r="GI353">
        <v>-2</v>
      </c>
      <c r="GJ353">
        <v>0</v>
      </c>
      <c r="GK353">
        <v>0</v>
      </c>
      <c r="GL353">
        <f t="shared" si="347"/>
        <v>0</v>
      </c>
      <c r="GM353">
        <f t="shared" si="348"/>
        <v>306.66000000000003</v>
      </c>
      <c r="GN353">
        <f t="shared" si="349"/>
        <v>306.66000000000003</v>
      </c>
      <c r="GO353">
        <f t="shared" si="350"/>
        <v>0</v>
      </c>
      <c r="GP353">
        <f t="shared" si="351"/>
        <v>0</v>
      </c>
      <c r="GR353">
        <v>0</v>
      </c>
      <c r="GS353">
        <v>0</v>
      </c>
      <c r="GT353">
        <v>0</v>
      </c>
      <c r="GU353" t="s">
        <v>3</v>
      </c>
      <c r="GV353">
        <f t="shared" si="352"/>
        <v>0</v>
      </c>
      <c r="GW353">
        <v>1</v>
      </c>
      <c r="GX353">
        <f t="shared" si="353"/>
        <v>0</v>
      </c>
      <c r="HA353">
        <v>0</v>
      </c>
      <c r="HB353">
        <v>0</v>
      </c>
      <c r="HC353">
        <f t="shared" si="354"/>
        <v>0</v>
      </c>
      <c r="IK353">
        <v>0</v>
      </c>
    </row>
    <row r="354" spans="1:245" x14ac:dyDescent="0.2">
      <c r="A354">
        <v>18</v>
      </c>
      <c r="B354">
        <v>1</v>
      </c>
      <c r="C354">
        <v>741</v>
      </c>
      <c r="E354" t="s">
        <v>441</v>
      </c>
      <c r="F354" t="s">
        <v>238</v>
      </c>
      <c r="G354" t="s">
        <v>239</v>
      </c>
      <c r="H354" t="s">
        <v>19</v>
      </c>
      <c r="I354">
        <f>I350*J354</f>
        <v>-1.881E-2</v>
      </c>
      <c r="J354">
        <v>-4.1799999999999997E-2</v>
      </c>
      <c r="O354">
        <f t="shared" si="321"/>
        <v>-269.23</v>
      </c>
      <c r="P354">
        <f t="shared" si="322"/>
        <v>-269.23</v>
      </c>
      <c r="Q354">
        <f t="shared" si="323"/>
        <v>0</v>
      </c>
      <c r="R354">
        <f t="shared" si="324"/>
        <v>0</v>
      </c>
      <c r="S354">
        <f t="shared" si="325"/>
        <v>0</v>
      </c>
      <c r="T354">
        <f t="shared" si="326"/>
        <v>0</v>
      </c>
      <c r="U354">
        <f t="shared" si="327"/>
        <v>0</v>
      </c>
      <c r="V354">
        <f t="shared" si="328"/>
        <v>0</v>
      </c>
      <c r="W354">
        <f t="shared" si="329"/>
        <v>0</v>
      </c>
      <c r="X354">
        <f t="shared" si="330"/>
        <v>0</v>
      </c>
      <c r="Y354">
        <f t="shared" si="331"/>
        <v>0</v>
      </c>
      <c r="AA354">
        <v>47636896</v>
      </c>
      <c r="AB354">
        <f t="shared" si="332"/>
        <v>14312.87</v>
      </c>
      <c r="AC354">
        <f t="shared" si="359"/>
        <v>14312.87</v>
      </c>
      <c r="AD354">
        <f>ROUND((((ET354)-(EU354))+AE354),6)</f>
        <v>0</v>
      </c>
      <c r="AE354">
        <f t="shared" si="360"/>
        <v>0</v>
      </c>
      <c r="AF354">
        <f t="shared" si="360"/>
        <v>0</v>
      </c>
      <c r="AG354">
        <f t="shared" si="333"/>
        <v>0</v>
      </c>
      <c r="AH354">
        <f t="shared" si="361"/>
        <v>0</v>
      </c>
      <c r="AI354">
        <f t="shared" si="361"/>
        <v>0</v>
      </c>
      <c r="AJ354">
        <f t="shared" si="334"/>
        <v>0</v>
      </c>
      <c r="AK354">
        <v>14312.87</v>
      </c>
      <c r="AL354">
        <v>14312.87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81</v>
      </c>
      <c r="AU354">
        <v>60</v>
      </c>
      <c r="AV354">
        <v>1.06</v>
      </c>
      <c r="AW354">
        <v>1.06</v>
      </c>
      <c r="AZ354">
        <v>1</v>
      </c>
      <c r="BA354">
        <v>1</v>
      </c>
      <c r="BB354">
        <v>1</v>
      </c>
      <c r="BC354">
        <v>1</v>
      </c>
      <c r="BD354" t="s">
        <v>3</v>
      </c>
      <c r="BE354" t="s">
        <v>3</v>
      </c>
      <c r="BF354" t="s">
        <v>3</v>
      </c>
      <c r="BG354" t="s">
        <v>3</v>
      </c>
      <c r="BH354">
        <v>3</v>
      </c>
      <c r="BI354">
        <v>1</v>
      </c>
      <c r="BJ354" t="s">
        <v>240</v>
      </c>
      <c r="BM354">
        <v>13001</v>
      </c>
      <c r="BN354">
        <v>0</v>
      </c>
      <c r="BO354" t="s">
        <v>3</v>
      </c>
      <c r="BP354">
        <v>0</v>
      </c>
      <c r="BQ354">
        <v>2</v>
      </c>
      <c r="BR354">
        <v>1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90</v>
      </c>
      <c r="CA354">
        <v>70</v>
      </c>
      <c r="CE354">
        <v>0</v>
      </c>
      <c r="CF354">
        <v>0</v>
      </c>
      <c r="CG354">
        <v>0</v>
      </c>
      <c r="CM354">
        <v>0</v>
      </c>
      <c r="CN354" t="s">
        <v>332</v>
      </c>
      <c r="CO354">
        <v>0</v>
      </c>
      <c r="CP354">
        <f t="shared" si="335"/>
        <v>-269.23</v>
      </c>
      <c r="CQ354">
        <f t="shared" si="336"/>
        <v>14312.87</v>
      </c>
      <c r="CR354">
        <f t="shared" si="337"/>
        <v>0</v>
      </c>
      <c r="CS354">
        <f t="shared" si="338"/>
        <v>0</v>
      </c>
      <c r="CT354">
        <f t="shared" si="339"/>
        <v>0</v>
      </c>
      <c r="CU354">
        <f t="shared" si="340"/>
        <v>0</v>
      </c>
      <c r="CV354">
        <f t="shared" si="341"/>
        <v>0</v>
      </c>
      <c r="CW354">
        <f t="shared" si="342"/>
        <v>0</v>
      </c>
      <c r="CX354">
        <f t="shared" si="343"/>
        <v>0</v>
      </c>
      <c r="CY354">
        <f t="shared" si="344"/>
        <v>0</v>
      </c>
      <c r="CZ354">
        <f t="shared" si="345"/>
        <v>0</v>
      </c>
      <c r="DC354" t="s">
        <v>3</v>
      </c>
      <c r="DD354" t="s">
        <v>3</v>
      </c>
      <c r="DE354" t="s">
        <v>3</v>
      </c>
      <c r="DF354" t="s">
        <v>3</v>
      </c>
      <c r="DG354" t="s">
        <v>3</v>
      </c>
      <c r="DH354" t="s">
        <v>3</v>
      </c>
      <c r="DI354" t="s">
        <v>3</v>
      </c>
      <c r="DJ354" t="s">
        <v>3</v>
      </c>
      <c r="DK354" t="s">
        <v>3</v>
      </c>
      <c r="DL354" t="s">
        <v>3</v>
      </c>
      <c r="DM354" t="s">
        <v>3</v>
      </c>
      <c r="DN354">
        <v>0</v>
      </c>
      <c r="DO354">
        <v>0</v>
      </c>
      <c r="DP354">
        <v>1</v>
      </c>
      <c r="DQ354">
        <v>1</v>
      </c>
      <c r="DU354">
        <v>1009</v>
      </c>
      <c r="DV354" t="s">
        <v>19</v>
      </c>
      <c r="DW354" t="s">
        <v>19</v>
      </c>
      <c r="DX354">
        <v>1000</v>
      </c>
      <c r="EE354">
        <v>45919573</v>
      </c>
      <c r="EF354">
        <v>2</v>
      </c>
      <c r="EG354" t="s">
        <v>24</v>
      </c>
      <c r="EH354">
        <v>0</v>
      </c>
      <c r="EI354" t="s">
        <v>3</v>
      </c>
      <c r="EJ354">
        <v>1</v>
      </c>
      <c r="EK354">
        <v>13001</v>
      </c>
      <c r="EL354" t="s">
        <v>223</v>
      </c>
      <c r="EM354" t="s">
        <v>224</v>
      </c>
      <c r="EO354" t="s">
        <v>327</v>
      </c>
      <c r="EQ354">
        <v>32768</v>
      </c>
      <c r="ER354">
        <v>14312.87</v>
      </c>
      <c r="ES354">
        <v>14312.87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46"/>
        <v>0</v>
      </c>
      <c r="FS354">
        <v>0</v>
      </c>
      <c r="FT354" t="s">
        <v>28</v>
      </c>
      <c r="FU354" t="s">
        <v>29</v>
      </c>
      <c r="FX354">
        <v>81</v>
      </c>
      <c r="FY354">
        <v>59.5</v>
      </c>
      <c r="GA354" t="s">
        <v>3</v>
      </c>
      <c r="GD354">
        <v>1</v>
      </c>
      <c r="GF354">
        <v>314961973</v>
      </c>
      <c r="GG354">
        <v>2</v>
      </c>
      <c r="GH354">
        <v>1</v>
      </c>
      <c r="GI354">
        <v>-2</v>
      </c>
      <c r="GJ354">
        <v>0</v>
      </c>
      <c r="GK354">
        <v>0</v>
      </c>
      <c r="GL354">
        <f t="shared" si="347"/>
        <v>0</v>
      </c>
      <c r="GM354">
        <f t="shared" si="348"/>
        <v>-269.23</v>
      </c>
      <c r="GN354">
        <f t="shared" si="349"/>
        <v>-269.23</v>
      </c>
      <c r="GO354">
        <f t="shared" si="350"/>
        <v>0</v>
      </c>
      <c r="GP354">
        <f t="shared" si="351"/>
        <v>0</v>
      </c>
      <c r="GR354">
        <v>0</v>
      </c>
      <c r="GS354">
        <v>3</v>
      </c>
      <c r="GT354">
        <v>0</v>
      </c>
      <c r="GU354" t="s">
        <v>3</v>
      </c>
      <c r="GV354">
        <f t="shared" si="352"/>
        <v>0</v>
      </c>
      <c r="GW354">
        <v>1</v>
      </c>
      <c r="GX354">
        <f t="shared" si="353"/>
        <v>0</v>
      </c>
      <c r="HA354">
        <v>0</v>
      </c>
      <c r="HB354">
        <v>0</v>
      </c>
      <c r="HC354">
        <f t="shared" si="354"/>
        <v>0</v>
      </c>
      <c r="IK354">
        <v>0</v>
      </c>
    </row>
    <row r="355" spans="1:245" x14ac:dyDescent="0.2">
      <c r="A355">
        <v>18</v>
      </c>
      <c r="B355">
        <v>1</v>
      </c>
      <c r="C355">
        <v>750</v>
      </c>
      <c r="E355" t="s">
        <v>441</v>
      </c>
      <c r="F355" t="s">
        <v>238</v>
      </c>
      <c r="G355" t="s">
        <v>239</v>
      </c>
      <c r="H355" t="s">
        <v>19</v>
      </c>
      <c r="I355">
        <f>I351*J355</f>
        <v>-1.881E-2</v>
      </c>
      <c r="J355">
        <v>-4.1799999999999997E-2</v>
      </c>
      <c r="O355">
        <f t="shared" si="321"/>
        <v>-269.23</v>
      </c>
      <c r="P355">
        <f t="shared" si="322"/>
        <v>-269.23</v>
      </c>
      <c r="Q355">
        <f t="shared" si="323"/>
        <v>0</v>
      </c>
      <c r="R355">
        <f t="shared" si="324"/>
        <v>0</v>
      </c>
      <c r="S355">
        <f t="shared" si="325"/>
        <v>0</v>
      </c>
      <c r="T355">
        <f t="shared" si="326"/>
        <v>0</v>
      </c>
      <c r="U355">
        <f t="shared" si="327"/>
        <v>0</v>
      </c>
      <c r="V355">
        <f t="shared" si="328"/>
        <v>0</v>
      </c>
      <c r="W355">
        <f t="shared" si="329"/>
        <v>0</v>
      </c>
      <c r="X355">
        <f t="shared" si="330"/>
        <v>0</v>
      </c>
      <c r="Y355">
        <f t="shared" si="331"/>
        <v>0</v>
      </c>
      <c r="AA355">
        <v>47641669</v>
      </c>
      <c r="AB355">
        <f t="shared" si="332"/>
        <v>14312.87</v>
      </c>
      <c r="AC355">
        <f t="shared" si="359"/>
        <v>14312.87</v>
      </c>
      <c r="AD355">
        <f>ROUND((((ET355)-(EU355))+AE355),6)</f>
        <v>0</v>
      </c>
      <c r="AE355">
        <f t="shared" si="360"/>
        <v>0</v>
      </c>
      <c r="AF355">
        <f t="shared" si="360"/>
        <v>0</v>
      </c>
      <c r="AG355">
        <f t="shared" si="333"/>
        <v>0</v>
      </c>
      <c r="AH355">
        <f t="shared" si="361"/>
        <v>0</v>
      </c>
      <c r="AI355">
        <f t="shared" si="361"/>
        <v>0</v>
      </c>
      <c r="AJ355">
        <f t="shared" si="334"/>
        <v>0</v>
      </c>
      <c r="AK355">
        <v>14312.87</v>
      </c>
      <c r="AL355">
        <v>14312.87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81</v>
      </c>
      <c r="AU355">
        <v>60</v>
      </c>
      <c r="AV355">
        <v>1</v>
      </c>
      <c r="AW355">
        <v>1</v>
      </c>
      <c r="AZ355">
        <v>1</v>
      </c>
      <c r="BA355">
        <v>1</v>
      </c>
      <c r="BB355">
        <v>1</v>
      </c>
      <c r="BC355">
        <v>1</v>
      </c>
      <c r="BD355" t="s">
        <v>3</v>
      </c>
      <c r="BE355" t="s">
        <v>3</v>
      </c>
      <c r="BF355" t="s">
        <v>3</v>
      </c>
      <c r="BG355" t="s">
        <v>3</v>
      </c>
      <c r="BH355">
        <v>3</v>
      </c>
      <c r="BI355">
        <v>1</v>
      </c>
      <c r="BJ355" t="s">
        <v>240</v>
      </c>
      <c r="BM355">
        <v>13001</v>
      </c>
      <c r="BN355">
        <v>0</v>
      </c>
      <c r="BO355" t="s">
        <v>3</v>
      </c>
      <c r="BP355">
        <v>0</v>
      </c>
      <c r="BQ355">
        <v>2</v>
      </c>
      <c r="BR355">
        <v>1</v>
      </c>
      <c r="BS355">
        <v>1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3</v>
      </c>
      <c r="BZ355">
        <v>90</v>
      </c>
      <c r="CA355">
        <v>70</v>
      </c>
      <c r="CE355">
        <v>0</v>
      </c>
      <c r="CF355">
        <v>0</v>
      </c>
      <c r="CG355">
        <v>0</v>
      </c>
      <c r="CM355">
        <v>0</v>
      </c>
      <c r="CN355" t="s">
        <v>332</v>
      </c>
      <c r="CO355">
        <v>0</v>
      </c>
      <c r="CP355">
        <f t="shared" si="335"/>
        <v>-269.23</v>
      </c>
      <c r="CQ355">
        <f t="shared" si="336"/>
        <v>14312.87</v>
      </c>
      <c r="CR355">
        <f t="shared" si="337"/>
        <v>0</v>
      </c>
      <c r="CS355">
        <f t="shared" si="338"/>
        <v>0</v>
      </c>
      <c r="CT355">
        <f t="shared" si="339"/>
        <v>0</v>
      </c>
      <c r="CU355">
        <f t="shared" si="340"/>
        <v>0</v>
      </c>
      <c r="CV355">
        <f t="shared" si="341"/>
        <v>0</v>
      </c>
      <c r="CW355">
        <f t="shared" si="342"/>
        <v>0</v>
      </c>
      <c r="CX355">
        <f t="shared" si="343"/>
        <v>0</v>
      </c>
      <c r="CY355">
        <f t="shared" si="344"/>
        <v>0</v>
      </c>
      <c r="CZ355">
        <f t="shared" si="345"/>
        <v>0</v>
      </c>
      <c r="DC355" t="s">
        <v>3</v>
      </c>
      <c r="DD355" t="s">
        <v>3</v>
      </c>
      <c r="DE355" t="s">
        <v>3</v>
      </c>
      <c r="DF355" t="s">
        <v>3</v>
      </c>
      <c r="DG355" t="s">
        <v>3</v>
      </c>
      <c r="DH355" t="s">
        <v>3</v>
      </c>
      <c r="DI355" t="s">
        <v>3</v>
      </c>
      <c r="DJ355" t="s">
        <v>3</v>
      </c>
      <c r="DK355" t="s">
        <v>3</v>
      </c>
      <c r="DL355" t="s">
        <v>3</v>
      </c>
      <c r="DM355" t="s">
        <v>3</v>
      </c>
      <c r="DN355">
        <v>0</v>
      </c>
      <c r="DO355">
        <v>0</v>
      </c>
      <c r="DP355">
        <v>1</v>
      </c>
      <c r="DQ355">
        <v>1</v>
      </c>
      <c r="DU355">
        <v>1009</v>
      </c>
      <c r="DV355" t="s">
        <v>19</v>
      </c>
      <c r="DW355" t="s">
        <v>19</v>
      </c>
      <c r="DX355">
        <v>1000</v>
      </c>
      <c r="EE355">
        <v>45919573</v>
      </c>
      <c r="EF355">
        <v>2</v>
      </c>
      <c r="EG355" t="s">
        <v>24</v>
      </c>
      <c r="EH355">
        <v>0</v>
      </c>
      <c r="EI355" t="s">
        <v>3</v>
      </c>
      <c r="EJ355">
        <v>1</v>
      </c>
      <c r="EK355">
        <v>13001</v>
      </c>
      <c r="EL355" t="s">
        <v>223</v>
      </c>
      <c r="EM355" t="s">
        <v>224</v>
      </c>
      <c r="EO355" t="s">
        <v>327</v>
      </c>
      <c r="EQ355">
        <v>32768</v>
      </c>
      <c r="ER355">
        <v>14312.87</v>
      </c>
      <c r="ES355">
        <v>14312.87</v>
      </c>
      <c r="ET355">
        <v>0</v>
      </c>
      <c r="EU355">
        <v>0</v>
      </c>
      <c r="EV355">
        <v>0</v>
      </c>
      <c r="EW355">
        <v>0</v>
      </c>
      <c r="EX355">
        <v>0</v>
      </c>
      <c r="FQ355">
        <v>0</v>
      </c>
      <c r="FR355">
        <f t="shared" si="346"/>
        <v>0</v>
      </c>
      <c r="FS355">
        <v>0</v>
      </c>
      <c r="FT355" t="s">
        <v>28</v>
      </c>
      <c r="FU355" t="s">
        <v>29</v>
      </c>
      <c r="FX355">
        <v>81</v>
      </c>
      <c r="FY355">
        <v>59.5</v>
      </c>
      <c r="GA355" t="s">
        <v>3</v>
      </c>
      <c r="GD355">
        <v>1</v>
      </c>
      <c r="GF355">
        <v>314961973</v>
      </c>
      <c r="GG355">
        <v>2</v>
      </c>
      <c r="GH355">
        <v>1</v>
      </c>
      <c r="GI355">
        <v>-2</v>
      </c>
      <c r="GJ355">
        <v>0</v>
      </c>
      <c r="GK355">
        <v>0</v>
      </c>
      <c r="GL355">
        <f t="shared" si="347"/>
        <v>0</v>
      </c>
      <c r="GM355">
        <f t="shared" si="348"/>
        <v>-269.23</v>
      </c>
      <c r="GN355">
        <f t="shared" si="349"/>
        <v>-269.23</v>
      </c>
      <c r="GO355">
        <f t="shared" si="350"/>
        <v>0</v>
      </c>
      <c r="GP355">
        <f t="shared" si="351"/>
        <v>0</v>
      </c>
      <c r="GR355">
        <v>0</v>
      </c>
      <c r="GS355">
        <v>0</v>
      </c>
      <c r="GT355">
        <v>0</v>
      </c>
      <c r="GU355" t="s">
        <v>3</v>
      </c>
      <c r="GV355">
        <f t="shared" si="352"/>
        <v>0</v>
      </c>
      <c r="GW355">
        <v>1</v>
      </c>
      <c r="GX355">
        <f t="shared" si="353"/>
        <v>0</v>
      </c>
      <c r="HA355">
        <v>0</v>
      </c>
      <c r="HB355">
        <v>0</v>
      </c>
      <c r="HC355">
        <f t="shared" si="354"/>
        <v>0</v>
      </c>
      <c r="IK355">
        <v>0</v>
      </c>
    </row>
    <row r="356" spans="1:245" x14ac:dyDescent="0.2">
      <c r="A356">
        <v>17</v>
      </c>
      <c r="B356">
        <v>1</v>
      </c>
      <c r="C356">
        <f>ROW(SmtRes!A757)</f>
        <v>757</v>
      </c>
      <c r="D356">
        <f>ROW(EtalonRes!A760)</f>
        <v>760</v>
      </c>
      <c r="E356" t="s">
        <v>442</v>
      </c>
      <c r="F356" t="s">
        <v>443</v>
      </c>
      <c r="G356" t="s">
        <v>444</v>
      </c>
      <c r="H356" t="s">
        <v>251</v>
      </c>
      <c r="I356">
        <v>8</v>
      </c>
      <c r="J356">
        <v>0</v>
      </c>
      <c r="O356">
        <f t="shared" si="321"/>
        <v>74.569999999999993</v>
      </c>
      <c r="P356">
        <f t="shared" si="322"/>
        <v>62.4</v>
      </c>
      <c r="Q356">
        <f t="shared" si="323"/>
        <v>0</v>
      </c>
      <c r="R356">
        <f t="shared" si="324"/>
        <v>0</v>
      </c>
      <c r="S356">
        <f t="shared" si="325"/>
        <v>12.17</v>
      </c>
      <c r="T356">
        <f t="shared" si="326"/>
        <v>0</v>
      </c>
      <c r="U356">
        <f t="shared" si="327"/>
        <v>1.2695999999999998</v>
      </c>
      <c r="V356">
        <f t="shared" si="328"/>
        <v>0</v>
      </c>
      <c r="W356">
        <f t="shared" si="329"/>
        <v>0</v>
      </c>
      <c r="X356">
        <f t="shared" si="330"/>
        <v>13.14</v>
      </c>
      <c r="Y356">
        <f t="shared" si="331"/>
        <v>6.69</v>
      </c>
      <c r="AA356">
        <v>47636896</v>
      </c>
      <c r="AB356">
        <f t="shared" si="332"/>
        <v>9.3208749999999991</v>
      </c>
      <c r="AC356">
        <f t="shared" si="359"/>
        <v>7.8</v>
      </c>
      <c r="AD356">
        <f>ROUND((((((ET356*1.15)*1.25))-(((EU356*1.15)*1.25)))+AE356),6)</f>
        <v>0</v>
      </c>
      <c r="AE356">
        <f>ROUND((((EU356*1.15)*1.25)),6)</f>
        <v>0</v>
      </c>
      <c r="AF356">
        <f>ROUND((((EV356*1.15)*1.15)),6)</f>
        <v>1.520875</v>
      </c>
      <c r="AG356">
        <f t="shared" si="333"/>
        <v>0</v>
      </c>
      <c r="AH356">
        <f>(((EW356*1.15)*1.15))</f>
        <v>0.15869999999999998</v>
      </c>
      <c r="AI356">
        <f>(((EX356*1.15)*1.25))</f>
        <v>0</v>
      </c>
      <c r="AJ356">
        <f t="shared" si="334"/>
        <v>0</v>
      </c>
      <c r="AK356">
        <v>8.9499999999999993</v>
      </c>
      <c r="AL356">
        <v>7.8</v>
      </c>
      <c r="AM356">
        <v>0</v>
      </c>
      <c r="AN356">
        <v>0</v>
      </c>
      <c r="AO356">
        <v>1.1499999999999999</v>
      </c>
      <c r="AP356">
        <v>0</v>
      </c>
      <c r="AQ356">
        <v>0.12</v>
      </c>
      <c r="AR356">
        <v>0</v>
      </c>
      <c r="AS356">
        <v>0</v>
      </c>
      <c r="AT356">
        <v>108</v>
      </c>
      <c r="AU356">
        <v>55</v>
      </c>
      <c r="AV356">
        <v>1</v>
      </c>
      <c r="AW356">
        <v>1</v>
      </c>
      <c r="AZ356">
        <v>1</v>
      </c>
      <c r="BA356">
        <v>1</v>
      </c>
      <c r="BB356">
        <v>1</v>
      </c>
      <c r="BC356">
        <v>1</v>
      </c>
      <c r="BD356" t="s">
        <v>3</v>
      </c>
      <c r="BE356" t="s">
        <v>3</v>
      </c>
      <c r="BF356" t="s">
        <v>3</v>
      </c>
      <c r="BG356" t="s">
        <v>3</v>
      </c>
      <c r="BH356">
        <v>0</v>
      </c>
      <c r="BI356">
        <v>1</v>
      </c>
      <c r="BJ356" t="s">
        <v>445</v>
      </c>
      <c r="BM356">
        <v>12001</v>
      </c>
      <c r="BN356">
        <v>0</v>
      </c>
      <c r="BO356" t="s">
        <v>3</v>
      </c>
      <c r="BP356">
        <v>0</v>
      </c>
      <c r="BQ356">
        <v>2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120</v>
      </c>
      <c r="CA356">
        <v>65</v>
      </c>
      <c r="CE356">
        <v>0</v>
      </c>
      <c r="CF356">
        <v>0</v>
      </c>
      <c r="CG356">
        <v>0</v>
      </c>
      <c r="CM356">
        <v>0</v>
      </c>
      <c r="CN356" t="s">
        <v>1175</v>
      </c>
      <c r="CO356">
        <v>0</v>
      </c>
      <c r="CP356">
        <f t="shared" si="335"/>
        <v>74.569999999999993</v>
      </c>
      <c r="CQ356">
        <f t="shared" si="336"/>
        <v>7.8</v>
      </c>
      <c r="CR356">
        <f t="shared" si="337"/>
        <v>0</v>
      </c>
      <c r="CS356">
        <f t="shared" si="338"/>
        <v>0</v>
      </c>
      <c r="CT356">
        <f t="shared" si="339"/>
        <v>1.520875</v>
      </c>
      <c r="CU356">
        <f t="shared" si="340"/>
        <v>0</v>
      </c>
      <c r="CV356">
        <f t="shared" si="341"/>
        <v>0.15869999999999998</v>
      </c>
      <c r="CW356">
        <f t="shared" si="342"/>
        <v>0</v>
      </c>
      <c r="CX356">
        <f t="shared" si="343"/>
        <v>0</v>
      </c>
      <c r="CY356">
        <f t="shared" si="344"/>
        <v>13.143599999999999</v>
      </c>
      <c r="CZ356">
        <f t="shared" si="345"/>
        <v>6.6935000000000002</v>
      </c>
      <c r="DC356" t="s">
        <v>3</v>
      </c>
      <c r="DD356" t="s">
        <v>3</v>
      </c>
      <c r="DE356" t="s">
        <v>348</v>
      </c>
      <c r="DF356" t="s">
        <v>348</v>
      </c>
      <c r="DG356" t="s">
        <v>196</v>
      </c>
      <c r="DH356" t="s">
        <v>3</v>
      </c>
      <c r="DI356" t="s">
        <v>196</v>
      </c>
      <c r="DJ356" t="s">
        <v>348</v>
      </c>
      <c r="DK356" t="s">
        <v>3</v>
      </c>
      <c r="DL356" t="s">
        <v>3</v>
      </c>
      <c r="DM356" t="s">
        <v>3</v>
      </c>
      <c r="DN356">
        <v>0</v>
      </c>
      <c r="DO356">
        <v>0</v>
      </c>
      <c r="DP356">
        <v>1</v>
      </c>
      <c r="DQ356">
        <v>1</v>
      </c>
      <c r="DU356">
        <v>1003</v>
      </c>
      <c r="DV356" t="s">
        <v>251</v>
      </c>
      <c r="DW356" t="s">
        <v>251</v>
      </c>
      <c r="DX356">
        <v>1</v>
      </c>
      <c r="EE356">
        <v>45919572</v>
      </c>
      <c r="EF356">
        <v>2</v>
      </c>
      <c r="EG356" t="s">
        <v>24</v>
      </c>
      <c r="EH356">
        <v>0</v>
      </c>
      <c r="EI356" t="s">
        <v>3</v>
      </c>
      <c r="EJ356">
        <v>1</v>
      </c>
      <c r="EK356">
        <v>12001</v>
      </c>
      <c r="EL356" t="s">
        <v>446</v>
      </c>
      <c r="EM356" t="s">
        <v>447</v>
      </c>
      <c r="EO356" t="s">
        <v>351</v>
      </c>
      <c r="EQ356">
        <v>0</v>
      </c>
      <c r="ER356">
        <v>8.9499999999999993</v>
      </c>
      <c r="ES356">
        <v>7.8</v>
      </c>
      <c r="ET356">
        <v>0</v>
      </c>
      <c r="EU356">
        <v>0</v>
      </c>
      <c r="EV356">
        <v>1.1499999999999999</v>
      </c>
      <c r="EW356">
        <v>0.12</v>
      </c>
      <c r="EX356">
        <v>0</v>
      </c>
      <c r="EY356">
        <v>0</v>
      </c>
      <c r="FQ356">
        <v>0</v>
      </c>
      <c r="FR356">
        <f t="shared" si="346"/>
        <v>0</v>
      </c>
      <c r="FS356">
        <v>0</v>
      </c>
      <c r="FT356" t="s">
        <v>28</v>
      </c>
      <c r="FU356" t="s">
        <v>29</v>
      </c>
      <c r="FX356">
        <v>108</v>
      </c>
      <c r="FY356">
        <v>55.25</v>
      </c>
      <c r="GA356" t="s">
        <v>3</v>
      </c>
      <c r="GD356">
        <v>1</v>
      </c>
      <c r="GF356">
        <v>705739353</v>
      </c>
      <c r="GG356">
        <v>2</v>
      </c>
      <c r="GH356">
        <v>1</v>
      </c>
      <c r="GI356">
        <v>-2</v>
      </c>
      <c r="GJ356">
        <v>0</v>
      </c>
      <c r="GK356">
        <v>0</v>
      </c>
      <c r="GL356">
        <f t="shared" si="347"/>
        <v>0</v>
      </c>
      <c r="GM356">
        <f t="shared" si="348"/>
        <v>94.4</v>
      </c>
      <c r="GN356">
        <f t="shared" si="349"/>
        <v>94.4</v>
      </c>
      <c r="GO356">
        <f t="shared" si="350"/>
        <v>0</v>
      </c>
      <c r="GP356">
        <f t="shared" si="351"/>
        <v>0</v>
      </c>
      <c r="GR356">
        <v>0</v>
      </c>
      <c r="GS356">
        <v>3</v>
      </c>
      <c r="GT356">
        <v>0</v>
      </c>
      <c r="GU356" t="s">
        <v>3</v>
      </c>
      <c r="GV356">
        <f t="shared" si="352"/>
        <v>0</v>
      </c>
      <c r="GW356">
        <v>1</v>
      </c>
      <c r="GX356">
        <f t="shared" si="353"/>
        <v>0</v>
      </c>
      <c r="HA356">
        <v>0</v>
      </c>
      <c r="HB356">
        <v>0</v>
      </c>
      <c r="HC356">
        <f t="shared" si="354"/>
        <v>0</v>
      </c>
      <c r="IK356">
        <v>0</v>
      </c>
    </row>
    <row r="357" spans="1:245" x14ac:dyDescent="0.2">
      <c r="A357">
        <v>17</v>
      </c>
      <c r="B357">
        <v>1</v>
      </c>
      <c r="C357">
        <f>ROW(SmtRes!A762)</f>
        <v>762</v>
      </c>
      <c r="D357">
        <f>ROW(EtalonRes!A764)</f>
        <v>764</v>
      </c>
      <c r="E357" t="s">
        <v>442</v>
      </c>
      <c r="F357" t="s">
        <v>443</v>
      </c>
      <c r="G357" t="s">
        <v>444</v>
      </c>
      <c r="H357" t="s">
        <v>251</v>
      </c>
      <c r="I357">
        <v>8</v>
      </c>
      <c r="J357">
        <v>0</v>
      </c>
      <c r="O357">
        <f t="shared" si="321"/>
        <v>74.569999999999993</v>
      </c>
      <c r="P357">
        <f t="shared" si="322"/>
        <v>62.4</v>
      </c>
      <c r="Q357">
        <f t="shared" si="323"/>
        <v>0</v>
      </c>
      <c r="R357">
        <f t="shared" si="324"/>
        <v>0</v>
      </c>
      <c r="S357">
        <f t="shared" si="325"/>
        <v>12.17</v>
      </c>
      <c r="T357">
        <f t="shared" si="326"/>
        <v>0</v>
      </c>
      <c r="U357">
        <f t="shared" si="327"/>
        <v>1.2695999999999998</v>
      </c>
      <c r="V357">
        <f t="shared" si="328"/>
        <v>0</v>
      </c>
      <c r="W357">
        <f t="shared" si="329"/>
        <v>0</v>
      </c>
      <c r="X357">
        <f t="shared" si="330"/>
        <v>13.14</v>
      </c>
      <c r="Y357">
        <f t="shared" si="331"/>
        <v>6.69</v>
      </c>
      <c r="AA357">
        <v>47641669</v>
      </c>
      <c r="AB357">
        <f t="shared" si="332"/>
        <v>9.3208749999999991</v>
      </c>
      <c r="AC357">
        <f t="shared" si="359"/>
        <v>7.8</v>
      </c>
      <c r="AD357">
        <f>ROUND((((((ET357*1.15)*1.25))-(((EU357*1.15)*1.25)))+AE357),6)</f>
        <v>0</v>
      </c>
      <c r="AE357">
        <f>ROUND((((EU357*1.15)*1.25)),6)</f>
        <v>0</v>
      </c>
      <c r="AF357">
        <f>ROUND((((EV357*1.15)*1.15)),6)</f>
        <v>1.520875</v>
      </c>
      <c r="AG357">
        <f t="shared" si="333"/>
        <v>0</v>
      </c>
      <c r="AH357">
        <f>(((EW357*1.15)*1.15))</f>
        <v>0.15869999999999998</v>
      </c>
      <c r="AI357">
        <f>(((EX357*1.15)*1.25))</f>
        <v>0</v>
      </c>
      <c r="AJ357">
        <f t="shared" si="334"/>
        <v>0</v>
      </c>
      <c r="AK357">
        <v>8.9499999999999993</v>
      </c>
      <c r="AL357">
        <v>7.8</v>
      </c>
      <c r="AM357">
        <v>0</v>
      </c>
      <c r="AN357">
        <v>0</v>
      </c>
      <c r="AO357">
        <v>1.1499999999999999</v>
      </c>
      <c r="AP357">
        <v>0</v>
      </c>
      <c r="AQ357">
        <v>0.12</v>
      </c>
      <c r="AR357">
        <v>0</v>
      </c>
      <c r="AS357">
        <v>0</v>
      </c>
      <c r="AT357">
        <v>108</v>
      </c>
      <c r="AU357">
        <v>55</v>
      </c>
      <c r="AV357">
        <v>1</v>
      </c>
      <c r="AW357">
        <v>1</v>
      </c>
      <c r="AZ357">
        <v>1</v>
      </c>
      <c r="BA357">
        <v>1</v>
      </c>
      <c r="BB357">
        <v>1</v>
      </c>
      <c r="BC357">
        <v>1</v>
      </c>
      <c r="BD357" t="s">
        <v>3</v>
      </c>
      <c r="BE357" t="s">
        <v>3</v>
      </c>
      <c r="BF357" t="s">
        <v>3</v>
      </c>
      <c r="BG357" t="s">
        <v>3</v>
      </c>
      <c r="BH357">
        <v>0</v>
      </c>
      <c r="BI357">
        <v>1</v>
      </c>
      <c r="BJ357" t="s">
        <v>445</v>
      </c>
      <c r="BM357">
        <v>12001</v>
      </c>
      <c r="BN357">
        <v>0</v>
      </c>
      <c r="BO357" t="s">
        <v>3</v>
      </c>
      <c r="BP357">
        <v>0</v>
      </c>
      <c r="BQ357">
        <v>2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3</v>
      </c>
      <c r="BZ357">
        <v>120</v>
      </c>
      <c r="CA357">
        <v>65</v>
      </c>
      <c r="CE357">
        <v>0</v>
      </c>
      <c r="CF357">
        <v>0</v>
      </c>
      <c r="CG357">
        <v>0</v>
      </c>
      <c r="CM357">
        <v>0</v>
      </c>
      <c r="CN357" t="s">
        <v>1175</v>
      </c>
      <c r="CO357">
        <v>0</v>
      </c>
      <c r="CP357">
        <f t="shared" si="335"/>
        <v>74.569999999999993</v>
      </c>
      <c r="CQ357">
        <f t="shared" si="336"/>
        <v>7.8</v>
      </c>
      <c r="CR357">
        <f t="shared" si="337"/>
        <v>0</v>
      </c>
      <c r="CS357">
        <f t="shared" si="338"/>
        <v>0</v>
      </c>
      <c r="CT357">
        <f t="shared" si="339"/>
        <v>1.520875</v>
      </c>
      <c r="CU357">
        <f t="shared" si="340"/>
        <v>0</v>
      </c>
      <c r="CV357">
        <f t="shared" si="341"/>
        <v>0.15869999999999998</v>
      </c>
      <c r="CW357">
        <f t="shared" si="342"/>
        <v>0</v>
      </c>
      <c r="CX357">
        <f t="shared" si="343"/>
        <v>0</v>
      </c>
      <c r="CY357">
        <f t="shared" si="344"/>
        <v>13.143599999999999</v>
      </c>
      <c r="CZ357">
        <f t="shared" si="345"/>
        <v>6.6935000000000002</v>
      </c>
      <c r="DC357" t="s">
        <v>3</v>
      </c>
      <c r="DD357" t="s">
        <v>3</v>
      </c>
      <c r="DE357" t="s">
        <v>348</v>
      </c>
      <c r="DF357" t="s">
        <v>348</v>
      </c>
      <c r="DG357" t="s">
        <v>196</v>
      </c>
      <c r="DH357" t="s">
        <v>3</v>
      </c>
      <c r="DI357" t="s">
        <v>196</v>
      </c>
      <c r="DJ357" t="s">
        <v>348</v>
      </c>
      <c r="DK357" t="s">
        <v>3</v>
      </c>
      <c r="DL357" t="s">
        <v>3</v>
      </c>
      <c r="DM357" t="s">
        <v>3</v>
      </c>
      <c r="DN357">
        <v>0</v>
      </c>
      <c r="DO357">
        <v>0</v>
      </c>
      <c r="DP357">
        <v>1</v>
      </c>
      <c r="DQ357">
        <v>1</v>
      </c>
      <c r="DU357">
        <v>1003</v>
      </c>
      <c r="DV357" t="s">
        <v>251</v>
      </c>
      <c r="DW357" t="s">
        <v>251</v>
      </c>
      <c r="DX357">
        <v>1</v>
      </c>
      <c r="EE357">
        <v>45919572</v>
      </c>
      <c r="EF357">
        <v>2</v>
      </c>
      <c r="EG357" t="s">
        <v>24</v>
      </c>
      <c r="EH357">
        <v>0</v>
      </c>
      <c r="EI357" t="s">
        <v>3</v>
      </c>
      <c r="EJ357">
        <v>1</v>
      </c>
      <c r="EK357">
        <v>12001</v>
      </c>
      <c r="EL357" t="s">
        <v>446</v>
      </c>
      <c r="EM357" t="s">
        <v>447</v>
      </c>
      <c r="EO357" t="s">
        <v>351</v>
      </c>
      <c r="EQ357">
        <v>0</v>
      </c>
      <c r="ER357">
        <v>8.9499999999999993</v>
      </c>
      <c r="ES357">
        <v>7.8</v>
      </c>
      <c r="ET357">
        <v>0</v>
      </c>
      <c r="EU357">
        <v>0</v>
      </c>
      <c r="EV357">
        <v>1.1499999999999999</v>
      </c>
      <c r="EW357">
        <v>0.12</v>
      </c>
      <c r="EX357">
        <v>0</v>
      </c>
      <c r="EY357">
        <v>0</v>
      </c>
      <c r="FQ357">
        <v>0</v>
      </c>
      <c r="FR357">
        <f t="shared" si="346"/>
        <v>0</v>
      </c>
      <c r="FS357">
        <v>0</v>
      </c>
      <c r="FT357" t="s">
        <v>28</v>
      </c>
      <c r="FU357" t="s">
        <v>29</v>
      </c>
      <c r="FX357">
        <v>108</v>
      </c>
      <c r="FY357">
        <v>55.25</v>
      </c>
      <c r="GA357" t="s">
        <v>3</v>
      </c>
      <c r="GD357">
        <v>1</v>
      </c>
      <c r="GF357">
        <v>705739353</v>
      </c>
      <c r="GG357">
        <v>2</v>
      </c>
      <c r="GH357">
        <v>1</v>
      </c>
      <c r="GI357">
        <v>-2</v>
      </c>
      <c r="GJ357">
        <v>0</v>
      </c>
      <c r="GK357">
        <v>0</v>
      </c>
      <c r="GL357">
        <f t="shared" si="347"/>
        <v>0</v>
      </c>
      <c r="GM357">
        <f t="shared" si="348"/>
        <v>94.4</v>
      </c>
      <c r="GN357">
        <f t="shared" si="349"/>
        <v>94.4</v>
      </c>
      <c r="GO357">
        <f t="shared" si="350"/>
        <v>0</v>
      </c>
      <c r="GP357">
        <f t="shared" si="351"/>
        <v>0</v>
      </c>
      <c r="GR357">
        <v>0</v>
      </c>
      <c r="GS357">
        <v>0</v>
      </c>
      <c r="GT357">
        <v>0</v>
      </c>
      <c r="GU357" t="s">
        <v>3</v>
      </c>
      <c r="GV357">
        <f t="shared" si="352"/>
        <v>0</v>
      </c>
      <c r="GW357">
        <v>1</v>
      </c>
      <c r="GX357">
        <f t="shared" si="353"/>
        <v>0</v>
      </c>
      <c r="HA357">
        <v>0</v>
      </c>
      <c r="HB357">
        <v>0</v>
      </c>
      <c r="HC357">
        <f t="shared" si="354"/>
        <v>0</v>
      </c>
      <c r="IK357">
        <v>0</v>
      </c>
    </row>
    <row r="358" spans="1:245" x14ac:dyDescent="0.2">
      <c r="A358">
        <v>18</v>
      </c>
      <c r="B358">
        <v>1</v>
      </c>
      <c r="C358">
        <v>757</v>
      </c>
      <c r="E358" t="s">
        <v>448</v>
      </c>
      <c r="F358" t="s">
        <v>449</v>
      </c>
      <c r="G358" t="s">
        <v>450</v>
      </c>
      <c r="H358" t="s">
        <v>451</v>
      </c>
      <c r="I358">
        <f>I356*J358</f>
        <v>0.8</v>
      </c>
      <c r="J358">
        <v>0.1</v>
      </c>
      <c r="O358">
        <f t="shared" si="321"/>
        <v>88.8</v>
      </c>
      <c r="P358">
        <f t="shared" si="322"/>
        <v>88.8</v>
      </c>
      <c r="Q358">
        <f t="shared" si="323"/>
        <v>0</v>
      </c>
      <c r="R358">
        <f t="shared" si="324"/>
        <v>0</v>
      </c>
      <c r="S358">
        <f t="shared" si="325"/>
        <v>0</v>
      </c>
      <c r="T358">
        <f t="shared" si="326"/>
        <v>0</v>
      </c>
      <c r="U358">
        <f t="shared" si="327"/>
        <v>0</v>
      </c>
      <c r="V358">
        <f t="shared" si="328"/>
        <v>0</v>
      </c>
      <c r="W358">
        <f t="shared" si="329"/>
        <v>0</v>
      </c>
      <c r="X358">
        <f t="shared" si="330"/>
        <v>0</v>
      </c>
      <c r="Y358">
        <f t="shared" si="331"/>
        <v>0</v>
      </c>
      <c r="AA358">
        <v>47636896</v>
      </c>
      <c r="AB358">
        <f t="shared" si="332"/>
        <v>111</v>
      </c>
      <c r="AC358">
        <f t="shared" si="359"/>
        <v>111</v>
      </c>
      <c r="AD358">
        <f t="shared" ref="AD358:AD365" si="362">ROUND((((ET358)-(EU358))+AE358),6)</f>
        <v>0</v>
      </c>
      <c r="AE358">
        <f t="shared" ref="AE358:AF365" si="363">ROUND((EU358),6)</f>
        <v>0</v>
      </c>
      <c r="AF358">
        <f t="shared" si="363"/>
        <v>0</v>
      </c>
      <c r="AG358">
        <f t="shared" si="333"/>
        <v>0</v>
      </c>
      <c r="AH358">
        <f t="shared" ref="AH358:AI365" si="364">(EW358)</f>
        <v>0</v>
      </c>
      <c r="AI358">
        <f t="shared" si="364"/>
        <v>0</v>
      </c>
      <c r="AJ358">
        <f t="shared" si="334"/>
        <v>0</v>
      </c>
      <c r="AK358">
        <v>111</v>
      </c>
      <c r="AL358">
        <v>111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108</v>
      </c>
      <c r="AU358">
        <v>55</v>
      </c>
      <c r="AV358">
        <v>1</v>
      </c>
      <c r="AW358">
        <v>1</v>
      </c>
      <c r="AZ358">
        <v>1</v>
      </c>
      <c r="BA358">
        <v>1</v>
      </c>
      <c r="BB358">
        <v>1</v>
      </c>
      <c r="BC358">
        <v>1</v>
      </c>
      <c r="BD358" t="s">
        <v>3</v>
      </c>
      <c r="BE358" t="s">
        <v>3</v>
      </c>
      <c r="BF358" t="s">
        <v>3</v>
      </c>
      <c r="BG358" t="s">
        <v>3</v>
      </c>
      <c r="BH358">
        <v>3</v>
      </c>
      <c r="BI358">
        <v>1</v>
      </c>
      <c r="BJ358" t="s">
        <v>452</v>
      </c>
      <c r="BM358">
        <v>12001</v>
      </c>
      <c r="BN358">
        <v>0</v>
      </c>
      <c r="BO358" t="s">
        <v>3</v>
      </c>
      <c r="BP358">
        <v>0</v>
      </c>
      <c r="BQ358">
        <v>2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3</v>
      </c>
      <c r="BZ358">
        <v>120</v>
      </c>
      <c r="CA358">
        <v>65</v>
      </c>
      <c r="CE358">
        <v>0</v>
      </c>
      <c r="CF358">
        <v>0</v>
      </c>
      <c r="CG358">
        <v>0</v>
      </c>
      <c r="CM358">
        <v>0</v>
      </c>
      <c r="CN358" t="s">
        <v>3</v>
      </c>
      <c r="CO358">
        <v>0</v>
      </c>
      <c r="CP358">
        <f t="shared" si="335"/>
        <v>88.8</v>
      </c>
      <c r="CQ358">
        <f t="shared" si="336"/>
        <v>111</v>
      </c>
      <c r="CR358">
        <f t="shared" si="337"/>
        <v>0</v>
      </c>
      <c r="CS358">
        <f t="shared" si="338"/>
        <v>0</v>
      </c>
      <c r="CT358">
        <f t="shared" si="339"/>
        <v>0</v>
      </c>
      <c r="CU358">
        <f t="shared" si="340"/>
        <v>0</v>
      </c>
      <c r="CV358">
        <f t="shared" si="341"/>
        <v>0</v>
      </c>
      <c r="CW358">
        <f t="shared" si="342"/>
        <v>0</v>
      </c>
      <c r="CX358">
        <f t="shared" si="343"/>
        <v>0</v>
      </c>
      <c r="CY358">
        <f t="shared" si="344"/>
        <v>0</v>
      </c>
      <c r="CZ358">
        <f t="shared" si="345"/>
        <v>0</v>
      </c>
      <c r="DC358" t="s">
        <v>3</v>
      </c>
      <c r="DD358" t="s">
        <v>3</v>
      </c>
      <c r="DE358" t="s">
        <v>3</v>
      </c>
      <c r="DF358" t="s">
        <v>3</v>
      </c>
      <c r="DG358" t="s">
        <v>3</v>
      </c>
      <c r="DH358" t="s">
        <v>3</v>
      </c>
      <c r="DI358" t="s">
        <v>3</v>
      </c>
      <c r="DJ358" t="s">
        <v>3</v>
      </c>
      <c r="DK358" t="s">
        <v>3</v>
      </c>
      <c r="DL358" t="s">
        <v>3</v>
      </c>
      <c r="DM358" t="s">
        <v>3</v>
      </c>
      <c r="DN358">
        <v>0</v>
      </c>
      <c r="DO358">
        <v>0</v>
      </c>
      <c r="DP358">
        <v>1</v>
      </c>
      <c r="DQ358">
        <v>1</v>
      </c>
      <c r="DU358">
        <v>1010</v>
      </c>
      <c r="DV358" t="s">
        <v>451</v>
      </c>
      <c r="DW358" t="s">
        <v>451</v>
      </c>
      <c r="DX358">
        <v>10</v>
      </c>
      <c r="EE358">
        <v>45919572</v>
      </c>
      <c r="EF358">
        <v>2</v>
      </c>
      <c r="EG358" t="s">
        <v>24</v>
      </c>
      <c r="EH358">
        <v>0</v>
      </c>
      <c r="EI358" t="s">
        <v>3</v>
      </c>
      <c r="EJ358">
        <v>1</v>
      </c>
      <c r="EK358">
        <v>12001</v>
      </c>
      <c r="EL358" t="s">
        <v>446</v>
      </c>
      <c r="EM358" t="s">
        <v>447</v>
      </c>
      <c r="EO358" t="s">
        <v>3</v>
      </c>
      <c r="EQ358">
        <v>0</v>
      </c>
      <c r="ER358">
        <v>111</v>
      </c>
      <c r="ES358">
        <v>111</v>
      </c>
      <c r="ET358">
        <v>0</v>
      </c>
      <c r="EU358">
        <v>0</v>
      </c>
      <c r="EV358">
        <v>0</v>
      </c>
      <c r="EW358">
        <v>0</v>
      </c>
      <c r="EX358">
        <v>0</v>
      </c>
      <c r="FQ358">
        <v>0</v>
      </c>
      <c r="FR358">
        <f t="shared" si="346"/>
        <v>0</v>
      </c>
      <c r="FS358">
        <v>0</v>
      </c>
      <c r="FT358" t="s">
        <v>28</v>
      </c>
      <c r="FU358" t="s">
        <v>29</v>
      </c>
      <c r="FX358">
        <v>108</v>
      </c>
      <c r="FY358">
        <v>55.25</v>
      </c>
      <c r="GA358" t="s">
        <v>3</v>
      </c>
      <c r="GD358">
        <v>1</v>
      </c>
      <c r="GF358">
        <v>-523033937</v>
      </c>
      <c r="GG358">
        <v>2</v>
      </c>
      <c r="GH358">
        <v>1</v>
      </c>
      <c r="GI358">
        <v>-2</v>
      </c>
      <c r="GJ358">
        <v>0</v>
      </c>
      <c r="GK358">
        <v>0</v>
      </c>
      <c r="GL358">
        <f t="shared" si="347"/>
        <v>0</v>
      </c>
      <c r="GM358">
        <f t="shared" si="348"/>
        <v>88.8</v>
      </c>
      <c r="GN358">
        <f t="shared" si="349"/>
        <v>88.8</v>
      </c>
      <c r="GO358">
        <f t="shared" si="350"/>
        <v>0</v>
      </c>
      <c r="GP358">
        <f t="shared" si="351"/>
        <v>0</v>
      </c>
      <c r="GR358">
        <v>0</v>
      </c>
      <c r="GS358">
        <v>3</v>
      </c>
      <c r="GT358">
        <v>0</v>
      </c>
      <c r="GU358" t="s">
        <v>3</v>
      </c>
      <c r="GV358">
        <f t="shared" si="352"/>
        <v>0</v>
      </c>
      <c r="GW358">
        <v>1</v>
      </c>
      <c r="GX358">
        <f t="shared" si="353"/>
        <v>0</v>
      </c>
      <c r="HA358">
        <v>0</v>
      </c>
      <c r="HB358">
        <v>0</v>
      </c>
      <c r="HC358">
        <f t="shared" si="354"/>
        <v>0</v>
      </c>
      <c r="IK358">
        <v>0</v>
      </c>
    </row>
    <row r="359" spans="1:245" x14ac:dyDescent="0.2">
      <c r="A359">
        <v>18</v>
      </c>
      <c r="B359">
        <v>1</v>
      </c>
      <c r="C359">
        <v>762</v>
      </c>
      <c r="E359" t="s">
        <v>448</v>
      </c>
      <c r="F359" t="s">
        <v>449</v>
      </c>
      <c r="G359" t="s">
        <v>450</v>
      </c>
      <c r="H359" t="s">
        <v>451</v>
      </c>
      <c r="I359">
        <f>I357*J359</f>
        <v>0.8</v>
      </c>
      <c r="J359">
        <v>0.1</v>
      </c>
      <c r="O359">
        <f t="shared" si="321"/>
        <v>88.8</v>
      </c>
      <c r="P359">
        <f t="shared" si="322"/>
        <v>88.8</v>
      </c>
      <c r="Q359">
        <f t="shared" si="323"/>
        <v>0</v>
      </c>
      <c r="R359">
        <f t="shared" si="324"/>
        <v>0</v>
      </c>
      <c r="S359">
        <f t="shared" si="325"/>
        <v>0</v>
      </c>
      <c r="T359">
        <f t="shared" si="326"/>
        <v>0</v>
      </c>
      <c r="U359">
        <f t="shared" si="327"/>
        <v>0</v>
      </c>
      <c r="V359">
        <f t="shared" si="328"/>
        <v>0</v>
      </c>
      <c r="W359">
        <f t="shared" si="329"/>
        <v>0</v>
      </c>
      <c r="X359">
        <f t="shared" si="330"/>
        <v>0</v>
      </c>
      <c r="Y359">
        <f t="shared" si="331"/>
        <v>0</v>
      </c>
      <c r="AA359">
        <v>47641669</v>
      </c>
      <c r="AB359">
        <f t="shared" si="332"/>
        <v>111</v>
      </c>
      <c r="AC359">
        <f t="shared" si="359"/>
        <v>111</v>
      </c>
      <c r="AD359">
        <f t="shared" si="362"/>
        <v>0</v>
      </c>
      <c r="AE359">
        <f t="shared" si="363"/>
        <v>0</v>
      </c>
      <c r="AF359">
        <f t="shared" si="363"/>
        <v>0</v>
      </c>
      <c r="AG359">
        <f t="shared" si="333"/>
        <v>0</v>
      </c>
      <c r="AH359">
        <f t="shared" si="364"/>
        <v>0</v>
      </c>
      <c r="AI359">
        <f t="shared" si="364"/>
        <v>0</v>
      </c>
      <c r="AJ359">
        <f t="shared" si="334"/>
        <v>0</v>
      </c>
      <c r="AK359">
        <v>111</v>
      </c>
      <c r="AL359">
        <v>111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108</v>
      </c>
      <c r="AU359">
        <v>55</v>
      </c>
      <c r="AV359">
        <v>1</v>
      </c>
      <c r="AW359">
        <v>1</v>
      </c>
      <c r="AZ359">
        <v>1</v>
      </c>
      <c r="BA359">
        <v>1</v>
      </c>
      <c r="BB359">
        <v>1</v>
      </c>
      <c r="BC359">
        <v>1</v>
      </c>
      <c r="BD359" t="s">
        <v>3</v>
      </c>
      <c r="BE359" t="s">
        <v>3</v>
      </c>
      <c r="BF359" t="s">
        <v>3</v>
      </c>
      <c r="BG359" t="s">
        <v>3</v>
      </c>
      <c r="BH359">
        <v>3</v>
      </c>
      <c r="BI359">
        <v>1</v>
      </c>
      <c r="BJ359" t="s">
        <v>452</v>
      </c>
      <c r="BM359">
        <v>12001</v>
      </c>
      <c r="BN359">
        <v>0</v>
      </c>
      <c r="BO359" t="s">
        <v>3</v>
      </c>
      <c r="BP359">
        <v>0</v>
      </c>
      <c r="BQ359">
        <v>2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3</v>
      </c>
      <c r="BZ359">
        <v>120</v>
      </c>
      <c r="CA359">
        <v>65</v>
      </c>
      <c r="CE359">
        <v>0</v>
      </c>
      <c r="CF359">
        <v>0</v>
      </c>
      <c r="CG359">
        <v>0</v>
      </c>
      <c r="CM359">
        <v>0</v>
      </c>
      <c r="CN359" t="s">
        <v>3</v>
      </c>
      <c r="CO359">
        <v>0</v>
      </c>
      <c r="CP359">
        <f t="shared" si="335"/>
        <v>88.8</v>
      </c>
      <c r="CQ359">
        <f t="shared" si="336"/>
        <v>111</v>
      </c>
      <c r="CR359">
        <f t="shared" si="337"/>
        <v>0</v>
      </c>
      <c r="CS359">
        <f t="shared" si="338"/>
        <v>0</v>
      </c>
      <c r="CT359">
        <f t="shared" si="339"/>
        <v>0</v>
      </c>
      <c r="CU359">
        <f t="shared" si="340"/>
        <v>0</v>
      </c>
      <c r="CV359">
        <f t="shared" si="341"/>
        <v>0</v>
      </c>
      <c r="CW359">
        <f t="shared" si="342"/>
        <v>0</v>
      </c>
      <c r="CX359">
        <f t="shared" si="343"/>
        <v>0</v>
      </c>
      <c r="CY359">
        <f t="shared" si="344"/>
        <v>0</v>
      </c>
      <c r="CZ359">
        <f t="shared" si="345"/>
        <v>0</v>
      </c>
      <c r="DC359" t="s">
        <v>3</v>
      </c>
      <c r="DD359" t="s">
        <v>3</v>
      </c>
      <c r="DE359" t="s">
        <v>3</v>
      </c>
      <c r="DF359" t="s">
        <v>3</v>
      </c>
      <c r="DG359" t="s">
        <v>3</v>
      </c>
      <c r="DH359" t="s">
        <v>3</v>
      </c>
      <c r="DI359" t="s">
        <v>3</v>
      </c>
      <c r="DJ359" t="s">
        <v>3</v>
      </c>
      <c r="DK359" t="s">
        <v>3</v>
      </c>
      <c r="DL359" t="s">
        <v>3</v>
      </c>
      <c r="DM359" t="s">
        <v>3</v>
      </c>
      <c r="DN359">
        <v>0</v>
      </c>
      <c r="DO359">
        <v>0</v>
      </c>
      <c r="DP359">
        <v>1</v>
      </c>
      <c r="DQ359">
        <v>1</v>
      </c>
      <c r="DU359">
        <v>1010</v>
      </c>
      <c r="DV359" t="s">
        <v>451</v>
      </c>
      <c r="DW359" t="s">
        <v>451</v>
      </c>
      <c r="DX359">
        <v>10</v>
      </c>
      <c r="EE359">
        <v>45919572</v>
      </c>
      <c r="EF359">
        <v>2</v>
      </c>
      <c r="EG359" t="s">
        <v>24</v>
      </c>
      <c r="EH359">
        <v>0</v>
      </c>
      <c r="EI359" t="s">
        <v>3</v>
      </c>
      <c r="EJ359">
        <v>1</v>
      </c>
      <c r="EK359">
        <v>12001</v>
      </c>
      <c r="EL359" t="s">
        <v>446</v>
      </c>
      <c r="EM359" t="s">
        <v>447</v>
      </c>
      <c r="EO359" t="s">
        <v>3</v>
      </c>
      <c r="EQ359">
        <v>0</v>
      </c>
      <c r="ER359">
        <v>111</v>
      </c>
      <c r="ES359">
        <v>111</v>
      </c>
      <c r="ET359">
        <v>0</v>
      </c>
      <c r="EU359">
        <v>0</v>
      </c>
      <c r="EV359">
        <v>0</v>
      </c>
      <c r="EW359">
        <v>0</v>
      </c>
      <c r="EX359">
        <v>0</v>
      </c>
      <c r="FQ359">
        <v>0</v>
      </c>
      <c r="FR359">
        <f t="shared" si="346"/>
        <v>0</v>
      </c>
      <c r="FS359">
        <v>0</v>
      </c>
      <c r="FT359" t="s">
        <v>28</v>
      </c>
      <c r="FU359" t="s">
        <v>29</v>
      </c>
      <c r="FX359">
        <v>108</v>
      </c>
      <c r="FY359">
        <v>55.25</v>
      </c>
      <c r="GA359" t="s">
        <v>3</v>
      </c>
      <c r="GD359">
        <v>1</v>
      </c>
      <c r="GF359">
        <v>-523033937</v>
      </c>
      <c r="GG359">
        <v>2</v>
      </c>
      <c r="GH359">
        <v>1</v>
      </c>
      <c r="GI359">
        <v>-2</v>
      </c>
      <c r="GJ359">
        <v>0</v>
      </c>
      <c r="GK359">
        <v>0</v>
      </c>
      <c r="GL359">
        <f t="shared" si="347"/>
        <v>0</v>
      </c>
      <c r="GM359">
        <f t="shared" si="348"/>
        <v>88.8</v>
      </c>
      <c r="GN359">
        <f t="shared" si="349"/>
        <v>88.8</v>
      </c>
      <c r="GO359">
        <f t="shared" si="350"/>
        <v>0</v>
      </c>
      <c r="GP359">
        <f t="shared" si="351"/>
        <v>0</v>
      </c>
      <c r="GR359">
        <v>0</v>
      </c>
      <c r="GS359">
        <v>0</v>
      </c>
      <c r="GT359">
        <v>0</v>
      </c>
      <c r="GU359" t="s">
        <v>3</v>
      </c>
      <c r="GV359">
        <f t="shared" si="352"/>
        <v>0</v>
      </c>
      <c r="GW359">
        <v>1</v>
      </c>
      <c r="GX359">
        <f t="shared" si="353"/>
        <v>0</v>
      </c>
      <c r="HA359">
        <v>0</v>
      </c>
      <c r="HB359">
        <v>0</v>
      </c>
      <c r="HC359">
        <f t="shared" si="354"/>
        <v>0</v>
      </c>
      <c r="IK359">
        <v>0</v>
      </c>
    </row>
    <row r="360" spans="1:245" x14ac:dyDescent="0.2">
      <c r="A360">
        <v>18</v>
      </c>
      <c r="B360">
        <v>1</v>
      </c>
      <c r="C360">
        <v>756</v>
      </c>
      <c r="E360" t="s">
        <v>453</v>
      </c>
      <c r="F360" t="s">
        <v>454</v>
      </c>
      <c r="G360" t="s">
        <v>455</v>
      </c>
      <c r="H360" t="s">
        <v>337</v>
      </c>
      <c r="I360">
        <f>I356*J360</f>
        <v>1</v>
      </c>
      <c r="J360">
        <v>0.125</v>
      </c>
      <c r="O360">
        <f t="shared" si="321"/>
        <v>267.44</v>
      </c>
      <c r="P360">
        <f t="shared" si="322"/>
        <v>267.44</v>
      </c>
      <c r="Q360">
        <f t="shared" si="323"/>
        <v>0</v>
      </c>
      <c r="R360">
        <f t="shared" si="324"/>
        <v>0</v>
      </c>
      <c r="S360">
        <f t="shared" si="325"/>
        <v>0</v>
      </c>
      <c r="T360">
        <f t="shared" si="326"/>
        <v>0</v>
      </c>
      <c r="U360">
        <f t="shared" si="327"/>
        <v>0</v>
      </c>
      <c r="V360">
        <f t="shared" si="328"/>
        <v>0</v>
      </c>
      <c r="W360">
        <f t="shared" si="329"/>
        <v>0</v>
      </c>
      <c r="X360">
        <f t="shared" si="330"/>
        <v>0</v>
      </c>
      <c r="Y360">
        <f t="shared" si="331"/>
        <v>0</v>
      </c>
      <c r="AA360">
        <v>47636896</v>
      </c>
      <c r="AB360">
        <f t="shared" si="332"/>
        <v>267.44</v>
      </c>
      <c r="AC360">
        <f t="shared" si="359"/>
        <v>267.44</v>
      </c>
      <c r="AD360">
        <f t="shared" si="362"/>
        <v>0</v>
      </c>
      <c r="AE360">
        <f t="shared" si="363"/>
        <v>0</v>
      </c>
      <c r="AF360">
        <f t="shared" si="363"/>
        <v>0</v>
      </c>
      <c r="AG360">
        <f t="shared" si="333"/>
        <v>0</v>
      </c>
      <c r="AH360">
        <f t="shared" si="364"/>
        <v>0</v>
      </c>
      <c r="AI360">
        <f t="shared" si="364"/>
        <v>0</v>
      </c>
      <c r="AJ360">
        <f t="shared" si="334"/>
        <v>0</v>
      </c>
      <c r="AK360">
        <v>267.44</v>
      </c>
      <c r="AL360">
        <v>267.44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108</v>
      </c>
      <c r="AU360">
        <v>55</v>
      </c>
      <c r="AV360">
        <v>1</v>
      </c>
      <c r="AW360">
        <v>1</v>
      </c>
      <c r="AZ360">
        <v>1</v>
      </c>
      <c r="BA360">
        <v>1</v>
      </c>
      <c r="BB360">
        <v>1</v>
      </c>
      <c r="BC360">
        <v>1</v>
      </c>
      <c r="BD360" t="s">
        <v>3</v>
      </c>
      <c r="BE360" t="s">
        <v>3</v>
      </c>
      <c r="BF360" t="s">
        <v>3</v>
      </c>
      <c r="BG360" t="s">
        <v>3</v>
      </c>
      <c r="BH360">
        <v>3</v>
      </c>
      <c r="BI360">
        <v>1</v>
      </c>
      <c r="BJ360" t="s">
        <v>456</v>
      </c>
      <c r="BM360">
        <v>12001</v>
      </c>
      <c r="BN360">
        <v>0</v>
      </c>
      <c r="BO360" t="s">
        <v>3</v>
      </c>
      <c r="BP360">
        <v>0</v>
      </c>
      <c r="BQ360">
        <v>2</v>
      </c>
      <c r="BR360">
        <v>0</v>
      </c>
      <c r="BS360">
        <v>1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3</v>
      </c>
      <c r="BZ360">
        <v>120</v>
      </c>
      <c r="CA360">
        <v>65</v>
      </c>
      <c r="CE360">
        <v>0</v>
      </c>
      <c r="CF360">
        <v>0</v>
      </c>
      <c r="CG360">
        <v>0</v>
      </c>
      <c r="CM360">
        <v>0</v>
      </c>
      <c r="CN360" t="s">
        <v>3</v>
      </c>
      <c r="CO360">
        <v>0</v>
      </c>
      <c r="CP360">
        <f t="shared" si="335"/>
        <v>267.44</v>
      </c>
      <c r="CQ360">
        <f t="shared" si="336"/>
        <v>267.44</v>
      </c>
      <c r="CR360">
        <f t="shared" si="337"/>
        <v>0</v>
      </c>
      <c r="CS360">
        <f t="shared" si="338"/>
        <v>0</v>
      </c>
      <c r="CT360">
        <f t="shared" si="339"/>
        <v>0</v>
      </c>
      <c r="CU360">
        <f t="shared" si="340"/>
        <v>0</v>
      </c>
      <c r="CV360">
        <f t="shared" si="341"/>
        <v>0</v>
      </c>
      <c r="CW360">
        <f t="shared" si="342"/>
        <v>0</v>
      </c>
      <c r="CX360">
        <f t="shared" si="343"/>
        <v>0</v>
      </c>
      <c r="CY360">
        <f t="shared" si="344"/>
        <v>0</v>
      </c>
      <c r="CZ360">
        <f t="shared" si="345"/>
        <v>0</v>
      </c>
      <c r="DC360" t="s">
        <v>3</v>
      </c>
      <c r="DD360" t="s">
        <v>3</v>
      </c>
      <c r="DE360" t="s">
        <v>3</v>
      </c>
      <c r="DF360" t="s">
        <v>3</v>
      </c>
      <c r="DG360" t="s">
        <v>3</v>
      </c>
      <c r="DH360" t="s">
        <v>3</v>
      </c>
      <c r="DI360" t="s">
        <v>3</v>
      </c>
      <c r="DJ360" t="s">
        <v>3</v>
      </c>
      <c r="DK360" t="s">
        <v>3</v>
      </c>
      <c r="DL360" t="s">
        <v>3</v>
      </c>
      <c r="DM360" t="s">
        <v>3</v>
      </c>
      <c r="DN360">
        <v>0</v>
      </c>
      <c r="DO360">
        <v>0</v>
      </c>
      <c r="DP360">
        <v>1</v>
      </c>
      <c r="DQ360">
        <v>1</v>
      </c>
      <c r="DU360">
        <v>1010</v>
      </c>
      <c r="DV360" t="s">
        <v>337</v>
      </c>
      <c r="DW360" t="s">
        <v>337</v>
      </c>
      <c r="DX360">
        <v>1</v>
      </c>
      <c r="EE360">
        <v>45919572</v>
      </c>
      <c r="EF360">
        <v>2</v>
      </c>
      <c r="EG360" t="s">
        <v>24</v>
      </c>
      <c r="EH360">
        <v>0</v>
      </c>
      <c r="EI360" t="s">
        <v>3</v>
      </c>
      <c r="EJ360">
        <v>1</v>
      </c>
      <c r="EK360">
        <v>12001</v>
      </c>
      <c r="EL360" t="s">
        <v>446</v>
      </c>
      <c r="EM360" t="s">
        <v>447</v>
      </c>
      <c r="EO360" t="s">
        <v>3</v>
      </c>
      <c r="EQ360">
        <v>0</v>
      </c>
      <c r="ER360">
        <v>267.44</v>
      </c>
      <c r="ES360">
        <v>267.44</v>
      </c>
      <c r="ET360">
        <v>0</v>
      </c>
      <c r="EU360">
        <v>0</v>
      </c>
      <c r="EV360">
        <v>0</v>
      </c>
      <c r="EW360">
        <v>0</v>
      </c>
      <c r="EX360">
        <v>0</v>
      </c>
      <c r="FQ360">
        <v>0</v>
      </c>
      <c r="FR360">
        <f t="shared" si="346"/>
        <v>0</v>
      </c>
      <c r="FS360">
        <v>0</v>
      </c>
      <c r="FT360" t="s">
        <v>28</v>
      </c>
      <c r="FU360" t="s">
        <v>29</v>
      </c>
      <c r="FX360">
        <v>108</v>
      </c>
      <c r="FY360">
        <v>55.25</v>
      </c>
      <c r="GA360" t="s">
        <v>3</v>
      </c>
      <c r="GD360">
        <v>1</v>
      </c>
      <c r="GF360">
        <v>-935975544</v>
      </c>
      <c r="GG360">
        <v>2</v>
      </c>
      <c r="GH360">
        <v>1</v>
      </c>
      <c r="GI360">
        <v>-2</v>
      </c>
      <c r="GJ360">
        <v>0</v>
      </c>
      <c r="GK360">
        <v>0</v>
      </c>
      <c r="GL360">
        <f t="shared" si="347"/>
        <v>0</v>
      </c>
      <c r="GM360">
        <f t="shared" si="348"/>
        <v>267.44</v>
      </c>
      <c r="GN360">
        <f t="shared" si="349"/>
        <v>267.44</v>
      </c>
      <c r="GO360">
        <f t="shared" si="350"/>
        <v>0</v>
      </c>
      <c r="GP360">
        <f t="shared" si="351"/>
        <v>0</v>
      </c>
      <c r="GR360">
        <v>0</v>
      </c>
      <c r="GS360">
        <v>3</v>
      </c>
      <c r="GT360">
        <v>0</v>
      </c>
      <c r="GU360" t="s">
        <v>3</v>
      </c>
      <c r="GV360">
        <f t="shared" si="352"/>
        <v>0</v>
      </c>
      <c r="GW360">
        <v>1</v>
      </c>
      <c r="GX360">
        <f t="shared" si="353"/>
        <v>0</v>
      </c>
      <c r="HA360">
        <v>0</v>
      </c>
      <c r="HB360">
        <v>0</v>
      </c>
      <c r="HC360">
        <f t="shared" si="354"/>
        <v>0</v>
      </c>
      <c r="IK360">
        <v>0</v>
      </c>
    </row>
    <row r="361" spans="1:245" x14ac:dyDescent="0.2">
      <c r="A361">
        <v>18</v>
      </c>
      <c r="B361">
        <v>1</v>
      </c>
      <c r="C361">
        <v>761</v>
      </c>
      <c r="E361" t="s">
        <v>453</v>
      </c>
      <c r="F361" t="s">
        <v>454</v>
      </c>
      <c r="G361" t="s">
        <v>455</v>
      </c>
      <c r="H361" t="s">
        <v>337</v>
      </c>
      <c r="I361">
        <f>I357*J361</f>
        <v>1</v>
      </c>
      <c r="J361">
        <v>0.125</v>
      </c>
      <c r="O361">
        <f t="shared" si="321"/>
        <v>267.44</v>
      </c>
      <c r="P361">
        <f t="shared" si="322"/>
        <v>267.44</v>
      </c>
      <c r="Q361">
        <f t="shared" si="323"/>
        <v>0</v>
      </c>
      <c r="R361">
        <f t="shared" si="324"/>
        <v>0</v>
      </c>
      <c r="S361">
        <f t="shared" si="325"/>
        <v>0</v>
      </c>
      <c r="T361">
        <f t="shared" si="326"/>
        <v>0</v>
      </c>
      <c r="U361">
        <f t="shared" si="327"/>
        <v>0</v>
      </c>
      <c r="V361">
        <f t="shared" si="328"/>
        <v>0</v>
      </c>
      <c r="W361">
        <f t="shared" si="329"/>
        <v>0</v>
      </c>
      <c r="X361">
        <f t="shared" si="330"/>
        <v>0</v>
      </c>
      <c r="Y361">
        <f t="shared" si="331"/>
        <v>0</v>
      </c>
      <c r="AA361">
        <v>47641669</v>
      </c>
      <c r="AB361">
        <f t="shared" si="332"/>
        <v>267.44</v>
      </c>
      <c r="AC361">
        <f t="shared" si="359"/>
        <v>267.44</v>
      </c>
      <c r="AD361">
        <f t="shared" si="362"/>
        <v>0</v>
      </c>
      <c r="AE361">
        <f t="shared" si="363"/>
        <v>0</v>
      </c>
      <c r="AF361">
        <f t="shared" si="363"/>
        <v>0</v>
      </c>
      <c r="AG361">
        <f t="shared" si="333"/>
        <v>0</v>
      </c>
      <c r="AH361">
        <f t="shared" si="364"/>
        <v>0</v>
      </c>
      <c r="AI361">
        <f t="shared" si="364"/>
        <v>0</v>
      </c>
      <c r="AJ361">
        <f t="shared" si="334"/>
        <v>0</v>
      </c>
      <c r="AK361">
        <v>267.44</v>
      </c>
      <c r="AL361">
        <v>267.44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108</v>
      </c>
      <c r="AU361">
        <v>55</v>
      </c>
      <c r="AV361">
        <v>1</v>
      </c>
      <c r="AW361">
        <v>1</v>
      </c>
      <c r="AZ361">
        <v>1</v>
      </c>
      <c r="BA361">
        <v>1</v>
      </c>
      <c r="BB361">
        <v>1</v>
      </c>
      <c r="BC361">
        <v>1</v>
      </c>
      <c r="BD361" t="s">
        <v>3</v>
      </c>
      <c r="BE361" t="s">
        <v>3</v>
      </c>
      <c r="BF361" t="s">
        <v>3</v>
      </c>
      <c r="BG361" t="s">
        <v>3</v>
      </c>
      <c r="BH361">
        <v>3</v>
      </c>
      <c r="BI361">
        <v>1</v>
      </c>
      <c r="BJ361" t="s">
        <v>456</v>
      </c>
      <c r="BM361">
        <v>12001</v>
      </c>
      <c r="BN361">
        <v>0</v>
      </c>
      <c r="BO361" t="s">
        <v>3</v>
      </c>
      <c r="BP361">
        <v>0</v>
      </c>
      <c r="BQ361">
        <v>2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3</v>
      </c>
      <c r="BZ361">
        <v>120</v>
      </c>
      <c r="CA361">
        <v>65</v>
      </c>
      <c r="CE361">
        <v>0</v>
      </c>
      <c r="CF361">
        <v>0</v>
      </c>
      <c r="CG361">
        <v>0</v>
      </c>
      <c r="CM361">
        <v>0</v>
      </c>
      <c r="CN361" t="s">
        <v>3</v>
      </c>
      <c r="CO361">
        <v>0</v>
      </c>
      <c r="CP361">
        <f t="shared" si="335"/>
        <v>267.44</v>
      </c>
      <c r="CQ361">
        <f t="shared" si="336"/>
        <v>267.44</v>
      </c>
      <c r="CR361">
        <f t="shared" si="337"/>
        <v>0</v>
      </c>
      <c r="CS361">
        <f t="shared" si="338"/>
        <v>0</v>
      </c>
      <c r="CT361">
        <f t="shared" si="339"/>
        <v>0</v>
      </c>
      <c r="CU361">
        <f t="shared" si="340"/>
        <v>0</v>
      </c>
      <c r="CV361">
        <f t="shared" si="341"/>
        <v>0</v>
      </c>
      <c r="CW361">
        <f t="shared" si="342"/>
        <v>0</v>
      </c>
      <c r="CX361">
        <f t="shared" si="343"/>
        <v>0</v>
      </c>
      <c r="CY361">
        <f t="shared" si="344"/>
        <v>0</v>
      </c>
      <c r="CZ361">
        <f t="shared" si="345"/>
        <v>0</v>
      </c>
      <c r="DC361" t="s">
        <v>3</v>
      </c>
      <c r="DD361" t="s">
        <v>3</v>
      </c>
      <c r="DE361" t="s">
        <v>3</v>
      </c>
      <c r="DF361" t="s">
        <v>3</v>
      </c>
      <c r="DG361" t="s">
        <v>3</v>
      </c>
      <c r="DH361" t="s">
        <v>3</v>
      </c>
      <c r="DI361" t="s">
        <v>3</v>
      </c>
      <c r="DJ361" t="s">
        <v>3</v>
      </c>
      <c r="DK361" t="s">
        <v>3</v>
      </c>
      <c r="DL361" t="s">
        <v>3</v>
      </c>
      <c r="DM361" t="s">
        <v>3</v>
      </c>
      <c r="DN361">
        <v>0</v>
      </c>
      <c r="DO361">
        <v>0</v>
      </c>
      <c r="DP361">
        <v>1</v>
      </c>
      <c r="DQ361">
        <v>1</v>
      </c>
      <c r="DU361">
        <v>1010</v>
      </c>
      <c r="DV361" t="s">
        <v>337</v>
      </c>
      <c r="DW361" t="s">
        <v>337</v>
      </c>
      <c r="DX361">
        <v>1</v>
      </c>
      <c r="EE361">
        <v>45919572</v>
      </c>
      <c r="EF361">
        <v>2</v>
      </c>
      <c r="EG361" t="s">
        <v>24</v>
      </c>
      <c r="EH361">
        <v>0</v>
      </c>
      <c r="EI361" t="s">
        <v>3</v>
      </c>
      <c r="EJ361">
        <v>1</v>
      </c>
      <c r="EK361">
        <v>12001</v>
      </c>
      <c r="EL361" t="s">
        <v>446</v>
      </c>
      <c r="EM361" t="s">
        <v>447</v>
      </c>
      <c r="EO361" t="s">
        <v>3</v>
      </c>
      <c r="EQ361">
        <v>0</v>
      </c>
      <c r="ER361">
        <v>267.44</v>
      </c>
      <c r="ES361">
        <v>267.44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46"/>
        <v>0</v>
      </c>
      <c r="FS361">
        <v>0</v>
      </c>
      <c r="FT361" t="s">
        <v>28</v>
      </c>
      <c r="FU361" t="s">
        <v>29</v>
      </c>
      <c r="FX361">
        <v>108</v>
      </c>
      <c r="FY361">
        <v>55.25</v>
      </c>
      <c r="GA361" t="s">
        <v>3</v>
      </c>
      <c r="GD361">
        <v>1</v>
      </c>
      <c r="GF361">
        <v>-935975544</v>
      </c>
      <c r="GG361">
        <v>2</v>
      </c>
      <c r="GH361">
        <v>1</v>
      </c>
      <c r="GI361">
        <v>-2</v>
      </c>
      <c r="GJ361">
        <v>0</v>
      </c>
      <c r="GK361">
        <v>0</v>
      </c>
      <c r="GL361">
        <f t="shared" si="347"/>
        <v>0</v>
      </c>
      <c r="GM361">
        <f t="shared" si="348"/>
        <v>267.44</v>
      </c>
      <c r="GN361">
        <f t="shared" si="349"/>
        <v>267.44</v>
      </c>
      <c r="GO361">
        <f t="shared" si="350"/>
        <v>0</v>
      </c>
      <c r="GP361">
        <f t="shared" si="351"/>
        <v>0</v>
      </c>
      <c r="GR361">
        <v>0</v>
      </c>
      <c r="GS361">
        <v>0</v>
      </c>
      <c r="GT361">
        <v>0</v>
      </c>
      <c r="GU361" t="s">
        <v>3</v>
      </c>
      <c r="GV361">
        <f t="shared" si="352"/>
        <v>0</v>
      </c>
      <c r="GW361">
        <v>1</v>
      </c>
      <c r="GX361">
        <f t="shared" si="353"/>
        <v>0</v>
      </c>
      <c r="HA361">
        <v>0</v>
      </c>
      <c r="HB361">
        <v>0</v>
      </c>
      <c r="HC361">
        <f t="shared" si="354"/>
        <v>0</v>
      </c>
      <c r="IK361">
        <v>0</v>
      </c>
    </row>
    <row r="362" spans="1:245" x14ac:dyDescent="0.2">
      <c r="A362">
        <v>18</v>
      </c>
      <c r="B362">
        <v>1</v>
      </c>
      <c r="C362">
        <v>755</v>
      </c>
      <c r="E362" t="s">
        <v>457</v>
      </c>
      <c r="F362" t="s">
        <v>458</v>
      </c>
      <c r="G362" t="s">
        <v>459</v>
      </c>
      <c r="H362" t="s">
        <v>337</v>
      </c>
      <c r="I362">
        <f>I356*J362</f>
        <v>2</v>
      </c>
      <c r="J362">
        <v>0.25</v>
      </c>
      <c r="O362">
        <f t="shared" si="321"/>
        <v>426.46</v>
      </c>
      <c r="P362">
        <f t="shared" si="322"/>
        <v>426.46</v>
      </c>
      <c r="Q362">
        <f t="shared" si="323"/>
        <v>0</v>
      </c>
      <c r="R362">
        <f t="shared" si="324"/>
        <v>0</v>
      </c>
      <c r="S362">
        <f t="shared" si="325"/>
        <v>0</v>
      </c>
      <c r="T362">
        <f t="shared" si="326"/>
        <v>0</v>
      </c>
      <c r="U362">
        <f t="shared" si="327"/>
        <v>0</v>
      </c>
      <c r="V362">
        <f t="shared" si="328"/>
        <v>0</v>
      </c>
      <c r="W362">
        <f t="shared" si="329"/>
        <v>0</v>
      </c>
      <c r="X362">
        <f t="shared" si="330"/>
        <v>0</v>
      </c>
      <c r="Y362">
        <f t="shared" si="331"/>
        <v>0</v>
      </c>
      <c r="AA362">
        <v>47636896</v>
      </c>
      <c r="AB362">
        <f t="shared" si="332"/>
        <v>213.23</v>
      </c>
      <c r="AC362">
        <f t="shared" si="359"/>
        <v>213.23</v>
      </c>
      <c r="AD362">
        <f t="shared" si="362"/>
        <v>0</v>
      </c>
      <c r="AE362">
        <f t="shared" si="363"/>
        <v>0</v>
      </c>
      <c r="AF362">
        <f t="shared" si="363"/>
        <v>0</v>
      </c>
      <c r="AG362">
        <f t="shared" si="333"/>
        <v>0</v>
      </c>
      <c r="AH362">
        <f t="shared" si="364"/>
        <v>0</v>
      </c>
      <c r="AI362">
        <f t="shared" si="364"/>
        <v>0</v>
      </c>
      <c r="AJ362">
        <f t="shared" si="334"/>
        <v>0</v>
      </c>
      <c r="AK362">
        <v>213.23</v>
      </c>
      <c r="AL362">
        <v>213.23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108</v>
      </c>
      <c r="AU362">
        <v>55</v>
      </c>
      <c r="AV362">
        <v>1</v>
      </c>
      <c r="AW362">
        <v>1</v>
      </c>
      <c r="AZ362">
        <v>1</v>
      </c>
      <c r="BA362">
        <v>1</v>
      </c>
      <c r="BB362">
        <v>1</v>
      </c>
      <c r="BC362">
        <v>1</v>
      </c>
      <c r="BD362" t="s">
        <v>3</v>
      </c>
      <c r="BE362" t="s">
        <v>3</v>
      </c>
      <c r="BF362" t="s">
        <v>3</v>
      </c>
      <c r="BG362" t="s">
        <v>3</v>
      </c>
      <c r="BH362">
        <v>3</v>
      </c>
      <c r="BI362">
        <v>1</v>
      </c>
      <c r="BJ362" t="s">
        <v>460</v>
      </c>
      <c r="BM362">
        <v>12001</v>
      </c>
      <c r="BN362">
        <v>0</v>
      </c>
      <c r="BO362" t="s">
        <v>3</v>
      </c>
      <c r="BP362">
        <v>0</v>
      </c>
      <c r="BQ362">
        <v>2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3</v>
      </c>
      <c r="BZ362">
        <v>120</v>
      </c>
      <c r="CA362">
        <v>65</v>
      </c>
      <c r="CE362">
        <v>0</v>
      </c>
      <c r="CF362">
        <v>0</v>
      </c>
      <c r="CG362">
        <v>0</v>
      </c>
      <c r="CM362">
        <v>0</v>
      </c>
      <c r="CN362" t="s">
        <v>3</v>
      </c>
      <c r="CO362">
        <v>0</v>
      </c>
      <c r="CP362">
        <f t="shared" si="335"/>
        <v>426.46</v>
      </c>
      <c r="CQ362">
        <f t="shared" si="336"/>
        <v>213.23</v>
      </c>
      <c r="CR362">
        <f t="shared" si="337"/>
        <v>0</v>
      </c>
      <c r="CS362">
        <f t="shared" si="338"/>
        <v>0</v>
      </c>
      <c r="CT362">
        <f t="shared" si="339"/>
        <v>0</v>
      </c>
      <c r="CU362">
        <f t="shared" si="340"/>
        <v>0</v>
      </c>
      <c r="CV362">
        <f t="shared" si="341"/>
        <v>0</v>
      </c>
      <c r="CW362">
        <f t="shared" si="342"/>
        <v>0</v>
      </c>
      <c r="CX362">
        <f t="shared" si="343"/>
        <v>0</v>
      </c>
      <c r="CY362">
        <f t="shared" si="344"/>
        <v>0</v>
      </c>
      <c r="CZ362">
        <f t="shared" si="345"/>
        <v>0</v>
      </c>
      <c r="DC362" t="s">
        <v>3</v>
      </c>
      <c r="DD362" t="s">
        <v>3</v>
      </c>
      <c r="DE362" t="s">
        <v>3</v>
      </c>
      <c r="DF362" t="s">
        <v>3</v>
      </c>
      <c r="DG362" t="s">
        <v>3</v>
      </c>
      <c r="DH362" t="s">
        <v>3</v>
      </c>
      <c r="DI362" t="s">
        <v>3</v>
      </c>
      <c r="DJ362" t="s">
        <v>3</v>
      </c>
      <c r="DK362" t="s">
        <v>3</v>
      </c>
      <c r="DL362" t="s">
        <v>3</v>
      </c>
      <c r="DM362" t="s">
        <v>3</v>
      </c>
      <c r="DN362">
        <v>0</v>
      </c>
      <c r="DO362">
        <v>0</v>
      </c>
      <c r="DP362">
        <v>1</v>
      </c>
      <c r="DQ362">
        <v>1</v>
      </c>
      <c r="DU362">
        <v>1010</v>
      </c>
      <c r="DV362" t="s">
        <v>337</v>
      </c>
      <c r="DW362" t="s">
        <v>337</v>
      </c>
      <c r="DX362">
        <v>1</v>
      </c>
      <c r="EE362">
        <v>45919572</v>
      </c>
      <c r="EF362">
        <v>2</v>
      </c>
      <c r="EG362" t="s">
        <v>24</v>
      </c>
      <c r="EH362">
        <v>0</v>
      </c>
      <c r="EI362" t="s">
        <v>3</v>
      </c>
      <c r="EJ362">
        <v>1</v>
      </c>
      <c r="EK362">
        <v>12001</v>
      </c>
      <c r="EL362" t="s">
        <v>446</v>
      </c>
      <c r="EM362" t="s">
        <v>447</v>
      </c>
      <c r="EO362" t="s">
        <v>3</v>
      </c>
      <c r="EQ362">
        <v>0</v>
      </c>
      <c r="ER362">
        <v>213.23</v>
      </c>
      <c r="ES362">
        <v>213.23</v>
      </c>
      <c r="ET362">
        <v>0</v>
      </c>
      <c r="EU362">
        <v>0</v>
      </c>
      <c r="EV362">
        <v>0</v>
      </c>
      <c r="EW362">
        <v>0</v>
      </c>
      <c r="EX362">
        <v>0</v>
      </c>
      <c r="FQ362">
        <v>0</v>
      </c>
      <c r="FR362">
        <f t="shared" si="346"/>
        <v>0</v>
      </c>
      <c r="FS362">
        <v>0</v>
      </c>
      <c r="FT362" t="s">
        <v>28</v>
      </c>
      <c r="FU362" t="s">
        <v>29</v>
      </c>
      <c r="FX362">
        <v>108</v>
      </c>
      <c r="FY362">
        <v>55.25</v>
      </c>
      <c r="GA362" t="s">
        <v>3</v>
      </c>
      <c r="GD362">
        <v>1</v>
      </c>
      <c r="GF362">
        <v>231315228</v>
      </c>
      <c r="GG362">
        <v>2</v>
      </c>
      <c r="GH362">
        <v>1</v>
      </c>
      <c r="GI362">
        <v>-2</v>
      </c>
      <c r="GJ362">
        <v>0</v>
      </c>
      <c r="GK362">
        <v>0</v>
      </c>
      <c r="GL362">
        <f t="shared" si="347"/>
        <v>0</v>
      </c>
      <c r="GM362">
        <f t="shared" si="348"/>
        <v>426.46</v>
      </c>
      <c r="GN362">
        <f t="shared" si="349"/>
        <v>426.46</v>
      </c>
      <c r="GO362">
        <f t="shared" si="350"/>
        <v>0</v>
      </c>
      <c r="GP362">
        <f t="shared" si="351"/>
        <v>0</v>
      </c>
      <c r="GR362">
        <v>0</v>
      </c>
      <c r="GS362">
        <v>3</v>
      </c>
      <c r="GT362">
        <v>0</v>
      </c>
      <c r="GU362" t="s">
        <v>3</v>
      </c>
      <c r="GV362">
        <f t="shared" si="352"/>
        <v>0</v>
      </c>
      <c r="GW362">
        <v>1</v>
      </c>
      <c r="GX362">
        <f t="shared" si="353"/>
        <v>0</v>
      </c>
      <c r="HA362">
        <v>0</v>
      </c>
      <c r="HB362">
        <v>0</v>
      </c>
      <c r="HC362">
        <f t="shared" si="354"/>
        <v>0</v>
      </c>
      <c r="IK362">
        <v>0</v>
      </c>
    </row>
    <row r="363" spans="1:245" x14ac:dyDescent="0.2">
      <c r="A363">
        <v>18</v>
      </c>
      <c r="B363">
        <v>1</v>
      </c>
      <c r="C363">
        <v>760</v>
      </c>
      <c r="E363" t="s">
        <v>457</v>
      </c>
      <c r="F363" t="s">
        <v>458</v>
      </c>
      <c r="G363" t="s">
        <v>459</v>
      </c>
      <c r="H363" t="s">
        <v>337</v>
      </c>
      <c r="I363">
        <f>I357*J363</f>
        <v>2</v>
      </c>
      <c r="J363">
        <v>0.25</v>
      </c>
      <c r="O363">
        <f t="shared" si="321"/>
        <v>426.46</v>
      </c>
      <c r="P363">
        <f t="shared" si="322"/>
        <v>426.46</v>
      </c>
      <c r="Q363">
        <f t="shared" si="323"/>
        <v>0</v>
      </c>
      <c r="R363">
        <f t="shared" si="324"/>
        <v>0</v>
      </c>
      <c r="S363">
        <f t="shared" si="325"/>
        <v>0</v>
      </c>
      <c r="T363">
        <f t="shared" si="326"/>
        <v>0</v>
      </c>
      <c r="U363">
        <f t="shared" si="327"/>
        <v>0</v>
      </c>
      <c r="V363">
        <f t="shared" si="328"/>
        <v>0</v>
      </c>
      <c r="W363">
        <f t="shared" si="329"/>
        <v>0</v>
      </c>
      <c r="X363">
        <f t="shared" si="330"/>
        <v>0</v>
      </c>
      <c r="Y363">
        <f t="shared" si="331"/>
        <v>0</v>
      </c>
      <c r="AA363">
        <v>47641669</v>
      </c>
      <c r="AB363">
        <f t="shared" si="332"/>
        <v>213.23</v>
      </c>
      <c r="AC363">
        <f t="shared" si="359"/>
        <v>213.23</v>
      </c>
      <c r="AD363">
        <f t="shared" si="362"/>
        <v>0</v>
      </c>
      <c r="AE363">
        <f t="shared" si="363"/>
        <v>0</v>
      </c>
      <c r="AF363">
        <f t="shared" si="363"/>
        <v>0</v>
      </c>
      <c r="AG363">
        <f t="shared" si="333"/>
        <v>0</v>
      </c>
      <c r="AH363">
        <f t="shared" si="364"/>
        <v>0</v>
      </c>
      <c r="AI363">
        <f t="shared" si="364"/>
        <v>0</v>
      </c>
      <c r="AJ363">
        <f t="shared" si="334"/>
        <v>0</v>
      </c>
      <c r="AK363">
        <v>213.23</v>
      </c>
      <c r="AL363">
        <v>213.23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108</v>
      </c>
      <c r="AU363">
        <v>55</v>
      </c>
      <c r="AV363">
        <v>1</v>
      </c>
      <c r="AW363">
        <v>1</v>
      </c>
      <c r="AZ363">
        <v>1</v>
      </c>
      <c r="BA363">
        <v>1</v>
      </c>
      <c r="BB363">
        <v>1</v>
      </c>
      <c r="BC363">
        <v>1</v>
      </c>
      <c r="BD363" t="s">
        <v>3</v>
      </c>
      <c r="BE363" t="s">
        <v>3</v>
      </c>
      <c r="BF363" t="s">
        <v>3</v>
      </c>
      <c r="BG363" t="s">
        <v>3</v>
      </c>
      <c r="BH363">
        <v>3</v>
      </c>
      <c r="BI363">
        <v>1</v>
      </c>
      <c r="BJ363" t="s">
        <v>460</v>
      </c>
      <c r="BM363">
        <v>12001</v>
      </c>
      <c r="BN363">
        <v>0</v>
      </c>
      <c r="BO363" t="s">
        <v>3</v>
      </c>
      <c r="BP363">
        <v>0</v>
      </c>
      <c r="BQ363">
        <v>2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3</v>
      </c>
      <c r="BZ363">
        <v>120</v>
      </c>
      <c r="CA363">
        <v>65</v>
      </c>
      <c r="CE363">
        <v>0</v>
      </c>
      <c r="CF363">
        <v>0</v>
      </c>
      <c r="CG363">
        <v>0</v>
      </c>
      <c r="CM363">
        <v>0</v>
      </c>
      <c r="CN363" t="s">
        <v>3</v>
      </c>
      <c r="CO363">
        <v>0</v>
      </c>
      <c r="CP363">
        <f t="shared" si="335"/>
        <v>426.46</v>
      </c>
      <c r="CQ363">
        <f t="shared" si="336"/>
        <v>213.23</v>
      </c>
      <c r="CR363">
        <f t="shared" si="337"/>
        <v>0</v>
      </c>
      <c r="CS363">
        <f t="shared" si="338"/>
        <v>0</v>
      </c>
      <c r="CT363">
        <f t="shared" si="339"/>
        <v>0</v>
      </c>
      <c r="CU363">
        <f t="shared" si="340"/>
        <v>0</v>
      </c>
      <c r="CV363">
        <f t="shared" si="341"/>
        <v>0</v>
      </c>
      <c r="CW363">
        <f t="shared" si="342"/>
        <v>0</v>
      </c>
      <c r="CX363">
        <f t="shared" si="343"/>
        <v>0</v>
      </c>
      <c r="CY363">
        <f t="shared" si="344"/>
        <v>0</v>
      </c>
      <c r="CZ363">
        <f t="shared" si="345"/>
        <v>0</v>
      </c>
      <c r="DC363" t="s">
        <v>3</v>
      </c>
      <c r="DD363" t="s">
        <v>3</v>
      </c>
      <c r="DE363" t="s">
        <v>3</v>
      </c>
      <c r="DF363" t="s">
        <v>3</v>
      </c>
      <c r="DG363" t="s">
        <v>3</v>
      </c>
      <c r="DH363" t="s">
        <v>3</v>
      </c>
      <c r="DI363" t="s">
        <v>3</v>
      </c>
      <c r="DJ363" t="s">
        <v>3</v>
      </c>
      <c r="DK363" t="s">
        <v>3</v>
      </c>
      <c r="DL363" t="s">
        <v>3</v>
      </c>
      <c r="DM363" t="s">
        <v>3</v>
      </c>
      <c r="DN363">
        <v>0</v>
      </c>
      <c r="DO363">
        <v>0</v>
      </c>
      <c r="DP363">
        <v>1</v>
      </c>
      <c r="DQ363">
        <v>1</v>
      </c>
      <c r="DU363">
        <v>1010</v>
      </c>
      <c r="DV363" t="s">
        <v>337</v>
      </c>
      <c r="DW363" t="s">
        <v>337</v>
      </c>
      <c r="DX363">
        <v>1</v>
      </c>
      <c r="EE363">
        <v>45919572</v>
      </c>
      <c r="EF363">
        <v>2</v>
      </c>
      <c r="EG363" t="s">
        <v>24</v>
      </c>
      <c r="EH363">
        <v>0</v>
      </c>
      <c r="EI363" t="s">
        <v>3</v>
      </c>
      <c r="EJ363">
        <v>1</v>
      </c>
      <c r="EK363">
        <v>12001</v>
      </c>
      <c r="EL363" t="s">
        <v>446</v>
      </c>
      <c r="EM363" t="s">
        <v>447</v>
      </c>
      <c r="EO363" t="s">
        <v>3</v>
      </c>
      <c r="EQ363">
        <v>0</v>
      </c>
      <c r="ER363">
        <v>213.23</v>
      </c>
      <c r="ES363">
        <v>213.23</v>
      </c>
      <c r="ET363">
        <v>0</v>
      </c>
      <c r="EU363">
        <v>0</v>
      </c>
      <c r="EV363">
        <v>0</v>
      </c>
      <c r="EW363">
        <v>0</v>
      </c>
      <c r="EX363">
        <v>0</v>
      </c>
      <c r="FQ363">
        <v>0</v>
      </c>
      <c r="FR363">
        <f t="shared" si="346"/>
        <v>0</v>
      </c>
      <c r="FS363">
        <v>0</v>
      </c>
      <c r="FT363" t="s">
        <v>28</v>
      </c>
      <c r="FU363" t="s">
        <v>29</v>
      </c>
      <c r="FX363">
        <v>108</v>
      </c>
      <c r="FY363">
        <v>55.25</v>
      </c>
      <c r="GA363" t="s">
        <v>3</v>
      </c>
      <c r="GD363">
        <v>1</v>
      </c>
      <c r="GF363">
        <v>231315228</v>
      </c>
      <c r="GG363">
        <v>2</v>
      </c>
      <c r="GH363">
        <v>1</v>
      </c>
      <c r="GI363">
        <v>-2</v>
      </c>
      <c r="GJ363">
        <v>0</v>
      </c>
      <c r="GK363">
        <v>0</v>
      </c>
      <c r="GL363">
        <f t="shared" si="347"/>
        <v>0</v>
      </c>
      <c r="GM363">
        <f t="shared" si="348"/>
        <v>426.46</v>
      </c>
      <c r="GN363">
        <f t="shared" si="349"/>
        <v>426.46</v>
      </c>
      <c r="GO363">
        <f t="shared" si="350"/>
        <v>0</v>
      </c>
      <c r="GP363">
        <f t="shared" si="351"/>
        <v>0</v>
      </c>
      <c r="GR363">
        <v>0</v>
      </c>
      <c r="GS363">
        <v>0</v>
      </c>
      <c r="GT363">
        <v>0</v>
      </c>
      <c r="GU363" t="s">
        <v>3</v>
      </c>
      <c r="GV363">
        <f t="shared" si="352"/>
        <v>0</v>
      </c>
      <c r="GW363">
        <v>1</v>
      </c>
      <c r="GX363">
        <f t="shared" si="353"/>
        <v>0</v>
      </c>
      <c r="HA363">
        <v>0</v>
      </c>
      <c r="HB363">
        <v>0</v>
      </c>
      <c r="HC363">
        <f t="shared" si="354"/>
        <v>0</v>
      </c>
      <c r="IK363">
        <v>0</v>
      </c>
    </row>
    <row r="364" spans="1:245" x14ac:dyDescent="0.2">
      <c r="A364">
        <v>17</v>
      </c>
      <c r="B364">
        <v>1</v>
      </c>
      <c r="E364" t="s">
        <v>461</v>
      </c>
      <c r="F364" t="s">
        <v>3</v>
      </c>
      <c r="G364" t="s">
        <v>3</v>
      </c>
      <c r="H364" t="s">
        <v>3</v>
      </c>
      <c r="I364">
        <v>0</v>
      </c>
      <c r="J364">
        <v>0</v>
      </c>
      <c r="O364">
        <f t="shared" si="321"/>
        <v>0</v>
      </c>
      <c r="P364">
        <f t="shared" si="322"/>
        <v>0</v>
      </c>
      <c r="Q364">
        <f t="shared" si="323"/>
        <v>0</v>
      </c>
      <c r="R364">
        <f t="shared" si="324"/>
        <v>0</v>
      </c>
      <c r="S364">
        <f t="shared" si="325"/>
        <v>0</v>
      </c>
      <c r="T364">
        <f t="shared" si="326"/>
        <v>0</v>
      </c>
      <c r="U364">
        <f t="shared" si="327"/>
        <v>0</v>
      </c>
      <c r="V364">
        <f t="shared" si="328"/>
        <v>0</v>
      </c>
      <c r="W364">
        <f t="shared" si="329"/>
        <v>0</v>
      </c>
      <c r="X364">
        <f t="shared" si="330"/>
        <v>0</v>
      </c>
      <c r="Y364">
        <f t="shared" si="331"/>
        <v>0</v>
      </c>
      <c r="AA364">
        <v>47636896</v>
      </c>
      <c r="AB364">
        <f t="shared" si="332"/>
        <v>0</v>
      </c>
      <c r="AC364">
        <f t="shared" si="359"/>
        <v>0</v>
      </c>
      <c r="AD364">
        <f t="shared" si="362"/>
        <v>0</v>
      </c>
      <c r="AE364">
        <f t="shared" si="363"/>
        <v>0</v>
      </c>
      <c r="AF364">
        <f t="shared" si="363"/>
        <v>0</v>
      </c>
      <c r="AG364">
        <f t="shared" si="333"/>
        <v>0</v>
      </c>
      <c r="AH364">
        <f t="shared" si="364"/>
        <v>0</v>
      </c>
      <c r="AI364">
        <f t="shared" si="364"/>
        <v>0</v>
      </c>
      <c r="AJ364">
        <f t="shared" si="334"/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1</v>
      </c>
      <c r="AW364">
        <v>1</v>
      </c>
      <c r="AZ364">
        <v>1</v>
      </c>
      <c r="BA364">
        <v>1</v>
      </c>
      <c r="BB364">
        <v>1</v>
      </c>
      <c r="BC364">
        <v>1</v>
      </c>
      <c r="BD364" t="s">
        <v>3</v>
      </c>
      <c r="BE364" t="s">
        <v>3</v>
      </c>
      <c r="BF364" t="s">
        <v>3</v>
      </c>
      <c r="BG364" t="s">
        <v>3</v>
      </c>
      <c r="BH364">
        <v>3</v>
      </c>
      <c r="BI364">
        <v>1</v>
      </c>
      <c r="BJ364" t="s">
        <v>3</v>
      </c>
      <c r="BM364">
        <v>1100</v>
      </c>
      <c r="BN364">
        <v>0</v>
      </c>
      <c r="BO364" t="s">
        <v>3</v>
      </c>
      <c r="BP364">
        <v>0</v>
      </c>
      <c r="BQ364">
        <v>8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3</v>
      </c>
      <c r="BZ364">
        <v>0</v>
      </c>
      <c r="CA364">
        <v>0</v>
      </c>
      <c r="CE364">
        <v>0</v>
      </c>
      <c r="CF364">
        <v>0</v>
      </c>
      <c r="CG364">
        <v>0</v>
      </c>
      <c r="CM364">
        <v>0</v>
      </c>
      <c r="CN364" t="s">
        <v>3</v>
      </c>
      <c r="CO364">
        <v>0</v>
      </c>
      <c r="CP364">
        <f t="shared" si="335"/>
        <v>0</v>
      </c>
      <c r="CQ364">
        <f t="shared" si="336"/>
        <v>0</v>
      </c>
      <c r="CR364">
        <f t="shared" si="337"/>
        <v>0</v>
      </c>
      <c r="CS364">
        <f t="shared" si="338"/>
        <v>0</v>
      </c>
      <c r="CT364">
        <f t="shared" si="339"/>
        <v>0</v>
      </c>
      <c r="CU364">
        <f t="shared" si="340"/>
        <v>0</v>
      </c>
      <c r="CV364">
        <f t="shared" si="341"/>
        <v>0</v>
      </c>
      <c r="CW364">
        <f t="shared" si="342"/>
        <v>0</v>
      </c>
      <c r="CX364">
        <f t="shared" si="343"/>
        <v>0</v>
      </c>
      <c r="CY364">
        <f t="shared" si="344"/>
        <v>0</v>
      </c>
      <c r="CZ364">
        <f t="shared" si="345"/>
        <v>0</v>
      </c>
      <c r="DC364" t="s">
        <v>3</v>
      </c>
      <c r="DD364" t="s">
        <v>3</v>
      </c>
      <c r="DE364" t="s">
        <v>3</v>
      </c>
      <c r="DF364" t="s">
        <v>3</v>
      </c>
      <c r="DG364" t="s">
        <v>3</v>
      </c>
      <c r="DH364" t="s">
        <v>3</v>
      </c>
      <c r="DI364" t="s">
        <v>3</v>
      </c>
      <c r="DJ364" t="s">
        <v>3</v>
      </c>
      <c r="DK364" t="s">
        <v>3</v>
      </c>
      <c r="DL364" t="s">
        <v>3</v>
      </c>
      <c r="DM364" t="s">
        <v>3</v>
      </c>
      <c r="DN364">
        <v>0</v>
      </c>
      <c r="DO364">
        <v>0</v>
      </c>
      <c r="DP364">
        <v>1</v>
      </c>
      <c r="DQ364">
        <v>1</v>
      </c>
      <c r="EE364">
        <v>45919750</v>
      </c>
      <c r="EF364">
        <v>8</v>
      </c>
      <c r="EG364" t="s">
        <v>245</v>
      </c>
      <c r="EH364">
        <v>0</v>
      </c>
      <c r="EI364" t="s">
        <v>3</v>
      </c>
      <c r="EJ364">
        <v>1</v>
      </c>
      <c r="EK364">
        <v>1100</v>
      </c>
      <c r="EL364" t="s">
        <v>262</v>
      </c>
      <c r="EM364" t="s">
        <v>263</v>
      </c>
      <c r="EO364" t="s">
        <v>3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FQ364">
        <v>0</v>
      </c>
      <c r="FR364">
        <f t="shared" si="346"/>
        <v>0</v>
      </c>
      <c r="FS364">
        <v>0</v>
      </c>
      <c r="FX364">
        <v>0</v>
      </c>
      <c r="FY364">
        <v>0</v>
      </c>
      <c r="GA364" t="s">
        <v>3</v>
      </c>
      <c r="GD364">
        <v>1</v>
      </c>
      <c r="GF364">
        <v>1218112172</v>
      </c>
      <c r="GG364">
        <v>2</v>
      </c>
      <c r="GH364">
        <v>0</v>
      </c>
      <c r="GI364">
        <v>-2</v>
      </c>
      <c r="GJ364">
        <v>0</v>
      </c>
      <c r="GK364">
        <v>0</v>
      </c>
      <c r="GL364">
        <f t="shared" si="347"/>
        <v>0</v>
      </c>
      <c r="GM364">
        <f t="shared" si="348"/>
        <v>0</v>
      </c>
      <c r="GN364">
        <f t="shared" si="349"/>
        <v>0</v>
      </c>
      <c r="GO364">
        <f t="shared" si="350"/>
        <v>0</v>
      </c>
      <c r="GP364">
        <f t="shared" si="351"/>
        <v>0</v>
      </c>
      <c r="GR364">
        <v>0</v>
      </c>
      <c r="GS364">
        <v>3</v>
      </c>
      <c r="GT364">
        <v>0</v>
      </c>
      <c r="GU364" t="s">
        <v>3</v>
      </c>
      <c r="GV364">
        <f t="shared" si="352"/>
        <v>0</v>
      </c>
      <c r="GW364">
        <v>1</v>
      </c>
      <c r="GX364">
        <f t="shared" si="353"/>
        <v>0</v>
      </c>
      <c r="HA364">
        <v>0</v>
      </c>
      <c r="HB364">
        <v>0</v>
      </c>
      <c r="HC364">
        <f t="shared" si="354"/>
        <v>0</v>
      </c>
      <c r="IK364">
        <v>0</v>
      </c>
    </row>
    <row r="365" spans="1:245" x14ac:dyDescent="0.2">
      <c r="A365">
        <v>17</v>
      </c>
      <c r="B365">
        <v>1</v>
      </c>
      <c r="E365" t="s">
        <v>461</v>
      </c>
      <c r="F365" t="s">
        <v>3</v>
      </c>
      <c r="G365" t="s">
        <v>3</v>
      </c>
      <c r="H365" t="s">
        <v>3</v>
      </c>
      <c r="I365">
        <v>0</v>
      </c>
      <c r="J365">
        <v>0</v>
      </c>
      <c r="O365">
        <f t="shared" si="321"/>
        <v>0</v>
      </c>
      <c r="P365">
        <f t="shared" si="322"/>
        <v>0</v>
      </c>
      <c r="Q365">
        <f t="shared" si="323"/>
        <v>0</v>
      </c>
      <c r="R365">
        <f t="shared" si="324"/>
        <v>0</v>
      </c>
      <c r="S365">
        <f t="shared" si="325"/>
        <v>0</v>
      </c>
      <c r="T365">
        <f t="shared" si="326"/>
        <v>0</v>
      </c>
      <c r="U365">
        <f t="shared" si="327"/>
        <v>0</v>
      </c>
      <c r="V365">
        <f t="shared" si="328"/>
        <v>0</v>
      </c>
      <c r="W365">
        <f t="shared" si="329"/>
        <v>0</v>
      </c>
      <c r="X365">
        <f t="shared" si="330"/>
        <v>0</v>
      </c>
      <c r="Y365">
        <f t="shared" si="331"/>
        <v>0</v>
      </c>
      <c r="AA365">
        <v>47641669</v>
      </c>
      <c r="AB365">
        <f t="shared" si="332"/>
        <v>0</v>
      </c>
      <c r="AC365">
        <f t="shared" si="359"/>
        <v>0</v>
      </c>
      <c r="AD365">
        <f t="shared" si="362"/>
        <v>0</v>
      </c>
      <c r="AE365">
        <f t="shared" si="363"/>
        <v>0</v>
      </c>
      <c r="AF365">
        <f t="shared" si="363"/>
        <v>0</v>
      </c>
      <c r="AG365">
        <f t="shared" si="333"/>
        <v>0</v>
      </c>
      <c r="AH365">
        <f t="shared" si="364"/>
        <v>0</v>
      </c>
      <c r="AI365">
        <f t="shared" si="364"/>
        <v>0</v>
      </c>
      <c r="AJ365">
        <f t="shared" si="334"/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1</v>
      </c>
      <c r="AW365">
        <v>1</v>
      </c>
      <c r="AZ365">
        <v>1</v>
      </c>
      <c r="BA365">
        <v>1</v>
      </c>
      <c r="BB365">
        <v>1</v>
      </c>
      <c r="BC365">
        <v>1</v>
      </c>
      <c r="BD365" t="s">
        <v>3</v>
      </c>
      <c r="BE365" t="s">
        <v>3</v>
      </c>
      <c r="BF365" t="s">
        <v>3</v>
      </c>
      <c r="BG365" t="s">
        <v>3</v>
      </c>
      <c r="BH365">
        <v>3</v>
      </c>
      <c r="BI365">
        <v>1</v>
      </c>
      <c r="BJ365" t="s">
        <v>3</v>
      </c>
      <c r="BM365">
        <v>1100</v>
      </c>
      <c r="BN365">
        <v>0</v>
      </c>
      <c r="BO365" t="s">
        <v>3</v>
      </c>
      <c r="BP365">
        <v>0</v>
      </c>
      <c r="BQ365">
        <v>8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3</v>
      </c>
      <c r="BZ365">
        <v>0</v>
      </c>
      <c r="CA365">
        <v>0</v>
      </c>
      <c r="CE365">
        <v>0</v>
      </c>
      <c r="CF365">
        <v>0</v>
      </c>
      <c r="CG365">
        <v>0</v>
      </c>
      <c r="CM365">
        <v>0</v>
      </c>
      <c r="CN365" t="s">
        <v>3</v>
      </c>
      <c r="CO365">
        <v>0</v>
      </c>
      <c r="CP365">
        <f t="shared" si="335"/>
        <v>0</v>
      </c>
      <c r="CQ365">
        <f t="shared" si="336"/>
        <v>0</v>
      </c>
      <c r="CR365">
        <f t="shared" si="337"/>
        <v>0</v>
      </c>
      <c r="CS365">
        <f t="shared" si="338"/>
        <v>0</v>
      </c>
      <c r="CT365">
        <f t="shared" si="339"/>
        <v>0</v>
      </c>
      <c r="CU365">
        <f t="shared" si="340"/>
        <v>0</v>
      </c>
      <c r="CV365">
        <f t="shared" si="341"/>
        <v>0</v>
      </c>
      <c r="CW365">
        <f t="shared" si="342"/>
        <v>0</v>
      </c>
      <c r="CX365">
        <f t="shared" si="343"/>
        <v>0</v>
      </c>
      <c r="CY365">
        <f t="shared" si="344"/>
        <v>0</v>
      </c>
      <c r="CZ365">
        <f t="shared" si="345"/>
        <v>0</v>
      </c>
      <c r="DC365" t="s">
        <v>3</v>
      </c>
      <c r="DD365" t="s">
        <v>3</v>
      </c>
      <c r="DE365" t="s">
        <v>3</v>
      </c>
      <c r="DF365" t="s">
        <v>3</v>
      </c>
      <c r="DG365" t="s">
        <v>3</v>
      </c>
      <c r="DH365" t="s">
        <v>3</v>
      </c>
      <c r="DI365" t="s">
        <v>3</v>
      </c>
      <c r="DJ365" t="s">
        <v>3</v>
      </c>
      <c r="DK365" t="s">
        <v>3</v>
      </c>
      <c r="DL365" t="s">
        <v>3</v>
      </c>
      <c r="DM365" t="s">
        <v>3</v>
      </c>
      <c r="DN365">
        <v>0</v>
      </c>
      <c r="DO365">
        <v>0</v>
      </c>
      <c r="DP365">
        <v>1</v>
      </c>
      <c r="DQ365">
        <v>1</v>
      </c>
      <c r="EE365">
        <v>45919750</v>
      </c>
      <c r="EF365">
        <v>8</v>
      </c>
      <c r="EG365" t="s">
        <v>245</v>
      </c>
      <c r="EH365">
        <v>0</v>
      </c>
      <c r="EI365" t="s">
        <v>3</v>
      </c>
      <c r="EJ365">
        <v>1</v>
      </c>
      <c r="EK365">
        <v>1100</v>
      </c>
      <c r="EL365" t="s">
        <v>262</v>
      </c>
      <c r="EM365" t="s">
        <v>263</v>
      </c>
      <c r="EO365" t="s">
        <v>3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FQ365">
        <v>0</v>
      </c>
      <c r="FR365">
        <f t="shared" si="346"/>
        <v>0</v>
      </c>
      <c r="FS365">
        <v>0</v>
      </c>
      <c r="FX365">
        <v>0</v>
      </c>
      <c r="FY365">
        <v>0</v>
      </c>
      <c r="GA365" t="s">
        <v>3</v>
      </c>
      <c r="GD365">
        <v>1</v>
      </c>
      <c r="GF365">
        <v>1218112172</v>
      </c>
      <c r="GG365">
        <v>2</v>
      </c>
      <c r="GH365">
        <v>0</v>
      </c>
      <c r="GI365">
        <v>-2</v>
      </c>
      <c r="GJ365">
        <v>0</v>
      </c>
      <c r="GK365">
        <v>0</v>
      </c>
      <c r="GL365">
        <f t="shared" si="347"/>
        <v>0</v>
      </c>
      <c r="GM365">
        <f t="shared" si="348"/>
        <v>0</v>
      </c>
      <c r="GN365">
        <f t="shared" si="349"/>
        <v>0</v>
      </c>
      <c r="GO365">
        <f t="shared" si="350"/>
        <v>0</v>
      </c>
      <c r="GP365">
        <f t="shared" si="351"/>
        <v>0</v>
      </c>
      <c r="GR365">
        <v>0</v>
      </c>
      <c r="GS365">
        <v>0</v>
      </c>
      <c r="GT365">
        <v>0</v>
      </c>
      <c r="GU365" t="s">
        <v>3</v>
      </c>
      <c r="GV365">
        <f t="shared" si="352"/>
        <v>0</v>
      </c>
      <c r="GW365">
        <v>1</v>
      </c>
      <c r="GX365">
        <f t="shared" si="353"/>
        <v>0</v>
      </c>
      <c r="HA365">
        <v>0</v>
      </c>
      <c r="HB365">
        <v>0</v>
      </c>
      <c r="HC365">
        <f t="shared" si="354"/>
        <v>0</v>
      </c>
      <c r="IK365">
        <v>0</v>
      </c>
    </row>
    <row r="367" spans="1:245" x14ac:dyDescent="0.2">
      <c r="A367">
        <v>51</v>
      </c>
      <c r="B367">
        <f>B298</f>
        <v>1</v>
      </c>
      <c r="C367">
        <f>A298</f>
        <v>4</v>
      </c>
      <c r="D367">
        <f>ROW(A298)</f>
        <v>298</v>
      </c>
      <c r="F367" t="str">
        <f>IF(F298&lt;&gt;"",F298,"")</f>
        <v>Новый раздел</v>
      </c>
      <c r="G367" t="str">
        <f>IF(G298&lt;&gt;"",G298,"")</f>
        <v>Площадка для отдыха с навесом</v>
      </c>
      <c r="H367">
        <v>0</v>
      </c>
      <c r="O367">
        <f t="shared" ref="O367:T367" si="365">ROUND(AB367,2)</f>
        <v>17373.72</v>
      </c>
      <c r="P367">
        <f t="shared" si="365"/>
        <v>16000.18</v>
      </c>
      <c r="Q367">
        <f t="shared" si="365"/>
        <v>570.02</v>
      </c>
      <c r="R367">
        <f t="shared" si="365"/>
        <v>64.27</v>
      </c>
      <c r="S367">
        <f t="shared" si="365"/>
        <v>803.52</v>
      </c>
      <c r="T367">
        <f t="shared" si="365"/>
        <v>0</v>
      </c>
      <c r="U367">
        <f>AH367</f>
        <v>92.589803403749968</v>
      </c>
      <c r="V367">
        <f>AI367</f>
        <v>4.7984071568749984</v>
      </c>
      <c r="W367">
        <f>ROUND(AJ367,2)</f>
        <v>0</v>
      </c>
      <c r="X367">
        <f>ROUND(AK367,2)</f>
        <v>847.82</v>
      </c>
      <c r="Y367">
        <f>ROUND(AL367,2)</f>
        <v>599.20000000000005</v>
      </c>
      <c r="AB367">
        <f>ROUND(SUMIF(AA302:AA365,"=47636896",O302:O365),2)</f>
        <v>17373.72</v>
      </c>
      <c r="AC367">
        <f>ROUND(SUMIF(AA302:AA365,"=47636896",P302:P365),2)</f>
        <v>16000.18</v>
      </c>
      <c r="AD367">
        <f>ROUND(SUMIF(AA302:AA365,"=47636896",Q302:Q365),2)</f>
        <v>570.02</v>
      </c>
      <c r="AE367">
        <f>ROUND(SUMIF(AA302:AA365,"=47636896",R302:R365),2)</f>
        <v>64.27</v>
      </c>
      <c r="AF367">
        <f>ROUND(SUMIF(AA302:AA365,"=47636896",S302:S365),2)</f>
        <v>803.52</v>
      </c>
      <c r="AG367">
        <f>ROUND(SUMIF(AA302:AA365,"=47636896",T302:T365),2)</f>
        <v>0</v>
      </c>
      <c r="AH367">
        <f>SUMIF(AA302:AA365,"=47636896",U302:U365)</f>
        <v>92.589803403749968</v>
      </c>
      <c r="AI367">
        <f>SUMIF(AA302:AA365,"=47636896",V302:V365)</f>
        <v>4.7984071568749984</v>
      </c>
      <c r="AJ367">
        <f>ROUND(SUMIF(AA302:AA365,"=47636896",W302:W365),2)</f>
        <v>0</v>
      </c>
      <c r="AK367">
        <f>ROUND(SUMIF(AA302:AA365,"=47636896",X302:X365),2)</f>
        <v>847.82</v>
      </c>
      <c r="AL367">
        <f>ROUND(SUMIF(AA302:AA365,"=47636896",Y302:Y365),2)</f>
        <v>599.20000000000005</v>
      </c>
      <c r="AO367">
        <f t="shared" ref="AO367:BC367" si="366">ROUND(BX367,2)</f>
        <v>0</v>
      </c>
      <c r="AP367">
        <f t="shared" si="366"/>
        <v>0</v>
      </c>
      <c r="AQ367">
        <f t="shared" si="366"/>
        <v>0</v>
      </c>
      <c r="AR367">
        <f t="shared" si="366"/>
        <v>18820.740000000002</v>
      </c>
      <c r="AS367">
        <f t="shared" si="366"/>
        <v>18820.740000000002</v>
      </c>
      <c r="AT367">
        <f t="shared" si="366"/>
        <v>0</v>
      </c>
      <c r="AU367">
        <f t="shared" si="366"/>
        <v>0</v>
      </c>
      <c r="AV367">
        <f t="shared" si="366"/>
        <v>16000.18</v>
      </c>
      <c r="AW367">
        <f t="shared" si="366"/>
        <v>16000.18</v>
      </c>
      <c r="AX367">
        <f t="shared" si="366"/>
        <v>0</v>
      </c>
      <c r="AY367">
        <f t="shared" si="366"/>
        <v>16000.18</v>
      </c>
      <c r="AZ367">
        <f t="shared" si="366"/>
        <v>0</v>
      </c>
      <c r="BA367">
        <f t="shared" si="366"/>
        <v>0</v>
      </c>
      <c r="BB367">
        <f t="shared" si="366"/>
        <v>0</v>
      </c>
      <c r="BC367">
        <f t="shared" si="366"/>
        <v>0</v>
      </c>
      <c r="BX367">
        <f>ROUND(SUMIF(AA302:AA365,"=47636896",FQ302:FQ365),2)</f>
        <v>0</v>
      </c>
      <c r="BY367">
        <f>ROUND(SUMIF(AA302:AA365,"=47636896",FR302:FR365),2)</f>
        <v>0</v>
      </c>
      <c r="BZ367">
        <f>ROUND(SUMIF(AA302:AA365,"=47636896",GL302:GL365),2)</f>
        <v>0</v>
      </c>
      <c r="CA367">
        <f>ROUND(SUMIF(AA302:AA365,"=47636896",GM302:GM365),2)</f>
        <v>18820.740000000002</v>
      </c>
      <c r="CB367">
        <f>ROUND(SUMIF(AA302:AA365,"=47636896",GN302:GN365),2)</f>
        <v>18820.740000000002</v>
      </c>
      <c r="CC367">
        <f>ROUND(SUMIF(AA302:AA365,"=47636896",GO302:GO365),2)</f>
        <v>0</v>
      </c>
      <c r="CD367">
        <f>ROUND(SUMIF(AA302:AA365,"=47636896",GP302:GP365),2)</f>
        <v>0</v>
      </c>
      <c r="CE367">
        <f>AC367-BX367</f>
        <v>16000.18</v>
      </c>
      <c r="CF367">
        <f>AC367-BY367</f>
        <v>16000.18</v>
      </c>
      <c r="CG367">
        <f>BX367-BZ367</f>
        <v>0</v>
      </c>
      <c r="CH367">
        <f>AC367-BX367-BY367+BZ367</f>
        <v>16000.18</v>
      </c>
      <c r="CI367">
        <f>BY367-BZ367</f>
        <v>0</v>
      </c>
      <c r="CJ367">
        <f>ROUND(SUMIF(AA302:AA365,"=47636896",GX302:GX365),2)</f>
        <v>0</v>
      </c>
      <c r="CK367">
        <f>ROUND(SUMIF(AA302:AA365,"=47636896",GY302:GY365),2)</f>
        <v>0</v>
      </c>
      <c r="CL367">
        <f>ROUND(SUMIF(AA302:AA365,"=47636896",GZ302:GZ365),2)</f>
        <v>0</v>
      </c>
      <c r="DG367">
        <f t="shared" ref="DG367:DL367" si="367">ROUND(DT367,2)</f>
        <v>17373.72</v>
      </c>
      <c r="DH367">
        <f t="shared" si="367"/>
        <v>16000.18</v>
      </c>
      <c r="DI367">
        <f t="shared" si="367"/>
        <v>570.02</v>
      </c>
      <c r="DJ367">
        <f t="shared" si="367"/>
        <v>64.27</v>
      </c>
      <c r="DK367">
        <f t="shared" si="367"/>
        <v>803.52</v>
      </c>
      <c r="DL367">
        <f t="shared" si="367"/>
        <v>0</v>
      </c>
      <c r="DM367">
        <f>DZ367</f>
        <v>92.589803403749968</v>
      </c>
      <c r="DN367">
        <f>EA367</f>
        <v>4.7984071568749984</v>
      </c>
      <c r="DO367">
        <f>ROUND(EB367,2)</f>
        <v>0</v>
      </c>
      <c r="DP367">
        <f>ROUND(EC367,2)</f>
        <v>847.82</v>
      </c>
      <c r="DQ367">
        <f>ROUND(ED367,2)</f>
        <v>599.20000000000005</v>
      </c>
      <c r="DT367">
        <f>ROUND(SUMIF(AA302:AA365,"=47641669",O302:O365),2)</f>
        <v>17373.72</v>
      </c>
      <c r="DU367">
        <f>ROUND(SUMIF(AA302:AA365,"=47641669",P302:P365),2)</f>
        <v>16000.18</v>
      </c>
      <c r="DV367">
        <f>ROUND(SUMIF(AA302:AA365,"=47641669",Q302:Q365),2)</f>
        <v>570.02</v>
      </c>
      <c r="DW367">
        <f>ROUND(SUMIF(AA302:AA365,"=47641669",R302:R365),2)</f>
        <v>64.27</v>
      </c>
      <c r="DX367">
        <f>ROUND(SUMIF(AA302:AA365,"=47641669",S302:S365),2)</f>
        <v>803.52</v>
      </c>
      <c r="DY367">
        <f>ROUND(SUMIF(AA302:AA365,"=47641669",T302:T365),2)</f>
        <v>0</v>
      </c>
      <c r="DZ367">
        <f>SUMIF(AA302:AA365,"=47641669",U302:U365)</f>
        <v>92.589803403749968</v>
      </c>
      <c r="EA367">
        <f>SUMIF(AA302:AA365,"=47641669",V302:V365)</f>
        <v>4.7984071568749984</v>
      </c>
      <c r="EB367">
        <f>ROUND(SUMIF(AA302:AA365,"=47641669",W302:W365),2)</f>
        <v>0</v>
      </c>
      <c r="EC367">
        <f>ROUND(SUMIF(AA302:AA365,"=47641669",X302:X365),2)</f>
        <v>847.82</v>
      </c>
      <c r="ED367">
        <f>ROUND(SUMIF(AA302:AA365,"=47641669",Y302:Y365),2)</f>
        <v>599.20000000000005</v>
      </c>
      <c r="EG367">
        <f t="shared" ref="EG367:EU367" si="368">ROUND(FP367,2)</f>
        <v>0</v>
      </c>
      <c r="EH367">
        <f t="shared" si="368"/>
        <v>0</v>
      </c>
      <c r="EI367">
        <f t="shared" si="368"/>
        <v>0</v>
      </c>
      <c r="EJ367">
        <f t="shared" si="368"/>
        <v>18820.740000000002</v>
      </c>
      <c r="EK367">
        <f t="shared" si="368"/>
        <v>18820.740000000002</v>
      </c>
      <c r="EL367">
        <f t="shared" si="368"/>
        <v>0</v>
      </c>
      <c r="EM367">
        <f t="shared" si="368"/>
        <v>0</v>
      </c>
      <c r="EN367">
        <f t="shared" si="368"/>
        <v>16000.18</v>
      </c>
      <c r="EO367">
        <f t="shared" si="368"/>
        <v>16000.18</v>
      </c>
      <c r="EP367">
        <f t="shared" si="368"/>
        <v>0</v>
      </c>
      <c r="EQ367">
        <f t="shared" si="368"/>
        <v>16000.18</v>
      </c>
      <c r="ER367">
        <f t="shared" si="368"/>
        <v>0</v>
      </c>
      <c r="ES367">
        <f t="shared" si="368"/>
        <v>0</v>
      </c>
      <c r="ET367">
        <f t="shared" si="368"/>
        <v>0</v>
      </c>
      <c r="EU367">
        <f t="shared" si="368"/>
        <v>0</v>
      </c>
      <c r="FP367">
        <f>ROUND(SUMIF(AA302:AA365,"=47641669",FQ302:FQ365),2)</f>
        <v>0</v>
      </c>
      <c r="FQ367">
        <f>ROUND(SUMIF(AA302:AA365,"=47641669",FR302:FR365),2)</f>
        <v>0</v>
      </c>
      <c r="FR367">
        <f>ROUND(SUMIF(AA302:AA365,"=47641669",GL302:GL365),2)</f>
        <v>0</v>
      </c>
      <c r="FS367">
        <f>ROUND(SUMIF(AA302:AA365,"=47641669",GM302:GM365),2)</f>
        <v>18820.740000000002</v>
      </c>
      <c r="FT367">
        <f>ROUND(SUMIF(AA302:AA365,"=47641669",GN302:GN365),2)</f>
        <v>18820.740000000002</v>
      </c>
      <c r="FU367">
        <f>ROUND(SUMIF(AA302:AA365,"=47641669",GO302:GO365),2)</f>
        <v>0</v>
      </c>
      <c r="FV367">
        <f>ROUND(SUMIF(AA302:AA365,"=47641669",GP302:GP365),2)</f>
        <v>0</v>
      </c>
      <c r="FW367">
        <f>DU367-FP367</f>
        <v>16000.18</v>
      </c>
      <c r="FX367">
        <f>DU367-FQ367</f>
        <v>16000.18</v>
      </c>
      <c r="FY367">
        <f>FP367-FR367</f>
        <v>0</v>
      </c>
      <c r="FZ367">
        <f>DU367-FP367-FQ367+FR367</f>
        <v>16000.18</v>
      </c>
      <c r="GA367">
        <f>FQ367-FR367</f>
        <v>0</v>
      </c>
      <c r="GB367">
        <f>ROUND(SUMIF(AA302:AA365,"=47641669",GX302:GX365),2)</f>
        <v>0</v>
      </c>
      <c r="GC367">
        <f>ROUND(SUMIF(AA302:AA365,"=47641669",GY302:GY365),2)</f>
        <v>0</v>
      </c>
      <c r="GD367">
        <f>ROUND(SUMIF(AA302:AA365,"=47641669",GZ302:GZ365),2)</f>
        <v>0</v>
      </c>
      <c r="GX367">
        <v>0</v>
      </c>
    </row>
    <row r="369" spans="1:16" x14ac:dyDescent="0.2">
      <c r="A369">
        <v>50</v>
      </c>
      <c r="B369">
        <v>0</v>
      </c>
      <c r="C369">
        <v>0</v>
      </c>
      <c r="D369">
        <v>1</v>
      </c>
      <c r="E369">
        <v>201</v>
      </c>
      <c r="F369">
        <f>ROUND(Source!O367,O369)</f>
        <v>17373.72</v>
      </c>
      <c r="G369" t="s">
        <v>138</v>
      </c>
      <c r="H369" t="s">
        <v>139</v>
      </c>
      <c r="K369">
        <v>201</v>
      </c>
      <c r="L369">
        <v>1</v>
      </c>
      <c r="M369">
        <v>3</v>
      </c>
      <c r="N369" t="s">
        <v>3</v>
      </c>
      <c r="O369">
        <v>2</v>
      </c>
      <c r="P369">
        <f>ROUND(Source!DG367,O369)</f>
        <v>17373.72</v>
      </c>
    </row>
    <row r="370" spans="1:16" x14ac:dyDescent="0.2">
      <c r="A370">
        <v>50</v>
      </c>
      <c r="B370">
        <v>0</v>
      </c>
      <c r="C370">
        <v>0</v>
      </c>
      <c r="D370">
        <v>1</v>
      </c>
      <c r="E370">
        <v>202</v>
      </c>
      <c r="F370">
        <f>ROUND(Source!P367,O370)</f>
        <v>16000.18</v>
      </c>
      <c r="G370" t="s">
        <v>140</v>
      </c>
      <c r="H370" t="s">
        <v>141</v>
      </c>
      <c r="K370">
        <v>202</v>
      </c>
      <c r="L370">
        <v>2</v>
      </c>
      <c r="M370">
        <v>3</v>
      </c>
      <c r="N370" t="s">
        <v>3</v>
      </c>
      <c r="O370">
        <v>2</v>
      </c>
      <c r="P370">
        <f>ROUND(Source!DH367,O370)</f>
        <v>16000.18</v>
      </c>
    </row>
    <row r="371" spans="1:16" x14ac:dyDescent="0.2">
      <c r="A371">
        <v>50</v>
      </c>
      <c r="B371">
        <v>0</v>
      </c>
      <c r="C371">
        <v>0</v>
      </c>
      <c r="D371">
        <v>1</v>
      </c>
      <c r="E371">
        <v>222</v>
      </c>
      <c r="F371">
        <f>ROUND(Source!AO367,O371)</f>
        <v>0</v>
      </c>
      <c r="G371" t="s">
        <v>142</v>
      </c>
      <c r="H371" t="s">
        <v>143</v>
      </c>
      <c r="K371">
        <v>222</v>
      </c>
      <c r="L371">
        <v>3</v>
      </c>
      <c r="M371">
        <v>3</v>
      </c>
      <c r="N371" t="s">
        <v>3</v>
      </c>
      <c r="O371">
        <v>2</v>
      </c>
      <c r="P371">
        <f>ROUND(Source!EG367,O371)</f>
        <v>0</v>
      </c>
    </row>
    <row r="372" spans="1:16" x14ac:dyDescent="0.2">
      <c r="A372">
        <v>50</v>
      </c>
      <c r="B372">
        <v>0</v>
      </c>
      <c r="C372">
        <v>0</v>
      </c>
      <c r="D372">
        <v>1</v>
      </c>
      <c r="E372">
        <v>225</v>
      </c>
      <c r="F372">
        <f>ROUND(Source!AV367,O372)</f>
        <v>16000.18</v>
      </c>
      <c r="G372" t="s">
        <v>144</v>
      </c>
      <c r="H372" t="s">
        <v>145</v>
      </c>
      <c r="K372">
        <v>225</v>
      </c>
      <c r="L372">
        <v>4</v>
      </c>
      <c r="M372">
        <v>3</v>
      </c>
      <c r="N372" t="s">
        <v>3</v>
      </c>
      <c r="O372">
        <v>2</v>
      </c>
      <c r="P372">
        <f>ROUND(Source!EN367,O372)</f>
        <v>16000.18</v>
      </c>
    </row>
    <row r="373" spans="1:16" x14ac:dyDescent="0.2">
      <c r="A373">
        <v>50</v>
      </c>
      <c r="B373">
        <v>0</v>
      </c>
      <c r="C373">
        <v>0</v>
      </c>
      <c r="D373">
        <v>1</v>
      </c>
      <c r="E373">
        <v>226</v>
      </c>
      <c r="F373">
        <f>ROUND(Source!AW367,O373)</f>
        <v>16000.18</v>
      </c>
      <c r="G373" t="s">
        <v>146</v>
      </c>
      <c r="H373" t="s">
        <v>147</v>
      </c>
      <c r="K373">
        <v>226</v>
      </c>
      <c r="L373">
        <v>5</v>
      </c>
      <c r="M373">
        <v>3</v>
      </c>
      <c r="N373" t="s">
        <v>3</v>
      </c>
      <c r="O373">
        <v>2</v>
      </c>
      <c r="P373">
        <f>ROUND(Source!EO367,O373)</f>
        <v>16000.18</v>
      </c>
    </row>
    <row r="374" spans="1:16" x14ac:dyDescent="0.2">
      <c r="A374">
        <v>50</v>
      </c>
      <c r="B374">
        <v>0</v>
      </c>
      <c r="C374">
        <v>0</v>
      </c>
      <c r="D374">
        <v>1</v>
      </c>
      <c r="E374">
        <v>227</v>
      </c>
      <c r="F374">
        <f>ROUND(Source!AX367,O374)</f>
        <v>0</v>
      </c>
      <c r="G374" t="s">
        <v>148</v>
      </c>
      <c r="H374" t="s">
        <v>149</v>
      </c>
      <c r="K374">
        <v>227</v>
      </c>
      <c r="L374">
        <v>6</v>
      </c>
      <c r="M374">
        <v>3</v>
      </c>
      <c r="N374" t="s">
        <v>3</v>
      </c>
      <c r="O374">
        <v>2</v>
      </c>
      <c r="P374">
        <f>ROUND(Source!EP367,O374)</f>
        <v>0</v>
      </c>
    </row>
    <row r="375" spans="1:16" x14ac:dyDescent="0.2">
      <c r="A375">
        <v>50</v>
      </c>
      <c r="B375">
        <v>0</v>
      </c>
      <c r="C375">
        <v>0</v>
      </c>
      <c r="D375">
        <v>1</v>
      </c>
      <c r="E375">
        <v>228</v>
      </c>
      <c r="F375">
        <f>ROUND(Source!AY367,O375)</f>
        <v>16000.18</v>
      </c>
      <c r="G375" t="s">
        <v>150</v>
      </c>
      <c r="H375" t="s">
        <v>151</v>
      </c>
      <c r="K375">
        <v>228</v>
      </c>
      <c r="L375">
        <v>7</v>
      </c>
      <c r="M375">
        <v>3</v>
      </c>
      <c r="N375" t="s">
        <v>3</v>
      </c>
      <c r="O375">
        <v>2</v>
      </c>
      <c r="P375">
        <f>ROUND(Source!EQ367,O375)</f>
        <v>16000.18</v>
      </c>
    </row>
    <row r="376" spans="1:16" x14ac:dyDescent="0.2">
      <c r="A376">
        <v>50</v>
      </c>
      <c r="B376">
        <v>0</v>
      </c>
      <c r="C376">
        <v>0</v>
      </c>
      <c r="D376">
        <v>1</v>
      </c>
      <c r="E376">
        <v>216</v>
      </c>
      <c r="F376">
        <f>ROUND(Source!AP367,O376)</f>
        <v>0</v>
      </c>
      <c r="G376" t="s">
        <v>152</v>
      </c>
      <c r="H376" t="s">
        <v>153</v>
      </c>
      <c r="K376">
        <v>216</v>
      </c>
      <c r="L376">
        <v>8</v>
      </c>
      <c r="M376">
        <v>3</v>
      </c>
      <c r="N376" t="s">
        <v>3</v>
      </c>
      <c r="O376">
        <v>2</v>
      </c>
      <c r="P376">
        <f>ROUND(Source!EH367,O376)</f>
        <v>0</v>
      </c>
    </row>
    <row r="377" spans="1:16" x14ac:dyDescent="0.2">
      <c r="A377">
        <v>50</v>
      </c>
      <c r="B377">
        <v>0</v>
      </c>
      <c r="C377">
        <v>0</v>
      </c>
      <c r="D377">
        <v>1</v>
      </c>
      <c r="E377">
        <v>223</v>
      </c>
      <c r="F377">
        <f>ROUND(Source!AQ367,O377)</f>
        <v>0</v>
      </c>
      <c r="G377" t="s">
        <v>154</v>
      </c>
      <c r="H377" t="s">
        <v>155</v>
      </c>
      <c r="K377">
        <v>223</v>
      </c>
      <c r="L377">
        <v>9</v>
      </c>
      <c r="M377">
        <v>3</v>
      </c>
      <c r="N377" t="s">
        <v>3</v>
      </c>
      <c r="O377">
        <v>2</v>
      </c>
      <c r="P377">
        <f>ROUND(Source!EI367,O377)</f>
        <v>0</v>
      </c>
    </row>
    <row r="378" spans="1:16" x14ac:dyDescent="0.2">
      <c r="A378">
        <v>50</v>
      </c>
      <c r="B378">
        <v>0</v>
      </c>
      <c r="C378">
        <v>0</v>
      </c>
      <c r="D378">
        <v>1</v>
      </c>
      <c r="E378">
        <v>229</v>
      </c>
      <c r="F378">
        <f>ROUND(Source!AZ367,O378)</f>
        <v>0</v>
      </c>
      <c r="G378" t="s">
        <v>156</v>
      </c>
      <c r="H378" t="s">
        <v>157</v>
      </c>
      <c r="K378">
        <v>229</v>
      </c>
      <c r="L378">
        <v>10</v>
      </c>
      <c r="M378">
        <v>3</v>
      </c>
      <c r="N378" t="s">
        <v>3</v>
      </c>
      <c r="O378">
        <v>2</v>
      </c>
      <c r="P378">
        <f>ROUND(Source!ER367,O378)</f>
        <v>0</v>
      </c>
    </row>
    <row r="379" spans="1:16" x14ac:dyDescent="0.2">
      <c r="A379">
        <v>50</v>
      </c>
      <c r="B379">
        <v>0</v>
      </c>
      <c r="C379">
        <v>0</v>
      </c>
      <c r="D379">
        <v>1</v>
      </c>
      <c r="E379">
        <v>203</v>
      </c>
      <c r="F379">
        <f>ROUND(Source!Q367,O379)</f>
        <v>570.02</v>
      </c>
      <c r="G379" t="s">
        <v>158</v>
      </c>
      <c r="H379" t="s">
        <v>159</v>
      </c>
      <c r="K379">
        <v>203</v>
      </c>
      <c r="L379">
        <v>11</v>
      </c>
      <c r="M379">
        <v>3</v>
      </c>
      <c r="N379" t="s">
        <v>3</v>
      </c>
      <c r="O379">
        <v>2</v>
      </c>
      <c r="P379">
        <f>ROUND(Source!DI367,O379)</f>
        <v>570.02</v>
      </c>
    </row>
    <row r="380" spans="1:16" x14ac:dyDescent="0.2">
      <c r="A380">
        <v>50</v>
      </c>
      <c r="B380">
        <v>0</v>
      </c>
      <c r="C380">
        <v>0</v>
      </c>
      <c r="D380">
        <v>1</v>
      </c>
      <c r="E380">
        <v>231</v>
      </c>
      <c r="F380">
        <f>ROUND(Source!BB367,O380)</f>
        <v>0</v>
      </c>
      <c r="G380" t="s">
        <v>160</v>
      </c>
      <c r="H380" t="s">
        <v>161</v>
      </c>
      <c r="K380">
        <v>231</v>
      </c>
      <c r="L380">
        <v>12</v>
      </c>
      <c r="M380">
        <v>3</v>
      </c>
      <c r="N380" t="s">
        <v>3</v>
      </c>
      <c r="O380">
        <v>2</v>
      </c>
      <c r="P380">
        <f>ROUND(Source!ET367,O380)</f>
        <v>0</v>
      </c>
    </row>
    <row r="381" spans="1:16" x14ac:dyDescent="0.2">
      <c r="A381">
        <v>50</v>
      </c>
      <c r="B381">
        <v>0</v>
      </c>
      <c r="C381">
        <v>0</v>
      </c>
      <c r="D381">
        <v>1</v>
      </c>
      <c r="E381">
        <v>204</v>
      </c>
      <c r="F381">
        <f>ROUND(Source!R367,O381)</f>
        <v>64.27</v>
      </c>
      <c r="G381" t="s">
        <v>162</v>
      </c>
      <c r="H381" t="s">
        <v>163</v>
      </c>
      <c r="K381">
        <v>204</v>
      </c>
      <c r="L381">
        <v>13</v>
      </c>
      <c r="M381">
        <v>3</v>
      </c>
      <c r="N381" t="s">
        <v>3</v>
      </c>
      <c r="O381">
        <v>2</v>
      </c>
      <c r="P381">
        <f>ROUND(Source!DJ367,O381)</f>
        <v>64.27</v>
      </c>
    </row>
    <row r="382" spans="1:16" x14ac:dyDescent="0.2">
      <c r="A382">
        <v>50</v>
      </c>
      <c r="B382">
        <v>0</v>
      </c>
      <c r="C382">
        <v>0</v>
      </c>
      <c r="D382">
        <v>1</v>
      </c>
      <c r="E382">
        <v>205</v>
      </c>
      <c r="F382">
        <f>ROUND(Source!S367,O382)</f>
        <v>803.52</v>
      </c>
      <c r="G382" t="s">
        <v>164</v>
      </c>
      <c r="H382" t="s">
        <v>165</v>
      </c>
      <c r="K382">
        <v>205</v>
      </c>
      <c r="L382">
        <v>14</v>
      </c>
      <c r="M382">
        <v>3</v>
      </c>
      <c r="N382" t="s">
        <v>3</v>
      </c>
      <c r="O382">
        <v>2</v>
      </c>
      <c r="P382">
        <f>ROUND(Source!DK367,O382)</f>
        <v>803.52</v>
      </c>
    </row>
    <row r="383" spans="1:16" x14ac:dyDescent="0.2">
      <c r="A383">
        <v>50</v>
      </c>
      <c r="B383">
        <v>0</v>
      </c>
      <c r="C383">
        <v>0</v>
      </c>
      <c r="D383">
        <v>1</v>
      </c>
      <c r="E383">
        <v>232</v>
      </c>
      <c r="F383">
        <f>ROUND(Source!BC367,O383)</f>
        <v>0</v>
      </c>
      <c r="G383" t="s">
        <v>166</v>
      </c>
      <c r="H383" t="s">
        <v>167</v>
      </c>
      <c r="K383">
        <v>232</v>
      </c>
      <c r="L383">
        <v>15</v>
      </c>
      <c r="M383">
        <v>3</v>
      </c>
      <c r="N383" t="s">
        <v>3</v>
      </c>
      <c r="O383">
        <v>2</v>
      </c>
      <c r="P383">
        <f>ROUND(Source!EU367,O383)</f>
        <v>0</v>
      </c>
    </row>
    <row r="384" spans="1:16" x14ac:dyDescent="0.2">
      <c r="A384">
        <v>50</v>
      </c>
      <c r="B384">
        <v>0</v>
      </c>
      <c r="C384">
        <v>0</v>
      </c>
      <c r="D384">
        <v>1</v>
      </c>
      <c r="E384">
        <v>214</v>
      </c>
      <c r="F384">
        <f>ROUND(Source!AS367,O384)</f>
        <v>18820.740000000002</v>
      </c>
      <c r="G384" t="s">
        <v>168</v>
      </c>
      <c r="H384" t="s">
        <v>169</v>
      </c>
      <c r="K384">
        <v>214</v>
      </c>
      <c r="L384">
        <v>16</v>
      </c>
      <c r="M384">
        <v>3</v>
      </c>
      <c r="N384" t="s">
        <v>3</v>
      </c>
      <c r="O384">
        <v>2</v>
      </c>
      <c r="P384">
        <f>ROUND(Source!EK367,O384)</f>
        <v>18820.740000000002</v>
      </c>
    </row>
    <row r="385" spans="1:245" x14ac:dyDescent="0.2">
      <c r="A385">
        <v>50</v>
      </c>
      <c r="B385">
        <v>0</v>
      </c>
      <c r="C385">
        <v>0</v>
      </c>
      <c r="D385">
        <v>1</v>
      </c>
      <c r="E385">
        <v>215</v>
      </c>
      <c r="F385">
        <f>ROUND(Source!AT367,O385)</f>
        <v>0</v>
      </c>
      <c r="G385" t="s">
        <v>170</v>
      </c>
      <c r="H385" t="s">
        <v>171</v>
      </c>
      <c r="K385">
        <v>215</v>
      </c>
      <c r="L385">
        <v>17</v>
      </c>
      <c r="M385">
        <v>3</v>
      </c>
      <c r="N385" t="s">
        <v>3</v>
      </c>
      <c r="O385">
        <v>2</v>
      </c>
      <c r="P385">
        <f>ROUND(Source!EL367,O385)</f>
        <v>0</v>
      </c>
    </row>
    <row r="386" spans="1:245" x14ac:dyDescent="0.2">
      <c r="A386">
        <v>50</v>
      </c>
      <c r="B386">
        <v>0</v>
      </c>
      <c r="C386">
        <v>0</v>
      </c>
      <c r="D386">
        <v>1</v>
      </c>
      <c r="E386">
        <v>217</v>
      </c>
      <c r="F386">
        <f>ROUND(Source!AU367,O386)</f>
        <v>0</v>
      </c>
      <c r="G386" t="s">
        <v>172</v>
      </c>
      <c r="H386" t="s">
        <v>173</v>
      </c>
      <c r="K386">
        <v>217</v>
      </c>
      <c r="L386">
        <v>18</v>
      </c>
      <c r="M386">
        <v>3</v>
      </c>
      <c r="N386" t="s">
        <v>3</v>
      </c>
      <c r="O386">
        <v>2</v>
      </c>
      <c r="P386">
        <f>ROUND(Source!EM367,O386)</f>
        <v>0</v>
      </c>
    </row>
    <row r="387" spans="1:245" x14ac:dyDescent="0.2">
      <c r="A387">
        <v>50</v>
      </c>
      <c r="B387">
        <v>0</v>
      </c>
      <c r="C387">
        <v>0</v>
      </c>
      <c r="D387">
        <v>1</v>
      </c>
      <c r="E387">
        <v>230</v>
      </c>
      <c r="F387">
        <f>ROUND(Source!BA367,O387)</f>
        <v>0</v>
      </c>
      <c r="G387" t="s">
        <v>174</v>
      </c>
      <c r="H387" t="s">
        <v>175</v>
      </c>
      <c r="K387">
        <v>230</v>
      </c>
      <c r="L387">
        <v>19</v>
      </c>
      <c r="M387">
        <v>3</v>
      </c>
      <c r="N387" t="s">
        <v>3</v>
      </c>
      <c r="O387">
        <v>2</v>
      </c>
      <c r="P387">
        <f>ROUND(Source!ES367,O387)</f>
        <v>0</v>
      </c>
    </row>
    <row r="388" spans="1:245" x14ac:dyDescent="0.2">
      <c r="A388">
        <v>50</v>
      </c>
      <c r="B388">
        <v>0</v>
      </c>
      <c r="C388">
        <v>0</v>
      </c>
      <c r="D388">
        <v>1</v>
      </c>
      <c r="E388">
        <v>206</v>
      </c>
      <c r="F388">
        <f>ROUND(Source!T367,O388)</f>
        <v>0</v>
      </c>
      <c r="G388" t="s">
        <v>176</v>
      </c>
      <c r="H388" t="s">
        <v>177</v>
      </c>
      <c r="K388">
        <v>206</v>
      </c>
      <c r="L388">
        <v>20</v>
      </c>
      <c r="M388">
        <v>3</v>
      </c>
      <c r="N388" t="s">
        <v>3</v>
      </c>
      <c r="O388">
        <v>2</v>
      </c>
      <c r="P388">
        <f>ROUND(Source!DL367,O388)</f>
        <v>0</v>
      </c>
    </row>
    <row r="389" spans="1:245" x14ac:dyDescent="0.2">
      <c r="A389">
        <v>50</v>
      </c>
      <c r="B389">
        <v>0</v>
      </c>
      <c r="C389">
        <v>0</v>
      </c>
      <c r="D389">
        <v>1</v>
      </c>
      <c r="E389">
        <v>207</v>
      </c>
      <c r="F389">
        <f>Source!U367</f>
        <v>92.589803403749968</v>
      </c>
      <c r="G389" t="s">
        <v>178</v>
      </c>
      <c r="H389" t="s">
        <v>179</v>
      </c>
      <c r="K389">
        <v>207</v>
      </c>
      <c r="L389">
        <v>21</v>
      </c>
      <c r="M389">
        <v>3</v>
      </c>
      <c r="N389" t="s">
        <v>3</v>
      </c>
      <c r="O389">
        <v>-1</v>
      </c>
      <c r="P389">
        <f>Source!DM367</f>
        <v>92.589803403749968</v>
      </c>
    </row>
    <row r="390" spans="1:245" x14ac:dyDescent="0.2">
      <c r="A390">
        <v>50</v>
      </c>
      <c r="B390">
        <v>0</v>
      </c>
      <c r="C390">
        <v>0</v>
      </c>
      <c r="D390">
        <v>1</v>
      </c>
      <c r="E390">
        <v>208</v>
      </c>
      <c r="F390">
        <f>Source!V367</f>
        <v>4.7984071568749984</v>
      </c>
      <c r="G390" t="s">
        <v>180</v>
      </c>
      <c r="H390" t="s">
        <v>181</v>
      </c>
      <c r="K390">
        <v>208</v>
      </c>
      <c r="L390">
        <v>22</v>
      </c>
      <c r="M390">
        <v>3</v>
      </c>
      <c r="N390" t="s">
        <v>3</v>
      </c>
      <c r="O390">
        <v>-1</v>
      </c>
      <c r="P390">
        <f>Source!DN367</f>
        <v>4.7984071568749984</v>
      </c>
    </row>
    <row r="391" spans="1:245" x14ac:dyDescent="0.2">
      <c r="A391">
        <v>50</v>
      </c>
      <c r="B391">
        <v>0</v>
      </c>
      <c r="C391">
        <v>0</v>
      </c>
      <c r="D391">
        <v>1</v>
      </c>
      <c r="E391">
        <v>209</v>
      </c>
      <c r="F391">
        <f>ROUND(Source!W367,O391)</f>
        <v>0</v>
      </c>
      <c r="G391" t="s">
        <v>182</v>
      </c>
      <c r="H391" t="s">
        <v>183</v>
      </c>
      <c r="K391">
        <v>209</v>
      </c>
      <c r="L391">
        <v>23</v>
      </c>
      <c r="M391">
        <v>3</v>
      </c>
      <c r="N391" t="s">
        <v>3</v>
      </c>
      <c r="O391">
        <v>2</v>
      </c>
      <c r="P391">
        <f>ROUND(Source!DO367,O391)</f>
        <v>0</v>
      </c>
    </row>
    <row r="392" spans="1:245" x14ac:dyDescent="0.2">
      <c r="A392">
        <v>50</v>
      </c>
      <c r="B392">
        <v>0</v>
      </c>
      <c r="C392">
        <v>0</v>
      </c>
      <c r="D392">
        <v>1</v>
      </c>
      <c r="E392">
        <v>210</v>
      </c>
      <c r="F392">
        <f>ROUND(Source!X367,O392)</f>
        <v>847.82</v>
      </c>
      <c r="G392" t="s">
        <v>184</v>
      </c>
      <c r="H392" t="s">
        <v>185</v>
      </c>
      <c r="K392">
        <v>210</v>
      </c>
      <c r="L392">
        <v>24</v>
      </c>
      <c r="M392">
        <v>3</v>
      </c>
      <c r="N392" t="s">
        <v>3</v>
      </c>
      <c r="O392">
        <v>2</v>
      </c>
      <c r="P392">
        <f>ROUND(Source!DP367,O392)</f>
        <v>847.82</v>
      </c>
    </row>
    <row r="393" spans="1:245" x14ac:dyDescent="0.2">
      <c r="A393">
        <v>50</v>
      </c>
      <c r="B393">
        <v>0</v>
      </c>
      <c r="C393">
        <v>0</v>
      </c>
      <c r="D393">
        <v>1</v>
      </c>
      <c r="E393">
        <v>211</v>
      </c>
      <c r="F393">
        <f>ROUND(Source!Y367,O393)</f>
        <v>599.20000000000005</v>
      </c>
      <c r="G393" t="s">
        <v>186</v>
      </c>
      <c r="H393" t="s">
        <v>187</v>
      </c>
      <c r="K393">
        <v>211</v>
      </c>
      <c r="L393">
        <v>25</v>
      </c>
      <c r="M393">
        <v>3</v>
      </c>
      <c r="N393" t="s">
        <v>3</v>
      </c>
      <c r="O393">
        <v>2</v>
      </c>
      <c r="P393">
        <f>ROUND(Source!DQ367,O393)</f>
        <v>599.20000000000005</v>
      </c>
    </row>
    <row r="394" spans="1:245" x14ac:dyDescent="0.2">
      <c r="A394">
        <v>50</v>
      </c>
      <c r="B394">
        <v>0</v>
      </c>
      <c r="C394">
        <v>0</v>
      </c>
      <c r="D394">
        <v>1</v>
      </c>
      <c r="E394">
        <v>224</v>
      </c>
      <c r="F394">
        <f>ROUND(Source!AR367,O394)</f>
        <v>18820.740000000002</v>
      </c>
      <c r="G394" t="s">
        <v>188</v>
      </c>
      <c r="H394" t="s">
        <v>189</v>
      </c>
      <c r="K394">
        <v>224</v>
      </c>
      <c r="L394">
        <v>26</v>
      </c>
      <c r="M394">
        <v>3</v>
      </c>
      <c r="N394" t="s">
        <v>3</v>
      </c>
      <c r="O394">
        <v>2</v>
      </c>
      <c r="P394">
        <f>ROUND(Source!EJ367,O394)</f>
        <v>18820.740000000002</v>
      </c>
    </row>
    <row r="396" spans="1:245" x14ac:dyDescent="0.2">
      <c r="A396">
        <v>4</v>
      </c>
      <c r="B396">
        <v>1</v>
      </c>
      <c r="D396">
        <f>ROW(A471)</f>
        <v>471</v>
      </c>
      <c r="F396" t="s">
        <v>462</v>
      </c>
      <c r="G396" t="s">
        <v>462</v>
      </c>
      <c r="H396" t="s">
        <v>3</v>
      </c>
      <c r="I396">
        <v>0</v>
      </c>
      <c r="K396">
        <v>-1</v>
      </c>
      <c r="U396" t="s">
        <v>3</v>
      </c>
      <c r="V396">
        <v>5</v>
      </c>
      <c r="AB396" t="s">
        <v>3</v>
      </c>
      <c r="AC396" t="s">
        <v>3</v>
      </c>
      <c r="AD396" t="s">
        <v>3</v>
      </c>
      <c r="AE396" t="s">
        <v>3</v>
      </c>
      <c r="AF396" t="s">
        <v>3</v>
      </c>
      <c r="AG396" t="s">
        <v>3</v>
      </c>
      <c r="AP396" t="s">
        <v>3</v>
      </c>
      <c r="AQ396" t="s">
        <v>3</v>
      </c>
      <c r="AR396" t="s">
        <v>3</v>
      </c>
      <c r="AZ396" t="s">
        <v>3</v>
      </c>
      <c r="BB396" t="s">
        <v>3</v>
      </c>
      <c r="BC396" t="s">
        <v>3</v>
      </c>
      <c r="BD396" t="s">
        <v>3</v>
      </c>
      <c r="BE396" t="s">
        <v>3</v>
      </c>
      <c r="BF396" t="s">
        <v>3</v>
      </c>
      <c r="BG396" t="s">
        <v>3</v>
      </c>
      <c r="BH396" t="s">
        <v>3</v>
      </c>
      <c r="BI396" t="s">
        <v>3</v>
      </c>
      <c r="BJ396" t="s">
        <v>3</v>
      </c>
      <c r="BK396" t="s">
        <v>3</v>
      </c>
      <c r="BL396" t="s">
        <v>3</v>
      </c>
      <c r="BM396" t="s">
        <v>3</v>
      </c>
      <c r="BN396" t="s">
        <v>3</v>
      </c>
      <c r="BO396" t="s">
        <v>3</v>
      </c>
      <c r="BP396" t="s">
        <v>3</v>
      </c>
      <c r="BX396">
        <v>0</v>
      </c>
      <c r="CJ396">
        <v>0</v>
      </c>
    </row>
    <row r="398" spans="1:245" x14ac:dyDescent="0.2">
      <c r="A398">
        <v>52</v>
      </c>
      <c r="B398">
        <f t="shared" ref="B398:G398" si="369">B471</f>
        <v>1</v>
      </c>
      <c r="C398">
        <f t="shared" si="369"/>
        <v>4</v>
      </c>
      <c r="D398">
        <f t="shared" si="369"/>
        <v>396</v>
      </c>
      <c r="E398">
        <f t="shared" si="369"/>
        <v>0</v>
      </c>
      <c r="F398" t="str">
        <f t="shared" si="369"/>
        <v>Навес (вход №1)</v>
      </c>
      <c r="G398" t="str">
        <f t="shared" si="369"/>
        <v>Навес (вход №1)</v>
      </c>
      <c r="O398">
        <f t="shared" ref="O398:AT398" si="370">O471</f>
        <v>12707.33</v>
      </c>
      <c r="P398">
        <f t="shared" si="370"/>
        <v>11608.48</v>
      </c>
      <c r="Q398">
        <f t="shared" si="370"/>
        <v>489.26</v>
      </c>
      <c r="R398">
        <f t="shared" si="370"/>
        <v>48.62</v>
      </c>
      <c r="S398">
        <f t="shared" si="370"/>
        <v>609.59</v>
      </c>
      <c r="T398">
        <f t="shared" si="370"/>
        <v>0</v>
      </c>
      <c r="U398">
        <f t="shared" si="370"/>
        <v>69.358307007999997</v>
      </c>
      <c r="V398">
        <f t="shared" si="370"/>
        <v>3.5869932187499995</v>
      </c>
      <c r="W398">
        <f t="shared" si="370"/>
        <v>0</v>
      </c>
      <c r="X398">
        <f t="shared" si="370"/>
        <v>594.44000000000005</v>
      </c>
      <c r="Y398">
        <f t="shared" si="370"/>
        <v>433.45</v>
      </c>
      <c r="Z398">
        <f t="shared" si="370"/>
        <v>0</v>
      </c>
      <c r="AA398">
        <f t="shared" si="370"/>
        <v>0</v>
      </c>
      <c r="AB398">
        <f t="shared" si="370"/>
        <v>12707.33</v>
      </c>
      <c r="AC398">
        <f t="shared" si="370"/>
        <v>11608.48</v>
      </c>
      <c r="AD398">
        <f t="shared" si="370"/>
        <v>489.26</v>
      </c>
      <c r="AE398">
        <f t="shared" si="370"/>
        <v>48.62</v>
      </c>
      <c r="AF398">
        <f t="shared" si="370"/>
        <v>609.59</v>
      </c>
      <c r="AG398">
        <f t="shared" si="370"/>
        <v>0</v>
      </c>
      <c r="AH398">
        <f t="shared" si="370"/>
        <v>69.358307007999997</v>
      </c>
      <c r="AI398">
        <f t="shared" si="370"/>
        <v>3.5869932187499995</v>
      </c>
      <c r="AJ398">
        <f t="shared" si="370"/>
        <v>0</v>
      </c>
      <c r="AK398">
        <f t="shared" si="370"/>
        <v>594.44000000000005</v>
      </c>
      <c r="AL398">
        <f t="shared" si="370"/>
        <v>433.45</v>
      </c>
      <c r="AM398">
        <f t="shared" si="370"/>
        <v>0</v>
      </c>
      <c r="AN398">
        <f t="shared" si="370"/>
        <v>0</v>
      </c>
      <c r="AO398">
        <f t="shared" si="370"/>
        <v>0</v>
      </c>
      <c r="AP398">
        <f t="shared" si="370"/>
        <v>0</v>
      </c>
      <c r="AQ398">
        <f t="shared" si="370"/>
        <v>0</v>
      </c>
      <c r="AR398">
        <f t="shared" si="370"/>
        <v>13735.22</v>
      </c>
      <c r="AS398">
        <f t="shared" si="370"/>
        <v>13735.22</v>
      </c>
      <c r="AT398">
        <f t="shared" si="370"/>
        <v>0</v>
      </c>
      <c r="AU398">
        <f t="shared" ref="AU398:BZ398" si="371">AU471</f>
        <v>0</v>
      </c>
      <c r="AV398">
        <f t="shared" si="371"/>
        <v>11608.48</v>
      </c>
      <c r="AW398">
        <f t="shared" si="371"/>
        <v>11608.48</v>
      </c>
      <c r="AX398">
        <f t="shared" si="371"/>
        <v>0</v>
      </c>
      <c r="AY398">
        <f t="shared" si="371"/>
        <v>11608.48</v>
      </c>
      <c r="AZ398">
        <f t="shared" si="371"/>
        <v>0</v>
      </c>
      <c r="BA398">
        <f t="shared" si="371"/>
        <v>0</v>
      </c>
      <c r="BB398">
        <f t="shared" si="371"/>
        <v>0</v>
      </c>
      <c r="BC398">
        <f t="shared" si="371"/>
        <v>0</v>
      </c>
      <c r="BD398">
        <f t="shared" si="371"/>
        <v>0</v>
      </c>
      <c r="BE398">
        <f t="shared" si="371"/>
        <v>0</v>
      </c>
      <c r="BF398">
        <f t="shared" si="371"/>
        <v>0</v>
      </c>
      <c r="BG398">
        <f t="shared" si="371"/>
        <v>0</v>
      </c>
      <c r="BH398">
        <f t="shared" si="371"/>
        <v>0</v>
      </c>
      <c r="BI398">
        <f t="shared" si="371"/>
        <v>0</v>
      </c>
      <c r="BJ398">
        <f t="shared" si="371"/>
        <v>0</v>
      </c>
      <c r="BK398">
        <f t="shared" si="371"/>
        <v>0</v>
      </c>
      <c r="BL398">
        <f t="shared" si="371"/>
        <v>0</v>
      </c>
      <c r="BM398">
        <f t="shared" si="371"/>
        <v>0</v>
      </c>
      <c r="BN398">
        <f t="shared" si="371"/>
        <v>0</v>
      </c>
      <c r="BO398">
        <f t="shared" si="371"/>
        <v>0</v>
      </c>
      <c r="BP398">
        <f t="shared" si="371"/>
        <v>0</v>
      </c>
      <c r="BQ398">
        <f t="shared" si="371"/>
        <v>0</v>
      </c>
      <c r="BR398">
        <f t="shared" si="371"/>
        <v>0</v>
      </c>
      <c r="BS398">
        <f t="shared" si="371"/>
        <v>0</v>
      </c>
      <c r="BT398">
        <f t="shared" si="371"/>
        <v>0</v>
      </c>
      <c r="BU398">
        <f t="shared" si="371"/>
        <v>0</v>
      </c>
      <c r="BV398">
        <f t="shared" si="371"/>
        <v>0</v>
      </c>
      <c r="BW398">
        <f t="shared" si="371"/>
        <v>0</v>
      </c>
      <c r="BX398">
        <f t="shared" si="371"/>
        <v>0</v>
      </c>
      <c r="BY398">
        <f t="shared" si="371"/>
        <v>0</v>
      </c>
      <c r="BZ398">
        <f t="shared" si="371"/>
        <v>0</v>
      </c>
      <c r="CA398">
        <f t="shared" ref="CA398:DF398" si="372">CA471</f>
        <v>13735.22</v>
      </c>
      <c r="CB398">
        <f t="shared" si="372"/>
        <v>13735.22</v>
      </c>
      <c r="CC398">
        <f t="shared" si="372"/>
        <v>0</v>
      </c>
      <c r="CD398">
        <f t="shared" si="372"/>
        <v>0</v>
      </c>
      <c r="CE398">
        <f t="shared" si="372"/>
        <v>11608.48</v>
      </c>
      <c r="CF398">
        <f t="shared" si="372"/>
        <v>11608.48</v>
      </c>
      <c r="CG398">
        <f t="shared" si="372"/>
        <v>0</v>
      </c>
      <c r="CH398">
        <f t="shared" si="372"/>
        <v>11608.48</v>
      </c>
      <c r="CI398">
        <f t="shared" si="372"/>
        <v>0</v>
      </c>
      <c r="CJ398">
        <f t="shared" si="372"/>
        <v>0</v>
      </c>
      <c r="CK398">
        <f t="shared" si="372"/>
        <v>0</v>
      </c>
      <c r="CL398">
        <f t="shared" si="372"/>
        <v>0</v>
      </c>
      <c r="CM398">
        <f t="shared" si="372"/>
        <v>0</v>
      </c>
      <c r="CN398">
        <f t="shared" si="372"/>
        <v>0</v>
      </c>
      <c r="CO398">
        <f t="shared" si="372"/>
        <v>0</v>
      </c>
      <c r="CP398">
        <f t="shared" si="372"/>
        <v>0</v>
      </c>
      <c r="CQ398">
        <f t="shared" si="372"/>
        <v>0</v>
      </c>
      <c r="CR398">
        <f t="shared" si="372"/>
        <v>0</v>
      </c>
      <c r="CS398">
        <f t="shared" si="372"/>
        <v>0</v>
      </c>
      <c r="CT398">
        <f t="shared" si="372"/>
        <v>0</v>
      </c>
      <c r="CU398">
        <f t="shared" si="372"/>
        <v>0</v>
      </c>
      <c r="CV398">
        <f t="shared" si="372"/>
        <v>0</v>
      </c>
      <c r="CW398">
        <f t="shared" si="372"/>
        <v>0</v>
      </c>
      <c r="CX398">
        <f t="shared" si="372"/>
        <v>0</v>
      </c>
      <c r="CY398">
        <f t="shared" si="372"/>
        <v>0</v>
      </c>
      <c r="CZ398">
        <f t="shared" si="372"/>
        <v>0</v>
      </c>
      <c r="DA398">
        <f t="shared" si="372"/>
        <v>0</v>
      </c>
      <c r="DB398">
        <f t="shared" si="372"/>
        <v>0</v>
      </c>
      <c r="DC398">
        <f t="shared" si="372"/>
        <v>0</v>
      </c>
      <c r="DD398">
        <f t="shared" si="372"/>
        <v>0</v>
      </c>
      <c r="DE398">
        <f t="shared" si="372"/>
        <v>0</v>
      </c>
      <c r="DF398">
        <f t="shared" si="372"/>
        <v>0</v>
      </c>
      <c r="DG398">
        <f t="shared" ref="DG398:EL398" si="373">DG471</f>
        <v>12707.33</v>
      </c>
      <c r="DH398">
        <f t="shared" si="373"/>
        <v>11608.48</v>
      </c>
      <c r="DI398">
        <f t="shared" si="373"/>
        <v>489.26</v>
      </c>
      <c r="DJ398">
        <f t="shared" si="373"/>
        <v>48.62</v>
      </c>
      <c r="DK398">
        <f t="shared" si="373"/>
        <v>609.59</v>
      </c>
      <c r="DL398">
        <f t="shared" si="373"/>
        <v>0</v>
      </c>
      <c r="DM398">
        <f t="shared" si="373"/>
        <v>69.358307007999997</v>
      </c>
      <c r="DN398">
        <f t="shared" si="373"/>
        <v>3.5869932187499995</v>
      </c>
      <c r="DO398">
        <f t="shared" si="373"/>
        <v>0</v>
      </c>
      <c r="DP398">
        <f t="shared" si="373"/>
        <v>594.44000000000005</v>
      </c>
      <c r="DQ398">
        <f t="shared" si="373"/>
        <v>433.45</v>
      </c>
      <c r="DR398">
        <f t="shared" si="373"/>
        <v>0</v>
      </c>
      <c r="DS398">
        <f t="shared" si="373"/>
        <v>0</v>
      </c>
      <c r="DT398">
        <f t="shared" si="373"/>
        <v>12707.33</v>
      </c>
      <c r="DU398">
        <f t="shared" si="373"/>
        <v>11608.48</v>
      </c>
      <c r="DV398">
        <f t="shared" si="373"/>
        <v>489.26</v>
      </c>
      <c r="DW398">
        <f t="shared" si="373"/>
        <v>48.62</v>
      </c>
      <c r="DX398">
        <f t="shared" si="373"/>
        <v>609.59</v>
      </c>
      <c r="DY398">
        <f t="shared" si="373"/>
        <v>0</v>
      </c>
      <c r="DZ398">
        <f t="shared" si="373"/>
        <v>69.358307007999997</v>
      </c>
      <c r="EA398">
        <f t="shared" si="373"/>
        <v>3.5869932187499995</v>
      </c>
      <c r="EB398">
        <f t="shared" si="373"/>
        <v>0</v>
      </c>
      <c r="EC398">
        <f t="shared" si="373"/>
        <v>594.44000000000005</v>
      </c>
      <c r="ED398">
        <f t="shared" si="373"/>
        <v>433.45</v>
      </c>
      <c r="EE398">
        <f t="shared" si="373"/>
        <v>0</v>
      </c>
      <c r="EF398">
        <f t="shared" si="373"/>
        <v>0</v>
      </c>
      <c r="EG398">
        <f t="shared" si="373"/>
        <v>0</v>
      </c>
      <c r="EH398">
        <f t="shared" si="373"/>
        <v>0</v>
      </c>
      <c r="EI398">
        <f t="shared" si="373"/>
        <v>0</v>
      </c>
      <c r="EJ398">
        <f t="shared" si="373"/>
        <v>13735.22</v>
      </c>
      <c r="EK398">
        <f t="shared" si="373"/>
        <v>13735.22</v>
      </c>
      <c r="EL398">
        <f t="shared" si="373"/>
        <v>0</v>
      </c>
      <c r="EM398">
        <f t="shared" ref="EM398:FR398" si="374">EM471</f>
        <v>0</v>
      </c>
      <c r="EN398">
        <f t="shared" si="374"/>
        <v>11608.48</v>
      </c>
      <c r="EO398">
        <f t="shared" si="374"/>
        <v>11608.48</v>
      </c>
      <c r="EP398">
        <f t="shared" si="374"/>
        <v>0</v>
      </c>
      <c r="EQ398">
        <f t="shared" si="374"/>
        <v>11608.48</v>
      </c>
      <c r="ER398">
        <f t="shared" si="374"/>
        <v>0</v>
      </c>
      <c r="ES398">
        <f t="shared" si="374"/>
        <v>0</v>
      </c>
      <c r="ET398">
        <f t="shared" si="374"/>
        <v>0</v>
      </c>
      <c r="EU398">
        <f t="shared" si="374"/>
        <v>0</v>
      </c>
      <c r="EV398">
        <f t="shared" si="374"/>
        <v>0</v>
      </c>
      <c r="EW398">
        <f t="shared" si="374"/>
        <v>0</v>
      </c>
      <c r="EX398">
        <f t="shared" si="374"/>
        <v>0</v>
      </c>
      <c r="EY398">
        <f t="shared" si="374"/>
        <v>0</v>
      </c>
      <c r="EZ398">
        <f t="shared" si="374"/>
        <v>0</v>
      </c>
      <c r="FA398">
        <f t="shared" si="374"/>
        <v>0</v>
      </c>
      <c r="FB398">
        <f t="shared" si="374"/>
        <v>0</v>
      </c>
      <c r="FC398">
        <f t="shared" si="374"/>
        <v>0</v>
      </c>
      <c r="FD398">
        <f t="shared" si="374"/>
        <v>0</v>
      </c>
      <c r="FE398">
        <f t="shared" si="374"/>
        <v>0</v>
      </c>
      <c r="FF398">
        <f t="shared" si="374"/>
        <v>0</v>
      </c>
      <c r="FG398">
        <f t="shared" si="374"/>
        <v>0</v>
      </c>
      <c r="FH398">
        <f t="shared" si="374"/>
        <v>0</v>
      </c>
      <c r="FI398">
        <f t="shared" si="374"/>
        <v>0</v>
      </c>
      <c r="FJ398">
        <f t="shared" si="374"/>
        <v>0</v>
      </c>
      <c r="FK398">
        <f t="shared" si="374"/>
        <v>0</v>
      </c>
      <c r="FL398">
        <f t="shared" si="374"/>
        <v>0</v>
      </c>
      <c r="FM398">
        <f t="shared" si="374"/>
        <v>0</v>
      </c>
      <c r="FN398">
        <f t="shared" si="374"/>
        <v>0</v>
      </c>
      <c r="FO398">
        <f t="shared" si="374"/>
        <v>0</v>
      </c>
      <c r="FP398">
        <f t="shared" si="374"/>
        <v>0</v>
      </c>
      <c r="FQ398">
        <f t="shared" si="374"/>
        <v>0</v>
      </c>
      <c r="FR398">
        <f t="shared" si="374"/>
        <v>0</v>
      </c>
      <c r="FS398">
        <f t="shared" ref="FS398:GX398" si="375">FS471</f>
        <v>13735.22</v>
      </c>
      <c r="FT398">
        <f t="shared" si="375"/>
        <v>13735.22</v>
      </c>
      <c r="FU398">
        <f t="shared" si="375"/>
        <v>0</v>
      </c>
      <c r="FV398">
        <f t="shared" si="375"/>
        <v>0</v>
      </c>
      <c r="FW398">
        <f t="shared" si="375"/>
        <v>11608.48</v>
      </c>
      <c r="FX398">
        <f t="shared" si="375"/>
        <v>11608.48</v>
      </c>
      <c r="FY398">
        <f t="shared" si="375"/>
        <v>0</v>
      </c>
      <c r="FZ398">
        <f t="shared" si="375"/>
        <v>11608.48</v>
      </c>
      <c r="GA398">
        <f t="shared" si="375"/>
        <v>0</v>
      </c>
      <c r="GB398">
        <f t="shared" si="375"/>
        <v>0</v>
      </c>
      <c r="GC398">
        <f t="shared" si="375"/>
        <v>0</v>
      </c>
      <c r="GD398">
        <f t="shared" si="375"/>
        <v>0</v>
      </c>
      <c r="GE398">
        <f t="shared" si="375"/>
        <v>0</v>
      </c>
      <c r="GF398">
        <f t="shared" si="375"/>
        <v>0</v>
      </c>
      <c r="GG398">
        <f t="shared" si="375"/>
        <v>0</v>
      </c>
      <c r="GH398">
        <f t="shared" si="375"/>
        <v>0</v>
      </c>
      <c r="GI398">
        <f t="shared" si="375"/>
        <v>0</v>
      </c>
      <c r="GJ398">
        <f t="shared" si="375"/>
        <v>0</v>
      </c>
      <c r="GK398">
        <f t="shared" si="375"/>
        <v>0</v>
      </c>
      <c r="GL398">
        <f t="shared" si="375"/>
        <v>0</v>
      </c>
      <c r="GM398">
        <f t="shared" si="375"/>
        <v>0</v>
      </c>
      <c r="GN398">
        <f t="shared" si="375"/>
        <v>0</v>
      </c>
      <c r="GO398">
        <f t="shared" si="375"/>
        <v>0</v>
      </c>
      <c r="GP398">
        <f t="shared" si="375"/>
        <v>0</v>
      </c>
      <c r="GQ398">
        <f t="shared" si="375"/>
        <v>0</v>
      </c>
      <c r="GR398">
        <f t="shared" si="375"/>
        <v>0</v>
      </c>
      <c r="GS398">
        <f t="shared" si="375"/>
        <v>0</v>
      </c>
      <c r="GT398">
        <f t="shared" si="375"/>
        <v>0</v>
      </c>
      <c r="GU398">
        <f t="shared" si="375"/>
        <v>0</v>
      </c>
      <c r="GV398">
        <f t="shared" si="375"/>
        <v>0</v>
      </c>
      <c r="GW398">
        <f t="shared" si="375"/>
        <v>0</v>
      </c>
      <c r="GX398">
        <f t="shared" si="375"/>
        <v>0</v>
      </c>
    </row>
    <row r="400" spans="1:245" x14ac:dyDescent="0.2">
      <c r="A400">
        <v>17</v>
      </c>
      <c r="B400">
        <v>1</v>
      </c>
      <c r="C400">
        <f>ROW(SmtRes!A770)</f>
        <v>770</v>
      </c>
      <c r="D400">
        <f>ROW(EtalonRes!A772)</f>
        <v>772</v>
      </c>
      <c r="E400" t="s">
        <v>463</v>
      </c>
      <c r="F400" t="s">
        <v>345</v>
      </c>
      <c r="G400" t="s">
        <v>346</v>
      </c>
      <c r="H400" t="s">
        <v>65</v>
      </c>
      <c r="I400">
        <v>0</v>
      </c>
      <c r="J400">
        <v>0</v>
      </c>
      <c r="O400">
        <f t="shared" ref="O400:O431" si="376">ROUND(CP400,2)</f>
        <v>0</v>
      </c>
      <c r="P400">
        <f t="shared" ref="P400:P431" si="377">ROUND(CQ400*I400,2)</f>
        <v>0</v>
      </c>
      <c r="Q400">
        <f t="shared" ref="Q400:Q431" si="378">ROUND(CR400*I400,2)</f>
        <v>0</v>
      </c>
      <c r="R400">
        <f t="shared" ref="R400:R431" si="379">ROUND(CS400*I400,2)</f>
        <v>0</v>
      </c>
      <c r="S400">
        <f t="shared" ref="S400:S431" si="380">ROUND(CT400*I400,2)</f>
        <v>0</v>
      </c>
      <c r="T400">
        <f t="shared" ref="T400:T431" si="381">ROUND(CU400*I400,2)</f>
        <v>0</v>
      </c>
      <c r="U400">
        <f t="shared" ref="U400:U431" si="382">CV400*I400</f>
        <v>0</v>
      </c>
      <c r="V400">
        <f t="shared" ref="V400:V431" si="383">CW400*I400</f>
        <v>0</v>
      </c>
      <c r="W400">
        <f t="shared" ref="W400:W431" si="384">ROUND(CX400*I400,2)</f>
        <v>0</v>
      </c>
      <c r="X400">
        <f t="shared" ref="X400:X431" si="385">ROUND(CY400,2)</f>
        <v>0</v>
      </c>
      <c r="Y400">
        <f t="shared" ref="Y400:Y431" si="386">ROUND(CZ400,2)</f>
        <v>0</v>
      </c>
      <c r="AA400">
        <v>47636896</v>
      </c>
      <c r="AB400">
        <f t="shared" ref="AB400:AB431" si="387">ROUND((AC400+AD400+AF400),6)</f>
        <v>5044.65625</v>
      </c>
      <c r="AC400">
        <f t="shared" ref="AC400:AC431" si="388">ROUND((ES400),6)</f>
        <v>905.49</v>
      </c>
      <c r="AD400">
        <f>ROUND((((((ET400*1.15)*1.25))-(((EU400*1.15)*1.25)))+AE400),6)</f>
        <v>2282.3762499999998</v>
      </c>
      <c r="AE400">
        <f>ROUND((((EU400*1.15)*1.25)),6)</f>
        <v>351.48312499999997</v>
      </c>
      <c r="AF400">
        <f>ROUND((((EV400*1.15)*1.15)),6)</f>
        <v>1856.79</v>
      </c>
      <c r="AG400">
        <f t="shared" ref="AG400:AG431" si="389">ROUND((AP400),6)</f>
        <v>0</v>
      </c>
      <c r="AH400">
        <f>(((EW400*1.15)*1.15))</f>
        <v>238.04999999999995</v>
      </c>
      <c r="AI400">
        <f>(((EX400*1.15)*1.25))</f>
        <v>26.061874999999993</v>
      </c>
      <c r="AJ400">
        <f t="shared" ref="AJ400:AJ431" si="390">(AS400)</f>
        <v>0</v>
      </c>
      <c r="AK400">
        <v>3897.23</v>
      </c>
      <c r="AL400">
        <v>905.49</v>
      </c>
      <c r="AM400">
        <v>1587.74</v>
      </c>
      <c r="AN400">
        <v>244.51</v>
      </c>
      <c r="AO400">
        <v>1404</v>
      </c>
      <c r="AP400">
        <v>0</v>
      </c>
      <c r="AQ400">
        <v>180</v>
      </c>
      <c r="AR400">
        <v>18.13</v>
      </c>
      <c r="AS400">
        <v>0</v>
      </c>
      <c r="AT400">
        <v>95</v>
      </c>
      <c r="AU400">
        <v>55</v>
      </c>
      <c r="AV400">
        <v>1</v>
      </c>
      <c r="AW400">
        <v>1</v>
      </c>
      <c r="AZ400">
        <v>1</v>
      </c>
      <c r="BA400">
        <v>1</v>
      </c>
      <c r="BB400">
        <v>1</v>
      </c>
      <c r="BC400">
        <v>1</v>
      </c>
      <c r="BD400" t="s">
        <v>3</v>
      </c>
      <c r="BE400" t="s">
        <v>3</v>
      </c>
      <c r="BF400" t="s">
        <v>3</v>
      </c>
      <c r="BG400" t="s">
        <v>3</v>
      </c>
      <c r="BH400">
        <v>0</v>
      </c>
      <c r="BI400">
        <v>1</v>
      </c>
      <c r="BJ400" t="s">
        <v>347</v>
      </c>
      <c r="BM400">
        <v>6001</v>
      </c>
      <c r="BN400">
        <v>0</v>
      </c>
      <c r="BO400" t="s">
        <v>3</v>
      </c>
      <c r="BP400">
        <v>0</v>
      </c>
      <c r="BQ400">
        <v>2</v>
      </c>
      <c r="BR400">
        <v>0</v>
      </c>
      <c r="BS400">
        <v>1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3</v>
      </c>
      <c r="BZ400">
        <v>105</v>
      </c>
      <c r="CA400">
        <v>65</v>
      </c>
      <c r="CE400">
        <v>0</v>
      </c>
      <c r="CF400">
        <v>0</v>
      </c>
      <c r="CG400">
        <v>0</v>
      </c>
      <c r="CM400">
        <v>0</v>
      </c>
      <c r="CN400" t="s">
        <v>1175</v>
      </c>
      <c r="CO400">
        <v>0</v>
      </c>
      <c r="CP400">
        <f t="shared" ref="CP400:CP431" si="391">(P400+Q400+S400)</f>
        <v>0</v>
      </c>
      <c r="CQ400">
        <f t="shared" ref="CQ400:CQ431" si="392">AC400*BC400</f>
        <v>905.49</v>
      </c>
      <c r="CR400">
        <f t="shared" ref="CR400:CR431" si="393">AD400*BB400</f>
        <v>2282.3762499999998</v>
      </c>
      <c r="CS400">
        <f t="shared" ref="CS400:CS431" si="394">AE400*BS400</f>
        <v>351.48312499999997</v>
      </c>
      <c r="CT400">
        <f t="shared" ref="CT400:CT431" si="395">AF400*BA400</f>
        <v>1856.79</v>
      </c>
      <c r="CU400">
        <f t="shared" ref="CU400:CU431" si="396">AG400</f>
        <v>0</v>
      </c>
      <c r="CV400">
        <f t="shared" ref="CV400:CV431" si="397">AH400</f>
        <v>238.04999999999995</v>
      </c>
      <c r="CW400">
        <f t="shared" ref="CW400:CW431" si="398">AI400</f>
        <v>26.061874999999993</v>
      </c>
      <c r="CX400">
        <f t="shared" ref="CX400:CX431" si="399">AJ400</f>
        <v>0</v>
      </c>
      <c r="CY400">
        <f t="shared" ref="CY400:CY431" si="400">(((S400+R400)*AT400)/100)</f>
        <v>0</v>
      </c>
      <c r="CZ400">
        <f t="shared" ref="CZ400:CZ431" si="401">(((S400+R400)*AU400)/100)</f>
        <v>0</v>
      </c>
      <c r="DC400" t="s">
        <v>3</v>
      </c>
      <c r="DD400" t="s">
        <v>3</v>
      </c>
      <c r="DE400" t="s">
        <v>348</v>
      </c>
      <c r="DF400" t="s">
        <v>348</v>
      </c>
      <c r="DG400" t="s">
        <v>196</v>
      </c>
      <c r="DH400" t="s">
        <v>3</v>
      </c>
      <c r="DI400" t="s">
        <v>196</v>
      </c>
      <c r="DJ400" t="s">
        <v>348</v>
      </c>
      <c r="DK400" t="s">
        <v>3</v>
      </c>
      <c r="DL400" t="s">
        <v>3</v>
      </c>
      <c r="DM400" t="s">
        <v>3</v>
      </c>
      <c r="DN400">
        <v>0</v>
      </c>
      <c r="DO400">
        <v>0</v>
      </c>
      <c r="DP400">
        <v>1</v>
      </c>
      <c r="DQ400">
        <v>1</v>
      </c>
      <c r="DU400">
        <v>1007</v>
      </c>
      <c r="DV400" t="s">
        <v>65</v>
      </c>
      <c r="DW400" t="s">
        <v>65</v>
      </c>
      <c r="DX400">
        <v>100</v>
      </c>
      <c r="EE400">
        <v>45919557</v>
      </c>
      <c r="EF400">
        <v>2</v>
      </c>
      <c r="EG400" t="s">
        <v>24</v>
      </c>
      <c r="EH400">
        <v>0</v>
      </c>
      <c r="EI400" t="s">
        <v>3</v>
      </c>
      <c r="EJ400">
        <v>1</v>
      </c>
      <c r="EK400">
        <v>6001</v>
      </c>
      <c r="EL400" t="s">
        <v>349</v>
      </c>
      <c r="EM400" t="s">
        <v>350</v>
      </c>
      <c r="EO400" t="s">
        <v>351</v>
      </c>
      <c r="EQ400">
        <v>0</v>
      </c>
      <c r="ER400">
        <v>3897.23</v>
      </c>
      <c r="ES400">
        <v>905.49</v>
      </c>
      <c r="ET400">
        <v>1587.74</v>
      </c>
      <c r="EU400">
        <v>244.51</v>
      </c>
      <c r="EV400">
        <v>1404</v>
      </c>
      <c r="EW400">
        <v>180</v>
      </c>
      <c r="EX400">
        <v>18.13</v>
      </c>
      <c r="EY400">
        <v>0</v>
      </c>
      <c r="FQ400">
        <v>0</v>
      </c>
      <c r="FR400">
        <f t="shared" ref="FR400:FR431" si="402">ROUND(IF(AND(BH400=3,BI400=3),P400,0),2)</f>
        <v>0</v>
      </c>
      <c r="FS400">
        <v>0</v>
      </c>
      <c r="FT400" t="s">
        <v>28</v>
      </c>
      <c r="FU400" t="s">
        <v>29</v>
      </c>
      <c r="FX400">
        <v>94.5</v>
      </c>
      <c r="FY400">
        <v>55.25</v>
      </c>
      <c r="GA400" t="s">
        <v>3</v>
      </c>
      <c r="GD400">
        <v>1</v>
      </c>
      <c r="GF400">
        <v>1120797142</v>
      </c>
      <c r="GG400">
        <v>2</v>
      </c>
      <c r="GH400">
        <v>1</v>
      </c>
      <c r="GI400">
        <v>-2</v>
      </c>
      <c r="GJ400">
        <v>0</v>
      </c>
      <c r="GK400">
        <v>0</v>
      </c>
      <c r="GL400">
        <f t="shared" ref="GL400:GL431" si="403">ROUND(IF(AND(BH400=3,BI400=3,FS400&lt;&gt;0),P400,0),2)</f>
        <v>0</v>
      </c>
      <c r="GM400">
        <f t="shared" ref="GM400:GM431" si="404">ROUND(O400+X400+Y400,2)+GX400</f>
        <v>0</v>
      </c>
      <c r="GN400">
        <f t="shared" ref="GN400:GN431" si="405">IF(OR(BI400=0,BI400=1),ROUND(O400+X400+Y400,2),0)</f>
        <v>0</v>
      </c>
      <c r="GO400">
        <f t="shared" ref="GO400:GO431" si="406">IF(BI400=2,ROUND(O400+X400+Y400,2),0)</f>
        <v>0</v>
      </c>
      <c r="GP400">
        <f t="shared" ref="GP400:GP431" si="407">IF(BI400=4,ROUND(O400+X400+Y400,2)+GX400,0)</f>
        <v>0</v>
      </c>
      <c r="GR400">
        <v>0</v>
      </c>
      <c r="GS400">
        <v>3</v>
      </c>
      <c r="GT400">
        <v>0</v>
      </c>
      <c r="GU400" t="s">
        <v>3</v>
      </c>
      <c r="GV400">
        <f t="shared" ref="GV400:GV431" si="408">ROUND((GT400),6)</f>
        <v>0</v>
      </c>
      <c r="GW400">
        <v>1</v>
      </c>
      <c r="GX400">
        <f t="shared" ref="GX400:GX431" si="409">ROUND(HC400*I400,2)</f>
        <v>0</v>
      </c>
      <c r="HA400">
        <v>0</v>
      </c>
      <c r="HB400">
        <v>0</v>
      </c>
      <c r="HC400">
        <f t="shared" ref="HC400:HC431" si="410">GV400*GW400</f>
        <v>0</v>
      </c>
      <c r="IK400">
        <v>0</v>
      </c>
    </row>
    <row r="401" spans="1:245" x14ac:dyDescent="0.2">
      <c r="A401">
        <v>17</v>
      </c>
      <c r="B401">
        <v>1</v>
      </c>
      <c r="C401">
        <f>ROW(SmtRes!A778)</f>
        <v>778</v>
      </c>
      <c r="D401">
        <f>ROW(EtalonRes!A780)</f>
        <v>780</v>
      </c>
      <c r="E401" t="s">
        <v>463</v>
      </c>
      <c r="F401" t="s">
        <v>345</v>
      </c>
      <c r="G401" t="s">
        <v>346</v>
      </c>
      <c r="H401" t="s">
        <v>65</v>
      </c>
      <c r="I401">
        <v>0</v>
      </c>
      <c r="J401">
        <v>0</v>
      </c>
      <c r="O401">
        <f t="shared" si="376"/>
        <v>0</v>
      </c>
      <c r="P401">
        <f t="shared" si="377"/>
        <v>0</v>
      </c>
      <c r="Q401">
        <f t="shared" si="378"/>
        <v>0</v>
      </c>
      <c r="R401">
        <f t="shared" si="379"/>
        <v>0</v>
      </c>
      <c r="S401">
        <f t="shared" si="380"/>
        <v>0</v>
      </c>
      <c r="T401">
        <f t="shared" si="381"/>
        <v>0</v>
      </c>
      <c r="U401">
        <f t="shared" si="382"/>
        <v>0</v>
      </c>
      <c r="V401">
        <f t="shared" si="383"/>
        <v>0</v>
      </c>
      <c r="W401">
        <f t="shared" si="384"/>
        <v>0</v>
      </c>
      <c r="X401">
        <f t="shared" si="385"/>
        <v>0</v>
      </c>
      <c r="Y401">
        <f t="shared" si="386"/>
        <v>0</v>
      </c>
      <c r="AA401">
        <v>47641669</v>
      </c>
      <c r="AB401">
        <f t="shared" si="387"/>
        <v>5044.65625</v>
      </c>
      <c r="AC401">
        <f t="shared" si="388"/>
        <v>905.49</v>
      </c>
      <c r="AD401">
        <f>ROUND((((((ET401*1.15)*1.25))-(((EU401*1.15)*1.25)))+AE401),6)</f>
        <v>2282.3762499999998</v>
      </c>
      <c r="AE401">
        <f>ROUND((((EU401*1.15)*1.25)),6)</f>
        <v>351.48312499999997</v>
      </c>
      <c r="AF401">
        <f>ROUND((((EV401*1.15)*1.15)),6)</f>
        <v>1856.79</v>
      </c>
      <c r="AG401">
        <f t="shared" si="389"/>
        <v>0</v>
      </c>
      <c r="AH401">
        <f>(((EW401*1.15)*1.15))</f>
        <v>238.04999999999995</v>
      </c>
      <c r="AI401">
        <f>(((EX401*1.15)*1.25))</f>
        <v>26.061874999999993</v>
      </c>
      <c r="AJ401">
        <f t="shared" si="390"/>
        <v>0</v>
      </c>
      <c r="AK401">
        <v>3897.23</v>
      </c>
      <c r="AL401">
        <v>905.49</v>
      </c>
      <c r="AM401">
        <v>1587.74</v>
      </c>
      <c r="AN401">
        <v>244.51</v>
      </c>
      <c r="AO401">
        <v>1404</v>
      </c>
      <c r="AP401">
        <v>0</v>
      </c>
      <c r="AQ401">
        <v>180</v>
      </c>
      <c r="AR401">
        <v>18.13</v>
      </c>
      <c r="AS401">
        <v>0</v>
      </c>
      <c r="AT401">
        <v>95</v>
      </c>
      <c r="AU401">
        <v>55</v>
      </c>
      <c r="AV401">
        <v>1</v>
      </c>
      <c r="AW401">
        <v>1</v>
      </c>
      <c r="AZ401">
        <v>1</v>
      </c>
      <c r="BA401">
        <v>1</v>
      </c>
      <c r="BB401">
        <v>1</v>
      </c>
      <c r="BC401">
        <v>1</v>
      </c>
      <c r="BD401" t="s">
        <v>3</v>
      </c>
      <c r="BE401" t="s">
        <v>3</v>
      </c>
      <c r="BF401" t="s">
        <v>3</v>
      </c>
      <c r="BG401" t="s">
        <v>3</v>
      </c>
      <c r="BH401">
        <v>0</v>
      </c>
      <c r="BI401">
        <v>1</v>
      </c>
      <c r="BJ401" t="s">
        <v>347</v>
      </c>
      <c r="BM401">
        <v>6001</v>
      </c>
      <c r="BN401">
        <v>0</v>
      </c>
      <c r="BO401" t="s">
        <v>3</v>
      </c>
      <c r="BP401">
        <v>0</v>
      </c>
      <c r="BQ401">
        <v>2</v>
      </c>
      <c r="BR401">
        <v>0</v>
      </c>
      <c r="BS401">
        <v>1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3</v>
      </c>
      <c r="BZ401">
        <v>105</v>
      </c>
      <c r="CA401">
        <v>65</v>
      </c>
      <c r="CE401">
        <v>0</v>
      </c>
      <c r="CF401">
        <v>0</v>
      </c>
      <c r="CG401">
        <v>0</v>
      </c>
      <c r="CM401">
        <v>0</v>
      </c>
      <c r="CN401" t="s">
        <v>1175</v>
      </c>
      <c r="CO401">
        <v>0</v>
      </c>
      <c r="CP401">
        <f t="shared" si="391"/>
        <v>0</v>
      </c>
      <c r="CQ401">
        <f t="shared" si="392"/>
        <v>905.49</v>
      </c>
      <c r="CR401">
        <f t="shared" si="393"/>
        <v>2282.3762499999998</v>
      </c>
      <c r="CS401">
        <f t="shared" si="394"/>
        <v>351.48312499999997</v>
      </c>
      <c r="CT401">
        <f t="shared" si="395"/>
        <v>1856.79</v>
      </c>
      <c r="CU401">
        <f t="shared" si="396"/>
        <v>0</v>
      </c>
      <c r="CV401">
        <f t="shared" si="397"/>
        <v>238.04999999999995</v>
      </c>
      <c r="CW401">
        <f t="shared" si="398"/>
        <v>26.061874999999993</v>
      </c>
      <c r="CX401">
        <f t="shared" si="399"/>
        <v>0</v>
      </c>
      <c r="CY401">
        <f t="shared" si="400"/>
        <v>0</v>
      </c>
      <c r="CZ401">
        <f t="shared" si="401"/>
        <v>0</v>
      </c>
      <c r="DC401" t="s">
        <v>3</v>
      </c>
      <c r="DD401" t="s">
        <v>3</v>
      </c>
      <c r="DE401" t="s">
        <v>348</v>
      </c>
      <c r="DF401" t="s">
        <v>348</v>
      </c>
      <c r="DG401" t="s">
        <v>196</v>
      </c>
      <c r="DH401" t="s">
        <v>3</v>
      </c>
      <c r="DI401" t="s">
        <v>196</v>
      </c>
      <c r="DJ401" t="s">
        <v>348</v>
      </c>
      <c r="DK401" t="s">
        <v>3</v>
      </c>
      <c r="DL401" t="s">
        <v>3</v>
      </c>
      <c r="DM401" t="s">
        <v>3</v>
      </c>
      <c r="DN401">
        <v>0</v>
      </c>
      <c r="DO401">
        <v>0</v>
      </c>
      <c r="DP401">
        <v>1</v>
      </c>
      <c r="DQ401">
        <v>1</v>
      </c>
      <c r="DU401">
        <v>1007</v>
      </c>
      <c r="DV401" t="s">
        <v>65</v>
      </c>
      <c r="DW401" t="s">
        <v>65</v>
      </c>
      <c r="DX401">
        <v>100</v>
      </c>
      <c r="EE401">
        <v>45919557</v>
      </c>
      <c r="EF401">
        <v>2</v>
      </c>
      <c r="EG401" t="s">
        <v>24</v>
      </c>
      <c r="EH401">
        <v>0</v>
      </c>
      <c r="EI401" t="s">
        <v>3</v>
      </c>
      <c r="EJ401">
        <v>1</v>
      </c>
      <c r="EK401">
        <v>6001</v>
      </c>
      <c r="EL401" t="s">
        <v>349</v>
      </c>
      <c r="EM401" t="s">
        <v>350</v>
      </c>
      <c r="EO401" t="s">
        <v>351</v>
      </c>
      <c r="EQ401">
        <v>0</v>
      </c>
      <c r="ER401">
        <v>3897.23</v>
      </c>
      <c r="ES401">
        <v>905.49</v>
      </c>
      <c r="ET401">
        <v>1587.74</v>
      </c>
      <c r="EU401">
        <v>244.51</v>
      </c>
      <c r="EV401">
        <v>1404</v>
      </c>
      <c r="EW401">
        <v>180</v>
      </c>
      <c r="EX401">
        <v>18.13</v>
      </c>
      <c r="EY401">
        <v>0</v>
      </c>
      <c r="FQ401">
        <v>0</v>
      </c>
      <c r="FR401">
        <f t="shared" si="402"/>
        <v>0</v>
      </c>
      <c r="FS401">
        <v>0</v>
      </c>
      <c r="FT401" t="s">
        <v>28</v>
      </c>
      <c r="FU401" t="s">
        <v>29</v>
      </c>
      <c r="FX401">
        <v>94.5</v>
      </c>
      <c r="FY401">
        <v>55.25</v>
      </c>
      <c r="GA401" t="s">
        <v>3</v>
      </c>
      <c r="GD401">
        <v>1</v>
      </c>
      <c r="GF401">
        <v>1120797142</v>
      </c>
      <c r="GG401">
        <v>2</v>
      </c>
      <c r="GH401">
        <v>1</v>
      </c>
      <c r="GI401">
        <v>-2</v>
      </c>
      <c r="GJ401">
        <v>0</v>
      </c>
      <c r="GK401">
        <v>0</v>
      </c>
      <c r="GL401">
        <f t="shared" si="403"/>
        <v>0</v>
      </c>
      <c r="GM401">
        <f t="shared" si="404"/>
        <v>0</v>
      </c>
      <c r="GN401">
        <f t="shared" si="405"/>
        <v>0</v>
      </c>
      <c r="GO401">
        <f t="shared" si="406"/>
        <v>0</v>
      </c>
      <c r="GP401">
        <f t="shared" si="407"/>
        <v>0</v>
      </c>
      <c r="GR401">
        <v>0</v>
      </c>
      <c r="GS401">
        <v>0</v>
      </c>
      <c r="GT401">
        <v>0</v>
      </c>
      <c r="GU401" t="s">
        <v>3</v>
      </c>
      <c r="GV401">
        <f t="shared" si="408"/>
        <v>0</v>
      </c>
      <c r="GW401">
        <v>1</v>
      </c>
      <c r="GX401">
        <f t="shared" si="409"/>
        <v>0</v>
      </c>
      <c r="HA401">
        <v>0</v>
      </c>
      <c r="HB401">
        <v>0</v>
      </c>
      <c r="HC401">
        <f t="shared" si="410"/>
        <v>0</v>
      </c>
      <c r="IK401">
        <v>0</v>
      </c>
    </row>
    <row r="402" spans="1:245" x14ac:dyDescent="0.2">
      <c r="A402">
        <v>18</v>
      </c>
      <c r="B402">
        <v>1</v>
      </c>
      <c r="C402">
        <v>770</v>
      </c>
      <c r="E402" t="s">
        <v>464</v>
      </c>
      <c r="F402" t="s">
        <v>353</v>
      </c>
      <c r="G402" t="s">
        <v>354</v>
      </c>
      <c r="H402" t="s">
        <v>50</v>
      </c>
      <c r="I402">
        <f>I400*J402</f>
        <v>0</v>
      </c>
      <c r="J402">
        <v>102</v>
      </c>
      <c r="O402">
        <f t="shared" si="376"/>
        <v>0</v>
      </c>
      <c r="P402">
        <f t="shared" si="377"/>
        <v>0</v>
      </c>
      <c r="Q402">
        <f t="shared" si="378"/>
        <v>0</v>
      </c>
      <c r="R402">
        <f t="shared" si="379"/>
        <v>0</v>
      </c>
      <c r="S402">
        <f t="shared" si="380"/>
        <v>0</v>
      </c>
      <c r="T402">
        <f t="shared" si="381"/>
        <v>0</v>
      </c>
      <c r="U402">
        <f t="shared" si="382"/>
        <v>0</v>
      </c>
      <c r="V402">
        <f t="shared" si="383"/>
        <v>0</v>
      </c>
      <c r="W402">
        <f t="shared" si="384"/>
        <v>0</v>
      </c>
      <c r="X402">
        <f t="shared" si="385"/>
        <v>0</v>
      </c>
      <c r="Y402">
        <f t="shared" si="386"/>
        <v>0</v>
      </c>
      <c r="AA402">
        <v>47636896</v>
      </c>
      <c r="AB402">
        <f t="shared" si="387"/>
        <v>592.76</v>
      </c>
      <c r="AC402">
        <f t="shared" si="388"/>
        <v>592.76</v>
      </c>
      <c r="AD402">
        <f>ROUND((((ET402)-(EU402))+AE402),6)</f>
        <v>0</v>
      </c>
      <c r="AE402">
        <f>ROUND((EU402),6)</f>
        <v>0</v>
      </c>
      <c r="AF402">
        <f>ROUND((EV402),6)</f>
        <v>0</v>
      </c>
      <c r="AG402">
        <f t="shared" si="389"/>
        <v>0</v>
      </c>
      <c r="AH402">
        <f>(EW402)</f>
        <v>0</v>
      </c>
      <c r="AI402">
        <f>(EX402)</f>
        <v>0</v>
      </c>
      <c r="AJ402">
        <f t="shared" si="390"/>
        <v>0</v>
      </c>
      <c r="AK402">
        <v>592.76</v>
      </c>
      <c r="AL402">
        <v>592.76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95</v>
      </c>
      <c r="AU402">
        <v>55</v>
      </c>
      <c r="AV402">
        <v>1</v>
      </c>
      <c r="AW402">
        <v>1</v>
      </c>
      <c r="AZ402">
        <v>1</v>
      </c>
      <c r="BA402">
        <v>1</v>
      </c>
      <c r="BB402">
        <v>1</v>
      </c>
      <c r="BC402">
        <v>1</v>
      </c>
      <c r="BD402" t="s">
        <v>3</v>
      </c>
      <c r="BE402" t="s">
        <v>3</v>
      </c>
      <c r="BF402" t="s">
        <v>3</v>
      </c>
      <c r="BG402" t="s">
        <v>3</v>
      </c>
      <c r="BH402">
        <v>3</v>
      </c>
      <c r="BI402">
        <v>1</v>
      </c>
      <c r="BJ402" t="s">
        <v>355</v>
      </c>
      <c r="BM402">
        <v>6001</v>
      </c>
      <c r="BN402">
        <v>0</v>
      </c>
      <c r="BO402" t="s">
        <v>3</v>
      </c>
      <c r="BP402">
        <v>0</v>
      </c>
      <c r="BQ402">
        <v>2</v>
      </c>
      <c r="BR402">
        <v>0</v>
      </c>
      <c r="BS402">
        <v>1</v>
      </c>
      <c r="BT402">
        <v>1</v>
      </c>
      <c r="BU402">
        <v>1</v>
      </c>
      <c r="BV402">
        <v>1</v>
      </c>
      <c r="BW402">
        <v>1</v>
      </c>
      <c r="BX402">
        <v>1</v>
      </c>
      <c r="BY402" t="s">
        <v>3</v>
      </c>
      <c r="BZ402">
        <v>105</v>
      </c>
      <c r="CA402">
        <v>65</v>
      </c>
      <c r="CE402">
        <v>0</v>
      </c>
      <c r="CF402">
        <v>0</v>
      </c>
      <c r="CG402">
        <v>0</v>
      </c>
      <c r="CM402">
        <v>0</v>
      </c>
      <c r="CN402" t="s">
        <v>3</v>
      </c>
      <c r="CO402">
        <v>0</v>
      </c>
      <c r="CP402">
        <f t="shared" si="391"/>
        <v>0</v>
      </c>
      <c r="CQ402">
        <f t="shared" si="392"/>
        <v>592.76</v>
      </c>
      <c r="CR402">
        <f t="shared" si="393"/>
        <v>0</v>
      </c>
      <c r="CS402">
        <f t="shared" si="394"/>
        <v>0</v>
      </c>
      <c r="CT402">
        <f t="shared" si="395"/>
        <v>0</v>
      </c>
      <c r="CU402">
        <f t="shared" si="396"/>
        <v>0</v>
      </c>
      <c r="CV402">
        <f t="shared" si="397"/>
        <v>0</v>
      </c>
      <c r="CW402">
        <f t="shared" si="398"/>
        <v>0</v>
      </c>
      <c r="CX402">
        <f t="shared" si="399"/>
        <v>0</v>
      </c>
      <c r="CY402">
        <f t="shared" si="400"/>
        <v>0</v>
      </c>
      <c r="CZ402">
        <f t="shared" si="401"/>
        <v>0</v>
      </c>
      <c r="DC402" t="s">
        <v>3</v>
      </c>
      <c r="DD402" t="s">
        <v>3</v>
      </c>
      <c r="DE402" t="s">
        <v>3</v>
      </c>
      <c r="DF402" t="s">
        <v>3</v>
      </c>
      <c r="DG402" t="s">
        <v>3</v>
      </c>
      <c r="DH402" t="s">
        <v>3</v>
      </c>
      <c r="DI402" t="s">
        <v>3</v>
      </c>
      <c r="DJ402" t="s">
        <v>3</v>
      </c>
      <c r="DK402" t="s">
        <v>3</v>
      </c>
      <c r="DL402" t="s">
        <v>3</v>
      </c>
      <c r="DM402" t="s">
        <v>3</v>
      </c>
      <c r="DN402">
        <v>0</v>
      </c>
      <c r="DO402">
        <v>0</v>
      </c>
      <c r="DP402">
        <v>1</v>
      </c>
      <c r="DQ402">
        <v>1</v>
      </c>
      <c r="DU402">
        <v>1007</v>
      </c>
      <c r="DV402" t="s">
        <v>50</v>
      </c>
      <c r="DW402" t="s">
        <v>50</v>
      </c>
      <c r="DX402">
        <v>1</v>
      </c>
      <c r="EE402">
        <v>45919557</v>
      </c>
      <c r="EF402">
        <v>2</v>
      </c>
      <c r="EG402" t="s">
        <v>24</v>
      </c>
      <c r="EH402">
        <v>0</v>
      </c>
      <c r="EI402" t="s">
        <v>3</v>
      </c>
      <c r="EJ402">
        <v>1</v>
      </c>
      <c r="EK402">
        <v>6001</v>
      </c>
      <c r="EL402" t="s">
        <v>349</v>
      </c>
      <c r="EM402" t="s">
        <v>350</v>
      </c>
      <c r="EO402" t="s">
        <v>3</v>
      </c>
      <c r="EQ402">
        <v>0</v>
      </c>
      <c r="ER402">
        <v>592.76</v>
      </c>
      <c r="ES402">
        <v>592.76</v>
      </c>
      <c r="ET402">
        <v>0</v>
      </c>
      <c r="EU402">
        <v>0</v>
      </c>
      <c r="EV402">
        <v>0</v>
      </c>
      <c r="EW402">
        <v>0</v>
      </c>
      <c r="EX402">
        <v>0</v>
      </c>
      <c r="FQ402">
        <v>0</v>
      </c>
      <c r="FR402">
        <f t="shared" si="402"/>
        <v>0</v>
      </c>
      <c r="FS402">
        <v>0</v>
      </c>
      <c r="FT402" t="s">
        <v>28</v>
      </c>
      <c r="FU402" t="s">
        <v>29</v>
      </c>
      <c r="FX402">
        <v>94.5</v>
      </c>
      <c r="FY402">
        <v>55.25</v>
      </c>
      <c r="GA402" t="s">
        <v>3</v>
      </c>
      <c r="GD402">
        <v>1</v>
      </c>
      <c r="GF402">
        <v>184330150</v>
      </c>
      <c r="GG402">
        <v>2</v>
      </c>
      <c r="GH402">
        <v>1</v>
      </c>
      <c r="GI402">
        <v>-2</v>
      </c>
      <c r="GJ402">
        <v>0</v>
      </c>
      <c r="GK402">
        <v>0</v>
      </c>
      <c r="GL402">
        <f t="shared" si="403"/>
        <v>0</v>
      </c>
      <c r="GM402">
        <f t="shared" si="404"/>
        <v>0</v>
      </c>
      <c r="GN402">
        <f t="shared" si="405"/>
        <v>0</v>
      </c>
      <c r="GO402">
        <f t="shared" si="406"/>
        <v>0</v>
      </c>
      <c r="GP402">
        <f t="shared" si="407"/>
        <v>0</v>
      </c>
      <c r="GR402">
        <v>0</v>
      </c>
      <c r="GS402">
        <v>3</v>
      </c>
      <c r="GT402">
        <v>0</v>
      </c>
      <c r="GU402" t="s">
        <v>3</v>
      </c>
      <c r="GV402">
        <f t="shared" si="408"/>
        <v>0</v>
      </c>
      <c r="GW402">
        <v>1</v>
      </c>
      <c r="GX402">
        <f t="shared" si="409"/>
        <v>0</v>
      </c>
      <c r="HA402">
        <v>0</v>
      </c>
      <c r="HB402">
        <v>0</v>
      </c>
      <c r="HC402">
        <f t="shared" si="410"/>
        <v>0</v>
      </c>
      <c r="IK402">
        <v>0</v>
      </c>
    </row>
    <row r="403" spans="1:245" x14ac:dyDescent="0.2">
      <c r="A403">
        <v>18</v>
      </c>
      <c r="B403">
        <v>1</v>
      </c>
      <c r="C403">
        <v>778</v>
      </c>
      <c r="E403" t="s">
        <v>464</v>
      </c>
      <c r="F403" t="s">
        <v>353</v>
      </c>
      <c r="G403" t="s">
        <v>354</v>
      </c>
      <c r="H403" t="s">
        <v>50</v>
      </c>
      <c r="I403">
        <f>I401*J403</f>
        <v>0</v>
      </c>
      <c r="J403">
        <v>102</v>
      </c>
      <c r="O403">
        <f t="shared" si="376"/>
        <v>0</v>
      </c>
      <c r="P403">
        <f t="shared" si="377"/>
        <v>0</v>
      </c>
      <c r="Q403">
        <f t="shared" si="378"/>
        <v>0</v>
      </c>
      <c r="R403">
        <f t="shared" si="379"/>
        <v>0</v>
      </c>
      <c r="S403">
        <f t="shared" si="380"/>
        <v>0</v>
      </c>
      <c r="T403">
        <f t="shared" si="381"/>
        <v>0</v>
      </c>
      <c r="U403">
        <f t="shared" si="382"/>
        <v>0</v>
      </c>
      <c r="V403">
        <f t="shared" si="383"/>
        <v>0</v>
      </c>
      <c r="W403">
        <f t="shared" si="384"/>
        <v>0</v>
      </c>
      <c r="X403">
        <f t="shared" si="385"/>
        <v>0</v>
      </c>
      <c r="Y403">
        <f t="shared" si="386"/>
        <v>0</v>
      </c>
      <c r="AA403">
        <v>47641669</v>
      </c>
      <c r="AB403">
        <f t="shared" si="387"/>
        <v>592.76</v>
      </c>
      <c r="AC403">
        <f t="shared" si="388"/>
        <v>592.76</v>
      </c>
      <c r="AD403">
        <f>ROUND((((ET403)-(EU403))+AE403),6)</f>
        <v>0</v>
      </c>
      <c r="AE403">
        <f>ROUND((EU403),6)</f>
        <v>0</v>
      </c>
      <c r="AF403">
        <f>ROUND((EV403),6)</f>
        <v>0</v>
      </c>
      <c r="AG403">
        <f t="shared" si="389"/>
        <v>0</v>
      </c>
      <c r="AH403">
        <f>(EW403)</f>
        <v>0</v>
      </c>
      <c r="AI403">
        <f>(EX403)</f>
        <v>0</v>
      </c>
      <c r="AJ403">
        <f t="shared" si="390"/>
        <v>0</v>
      </c>
      <c r="AK403">
        <v>592.76</v>
      </c>
      <c r="AL403">
        <v>592.76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95</v>
      </c>
      <c r="AU403">
        <v>55</v>
      </c>
      <c r="AV403">
        <v>1</v>
      </c>
      <c r="AW403">
        <v>1</v>
      </c>
      <c r="AZ403">
        <v>1</v>
      </c>
      <c r="BA403">
        <v>1</v>
      </c>
      <c r="BB403">
        <v>1</v>
      </c>
      <c r="BC403">
        <v>1</v>
      </c>
      <c r="BD403" t="s">
        <v>3</v>
      </c>
      <c r="BE403" t="s">
        <v>3</v>
      </c>
      <c r="BF403" t="s">
        <v>3</v>
      </c>
      <c r="BG403" t="s">
        <v>3</v>
      </c>
      <c r="BH403">
        <v>3</v>
      </c>
      <c r="BI403">
        <v>1</v>
      </c>
      <c r="BJ403" t="s">
        <v>355</v>
      </c>
      <c r="BM403">
        <v>6001</v>
      </c>
      <c r="BN403">
        <v>0</v>
      </c>
      <c r="BO403" t="s">
        <v>3</v>
      </c>
      <c r="BP403">
        <v>0</v>
      </c>
      <c r="BQ403">
        <v>2</v>
      </c>
      <c r="BR403">
        <v>0</v>
      </c>
      <c r="BS403">
        <v>1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3</v>
      </c>
      <c r="BZ403">
        <v>105</v>
      </c>
      <c r="CA403">
        <v>65</v>
      </c>
      <c r="CE403">
        <v>0</v>
      </c>
      <c r="CF403">
        <v>0</v>
      </c>
      <c r="CG403">
        <v>0</v>
      </c>
      <c r="CM403">
        <v>0</v>
      </c>
      <c r="CN403" t="s">
        <v>3</v>
      </c>
      <c r="CO403">
        <v>0</v>
      </c>
      <c r="CP403">
        <f t="shared" si="391"/>
        <v>0</v>
      </c>
      <c r="CQ403">
        <f t="shared" si="392"/>
        <v>592.76</v>
      </c>
      <c r="CR403">
        <f t="shared" si="393"/>
        <v>0</v>
      </c>
      <c r="CS403">
        <f t="shared" si="394"/>
        <v>0</v>
      </c>
      <c r="CT403">
        <f t="shared" si="395"/>
        <v>0</v>
      </c>
      <c r="CU403">
        <f t="shared" si="396"/>
        <v>0</v>
      </c>
      <c r="CV403">
        <f t="shared" si="397"/>
        <v>0</v>
      </c>
      <c r="CW403">
        <f t="shared" si="398"/>
        <v>0</v>
      </c>
      <c r="CX403">
        <f t="shared" si="399"/>
        <v>0</v>
      </c>
      <c r="CY403">
        <f t="shared" si="400"/>
        <v>0</v>
      </c>
      <c r="CZ403">
        <f t="shared" si="401"/>
        <v>0</v>
      </c>
      <c r="DC403" t="s">
        <v>3</v>
      </c>
      <c r="DD403" t="s">
        <v>3</v>
      </c>
      <c r="DE403" t="s">
        <v>3</v>
      </c>
      <c r="DF403" t="s">
        <v>3</v>
      </c>
      <c r="DG403" t="s">
        <v>3</v>
      </c>
      <c r="DH403" t="s">
        <v>3</v>
      </c>
      <c r="DI403" t="s">
        <v>3</v>
      </c>
      <c r="DJ403" t="s">
        <v>3</v>
      </c>
      <c r="DK403" t="s">
        <v>3</v>
      </c>
      <c r="DL403" t="s">
        <v>3</v>
      </c>
      <c r="DM403" t="s">
        <v>3</v>
      </c>
      <c r="DN403">
        <v>0</v>
      </c>
      <c r="DO403">
        <v>0</v>
      </c>
      <c r="DP403">
        <v>1</v>
      </c>
      <c r="DQ403">
        <v>1</v>
      </c>
      <c r="DU403">
        <v>1007</v>
      </c>
      <c r="DV403" t="s">
        <v>50</v>
      </c>
      <c r="DW403" t="s">
        <v>50</v>
      </c>
      <c r="DX403">
        <v>1</v>
      </c>
      <c r="EE403">
        <v>45919557</v>
      </c>
      <c r="EF403">
        <v>2</v>
      </c>
      <c r="EG403" t="s">
        <v>24</v>
      </c>
      <c r="EH403">
        <v>0</v>
      </c>
      <c r="EI403" t="s">
        <v>3</v>
      </c>
      <c r="EJ403">
        <v>1</v>
      </c>
      <c r="EK403">
        <v>6001</v>
      </c>
      <c r="EL403" t="s">
        <v>349</v>
      </c>
      <c r="EM403" t="s">
        <v>350</v>
      </c>
      <c r="EO403" t="s">
        <v>3</v>
      </c>
      <c r="EQ403">
        <v>0</v>
      </c>
      <c r="ER403">
        <v>592.76</v>
      </c>
      <c r="ES403">
        <v>592.76</v>
      </c>
      <c r="ET403">
        <v>0</v>
      </c>
      <c r="EU403">
        <v>0</v>
      </c>
      <c r="EV403">
        <v>0</v>
      </c>
      <c r="EW403">
        <v>0</v>
      </c>
      <c r="EX403">
        <v>0</v>
      </c>
      <c r="FQ403">
        <v>0</v>
      </c>
      <c r="FR403">
        <f t="shared" si="402"/>
        <v>0</v>
      </c>
      <c r="FS403">
        <v>0</v>
      </c>
      <c r="FT403" t="s">
        <v>28</v>
      </c>
      <c r="FU403" t="s">
        <v>29</v>
      </c>
      <c r="FX403">
        <v>94.5</v>
      </c>
      <c r="FY403">
        <v>55.25</v>
      </c>
      <c r="GA403" t="s">
        <v>3</v>
      </c>
      <c r="GD403">
        <v>1</v>
      </c>
      <c r="GF403">
        <v>184330150</v>
      </c>
      <c r="GG403">
        <v>2</v>
      </c>
      <c r="GH403">
        <v>1</v>
      </c>
      <c r="GI403">
        <v>-2</v>
      </c>
      <c r="GJ403">
        <v>0</v>
      </c>
      <c r="GK403">
        <v>0</v>
      </c>
      <c r="GL403">
        <f t="shared" si="403"/>
        <v>0</v>
      </c>
      <c r="GM403">
        <f t="shared" si="404"/>
        <v>0</v>
      </c>
      <c r="GN403">
        <f t="shared" si="405"/>
        <v>0</v>
      </c>
      <c r="GO403">
        <f t="shared" si="406"/>
        <v>0</v>
      </c>
      <c r="GP403">
        <f t="shared" si="407"/>
        <v>0</v>
      </c>
      <c r="GR403">
        <v>0</v>
      </c>
      <c r="GS403">
        <v>0</v>
      </c>
      <c r="GT403">
        <v>0</v>
      </c>
      <c r="GU403" t="s">
        <v>3</v>
      </c>
      <c r="GV403">
        <f t="shared" si="408"/>
        <v>0</v>
      </c>
      <c r="GW403">
        <v>1</v>
      </c>
      <c r="GX403">
        <f t="shared" si="409"/>
        <v>0</v>
      </c>
      <c r="HA403">
        <v>0</v>
      </c>
      <c r="HB403">
        <v>0</v>
      </c>
      <c r="HC403">
        <f t="shared" si="410"/>
        <v>0</v>
      </c>
      <c r="IK403">
        <v>0</v>
      </c>
    </row>
    <row r="404" spans="1:245" x14ac:dyDescent="0.2">
      <c r="A404">
        <v>17</v>
      </c>
      <c r="B404">
        <v>1</v>
      </c>
      <c r="C404">
        <f>ROW(SmtRes!A782)</f>
        <v>782</v>
      </c>
      <c r="D404">
        <f>ROW(EtalonRes!A784)</f>
        <v>784</v>
      </c>
      <c r="E404" t="s">
        <v>465</v>
      </c>
      <c r="F404" t="s">
        <v>357</v>
      </c>
      <c r="G404" t="s">
        <v>358</v>
      </c>
      <c r="H404" t="s">
        <v>76</v>
      </c>
      <c r="I404">
        <f>ROUND(8/100,9)</f>
        <v>0.08</v>
      </c>
      <c r="J404">
        <v>0</v>
      </c>
      <c r="O404">
        <f t="shared" si="376"/>
        <v>122.62</v>
      </c>
      <c r="P404">
        <f t="shared" si="377"/>
        <v>119.36</v>
      </c>
      <c r="Q404">
        <f t="shared" si="378"/>
        <v>0.15</v>
      </c>
      <c r="R404">
        <f t="shared" si="379"/>
        <v>0.03</v>
      </c>
      <c r="S404">
        <f t="shared" si="380"/>
        <v>3.11</v>
      </c>
      <c r="T404">
        <f t="shared" si="381"/>
        <v>0</v>
      </c>
      <c r="U404">
        <f t="shared" si="382"/>
        <v>0.36501</v>
      </c>
      <c r="V404">
        <f t="shared" si="383"/>
        <v>2.3E-3</v>
      </c>
      <c r="W404">
        <f t="shared" si="384"/>
        <v>0</v>
      </c>
      <c r="X404">
        <f t="shared" si="385"/>
        <v>3.49</v>
      </c>
      <c r="Y404">
        <f t="shared" si="386"/>
        <v>2.0099999999999998</v>
      </c>
      <c r="AA404">
        <v>47636896</v>
      </c>
      <c r="AB404">
        <f t="shared" si="387"/>
        <v>1532.8643</v>
      </c>
      <c r="AC404">
        <f t="shared" si="388"/>
        <v>1492.06</v>
      </c>
      <c r="AD404">
        <f>ROUND((((((ET404*1.15)*1.25))-(((EU404*1.15)*1.25)))+AE404),6)</f>
        <v>1.8831249999999999</v>
      </c>
      <c r="AE404">
        <f>ROUND((((EU404*1.15)*1.25)),6)</f>
        <v>0.330625</v>
      </c>
      <c r="AF404">
        <f>ROUND((((EV404*1.15)*1.15)),6)</f>
        <v>38.921174999999998</v>
      </c>
      <c r="AG404">
        <f t="shared" si="389"/>
        <v>0</v>
      </c>
      <c r="AH404">
        <f>(((EW404*1.15)*1.15))</f>
        <v>4.5626249999999997</v>
      </c>
      <c r="AI404">
        <f>(((EX404*1.15)*1.25))</f>
        <v>2.8749999999999998E-2</v>
      </c>
      <c r="AJ404">
        <f t="shared" si="390"/>
        <v>0</v>
      </c>
      <c r="AK404">
        <v>1522.8</v>
      </c>
      <c r="AL404">
        <v>1492.06</v>
      </c>
      <c r="AM404">
        <v>1.31</v>
      </c>
      <c r="AN404">
        <v>0.23</v>
      </c>
      <c r="AO404">
        <v>29.43</v>
      </c>
      <c r="AP404">
        <v>0</v>
      </c>
      <c r="AQ404">
        <v>3.45</v>
      </c>
      <c r="AR404">
        <v>0.02</v>
      </c>
      <c r="AS404">
        <v>0</v>
      </c>
      <c r="AT404">
        <v>111</v>
      </c>
      <c r="AU404">
        <v>64</v>
      </c>
      <c r="AV404">
        <v>1</v>
      </c>
      <c r="AW404">
        <v>1</v>
      </c>
      <c r="AZ404">
        <v>1</v>
      </c>
      <c r="BA404">
        <v>1</v>
      </c>
      <c r="BB404">
        <v>1</v>
      </c>
      <c r="BC404">
        <v>1</v>
      </c>
      <c r="BD404" t="s">
        <v>3</v>
      </c>
      <c r="BE404" t="s">
        <v>3</v>
      </c>
      <c r="BF404" t="s">
        <v>3</v>
      </c>
      <c r="BG404" t="s">
        <v>3</v>
      </c>
      <c r="BH404">
        <v>0</v>
      </c>
      <c r="BI404">
        <v>1</v>
      </c>
      <c r="BJ404" t="s">
        <v>359</v>
      </c>
      <c r="BM404">
        <v>11001</v>
      </c>
      <c r="BN404">
        <v>0</v>
      </c>
      <c r="BO404" t="s">
        <v>3</v>
      </c>
      <c r="BP404">
        <v>0</v>
      </c>
      <c r="BQ404">
        <v>2</v>
      </c>
      <c r="BR404">
        <v>0</v>
      </c>
      <c r="BS404">
        <v>1</v>
      </c>
      <c r="BT404">
        <v>1</v>
      </c>
      <c r="BU404">
        <v>1</v>
      </c>
      <c r="BV404">
        <v>1</v>
      </c>
      <c r="BW404">
        <v>1</v>
      </c>
      <c r="BX404">
        <v>1</v>
      </c>
      <c r="BY404" t="s">
        <v>3</v>
      </c>
      <c r="BZ404">
        <v>123</v>
      </c>
      <c r="CA404">
        <v>75</v>
      </c>
      <c r="CE404">
        <v>0</v>
      </c>
      <c r="CF404">
        <v>0</v>
      </c>
      <c r="CG404">
        <v>0</v>
      </c>
      <c r="CM404">
        <v>0</v>
      </c>
      <c r="CN404" t="s">
        <v>1175</v>
      </c>
      <c r="CO404">
        <v>0</v>
      </c>
      <c r="CP404">
        <f t="shared" si="391"/>
        <v>122.62</v>
      </c>
      <c r="CQ404">
        <f t="shared" si="392"/>
        <v>1492.06</v>
      </c>
      <c r="CR404">
        <f t="shared" si="393"/>
        <v>1.8831249999999999</v>
      </c>
      <c r="CS404">
        <f t="shared" si="394"/>
        <v>0.330625</v>
      </c>
      <c r="CT404">
        <f t="shared" si="395"/>
        <v>38.921174999999998</v>
      </c>
      <c r="CU404">
        <f t="shared" si="396"/>
        <v>0</v>
      </c>
      <c r="CV404">
        <f t="shared" si="397"/>
        <v>4.5626249999999997</v>
      </c>
      <c r="CW404">
        <f t="shared" si="398"/>
        <v>2.8749999999999998E-2</v>
      </c>
      <c r="CX404">
        <f t="shared" si="399"/>
        <v>0</v>
      </c>
      <c r="CY404">
        <f t="shared" si="400"/>
        <v>3.4853999999999998</v>
      </c>
      <c r="CZ404">
        <f t="shared" si="401"/>
        <v>2.0095999999999998</v>
      </c>
      <c r="DC404" t="s">
        <v>3</v>
      </c>
      <c r="DD404" t="s">
        <v>3</v>
      </c>
      <c r="DE404" t="s">
        <v>348</v>
      </c>
      <c r="DF404" t="s">
        <v>348</v>
      </c>
      <c r="DG404" t="s">
        <v>196</v>
      </c>
      <c r="DH404" t="s">
        <v>3</v>
      </c>
      <c r="DI404" t="s">
        <v>196</v>
      </c>
      <c r="DJ404" t="s">
        <v>348</v>
      </c>
      <c r="DK404" t="s">
        <v>3</v>
      </c>
      <c r="DL404" t="s">
        <v>3</v>
      </c>
      <c r="DM404" t="s">
        <v>3</v>
      </c>
      <c r="DN404">
        <v>0</v>
      </c>
      <c r="DO404">
        <v>0</v>
      </c>
      <c r="DP404">
        <v>1</v>
      </c>
      <c r="DQ404">
        <v>1</v>
      </c>
      <c r="DU404">
        <v>1005</v>
      </c>
      <c r="DV404" t="s">
        <v>76</v>
      </c>
      <c r="DW404" t="s">
        <v>76</v>
      </c>
      <c r="DX404">
        <v>100</v>
      </c>
      <c r="EE404">
        <v>45919571</v>
      </c>
      <c r="EF404">
        <v>2</v>
      </c>
      <c r="EG404" t="s">
        <v>24</v>
      </c>
      <c r="EH404">
        <v>0</v>
      </c>
      <c r="EI404" t="s">
        <v>3</v>
      </c>
      <c r="EJ404">
        <v>1</v>
      </c>
      <c r="EK404">
        <v>11001</v>
      </c>
      <c r="EL404" t="s">
        <v>360</v>
      </c>
      <c r="EM404" t="s">
        <v>361</v>
      </c>
      <c r="EO404" t="s">
        <v>351</v>
      </c>
      <c r="EQ404">
        <v>0</v>
      </c>
      <c r="ER404">
        <v>1522.8</v>
      </c>
      <c r="ES404">
        <v>1492.06</v>
      </c>
      <c r="ET404">
        <v>1.31</v>
      </c>
      <c r="EU404">
        <v>0.23</v>
      </c>
      <c r="EV404">
        <v>29.43</v>
      </c>
      <c r="EW404">
        <v>3.45</v>
      </c>
      <c r="EX404">
        <v>0.02</v>
      </c>
      <c r="EY404">
        <v>0</v>
      </c>
      <c r="FQ404">
        <v>0</v>
      </c>
      <c r="FR404">
        <f t="shared" si="402"/>
        <v>0</v>
      </c>
      <c r="FS404">
        <v>0</v>
      </c>
      <c r="FT404" t="s">
        <v>28</v>
      </c>
      <c r="FU404" t="s">
        <v>29</v>
      </c>
      <c r="FX404">
        <v>110.7</v>
      </c>
      <c r="FY404">
        <v>63.75</v>
      </c>
      <c r="GA404" t="s">
        <v>3</v>
      </c>
      <c r="GD404">
        <v>1</v>
      </c>
      <c r="GF404">
        <v>-515006301</v>
      </c>
      <c r="GG404">
        <v>2</v>
      </c>
      <c r="GH404">
        <v>1</v>
      </c>
      <c r="GI404">
        <v>-2</v>
      </c>
      <c r="GJ404">
        <v>0</v>
      </c>
      <c r="GK404">
        <v>0</v>
      </c>
      <c r="GL404">
        <f t="shared" si="403"/>
        <v>0</v>
      </c>
      <c r="GM404">
        <f t="shared" si="404"/>
        <v>128.12</v>
      </c>
      <c r="GN404">
        <f t="shared" si="405"/>
        <v>128.12</v>
      </c>
      <c r="GO404">
        <f t="shared" si="406"/>
        <v>0</v>
      </c>
      <c r="GP404">
        <f t="shared" si="407"/>
        <v>0</v>
      </c>
      <c r="GR404">
        <v>0</v>
      </c>
      <c r="GS404">
        <v>3</v>
      </c>
      <c r="GT404">
        <v>0</v>
      </c>
      <c r="GU404" t="s">
        <v>3</v>
      </c>
      <c r="GV404">
        <f t="shared" si="408"/>
        <v>0</v>
      </c>
      <c r="GW404">
        <v>1</v>
      </c>
      <c r="GX404">
        <f t="shared" si="409"/>
        <v>0</v>
      </c>
      <c r="HA404">
        <v>0</v>
      </c>
      <c r="HB404">
        <v>0</v>
      </c>
      <c r="HC404">
        <f t="shared" si="410"/>
        <v>0</v>
      </c>
      <c r="IK404">
        <v>0</v>
      </c>
    </row>
    <row r="405" spans="1:245" x14ac:dyDescent="0.2">
      <c r="A405">
        <v>17</v>
      </c>
      <c r="B405">
        <v>1</v>
      </c>
      <c r="C405">
        <f>ROW(SmtRes!A786)</f>
        <v>786</v>
      </c>
      <c r="D405">
        <f>ROW(EtalonRes!A788)</f>
        <v>788</v>
      </c>
      <c r="E405" t="s">
        <v>465</v>
      </c>
      <c r="F405" t="s">
        <v>357</v>
      </c>
      <c r="G405" t="s">
        <v>358</v>
      </c>
      <c r="H405" t="s">
        <v>76</v>
      </c>
      <c r="I405">
        <f>ROUND(8/100,9)</f>
        <v>0.08</v>
      </c>
      <c r="J405">
        <v>0</v>
      </c>
      <c r="O405">
        <f t="shared" si="376"/>
        <v>122.62</v>
      </c>
      <c r="P405">
        <f t="shared" si="377"/>
        <v>119.36</v>
      </c>
      <c r="Q405">
        <f t="shared" si="378"/>
        <v>0.15</v>
      </c>
      <c r="R405">
        <f t="shared" si="379"/>
        <v>0.03</v>
      </c>
      <c r="S405">
        <f t="shared" si="380"/>
        <v>3.11</v>
      </c>
      <c r="T405">
        <f t="shared" si="381"/>
        <v>0</v>
      </c>
      <c r="U405">
        <f t="shared" si="382"/>
        <v>0.36501</v>
      </c>
      <c r="V405">
        <f t="shared" si="383"/>
        <v>2.3E-3</v>
      </c>
      <c r="W405">
        <f t="shared" si="384"/>
        <v>0</v>
      </c>
      <c r="X405">
        <f t="shared" si="385"/>
        <v>3.49</v>
      </c>
      <c r="Y405">
        <f t="shared" si="386"/>
        <v>2.0099999999999998</v>
      </c>
      <c r="AA405">
        <v>47641669</v>
      </c>
      <c r="AB405">
        <f t="shared" si="387"/>
        <v>1532.8643</v>
      </c>
      <c r="AC405">
        <f t="shared" si="388"/>
        <v>1492.06</v>
      </c>
      <c r="AD405">
        <f>ROUND((((((ET405*1.15)*1.25))-(((EU405*1.15)*1.25)))+AE405),6)</f>
        <v>1.8831249999999999</v>
      </c>
      <c r="AE405">
        <f>ROUND((((EU405*1.15)*1.25)),6)</f>
        <v>0.330625</v>
      </c>
      <c r="AF405">
        <f>ROUND((((EV405*1.15)*1.15)),6)</f>
        <v>38.921174999999998</v>
      </c>
      <c r="AG405">
        <f t="shared" si="389"/>
        <v>0</v>
      </c>
      <c r="AH405">
        <f>(((EW405*1.15)*1.15))</f>
        <v>4.5626249999999997</v>
      </c>
      <c r="AI405">
        <f>(((EX405*1.15)*1.25))</f>
        <v>2.8749999999999998E-2</v>
      </c>
      <c r="AJ405">
        <f t="shared" si="390"/>
        <v>0</v>
      </c>
      <c r="AK405">
        <v>1522.8</v>
      </c>
      <c r="AL405">
        <v>1492.06</v>
      </c>
      <c r="AM405">
        <v>1.31</v>
      </c>
      <c r="AN405">
        <v>0.23</v>
      </c>
      <c r="AO405">
        <v>29.43</v>
      </c>
      <c r="AP405">
        <v>0</v>
      </c>
      <c r="AQ405">
        <v>3.45</v>
      </c>
      <c r="AR405">
        <v>0.02</v>
      </c>
      <c r="AS405">
        <v>0</v>
      </c>
      <c r="AT405">
        <v>111</v>
      </c>
      <c r="AU405">
        <v>64</v>
      </c>
      <c r="AV405">
        <v>1</v>
      </c>
      <c r="AW405">
        <v>1</v>
      </c>
      <c r="AZ405">
        <v>1</v>
      </c>
      <c r="BA405">
        <v>1</v>
      </c>
      <c r="BB405">
        <v>1</v>
      </c>
      <c r="BC405">
        <v>1</v>
      </c>
      <c r="BD405" t="s">
        <v>3</v>
      </c>
      <c r="BE405" t="s">
        <v>3</v>
      </c>
      <c r="BF405" t="s">
        <v>3</v>
      </c>
      <c r="BG405" t="s">
        <v>3</v>
      </c>
      <c r="BH405">
        <v>0</v>
      </c>
      <c r="BI405">
        <v>1</v>
      </c>
      <c r="BJ405" t="s">
        <v>359</v>
      </c>
      <c r="BM405">
        <v>11001</v>
      </c>
      <c r="BN405">
        <v>0</v>
      </c>
      <c r="BO405" t="s">
        <v>3</v>
      </c>
      <c r="BP405">
        <v>0</v>
      </c>
      <c r="BQ405">
        <v>2</v>
      </c>
      <c r="BR405">
        <v>0</v>
      </c>
      <c r="BS405">
        <v>1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3</v>
      </c>
      <c r="BZ405">
        <v>123</v>
      </c>
      <c r="CA405">
        <v>75</v>
      </c>
      <c r="CE405">
        <v>0</v>
      </c>
      <c r="CF405">
        <v>0</v>
      </c>
      <c r="CG405">
        <v>0</v>
      </c>
      <c r="CM405">
        <v>0</v>
      </c>
      <c r="CN405" t="s">
        <v>1175</v>
      </c>
      <c r="CO405">
        <v>0</v>
      </c>
      <c r="CP405">
        <f t="shared" si="391"/>
        <v>122.62</v>
      </c>
      <c r="CQ405">
        <f t="shared" si="392"/>
        <v>1492.06</v>
      </c>
      <c r="CR405">
        <f t="shared" si="393"/>
        <v>1.8831249999999999</v>
      </c>
      <c r="CS405">
        <f t="shared" si="394"/>
        <v>0.330625</v>
      </c>
      <c r="CT405">
        <f t="shared" si="395"/>
        <v>38.921174999999998</v>
      </c>
      <c r="CU405">
        <f t="shared" si="396"/>
        <v>0</v>
      </c>
      <c r="CV405">
        <f t="shared" si="397"/>
        <v>4.5626249999999997</v>
      </c>
      <c r="CW405">
        <f t="shared" si="398"/>
        <v>2.8749999999999998E-2</v>
      </c>
      <c r="CX405">
        <f t="shared" si="399"/>
        <v>0</v>
      </c>
      <c r="CY405">
        <f t="shared" si="400"/>
        <v>3.4853999999999998</v>
      </c>
      <c r="CZ405">
        <f t="shared" si="401"/>
        <v>2.0095999999999998</v>
      </c>
      <c r="DC405" t="s">
        <v>3</v>
      </c>
      <c r="DD405" t="s">
        <v>3</v>
      </c>
      <c r="DE405" t="s">
        <v>348</v>
      </c>
      <c r="DF405" t="s">
        <v>348</v>
      </c>
      <c r="DG405" t="s">
        <v>196</v>
      </c>
      <c r="DH405" t="s">
        <v>3</v>
      </c>
      <c r="DI405" t="s">
        <v>196</v>
      </c>
      <c r="DJ405" t="s">
        <v>348</v>
      </c>
      <c r="DK405" t="s">
        <v>3</v>
      </c>
      <c r="DL405" t="s">
        <v>3</v>
      </c>
      <c r="DM405" t="s">
        <v>3</v>
      </c>
      <c r="DN405">
        <v>0</v>
      </c>
      <c r="DO405">
        <v>0</v>
      </c>
      <c r="DP405">
        <v>1</v>
      </c>
      <c r="DQ405">
        <v>1</v>
      </c>
      <c r="DU405">
        <v>1005</v>
      </c>
      <c r="DV405" t="s">
        <v>76</v>
      </c>
      <c r="DW405" t="s">
        <v>76</v>
      </c>
      <c r="DX405">
        <v>100</v>
      </c>
      <c r="EE405">
        <v>45919571</v>
      </c>
      <c r="EF405">
        <v>2</v>
      </c>
      <c r="EG405" t="s">
        <v>24</v>
      </c>
      <c r="EH405">
        <v>0</v>
      </c>
      <c r="EI405" t="s">
        <v>3</v>
      </c>
      <c r="EJ405">
        <v>1</v>
      </c>
      <c r="EK405">
        <v>11001</v>
      </c>
      <c r="EL405" t="s">
        <v>360</v>
      </c>
      <c r="EM405" t="s">
        <v>361</v>
      </c>
      <c r="EO405" t="s">
        <v>351</v>
      </c>
      <c r="EQ405">
        <v>0</v>
      </c>
      <c r="ER405">
        <v>1522.8</v>
      </c>
      <c r="ES405">
        <v>1492.06</v>
      </c>
      <c r="ET405">
        <v>1.31</v>
      </c>
      <c r="EU405">
        <v>0.23</v>
      </c>
      <c r="EV405">
        <v>29.43</v>
      </c>
      <c r="EW405">
        <v>3.45</v>
      </c>
      <c r="EX405">
        <v>0.02</v>
      </c>
      <c r="EY405">
        <v>0</v>
      </c>
      <c r="FQ405">
        <v>0</v>
      </c>
      <c r="FR405">
        <f t="shared" si="402"/>
        <v>0</v>
      </c>
      <c r="FS405">
        <v>0</v>
      </c>
      <c r="FT405" t="s">
        <v>28</v>
      </c>
      <c r="FU405" t="s">
        <v>29</v>
      </c>
      <c r="FX405">
        <v>110.7</v>
      </c>
      <c r="FY405">
        <v>63.75</v>
      </c>
      <c r="GA405" t="s">
        <v>3</v>
      </c>
      <c r="GD405">
        <v>1</v>
      </c>
      <c r="GF405">
        <v>-515006301</v>
      </c>
      <c r="GG405">
        <v>2</v>
      </c>
      <c r="GH405">
        <v>1</v>
      </c>
      <c r="GI405">
        <v>-2</v>
      </c>
      <c r="GJ405">
        <v>0</v>
      </c>
      <c r="GK405">
        <v>0</v>
      </c>
      <c r="GL405">
        <f t="shared" si="403"/>
        <v>0</v>
      </c>
      <c r="GM405">
        <f t="shared" si="404"/>
        <v>128.12</v>
      </c>
      <c r="GN405">
        <f t="shared" si="405"/>
        <v>128.12</v>
      </c>
      <c r="GO405">
        <f t="shared" si="406"/>
        <v>0</v>
      </c>
      <c r="GP405">
        <f t="shared" si="407"/>
        <v>0</v>
      </c>
      <c r="GR405">
        <v>0</v>
      </c>
      <c r="GS405">
        <v>0</v>
      </c>
      <c r="GT405">
        <v>0</v>
      </c>
      <c r="GU405" t="s">
        <v>3</v>
      </c>
      <c r="GV405">
        <f t="shared" si="408"/>
        <v>0</v>
      </c>
      <c r="GW405">
        <v>1</v>
      </c>
      <c r="GX405">
        <f t="shared" si="409"/>
        <v>0</v>
      </c>
      <c r="HA405">
        <v>0</v>
      </c>
      <c r="HB405">
        <v>0</v>
      </c>
      <c r="HC405">
        <f t="shared" si="410"/>
        <v>0</v>
      </c>
      <c r="IK405">
        <v>0</v>
      </c>
    </row>
    <row r="406" spans="1:245" x14ac:dyDescent="0.2">
      <c r="A406">
        <v>17</v>
      </c>
      <c r="B406">
        <v>1</v>
      </c>
      <c r="C406">
        <f>ROW(SmtRes!A805)</f>
        <v>805</v>
      </c>
      <c r="D406">
        <f>ROW(EtalonRes!A806)</f>
        <v>806</v>
      </c>
      <c r="E406" t="s">
        <v>466</v>
      </c>
      <c r="F406" t="s">
        <v>363</v>
      </c>
      <c r="G406" t="s">
        <v>364</v>
      </c>
      <c r="H406" t="s">
        <v>65</v>
      </c>
      <c r="I406">
        <f>ROUND(1.5/100,9)</f>
        <v>1.4999999999999999E-2</v>
      </c>
      <c r="J406">
        <v>0</v>
      </c>
      <c r="O406">
        <f t="shared" si="376"/>
        <v>99.38</v>
      </c>
      <c r="P406">
        <f t="shared" si="377"/>
        <v>7.33</v>
      </c>
      <c r="Q406">
        <f t="shared" si="378"/>
        <v>54.71</v>
      </c>
      <c r="R406">
        <f t="shared" si="379"/>
        <v>8.3000000000000007</v>
      </c>
      <c r="S406">
        <f t="shared" si="380"/>
        <v>37.340000000000003</v>
      </c>
      <c r="T406">
        <f t="shared" si="381"/>
        <v>0</v>
      </c>
      <c r="U406">
        <f t="shared" si="382"/>
        <v>4.3773427499999995</v>
      </c>
      <c r="V406">
        <f t="shared" si="383"/>
        <v>0.62056875</v>
      </c>
      <c r="W406">
        <f t="shared" si="384"/>
        <v>0</v>
      </c>
      <c r="X406">
        <f t="shared" si="385"/>
        <v>43.36</v>
      </c>
      <c r="Y406">
        <f t="shared" si="386"/>
        <v>25.1</v>
      </c>
      <c r="AA406">
        <v>47636896</v>
      </c>
      <c r="AB406">
        <f t="shared" si="387"/>
        <v>6625.1816749999998</v>
      </c>
      <c r="AC406">
        <f t="shared" si="388"/>
        <v>488.42</v>
      </c>
      <c r="AD406">
        <f>ROUND((((((ET406*1.15)*1.25))-(((EU406*1.15)*1.25)))+AE406),6)</f>
        <v>3647.5124999999998</v>
      </c>
      <c r="AE406">
        <f>ROUND((((EU406*1.15)*1.25)),6)</f>
        <v>553.16437499999995</v>
      </c>
      <c r="AF406">
        <f>ROUND((((EV406*1.15)*1.15)),6)</f>
        <v>2489.2491749999999</v>
      </c>
      <c r="AG406">
        <f t="shared" si="389"/>
        <v>0</v>
      </c>
      <c r="AH406">
        <f>(((EW406*1.15)*1.15))</f>
        <v>291.82284999999996</v>
      </c>
      <c r="AI406">
        <f>(((EX406*1.15)*1.25))</f>
        <v>41.371250000000003</v>
      </c>
      <c r="AJ406">
        <f t="shared" si="390"/>
        <v>0</v>
      </c>
      <c r="AK406">
        <v>4908.05</v>
      </c>
      <c r="AL406">
        <v>488.42</v>
      </c>
      <c r="AM406">
        <v>2537.4</v>
      </c>
      <c r="AN406">
        <v>384.81</v>
      </c>
      <c r="AO406">
        <v>1882.23</v>
      </c>
      <c r="AP406">
        <v>0</v>
      </c>
      <c r="AQ406">
        <v>220.66</v>
      </c>
      <c r="AR406">
        <v>28.78</v>
      </c>
      <c r="AS406">
        <v>0</v>
      </c>
      <c r="AT406">
        <v>95</v>
      </c>
      <c r="AU406">
        <v>55</v>
      </c>
      <c r="AV406">
        <v>1</v>
      </c>
      <c r="AW406">
        <v>1</v>
      </c>
      <c r="AZ406">
        <v>1</v>
      </c>
      <c r="BA406">
        <v>1</v>
      </c>
      <c r="BB406">
        <v>1</v>
      </c>
      <c r="BC406">
        <v>1</v>
      </c>
      <c r="BD406" t="s">
        <v>3</v>
      </c>
      <c r="BE406" t="s">
        <v>3</v>
      </c>
      <c r="BF406" t="s">
        <v>3</v>
      </c>
      <c r="BG406" t="s">
        <v>3</v>
      </c>
      <c r="BH406">
        <v>0</v>
      </c>
      <c r="BI406">
        <v>1</v>
      </c>
      <c r="BJ406" t="s">
        <v>365</v>
      </c>
      <c r="BM406">
        <v>6001</v>
      </c>
      <c r="BN406">
        <v>0</v>
      </c>
      <c r="BO406" t="s">
        <v>3</v>
      </c>
      <c r="BP406">
        <v>0</v>
      </c>
      <c r="BQ406">
        <v>2</v>
      </c>
      <c r="BR406">
        <v>0</v>
      </c>
      <c r="BS406">
        <v>1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3</v>
      </c>
      <c r="BZ406">
        <v>105</v>
      </c>
      <c r="CA406">
        <v>65</v>
      </c>
      <c r="CE406">
        <v>0</v>
      </c>
      <c r="CF406">
        <v>0</v>
      </c>
      <c r="CG406">
        <v>0</v>
      </c>
      <c r="CM406">
        <v>0</v>
      </c>
      <c r="CN406" t="s">
        <v>1175</v>
      </c>
      <c r="CO406">
        <v>0</v>
      </c>
      <c r="CP406">
        <f t="shared" si="391"/>
        <v>99.38</v>
      </c>
      <c r="CQ406">
        <f t="shared" si="392"/>
        <v>488.42</v>
      </c>
      <c r="CR406">
        <f t="shared" si="393"/>
        <v>3647.5124999999998</v>
      </c>
      <c r="CS406">
        <f t="shared" si="394"/>
        <v>553.16437499999995</v>
      </c>
      <c r="CT406">
        <f t="shared" si="395"/>
        <v>2489.2491749999999</v>
      </c>
      <c r="CU406">
        <f t="shared" si="396"/>
        <v>0</v>
      </c>
      <c r="CV406">
        <f t="shared" si="397"/>
        <v>291.82284999999996</v>
      </c>
      <c r="CW406">
        <f t="shared" si="398"/>
        <v>41.371250000000003</v>
      </c>
      <c r="CX406">
        <f t="shared" si="399"/>
        <v>0</v>
      </c>
      <c r="CY406">
        <f t="shared" si="400"/>
        <v>43.358000000000004</v>
      </c>
      <c r="CZ406">
        <f t="shared" si="401"/>
        <v>25.101999999999997</v>
      </c>
      <c r="DC406" t="s">
        <v>3</v>
      </c>
      <c r="DD406" t="s">
        <v>3</v>
      </c>
      <c r="DE406" t="s">
        <v>348</v>
      </c>
      <c r="DF406" t="s">
        <v>348</v>
      </c>
      <c r="DG406" t="s">
        <v>196</v>
      </c>
      <c r="DH406" t="s">
        <v>3</v>
      </c>
      <c r="DI406" t="s">
        <v>196</v>
      </c>
      <c r="DJ406" t="s">
        <v>348</v>
      </c>
      <c r="DK406" t="s">
        <v>3</v>
      </c>
      <c r="DL406" t="s">
        <v>3</v>
      </c>
      <c r="DM406" t="s">
        <v>3</v>
      </c>
      <c r="DN406">
        <v>0</v>
      </c>
      <c r="DO406">
        <v>0</v>
      </c>
      <c r="DP406">
        <v>1</v>
      </c>
      <c r="DQ406">
        <v>1</v>
      </c>
      <c r="DU406">
        <v>1007</v>
      </c>
      <c r="DV406" t="s">
        <v>65</v>
      </c>
      <c r="DW406" t="s">
        <v>65</v>
      </c>
      <c r="DX406">
        <v>100</v>
      </c>
      <c r="EE406">
        <v>45919557</v>
      </c>
      <c r="EF406">
        <v>2</v>
      </c>
      <c r="EG406" t="s">
        <v>24</v>
      </c>
      <c r="EH406">
        <v>0</v>
      </c>
      <c r="EI406" t="s">
        <v>3</v>
      </c>
      <c r="EJ406">
        <v>1</v>
      </c>
      <c r="EK406">
        <v>6001</v>
      </c>
      <c r="EL406" t="s">
        <v>349</v>
      </c>
      <c r="EM406" t="s">
        <v>350</v>
      </c>
      <c r="EO406" t="s">
        <v>351</v>
      </c>
      <c r="EQ406">
        <v>0</v>
      </c>
      <c r="ER406">
        <v>4908.05</v>
      </c>
      <c r="ES406">
        <v>488.42</v>
      </c>
      <c r="ET406">
        <v>2537.4</v>
      </c>
      <c r="EU406">
        <v>384.81</v>
      </c>
      <c r="EV406">
        <v>1882.23</v>
      </c>
      <c r="EW406">
        <v>220.66</v>
      </c>
      <c r="EX406">
        <v>28.78</v>
      </c>
      <c r="EY406">
        <v>0</v>
      </c>
      <c r="FQ406">
        <v>0</v>
      </c>
      <c r="FR406">
        <f t="shared" si="402"/>
        <v>0</v>
      </c>
      <c r="FS406">
        <v>0</v>
      </c>
      <c r="FT406" t="s">
        <v>28</v>
      </c>
      <c r="FU406" t="s">
        <v>29</v>
      </c>
      <c r="FX406">
        <v>94.5</v>
      </c>
      <c r="FY406">
        <v>55.25</v>
      </c>
      <c r="GA406" t="s">
        <v>3</v>
      </c>
      <c r="GD406">
        <v>1</v>
      </c>
      <c r="GF406">
        <v>-716259204</v>
      </c>
      <c r="GG406">
        <v>2</v>
      </c>
      <c r="GH406">
        <v>1</v>
      </c>
      <c r="GI406">
        <v>-2</v>
      </c>
      <c r="GJ406">
        <v>0</v>
      </c>
      <c r="GK406">
        <v>0</v>
      </c>
      <c r="GL406">
        <f t="shared" si="403"/>
        <v>0</v>
      </c>
      <c r="GM406">
        <f t="shared" si="404"/>
        <v>167.84</v>
      </c>
      <c r="GN406">
        <f t="shared" si="405"/>
        <v>167.84</v>
      </c>
      <c r="GO406">
        <f t="shared" si="406"/>
        <v>0</v>
      </c>
      <c r="GP406">
        <f t="shared" si="407"/>
        <v>0</v>
      </c>
      <c r="GR406">
        <v>0</v>
      </c>
      <c r="GS406">
        <v>3</v>
      </c>
      <c r="GT406">
        <v>0</v>
      </c>
      <c r="GU406" t="s">
        <v>3</v>
      </c>
      <c r="GV406">
        <f t="shared" si="408"/>
        <v>0</v>
      </c>
      <c r="GW406">
        <v>1</v>
      </c>
      <c r="GX406">
        <f t="shared" si="409"/>
        <v>0</v>
      </c>
      <c r="HA406">
        <v>0</v>
      </c>
      <c r="HB406">
        <v>0</v>
      </c>
      <c r="HC406">
        <f t="shared" si="410"/>
        <v>0</v>
      </c>
      <c r="IK406">
        <v>0</v>
      </c>
    </row>
    <row r="407" spans="1:245" x14ac:dyDescent="0.2">
      <c r="A407">
        <v>17</v>
      </c>
      <c r="B407">
        <v>1</v>
      </c>
      <c r="C407">
        <f>ROW(SmtRes!A824)</f>
        <v>824</v>
      </c>
      <c r="D407">
        <f>ROW(EtalonRes!A824)</f>
        <v>824</v>
      </c>
      <c r="E407" t="s">
        <v>466</v>
      </c>
      <c r="F407" t="s">
        <v>363</v>
      </c>
      <c r="G407" t="s">
        <v>364</v>
      </c>
      <c r="H407" t="s">
        <v>65</v>
      </c>
      <c r="I407">
        <f>ROUND(1.5/100,9)</f>
        <v>1.4999999999999999E-2</v>
      </c>
      <c r="J407">
        <v>0</v>
      </c>
      <c r="O407">
        <f t="shared" si="376"/>
        <v>99.38</v>
      </c>
      <c r="P407">
        <f t="shared" si="377"/>
        <v>7.33</v>
      </c>
      <c r="Q407">
        <f t="shared" si="378"/>
        <v>54.71</v>
      </c>
      <c r="R407">
        <f t="shared" si="379"/>
        <v>8.3000000000000007</v>
      </c>
      <c r="S407">
        <f t="shared" si="380"/>
        <v>37.340000000000003</v>
      </c>
      <c r="T407">
        <f t="shared" si="381"/>
        <v>0</v>
      </c>
      <c r="U407">
        <f t="shared" si="382"/>
        <v>4.3773427499999995</v>
      </c>
      <c r="V407">
        <f t="shared" si="383"/>
        <v>0.62056875</v>
      </c>
      <c r="W407">
        <f t="shared" si="384"/>
        <v>0</v>
      </c>
      <c r="X407">
        <f t="shared" si="385"/>
        <v>43.36</v>
      </c>
      <c r="Y407">
        <f t="shared" si="386"/>
        <v>25.1</v>
      </c>
      <c r="AA407">
        <v>47641669</v>
      </c>
      <c r="AB407">
        <f t="shared" si="387"/>
        <v>6625.1816749999998</v>
      </c>
      <c r="AC407">
        <f t="shared" si="388"/>
        <v>488.42</v>
      </c>
      <c r="AD407">
        <f>ROUND((((((ET407*1.15)*1.25))-(((EU407*1.15)*1.25)))+AE407),6)</f>
        <v>3647.5124999999998</v>
      </c>
      <c r="AE407">
        <f>ROUND((((EU407*1.15)*1.25)),6)</f>
        <v>553.16437499999995</v>
      </c>
      <c r="AF407">
        <f>ROUND((((EV407*1.15)*1.15)),6)</f>
        <v>2489.2491749999999</v>
      </c>
      <c r="AG407">
        <f t="shared" si="389"/>
        <v>0</v>
      </c>
      <c r="AH407">
        <f>(((EW407*1.15)*1.15))</f>
        <v>291.82284999999996</v>
      </c>
      <c r="AI407">
        <f>(((EX407*1.15)*1.25))</f>
        <v>41.371250000000003</v>
      </c>
      <c r="AJ407">
        <f t="shared" si="390"/>
        <v>0</v>
      </c>
      <c r="AK407">
        <v>4908.05</v>
      </c>
      <c r="AL407">
        <v>488.42</v>
      </c>
      <c r="AM407">
        <v>2537.4</v>
      </c>
      <c r="AN407">
        <v>384.81</v>
      </c>
      <c r="AO407">
        <v>1882.23</v>
      </c>
      <c r="AP407">
        <v>0</v>
      </c>
      <c r="AQ407">
        <v>220.66</v>
      </c>
      <c r="AR407">
        <v>28.78</v>
      </c>
      <c r="AS407">
        <v>0</v>
      </c>
      <c r="AT407">
        <v>95</v>
      </c>
      <c r="AU407">
        <v>55</v>
      </c>
      <c r="AV407">
        <v>1</v>
      </c>
      <c r="AW407">
        <v>1</v>
      </c>
      <c r="AZ407">
        <v>1</v>
      </c>
      <c r="BA407">
        <v>1</v>
      </c>
      <c r="BB407">
        <v>1</v>
      </c>
      <c r="BC407">
        <v>1</v>
      </c>
      <c r="BD407" t="s">
        <v>3</v>
      </c>
      <c r="BE407" t="s">
        <v>3</v>
      </c>
      <c r="BF407" t="s">
        <v>3</v>
      </c>
      <c r="BG407" t="s">
        <v>3</v>
      </c>
      <c r="BH407">
        <v>0</v>
      </c>
      <c r="BI407">
        <v>1</v>
      </c>
      <c r="BJ407" t="s">
        <v>365</v>
      </c>
      <c r="BM407">
        <v>6001</v>
      </c>
      <c r="BN407">
        <v>0</v>
      </c>
      <c r="BO407" t="s">
        <v>3</v>
      </c>
      <c r="BP407">
        <v>0</v>
      </c>
      <c r="BQ407">
        <v>2</v>
      </c>
      <c r="BR407">
        <v>0</v>
      </c>
      <c r="BS407">
        <v>1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3</v>
      </c>
      <c r="BZ407">
        <v>105</v>
      </c>
      <c r="CA407">
        <v>65</v>
      </c>
      <c r="CE407">
        <v>0</v>
      </c>
      <c r="CF407">
        <v>0</v>
      </c>
      <c r="CG407">
        <v>0</v>
      </c>
      <c r="CM407">
        <v>0</v>
      </c>
      <c r="CN407" t="s">
        <v>1175</v>
      </c>
      <c r="CO407">
        <v>0</v>
      </c>
      <c r="CP407">
        <f t="shared" si="391"/>
        <v>99.38</v>
      </c>
      <c r="CQ407">
        <f t="shared" si="392"/>
        <v>488.42</v>
      </c>
      <c r="CR407">
        <f t="shared" si="393"/>
        <v>3647.5124999999998</v>
      </c>
      <c r="CS407">
        <f t="shared" si="394"/>
        <v>553.16437499999995</v>
      </c>
      <c r="CT407">
        <f t="shared" si="395"/>
        <v>2489.2491749999999</v>
      </c>
      <c r="CU407">
        <f t="shared" si="396"/>
        <v>0</v>
      </c>
      <c r="CV407">
        <f t="shared" si="397"/>
        <v>291.82284999999996</v>
      </c>
      <c r="CW407">
        <f t="shared" si="398"/>
        <v>41.371250000000003</v>
      </c>
      <c r="CX407">
        <f t="shared" si="399"/>
        <v>0</v>
      </c>
      <c r="CY407">
        <f t="shared" si="400"/>
        <v>43.358000000000004</v>
      </c>
      <c r="CZ407">
        <f t="shared" si="401"/>
        <v>25.101999999999997</v>
      </c>
      <c r="DC407" t="s">
        <v>3</v>
      </c>
      <c r="DD407" t="s">
        <v>3</v>
      </c>
      <c r="DE407" t="s">
        <v>348</v>
      </c>
      <c r="DF407" t="s">
        <v>348</v>
      </c>
      <c r="DG407" t="s">
        <v>196</v>
      </c>
      <c r="DH407" t="s">
        <v>3</v>
      </c>
      <c r="DI407" t="s">
        <v>196</v>
      </c>
      <c r="DJ407" t="s">
        <v>348</v>
      </c>
      <c r="DK407" t="s">
        <v>3</v>
      </c>
      <c r="DL407" t="s">
        <v>3</v>
      </c>
      <c r="DM407" t="s">
        <v>3</v>
      </c>
      <c r="DN407">
        <v>0</v>
      </c>
      <c r="DO407">
        <v>0</v>
      </c>
      <c r="DP407">
        <v>1</v>
      </c>
      <c r="DQ407">
        <v>1</v>
      </c>
      <c r="DU407">
        <v>1007</v>
      </c>
      <c r="DV407" t="s">
        <v>65</v>
      </c>
      <c r="DW407" t="s">
        <v>65</v>
      </c>
      <c r="DX407">
        <v>100</v>
      </c>
      <c r="EE407">
        <v>45919557</v>
      </c>
      <c r="EF407">
        <v>2</v>
      </c>
      <c r="EG407" t="s">
        <v>24</v>
      </c>
      <c r="EH407">
        <v>0</v>
      </c>
      <c r="EI407" t="s">
        <v>3</v>
      </c>
      <c r="EJ407">
        <v>1</v>
      </c>
      <c r="EK407">
        <v>6001</v>
      </c>
      <c r="EL407" t="s">
        <v>349</v>
      </c>
      <c r="EM407" t="s">
        <v>350</v>
      </c>
      <c r="EO407" t="s">
        <v>351</v>
      </c>
      <c r="EQ407">
        <v>0</v>
      </c>
      <c r="ER407">
        <v>4908.05</v>
      </c>
      <c r="ES407">
        <v>488.42</v>
      </c>
      <c r="ET407">
        <v>2537.4</v>
      </c>
      <c r="EU407">
        <v>384.81</v>
      </c>
      <c r="EV407">
        <v>1882.23</v>
      </c>
      <c r="EW407">
        <v>220.66</v>
      </c>
      <c r="EX407">
        <v>28.78</v>
      </c>
      <c r="EY407">
        <v>0</v>
      </c>
      <c r="FQ407">
        <v>0</v>
      </c>
      <c r="FR407">
        <f t="shared" si="402"/>
        <v>0</v>
      </c>
      <c r="FS407">
        <v>0</v>
      </c>
      <c r="FT407" t="s">
        <v>28</v>
      </c>
      <c r="FU407" t="s">
        <v>29</v>
      </c>
      <c r="FX407">
        <v>94.5</v>
      </c>
      <c r="FY407">
        <v>55.25</v>
      </c>
      <c r="GA407" t="s">
        <v>3</v>
      </c>
      <c r="GD407">
        <v>1</v>
      </c>
      <c r="GF407">
        <v>-716259204</v>
      </c>
      <c r="GG407">
        <v>2</v>
      </c>
      <c r="GH407">
        <v>1</v>
      </c>
      <c r="GI407">
        <v>-2</v>
      </c>
      <c r="GJ407">
        <v>0</v>
      </c>
      <c r="GK407">
        <v>0</v>
      </c>
      <c r="GL407">
        <f t="shared" si="403"/>
        <v>0</v>
      </c>
      <c r="GM407">
        <f t="shared" si="404"/>
        <v>167.84</v>
      </c>
      <c r="GN407">
        <f t="shared" si="405"/>
        <v>167.84</v>
      </c>
      <c r="GO407">
        <f t="shared" si="406"/>
        <v>0</v>
      </c>
      <c r="GP407">
        <f t="shared" si="407"/>
        <v>0</v>
      </c>
      <c r="GR407">
        <v>0</v>
      </c>
      <c r="GS407">
        <v>0</v>
      </c>
      <c r="GT407">
        <v>0</v>
      </c>
      <c r="GU407" t="s">
        <v>3</v>
      </c>
      <c r="GV407">
        <f t="shared" si="408"/>
        <v>0</v>
      </c>
      <c r="GW407">
        <v>1</v>
      </c>
      <c r="GX407">
        <f t="shared" si="409"/>
        <v>0</v>
      </c>
      <c r="HA407">
        <v>0</v>
      </c>
      <c r="HB407">
        <v>0</v>
      </c>
      <c r="HC407">
        <f t="shared" si="410"/>
        <v>0</v>
      </c>
      <c r="IK407">
        <v>0</v>
      </c>
    </row>
    <row r="408" spans="1:245" x14ac:dyDescent="0.2">
      <c r="A408">
        <v>18</v>
      </c>
      <c r="B408">
        <v>1</v>
      </c>
      <c r="C408">
        <v>800</v>
      </c>
      <c r="E408" t="s">
        <v>467</v>
      </c>
      <c r="F408" t="s">
        <v>242</v>
      </c>
      <c r="G408" t="s">
        <v>367</v>
      </c>
      <c r="H408" t="s">
        <v>50</v>
      </c>
      <c r="I408">
        <f>I406*J408</f>
        <v>1.5225</v>
      </c>
      <c r="J408">
        <v>101.5</v>
      </c>
      <c r="O408">
        <f t="shared" si="376"/>
        <v>1012.46</v>
      </c>
      <c r="P408">
        <f t="shared" si="377"/>
        <v>1012.46</v>
      </c>
      <c r="Q408">
        <f t="shared" si="378"/>
        <v>0</v>
      </c>
      <c r="R408">
        <f t="shared" si="379"/>
        <v>0</v>
      </c>
      <c r="S408">
        <f t="shared" si="380"/>
        <v>0</v>
      </c>
      <c r="T408">
        <f t="shared" si="381"/>
        <v>0</v>
      </c>
      <c r="U408">
        <f t="shared" si="382"/>
        <v>0</v>
      </c>
      <c r="V408">
        <f t="shared" si="383"/>
        <v>0</v>
      </c>
      <c r="W408">
        <f t="shared" si="384"/>
        <v>0</v>
      </c>
      <c r="X408">
        <f t="shared" si="385"/>
        <v>0</v>
      </c>
      <c r="Y408">
        <f t="shared" si="386"/>
        <v>0</v>
      </c>
      <c r="AA408">
        <v>47636896</v>
      </c>
      <c r="AB408">
        <f t="shared" si="387"/>
        <v>665</v>
      </c>
      <c r="AC408">
        <f t="shared" si="388"/>
        <v>665</v>
      </c>
      <c r="AD408">
        <f t="shared" ref="AD408:AD413" si="411">ROUND((((ET408)-(EU408))+AE408),6)</f>
        <v>0</v>
      </c>
      <c r="AE408">
        <f t="shared" ref="AE408:AF413" si="412">ROUND((EU408),6)</f>
        <v>0</v>
      </c>
      <c r="AF408">
        <f t="shared" si="412"/>
        <v>0</v>
      </c>
      <c r="AG408">
        <f t="shared" si="389"/>
        <v>0</v>
      </c>
      <c r="AH408">
        <f t="shared" ref="AH408:AI413" si="413">(EW408)</f>
        <v>0</v>
      </c>
      <c r="AI408">
        <f t="shared" si="413"/>
        <v>0</v>
      </c>
      <c r="AJ408">
        <f t="shared" si="390"/>
        <v>0</v>
      </c>
      <c r="AK408">
        <v>665</v>
      </c>
      <c r="AL408">
        <v>665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95</v>
      </c>
      <c r="AU408">
        <v>55</v>
      </c>
      <c r="AV408">
        <v>1</v>
      </c>
      <c r="AW408">
        <v>1</v>
      </c>
      <c r="AZ408">
        <v>1</v>
      </c>
      <c r="BA408">
        <v>1</v>
      </c>
      <c r="BB408">
        <v>1</v>
      </c>
      <c r="BC408">
        <v>1</v>
      </c>
      <c r="BD408" t="s">
        <v>3</v>
      </c>
      <c r="BE408" t="s">
        <v>3</v>
      </c>
      <c r="BF408" t="s">
        <v>3</v>
      </c>
      <c r="BG408" t="s">
        <v>3</v>
      </c>
      <c r="BH408">
        <v>3</v>
      </c>
      <c r="BI408">
        <v>1</v>
      </c>
      <c r="BJ408" t="s">
        <v>244</v>
      </c>
      <c r="BM408">
        <v>6001</v>
      </c>
      <c r="BN408">
        <v>0</v>
      </c>
      <c r="BO408" t="s">
        <v>3</v>
      </c>
      <c r="BP408">
        <v>0</v>
      </c>
      <c r="BQ408">
        <v>2</v>
      </c>
      <c r="BR408">
        <v>0</v>
      </c>
      <c r="BS408">
        <v>1</v>
      </c>
      <c r="BT408">
        <v>1</v>
      </c>
      <c r="BU408">
        <v>1</v>
      </c>
      <c r="BV408">
        <v>1</v>
      </c>
      <c r="BW408">
        <v>1</v>
      </c>
      <c r="BX408">
        <v>1</v>
      </c>
      <c r="BY408" t="s">
        <v>3</v>
      </c>
      <c r="BZ408">
        <v>105</v>
      </c>
      <c r="CA408">
        <v>65</v>
      </c>
      <c r="CE408">
        <v>0</v>
      </c>
      <c r="CF408">
        <v>0</v>
      </c>
      <c r="CG408">
        <v>0</v>
      </c>
      <c r="CM408">
        <v>0</v>
      </c>
      <c r="CN408" t="s">
        <v>3</v>
      </c>
      <c r="CO408">
        <v>0</v>
      </c>
      <c r="CP408">
        <f t="shared" si="391"/>
        <v>1012.46</v>
      </c>
      <c r="CQ408">
        <f t="shared" si="392"/>
        <v>665</v>
      </c>
      <c r="CR408">
        <f t="shared" si="393"/>
        <v>0</v>
      </c>
      <c r="CS408">
        <f t="shared" si="394"/>
        <v>0</v>
      </c>
      <c r="CT408">
        <f t="shared" si="395"/>
        <v>0</v>
      </c>
      <c r="CU408">
        <f t="shared" si="396"/>
        <v>0</v>
      </c>
      <c r="CV408">
        <f t="shared" si="397"/>
        <v>0</v>
      </c>
      <c r="CW408">
        <f t="shared" si="398"/>
        <v>0</v>
      </c>
      <c r="CX408">
        <f t="shared" si="399"/>
        <v>0</v>
      </c>
      <c r="CY408">
        <f t="shared" si="400"/>
        <v>0</v>
      </c>
      <c r="CZ408">
        <f t="shared" si="401"/>
        <v>0</v>
      </c>
      <c r="DC408" t="s">
        <v>3</v>
      </c>
      <c r="DD408" t="s">
        <v>3</v>
      </c>
      <c r="DE408" t="s">
        <v>3</v>
      </c>
      <c r="DF408" t="s">
        <v>3</v>
      </c>
      <c r="DG408" t="s">
        <v>3</v>
      </c>
      <c r="DH408" t="s">
        <v>3</v>
      </c>
      <c r="DI408" t="s">
        <v>3</v>
      </c>
      <c r="DJ408" t="s">
        <v>3</v>
      </c>
      <c r="DK408" t="s">
        <v>3</v>
      </c>
      <c r="DL408" t="s">
        <v>3</v>
      </c>
      <c r="DM408" t="s">
        <v>3</v>
      </c>
      <c r="DN408">
        <v>0</v>
      </c>
      <c r="DO408">
        <v>0</v>
      </c>
      <c r="DP408">
        <v>1</v>
      </c>
      <c r="DQ408">
        <v>1</v>
      </c>
      <c r="DU408">
        <v>1007</v>
      </c>
      <c r="DV408" t="s">
        <v>50</v>
      </c>
      <c r="DW408" t="s">
        <v>50</v>
      </c>
      <c r="DX408">
        <v>1</v>
      </c>
      <c r="EE408">
        <v>45919557</v>
      </c>
      <c r="EF408">
        <v>2</v>
      </c>
      <c r="EG408" t="s">
        <v>24</v>
      </c>
      <c r="EH408">
        <v>0</v>
      </c>
      <c r="EI408" t="s">
        <v>3</v>
      </c>
      <c r="EJ408">
        <v>1</v>
      </c>
      <c r="EK408">
        <v>6001</v>
      </c>
      <c r="EL408" t="s">
        <v>349</v>
      </c>
      <c r="EM408" t="s">
        <v>350</v>
      </c>
      <c r="EO408" t="s">
        <v>3</v>
      </c>
      <c r="EQ408">
        <v>0</v>
      </c>
      <c r="ER408">
        <v>665</v>
      </c>
      <c r="ES408">
        <v>665</v>
      </c>
      <c r="ET408">
        <v>0</v>
      </c>
      <c r="EU408">
        <v>0</v>
      </c>
      <c r="EV408">
        <v>0</v>
      </c>
      <c r="EW408">
        <v>0</v>
      </c>
      <c r="EX408">
        <v>0</v>
      </c>
      <c r="FQ408">
        <v>0</v>
      </c>
      <c r="FR408">
        <f t="shared" si="402"/>
        <v>0</v>
      </c>
      <c r="FS408">
        <v>0</v>
      </c>
      <c r="FT408" t="s">
        <v>28</v>
      </c>
      <c r="FU408" t="s">
        <v>29</v>
      </c>
      <c r="FX408">
        <v>94.5</v>
      </c>
      <c r="FY408">
        <v>55.25</v>
      </c>
      <c r="GA408" t="s">
        <v>3</v>
      </c>
      <c r="GD408">
        <v>1</v>
      </c>
      <c r="GF408">
        <v>1329812617</v>
      </c>
      <c r="GG408">
        <v>2</v>
      </c>
      <c r="GH408">
        <v>1</v>
      </c>
      <c r="GI408">
        <v>-2</v>
      </c>
      <c r="GJ408">
        <v>0</v>
      </c>
      <c r="GK408">
        <v>0</v>
      </c>
      <c r="GL408">
        <f t="shared" si="403"/>
        <v>0</v>
      </c>
      <c r="GM408">
        <f t="shared" si="404"/>
        <v>1012.46</v>
      </c>
      <c r="GN408">
        <f t="shared" si="405"/>
        <v>1012.46</v>
      </c>
      <c r="GO408">
        <f t="shared" si="406"/>
        <v>0</v>
      </c>
      <c r="GP408">
        <f t="shared" si="407"/>
        <v>0</v>
      </c>
      <c r="GR408">
        <v>0</v>
      </c>
      <c r="GS408">
        <v>3</v>
      </c>
      <c r="GT408">
        <v>0</v>
      </c>
      <c r="GU408" t="s">
        <v>3</v>
      </c>
      <c r="GV408">
        <f t="shared" si="408"/>
        <v>0</v>
      </c>
      <c r="GW408">
        <v>1</v>
      </c>
      <c r="GX408">
        <f t="shared" si="409"/>
        <v>0</v>
      </c>
      <c r="HA408">
        <v>0</v>
      </c>
      <c r="HB408">
        <v>0</v>
      </c>
      <c r="HC408">
        <f t="shared" si="410"/>
        <v>0</v>
      </c>
      <c r="IK408">
        <v>0</v>
      </c>
    </row>
    <row r="409" spans="1:245" x14ac:dyDescent="0.2">
      <c r="A409">
        <v>18</v>
      </c>
      <c r="B409">
        <v>1</v>
      </c>
      <c r="C409">
        <v>819</v>
      </c>
      <c r="E409" t="s">
        <v>467</v>
      </c>
      <c r="F409" t="s">
        <v>242</v>
      </c>
      <c r="G409" t="s">
        <v>367</v>
      </c>
      <c r="H409" t="s">
        <v>50</v>
      </c>
      <c r="I409">
        <f>I407*J409</f>
        <v>1.5225</v>
      </c>
      <c r="J409">
        <v>101.5</v>
      </c>
      <c r="O409">
        <f t="shared" si="376"/>
        <v>1012.46</v>
      </c>
      <c r="P409">
        <f t="shared" si="377"/>
        <v>1012.46</v>
      </c>
      <c r="Q409">
        <f t="shared" si="378"/>
        <v>0</v>
      </c>
      <c r="R409">
        <f t="shared" si="379"/>
        <v>0</v>
      </c>
      <c r="S409">
        <f t="shared" si="380"/>
        <v>0</v>
      </c>
      <c r="T409">
        <f t="shared" si="381"/>
        <v>0</v>
      </c>
      <c r="U409">
        <f t="shared" si="382"/>
        <v>0</v>
      </c>
      <c r="V409">
        <f t="shared" si="383"/>
        <v>0</v>
      </c>
      <c r="W409">
        <f t="shared" si="384"/>
        <v>0</v>
      </c>
      <c r="X409">
        <f t="shared" si="385"/>
        <v>0</v>
      </c>
      <c r="Y409">
        <f t="shared" si="386"/>
        <v>0</v>
      </c>
      <c r="AA409">
        <v>47641669</v>
      </c>
      <c r="AB409">
        <f t="shared" si="387"/>
        <v>665</v>
      </c>
      <c r="AC409">
        <f t="shared" si="388"/>
        <v>665</v>
      </c>
      <c r="AD409">
        <f t="shared" si="411"/>
        <v>0</v>
      </c>
      <c r="AE409">
        <f t="shared" si="412"/>
        <v>0</v>
      </c>
      <c r="AF409">
        <f t="shared" si="412"/>
        <v>0</v>
      </c>
      <c r="AG409">
        <f t="shared" si="389"/>
        <v>0</v>
      </c>
      <c r="AH409">
        <f t="shared" si="413"/>
        <v>0</v>
      </c>
      <c r="AI409">
        <f t="shared" si="413"/>
        <v>0</v>
      </c>
      <c r="AJ409">
        <f t="shared" si="390"/>
        <v>0</v>
      </c>
      <c r="AK409">
        <v>665</v>
      </c>
      <c r="AL409">
        <v>665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95</v>
      </c>
      <c r="AU409">
        <v>55</v>
      </c>
      <c r="AV409">
        <v>1</v>
      </c>
      <c r="AW409">
        <v>1</v>
      </c>
      <c r="AZ409">
        <v>1</v>
      </c>
      <c r="BA409">
        <v>1</v>
      </c>
      <c r="BB409">
        <v>1</v>
      </c>
      <c r="BC409">
        <v>1</v>
      </c>
      <c r="BD409" t="s">
        <v>3</v>
      </c>
      <c r="BE409" t="s">
        <v>3</v>
      </c>
      <c r="BF409" t="s">
        <v>3</v>
      </c>
      <c r="BG409" t="s">
        <v>3</v>
      </c>
      <c r="BH409">
        <v>3</v>
      </c>
      <c r="BI409">
        <v>1</v>
      </c>
      <c r="BJ409" t="s">
        <v>244</v>
      </c>
      <c r="BM409">
        <v>6001</v>
      </c>
      <c r="BN409">
        <v>0</v>
      </c>
      <c r="BO409" t="s">
        <v>3</v>
      </c>
      <c r="BP409">
        <v>0</v>
      </c>
      <c r="BQ409">
        <v>2</v>
      </c>
      <c r="BR409">
        <v>0</v>
      </c>
      <c r="BS409">
        <v>1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3</v>
      </c>
      <c r="BZ409">
        <v>105</v>
      </c>
      <c r="CA409">
        <v>65</v>
      </c>
      <c r="CE409">
        <v>0</v>
      </c>
      <c r="CF409">
        <v>0</v>
      </c>
      <c r="CG409">
        <v>0</v>
      </c>
      <c r="CM409">
        <v>0</v>
      </c>
      <c r="CN409" t="s">
        <v>3</v>
      </c>
      <c r="CO409">
        <v>0</v>
      </c>
      <c r="CP409">
        <f t="shared" si="391"/>
        <v>1012.46</v>
      </c>
      <c r="CQ409">
        <f t="shared" si="392"/>
        <v>665</v>
      </c>
      <c r="CR409">
        <f t="shared" si="393"/>
        <v>0</v>
      </c>
      <c r="CS409">
        <f t="shared" si="394"/>
        <v>0</v>
      </c>
      <c r="CT409">
        <f t="shared" si="395"/>
        <v>0</v>
      </c>
      <c r="CU409">
        <f t="shared" si="396"/>
        <v>0</v>
      </c>
      <c r="CV409">
        <f t="shared" si="397"/>
        <v>0</v>
      </c>
      <c r="CW409">
        <f t="shared" si="398"/>
        <v>0</v>
      </c>
      <c r="CX409">
        <f t="shared" si="399"/>
        <v>0</v>
      </c>
      <c r="CY409">
        <f t="shared" si="400"/>
        <v>0</v>
      </c>
      <c r="CZ409">
        <f t="shared" si="401"/>
        <v>0</v>
      </c>
      <c r="DC409" t="s">
        <v>3</v>
      </c>
      <c r="DD409" t="s">
        <v>3</v>
      </c>
      <c r="DE409" t="s">
        <v>3</v>
      </c>
      <c r="DF409" t="s">
        <v>3</v>
      </c>
      <c r="DG409" t="s">
        <v>3</v>
      </c>
      <c r="DH409" t="s">
        <v>3</v>
      </c>
      <c r="DI409" t="s">
        <v>3</v>
      </c>
      <c r="DJ409" t="s">
        <v>3</v>
      </c>
      <c r="DK409" t="s">
        <v>3</v>
      </c>
      <c r="DL409" t="s">
        <v>3</v>
      </c>
      <c r="DM409" t="s">
        <v>3</v>
      </c>
      <c r="DN409">
        <v>0</v>
      </c>
      <c r="DO409">
        <v>0</v>
      </c>
      <c r="DP409">
        <v>1</v>
      </c>
      <c r="DQ409">
        <v>1</v>
      </c>
      <c r="DU409">
        <v>1007</v>
      </c>
      <c r="DV409" t="s">
        <v>50</v>
      </c>
      <c r="DW409" t="s">
        <v>50</v>
      </c>
      <c r="DX409">
        <v>1</v>
      </c>
      <c r="EE409">
        <v>45919557</v>
      </c>
      <c r="EF409">
        <v>2</v>
      </c>
      <c r="EG409" t="s">
        <v>24</v>
      </c>
      <c r="EH409">
        <v>0</v>
      </c>
      <c r="EI409" t="s">
        <v>3</v>
      </c>
      <c r="EJ409">
        <v>1</v>
      </c>
      <c r="EK409">
        <v>6001</v>
      </c>
      <c r="EL409" t="s">
        <v>349</v>
      </c>
      <c r="EM409" t="s">
        <v>350</v>
      </c>
      <c r="EO409" t="s">
        <v>3</v>
      </c>
      <c r="EQ409">
        <v>0</v>
      </c>
      <c r="ER409">
        <v>665</v>
      </c>
      <c r="ES409">
        <v>665</v>
      </c>
      <c r="ET409">
        <v>0</v>
      </c>
      <c r="EU409">
        <v>0</v>
      </c>
      <c r="EV409">
        <v>0</v>
      </c>
      <c r="EW409">
        <v>0</v>
      </c>
      <c r="EX409">
        <v>0</v>
      </c>
      <c r="FQ409">
        <v>0</v>
      </c>
      <c r="FR409">
        <f t="shared" si="402"/>
        <v>0</v>
      </c>
      <c r="FS409">
        <v>0</v>
      </c>
      <c r="FT409" t="s">
        <v>28</v>
      </c>
      <c r="FU409" t="s">
        <v>29</v>
      </c>
      <c r="FX409">
        <v>94.5</v>
      </c>
      <c r="FY409">
        <v>55.25</v>
      </c>
      <c r="GA409" t="s">
        <v>3</v>
      </c>
      <c r="GD409">
        <v>1</v>
      </c>
      <c r="GF409">
        <v>1329812617</v>
      </c>
      <c r="GG409">
        <v>2</v>
      </c>
      <c r="GH409">
        <v>1</v>
      </c>
      <c r="GI409">
        <v>-2</v>
      </c>
      <c r="GJ409">
        <v>0</v>
      </c>
      <c r="GK409">
        <v>0</v>
      </c>
      <c r="GL409">
        <f t="shared" si="403"/>
        <v>0</v>
      </c>
      <c r="GM409">
        <f t="shared" si="404"/>
        <v>1012.46</v>
      </c>
      <c r="GN409">
        <f t="shared" si="405"/>
        <v>1012.46</v>
      </c>
      <c r="GO409">
        <f t="shared" si="406"/>
        <v>0</v>
      </c>
      <c r="GP409">
        <f t="shared" si="407"/>
        <v>0</v>
      </c>
      <c r="GR409">
        <v>0</v>
      </c>
      <c r="GS409">
        <v>0</v>
      </c>
      <c r="GT409">
        <v>0</v>
      </c>
      <c r="GU409" t="s">
        <v>3</v>
      </c>
      <c r="GV409">
        <f t="shared" si="408"/>
        <v>0</v>
      </c>
      <c r="GW409">
        <v>1</v>
      </c>
      <c r="GX409">
        <f t="shared" si="409"/>
        <v>0</v>
      </c>
      <c r="HA409">
        <v>0</v>
      </c>
      <c r="HB409">
        <v>0</v>
      </c>
      <c r="HC409">
        <f t="shared" si="410"/>
        <v>0</v>
      </c>
      <c r="IK409">
        <v>0</v>
      </c>
    </row>
    <row r="410" spans="1:245" x14ac:dyDescent="0.2">
      <c r="A410">
        <v>18</v>
      </c>
      <c r="B410">
        <v>1</v>
      </c>
      <c r="C410">
        <v>803</v>
      </c>
      <c r="E410" t="s">
        <v>468</v>
      </c>
      <c r="F410" t="s">
        <v>369</v>
      </c>
      <c r="G410" t="s">
        <v>370</v>
      </c>
      <c r="H410" t="s">
        <v>19</v>
      </c>
      <c r="I410">
        <f>I406*J410</f>
        <v>0.10857</v>
      </c>
      <c r="J410">
        <v>7.2380000000000004</v>
      </c>
      <c r="O410">
        <f t="shared" si="376"/>
        <v>613.41999999999996</v>
      </c>
      <c r="P410">
        <f t="shared" si="377"/>
        <v>613.41999999999996</v>
      </c>
      <c r="Q410">
        <f t="shared" si="378"/>
        <v>0</v>
      </c>
      <c r="R410">
        <f t="shared" si="379"/>
        <v>0</v>
      </c>
      <c r="S410">
        <f t="shared" si="380"/>
        <v>0</v>
      </c>
      <c r="T410">
        <f t="shared" si="381"/>
        <v>0</v>
      </c>
      <c r="U410">
        <f t="shared" si="382"/>
        <v>0</v>
      </c>
      <c r="V410">
        <f t="shared" si="383"/>
        <v>0</v>
      </c>
      <c r="W410">
        <f t="shared" si="384"/>
        <v>0</v>
      </c>
      <c r="X410">
        <f t="shared" si="385"/>
        <v>0</v>
      </c>
      <c r="Y410">
        <f t="shared" si="386"/>
        <v>0</v>
      </c>
      <c r="AA410">
        <v>47636896</v>
      </c>
      <c r="AB410">
        <f t="shared" si="387"/>
        <v>5650</v>
      </c>
      <c r="AC410">
        <f t="shared" si="388"/>
        <v>5650</v>
      </c>
      <c r="AD410">
        <f t="shared" si="411"/>
        <v>0</v>
      </c>
      <c r="AE410">
        <f t="shared" si="412"/>
        <v>0</v>
      </c>
      <c r="AF410">
        <f t="shared" si="412"/>
        <v>0</v>
      </c>
      <c r="AG410">
        <f t="shared" si="389"/>
        <v>0</v>
      </c>
      <c r="AH410">
        <f t="shared" si="413"/>
        <v>0</v>
      </c>
      <c r="AI410">
        <f t="shared" si="413"/>
        <v>0</v>
      </c>
      <c r="AJ410">
        <f t="shared" si="390"/>
        <v>0</v>
      </c>
      <c r="AK410">
        <v>5650</v>
      </c>
      <c r="AL410">
        <v>5650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95</v>
      </c>
      <c r="AU410">
        <v>55</v>
      </c>
      <c r="AV410">
        <v>1</v>
      </c>
      <c r="AW410">
        <v>1</v>
      </c>
      <c r="AZ410">
        <v>1</v>
      </c>
      <c r="BA410">
        <v>1</v>
      </c>
      <c r="BB410">
        <v>1</v>
      </c>
      <c r="BC410">
        <v>1</v>
      </c>
      <c r="BD410" t="s">
        <v>3</v>
      </c>
      <c r="BE410" t="s">
        <v>3</v>
      </c>
      <c r="BF410" t="s">
        <v>3</v>
      </c>
      <c r="BG410" t="s">
        <v>3</v>
      </c>
      <c r="BH410">
        <v>3</v>
      </c>
      <c r="BI410">
        <v>1</v>
      </c>
      <c r="BJ410" t="s">
        <v>371</v>
      </c>
      <c r="BM410">
        <v>6001</v>
      </c>
      <c r="BN410">
        <v>0</v>
      </c>
      <c r="BO410" t="s">
        <v>3</v>
      </c>
      <c r="BP410">
        <v>0</v>
      </c>
      <c r="BQ410">
        <v>2</v>
      </c>
      <c r="BR410">
        <v>0</v>
      </c>
      <c r="BS410">
        <v>1</v>
      </c>
      <c r="BT410">
        <v>1</v>
      </c>
      <c r="BU410">
        <v>1</v>
      </c>
      <c r="BV410">
        <v>1</v>
      </c>
      <c r="BW410">
        <v>1</v>
      </c>
      <c r="BX410">
        <v>1</v>
      </c>
      <c r="BY410" t="s">
        <v>3</v>
      </c>
      <c r="BZ410">
        <v>105</v>
      </c>
      <c r="CA410">
        <v>65</v>
      </c>
      <c r="CE410">
        <v>0</v>
      </c>
      <c r="CF410">
        <v>0</v>
      </c>
      <c r="CG410">
        <v>0</v>
      </c>
      <c r="CM410">
        <v>0</v>
      </c>
      <c r="CN410" t="s">
        <v>3</v>
      </c>
      <c r="CO410">
        <v>0</v>
      </c>
      <c r="CP410">
        <f t="shared" si="391"/>
        <v>613.41999999999996</v>
      </c>
      <c r="CQ410">
        <f t="shared" si="392"/>
        <v>5650</v>
      </c>
      <c r="CR410">
        <f t="shared" si="393"/>
        <v>0</v>
      </c>
      <c r="CS410">
        <f t="shared" si="394"/>
        <v>0</v>
      </c>
      <c r="CT410">
        <f t="shared" si="395"/>
        <v>0</v>
      </c>
      <c r="CU410">
        <f t="shared" si="396"/>
        <v>0</v>
      </c>
      <c r="CV410">
        <f t="shared" si="397"/>
        <v>0</v>
      </c>
      <c r="CW410">
        <f t="shared" si="398"/>
        <v>0</v>
      </c>
      <c r="CX410">
        <f t="shared" si="399"/>
        <v>0</v>
      </c>
      <c r="CY410">
        <f t="shared" si="400"/>
        <v>0</v>
      </c>
      <c r="CZ410">
        <f t="shared" si="401"/>
        <v>0</v>
      </c>
      <c r="DC410" t="s">
        <v>3</v>
      </c>
      <c r="DD410" t="s">
        <v>3</v>
      </c>
      <c r="DE410" t="s">
        <v>3</v>
      </c>
      <c r="DF410" t="s">
        <v>3</v>
      </c>
      <c r="DG410" t="s">
        <v>3</v>
      </c>
      <c r="DH410" t="s">
        <v>3</v>
      </c>
      <c r="DI410" t="s">
        <v>3</v>
      </c>
      <c r="DJ410" t="s">
        <v>3</v>
      </c>
      <c r="DK410" t="s">
        <v>3</v>
      </c>
      <c r="DL410" t="s">
        <v>3</v>
      </c>
      <c r="DM410" t="s">
        <v>3</v>
      </c>
      <c r="DN410">
        <v>0</v>
      </c>
      <c r="DO410">
        <v>0</v>
      </c>
      <c r="DP410">
        <v>1</v>
      </c>
      <c r="DQ410">
        <v>1</v>
      </c>
      <c r="DU410">
        <v>1009</v>
      </c>
      <c r="DV410" t="s">
        <v>19</v>
      </c>
      <c r="DW410" t="s">
        <v>19</v>
      </c>
      <c r="DX410">
        <v>1000</v>
      </c>
      <c r="EE410">
        <v>45919557</v>
      </c>
      <c r="EF410">
        <v>2</v>
      </c>
      <c r="EG410" t="s">
        <v>24</v>
      </c>
      <c r="EH410">
        <v>0</v>
      </c>
      <c r="EI410" t="s">
        <v>3</v>
      </c>
      <c r="EJ410">
        <v>1</v>
      </c>
      <c r="EK410">
        <v>6001</v>
      </c>
      <c r="EL410" t="s">
        <v>349</v>
      </c>
      <c r="EM410" t="s">
        <v>350</v>
      </c>
      <c r="EO410" t="s">
        <v>3</v>
      </c>
      <c r="EQ410">
        <v>0</v>
      </c>
      <c r="ER410">
        <v>5650</v>
      </c>
      <c r="ES410">
        <v>5650</v>
      </c>
      <c r="ET410">
        <v>0</v>
      </c>
      <c r="EU410">
        <v>0</v>
      </c>
      <c r="EV410">
        <v>0</v>
      </c>
      <c r="EW410">
        <v>0</v>
      </c>
      <c r="EX410">
        <v>0</v>
      </c>
      <c r="FQ410">
        <v>0</v>
      </c>
      <c r="FR410">
        <f t="shared" si="402"/>
        <v>0</v>
      </c>
      <c r="FS410">
        <v>0</v>
      </c>
      <c r="FT410" t="s">
        <v>28</v>
      </c>
      <c r="FU410" t="s">
        <v>29</v>
      </c>
      <c r="FX410">
        <v>94.5</v>
      </c>
      <c r="FY410">
        <v>55.25</v>
      </c>
      <c r="GA410" t="s">
        <v>3</v>
      </c>
      <c r="GD410">
        <v>1</v>
      </c>
      <c r="GF410">
        <v>-1996811505</v>
      </c>
      <c r="GG410">
        <v>2</v>
      </c>
      <c r="GH410">
        <v>1</v>
      </c>
      <c r="GI410">
        <v>-2</v>
      </c>
      <c r="GJ410">
        <v>0</v>
      </c>
      <c r="GK410">
        <v>0</v>
      </c>
      <c r="GL410">
        <f t="shared" si="403"/>
        <v>0</v>
      </c>
      <c r="GM410">
        <f t="shared" si="404"/>
        <v>613.41999999999996</v>
      </c>
      <c r="GN410">
        <f t="shared" si="405"/>
        <v>613.41999999999996</v>
      </c>
      <c r="GO410">
        <f t="shared" si="406"/>
        <v>0</v>
      </c>
      <c r="GP410">
        <f t="shared" si="407"/>
        <v>0</v>
      </c>
      <c r="GR410">
        <v>0</v>
      </c>
      <c r="GS410">
        <v>3</v>
      </c>
      <c r="GT410">
        <v>0</v>
      </c>
      <c r="GU410" t="s">
        <v>3</v>
      </c>
      <c r="GV410">
        <f t="shared" si="408"/>
        <v>0</v>
      </c>
      <c r="GW410">
        <v>1</v>
      </c>
      <c r="GX410">
        <f t="shared" si="409"/>
        <v>0</v>
      </c>
      <c r="HA410">
        <v>0</v>
      </c>
      <c r="HB410">
        <v>0</v>
      </c>
      <c r="HC410">
        <f t="shared" si="410"/>
        <v>0</v>
      </c>
      <c r="IK410">
        <v>0</v>
      </c>
    </row>
    <row r="411" spans="1:245" x14ac:dyDescent="0.2">
      <c r="A411">
        <v>18</v>
      </c>
      <c r="B411">
        <v>1</v>
      </c>
      <c r="C411">
        <v>822</v>
      </c>
      <c r="E411" t="s">
        <v>468</v>
      </c>
      <c r="F411" t="s">
        <v>369</v>
      </c>
      <c r="G411" t="s">
        <v>370</v>
      </c>
      <c r="H411" t="s">
        <v>19</v>
      </c>
      <c r="I411">
        <f>I407*J411</f>
        <v>0.10857</v>
      </c>
      <c r="J411">
        <v>7.2380000000000004</v>
      </c>
      <c r="O411">
        <f t="shared" si="376"/>
        <v>613.41999999999996</v>
      </c>
      <c r="P411">
        <f t="shared" si="377"/>
        <v>613.41999999999996</v>
      </c>
      <c r="Q411">
        <f t="shared" si="378"/>
        <v>0</v>
      </c>
      <c r="R411">
        <f t="shared" si="379"/>
        <v>0</v>
      </c>
      <c r="S411">
        <f t="shared" si="380"/>
        <v>0</v>
      </c>
      <c r="T411">
        <f t="shared" si="381"/>
        <v>0</v>
      </c>
      <c r="U411">
        <f t="shared" si="382"/>
        <v>0</v>
      </c>
      <c r="V411">
        <f t="shared" si="383"/>
        <v>0</v>
      </c>
      <c r="W411">
        <f t="shared" si="384"/>
        <v>0</v>
      </c>
      <c r="X411">
        <f t="shared" si="385"/>
        <v>0</v>
      </c>
      <c r="Y411">
        <f t="shared" si="386"/>
        <v>0</v>
      </c>
      <c r="AA411">
        <v>47641669</v>
      </c>
      <c r="AB411">
        <f t="shared" si="387"/>
        <v>5650</v>
      </c>
      <c r="AC411">
        <f t="shared" si="388"/>
        <v>5650</v>
      </c>
      <c r="AD411">
        <f t="shared" si="411"/>
        <v>0</v>
      </c>
      <c r="AE411">
        <f t="shared" si="412"/>
        <v>0</v>
      </c>
      <c r="AF411">
        <f t="shared" si="412"/>
        <v>0</v>
      </c>
      <c r="AG411">
        <f t="shared" si="389"/>
        <v>0</v>
      </c>
      <c r="AH411">
        <f t="shared" si="413"/>
        <v>0</v>
      </c>
      <c r="AI411">
        <f t="shared" si="413"/>
        <v>0</v>
      </c>
      <c r="AJ411">
        <f t="shared" si="390"/>
        <v>0</v>
      </c>
      <c r="AK411">
        <v>5650</v>
      </c>
      <c r="AL411">
        <v>5650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95</v>
      </c>
      <c r="AU411">
        <v>55</v>
      </c>
      <c r="AV411">
        <v>1</v>
      </c>
      <c r="AW411">
        <v>1</v>
      </c>
      <c r="AZ411">
        <v>1</v>
      </c>
      <c r="BA411">
        <v>1</v>
      </c>
      <c r="BB411">
        <v>1</v>
      </c>
      <c r="BC411">
        <v>1</v>
      </c>
      <c r="BD411" t="s">
        <v>3</v>
      </c>
      <c r="BE411" t="s">
        <v>3</v>
      </c>
      <c r="BF411" t="s">
        <v>3</v>
      </c>
      <c r="BG411" t="s">
        <v>3</v>
      </c>
      <c r="BH411">
        <v>3</v>
      </c>
      <c r="BI411">
        <v>1</v>
      </c>
      <c r="BJ411" t="s">
        <v>371</v>
      </c>
      <c r="BM411">
        <v>6001</v>
      </c>
      <c r="BN411">
        <v>0</v>
      </c>
      <c r="BO411" t="s">
        <v>3</v>
      </c>
      <c r="BP411">
        <v>0</v>
      </c>
      <c r="BQ411">
        <v>2</v>
      </c>
      <c r="BR411">
        <v>0</v>
      </c>
      <c r="BS411">
        <v>1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3</v>
      </c>
      <c r="BZ411">
        <v>105</v>
      </c>
      <c r="CA411">
        <v>65</v>
      </c>
      <c r="CE411">
        <v>0</v>
      </c>
      <c r="CF411">
        <v>0</v>
      </c>
      <c r="CG411">
        <v>0</v>
      </c>
      <c r="CM411">
        <v>0</v>
      </c>
      <c r="CN411" t="s">
        <v>3</v>
      </c>
      <c r="CO411">
        <v>0</v>
      </c>
      <c r="CP411">
        <f t="shared" si="391"/>
        <v>613.41999999999996</v>
      </c>
      <c r="CQ411">
        <f t="shared" si="392"/>
        <v>5650</v>
      </c>
      <c r="CR411">
        <f t="shared" si="393"/>
        <v>0</v>
      </c>
      <c r="CS411">
        <f t="shared" si="394"/>
        <v>0</v>
      </c>
      <c r="CT411">
        <f t="shared" si="395"/>
        <v>0</v>
      </c>
      <c r="CU411">
        <f t="shared" si="396"/>
        <v>0</v>
      </c>
      <c r="CV411">
        <f t="shared" si="397"/>
        <v>0</v>
      </c>
      <c r="CW411">
        <f t="shared" si="398"/>
        <v>0</v>
      </c>
      <c r="CX411">
        <f t="shared" si="399"/>
        <v>0</v>
      </c>
      <c r="CY411">
        <f t="shared" si="400"/>
        <v>0</v>
      </c>
      <c r="CZ411">
        <f t="shared" si="401"/>
        <v>0</v>
      </c>
      <c r="DC411" t="s">
        <v>3</v>
      </c>
      <c r="DD411" t="s">
        <v>3</v>
      </c>
      <c r="DE411" t="s">
        <v>3</v>
      </c>
      <c r="DF411" t="s">
        <v>3</v>
      </c>
      <c r="DG411" t="s">
        <v>3</v>
      </c>
      <c r="DH411" t="s">
        <v>3</v>
      </c>
      <c r="DI411" t="s">
        <v>3</v>
      </c>
      <c r="DJ411" t="s">
        <v>3</v>
      </c>
      <c r="DK411" t="s">
        <v>3</v>
      </c>
      <c r="DL411" t="s">
        <v>3</v>
      </c>
      <c r="DM411" t="s">
        <v>3</v>
      </c>
      <c r="DN411">
        <v>0</v>
      </c>
      <c r="DO411">
        <v>0</v>
      </c>
      <c r="DP411">
        <v>1</v>
      </c>
      <c r="DQ411">
        <v>1</v>
      </c>
      <c r="DU411">
        <v>1009</v>
      </c>
      <c r="DV411" t="s">
        <v>19</v>
      </c>
      <c r="DW411" t="s">
        <v>19</v>
      </c>
      <c r="DX411">
        <v>1000</v>
      </c>
      <c r="EE411">
        <v>45919557</v>
      </c>
      <c r="EF411">
        <v>2</v>
      </c>
      <c r="EG411" t="s">
        <v>24</v>
      </c>
      <c r="EH411">
        <v>0</v>
      </c>
      <c r="EI411" t="s">
        <v>3</v>
      </c>
      <c r="EJ411">
        <v>1</v>
      </c>
      <c r="EK411">
        <v>6001</v>
      </c>
      <c r="EL411" t="s">
        <v>349</v>
      </c>
      <c r="EM411" t="s">
        <v>350</v>
      </c>
      <c r="EO411" t="s">
        <v>3</v>
      </c>
      <c r="EQ411">
        <v>0</v>
      </c>
      <c r="ER411">
        <v>5650</v>
      </c>
      <c r="ES411">
        <v>5650</v>
      </c>
      <c r="ET411">
        <v>0</v>
      </c>
      <c r="EU411">
        <v>0</v>
      </c>
      <c r="EV411">
        <v>0</v>
      </c>
      <c r="EW411">
        <v>0</v>
      </c>
      <c r="EX411">
        <v>0</v>
      </c>
      <c r="FQ411">
        <v>0</v>
      </c>
      <c r="FR411">
        <f t="shared" si="402"/>
        <v>0</v>
      </c>
      <c r="FS411">
        <v>0</v>
      </c>
      <c r="FT411" t="s">
        <v>28</v>
      </c>
      <c r="FU411" t="s">
        <v>29</v>
      </c>
      <c r="FX411">
        <v>94.5</v>
      </c>
      <c r="FY411">
        <v>55.25</v>
      </c>
      <c r="GA411" t="s">
        <v>3</v>
      </c>
      <c r="GD411">
        <v>1</v>
      </c>
      <c r="GF411">
        <v>-1996811505</v>
      </c>
      <c r="GG411">
        <v>2</v>
      </c>
      <c r="GH411">
        <v>1</v>
      </c>
      <c r="GI411">
        <v>-2</v>
      </c>
      <c r="GJ411">
        <v>0</v>
      </c>
      <c r="GK411">
        <v>0</v>
      </c>
      <c r="GL411">
        <f t="shared" si="403"/>
        <v>0</v>
      </c>
      <c r="GM411">
        <f t="shared" si="404"/>
        <v>613.41999999999996</v>
      </c>
      <c r="GN411">
        <f t="shared" si="405"/>
        <v>613.41999999999996</v>
      </c>
      <c r="GO411">
        <f t="shared" si="406"/>
        <v>0</v>
      </c>
      <c r="GP411">
        <f t="shared" si="407"/>
        <v>0</v>
      </c>
      <c r="GR411">
        <v>0</v>
      </c>
      <c r="GS411">
        <v>0</v>
      </c>
      <c r="GT411">
        <v>0</v>
      </c>
      <c r="GU411" t="s">
        <v>3</v>
      </c>
      <c r="GV411">
        <f t="shared" si="408"/>
        <v>0</v>
      </c>
      <c r="GW411">
        <v>1</v>
      </c>
      <c r="GX411">
        <f t="shared" si="409"/>
        <v>0</v>
      </c>
      <c r="HA411">
        <v>0</v>
      </c>
      <c r="HB411">
        <v>0</v>
      </c>
      <c r="HC411">
        <f t="shared" si="410"/>
        <v>0</v>
      </c>
      <c r="IK411">
        <v>0</v>
      </c>
    </row>
    <row r="412" spans="1:245" x14ac:dyDescent="0.2">
      <c r="A412">
        <v>18</v>
      </c>
      <c r="B412">
        <v>1</v>
      </c>
      <c r="C412">
        <v>802</v>
      </c>
      <c r="E412" t="s">
        <v>469</v>
      </c>
      <c r="F412" t="s">
        <v>369</v>
      </c>
      <c r="G412" t="s">
        <v>373</v>
      </c>
      <c r="H412" t="s">
        <v>19</v>
      </c>
      <c r="I412">
        <f>I406*J412</f>
        <v>3.4199999999999999E-3</v>
      </c>
      <c r="J412">
        <v>0.22800000000000001</v>
      </c>
      <c r="O412">
        <f t="shared" si="376"/>
        <v>19.32</v>
      </c>
      <c r="P412">
        <f t="shared" si="377"/>
        <v>19.32</v>
      </c>
      <c r="Q412">
        <f t="shared" si="378"/>
        <v>0</v>
      </c>
      <c r="R412">
        <f t="shared" si="379"/>
        <v>0</v>
      </c>
      <c r="S412">
        <f t="shared" si="380"/>
        <v>0</v>
      </c>
      <c r="T412">
        <f t="shared" si="381"/>
        <v>0</v>
      </c>
      <c r="U412">
        <f t="shared" si="382"/>
        <v>0</v>
      </c>
      <c r="V412">
        <f t="shared" si="383"/>
        <v>0</v>
      </c>
      <c r="W412">
        <f t="shared" si="384"/>
        <v>0</v>
      </c>
      <c r="X412">
        <f t="shared" si="385"/>
        <v>0</v>
      </c>
      <c r="Y412">
        <f t="shared" si="386"/>
        <v>0</v>
      </c>
      <c r="AA412">
        <v>47636896</v>
      </c>
      <c r="AB412">
        <f t="shared" si="387"/>
        <v>5650</v>
      </c>
      <c r="AC412">
        <f t="shared" si="388"/>
        <v>5650</v>
      </c>
      <c r="AD412">
        <f t="shared" si="411"/>
        <v>0</v>
      </c>
      <c r="AE412">
        <f t="shared" si="412"/>
        <v>0</v>
      </c>
      <c r="AF412">
        <f t="shared" si="412"/>
        <v>0</v>
      </c>
      <c r="AG412">
        <f t="shared" si="389"/>
        <v>0</v>
      </c>
      <c r="AH412">
        <f t="shared" si="413"/>
        <v>0</v>
      </c>
      <c r="AI412">
        <f t="shared" si="413"/>
        <v>0</v>
      </c>
      <c r="AJ412">
        <f t="shared" si="390"/>
        <v>0</v>
      </c>
      <c r="AK412">
        <v>5650</v>
      </c>
      <c r="AL412">
        <v>5650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95</v>
      </c>
      <c r="AU412">
        <v>55</v>
      </c>
      <c r="AV412">
        <v>1</v>
      </c>
      <c r="AW412">
        <v>1</v>
      </c>
      <c r="AZ412">
        <v>1</v>
      </c>
      <c r="BA412">
        <v>1</v>
      </c>
      <c r="BB412">
        <v>1</v>
      </c>
      <c r="BC412">
        <v>1</v>
      </c>
      <c r="BD412" t="s">
        <v>3</v>
      </c>
      <c r="BE412" t="s">
        <v>3</v>
      </c>
      <c r="BF412" t="s">
        <v>3</v>
      </c>
      <c r="BG412" t="s">
        <v>3</v>
      </c>
      <c r="BH412">
        <v>3</v>
      </c>
      <c r="BI412">
        <v>1</v>
      </c>
      <c r="BJ412" t="s">
        <v>371</v>
      </c>
      <c r="BM412">
        <v>6001</v>
      </c>
      <c r="BN412">
        <v>0</v>
      </c>
      <c r="BO412" t="s">
        <v>3</v>
      </c>
      <c r="BP412">
        <v>0</v>
      </c>
      <c r="BQ412">
        <v>2</v>
      </c>
      <c r="BR412">
        <v>0</v>
      </c>
      <c r="BS412">
        <v>1</v>
      </c>
      <c r="BT412">
        <v>1</v>
      </c>
      <c r="BU412">
        <v>1</v>
      </c>
      <c r="BV412">
        <v>1</v>
      </c>
      <c r="BW412">
        <v>1</v>
      </c>
      <c r="BX412">
        <v>1</v>
      </c>
      <c r="BY412" t="s">
        <v>3</v>
      </c>
      <c r="BZ412">
        <v>105</v>
      </c>
      <c r="CA412">
        <v>65</v>
      </c>
      <c r="CE412">
        <v>0</v>
      </c>
      <c r="CF412">
        <v>0</v>
      </c>
      <c r="CG412">
        <v>0</v>
      </c>
      <c r="CM412">
        <v>0</v>
      </c>
      <c r="CN412" t="s">
        <v>3</v>
      </c>
      <c r="CO412">
        <v>0</v>
      </c>
      <c r="CP412">
        <f t="shared" si="391"/>
        <v>19.32</v>
      </c>
      <c r="CQ412">
        <f t="shared" si="392"/>
        <v>5650</v>
      </c>
      <c r="CR412">
        <f t="shared" si="393"/>
        <v>0</v>
      </c>
      <c r="CS412">
        <f t="shared" si="394"/>
        <v>0</v>
      </c>
      <c r="CT412">
        <f t="shared" si="395"/>
        <v>0</v>
      </c>
      <c r="CU412">
        <f t="shared" si="396"/>
        <v>0</v>
      </c>
      <c r="CV412">
        <f t="shared" si="397"/>
        <v>0</v>
      </c>
      <c r="CW412">
        <f t="shared" si="398"/>
        <v>0</v>
      </c>
      <c r="CX412">
        <f t="shared" si="399"/>
        <v>0</v>
      </c>
      <c r="CY412">
        <f t="shared" si="400"/>
        <v>0</v>
      </c>
      <c r="CZ412">
        <f t="shared" si="401"/>
        <v>0</v>
      </c>
      <c r="DC412" t="s">
        <v>3</v>
      </c>
      <c r="DD412" t="s">
        <v>3</v>
      </c>
      <c r="DE412" t="s">
        <v>3</v>
      </c>
      <c r="DF412" t="s">
        <v>3</v>
      </c>
      <c r="DG412" t="s">
        <v>3</v>
      </c>
      <c r="DH412" t="s">
        <v>3</v>
      </c>
      <c r="DI412" t="s">
        <v>3</v>
      </c>
      <c r="DJ412" t="s">
        <v>3</v>
      </c>
      <c r="DK412" t="s">
        <v>3</v>
      </c>
      <c r="DL412" t="s">
        <v>3</v>
      </c>
      <c r="DM412" t="s">
        <v>3</v>
      </c>
      <c r="DN412">
        <v>0</v>
      </c>
      <c r="DO412">
        <v>0</v>
      </c>
      <c r="DP412">
        <v>1</v>
      </c>
      <c r="DQ412">
        <v>1</v>
      </c>
      <c r="DU412">
        <v>1009</v>
      </c>
      <c r="DV412" t="s">
        <v>19</v>
      </c>
      <c r="DW412" t="s">
        <v>19</v>
      </c>
      <c r="DX412">
        <v>1000</v>
      </c>
      <c r="EE412">
        <v>45919557</v>
      </c>
      <c r="EF412">
        <v>2</v>
      </c>
      <c r="EG412" t="s">
        <v>24</v>
      </c>
      <c r="EH412">
        <v>0</v>
      </c>
      <c r="EI412" t="s">
        <v>3</v>
      </c>
      <c r="EJ412">
        <v>1</v>
      </c>
      <c r="EK412">
        <v>6001</v>
      </c>
      <c r="EL412" t="s">
        <v>349</v>
      </c>
      <c r="EM412" t="s">
        <v>350</v>
      </c>
      <c r="EO412" t="s">
        <v>3</v>
      </c>
      <c r="EQ412">
        <v>0</v>
      </c>
      <c r="ER412">
        <v>5650</v>
      </c>
      <c r="ES412">
        <v>5650</v>
      </c>
      <c r="ET412">
        <v>0</v>
      </c>
      <c r="EU412">
        <v>0</v>
      </c>
      <c r="EV412">
        <v>0</v>
      </c>
      <c r="EW412">
        <v>0</v>
      </c>
      <c r="EX412">
        <v>0</v>
      </c>
      <c r="FQ412">
        <v>0</v>
      </c>
      <c r="FR412">
        <f t="shared" si="402"/>
        <v>0</v>
      </c>
      <c r="FS412">
        <v>0</v>
      </c>
      <c r="FT412" t="s">
        <v>28</v>
      </c>
      <c r="FU412" t="s">
        <v>29</v>
      </c>
      <c r="FX412">
        <v>94.5</v>
      </c>
      <c r="FY412">
        <v>55.25</v>
      </c>
      <c r="GA412" t="s">
        <v>3</v>
      </c>
      <c r="GD412">
        <v>1</v>
      </c>
      <c r="GF412">
        <v>-1610259268</v>
      </c>
      <c r="GG412">
        <v>2</v>
      </c>
      <c r="GH412">
        <v>1</v>
      </c>
      <c r="GI412">
        <v>-2</v>
      </c>
      <c r="GJ412">
        <v>0</v>
      </c>
      <c r="GK412">
        <v>0</v>
      </c>
      <c r="GL412">
        <f t="shared" si="403"/>
        <v>0</v>
      </c>
      <c r="GM412">
        <f t="shared" si="404"/>
        <v>19.32</v>
      </c>
      <c r="GN412">
        <f t="shared" si="405"/>
        <v>19.32</v>
      </c>
      <c r="GO412">
        <f t="shared" si="406"/>
        <v>0</v>
      </c>
      <c r="GP412">
        <f t="shared" si="407"/>
        <v>0</v>
      </c>
      <c r="GR412">
        <v>0</v>
      </c>
      <c r="GS412">
        <v>3</v>
      </c>
      <c r="GT412">
        <v>0</v>
      </c>
      <c r="GU412" t="s">
        <v>3</v>
      </c>
      <c r="GV412">
        <f t="shared" si="408"/>
        <v>0</v>
      </c>
      <c r="GW412">
        <v>1</v>
      </c>
      <c r="GX412">
        <f t="shared" si="409"/>
        <v>0</v>
      </c>
      <c r="HA412">
        <v>0</v>
      </c>
      <c r="HB412">
        <v>0</v>
      </c>
      <c r="HC412">
        <f t="shared" si="410"/>
        <v>0</v>
      </c>
      <c r="IK412">
        <v>0</v>
      </c>
    </row>
    <row r="413" spans="1:245" x14ac:dyDescent="0.2">
      <c r="A413">
        <v>18</v>
      </c>
      <c r="B413">
        <v>1</v>
      </c>
      <c r="C413">
        <v>821</v>
      </c>
      <c r="E413" t="s">
        <v>469</v>
      </c>
      <c r="F413" t="s">
        <v>369</v>
      </c>
      <c r="G413" t="s">
        <v>373</v>
      </c>
      <c r="H413" t="s">
        <v>19</v>
      </c>
      <c r="I413">
        <f>I407*J413</f>
        <v>3.4199999999999999E-3</v>
      </c>
      <c r="J413">
        <v>0.22800000000000001</v>
      </c>
      <c r="O413">
        <f t="shared" si="376"/>
        <v>19.32</v>
      </c>
      <c r="P413">
        <f t="shared" si="377"/>
        <v>19.32</v>
      </c>
      <c r="Q413">
        <f t="shared" si="378"/>
        <v>0</v>
      </c>
      <c r="R413">
        <f t="shared" si="379"/>
        <v>0</v>
      </c>
      <c r="S413">
        <f t="shared" si="380"/>
        <v>0</v>
      </c>
      <c r="T413">
        <f t="shared" si="381"/>
        <v>0</v>
      </c>
      <c r="U413">
        <f t="shared" si="382"/>
        <v>0</v>
      </c>
      <c r="V413">
        <f t="shared" si="383"/>
        <v>0</v>
      </c>
      <c r="W413">
        <f t="shared" si="384"/>
        <v>0</v>
      </c>
      <c r="X413">
        <f t="shared" si="385"/>
        <v>0</v>
      </c>
      <c r="Y413">
        <f t="shared" si="386"/>
        <v>0</v>
      </c>
      <c r="AA413">
        <v>47641669</v>
      </c>
      <c r="AB413">
        <f t="shared" si="387"/>
        <v>5650</v>
      </c>
      <c r="AC413">
        <f t="shared" si="388"/>
        <v>5650</v>
      </c>
      <c r="AD413">
        <f t="shared" si="411"/>
        <v>0</v>
      </c>
      <c r="AE413">
        <f t="shared" si="412"/>
        <v>0</v>
      </c>
      <c r="AF413">
        <f t="shared" si="412"/>
        <v>0</v>
      </c>
      <c r="AG413">
        <f t="shared" si="389"/>
        <v>0</v>
      </c>
      <c r="AH413">
        <f t="shared" si="413"/>
        <v>0</v>
      </c>
      <c r="AI413">
        <f t="shared" si="413"/>
        <v>0</v>
      </c>
      <c r="AJ413">
        <f t="shared" si="390"/>
        <v>0</v>
      </c>
      <c r="AK413">
        <v>5650</v>
      </c>
      <c r="AL413">
        <v>5650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95</v>
      </c>
      <c r="AU413">
        <v>55</v>
      </c>
      <c r="AV413">
        <v>1</v>
      </c>
      <c r="AW413">
        <v>1</v>
      </c>
      <c r="AZ413">
        <v>1</v>
      </c>
      <c r="BA413">
        <v>1</v>
      </c>
      <c r="BB413">
        <v>1</v>
      </c>
      <c r="BC413">
        <v>1</v>
      </c>
      <c r="BD413" t="s">
        <v>3</v>
      </c>
      <c r="BE413" t="s">
        <v>3</v>
      </c>
      <c r="BF413" t="s">
        <v>3</v>
      </c>
      <c r="BG413" t="s">
        <v>3</v>
      </c>
      <c r="BH413">
        <v>3</v>
      </c>
      <c r="BI413">
        <v>1</v>
      </c>
      <c r="BJ413" t="s">
        <v>371</v>
      </c>
      <c r="BM413">
        <v>6001</v>
      </c>
      <c r="BN413">
        <v>0</v>
      </c>
      <c r="BO413" t="s">
        <v>3</v>
      </c>
      <c r="BP413">
        <v>0</v>
      </c>
      <c r="BQ413">
        <v>2</v>
      </c>
      <c r="BR413">
        <v>0</v>
      </c>
      <c r="BS413">
        <v>1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3</v>
      </c>
      <c r="BZ413">
        <v>105</v>
      </c>
      <c r="CA413">
        <v>65</v>
      </c>
      <c r="CE413">
        <v>0</v>
      </c>
      <c r="CF413">
        <v>0</v>
      </c>
      <c r="CG413">
        <v>0</v>
      </c>
      <c r="CM413">
        <v>0</v>
      </c>
      <c r="CN413" t="s">
        <v>3</v>
      </c>
      <c r="CO413">
        <v>0</v>
      </c>
      <c r="CP413">
        <f t="shared" si="391"/>
        <v>19.32</v>
      </c>
      <c r="CQ413">
        <f t="shared" si="392"/>
        <v>5650</v>
      </c>
      <c r="CR413">
        <f t="shared" si="393"/>
        <v>0</v>
      </c>
      <c r="CS413">
        <f t="shared" si="394"/>
        <v>0</v>
      </c>
      <c r="CT413">
        <f t="shared" si="395"/>
        <v>0</v>
      </c>
      <c r="CU413">
        <f t="shared" si="396"/>
        <v>0</v>
      </c>
      <c r="CV413">
        <f t="shared" si="397"/>
        <v>0</v>
      </c>
      <c r="CW413">
        <f t="shared" si="398"/>
        <v>0</v>
      </c>
      <c r="CX413">
        <f t="shared" si="399"/>
        <v>0</v>
      </c>
      <c r="CY413">
        <f t="shared" si="400"/>
        <v>0</v>
      </c>
      <c r="CZ413">
        <f t="shared" si="401"/>
        <v>0</v>
      </c>
      <c r="DC413" t="s">
        <v>3</v>
      </c>
      <c r="DD413" t="s">
        <v>3</v>
      </c>
      <c r="DE413" t="s">
        <v>3</v>
      </c>
      <c r="DF413" t="s">
        <v>3</v>
      </c>
      <c r="DG413" t="s">
        <v>3</v>
      </c>
      <c r="DH413" t="s">
        <v>3</v>
      </c>
      <c r="DI413" t="s">
        <v>3</v>
      </c>
      <c r="DJ413" t="s">
        <v>3</v>
      </c>
      <c r="DK413" t="s">
        <v>3</v>
      </c>
      <c r="DL413" t="s">
        <v>3</v>
      </c>
      <c r="DM413" t="s">
        <v>3</v>
      </c>
      <c r="DN413">
        <v>0</v>
      </c>
      <c r="DO413">
        <v>0</v>
      </c>
      <c r="DP413">
        <v>1</v>
      </c>
      <c r="DQ413">
        <v>1</v>
      </c>
      <c r="DU413">
        <v>1009</v>
      </c>
      <c r="DV413" t="s">
        <v>19</v>
      </c>
      <c r="DW413" t="s">
        <v>19</v>
      </c>
      <c r="DX413">
        <v>1000</v>
      </c>
      <c r="EE413">
        <v>45919557</v>
      </c>
      <c r="EF413">
        <v>2</v>
      </c>
      <c r="EG413" t="s">
        <v>24</v>
      </c>
      <c r="EH413">
        <v>0</v>
      </c>
      <c r="EI413" t="s">
        <v>3</v>
      </c>
      <c r="EJ413">
        <v>1</v>
      </c>
      <c r="EK413">
        <v>6001</v>
      </c>
      <c r="EL413" t="s">
        <v>349</v>
      </c>
      <c r="EM413" t="s">
        <v>350</v>
      </c>
      <c r="EO413" t="s">
        <v>3</v>
      </c>
      <c r="EQ413">
        <v>0</v>
      </c>
      <c r="ER413">
        <v>5650</v>
      </c>
      <c r="ES413">
        <v>5650</v>
      </c>
      <c r="ET413">
        <v>0</v>
      </c>
      <c r="EU413">
        <v>0</v>
      </c>
      <c r="EV413">
        <v>0</v>
      </c>
      <c r="EW413">
        <v>0</v>
      </c>
      <c r="EX413">
        <v>0</v>
      </c>
      <c r="FQ413">
        <v>0</v>
      </c>
      <c r="FR413">
        <f t="shared" si="402"/>
        <v>0</v>
      </c>
      <c r="FS413">
        <v>0</v>
      </c>
      <c r="FT413" t="s">
        <v>28</v>
      </c>
      <c r="FU413" t="s">
        <v>29</v>
      </c>
      <c r="FX413">
        <v>94.5</v>
      </c>
      <c r="FY413">
        <v>55.25</v>
      </c>
      <c r="GA413" t="s">
        <v>3</v>
      </c>
      <c r="GD413">
        <v>1</v>
      </c>
      <c r="GF413">
        <v>-1610259268</v>
      </c>
      <c r="GG413">
        <v>2</v>
      </c>
      <c r="GH413">
        <v>1</v>
      </c>
      <c r="GI413">
        <v>-2</v>
      </c>
      <c r="GJ413">
        <v>0</v>
      </c>
      <c r="GK413">
        <v>0</v>
      </c>
      <c r="GL413">
        <f t="shared" si="403"/>
        <v>0</v>
      </c>
      <c r="GM413">
        <f t="shared" si="404"/>
        <v>19.32</v>
      </c>
      <c r="GN413">
        <f t="shared" si="405"/>
        <v>19.32</v>
      </c>
      <c r="GO413">
        <f t="shared" si="406"/>
        <v>0</v>
      </c>
      <c r="GP413">
        <f t="shared" si="407"/>
        <v>0</v>
      </c>
      <c r="GR413">
        <v>0</v>
      </c>
      <c r="GS413">
        <v>0</v>
      </c>
      <c r="GT413">
        <v>0</v>
      </c>
      <c r="GU413" t="s">
        <v>3</v>
      </c>
      <c r="GV413">
        <f t="shared" si="408"/>
        <v>0</v>
      </c>
      <c r="GW413">
        <v>1</v>
      </c>
      <c r="GX413">
        <f t="shared" si="409"/>
        <v>0</v>
      </c>
      <c r="HA413">
        <v>0</v>
      </c>
      <c r="HB413">
        <v>0</v>
      </c>
      <c r="HC413">
        <f t="shared" si="410"/>
        <v>0</v>
      </c>
      <c r="IK413">
        <v>0</v>
      </c>
    </row>
    <row r="414" spans="1:245" x14ac:dyDescent="0.2">
      <c r="A414">
        <v>17</v>
      </c>
      <c r="B414">
        <v>1</v>
      </c>
      <c r="C414">
        <f>ROW(SmtRes!A829)</f>
        <v>829</v>
      </c>
      <c r="D414">
        <f>ROW(EtalonRes!A829)</f>
        <v>829</v>
      </c>
      <c r="E414" t="s">
        <v>470</v>
      </c>
      <c r="F414" t="s">
        <v>375</v>
      </c>
      <c r="G414" t="s">
        <v>376</v>
      </c>
      <c r="H414" t="s">
        <v>19</v>
      </c>
      <c r="I414">
        <v>1.422E-2</v>
      </c>
      <c r="J414">
        <v>0</v>
      </c>
      <c r="O414">
        <f t="shared" si="376"/>
        <v>48.02</v>
      </c>
      <c r="P414">
        <f t="shared" si="377"/>
        <v>0</v>
      </c>
      <c r="Q414">
        <f t="shared" si="378"/>
        <v>3.16</v>
      </c>
      <c r="R414">
        <f t="shared" si="379"/>
        <v>0.11</v>
      </c>
      <c r="S414">
        <f t="shared" si="380"/>
        <v>44.86</v>
      </c>
      <c r="T414">
        <f t="shared" si="381"/>
        <v>0</v>
      </c>
      <c r="U414">
        <f t="shared" si="382"/>
        <v>4.9459648499999993</v>
      </c>
      <c r="V414">
        <f t="shared" si="383"/>
        <v>8.9941500000000011E-3</v>
      </c>
      <c r="W414">
        <f t="shared" si="384"/>
        <v>0</v>
      </c>
      <c r="X414">
        <f t="shared" si="385"/>
        <v>36.43</v>
      </c>
      <c r="Y414">
        <f t="shared" si="386"/>
        <v>32.380000000000003</v>
      </c>
      <c r="AA414">
        <v>47636896</v>
      </c>
      <c r="AB414">
        <f t="shared" si="387"/>
        <v>3377.2584750000001</v>
      </c>
      <c r="AC414">
        <f t="shared" si="388"/>
        <v>0</v>
      </c>
      <c r="AD414">
        <f>ROUND((((((ET414*1.15)*1.25))-(((EU414*1.15)*1.25)))+AE414),6)</f>
        <v>222.55375000000001</v>
      </c>
      <c r="AE414">
        <f>ROUND((((EU414*1.15)*1.25)),6)</f>
        <v>7.8343749999999996</v>
      </c>
      <c r="AF414">
        <f>ROUND((((EV414*1.15)*1.15)),6)</f>
        <v>3154.7047250000001</v>
      </c>
      <c r="AG414">
        <f t="shared" si="389"/>
        <v>0</v>
      </c>
      <c r="AH414">
        <f>(((EW414*1.15)*1.15))</f>
        <v>347.81749999999994</v>
      </c>
      <c r="AI414">
        <f>(((EX414*1.15)*1.25))</f>
        <v>0.63250000000000006</v>
      </c>
      <c r="AJ414">
        <f t="shared" si="390"/>
        <v>0</v>
      </c>
      <c r="AK414">
        <v>2540.23</v>
      </c>
      <c r="AL414">
        <v>0</v>
      </c>
      <c r="AM414">
        <v>154.82</v>
      </c>
      <c r="AN414">
        <v>5.45</v>
      </c>
      <c r="AO414">
        <v>2385.41</v>
      </c>
      <c r="AP414">
        <v>0</v>
      </c>
      <c r="AQ414">
        <v>263</v>
      </c>
      <c r="AR414">
        <v>0.44</v>
      </c>
      <c r="AS414">
        <v>0</v>
      </c>
      <c r="AT414">
        <v>81</v>
      </c>
      <c r="AU414">
        <v>72</v>
      </c>
      <c r="AV414">
        <v>1</v>
      </c>
      <c r="AW414">
        <v>1</v>
      </c>
      <c r="AZ414">
        <v>1</v>
      </c>
      <c r="BA414">
        <v>1</v>
      </c>
      <c r="BB414">
        <v>1</v>
      </c>
      <c r="BC414">
        <v>1</v>
      </c>
      <c r="BD414" t="s">
        <v>3</v>
      </c>
      <c r="BE414" t="s">
        <v>3</v>
      </c>
      <c r="BF414" t="s">
        <v>3</v>
      </c>
      <c r="BG414" t="s">
        <v>3</v>
      </c>
      <c r="BH414">
        <v>0</v>
      </c>
      <c r="BI414">
        <v>1</v>
      </c>
      <c r="BJ414" t="s">
        <v>377</v>
      </c>
      <c r="BM414">
        <v>9001</v>
      </c>
      <c r="BN414">
        <v>0</v>
      </c>
      <c r="BO414" t="s">
        <v>3</v>
      </c>
      <c r="BP414">
        <v>0</v>
      </c>
      <c r="BQ414">
        <v>2</v>
      </c>
      <c r="BR414">
        <v>0</v>
      </c>
      <c r="BS414">
        <v>1</v>
      </c>
      <c r="BT414">
        <v>1</v>
      </c>
      <c r="BU414">
        <v>1</v>
      </c>
      <c r="BV414">
        <v>1</v>
      </c>
      <c r="BW414">
        <v>1</v>
      </c>
      <c r="BX414">
        <v>1</v>
      </c>
      <c r="BY414" t="s">
        <v>3</v>
      </c>
      <c r="BZ414">
        <v>90</v>
      </c>
      <c r="CA414">
        <v>85</v>
      </c>
      <c r="CE414">
        <v>0</v>
      </c>
      <c r="CF414">
        <v>0</v>
      </c>
      <c r="CG414">
        <v>0</v>
      </c>
      <c r="CM414">
        <v>0</v>
      </c>
      <c r="CN414" t="s">
        <v>1175</v>
      </c>
      <c r="CO414">
        <v>0</v>
      </c>
      <c r="CP414">
        <f t="shared" si="391"/>
        <v>48.019999999999996</v>
      </c>
      <c r="CQ414">
        <f t="shared" si="392"/>
        <v>0</v>
      </c>
      <c r="CR414">
        <f t="shared" si="393"/>
        <v>222.55375000000001</v>
      </c>
      <c r="CS414">
        <f t="shared" si="394"/>
        <v>7.8343749999999996</v>
      </c>
      <c r="CT414">
        <f t="shared" si="395"/>
        <v>3154.7047250000001</v>
      </c>
      <c r="CU414">
        <f t="shared" si="396"/>
        <v>0</v>
      </c>
      <c r="CV414">
        <f t="shared" si="397"/>
        <v>347.81749999999994</v>
      </c>
      <c r="CW414">
        <f t="shared" si="398"/>
        <v>0.63250000000000006</v>
      </c>
      <c r="CX414">
        <f t="shared" si="399"/>
        <v>0</v>
      </c>
      <c r="CY414">
        <f t="shared" si="400"/>
        <v>36.425699999999999</v>
      </c>
      <c r="CZ414">
        <f t="shared" si="401"/>
        <v>32.378399999999999</v>
      </c>
      <c r="DC414" t="s">
        <v>3</v>
      </c>
      <c r="DD414" t="s">
        <v>3</v>
      </c>
      <c r="DE414" t="s">
        <v>348</v>
      </c>
      <c r="DF414" t="s">
        <v>348</v>
      </c>
      <c r="DG414" t="s">
        <v>196</v>
      </c>
      <c r="DH414" t="s">
        <v>3</v>
      </c>
      <c r="DI414" t="s">
        <v>196</v>
      </c>
      <c r="DJ414" t="s">
        <v>348</v>
      </c>
      <c r="DK414" t="s">
        <v>3</v>
      </c>
      <c r="DL414" t="s">
        <v>3</v>
      </c>
      <c r="DM414" t="s">
        <v>3</v>
      </c>
      <c r="DN414">
        <v>0</v>
      </c>
      <c r="DO414">
        <v>0</v>
      </c>
      <c r="DP414">
        <v>1</v>
      </c>
      <c r="DQ414">
        <v>1</v>
      </c>
      <c r="DU414">
        <v>1009</v>
      </c>
      <c r="DV414" t="s">
        <v>19</v>
      </c>
      <c r="DW414" t="s">
        <v>19</v>
      </c>
      <c r="DX414">
        <v>1000</v>
      </c>
      <c r="EE414">
        <v>45919569</v>
      </c>
      <c r="EF414">
        <v>2</v>
      </c>
      <c r="EG414" t="s">
        <v>24</v>
      </c>
      <c r="EH414">
        <v>0</v>
      </c>
      <c r="EI414" t="s">
        <v>3</v>
      </c>
      <c r="EJ414">
        <v>1</v>
      </c>
      <c r="EK414">
        <v>9001</v>
      </c>
      <c r="EL414" t="s">
        <v>25</v>
      </c>
      <c r="EM414" t="s">
        <v>26</v>
      </c>
      <c r="EO414" t="s">
        <v>351</v>
      </c>
      <c r="EQ414">
        <v>0</v>
      </c>
      <c r="ER414">
        <v>2540.23</v>
      </c>
      <c r="ES414">
        <v>0</v>
      </c>
      <c r="ET414">
        <v>154.82</v>
      </c>
      <c r="EU414">
        <v>5.45</v>
      </c>
      <c r="EV414">
        <v>2385.41</v>
      </c>
      <c r="EW414">
        <v>263</v>
      </c>
      <c r="EX414">
        <v>0.44</v>
      </c>
      <c r="EY414">
        <v>0</v>
      </c>
      <c r="FQ414">
        <v>0</v>
      </c>
      <c r="FR414">
        <f t="shared" si="402"/>
        <v>0</v>
      </c>
      <c r="FS414">
        <v>0</v>
      </c>
      <c r="FT414" t="s">
        <v>28</v>
      </c>
      <c r="FU414" t="s">
        <v>29</v>
      </c>
      <c r="FX414">
        <v>81</v>
      </c>
      <c r="FY414">
        <v>72.25</v>
      </c>
      <c r="GA414" t="s">
        <v>3</v>
      </c>
      <c r="GD414">
        <v>1</v>
      </c>
      <c r="GF414">
        <v>2023062089</v>
      </c>
      <c r="GG414">
        <v>2</v>
      </c>
      <c r="GH414">
        <v>1</v>
      </c>
      <c r="GI414">
        <v>-2</v>
      </c>
      <c r="GJ414">
        <v>0</v>
      </c>
      <c r="GK414">
        <v>0</v>
      </c>
      <c r="GL414">
        <f t="shared" si="403"/>
        <v>0</v>
      </c>
      <c r="GM414">
        <f t="shared" si="404"/>
        <v>116.83</v>
      </c>
      <c r="GN414">
        <f t="shared" si="405"/>
        <v>116.83</v>
      </c>
      <c r="GO414">
        <f t="shared" si="406"/>
        <v>0</v>
      </c>
      <c r="GP414">
        <f t="shared" si="407"/>
        <v>0</v>
      </c>
      <c r="GR414">
        <v>0</v>
      </c>
      <c r="GS414">
        <v>3</v>
      </c>
      <c r="GT414">
        <v>0</v>
      </c>
      <c r="GU414" t="s">
        <v>3</v>
      </c>
      <c r="GV414">
        <f t="shared" si="408"/>
        <v>0</v>
      </c>
      <c r="GW414">
        <v>1</v>
      </c>
      <c r="GX414">
        <f t="shared" si="409"/>
        <v>0</v>
      </c>
      <c r="HA414">
        <v>0</v>
      </c>
      <c r="HB414">
        <v>0</v>
      </c>
      <c r="HC414">
        <f t="shared" si="410"/>
        <v>0</v>
      </c>
      <c r="IK414">
        <v>0</v>
      </c>
    </row>
    <row r="415" spans="1:245" x14ac:dyDescent="0.2">
      <c r="A415">
        <v>17</v>
      </c>
      <c r="B415">
        <v>1</v>
      </c>
      <c r="C415">
        <f>ROW(SmtRes!A834)</f>
        <v>834</v>
      </c>
      <c r="D415">
        <f>ROW(EtalonRes!A834)</f>
        <v>834</v>
      </c>
      <c r="E415" t="s">
        <v>470</v>
      </c>
      <c r="F415" t="s">
        <v>375</v>
      </c>
      <c r="G415" t="s">
        <v>376</v>
      </c>
      <c r="H415" t="s">
        <v>19</v>
      </c>
      <c r="I415">
        <v>1.422E-2</v>
      </c>
      <c r="J415">
        <v>0</v>
      </c>
      <c r="O415">
        <f t="shared" si="376"/>
        <v>48.02</v>
      </c>
      <c r="P415">
        <f t="shared" si="377"/>
        <v>0</v>
      </c>
      <c r="Q415">
        <f t="shared" si="378"/>
        <v>3.16</v>
      </c>
      <c r="R415">
        <f t="shared" si="379"/>
        <v>0.11</v>
      </c>
      <c r="S415">
        <f t="shared" si="380"/>
        <v>44.86</v>
      </c>
      <c r="T415">
        <f t="shared" si="381"/>
        <v>0</v>
      </c>
      <c r="U415">
        <f t="shared" si="382"/>
        <v>4.9459648499999993</v>
      </c>
      <c r="V415">
        <f t="shared" si="383"/>
        <v>8.9941500000000011E-3</v>
      </c>
      <c r="W415">
        <f t="shared" si="384"/>
        <v>0</v>
      </c>
      <c r="X415">
        <f t="shared" si="385"/>
        <v>36.43</v>
      </c>
      <c r="Y415">
        <f t="shared" si="386"/>
        <v>32.380000000000003</v>
      </c>
      <c r="AA415">
        <v>47641669</v>
      </c>
      <c r="AB415">
        <f t="shared" si="387"/>
        <v>3377.2584750000001</v>
      </c>
      <c r="AC415">
        <f t="shared" si="388"/>
        <v>0</v>
      </c>
      <c r="AD415">
        <f>ROUND((((((ET415*1.15)*1.25))-(((EU415*1.15)*1.25)))+AE415),6)</f>
        <v>222.55375000000001</v>
      </c>
      <c r="AE415">
        <f>ROUND((((EU415*1.15)*1.25)),6)</f>
        <v>7.8343749999999996</v>
      </c>
      <c r="AF415">
        <f>ROUND((((EV415*1.15)*1.15)),6)</f>
        <v>3154.7047250000001</v>
      </c>
      <c r="AG415">
        <f t="shared" si="389"/>
        <v>0</v>
      </c>
      <c r="AH415">
        <f>(((EW415*1.15)*1.15))</f>
        <v>347.81749999999994</v>
      </c>
      <c r="AI415">
        <f>(((EX415*1.15)*1.25))</f>
        <v>0.63250000000000006</v>
      </c>
      <c r="AJ415">
        <f t="shared" si="390"/>
        <v>0</v>
      </c>
      <c r="AK415">
        <v>2540.23</v>
      </c>
      <c r="AL415">
        <v>0</v>
      </c>
      <c r="AM415">
        <v>154.82</v>
      </c>
      <c r="AN415">
        <v>5.45</v>
      </c>
      <c r="AO415">
        <v>2385.41</v>
      </c>
      <c r="AP415">
        <v>0</v>
      </c>
      <c r="AQ415">
        <v>263</v>
      </c>
      <c r="AR415">
        <v>0.44</v>
      </c>
      <c r="AS415">
        <v>0</v>
      </c>
      <c r="AT415">
        <v>81</v>
      </c>
      <c r="AU415">
        <v>72</v>
      </c>
      <c r="AV415">
        <v>1</v>
      </c>
      <c r="AW415">
        <v>1</v>
      </c>
      <c r="AZ415">
        <v>1</v>
      </c>
      <c r="BA415">
        <v>1</v>
      </c>
      <c r="BB415">
        <v>1</v>
      </c>
      <c r="BC415">
        <v>1</v>
      </c>
      <c r="BD415" t="s">
        <v>3</v>
      </c>
      <c r="BE415" t="s">
        <v>3</v>
      </c>
      <c r="BF415" t="s">
        <v>3</v>
      </c>
      <c r="BG415" t="s">
        <v>3</v>
      </c>
      <c r="BH415">
        <v>0</v>
      </c>
      <c r="BI415">
        <v>1</v>
      </c>
      <c r="BJ415" t="s">
        <v>377</v>
      </c>
      <c r="BM415">
        <v>9001</v>
      </c>
      <c r="BN415">
        <v>0</v>
      </c>
      <c r="BO415" t="s">
        <v>3</v>
      </c>
      <c r="BP415">
        <v>0</v>
      </c>
      <c r="BQ415">
        <v>2</v>
      </c>
      <c r="BR415">
        <v>0</v>
      </c>
      <c r="BS415">
        <v>1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3</v>
      </c>
      <c r="BZ415">
        <v>90</v>
      </c>
      <c r="CA415">
        <v>85</v>
      </c>
      <c r="CE415">
        <v>0</v>
      </c>
      <c r="CF415">
        <v>0</v>
      </c>
      <c r="CG415">
        <v>0</v>
      </c>
      <c r="CM415">
        <v>0</v>
      </c>
      <c r="CN415" t="s">
        <v>1175</v>
      </c>
      <c r="CO415">
        <v>0</v>
      </c>
      <c r="CP415">
        <f t="shared" si="391"/>
        <v>48.019999999999996</v>
      </c>
      <c r="CQ415">
        <f t="shared" si="392"/>
        <v>0</v>
      </c>
      <c r="CR415">
        <f t="shared" si="393"/>
        <v>222.55375000000001</v>
      </c>
      <c r="CS415">
        <f t="shared" si="394"/>
        <v>7.8343749999999996</v>
      </c>
      <c r="CT415">
        <f t="shared" si="395"/>
        <v>3154.7047250000001</v>
      </c>
      <c r="CU415">
        <f t="shared" si="396"/>
        <v>0</v>
      </c>
      <c r="CV415">
        <f t="shared" si="397"/>
        <v>347.81749999999994</v>
      </c>
      <c r="CW415">
        <f t="shared" si="398"/>
        <v>0.63250000000000006</v>
      </c>
      <c r="CX415">
        <f t="shared" si="399"/>
        <v>0</v>
      </c>
      <c r="CY415">
        <f t="shared" si="400"/>
        <v>36.425699999999999</v>
      </c>
      <c r="CZ415">
        <f t="shared" si="401"/>
        <v>32.378399999999999</v>
      </c>
      <c r="DC415" t="s">
        <v>3</v>
      </c>
      <c r="DD415" t="s">
        <v>3</v>
      </c>
      <c r="DE415" t="s">
        <v>348</v>
      </c>
      <c r="DF415" t="s">
        <v>348</v>
      </c>
      <c r="DG415" t="s">
        <v>196</v>
      </c>
      <c r="DH415" t="s">
        <v>3</v>
      </c>
      <c r="DI415" t="s">
        <v>196</v>
      </c>
      <c r="DJ415" t="s">
        <v>348</v>
      </c>
      <c r="DK415" t="s">
        <v>3</v>
      </c>
      <c r="DL415" t="s">
        <v>3</v>
      </c>
      <c r="DM415" t="s">
        <v>3</v>
      </c>
      <c r="DN415">
        <v>0</v>
      </c>
      <c r="DO415">
        <v>0</v>
      </c>
      <c r="DP415">
        <v>1</v>
      </c>
      <c r="DQ415">
        <v>1</v>
      </c>
      <c r="DU415">
        <v>1009</v>
      </c>
      <c r="DV415" t="s">
        <v>19</v>
      </c>
      <c r="DW415" t="s">
        <v>19</v>
      </c>
      <c r="DX415">
        <v>1000</v>
      </c>
      <c r="EE415">
        <v>45919569</v>
      </c>
      <c r="EF415">
        <v>2</v>
      </c>
      <c r="EG415" t="s">
        <v>24</v>
      </c>
      <c r="EH415">
        <v>0</v>
      </c>
      <c r="EI415" t="s">
        <v>3</v>
      </c>
      <c r="EJ415">
        <v>1</v>
      </c>
      <c r="EK415">
        <v>9001</v>
      </c>
      <c r="EL415" t="s">
        <v>25</v>
      </c>
      <c r="EM415" t="s">
        <v>26</v>
      </c>
      <c r="EO415" t="s">
        <v>351</v>
      </c>
      <c r="EQ415">
        <v>0</v>
      </c>
      <c r="ER415">
        <v>2540.23</v>
      </c>
      <c r="ES415">
        <v>0</v>
      </c>
      <c r="ET415">
        <v>154.82</v>
      </c>
      <c r="EU415">
        <v>5.45</v>
      </c>
      <c r="EV415">
        <v>2385.41</v>
      </c>
      <c r="EW415">
        <v>263</v>
      </c>
      <c r="EX415">
        <v>0.44</v>
      </c>
      <c r="EY415">
        <v>0</v>
      </c>
      <c r="FQ415">
        <v>0</v>
      </c>
      <c r="FR415">
        <f t="shared" si="402"/>
        <v>0</v>
      </c>
      <c r="FS415">
        <v>0</v>
      </c>
      <c r="FT415" t="s">
        <v>28</v>
      </c>
      <c r="FU415" t="s">
        <v>29</v>
      </c>
      <c r="FX415">
        <v>81</v>
      </c>
      <c r="FY415">
        <v>72.25</v>
      </c>
      <c r="GA415" t="s">
        <v>3</v>
      </c>
      <c r="GD415">
        <v>1</v>
      </c>
      <c r="GF415">
        <v>2023062089</v>
      </c>
      <c r="GG415">
        <v>2</v>
      </c>
      <c r="GH415">
        <v>1</v>
      </c>
      <c r="GI415">
        <v>-2</v>
      </c>
      <c r="GJ415">
        <v>0</v>
      </c>
      <c r="GK415">
        <v>0</v>
      </c>
      <c r="GL415">
        <f t="shared" si="403"/>
        <v>0</v>
      </c>
      <c r="GM415">
        <f t="shared" si="404"/>
        <v>116.83</v>
      </c>
      <c r="GN415">
        <f t="shared" si="405"/>
        <v>116.83</v>
      </c>
      <c r="GO415">
        <f t="shared" si="406"/>
        <v>0</v>
      </c>
      <c r="GP415">
        <f t="shared" si="407"/>
        <v>0</v>
      </c>
      <c r="GR415">
        <v>0</v>
      </c>
      <c r="GS415">
        <v>0</v>
      </c>
      <c r="GT415">
        <v>0</v>
      </c>
      <c r="GU415" t="s">
        <v>3</v>
      </c>
      <c r="GV415">
        <f t="shared" si="408"/>
        <v>0</v>
      </c>
      <c r="GW415">
        <v>1</v>
      </c>
      <c r="GX415">
        <f t="shared" si="409"/>
        <v>0</v>
      </c>
      <c r="HA415">
        <v>0</v>
      </c>
      <c r="HB415">
        <v>0</v>
      </c>
      <c r="HC415">
        <f t="shared" si="410"/>
        <v>0</v>
      </c>
      <c r="IK415">
        <v>0</v>
      </c>
    </row>
    <row r="416" spans="1:245" x14ac:dyDescent="0.2">
      <c r="A416">
        <v>18</v>
      </c>
      <c r="B416">
        <v>1</v>
      </c>
      <c r="C416">
        <v>829</v>
      </c>
      <c r="E416" t="s">
        <v>471</v>
      </c>
      <c r="F416" t="s">
        <v>379</v>
      </c>
      <c r="G416" t="s">
        <v>380</v>
      </c>
      <c r="H416" t="s">
        <v>19</v>
      </c>
      <c r="I416">
        <f>I414*J416</f>
        <v>1.422E-2</v>
      </c>
      <c r="J416">
        <v>1</v>
      </c>
      <c r="O416">
        <f t="shared" si="376"/>
        <v>192.95</v>
      </c>
      <c r="P416">
        <f t="shared" si="377"/>
        <v>192.95</v>
      </c>
      <c r="Q416">
        <f t="shared" si="378"/>
        <v>0</v>
      </c>
      <c r="R416">
        <f t="shared" si="379"/>
        <v>0</v>
      </c>
      <c r="S416">
        <f t="shared" si="380"/>
        <v>0</v>
      </c>
      <c r="T416">
        <f t="shared" si="381"/>
        <v>0</v>
      </c>
      <c r="U416">
        <f t="shared" si="382"/>
        <v>0</v>
      </c>
      <c r="V416">
        <f t="shared" si="383"/>
        <v>0</v>
      </c>
      <c r="W416">
        <f t="shared" si="384"/>
        <v>0</v>
      </c>
      <c r="X416">
        <f t="shared" si="385"/>
        <v>0</v>
      </c>
      <c r="Y416">
        <f t="shared" si="386"/>
        <v>0</v>
      </c>
      <c r="AA416">
        <v>47636896</v>
      </c>
      <c r="AB416">
        <f t="shared" si="387"/>
        <v>13568.69</v>
      </c>
      <c r="AC416">
        <f t="shared" si="388"/>
        <v>13568.69</v>
      </c>
      <c r="AD416">
        <f>ROUND((((ET416)-(EU416))+AE416),6)</f>
        <v>0</v>
      </c>
      <c r="AE416">
        <f>ROUND((EU416),6)</f>
        <v>0</v>
      </c>
      <c r="AF416">
        <f>ROUND((EV416),6)</f>
        <v>0</v>
      </c>
      <c r="AG416">
        <f t="shared" si="389"/>
        <v>0</v>
      </c>
      <c r="AH416">
        <f>(EW416)</f>
        <v>0</v>
      </c>
      <c r="AI416">
        <f>(EX416)</f>
        <v>0</v>
      </c>
      <c r="AJ416">
        <f t="shared" si="390"/>
        <v>0</v>
      </c>
      <c r="AK416">
        <v>13568.69</v>
      </c>
      <c r="AL416">
        <v>13568.69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81</v>
      </c>
      <c r="AU416">
        <v>72</v>
      </c>
      <c r="AV416">
        <v>1</v>
      </c>
      <c r="AW416">
        <v>1</v>
      </c>
      <c r="AZ416">
        <v>1</v>
      </c>
      <c r="BA416">
        <v>1</v>
      </c>
      <c r="BB416">
        <v>1</v>
      </c>
      <c r="BC416">
        <v>1</v>
      </c>
      <c r="BD416" t="s">
        <v>3</v>
      </c>
      <c r="BE416" t="s">
        <v>3</v>
      </c>
      <c r="BF416" t="s">
        <v>3</v>
      </c>
      <c r="BG416" t="s">
        <v>3</v>
      </c>
      <c r="BH416">
        <v>3</v>
      </c>
      <c r="BI416">
        <v>1</v>
      </c>
      <c r="BJ416" t="s">
        <v>381</v>
      </c>
      <c r="BM416">
        <v>9001</v>
      </c>
      <c r="BN416">
        <v>0</v>
      </c>
      <c r="BO416" t="s">
        <v>3</v>
      </c>
      <c r="BP416">
        <v>0</v>
      </c>
      <c r="BQ416">
        <v>2</v>
      </c>
      <c r="BR416">
        <v>0</v>
      </c>
      <c r="BS416">
        <v>1</v>
      </c>
      <c r="BT416">
        <v>1</v>
      </c>
      <c r="BU416">
        <v>1</v>
      </c>
      <c r="BV416">
        <v>1</v>
      </c>
      <c r="BW416">
        <v>1</v>
      </c>
      <c r="BX416">
        <v>1</v>
      </c>
      <c r="BY416" t="s">
        <v>3</v>
      </c>
      <c r="BZ416">
        <v>90</v>
      </c>
      <c r="CA416">
        <v>85</v>
      </c>
      <c r="CE416">
        <v>0</v>
      </c>
      <c r="CF416">
        <v>0</v>
      </c>
      <c r="CG416">
        <v>0</v>
      </c>
      <c r="CM416">
        <v>0</v>
      </c>
      <c r="CN416" t="s">
        <v>3</v>
      </c>
      <c r="CO416">
        <v>0</v>
      </c>
      <c r="CP416">
        <f t="shared" si="391"/>
        <v>192.95</v>
      </c>
      <c r="CQ416">
        <f t="shared" si="392"/>
        <v>13568.69</v>
      </c>
      <c r="CR416">
        <f t="shared" si="393"/>
        <v>0</v>
      </c>
      <c r="CS416">
        <f t="shared" si="394"/>
        <v>0</v>
      </c>
      <c r="CT416">
        <f t="shared" si="395"/>
        <v>0</v>
      </c>
      <c r="CU416">
        <f t="shared" si="396"/>
        <v>0</v>
      </c>
      <c r="CV416">
        <f t="shared" si="397"/>
        <v>0</v>
      </c>
      <c r="CW416">
        <f t="shared" si="398"/>
        <v>0</v>
      </c>
      <c r="CX416">
        <f t="shared" si="399"/>
        <v>0</v>
      </c>
      <c r="CY416">
        <f t="shared" si="400"/>
        <v>0</v>
      </c>
      <c r="CZ416">
        <f t="shared" si="401"/>
        <v>0</v>
      </c>
      <c r="DC416" t="s">
        <v>3</v>
      </c>
      <c r="DD416" t="s">
        <v>3</v>
      </c>
      <c r="DE416" t="s">
        <v>3</v>
      </c>
      <c r="DF416" t="s">
        <v>3</v>
      </c>
      <c r="DG416" t="s">
        <v>3</v>
      </c>
      <c r="DH416" t="s">
        <v>3</v>
      </c>
      <c r="DI416" t="s">
        <v>3</v>
      </c>
      <c r="DJ416" t="s">
        <v>3</v>
      </c>
      <c r="DK416" t="s">
        <v>3</v>
      </c>
      <c r="DL416" t="s">
        <v>3</v>
      </c>
      <c r="DM416" t="s">
        <v>3</v>
      </c>
      <c r="DN416">
        <v>0</v>
      </c>
      <c r="DO416">
        <v>0</v>
      </c>
      <c r="DP416">
        <v>1</v>
      </c>
      <c r="DQ416">
        <v>1</v>
      </c>
      <c r="DU416">
        <v>1009</v>
      </c>
      <c r="DV416" t="s">
        <v>19</v>
      </c>
      <c r="DW416" t="s">
        <v>19</v>
      </c>
      <c r="DX416">
        <v>1000</v>
      </c>
      <c r="EE416">
        <v>45919569</v>
      </c>
      <c r="EF416">
        <v>2</v>
      </c>
      <c r="EG416" t="s">
        <v>24</v>
      </c>
      <c r="EH416">
        <v>0</v>
      </c>
      <c r="EI416" t="s">
        <v>3</v>
      </c>
      <c r="EJ416">
        <v>1</v>
      </c>
      <c r="EK416">
        <v>9001</v>
      </c>
      <c r="EL416" t="s">
        <v>25</v>
      </c>
      <c r="EM416" t="s">
        <v>26</v>
      </c>
      <c r="EO416" t="s">
        <v>3</v>
      </c>
      <c r="EQ416">
        <v>0</v>
      </c>
      <c r="ER416">
        <v>13568.69</v>
      </c>
      <c r="ES416">
        <v>13568.69</v>
      </c>
      <c r="ET416">
        <v>0</v>
      </c>
      <c r="EU416">
        <v>0</v>
      </c>
      <c r="EV416">
        <v>0</v>
      </c>
      <c r="EW416">
        <v>0</v>
      </c>
      <c r="EX416">
        <v>0</v>
      </c>
      <c r="FQ416">
        <v>0</v>
      </c>
      <c r="FR416">
        <f t="shared" si="402"/>
        <v>0</v>
      </c>
      <c r="FS416">
        <v>0</v>
      </c>
      <c r="FT416" t="s">
        <v>28</v>
      </c>
      <c r="FU416" t="s">
        <v>29</v>
      </c>
      <c r="FX416">
        <v>81</v>
      </c>
      <c r="FY416">
        <v>72.25</v>
      </c>
      <c r="GA416" t="s">
        <v>3</v>
      </c>
      <c r="GD416">
        <v>1</v>
      </c>
      <c r="GF416">
        <v>-1264958911</v>
      </c>
      <c r="GG416">
        <v>2</v>
      </c>
      <c r="GH416">
        <v>1</v>
      </c>
      <c r="GI416">
        <v>-2</v>
      </c>
      <c r="GJ416">
        <v>0</v>
      </c>
      <c r="GK416">
        <v>0</v>
      </c>
      <c r="GL416">
        <f t="shared" si="403"/>
        <v>0</v>
      </c>
      <c r="GM416">
        <f t="shared" si="404"/>
        <v>192.95</v>
      </c>
      <c r="GN416">
        <f t="shared" si="405"/>
        <v>192.95</v>
      </c>
      <c r="GO416">
        <f t="shared" si="406"/>
        <v>0</v>
      </c>
      <c r="GP416">
        <f t="shared" si="407"/>
        <v>0</v>
      </c>
      <c r="GR416">
        <v>0</v>
      </c>
      <c r="GS416">
        <v>3</v>
      </c>
      <c r="GT416">
        <v>0</v>
      </c>
      <c r="GU416" t="s">
        <v>3</v>
      </c>
      <c r="GV416">
        <f t="shared" si="408"/>
        <v>0</v>
      </c>
      <c r="GW416">
        <v>1</v>
      </c>
      <c r="GX416">
        <f t="shared" si="409"/>
        <v>0</v>
      </c>
      <c r="HA416">
        <v>0</v>
      </c>
      <c r="HB416">
        <v>0</v>
      </c>
      <c r="HC416">
        <f t="shared" si="410"/>
        <v>0</v>
      </c>
      <c r="IK416">
        <v>0</v>
      </c>
    </row>
    <row r="417" spans="1:245" x14ac:dyDescent="0.2">
      <c r="A417">
        <v>18</v>
      </c>
      <c r="B417">
        <v>1</v>
      </c>
      <c r="C417">
        <v>834</v>
      </c>
      <c r="E417" t="s">
        <v>471</v>
      </c>
      <c r="F417" t="s">
        <v>379</v>
      </c>
      <c r="G417" t="s">
        <v>380</v>
      </c>
      <c r="H417" t="s">
        <v>19</v>
      </c>
      <c r="I417">
        <f>I415*J417</f>
        <v>1.422E-2</v>
      </c>
      <c r="J417">
        <v>1</v>
      </c>
      <c r="O417">
        <f t="shared" si="376"/>
        <v>192.95</v>
      </c>
      <c r="P417">
        <f t="shared" si="377"/>
        <v>192.95</v>
      </c>
      <c r="Q417">
        <f t="shared" si="378"/>
        <v>0</v>
      </c>
      <c r="R417">
        <f t="shared" si="379"/>
        <v>0</v>
      </c>
      <c r="S417">
        <f t="shared" si="380"/>
        <v>0</v>
      </c>
      <c r="T417">
        <f t="shared" si="381"/>
        <v>0</v>
      </c>
      <c r="U417">
        <f t="shared" si="382"/>
        <v>0</v>
      </c>
      <c r="V417">
        <f t="shared" si="383"/>
        <v>0</v>
      </c>
      <c r="W417">
        <f t="shared" si="384"/>
        <v>0</v>
      </c>
      <c r="X417">
        <f t="shared" si="385"/>
        <v>0</v>
      </c>
      <c r="Y417">
        <f t="shared" si="386"/>
        <v>0</v>
      </c>
      <c r="AA417">
        <v>47641669</v>
      </c>
      <c r="AB417">
        <f t="shared" si="387"/>
        <v>13568.69</v>
      </c>
      <c r="AC417">
        <f t="shared" si="388"/>
        <v>13568.69</v>
      </c>
      <c r="AD417">
        <f>ROUND((((ET417)-(EU417))+AE417),6)</f>
        <v>0</v>
      </c>
      <c r="AE417">
        <f>ROUND((EU417),6)</f>
        <v>0</v>
      </c>
      <c r="AF417">
        <f>ROUND((EV417),6)</f>
        <v>0</v>
      </c>
      <c r="AG417">
        <f t="shared" si="389"/>
        <v>0</v>
      </c>
      <c r="AH417">
        <f>(EW417)</f>
        <v>0</v>
      </c>
      <c r="AI417">
        <f>(EX417)</f>
        <v>0</v>
      </c>
      <c r="AJ417">
        <f t="shared" si="390"/>
        <v>0</v>
      </c>
      <c r="AK417">
        <v>13568.69</v>
      </c>
      <c r="AL417">
        <v>13568.69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81</v>
      </c>
      <c r="AU417">
        <v>72</v>
      </c>
      <c r="AV417">
        <v>1</v>
      </c>
      <c r="AW417">
        <v>1</v>
      </c>
      <c r="AZ417">
        <v>1</v>
      </c>
      <c r="BA417">
        <v>1</v>
      </c>
      <c r="BB417">
        <v>1</v>
      </c>
      <c r="BC417">
        <v>1</v>
      </c>
      <c r="BD417" t="s">
        <v>3</v>
      </c>
      <c r="BE417" t="s">
        <v>3</v>
      </c>
      <c r="BF417" t="s">
        <v>3</v>
      </c>
      <c r="BG417" t="s">
        <v>3</v>
      </c>
      <c r="BH417">
        <v>3</v>
      </c>
      <c r="BI417">
        <v>1</v>
      </c>
      <c r="BJ417" t="s">
        <v>381</v>
      </c>
      <c r="BM417">
        <v>9001</v>
      </c>
      <c r="BN417">
        <v>0</v>
      </c>
      <c r="BO417" t="s">
        <v>3</v>
      </c>
      <c r="BP417">
        <v>0</v>
      </c>
      <c r="BQ417">
        <v>2</v>
      </c>
      <c r="BR417">
        <v>0</v>
      </c>
      <c r="BS417">
        <v>1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3</v>
      </c>
      <c r="BZ417">
        <v>90</v>
      </c>
      <c r="CA417">
        <v>85</v>
      </c>
      <c r="CE417">
        <v>0</v>
      </c>
      <c r="CF417">
        <v>0</v>
      </c>
      <c r="CG417">
        <v>0</v>
      </c>
      <c r="CM417">
        <v>0</v>
      </c>
      <c r="CN417" t="s">
        <v>3</v>
      </c>
      <c r="CO417">
        <v>0</v>
      </c>
      <c r="CP417">
        <f t="shared" si="391"/>
        <v>192.95</v>
      </c>
      <c r="CQ417">
        <f t="shared" si="392"/>
        <v>13568.69</v>
      </c>
      <c r="CR417">
        <f t="shared" si="393"/>
        <v>0</v>
      </c>
      <c r="CS417">
        <f t="shared" si="394"/>
        <v>0</v>
      </c>
      <c r="CT417">
        <f t="shared" si="395"/>
        <v>0</v>
      </c>
      <c r="CU417">
        <f t="shared" si="396"/>
        <v>0</v>
      </c>
      <c r="CV417">
        <f t="shared" si="397"/>
        <v>0</v>
      </c>
      <c r="CW417">
        <f t="shared" si="398"/>
        <v>0</v>
      </c>
      <c r="CX417">
        <f t="shared" si="399"/>
        <v>0</v>
      </c>
      <c r="CY417">
        <f t="shared" si="400"/>
        <v>0</v>
      </c>
      <c r="CZ417">
        <f t="shared" si="401"/>
        <v>0</v>
      </c>
      <c r="DC417" t="s">
        <v>3</v>
      </c>
      <c r="DD417" t="s">
        <v>3</v>
      </c>
      <c r="DE417" t="s">
        <v>3</v>
      </c>
      <c r="DF417" t="s">
        <v>3</v>
      </c>
      <c r="DG417" t="s">
        <v>3</v>
      </c>
      <c r="DH417" t="s">
        <v>3</v>
      </c>
      <c r="DI417" t="s">
        <v>3</v>
      </c>
      <c r="DJ417" t="s">
        <v>3</v>
      </c>
      <c r="DK417" t="s">
        <v>3</v>
      </c>
      <c r="DL417" t="s">
        <v>3</v>
      </c>
      <c r="DM417" t="s">
        <v>3</v>
      </c>
      <c r="DN417">
        <v>0</v>
      </c>
      <c r="DO417">
        <v>0</v>
      </c>
      <c r="DP417">
        <v>1</v>
      </c>
      <c r="DQ417">
        <v>1</v>
      </c>
      <c r="DU417">
        <v>1009</v>
      </c>
      <c r="DV417" t="s">
        <v>19</v>
      </c>
      <c r="DW417" t="s">
        <v>19</v>
      </c>
      <c r="DX417">
        <v>1000</v>
      </c>
      <c r="EE417">
        <v>45919569</v>
      </c>
      <c r="EF417">
        <v>2</v>
      </c>
      <c r="EG417" t="s">
        <v>24</v>
      </c>
      <c r="EH417">
        <v>0</v>
      </c>
      <c r="EI417" t="s">
        <v>3</v>
      </c>
      <c r="EJ417">
        <v>1</v>
      </c>
      <c r="EK417">
        <v>9001</v>
      </c>
      <c r="EL417" t="s">
        <v>25</v>
      </c>
      <c r="EM417" t="s">
        <v>26</v>
      </c>
      <c r="EO417" t="s">
        <v>3</v>
      </c>
      <c r="EQ417">
        <v>0</v>
      </c>
      <c r="ER417">
        <v>13568.69</v>
      </c>
      <c r="ES417">
        <v>13568.69</v>
      </c>
      <c r="ET417">
        <v>0</v>
      </c>
      <c r="EU417">
        <v>0</v>
      </c>
      <c r="EV417">
        <v>0</v>
      </c>
      <c r="EW417">
        <v>0</v>
      </c>
      <c r="EX417">
        <v>0</v>
      </c>
      <c r="FQ417">
        <v>0</v>
      </c>
      <c r="FR417">
        <f t="shared" si="402"/>
        <v>0</v>
      </c>
      <c r="FS417">
        <v>0</v>
      </c>
      <c r="FT417" t="s">
        <v>28</v>
      </c>
      <c r="FU417" t="s">
        <v>29</v>
      </c>
      <c r="FX417">
        <v>81</v>
      </c>
      <c r="FY417">
        <v>72.25</v>
      </c>
      <c r="GA417" t="s">
        <v>3</v>
      </c>
      <c r="GD417">
        <v>1</v>
      </c>
      <c r="GF417">
        <v>-1264958911</v>
      </c>
      <c r="GG417">
        <v>2</v>
      </c>
      <c r="GH417">
        <v>1</v>
      </c>
      <c r="GI417">
        <v>-2</v>
      </c>
      <c r="GJ417">
        <v>0</v>
      </c>
      <c r="GK417">
        <v>0</v>
      </c>
      <c r="GL417">
        <f t="shared" si="403"/>
        <v>0</v>
      </c>
      <c r="GM417">
        <f t="shared" si="404"/>
        <v>192.95</v>
      </c>
      <c r="GN417">
        <f t="shared" si="405"/>
        <v>192.95</v>
      </c>
      <c r="GO417">
        <f t="shared" si="406"/>
        <v>0</v>
      </c>
      <c r="GP417">
        <f t="shared" si="407"/>
        <v>0</v>
      </c>
      <c r="GR417">
        <v>0</v>
      </c>
      <c r="GS417">
        <v>0</v>
      </c>
      <c r="GT417">
        <v>0</v>
      </c>
      <c r="GU417" t="s">
        <v>3</v>
      </c>
      <c r="GV417">
        <f t="shared" si="408"/>
        <v>0</v>
      </c>
      <c r="GW417">
        <v>1</v>
      </c>
      <c r="GX417">
        <f t="shared" si="409"/>
        <v>0</v>
      </c>
      <c r="HA417">
        <v>0</v>
      </c>
      <c r="HB417">
        <v>0</v>
      </c>
      <c r="HC417">
        <f t="shared" si="410"/>
        <v>0</v>
      </c>
      <c r="IK417">
        <v>0</v>
      </c>
    </row>
    <row r="418" spans="1:245" x14ac:dyDescent="0.2">
      <c r="A418">
        <v>17</v>
      </c>
      <c r="B418">
        <v>1</v>
      </c>
      <c r="C418">
        <f>ROW(SmtRes!A857)</f>
        <v>857</v>
      </c>
      <c r="D418">
        <f>ROW(EtalonRes!A857)</f>
        <v>857</v>
      </c>
      <c r="E418" t="s">
        <v>472</v>
      </c>
      <c r="F418" t="s">
        <v>383</v>
      </c>
      <c r="G418" t="s">
        <v>384</v>
      </c>
      <c r="H418" t="s">
        <v>19</v>
      </c>
      <c r="I418">
        <f>ROUND((14.58*10.5+13*12+5.25*17+1.7*45+2.02*6)/1000,9)</f>
        <v>0.48696</v>
      </c>
      <c r="J418">
        <v>0</v>
      </c>
      <c r="O418">
        <f t="shared" si="376"/>
        <v>501.71</v>
      </c>
      <c r="P418">
        <f t="shared" si="377"/>
        <v>219.34</v>
      </c>
      <c r="Q418">
        <f t="shared" si="378"/>
        <v>165.05</v>
      </c>
      <c r="R418">
        <f t="shared" si="379"/>
        <v>13.77</v>
      </c>
      <c r="S418">
        <f t="shared" si="380"/>
        <v>117.32</v>
      </c>
      <c r="T418">
        <f t="shared" si="381"/>
        <v>0</v>
      </c>
      <c r="U418">
        <f t="shared" si="382"/>
        <v>12.480809147999997</v>
      </c>
      <c r="V418">
        <f t="shared" si="383"/>
        <v>1.0290073499999999</v>
      </c>
      <c r="W418">
        <f t="shared" si="384"/>
        <v>0</v>
      </c>
      <c r="X418">
        <f t="shared" si="385"/>
        <v>106.18</v>
      </c>
      <c r="Y418">
        <f t="shared" si="386"/>
        <v>94.38</v>
      </c>
      <c r="AA418">
        <v>47636896</v>
      </c>
      <c r="AB418">
        <f t="shared" si="387"/>
        <v>1030.2879499999999</v>
      </c>
      <c r="AC418">
        <f t="shared" si="388"/>
        <v>450.42</v>
      </c>
      <c r="AD418">
        <f>ROUND((((((ET418*1.15)*1.25))-(((EU418*1.15)*1.25)))+AE418),6)</f>
        <v>338.948125</v>
      </c>
      <c r="AE418">
        <f>ROUND((((EU418*1.15)*1.25)),6)</f>
        <v>28.275625000000002</v>
      </c>
      <c r="AF418">
        <f>ROUND((((EV418*1.15)*1.15)),6)</f>
        <v>240.919825</v>
      </c>
      <c r="AG418">
        <f t="shared" si="389"/>
        <v>0</v>
      </c>
      <c r="AH418">
        <f>(((EW418*1.15)*1.15))</f>
        <v>25.630049999999994</v>
      </c>
      <c r="AI418">
        <f>(((EX418*1.15)*1.25))</f>
        <v>2.1131249999999997</v>
      </c>
      <c r="AJ418">
        <f t="shared" si="390"/>
        <v>0</v>
      </c>
      <c r="AK418">
        <v>868.38</v>
      </c>
      <c r="AL418">
        <v>450.42</v>
      </c>
      <c r="AM418">
        <v>235.79</v>
      </c>
      <c r="AN418">
        <v>19.670000000000002</v>
      </c>
      <c r="AO418">
        <v>182.17</v>
      </c>
      <c r="AP418">
        <v>0</v>
      </c>
      <c r="AQ418">
        <v>19.38</v>
      </c>
      <c r="AR418">
        <v>1.47</v>
      </c>
      <c r="AS418">
        <v>0</v>
      </c>
      <c r="AT418">
        <v>81</v>
      </c>
      <c r="AU418">
        <v>72</v>
      </c>
      <c r="AV418">
        <v>1</v>
      </c>
      <c r="AW418">
        <v>1</v>
      </c>
      <c r="AZ418">
        <v>1</v>
      </c>
      <c r="BA418">
        <v>1</v>
      </c>
      <c r="BB418">
        <v>1</v>
      </c>
      <c r="BC418">
        <v>1</v>
      </c>
      <c r="BD418" t="s">
        <v>3</v>
      </c>
      <c r="BE418" t="s">
        <v>3</v>
      </c>
      <c r="BF418" t="s">
        <v>3</v>
      </c>
      <c r="BG418" t="s">
        <v>3</v>
      </c>
      <c r="BH418">
        <v>0</v>
      </c>
      <c r="BI418">
        <v>1</v>
      </c>
      <c r="BJ418" t="s">
        <v>385</v>
      </c>
      <c r="BM418">
        <v>9001</v>
      </c>
      <c r="BN418">
        <v>0</v>
      </c>
      <c r="BO418" t="s">
        <v>3</v>
      </c>
      <c r="BP418">
        <v>0</v>
      </c>
      <c r="BQ418">
        <v>2</v>
      </c>
      <c r="BR418">
        <v>0</v>
      </c>
      <c r="BS418">
        <v>1</v>
      </c>
      <c r="BT418">
        <v>1</v>
      </c>
      <c r="BU418">
        <v>1</v>
      </c>
      <c r="BV418">
        <v>1</v>
      </c>
      <c r="BW418">
        <v>1</v>
      </c>
      <c r="BX418">
        <v>1</v>
      </c>
      <c r="BY418" t="s">
        <v>3</v>
      </c>
      <c r="BZ418">
        <v>90</v>
      </c>
      <c r="CA418">
        <v>85</v>
      </c>
      <c r="CE418">
        <v>0</v>
      </c>
      <c r="CF418">
        <v>0</v>
      </c>
      <c r="CG418">
        <v>0</v>
      </c>
      <c r="CM418">
        <v>0</v>
      </c>
      <c r="CN418" t="s">
        <v>1175</v>
      </c>
      <c r="CO418">
        <v>0</v>
      </c>
      <c r="CP418">
        <f t="shared" si="391"/>
        <v>501.71</v>
      </c>
      <c r="CQ418">
        <f t="shared" si="392"/>
        <v>450.42</v>
      </c>
      <c r="CR418">
        <f t="shared" si="393"/>
        <v>338.948125</v>
      </c>
      <c r="CS418">
        <f t="shared" si="394"/>
        <v>28.275625000000002</v>
      </c>
      <c r="CT418">
        <f t="shared" si="395"/>
        <v>240.919825</v>
      </c>
      <c r="CU418">
        <f t="shared" si="396"/>
        <v>0</v>
      </c>
      <c r="CV418">
        <f t="shared" si="397"/>
        <v>25.630049999999994</v>
      </c>
      <c r="CW418">
        <f t="shared" si="398"/>
        <v>2.1131249999999997</v>
      </c>
      <c r="CX418">
        <f t="shared" si="399"/>
        <v>0</v>
      </c>
      <c r="CY418">
        <f t="shared" si="400"/>
        <v>106.1829</v>
      </c>
      <c r="CZ418">
        <f t="shared" si="401"/>
        <v>94.384799999999998</v>
      </c>
      <c r="DC418" t="s">
        <v>3</v>
      </c>
      <c r="DD418" t="s">
        <v>3</v>
      </c>
      <c r="DE418" t="s">
        <v>348</v>
      </c>
      <c r="DF418" t="s">
        <v>348</v>
      </c>
      <c r="DG418" t="s">
        <v>196</v>
      </c>
      <c r="DH418" t="s">
        <v>3</v>
      </c>
      <c r="DI418" t="s">
        <v>196</v>
      </c>
      <c r="DJ418" t="s">
        <v>348</v>
      </c>
      <c r="DK418" t="s">
        <v>3</v>
      </c>
      <c r="DL418" t="s">
        <v>3</v>
      </c>
      <c r="DM418" t="s">
        <v>3</v>
      </c>
      <c r="DN418">
        <v>0</v>
      </c>
      <c r="DO418">
        <v>0</v>
      </c>
      <c r="DP418">
        <v>1</v>
      </c>
      <c r="DQ418">
        <v>1</v>
      </c>
      <c r="DU418">
        <v>1009</v>
      </c>
      <c r="DV418" t="s">
        <v>19</v>
      </c>
      <c r="DW418" t="s">
        <v>19</v>
      </c>
      <c r="DX418">
        <v>1000</v>
      </c>
      <c r="EE418">
        <v>45919569</v>
      </c>
      <c r="EF418">
        <v>2</v>
      </c>
      <c r="EG418" t="s">
        <v>24</v>
      </c>
      <c r="EH418">
        <v>0</v>
      </c>
      <c r="EI418" t="s">
        <v>3</v>
      </c>
      <c r="EJ418">
        <v>1</v>
      </c>
      <c r="EK418">
        <v>9001</v>
      </c>
      <c r="EL418" t="s">
        <v>25</v>
      </c>
      <c r="EM418" t="s">
        <v>26</v>
      </c>
      <c r="EO418" t="s">
        <v>351</v>
      </c>
      <c r="EQ418">
        <v>0</v>
      </c>
      <c r="ER418">
        <v>868.38</v>
      </c>
      <c r="ES418">
        <v>450.42</v>
      </c>
      <c r="ET418">
        <v>235.79</v>
      </c>
      <c r="EU418">
        <v>19.670000000000002</v>
      </c>
      <c r="EV418">
        <v>182.17</v>
      </c>
      <c r="EW418">
        <v>19.38</v>
      </c>
      <c r="EX418">
        <v>1.47</v>
      </c>
      <c r="EY418">
        <v>0</v>
      </c>
      <c r="FQ418">
        <v>0</v>
      </c>
      <c r="FR418">
        <f t="shared" si="402"/>
        <v>0</v>
      </c>
      <c r="FS418">
        <v>0</v>
      </c>
      <c r="FT418" t="s">
        <v>28</v>
      </c>
      <c r="FU418" t="s">
        <v>29</v>
      </c>
      <c r="FX418">
        <v>81</v>
      </c>
      <c r="FY418">
        <v>72.25</v>
      </c>
      <c r="GA418" t="s">
        <v>3</v>
      </c>
      <c r="GD418">
        <v>1</v>
      </c>
      <c r="GF418">
        <v>-366737137</v>
      </c>
      <c r="GG418">
        <v>2</v>
      </c>
      <c r="GH418">
        <v>1</v>
      </c>
      <c r="GI418">
        <v>-2</v>
      </c>
      <c r="GJ418">
        <v>0</v>
      </c>
      <c r="GK418">
        <v>0</v>
      </c>
      <c r="GL418">
        <f t="shared" si="403"/>
        <v>0</v>
      </c>
      <c r="GM418">
        <f t="shared" si="404"/>
        <v>702.27</v>
      </c>
      <c r="GN418">
        <f t="shared" si="405"/>
        <v>702.27</v>
      </c>
      <c r="GO418">
        <f t="shared" si="406"/>
        <v>0</v>
      </c>
      <c r="GP418">
        <f t="shared" si="407"/>
        <v>0</v>
      </c>
      <c r="GR418">
        <v>0</v>
      </c>
      <c r="GS418">
        <v>3</v>
      </c>
      <c r="GT418">
        <v>0</v>
      </c>
      <c r="GU418" t="s">
        <v>3</v>
      </c>
      <c r="GV418">
        <f t="shared" si="408"/>
        <v>0</v>
      </c>
      <c r="GW418">
        <v>1</v>
      </c>
      <c r="GX418">
        <f t="shared" si="409"/>
        <v>0</v>
      </c>
      <c r="HA418">
        <v>0</v>
      </c>
      <c r="HB418">
        <v>0</v>
      </c>
      <c r="HC418">
        <f t="shared" si="410"/>
        <v>0</v>
      </c>
      <c r="IK418">
        <v>0</v>
      </c>
    </row>
    <row r="419" spans="1:245" x14ac:dyDescent="0.2">
      <c r="A419">
        <v>17</v>
      </c>
      <c r="B419">
        <v>1</v>
      </c>
      <c r="C419">
        <f>ROW(SmtRes!A880)</f>
        <v>880</v>
      </c>
      <c r="D419">
        <f>ROW(EtalonRes!A880)</f>
        <v>880</v>
      </c>
      <c r="E419" t="s">
        <v>472</v>
      </c>
      <c r="F419" t="s">
        <v>383</v>
      </c>
      <c r="G419" t="s">
        <v>384</v>
      </c>
      <c r="H419" t="s">
        <v>19</v>
      </c>
      <c r="I419">
        <f>ROUND((14.58*10.5+13*12+5.25*17+1.7*45+2.02*6)/1000,9)</f>
        <v>0.48696</v>
      </c>
      <c r="J419">
        <v>0</v>
      </c>
      <c r="O419">
        <f t="shared" si="376"/>
        <v>501.71</v>
      </c>
      <c r="P419">
        <f t="shared" si="377"/>
        <v>219.34</v>
      </c>
      <c r="Q419">
        <f t="shared" si="378"/>
        <v>165.05</v>
      </c>
      <c r="R419">
        <f t="shared" si="379"/>
        <v>13.77</v>
      </c>
      <c r="S419">
        <f t="shared" si="380"/>
        <v>117.32</v>
      </c>
      <c r="T419">
        <f t="shared" si="381"/>
        <v>0</v>
      </c>
      <c r="U419">
        <f t="shared" si="382"/>
        <v>12.480809147999997</v>
      </c>
      <c r="V419">
        <f t="shared" si="383"/>
        <v>1.0290073499999999</v>
      </c>
      <c r="W419">
        <f t="shared" si="384"/>
        <v>0</v>
      </c>
      <c r="X419">
        <f t="shared" si="385"/>
        <v>106.18</v>
      </c>
      <c r="Y419">
        <f t="shared" si="386"/>
        <v>94.38</v>
      </c>
      <c r="AA419">
        <v>47641669</v>
      </c>
      <c r="AB419">
        <f t="shared" si="387"/>
        <v>1030.2879499999999</v>
      </c>
      <c r="AC419">
        <f t="shared" si="388"/>
        <v>450.42</v>
      </c>
      <c r="AD419">
        <f>ROUND((((((ET419*1.15)*1.25))-(((EU419*1.15)*1.25)))+AE419),6)</f>
        <v>338.948125</v>
      </c>
      <c r="AE419">
        <f>ROUND((((EU419*1.15)*1.25)),6)</f>
        <v>28.275625000000002</v>
      </c>
      <c r="AF419">
        <f>ROUND((((EV419*1.15)*1.15)),6)</f>
        <v>240.919825</v>
      </c>
      <c r="AG419">
        <f t="shared" si="389"/>
        <v>0</v>
      </c>
      <c r="AH419">
        <f>(((EW419*1.15)*1.15))</f>
        <v>25.630049999999994</v>
      </c>
      <c r="AI419">
        <f>(((EX419*1.15)*1.25))</f>
        <v>2.1131249999999997</v>
      </c>
      <c r="AJ419">
        <f t="shared" si="390"/>
        <v>0</v>
      </c>
      <c r="AK419">
        <v>868.38</v>
      </c>
      <c r="AL419">
        <v>450.42</v>
      </c>
      <c r="AM419">
        <v>235.79</v>
      </c>
      <c r="AN419">
        <v>19.670000000000002</v>
      </c>
      <c r="AO419">
        <v>182.17</v>
      </c>
      <c r="AP419">
        <v>0</v>
      </c>
      <c r="AQ419">
        <v>19.38</v>
      </c>
      <c r="AR419">
        <v>1.47</v>
      </c>
      <c r="AS419">
        <v>0</v>
      </c>
      <c r="AT419">
        <v>81</v>
      </c>
      <c r="AU419">
        <v>72</v>
      </c>
      <c r="AV419">
        <v>1</v>
      </c>
      <c r="AW419">
        <v>1</v>
      </c>
      <c r="AZ419">
        <v>1</v>
      </c>
      <c r="BA419">
        <v>1</v>
      </c>
      <c r="BB419">
        <v>1</v>
      </c>
      <c r="BC419">
        <v>1</v>
      </c>
      <c r="BD419" t="s">
        <v>3</v>
      </c>
      <c r="BE419" t="s">
        <v>3</v>
      </c>
      <c r="BF419" t="s">
        <v>3</v>
      </c>
      <c r="BG419" t="s">
        <v>3</v>
      </c>
      <c r="BH419">
        <v>0</v>
      </c>
      <c r="BI419">
        <v>1</v>
      </c>
      <c r="BJ419" t="s">
        <v>385</v>
      </c>
      <c r="BM419">
        <v>9001</v>
      </c>
      <c r="BN419">
        <v>0</v>
      </c>
      <c r="BO419" t="s">
        <v>3</v>
      </c>
      <c r="BP419">
        <v>0</v>
      </c>
      <c r="BQ419">
        <v>2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3</v>
      </c>
      <c r="BZ419">
        <v>90</v>
      </c>
      <c r="CA419">
        <v>85</v>
      </c>
      <c r="CE419">
        <v>0</v>
      </c>
      <c r="CF419">
        <v>0</v>
      </c>
      <c r="CG419">
        <v>0</v>
      </c>
      <c r="CM419">
        <v>0</v>
      </c>
      <c r="CN419" t="s">
        <v>1175</v>
      </c>
      <c r="CO419">
        <v>0</v>
      </c>
      <c r="CP419">
        <f t="shared" si="391"/>
        <v>501.71</v>
      </c>
      <c r="CQ419">
        <f t="shared" si="392"/>
        <v>450.42</v>
      </c>
      <c r="CR419">
        <f t="shared" si="393"/>
        <v>338.948125</v>
      </c>
      <c r="CS419">
        <f t="shared" si="394"/>
        <v>28.275625000000002</v>
      </c>
      <c r="CT419">
        <f t="shared" si="395"/>
        <v>240.919825</v>
      </c>
      <c r="CU419">
        <f t="shared" si="396"/>
        <v>0</v>
      </c>
      <c r="CV419">
        <f t="shared" si="397"/>
        <v>25.630049999999994</v>
      </c>
      <c r="CW419">
        <f t="shared" si="398"/>
        <v>2.1131249999999997</v>
      </c>
      <c r="CX419">
        <f t="shared" si="399"/>
        <v>0</v>
      </c>
      <c r="CY419">
        <f t="shared" si="400"/>
        <v>106.1829</v>
      </c>
      <c r="CZ419">
        <f t="shared" si="401"/>
        <v>94.384799999999998</v>
      </c>
      <c r="DC419" t="s">
        <v>3</v>
      </c>
      <c r="DD419" t="s">
        <v>3</v>
      </c>
      <c r="DE419" t="s">
        <v>348</v>
      </c>
      <c r="DF419" t="s">
        <v>348</v>
      </c>
      <c r="DG419" t="s">
        <v>196</v>
      </c>
      <c r="DH419" t="s">
        <v>3</v>
      </c>
      <c r="DI419" t="s">
        <v>196</v>
      </c>
      <c r="DJ419" t="s">
        <v>348</v>
      </c>
      <c r="DK419" t="s">
        <v>3</v>
      </c>
      <c r="DL419" t="s">
        <v>3</v>
      </c>
      <c r="DM419" t="s">
        <v>3</v>
      </c>
      <c r="DN419">
        <v>0</v>
      </c>
      <c r="DO419">
        <v>0</v>
      </c>
      <c r="DP419">
        <v>1</v>
      </c>
      <c r="DQ419">
        <v>1</v>
      </c>
      <c r="DU419">
        <v>1009</v>
      </c>
      <c r="DV419" t="s">
        <v>19</v>
      </c>
      <c r="DW419" t="s">
        <v>19</v>
      </c>
      <c r="DX419">
        <v>1000</v>
      </c>
      <c r="EE419">
        <v>45919569</v>
      </c>
      <c r="EF419">
        <v>2</v>
      </c>
      <c r="EG419" t="s">
        <v>24</v>
      </c>
      <c r="EH419">
        <v>0</v>
      </c>
      <c r="EI419" t="s">
        <v>3</v>
      </c>
      <c r="EJ419">
        <v>1</v>
      </c>
      <c r="EK419">
        <v>9001</v>
      </c>
      <c r="EL419" t="s">
        <v>25</v>
      </c>
      <c r="EM419" t="s">
        <v>26</v>
      </c>
      <c r="EO419" t="s">
        <v>351</v>
      </c>
      <c r="EQ419">
        <v>0</v>
      </c>
      <c r="ER419">
        <v>868.38</v>
      </c>
      <c r="ES419">
        <v>450.42</v>
      </c>
      <c r="ET419">
        <v>235.79</v>
      </c>
      <c r="EU419">
        <v>19.670000000000002</v>
      </c>
      <c r="EV419">
        <v>182.17</v>
      </c>
      <c r="EW419">
        <v>19.38</v>
      </c>
      <c r="EX419">
        <v>1.47</v>
      </c>
      <c r="EY419">
        <v>0</v>
      </c>
      <c r="FQ419">
        <v>0</v>
      </c>
      <c r="FR419">
        <f t="shared" si="402"/>
        <v>0</v>
      </c>
      <c r="FS419">
        <v>0</v>
      </c>
      <c r="FT419" t="s">
        <v>28</v>
      </c>
      <c r="FU419" t="s">
        <v>29</v>
      </c>
      <c r="FX419">
        <v>81</v>
      </c>
      <c r="FY419">
        <v>72.25</v>
      </c>
      <c r="GA419" t="s">
        <v>3</v>
      </c>
      <c r="GD419">
        <v>1</v>
      </c>
      <c r="GF419">
        <v>-366737137</v>
      </c>
      <c r="GG419">
        <v>2</v>
      </c>
      <c r="GH419">
        <v>1</v>
      </c>
      <c r="GI419">
        <v>-2</v>
      </c>
      <c r="GJ419">
        <v>0</v>
      </c>
      <c r="GK419">
        <v>0</v>
      </c>
      <c r="GL419">
        <f t="shared" si="403"/>
        <v>0</v>
      </c>
      <c r="GM419">
        <f t="shared" si="404"/>
        <v>702.27</v>
      </c>
      <c r="GN419">
        <f t="shared" si="405"/>
        <v>702.27</v>
      </c>
      <c r="GO419">
        <f t="shared" si="406"/>
        <v>0</v>
      </c>
      <c r="GP419">
        <f t="shared" si="407"/>
        <v>0</v>
      </c>
      <c r="GR419">
        <v>0</v>
      </c>
      <c r="GS419">
        <v>0</v>
      </c>
      <c r="GT419">
        <v>0</v>
      </c>
      <c r="GU419" t="s">
        <v>3</v>
      </c>
      <c r="GV419">
        <f t="shared" si="408"/>
        <v>0</v>
      </c>
      <c r="GW419">
        <v>1</v>
      </c>
      <c r="GX419">
        <f t="shared" si="409"/>
        <v>0</v>
      </c>
      <c r="HA419">
        <v>0</v>
      </c>
      <c r="HB419">
        <v>0</v>
      </c>
      <c r="HC419">
        <f t="shared" si="410"/>
        <v>0</v>
      </c>
      <c r="IK419">
        <v>0</v>
      </c>
    </row>
    <row r="420" spans="1:245" x14ac:dyDescent="0.2">
      <c r="A420">
        <v>18</v>
      </c>
      <c r="B420">
        <v>1</v>
      </c>
      <c r="C420">
        <v>850</v>
      </c>
      <c r="E420" t="s">
        <v>473</v>
      </c>
      <c r="F420" t="s">
        <v>285</v>
      </c>
      <c r="G420" t="s">
        <v>387</v>
      </c>
      <c r="H420" t="s">
        <v>19</v>
      </c>
      <c r="I420">
        <f>I418*J420</f>
        <v>0.48696</v>
      </c>
      <c r="J420">
        <v>1</v>
      </c>
      <c r="O420">
        <f t="shared" si="376"/>
        <v>5116.9799999999996</v>
      </c>
      <c r="P420">
        <f t="shared" si="377"/>
        <v>5116.9799999999996</v>
      </c>
      <c r="Q420">
        <f t="shared" si="378"/>
        <v>0</v>
      </c>
      <c r="R420">
        <f t="shared" si="379"/>
        <v>0</v>
      </c>
      <c r="S420">
        <f t="shared" si="380"/>
        <v>0</v>
      </c>
      <c r="T420">
        <f t="shared" si="381"/>
        <v>0</v>
      </c>
      <c r="U420">
        <f t="shared" si="382"/>
        <v>0</v>
      </c>
      <c r="V420">
        <f t="shared" si="383"/>
        <v>0</v>
      </c>
      <c r="W420">
        <f t="shared" si="384"/>
        <v>0</v>
      </c>
      <c r="X420">
        <f t="shared" si="385"/>
        <v>0</v>
      </c>
      <c r="Y420">
        <f t="shared" si="386"/>
        <v>0</v>
      </c>
      <c r="AA420">
        <v>47636896</v>
      </c>
      <c r="AB420">
        <f t="shared" si="387"/>
        <v>10508</v>
      </c>
      <c r="AC420">
        <f t="shared" si="388"/>
        <v>10508</v>
      </c>
      <c r="AD420">
        <f>ROUND((((ET420)-(EU420))+AE420),6)</f>
        <v>0</v>
      </c>
      <c r="AE420">
        <f>ROUND((EU420),6)</f>
        <v>0</v>
      </c>
      <c r="AF420">
        <f>ROUND((EV420),6)</f>
        <v>0</v>
      </c>
      <c r="AG420">
        <f t="shared" si="389"/>
        <v>0</v>
      </c>
      <c r="AH420">
        <f>(EW420)</f>
        <v>0</v>
      </c>
      <c r="AI420">
        <f>(EX420)</f>
        <v>0</v>
      </c>
      <c r="AJ420">
        <f t="shared" si="390"/>
        <v>0</v>
      </c>
      <c r="AK420">
        <v>10508</v>
      </c>
      <c r="AL420">
        <v>10508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1</v>
      </c>
      <c r="AW420">
        <v>1</v>
      </c>
      <c r="AZ420">
        <v>1</v>
      </c>
      <c r="BA420">
        <v>1</v>
      </c>
      <c r="BB420">
        <v>1</v>
      </c>
      <c r="BC420">
        <v>1</v>
      </c>
      <c r="BD420" t="s">
        <v>3</v>
      </c>
      <c r="BE420" t="s">
        <v>3</v>
      </c>
      <c r="BF420" t="s">
        <v>3</v>
      </c>
      <c r="BG420" t="s">
        <v>3</v>
      </c>
      <c r="BH420">
        <v>3</v>
      </c>
      <c r="BI420">
        <v>1</v>
      </c>
      <c r="BJ420" t="s">
        <v>287</v>
      </c>
      <c r="BM420">
        <v>500001</v>
      </c>
      <c r="BN420">
        <v>0</v>
      </c>
      <c r="BO420" t="s">
        <v>3</v>
      </c>
      <c r="BP420">
        <v>0</v>
      </c>
      <c r="BQ420">
        <v>8</v>
      </c>
      <c r="BR420">
        <v>0</v>
      </c>
      <c r="BS420">
        <v>1</v>
      </c>
      <c r="BT420">
        <v>1</v>
      </c>
      <c r="BU420">
        <v>1</v>
      </c>
      <c r="BV420">
        <v>1</v>
      </c>
      <c r="BW420">
        <v>1</v>
      </c>
      <c r="BX420">
        <v>1</v>
      </c>
      <c r="BY420" t="s">
        <v>3</v>
      </c>
      <c r="BZ420">
        <v>0</v>
      </c>
      <c r="CA420">
        <v>0</v>
      </c>
      <c r="CE420">
        <v>0</v>
      </c>
      <c r="CF420">
        <v>0</v>
      </c>
      <c r="CG420">
        <v>0</v>
      </c>
      <c r="CM420">
        <v>0</v>
      </c>
      <c r="CN420" t="s">
        <v>3</v>
      </c>
      <c r="CO420">
        <v>0</v>
      </c>
      <c r="CP420">
        <f t="shared" si="391"/>
        <v>5116.9799999999996</v>
      </c>
      <c r="CQ420">
        <f t="shared" si="392"/>
        <v>10508</v>
      </c>
      <c r="CR420">
        <f t="shared" si="393"/>
        <v>0</v>
      </c>
      <c r="CS420">
        <f t="shared" si="394"/>
        <v>0</v>
      </c>
      <c r="CT420">
        <f t="shared" si="395"/>
        <v>0</v>
      </c>
      <c r="CU420">
        <f t="shared" si="396"/>
        <v>0</v>
      </c>
      <c r="CV420">
        <f t="shared" si="397"/>
        <v>0</v>
      </c>
      <c r="CW420">
        <f t="shared" si="398"/>
        <v>0</v>
      </c>
      <c r="CX420">
        <f t="shared" si="399"/>
        <v>0</v>
      </c>
      <c r="CY420">
        <f t="shared" si="400"/>
        <v>0</v>
      </c>
      <c r="CZ420">
        <f t="shared" si="401"/>
        <v>0</v>
      </c>
      <c r="DC420" t="s">
        <v>3</v>
      </c>
      <c r="DD420" t="s">
        <v>3</v>
      </c>
      <c r="DE420" t="s">
        <v>3</v>
      </c>
      <c r="DF420" t="s">
        <v>3</v>
      </c>
      <c r="DG420" t="s">
        <v>3</v>
      </c>
      <c r="DH420" t="s">
        <v>3</v>
      </c>
      <c r="DI420" t="s">
        <v>3</v>
      </c>
      <c r="DJ420" t="s">
        <v>3</v>
      </c>
      <c r="DK420" t="s">
        <v>3</v>
      </c>
      <c r="DL420" t="s">
        <v>3</v>
      </c>
      <c r="DM420" t="s">
        <v>3</v>
      </c>
      <c r="DN420">
        <v>0</v>
      </c>
      <c r="DO420">
        <v>0</v>
      </c>
      <c r="DP420">
        <v>1</v>
      </c>
      <c r="DQ420">
        <v>1</v>
      </c>
      <c r="DU420">
        <v>1009</v>
      </c>
      <c r="DV420" t="s">
        <v>19</v>
      </c>
      <c r="DW420" t="s">
        <v>19</v>
      </c>
      <c r="DX420">
        <v>1000</v>
      </c>
      <c r="EE420">
        <v>45919503</v>
      </c>
      <c r="EF420">
        <v>8</v>
      </c>
      <c r="EG420" t="s">
        <v>245</v>
      </c>
      <c r="EH420">
        <v>0</v>
      </c>
      <c r="EI420" t="s">
        <v>3</v>
      </c>
      <c r="EJ420">
        <v>1</v>
      </c>
      <c r="EK420">
        <v>500001</v>
      </c>
      <c r="EL420" t="s">
        <v>246</v>
      </c>
      <c r="EM420" t="s">
        <v>247</v>
      </c>
      <c r="EO420" t="s">
        <v>3</v>
      </c>
      <c r="EQ420">
        <v>0</v>
      </c>
      <c r="ER420">
        <v>10508</v>
      </c>
      <c r="ES420">
        <v>10508</v>
      </c>
      <c r="ET420">
        <v>0</v>
      </c>
      <c r="EU420">
        <v>0</v>
      </c>
      <c r="EV420">
        <v>0</v>
      </c>
      <c r="EW420">
        <v>0</v>
      </c>
      <c r="EX420">
        <v>0</v>
      </c>
      <c r="FQ420">
        <v>0</v>
      </c>
      <c r="FR420">
        <f t="shared" si="402"/>
        <v>0</v>
      </c>
      <c r="FS420">
        <v>0</v>
      </c>
      <c r="FX420">
        <v>0</v>
      </c>
      <c r="FY420">
        <v>0</v>
      </c>
      <c r="GA420" t="s">
        <v>3</v>
      </c>
      <c r="GD420">
        <v>1</v>
      </c>
      <c r="GF420">
        <v>-1669505893</v>
      </c>
      <c r="GG420">
        <v>2</v>
      </c>
      <c r="GH420">
        <v>1</v>
      </c>
      <c r="GI420">
        <v>-2</v>
      </c>
      <c r="GJ420">
        <v>0</v>
      </c>
      <c r="GK420">
        <v>0</v>
      </c>
      <c r="GL420">
        <f t="shared" si="403"/>
        <v>0</v>
      </c>
      <c r="GM420">
        <f t="shared" si="404"/>
        <v>5116.9799999999996</v>
      </c>
      <c r="GN420">
        <f t="shared" si="405"/>
        <v>5116.9799999999996</v>
      </c>
      <c r="GO420">
        <f t="shared" si="406"/>
        <v>0</v>
      </c>
      <c r="GP420">
        <f t="shared" si="407"/>
        <v>0</v>
      </c>
      <c r="GR420">
        <v>0</v>
      </c>
      <c r="GS420">
        <v>3</v>
      </c>
      <c r="GT420">
        <v>0</v>
      </c>
      <c r="GU420" t="s">
        <v>3</v>
      </c>
      <c r="GV420">
        <f t="shared" si="408"/>
        <v>0</v>
      </c>
      <c r="GW420">
        <v>1</v>
      </c>
      <c r="GX420">
        <f t="shared" si="409"/>
        <v>0</v>
      </c>
      <c r="HA420">
        <v>0</v>
      </c>
      <c r="HB420">
        <v>0</v>
      </c>
      <c r="HC420">
        <f t="shared" si="410"/>
        <v>0</v>
      </c>
      <c r="IK420">
        <v>0</v>
      </c>
    </row>
    <row r="421" spans="1:245" x14ac:dyDescent="0.2">
      <c r="A421">
        <v>18</v>
      </c>
      <c r="B421">
        <v>1</v>
      </c>
      <c r="C421">
        <v>873</v>
      </c>
      <c r="E421" t="s">
        <v>473</v>
      </c>
      <c r="F421" t="s">
        <v>285</v>
      </c>
      <c r="G421" t="s">
        <v>387</v>
      </c>
      <c r="H421" t="s">
        <v>19</v>
      </c>
      <c r="I421">
        <f>I419*J421</f>
        <v>0.48696</v>
      </c>
      <c r="J421">
        <v>1</v>
      </c>
      <c r="O421">
        <f t="shared" si="376"/>
        <v>5116.9799999999996</v>
      </c>
      <c r="P421">
        <f t="shared" si="377"/>
        <v>5116.9799999999996</v>
      </c>
      <c r="Q421">
        <f t="shared" si="378"/>
        <v>0</v>
      </c>
      <c r="R421">
        <f t="shared" si="379"/>
        <v>0</v>
      </c>
      <c r="S421">
        <f t="shared" si="380"/>
        <v>0</v>
      </c>
      <c r="T421">
        <f t="shared" si="381"/>
        <v>0</v>
      </c>
      <c r="U421">
        <f t="shared" si="382"/>
        <v>0</v>
      </c>
      <c r="V421">
        <f t="shared" si="383"/>
        <v>0</v>
      </c>
      <c r="W421">
        <f t="shared" si="384"/>
        <v>0</v>
      </c>
      <c r="X421">
        <f t="shared" si="385"/>
        <v>0</v>
      </c>
      <c r="Y421">
        <f t="shared" si="386"/>
        <v>0</v>
      </c>
      <c r="AA421">
        <v>47641669</v>
      </c>
      <c r="AB421">
        <f t="shared" si="387"/>
        <v>10508</v>
      </c>
      <c r="AC421">
        <f t="shared" si="388"/>
        <v>10508</v>
      </c>
      <c r="AD421">
        <f>ROUND((((ET421)-(EU421))+AE421),6)</f>
        <v>0</v>
      </c>
      <c r="AE421">
        <f>ROUND((EU421),6)</f>
        <v>0</v>
      </c>
      <c r="AF421">
        <f>ROUND((EV421),6)</f>
        <v>0</v>
      </c>
      <c r="AG421">
        <f t="shared" si="389"/>
        <v>0</v>
      </c>
      <c r="AH421">
        <f>(EW421)</f>
        <v>0</v>
      </c>
      <c r="AI421">
        <f>(EX421)</f>
        <v>0</v>
      </c>
      <c r="AJ421">
        <f t="shared" si="390"/>
        <v>0</v>
      </c>
      <c r="AK421">
        <v>10508</v>
      </c>
      <c r="AL421">
        <v>10508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90</v>
      </c>
      <c r="AU421">
        <v>85</v>
      </c>
      <c r="AV421">
        <v>1</v>
      </c>
      <c r="AW421">
        <v>1</v>
      </c>
      <c r="AZ421">
        <v>1</v>
      </c>
      <c r="BA421">
        <v>1</v>
      </c>
      <c r="BB421">
        <v>1</v>
      </c>
      <c r="BC421">
        <v>1</v>
      </c>
      <c r="BD421" t="s">
        <v>3</v>
      </c>
      <c r="BE421" t="s">
        <v>3</v>
      </c>
      <c r="BF421" t="s">
        <v>3</v>
      </c>
      <c r="BG421" t="s">
        <v>3</v>
      </c>
      <c r="BH421">
        <v>3</v>
      </c>
      <c r="BI421">
        <v>1</v>
      </c>
      <c r="BJ421" t="s">
        <v>287</v>
      </c>
      <c r="BM421">
        <v>500001</v>
      </c>
      <c r="BN421">
        <v>0</v>
      </c>
      <c r="BO421" t="s">
        <v>3</v>
      </c>
      <c r="BP421">
        <v>0</v>
      </c>
      <c r="BQ421">
        <v>8</v>
      </c>
      <c r="BR421">
        <v>0</v>
      </c>
      <c r="BS421">
        <v>1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3</v>
      </c>
      <c r="BZ421">
        <v>90</v>
      </c>
      <c r="CA421">
        <v>85</v>
      </c>
      <c r="CE421">
        <v>0</v>
      </c>
      <c r="CF421">
        <v>0</v>
      </c>
      <c r="CG421">
        <v>0</v>
      </c>
      <c r="CM421">
        <v>0</v>
      </c>
      <c r="CN421" t="s">
        <v>3</v>
      </c>
      <c r="CO421">
        <v>0</v>
      </c>
      <c r="CP421">
        <f t="shared" si="391"/>
        <v>5116.9799999999996</v>
      </c>
      <c r="CQ421">
        <f t="shared" si="392"/>
        <v>10508</v>
      </c>
      <c r="CR421">
        <f t="shared" si="393"/>
        <v>0</v>
      </c>
      <c r="CS421">
        <f t="shared" si="394"/>
        <v>0</v>
      </c>
      <c r="CT421">
        <f t="shared" si="395"/>
        <v>0</v>
      </c>
      <c r="CU421">
        <f t="shared" si="396"/>
        <v>0</v>
      </c>
      <c r="CV421">
        <f t="shared" si="397"/>
        <v>0</v>
      </c>
      <c r="CW421">
        <f t="shared" si="398"/>
        <v>0</v>
      </c>
      <c r="CX421">
        <f t="shared" si="399"/>
        <v>0</v>
      </c>
      <c r="CY421">
        <f t="shared" si="400"/>
        <v>0</v>
      </c>
      <c r="CZ421">
        <f t="shared" si="401"/>
        <v>0</v>
      </c>
      <c r="DC421" t="s">
        <v>3</v>
      </c>
      <c r="DD421" t="s">
        <v>3</v>
      </c>
      <c r="DE421" t="s">
        <v>3</v>
      </c>
      <c r="DF421" t="s">
        <v>3</v>
      </c>
      <c r="DG421" t="s">
        <v>3</v>
      </c>
      <c r="DH421" t="s">
        <v>3</v>
      </c>
      <c r="DI421" t="s">
        <v>3</v>
      </c>
      <c r="DJ421" t="s">
        <v>3</v>
      </c>
      <c r="DK421" t="s">
        <v>3</v>
      </c>
      <c r="DL421" t="s">
        <v>3</v>
      </c>
      <c r="DM421" t="s">
        <v>3</v>
      </c>
      <c r="DN421">
        <v>0</v>
      </c>
      <c r="DO421">
        <v>0</v>
      </c>
      <c r="DP421">
        <v>1</v>
      </c>
      <c r="DQ421">
        <v>1</v>
      </c>
      <c r="DU421">
        <v>1009</v>
      </c>
      <c r="DV421" t="s">
        <v>19</v>
      </c>
      <c r="DW421" t="s">
        <v>19</v>
      </c>
      <c r="DX421">
        <v>1000</v>
      </c>
      <c r="EE421">
        <v>45919503</v>
      </c>
      <c r="EF421">
        <v>8</v>
      </c>
      <c r="EG421" t="s">
        <v>245</v>
      </c>
      <c r="EH421">
        <v>0</v>
      </c>
      <c r="EI421" t="s">
        <v>3</v>
      </c>
      <c r="EJ421">
        <v>1</v>
      </c>
      <c r="EK421">
        <v>500001</v>
      </c>
      <c r="EL421" t="s">
        <v>246</v>
      </c>
      <c r="EM421" t="s">
        <v>247</v>
      </c>
      <c r="EO421" t="s">
        <v>3</v>
      </c>
      <c r="EQ421">
        <v>0</v>
      </c>
      <c r="ER421">
        <v>10508</v>
      </c>
      <c r="ES421">
        <v>10508</v>
      </c>
      <c r="ET421">
        <v>0</v>
      </c>
      <c r="EU421">
        <v>0</v>
      </c>
      <c r="EV421">
        <v>0</v>
      </c>
      <c r="EW421">
        <v>0</v>
      </c>
      <c r="EX421">
        <v>0</v>
      </c>
      <c r="FQ421">
        <v>0</v>
      </c>
      <c r="FR421">
        <f t="shared" si="402"/>
        <v>0</v>
      </c>
      <c r="FS421">
        <v>0</v>
      </c>
      <c r="FX421">
        <v>90</v>
      </c>
      <c r="FY421">
        <v>85</v>
      </c>
      <c r="GA421" t="s">
        <v>3</v>
      </c>
      <c r="GD421">
        <v>1</v>
      </c>
      <c r="GF421">
        <v>-1669505893</v>
      </c>
      <c r="GG421">
        <v>2</v>
      </c>
      <c r="GH421">
        <v>1</v>
      </c>
      <c r="GI421">
        <v>-2</v>
      </c>
      <c r="GJ421">
        <v>0</v>
      </c>
      <c r="GK421">
        <v>0</v>
      </c>
      <c r="GL421">
        <f t="shared" si="403"/>
        <v>0</v>
      </c>
      <c r="GM421">
        <f t="shared" si="404"/>
        <v>5116.9799999999996</v>
      </c>
      <c r="GN421">
        <f t="shared" si="405"/>
        <v>5116.9799999999996</v>
      </c>
      <c r="GO421">
        <f t="shared" si="406"/>
        <v>0</v>
      </c>
      <c r="GP421">
        <f t="shared" si="407"/>
        <v>0</v>
      </c>
      <c r="GR421">
        <v>0</v>
      </c>
      <c r="GS421">
        <v>0</v>
      </c>
      <c r="GT421">
        <v>0</v>
      </c>
      <c r="GU421" t="s">
        <v>3</v>
      </c>
      <c r="GV421">
        <f t="shared" si="408"/>
        <v>0</v>
      </c>
      <c r="GW421">
        <v>1</v>
      </c>
      <c r="GX421">
        <f t="shared" si="409"/>
        <v>0</v>
      </c>
      <c r="HA421">
        <v>0</v>
      </c>
      <c r="HB421">
        <v>0</v>
      </c>
      <c r="HC421">
        <f t="shared" si="410"/>
        <v>0</v>
      </c>
      <c r="IK421">
        <v>0</v>
      </c>
    </row>
    <row r="422" spans="1:245" x14ac:dyDescent="0.2">
      <c r="A422">
        <v>17</v>
      </c>
      <c r="B422">
        <v>1</v>
      </c>
      <c r="C422">
        <f>ROW(SmtRes!A903)</f>
        <v>903</v>
      </c>
      <c r="D422">
        <f>ROW(EtalonRes!A903)</f>
        <v>903</v>
      </c>
      <c r="E422" t="s">
        <v>474</v>
      </c>
      <c r="F422" t="s">
        <v>389</v>
      </c>
      <c r="G422" t="s">
        <v>390</v>
      </c>
      <c r="H422" t="s">
        <v>76</v>
      </c>
      <c r="I422">
        <f>ROUND((3.7*1.05*9)/100,9)</f>
        <v>0.34965000000000002</v>
      </c>
      <c r="J422">
        <v>0</v>
      </c>
      <c r="O422">
        <f t="shared" si="376"/>
        <v>432.93</v>
      </c>
      <c r="P422">
        <f t="shared" si="377"/>
        <v>53.83</v>
      </c>
      <c r="Q422">
        <f t="shared" si="378"/>
        <v>235.63</v>
      </c>
      <c r="R422">
        <f t="shared" si="379"/>
        <v>20.68</v>
      </c>
      <c r="S422">
        <f t="shared" si="380"/>
        <v>143.47</v>
      </c>
      <c r="T422">
        <f t="shared" si="381"/>
        <v>0</v>
      </c>
      <c r="U422">
        <f t="shared" si="382"/>
        <v>16.415630437499996</v>
      </c>
      <c r="V422">
        <f t="shared" si="383"/>
        <v>1.47268209375</v>
      </c>
      <c r="W422">
        <f t="shared" si="384"/>
        <v>0</v>
      </c>
      <c r="X422">
        <f t="shared" si="385"/>
        <v>132.96</v>
      </c>
      <c r="Y422">
        <f t="shared" si="386"/>
        <v>118.19</v>
      </c>
      <c r="AA422">
        <v>47636896</v>
      </c>
      <c r="AB422">
        <f t="shared" si="387"/>
        <v>1238.2064499999999</v>
      </c>
      <c r="AC422">
        <f t="shared" si="388"/>
        <v>153.96</v>
      </c>
      <c r="AD422">
        <f>ROUND((((((ET422*1.15)*1.25))-(((EU422*1.15)*1.25)))+AE422),6)</f>
        <v>673.91437499999995</v>
      </c>
      <c r="AE422">
        <f>ROUND((((EU422*1.15)*1.25)),6)</f>
        <v>59.153125000000003</v>
      </c>
      <c r="AF422">
        <f>ROUND((((EV422*1.15)*1.15)),6)</f>
        <v>410.33207499999997</v>
      </c>
      <c r="AG422">
        <f t="shared" si="389"/>
        <v>0</v>
      </c>
      <c r="AH422">
        <f>(((EW422*1.15)*1.15))</f>
        <v>46.94874999999999</v>
      </c>
      <c r="AI422">
        <f>(((EX422*1.15)*1.25))</f>
        <v>4.211875</v>
      </c>
      <c r="AJ422">
        <f t="shared" si="390"/>
        <v>0</v>
      </c>
      <c r="AK422">
        <v>933.04</v>
      </c>
      <c r="AL422">
        <v>153.96</v>
      </c>
      <c r="AM422">
        <v>468.81</v>
      </c>
      <c r="AN422">
        <v>41.15</v>
      </c>
      <c r="AO422">
        <v>310.27</v>
      </c>
      <c r="AP422">
        <v>0</v>
      </c>
      <c r="AQ422">
        <v>35.5</v>
      </c>
      <c r="AR422">
        <v>2.93</v>
      </c>
      <c r="AS422">
        <v>0</v>
      </c>
      <c r="AT422">
        <v>81</v>
      </c>
      <c r="AU422">
        <v>72</v>
      </c>
      <c r="AV422">
        <v>1</v>
      </c>
      <c r="AW422">
        <v>1</v>
      </c>
      <c r="AZ422">
        <v>1</v>
      </c>
      <c r="BA422">
        <v>1</v>
      </c>
      <c r="BB422">
        <v>1</v>
      </c>
      <c r="BC422">
        <v>1</v>
      </c>
      <c r="BD422" t="s">
        <v>3</v>
      </c>
      <c r="BE422" t="s">
        <v>3</v>
      </c>
      <c r="BF422" t="s">
        <v>3</v>
      </c>
      <c r="BG422" t="s">
        <v>3</v>
      </c>
      <c r="BH422">
        <v>0</v>
      </c>
      <c r="BI422">
        <v>1</v>
      </c>
      <c r="BJ422" t="s">
        <v>391</v>
      </c>
      <c r="BM422">
        <v>9001</v>
      </c>
      <c r="BN422">
        <v>0</v>
      </c>
      <c r="BO422" t="s">
        <v>3</v>
      </c>
      <c r="BP422">
        <v>0</v>
      </c>
      <c r="BQ422">
        <v>2</v>
      </c>
      <c r="BR422">
        <v>0</v>
      </c>
      <c r="BS422">
        <v>1</v>
      </c>
      <c r="BT422">
        <v>1</v>
      </c>
      <c r="BU422">
        <v>1</v>
      </c>
      <c r="BV422">
        <v>1</v>
      </c>
      <c r="BW422">
        <v>1</v>
      </c>
      <c r="BX422">
        <v>1</v>
      </c>
      <c r="BY422" t="s">
        <v>3</v>
      </c>
      <c r="BZ422">
        <v>90</v>
      </c>
      <c r="CA422">
        <v>85</v>
      </c>
      <c r="CE422">
        <v>0</v>
      </c>
      <c r="CF422">
        <v>0</v>
      </c>
      <c r="CG422">
        <v>0</v>
      </c>
      <c r="CM422">
        <v>0</v>
      </c>
      <c r="CN422" t="s">
        <v>1175</v>
      </c>
      <c r="CO422">
        <v>0</v>
      </c>
      <c r="CP422">
        <f t="shared" si="391"/>
        <v>432.92999999999995</v>
      </c>
      <c r="CQ422">
        <f t="shared" si="392"/>
        <v>153.96</v>
      </c>
      <c r="CR422">
        <f t="shared" si="393"/>
        <v>673.91437499999995</v>
      </c>
      <c r="CS422">
        <f t="shared" si="394"/>
        <v>59.153125000000003</v>
      </c>
      <c r="CT422">
        <f t="shared" si="395"/>
        <v>410.33207499999997</v>
      </c>
      <c r="CU422">
        <f t="shared" si="396"/>
        <v>0</v>
      </c>
      <c r="CV422">
        <f t="shared" si="397"/>
        <v>46.94874999999999</v>
      </c>
      <c r="CW422">
        <f t="shared" si="398"/>
        <v>4.211875</v>
      </c>
      <c r="CX422">
        <f t="shared" si="399"/>
        <v>0</v>
      </c>
      <c r="CY422">
        <f t="shared" si="400"/>
        <v>132.9615</v>
      </c>
      <c r="CZ422">
        <f t="shared" si="401"/>
        <v>118.18800000000002</v>
      </c>
      <c r="DC422" t="s">
        <v>3</v>
      </c>
      <c r="DD422" t="s">
        <v>3</v>
      </c>
      <c r="DE422" t="s">
        <v>348</v>
      </c>
      <c r="DF422" t="s">
        <v>348</v>
      </c>
      <c r="DG422" t="s">
        <v>196</v>
      </c>
      <c r="DH422" t="s">
        <v>3</v>
      </c>
      <c r="DI422" t="s">
        <v>196</v>
      </c>
      <c r="DJ422" t="s">
        <v>348</v>
      </c>
      <c r="DK422" t="s">
        <v>3</v>
      </c>
      <c r="DL422" t="s">
        <v>3</v>
      </c>
      <c r="DM422" t="s">
        <v>3</v>
      </c>
      <c r="DN422">
        <v>0</v>
      </c>
      <c r="DO422">
        <v>0</v>
      </c>
      <c r="DP422">
        <v>1</v>
      </c>
      <c r="DQ422">
        <v>1</v>
      </c>
      <c r="DU422">
        <v>1005</v>
      </c>
      <c r="DV422" t="s">
        <v>76</v>
      </c>
      <c r="DW422" t="s">
        <v>76</v>
      </c>
      <c r="DX422">
        <v>100</v>
      </c>
      <c r="EE422">
        <v>45919569</v>
      </c>
      <c r="EF422">
        <v>2</v>
      </c>
      <c r="EG422" t="s">
        <v>24</v>
      </c>
      <c r="EH422">
        <v>0</v>
      </c>
      <c r="EI422" t="s">
        <v>3</v>
      </c>
      <c r="EJ422">
        <v>1</v>
      </c>
      <c r="EK422">
        <v>9001</v>
      </c>
      <c r="EL422" t="s">
        <v>25</v>
      </c>
      <c r="EM422" t="s">
        <v>26</v>
      </c>
      <c r="EO422" t="s">
        <v>351</v>
      </c>
      <c r="EQ422">
        <v>0</v>
      </c>
      <c r="ER422">
        <v>933.04</v>
      </c>
      <c r="ES422">
        <v>153.96</v>
      </c>
      <c r="ET422">
        <v>468.81</v>
      </c>
      <c r="EU422">
        <v>41.15</v>
      </c>
      <c r="EV422">
        <v>310.27</v>
      </c>
      <c r="EW422">
        <v>35.5</v>
      </c>
      <c r="EX422">
        <v>2.93</v>
      </c>
      <c r="EY422">
        <v>0</v>
      </c>
      <c r="FQ422">
        <v>0</v>
      </c>
      <c r="FR422">
        <f t="shared" si="402"/>
        <v>0</v>
      </c>
      <c r="FS422">
        <v>0</v>
      </c>
      <c r="FT422" t="s">
        <v>28</v>
      </c>
      <c r="FU422" t="s">
        <v>29</v>
      </c>
      <c r="FX422">
        <v>81</v>
      </c>
      <c r="FY422">
        <v>72.25</v>
      </c>
      <c r="GA422" t="s">
        <v>3</v>
      </c>
      <c r="GD422">
        <v>1</v>
      </c>
      <c r="GF422">
        <v>1849954762</v>
      </c>
      <c r="GG422">
        <v>2</v>
      </c>
      <c r="GH422">
        <v>1</v>
      </c>
      <c r="GI422">
        <v>-2</v>
      </c>
      <c r="GJ422">
        <v>0</v>
      </c>
      <c r="GK422">
        <v>0</v>
      </c>
      <c r="GL422">
        <f t="shared" si="403"/>
        <v>0</v>
      </c>
      <c r="GM422">
        <f t="shared" si="404"/>
        <v>684.08</v>
      </c>
      <c r="GN422">
        <f t="shared" si="405"/>
        <v>684.08</v>
      </c>
      <c r="GO422">
        <f t="shared" si="406"/>
        <v>0</v>
      </c>
      <c r="GP422">
        <f t="shared" si="407"/>
        <v>0</v>
      </c>
      <c r="GR422">
        <v>0</v>
      </c>
      <c r="GS422">
        <v>3</v>
      </c>
      <c r="GT422">
        <v>0</v>
      </c>
      <c r="GU422" t="s">
        <v>3</v>
      </c>
      <c r="GV422">
        <f t="shared" si="408"/>
        <v>0</v>
      </c>
      <c r="GW422">
        <v>1</v>
      </c>
      <c r="GX422">
        <f t="shared" si="409"/>
        <v>0</v>
      </c>
      <c r="HA422">
        <v>0</v>
      </c>
      <c r="HB422">
        <v>0</v>
      </c>
      <c r="HC422">
        <f t="shared" si="410"/>
        <v>0</v>
      </c>
      <c r="IK422">
        <v>0</v>
      </c>
    </row>
    <row r="423" spans="1:245" x14ac:dyDescent="0.2">
      <c r="A423">
        <v>17</v>
      </c>
      <c r="B423">
        <v>1</v>
      </c>
      <c r="C423">
        <f>ROW(SmtRes!A926)</f>
        <v>926</v>
      </c>
      <c r="D423">
        <f>ROW(EtalonRes!A926)</f>
        <v>926</v>
      </c>
      <c r="E423" t="s">
        <v>474</v>
      </c>
      <c r="F423" t="s">
        <v>389</v>
      </c>
      <c r="G423" t="s">
        <v>390</v>
      </c>
      <c r="H423" t="s">
        <v>76</v>
      </c>
      <c r="I423">
        <f>ROUND((3.7*1.05*9)/100,9)</f>
        <v>0.34965000000000002</v>
      </c>
      <c r="J423">
        <v>0</v>
      </c>
      <c r="O423">
        <f t="shared" si="376"/>
        <v>432.93</v>
      </c>
      <c r="P423">
        <f t="shared" si="377"/>
        <v>53.83</v>
      </c>
      <c r="Q423">
        <f t="shared" si="378"/>
        <v>235.63</v>
      </c>
      <c r="R423">
        <f t="shared" si="379"/>
        <v>20.68</v>
      </c>
      <c r="S423">
        <f t="shared" si="380"/>
        <v>143.47</v>
      </c>
      <c r="T423">
        <f t="shared" si="381"/>
        <v>0</v>
      </c>
      <c r="U423">
        <f t="shared" si="382"/>
        <v>16.415630437499996</v>
      </c>
      <c r="V423">
        <f t="shared" si="383"/>
        <v>1.47268209375</v>
      </c>
      <c r="W423">
        <f t="shared" si="384"/>
        <v>0</v>
      </c>
      <c r="X423">
        <f t="shared" si="385"/>
        <v>132.96</v>
      </c>
      <c r="Y423">
        <f t="shared" si="386"/>
        <v>118.19</v>
      </c>
      <c r="AA423">
        <v>47641669</v>
      </c>
      <c r="AB423">
        <f t="shared" si="387"/>
        <v>1238.2064499999999</v>
      </c>
      <c r="AC423">
        <f t="shared" si="388"/>
        <v>153.96</v>
      </c>
      <c r="AD423">
        <f>ROUND((((((ET423*1.15)*1.25))-(((EU423*1.15)*1.25)))+AE423),6)</f>
        <v>673.91437499999995</v>
      </c>
      <c r="AE423">
        <f>ROUND((((EU423*1.15)*1.25)),6)</f>
        <v>59.153125000000003</v>
      </c>
      <c r="AF423">
        <f>ROUND((((EV423*1.15)*1.15)),6)</f>
        <v>410.33207499999997</v>
      </c>
      <c r="AG423">
        <f t="shared" si="389"/>
        <v>0</v>
      </c>
      <c r="AH423">
        <f>(((EW423*1.15)*1.15))</f>
        <v>46.94874999999999</v>
      </c>
      <c r="AI423">
        <f>(((EX423*1.15)*1.25))</f>
        <v>4.211875</v>
      </c>
      <c r="AJ423">
        <f t="shared" si="390"/>
        <v>0</v>
      </c>
      <c r="AK423">
        <v>933.04</v>
      </c>
      <c r="AL423">
        <v>153.96</v>
      </c>
      <c r="AM423">
        <v>468.81</v>
      </c>
      <c r="AN423">
        <v>41.15</v>
      </c>
      <c r="AO423">
        <v>310.27</v>
      </c>
      <c r="AP423">
        <v>0</v>
      </c>
      <c r="AQ423">
        <v>35.5</v>
      </c>
      <c r="AR423">
        <v>2.93</v>
      </c>
      <c r="AS423">
        <v>0</v>
      </c>
      <c r="AT423">
        <v>81</v>
      </c>
      <c r="AU423">
        <v>72</v>
      </c>
      <c r="AV423">
        <v>1</v>
      </c>
      <c r="AW423">
        <v>1</v>
      </c>
      <c r="AZ423">
        <v>1</v>
      </c>
      <c r="BA423">
        <v>1</v>
      </c>
      <c r="BB423">
        <v>1</v>
      </c>
      <c r="BC423">
        <v>1</v>
      </c>
      <c r="BD423" t="s">
        <v>3</v>
      </c>
      <c r="BE423" t="s">
        <v>3</v>
      </c>
      <c r="BF423" t="s">
        <v>3</v>
      </c>
      <c r="BG423" t="s">
        <v>3</v>
      </c>
      <c r="BH423">
        <v>0</v>
      </c>
      <c r="BI423">
        <v>1</v>
      </c>
      <c r="BJ423" t="s">
        <v>391</v>
      </c>
      <c r="BM423">
        <v>9001</v>
      </c>
      <c r="BN423">
        <v>0</v>
      </c>
      <c r="BO423" t="s">
        <v>3</v>
      </c>
      <c r="BP423">
        <v>0</v>
      </c>
      <c r="BQ423">
        <v>2</v>
      </c>
      <c r="BR423">
        <v>0</v>
      </c>
      <c r="BS423">
        <v>1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3</v>
      </c>
      <c r="BZ423">
        <v>90</v>
      </c>
      <c r="CA423">
        <v>85</v>
      </c>
      <c r="CE423">
        <v>0</v>
      </c>
      <c r="CF423">
        <v>0</v>
      </c>
      <c r="CG423">
        <v>0</v>
      </c>
      <c r="CM423">
        <v>0</v>
      </c>
      <c r="CN423" t="s">
        <v>1175</v>
      </c>
      <c r="CO423">
        <v>0</v>
      </c>
      <c r="CP423">
        <f t="shared" si="391"/>
        <v>432.92999999999995</v>
      </c>
      <c r="CQ423">
        <f t="shared" si="392"/>
        <v>153.96</v>
      </c>
      <c r="CR423">
        <f t="shared" si="393"/>
        <v>673.91437499999995</v>
      </c>
      <c r="CS423">
        <f t="shared" si="394"/>
        <v>59.153125000000003</v>
      </c>
      <c r="CT423">
        <f t="shared" si="395"/>
        <v>410.33207499999997</v>
      </c>
      <c r="CU423">
        <f t="shared" si="396"/>
        <v>0</v>
      </c>
      <c r="CV423">
        <f t="shared" si="397"/>
        <v>46.94874999999999</v>
      </c>
      <c r="CW423">
        <f t="shared" si="398"/>
        <v>4.211875</v>
      </c>
      <c r="CX423">
        <f t="shared" si="399"/>
        <v>0</v>
      </c>
      <c r="CY423">
        <f t="shared" si="400"/>
        <v>132.9615</v>
      </c>
      <c r="CZ423">
        <f t="shared" si="401"/>
        <v>118.18800000000002</v>
      </c>
      <c r="DC423" t="s">
        <v>3</v>
      </c>
      <c r="DD423" t="s">
        <v>3</v>
      </c>
      <c r="DE423" t="s">
        <v>348</v>
      </c>
      <c r="DF423" t="s">
        <v>348</v>
      </c>
      <c r="DG423" t="s">
        <v>196</v>
      </c>
      <c r="DH423" t="s">
        <v>3</v>
      </c>
      <c r="DI423" t="s">
        <v>196</v>
      </c>
      <c r="DJ423" t="s">
        <v>348</v>
      </c>
      <c r="DK423" t="s">
        <v>3</v>
      </c>
      <c r="DL423" t="s">
        <v>3</v>
      </c>
      <c r="DM423" t="s">
        <v>3</v>
      </c>
      <c r="DN423">
        <v>0</v>
      </c>
      <c r="DO423">
        <v>0</v>
      </c>
      <c r="DP423">
        <v>1</v>
      </c>
      <c r="DQ423">
        <v>1</v>
      </c>
      <c r="DU423">
        <v>1005</v>
      </c>
      <c r="DV423" t="s">
        <v>76</v>
      </c>
      <c r="DW423" t="s">
        <v>76</v>
      </c>
      <c r="DX423">
        <v>100</v>
      </c>
      <c r="EE423">
        <v>45919569</v>
      </c>
      <c r="EF423">
        <v>2</v>
      </c>
      <c r="EG423" t="s">
        <v>24</v>
      </c>
      <c r="EH423">
        <v>0</v>
      </c>
      <c r="EI423" t="s">
        <v>3</v>
      </c>
      <c r="EJ423">
        <v>1</v>
      </c>
      <c r="EK423">
        <v>9001</v>
      </c>
      <c r="EL423" t="s">
        <v>25</v>
      </c>
      <c r="EM423" t="s">
        <v>26</v>
      </c>
      <c r="EO423" t="s">
        <v>351</v>
      </c>
      <c r="EQ423">
        <v>0</v>
      </c>
      <c r="ER423">
        <v>933.04</v>
      </c>
      <c r="ES423">
        <v>153.96</v>
      </c>
      <c r="ET423">
        <v>468.81</v>
      </c>
      <c r="EU423">
        <v>41.15</v>
      </c>
      <c r="EV423">
        <v>310.27</v>
      </c>
      <c r="EW423">
        <v>35.5</v>
      </c>
      <c r="EX423">
        <v>2.93</v>
      </c>
      <c r="EY423">
        <v>0</v>
      </c>
      <c r="FQ423">
        <v>0</v>
      </c>
      <c r="FR423">
        <f t="shared" si="402"/>
        <v>0</v>
      </c>
      <c r="FS423">
        <v>0</v>
      </c>
      <c r="FT423" t="s">
        <v>28</v>
      </c>
      <c r="FU423" t="s">
        <v>29</v>
      </c>
      <c r="FX423">
        <v>81</v>
      </c>
      <c r="FY423">
        <v>72.25</v>
      </c>
      <c r="GA423" t="s">
        <v>3</v>
      </c>
      <c r="GD423">
        <v>1</v>
      </c>
      <c r="GF423">
        <v>1849954762</v>
      </c>
      <c r="GG423">
        <v>2</v>
      </c>
      <c r="GH423">
        <v>1</v>
      </c>
      <c r="GI423">
        <v>-2</v>
      </c>
      <c r="GJ423">
        <v>0</v>
      </c>
      <c r="GK423">
        <v>0</v>
      </c>
      <c r="GL423">
        <f t="shared" si="403"/>
        <v>0</v>
      </c>
      <c r="GM423">
        <f t="shared" si="404"/>
        <v>684.08</v>
      </c>
      <c r="GN423">
        <f t="shared" si="405"/>
        <v>684.08</v>
      </c>
      <c r="GO423">
        <f t="shared" si="406"/>
        <v>0</v>
      </c>
      <c r="GP423">
        <f t="shared" si="407"/>
        <v>0</v>
      </c>
      <c r="GR423">
        <v>0</v>
      </c>
      <c r="GS423">
        <v>0</v>
      </c>
      <c r="GT423">
        <v>0</v>
      </c>
      <c r="GU423" t="s">
        <v>3</v>
      </c>
      <c r="GV423">
        <f t="shared" si="408"/>
        <v>0</v>
      </c>
      <c r="GW423">
        <v>1</v>
      </c>
      <c r="GX423">
        <f t="shared" si="409"/>
        <v>0</v>
      </c>
      <c r="HA423">
        <v>0</v>
      </c>
      <c r="HB423">
        <v>0</v>
      </c>
      <c r="HC423">
        <f t="shared" si="410"/>
        <v>0</v>
      </c>
      <c r="IK423">
        <v>0</v>
      </c>
    </row>
    <row r="424" spans="1:245" x14ac:dyDescent="0.2">
      <c r="A424">
        <v>18</v>
      </c>
      <c r="B424">
        <v>1</v>
      </c>
      <c r="C424">
        <v>894</v>
      </c>
      <c r="E424" t="s">
        <v>475</v>
      </c>
      <c r="F424" t="s">
        <v>393</v>
      </c>
      <c r="G424" t="s">
        <v>394</v>
      </c>
      <c r="H424" t="s">
        <v>317</v>
      </c>
      <c r="I424">
        <f>I422*J424</f>
        <v>1.55</v>
      </c>
      <c r="J424">
        <v>4.4330044330044327</v>
      </c>
      <c r="O424">
        <f t="shared" si="376"/>
        <v>79.67</v>
      </c>
      <c r="P424">
        <f t="shared" si="377"/>
        <v>79.67</v>
      </c>
      <c r="Q424">
        <f t="shared" si="378"/>
        <v>0</v>
      </c>
      <c r="R424">
        <f t="shared" si="379"/>
        <v>0</v>
      </c>
      <c r="S424">
        <f t="shared" si="380"/>
        <v>0</v>
      </c>
      <c r="T424">
        <f t="shared" si="381"/>
        <v>0</v>
      </c>
      <c r="U424">
        <f t="shared" si="382"/>
        <v>0</v>
      </c>
      <c r="V424">
        <f t="shared" si="383"/>
        <v>0</v>
      </c>
      <c r="W424">
        <f t="shared" si="384"/>
        <v>0</v>
      </c>
      <c r="X424">
        <f t="shared" si="385"/>
        <v>0</v>
      </c>
      <c r="Y424">
        <f t="shared" si="386"/>
        <v>0</v>
      </c>
      <c r="AA424">
        <v>47636896</v>
      </c>
      <c r="AB424">
        <f t="shared" si="387"/>
        <v>51.4</v>
      </c>
      <c r="AC424">
        <f t="shared" si="388"/>
        <v>51.4</v>
      </c>
      <c r="AD424">
        <f>ROUND((((ET424)-(EU424))+AE424),6)</f>
        <v>0</v>
      </c>
      <c r="AE424">
        <f t="shared" ref="AE424:AF427" si="414">ROUND((EU424),6)</f>
        <v>0</v>
      </c>
      <c r="AF424">
        <f t="shared" si="414"/>
        <v>0</v>
      </c>
      <c r="AG424">
        <f t="shared" si="389"/>
        <v>0</v>
      </c>
      <c r="AH424">
        <f t="shared" ref="AH424:AI427" si="415">(EW424)</f>
        <v>0</v>
      </c>
      <c r="AI424">
        <f t="shared" si="415"/>
        <v>0</v>
      </c>
      <c r="AJ424">
        <f t="shared" si="390"/>
        <v>0</v>
      </c>
      <c r="AK424">
        <v>51.4</v>
      </c>
      <c r="AL424">
        <v>51.4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81</v>
      </c>
      <c r="AU424">
        <v>72</v>
      </c>
      <c r="AV424">
        <v>1</v>
      </c>
      <c r="AW424">
        <v>1</v>
      </c>
      <c r="AZ424">
        <v>1</v>
      </c>
      <c r="BA424">
        <v>1</v>
      </c>
      <c r="BB424">
        <v>1</v>
      </c>
      <c r="BC424">
        <v>1</v>
      </c>
      <c r="BD424" t="s">
        <v>3</v>
      </c>
      <c r="BE424" t="s">
        <v>3</v>
      </c>
      <c r="BF424" t="s">
        <v>3</v>
      </c>
      <c r="BG424" t="s">
        <v>3</v>
      </c>
      <c r="BH424">
        <v>3</v>
      </c>
      <c r="BI424">
        <v>1</v>
      </c>
      <c r="BJ424" t="s">
        <v>395</v>
      </c>
      <c r="BM424">
        <v>9001</v>
      </c>
      <c r="BN424">
        <v>0</v>
      </c>
      <c r="BO424" t="s">
        <v>3</v>
      </c>
      <c r="BP424">
        <v>0</v>
      </c>
      <c r="BQ424">
        <v>2</v>
      </c>
      <c r="BR424">
        <v>0</v>
      </c>
      <c r="BS424">
        <v>1</v>
      </c>
      <c r="BT424">
        <v>1</v>
      </c>
      <c r="BU424">
        <v>1</v>
      </c>
      <c r="BV424">
        <v>1</v>
      </c>
      <c r="BW424">
        <v>1</v>
      </c>
      <c r="BX424">
        <v>1</v>
      </c>
      <c r="BY424" t="s">
        <v>3</v>
      </c>
      <c r="BZ424">
        <v>90</v>
      </c>
      <c r="CA424">
        <v>85</v>
      </c>
      <c r="CE424">
        <v>0</v>
      </c>
      <c r="CF424">
        <v>0</v>
      </c>
      <c r="CG424">
        <v>0</v>
      </c>
      <c r="CM424">
        <v>0</v>
      </c>
      <c r="CN424" t="s">
        <v>3</v>
      </c>
      <c r="CO424">
        <v>0</v>
      </c>
      <c r="CP424">
        <f t="shared" si="391"/>
        <v>79.67</v>
      </c>
      <c r="CQ424">
        <f t="shared" si="392"/>
        <v>51.4</v>
      </c>
      <c r="CR424">
        <f t="shared" si="393"/>
        <v>0</v>
      </c>
      <c r="CS424">
        <f t="shared" si="394"/>
        <v>0</v>
      </c>
      <c r="CT424">
        <f t="shared" si="395"/>
        <v>0</v>
      </c>
      <c r="CU424">
        <f t="shared" si="396"/>
        <v>0</v>
      </c>
      <c r="CV424">
        <f t="shared" si="397"/>
        <v>0</v>
      </c>
      <c r="CW424">
        <f t="shared" si="398"/>
        <v>0</v>
      </c>
      <c r="CX424">
        <f t="shared" si="399"/>
        <v>0</v>
      </c>
      <c r="CY424">
        <f t="shared" si="400"/>
        <v>0</v>
      </c>
      <c r="CZ424">
        <f t="shared" si="401"/>
        <v>0</v>
      </c>
      <c r="DC424" t="s">
        <v>3</v>
      </c>
      <c r="DD424" t="s">
        <v>3</v>
      </c>
      <c r="DE424" t="s">
        <v>3</v>
      </c>
      <c r="DF424" t="s">
        <v>3</v>
      </c>
      <c r="DG424" t="s">
        <v>3</v>
      </c>
      <c r="DH424" t="s">
        <v>3</v>
      </c>
      <c r="DI424" t="s">
        <v>3</v>
      </c>
      <c r="DJ424" t="s">
        <v>3</v>
      </c>
      <c r="DK424" t="s">
        <v>3</v>
      </c>
      <c r="DL424" t="s">
        <v>3</v>
      </c>
      <c r="DM424" t="s">
        <v>3</v>
      </c>
      <c r="DN424">
        <v>0</v>
      </c>
      <c r="DO424">
        <v>0</v>
      </c>
      <c r="DP424">
        <v>1</v>
      </c>
      <c r="DQ424">
        <v>1</v>
      </c>
      <c r="DU424">
        <v>1010</v>
      </c>
      <c r="DV424" t="s">
        <v>317</v>
      </c>
      <c r="DW424" t="s">
        <v>317</v>
      </c>
      <c r="DX424">
        <v>100</v>
      </c>
      <c r="EE424">
        <v>45919569</v>
      </c>
      <c r="EF424">
        <v>2</v>
      </c>
      <c r="EG424" t="s">
        <v>24</v>
      </c>
      <c r="EH424">
        <v>0</v>
      </c>
      <c r="EI424" t="s">
        <v>3</v>
      </c>
      <c r="EJ424">
        <v>1</v>
      </c>
      <c r="EK424">
        <v>9001</v>
      </c>
      <c r="EL424" t="s">
        <v>25</v>
      </c>
      <c r="EM424" t="s">
        <v>26</v>
      </c>
      <c r="EO424" t="s">
        <v>3</v>
      </c>
      <c r="EQ424">
        <v>0</v>
      </c>
      <c r="ER424">
        <v>51.4</v>
      </c>
      <c r="ES424">
        <v>51.4</v>
      </c>
      <c r="ET424">
        <v>0</v>
      </c>
      <c r="EU424">
        <v>0</v>
      </c>
      <c r="EV424">
        <v>0</v>
      </c>
      <c r="EW424">
        <v>0</v>
      </c>
      <c r="EX424">
        <v>0</v>
      </c>
      <c r="FQ424">
        <v>0</v>
      </c>
      <c r="FR424">
        <f t="shared" si="402"/>
        <v>0</v>
      </c>
      <c r="FS424">
        <v>0</v>
      </c>
      <c r="FT424" t="s">
        <v>28</v>
      </c>
      <c r="FU424" t="s">
        <v>29</v>
      </c>
      <c r="FX424">
        <v>81</v>
      </c>
      <c r="FY424">
        <v>72.25</v>
      </c>
      <c r="GA424" t="s">
        <v>3</v>
      </c>
      <c r="GD424">
        <v>1</v>
      </c>
      <c r="GF424">
        <v>-1303502090</v>
      </c>
      <c r="GG424">
        <v>2</v>
      </c>
      <c r="GH424">
        <v>1</v>
      </c>
      <c r="GI424">
        <v>-2</v>
      </c>
      <c r="GJ424">
        <v>0</v>
      </c>
      <c r="GK424">
        <v>0</v>
      </c>
      <c r="GL424">
        <f t="shared" si="403"/>
        <v>0</v>
      </c>
      <c r="GM424">
        <f t="shared" si="404"/>
        <v>79.67</v>
      </c>
      <c r="GN424">
        <f t="shared" si="405"/>
        <v>79.67</v>
      </c>
      <c r="GO424">
        <f t="shared" si="406"/>
        <v>0</v>
      </c>
      <c r="GP424">
        <f t="shared" si="407"/>
        <v>0</v>
      </c>
      <c r="GR424">
        <v>0</v>
      </c>
      <c r="GS424">
        <v>3</v>
      </c>
      <c r="GT424">
        <v>0</v>
      </c>
      <c r="GU424" t="s">
        <v>3</v>
      </c>
      <c r="GV424">
        <f t="shared" si="408"/>
        <v>0</v>
      </c>
      <c r="GW424">
        <v>1</v>
      </c>
      <c r="GX424">
        <f t="shared" si="409"/>
        <v>0</v>
      </c>
      <c r="HA424">
        <v>0</v>
      </c>
      <c r="HB424">
        <v>0</v>
      </c>
      <c r="HC424">
        <f t="shared" si="410"/>
        <v>0</v>
      </c>
      <c r="IK424">
        <v>0</v>
      </c>
    </row>
    <row r="425" spans="1:245" x14ac:dyDescent="0.2">
      <c r="A425">
        <v>18</v>
      </c>
      <c r="B425">
        <v>1</v>
      </c>
      <c r="C425">
        <v>917</v>
      </c>
      <c r="E425" t="s">
        <v>475</v>
      </c>
      <c r="F425" t="s">
        <v>393</v>
      </c>
      <c r="G425" t="s">
        <v>394</v>
      </c>
      <c r="H425" t="s">
        <v>317</v>
      </c>
      <c r="I425">
        <f>I423*J425</f>
        <v>1.55</v>
      </c>
      <c r="J425">
        <v>4.4330044330044327</v>
      </c>
      <c r="O425">
        <f t="shared" si="376"/>
        <v>79.67</v>
      </c>
      <c r="P425">
        <f t="shared" si="377"/>
        <v>79.67</v>
      </c>
      <c r="Q425">
        <f t="shared" si="378"/>
        <v>0</v>
      </c>
      <c r="R425">
        <f t="shared" si="379"/>
        <v>0</v>
      </c>
      <c r="S425">
        <f t="shared" si="380"/>
        <v>0</v>
      </c>
      <c r="T425">
        <f t="shared" si="381"/>
        <v>0</v>
      </c>
      <c r="U425">
        <f t="shared" si="382"/>
        <v>0</v>
      </c>
      <c r="V425">
        <f t="shared" si="383"/>
        <v>0</v>
      </c>
      <c r="W425">
        <f t="shared" si="384"/>
        <v>0</v>
      </c>
      <c r="X425">
        <f t="shared" si="385"/>
        <v>0</v>
      </c>
      <c r="Y425">
        <f t="shared" si="386"/>
        <v>0</v>
      </c>
      <c r="AA425">
        <v>47641669</v>
      </c>
      <c r="AB425">
        <f t="shared" si="387"/>
        <v>51.4</v>
      </c>
      <c r="AC425">
        <f t="shared" si="388"/>
        <v>51.4</v>
      </c>
      <c r="AD425">
        <f>ROUND((((ET425)-(EU425))+AE425),6)</f>
        <v>0</v>
      </c>
      <c r="AE425">
        <f t="shared" si="414"/>
        <v>0</v>
      </c>
      <c r="AF425">
        <f t="shared" si="414"/>
        <v>0</v>
      </c>
      <c r="AG425">
        <f t="shared" si="389"/>
        <v>0</v>
      </c>
      <c r="AH425">
        <f t="shared" si="415"/>
        <v>0</v>
      </c>
      <c r="AI425">
        <f t="shared" si="415"/>
        <v>0</v>
      </c>
      <c r="AJ425">
        <f t="shared" si="390"/>
        <v>0</v>
      </c>
      <c r="AK425">
        <v>51.4</v>
      </c>
      <c r="AL425">
        <v>51.4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81</v>
      </c>
      <c r="AU425">
        <v>72</v>
      </c>
      <c r="AV425">
        <v>1</v>
      </c>
      <c r="AW425">
        <v>1</v>
      </c>
      <c r="AZ425">
        <v>1</v>
      </c>
      <c r="BA425">
        <v>1</v>
      </c>
      <c r="BB425">
        <v>1</v>
      </c>
      <c r="BC425">
        <v>1</v>
      </c>
      <c r="BD425" t="s">
        <v>3</v>
      </c>
      <c r="BE425" t="s">
        <v>3</v>
      </c>
      <c r="BF425" t="s">
        <v>3</v>
      </c>
      <c r="BG425" t="s">
        <v>3</v>
      </c>
      <c r="BH425">
        <v>3</v>
      </c>
      <c r="BI425">
        <v>1</v>
      </c>
      <c r="BJ425" t="s">
        <v>395</v>
      </c>
      <c r="BM425">
        <v>9001</v>
      </c>
      <c r="BN425">
        <v>0</v>
      </c>
      <c r="BO425" t="s">
        <v>3</v>
      </c>
      <c r="BP425">
        <v>0</v>
      </c>
      <c r="BQ425">
        <v>2</v>
      </c>
      <c r="BR425">
        <v>0</v>
      </c>
      <c r="BS425">
        <v>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3</v>
      </c>
      <c r="BZ425">
        <v>90</v>
      </c>
      <c r="CA425">
        <v>85</v>
      </c>
      <c r="CE425">
        <v>0</v>
      </c>
      <c r="CF425">
        <v>0</v>
      </c>
      <c r="CG425">
        <v>0</v>
      </c>
      <c r="CM425">
        <v>0</v>
      </c>
      <c r="CN425" t="s">
        <v>3</v>
      </c>
      <c r="CO425">
        <v>0</v>
      </c>
      <c r="CP425">
        <f t="shared" si="391"/>
        <v>79.67</v>
      </c>
      <c r="CQ425">
        <f t="shared" si="392"/>
        <v>51.4</v>
      </c>
      <c r="CR425">
        <f t="shared" si="393"/>
        <v>0</v>
      </c>
      <c r="CS425">
        <f t="shared" si="394"/>
        <v>0</v>
      </c>
      <c r="CT425">
        <f t="shared" si="395"/>
        <v>0</v>
      </c>
      <c r="CU425">
        <f t="shared" si="396"/>
        <v>0</v>
      </c>
      <c r="CV425">
        <f t="shared" si="397"/>
        <v>0</v>
      </c>
      <c r="CW425">
        <f t="shared" si="398"/>
        <v>0</v>
      </c>
      <c r="CX425">
        <f t="shared" si="399"/>
        <v>0</v>
      </c>
      <c r="CY425">
        <f t="shared" si="400"/>
        <v>0</v>
      </c>
      <c r="CZ425">
        <f t="shared" si="401"/>
        <v>0</v>
      </c>
      <c r="DC425" t="s">
        <v>3</v>
      </c>
      <c r="DD425" t="s">
        <v>3</v>
      </c>
      <c r="DE425" t="s">
        <v>3</v>
      </c>
      <c r="DF425" t="s">
        <v>3</v>
      </c>
      <c r="DG425" t="s">
        <v>3</v>
      </c>
      <c r="DH425" t="s">
        <v>3</v>
      </c>
      <c r="DI425" t="s">
        <v>3</v>
      </c>
      <c r="DJ425" t="s">
        <v>3</v>
      </c>
      <c r="DK425" t="s">
        <v>3</v>
      </c>
      <c r="DL425" t="s">
        <v>3</v>
      </c>
      <c r="DM425" t="s">
        <v>3</v>
      </c>
      <c r="DN425">
        <v>0</v>
      </c>
      <c r="DO425">
        <v>0</v>
      </c>
      <c r="DP425">
        <v>1</v>
      </c>
      <c r="DQ425">
        <v>1</v>
      </c>
      <c r="DU425">
        <v>1010</v>
      </c>
      <c r="DV425" t="s">
        <v>317</v>
      </c>
      <c r="DW425" t="s">
        <v>317</v>
      </c>
      <c r="DX425">
        <v>100</v>
      </c>
      <c r="EE425">
        <v>45919569</v>
      </c>
      <c r="EF425">
        <v>2</v>
      </c>
      <c r="EG425" t="s">
        <v>24</v>
      </c>
      <c r="EH425">
        <v>0</v>
      </c>
      <c r="EI425" t="s">
        <v>3</v>
      </c>
      <c r="EJ425">
        <v>1</v>
      </c>
      <c r="EK425">
        <v>9001</v>
      </c>
      <c r="EL425" t="s">
        <v>25</v>
      </c>
      <c r="EM425" t="s">
        <v>26</v>
      </c>
      <c r="EO425" t="s">
        <v>3</v>
      </c>
      <c r="EQ425">
        <v>0</v>
      </c>
      <c r="ER425">
        <v>51.4</v>
      </c>
      <c r="ES425">
        <v>51.4</v>
      </c>
      <c r="ET425">
        <v>0</v>
      </c>
      <c r="EU425">
        <v>0</v>
      </c>
      <c r="EV425">
        <v>0</v>
      </c>
      <c r="EW425">
        <v>0</v>
      </c>
      <c r="EX425">
        <v>0</v>
      </c>
      <c r="FQ425">
        <v>0</v>
      </c>
      <c r="FR425">
        <f t="shared" si="402"/>
        <v>0</v>
      </c>
      <c r="FS425">
        <v>0</v>
      </c>
      <c r="FT425" t="s">
        <v>28</v>
      </c>
      <c r="FU425" t="s">
        <v>29</v>
      </c>
      <c r="FX425">
        <v>81</v>
      </c>
      <c r="FY425">
        <v>72.25</v>
      </c>
      <c r="GA425" t="s">
        <v>3</v>
      </c>
      <c r="GD425">
        <v>1</v>
      </c>
      <c r="GF425">
        <v>-1303502090</v>
      </c>
      <c r="GG425">
        <v>2</v>
      </c>
      <c r="GH425">
        <v>1</v>
      </c>
      <c r="GI425">
        <v>-2</v>
      </c>
      <c r="GJ425">
        <v>0</v>
      </c>
      <c r="GK425">
        <v>0</v>
      </c>
      <c r="GL425">
        <f t="shared" si="403"/>
        <v>0</v>
      </c>
      <c r="GM425">
        <f t="shared" si="404"/>
        <v>79.67</v>
      </c>
      <c r="GN425">
        <f t="shared" si="405"/>
        <v>79.67</v>
      </c>
      <c r="GO425">
        <f t="shared" si="406"/>
        <v>0</v>
      </c>
      <c r="GP425">
        <f t="shared" si="407"/>
        <v>0</v>
      </c>
      <c r="GR425">
        <v>0</v>
      </c>
      <c r="GS425">
        <v>0</v>
      </c>
      <c r="GT425">
        <v>0</v>
      </c>
      <c r="GU425" t="s">
        <v>3</v>
      </c>
      <c r="GV425">
        <f t="shared" si="408"/>
        <v>0</v>
      </c>
      <c r="GW425">
        <v>1</v>
      </c>
      <c r="GX425">
        <f t="shared" si="409"/>
        <v>0</v>
      </c>
      <c r="HA425">
        <v>0</v>
      </c>
      <c r="HB425">
        <v>0</v>
      </c>
      <c r="HC425">
        <f t="shared" si="410"/>
        <v>0</v>
      </c>
      <c r="IK425">
        <v>0</v>
      </c>
    </row>
    <row r="426" spans="1:245" x14ac:dyDescent="0.2">
      <c r="A426">
        <v>18</v>
      </c>
      <c r="B426">
        <v>1</v>
      </c>
      <c r="C426">
        <v>899</v>
      </c>
      <c r="E426" t="s">
        <v>476</v>
      </c>
      <c r="F426" t="s">
        <v>397</v>
      </c>
      <c r="G426" t="s">
        <v>477</v>
      </c>
      <c r="H426" t="s">
        <v>399</v>
      </c>
      <c r="I426">
        <f>I422*J426</f>
        <v>35.664299999999997</v>
      </c>
      <c r="J426">
        <v>101.99999999999999</v>
      </c>
      <c r="O426">
        <f t="shared" si="376"/>
        <v>1590.27</v>
      </c>
      <c r="P426">
        <f t="shared" si="377"/>
        <v>1590.27</v>
      </c>
      <c r="Q426">
        <f t="shared" si="378"/>
        <v>0</v>
      </c>
      <c r="R426">
        <f t="shared" si="379"/>
        <v>0</v>
      </c>
      <c r="S426">
        <f t="shared" si="380"/>
        <v>0</v>
      </c>
      <c r="T426">
        <f t="shared" si="381"/>
        <v>0</v>
      </c>
      <c r="U426">
        <f t="shared" si="382"/>
        <v>0</v>
      </c>
      <c r="V426">
        <f t="shared" si="383"/>
        <v>0</v>
      </c>
      <c r="W426">
        <f t="shared" si="384"/>
        <v>0</v>
      </c>
      <c r="X426">
        <f t="shared" si="385"/>
        <v>0</v>
      </c>
      <c r="Y426">
        <f t="shared" si="386"/>
        <v>0</v>
      </c>
      <c r="AA426">
        <v>47636896</v>
      </c>
      <c r="AB426">
        <f t="shared" si="387"/>
        <v>44.59</v>
      </c>
      <c r="AC426">
        <f t="shared" si="388"/>
        <v>44.59</v>
      </c>
      <c r="AD426">
        <f>ROUND((((ET426)-(EU426))+AE426),6)</f>
        <v>0</v>
      </c>
      <c r="AE426">
        <f t="shared" si="414"/>
        <v>0</v>
      </c>
      <c r="AF426">
        <f t="shared" si="414"/>
        <v>0</v>
      </c>
      <c r="AG426">
        <f t="shared" si="389"/>
        <v>0</v>
      </c>
      <c r="AH426">
        <f t="shared" si="415"/>
        <v>0</v>
      </c>
      <c r="AI426">
        <f t="shared" si="415"/>
        <v>0</v>
      </c>
      <c r="AJ426">
        <f t="shared" si="390"/>
        <v>0</v>
      </c>
      <c r="AK426">
        <v>44.59</v>
      </c>
      <c r="AL426">
        <v>44.59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81</v>
      </c>
      <c r="AU426">
        <v>72</v>
      </c>
      <c r="AV426">
        <v>1</v>
      </c>
      <c r="AW426">
        <v>1</v>
      </c>
      <c r="AZ426">
        <v>1</v>
      </c>
      <c r="BA426">
        <v>1</v>
      </c>
      <c r="BB426">
        <v>1</v>
      </c>
      <c r="BC426">
        <v>1</v>
      </c>
      <c r="BD426" t="s">
        <v>3</v>
      </c>
      <c r="BE426" t="s">
        <v>3</v>
      </c>
      <c r="BF426" t="s">
        <v>3</v>
      </c>
      <c r="BG426" t="s">
        <v>3</v>
      </c>
      <c r="BH426">
        <v>3</v>
      </c>
      <c r="BI426">
        <v>1</v>
      </c>
      <c r="BJ426" t="s">
        <v>400</v>
      </c>
      <c r="BM426">
        <v>9001</v>
      </c>
      <c r="BN426">
        <v>0</v>
      </c>
      <c r="BO426" t="s">
        <v>3</v>
      </c>
      <c r="BP426">
        <v>0</v>
      </c>
      <c r="BQ426">
        <v>2</v>
      </c>
      <c r="BR426">
        <v>0</v>
      </c>
      <c r="BS426">
        <v>1</v>
      </c>
      <c r="BT426">
        <v>1</v>
      </c>
      <c r="BU426">
        <v>1</v>
      </c>
      <c r="BV426">
        <v>1</v>
      </c>
      <c r="BW426">
        <v>1</v>
      </c>
      <c r="BX426">
        <v>1</v>
      </c>
      <c r="BY426" t="s">
        <v>3</v>
      </c>
      <c r="BZ426">
        <v>90</v>
      </c>
      <c r="CA426">
        <v>85</v>
      </c>
      <c r="CE426">
        <v>0</v>
      </c>
      <c r="CF426">
        <v>0</v>
      </c>
      <c r="CG426">
        <v>0</v>
      </c>
      <c r="CM426">
        <v>0</v>
      </c>
      <c r="CN426" t="s">
        <v>3</v>
      </c>
      <c r="CO426">
        <v>0</v>
      </c>
      <c r="CP426">
        <f t="shared" si="391"/>
        <v>1590.27</v>
      </c>
      <c r="CQ426">
        <f t="shared" si="392"/>
        <v>44.59</v>
      </c>
      <c r="CR426">
        <f t="shared" si="393"/>
        <v>0</v>
      </c>
      <c r="CS426">
        <f t="shared" si="394"/>
        <v>0</v>
      </c>
      <c r="CT426">
        <f t="shared" si="395"/>
        <v>0</v>
      </c>
      <c r="CU426">
        <f t="shared" si="396"/>
        <v>0</v>
      </c>
      <c r="CV426">
        <f t="shared" si="397"/>
        <v>0</v>
      </c>
      <c r="CW426">
        <f t="shared" si="398"/>
        <v>0</v>
      </c>
      <c r="CX426">
        <f t="shared" si="399"/>
        <v>0</v>
      </c>
      <c r="CY426">
        <f t="shared" si="400"/>
        <v>0</v>
      </c>
      <c r="CZ426">
        <f t="shared" si="401"/>
        <v>0</v>
      </c>
      <c r="DC426" t="s">
        <v>3</v>
      </c>
      <c r="DD426" t="s">
        <v>3</v>
      </c>
      <c r="DE426" t="s">
        <v>3</v>
      </c>
      <c r="DF426" t="s">
        <v>3</v>
      </c>
      <c r="DG426" t="s">
        <v>3</v>
      </c>
      <c r="DH426" t="s">
        <v>3</v>
      </c>
      <c r="DI426" t="s">
        <v>3</v>
      </c>
      <c r="DJ426" t="s">
        <v>3</v>
      </c>
      <c r="DK426" t="s">
        <v>3</v>
      </c>
      <c r="DL426" t="s">
        <v>3</v>
      </c>
      <c r="DM426" t="s">
        <v>3</v>
      </c>
      <c r="DN426">
        <v>0</v>
      </c>
      <c r="DO426">
        <v>0</v>
      </c>
      <c r="DP426">
        <v>1</v>
      </c>
      <c r="DQ426">
        <v>1</v>
      </c>
      <c r="DU426">
        <v>1005</v>
      </c>
      <c r="DV426" t="s">
        <v>399</v>
      </c>
      <c r="DW426" t="s">
        <v>399</v>
      </c>
      <c r="DX426">
        <v>1</v>
      </c>
      <c r="EE426">
        <v>45919569</v>
      </c>
      <c r="EF426">
        <v>2</v>
      </c>
      <c r="EG426" t="s">
        <v>24</v>
      </c>
      <c r="EH426">
        <v>0</v>
      </c>
      <c r="EI426" t="s">
        <v>3</v>
      </c>
      <c r="EJ426">
        <v>1</v>
      </c>
      <c r="EK426">
        <v>9001</v>
      </c>
      <c r="EL426" t="s">
        <v>25</v>
      </c>
      <c r="EM426" t="s">
        <v>26</v>
      </c>
      <c r="EO426" t="s">
        <v>3</v>
      </c>
      <c r="EQ426">
        <v>0</v>
      </c>
      <c r="ER426">
        <v>44.59</v>
      </c>
      <c r="ES426">
        <v>44.59</v>
      </c>
      <c r="ET426">
        <v>0</v>
      </c>
      <c r="EU426">
        <v>0</v>
      </c>
      <c r="EV426">
        <v>0</v>
      </c>
      <c r="EW426">
        <v>0</v>
      </c>
      <c r="EX426">
        <v>0</v>
      </c>
      <c r="FQ426">
        <v>0</v>
      </c>
      <c r="FR426">
        <f t="shared" si="402"/>
        <v>0</v>
      </c>
      <c r="FS426">
        <v>0</v>
      </c>
      <c r="FT426" t="s">
        <v>28</v>
      </c>
      <c r="FU426" t="s">
        <v>29</v>
      </c>
      <c r="FX426">
        <v>81</v>
      </c>
      <c r="FY426">
        <v>72.25</v>
      </c>
      <c r="GA426" t="s">
        <v>3</v>
      </c>
      <c r="GD426">
        <v>1</v>
      </c>
      <c r="GF426">
        <v>1854162943</v>
      </c>
      <c r="GG426">
        <v>2</v>
      </c>
      <c r="GH426">
        <v>1</v>
      </c>
      <c r="GI426">
        <v>-2</v>
      </c>
      <c r="GJ426">
        <v>0</v>
      </c>
      <c r="GK426">
        <v>0</v>
      </c>
      <c r="GL426">
        <f t="shared" si="403"/>
        <v>0</v>
      </c>
      <c r="GM426">
        <f t="shared" si="404"/>
        <v>1590.27</v>
      </c>
      <c r="GN426">
        <f t="shared" si="405"/>
        <v>1590.27</v>
      </c>
      <c r="GO426">
        <f t="shared" si="406"/>
        <v>0</v>
      </c>
      <c r="GP426">
        <f t="shared" si="407"/>
        <v>0</v>
      </c>
      <c r="GR426">
        <v>0</v>
      </c>
      <c r="GS426">
        <v>3</v>
      </c>
      <c r="GT426">
        <v>0</v>
      </c>
      <c r="GU426" t="s">
        <v>3</v>
      </c>
      <c r="GV426">
        <f t="shared" si="408"/>
        <v>0</v>
      </c>
      <c r="GW426">
        <v>1</v>
      </c>
      <c r="GX426">
        <f t="shared" si="409"/>
        <v>0</v>
      </c>
      <c r="HA426">
        <v>0</v>
      </c>
      <c r="HB426">
        <v>0</v>
      </c>
      <c r="HC426">
        <f t="shared" si="410"/>
        <v>0</v>
      </c>
      <c r="IK426">
        <v>0</v>
      </c>
    </row>
    <row r="427" spans="1:245" x14ac:dyDescent="0.2">
      <c r="A427">
        <v>18</v>
      </c>
      <c r="B427">
        <v>1</v>
      </c>
      <c r="C427">
        <v>922</v>
      </c>
      <c r="E427" t="s">
        <v>476</v>
      </c>
      <c r="F427" t="s">
        <v>397</v>
      </c>
      <c r="G427" t="s">
        <v>477</v>
      </c>
      <c r="H427" t="s">
        <v>399</v>
      </c>
      <c r="I427">
        <f>I423*J427</f>
        <v>35.664299999999997</v>
      </c>
      <c r="J427">
        <v>101.99999999999999</v>
      </c>
      <c r="O427">
        <f t="shared" si="376"/>
        <v>1590.27</v>
      </c>
      <c r="P427">
        <f t="shared" si="377"/>
        <v>1590.27</v>
      </c>
      <c r="Q427">
        <f t="shared" si="378"/>
        <v>0</v>
      </c>
      <c r="R427">
        <f t="shared" si="379"/>
        <v>0</v>
      </c>
      <c r="S427">
        <f t="shared" si="380"/>
        <v>0</v>
      </c>
      <c r="T427">
        <f t="shared" si="381"/>
        <v>0</v>
      </c>
      <c r="U427">
        <f t="shared" si="382"/>
        <v>0</v>
      </c>
      <c r="V427">
        <f t="shared" si="383"/>
        <v>0</v>
      </c>
      <c r="W427">
        <f t="shared" si="384"/>
        <v>0</v>
      </c>
      <c r="X427">
        <f t="shared" si="385"/>
        <v>0</v>
      </c>
      <c r="Y427">
        <f t="shared" si="386"/>
        <v>0</v>
      </c>
      <c r="AA427">
        <v>47641669</v>
      </c>
      <c r="AB427">
        <f t="shared" si="387"/>
        <v>44.59</v>
      </c>
      <c r="AC427">
        <f t="shared" si="388"/>
        <v>44.59</v>
      </c>
      <c r="AD427">
        <f>ROUND((((ET427)-(EU427))+AE427),6)</f>
        <v>0</v>
      </c>
      <c r="AE427">
        <f t="shared" si="414"/>
        <v>0</v>
      </c>
      <c r="AF427">
        <f t="shared" si="414"/>
        <v>0</v>
      </c>
      <c r="AG427">
        <f t="shared" si="389"/>
        <v>0</v>
      </c>
      <c r="AH427">
        <f t="shared" si="415"/>
        <v>0</v>
      </c>
      <c r="AI427">
        <f t="shared" si="415"/>
        <v>0</v>
      </c>
      <c r="AJ427">
        <f t="shared" si="390"/>
        <v>0</v>
      </c>
      <c r="AK427">
        <v>44.59</v>
      </c>
      <c r="AL427">
        <v>44.59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81</v>
      </c>
      <c r="AU427">
        <v>72</v>
      </c>
      <c r="AV427">
        <v>1</v>
      </c>
      <c r="AW427">
        <v>1</v>
      </c>
      <c r="AZ427">
        <v>1</v>
      </c>
      <c r="BA427">
        <v>1</v>
      </c>
      <c r="BB427">
        <v>1</v>
      </c>
      <c r="BC427">
        <v>1</v>
      </c>
      <c r="BD427" t="s">
        <v>3</v>
      </c>
      <c r="BE427" t="s">
        <v>3</v>
      </c>
      <c r="BF427" t="s">
        <v>3</v>
      </c>
      <c r="BG427" t="s">
        <v>3</v>
      </c>
      <c r="BH427">
        <v>3</v>
      </c>
      <c r="BI427">
        <v>1</v>
      </c>
      <c r="BJ427" t="s">
        <v>400</v>
      </c>
      <c r="BM427">
        <v>9001</v>
      </c>
      <c r="BN427">
        <v>0</v>
      </c>
      <c r="BO427" t="s">
        <v>3</v>
      </c>
      <c r="BP427">
        <v>0</v>
      </c>
      <c r="BQ427">
        <v>2</v>
      </c>
      <c r="BR427">
        <v>0</v>
      </c>
      <c r="BS427">
        <v>1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3</v>
      </c>
      <c r="BZ427">
        <v>90</v>
      </c>
      <c r="CA427">
        <v>85</v>
      </c>
      <c r="CE427">
        <v>0</v>
      </c>
      <c r="CF427">
        <v>0</v>
      </c>
      <c r="CG427">
        <v>0</v>
      </c>
      <c r="CM427">
        <v>0</v>
      </c>
      <c r="CN427" t="s">
        <v>3</v>
      </c>
      <c r="CO427">
        <v>0</v>
      </c>
      <c r="CP427">
        <f t="shared" si="391"/>
        <v>1590.27</v>
      </c>
      <c r="CQ427">
        <f t="shared" si="392"/>
        <v>44.59</v>
      </c>
      <c r="CR427">
        <f t="shared" si="393"/>
        <v>0</v>
      </c>
      <c r="CS427">
        <f t="shared" si="394"/>
        <v>0</v>
      </c>
      <c r="CT427">
        <f t="shared" si="395"/>
        <v>0</v>
      </c>
      <c r="CU427">
        <f t="shared" si="396"/>
        <v>0</v>
      </c>
      <c r="CV427">
        <f t="shared" si="397"/>
        <v>0</v>
      </c>
      <c r="CW427">
        <f t="shared" si="398"/>
        <v>0</v>
      </c>
      <c r="CX427">
        <f t="shared" si="399"/>
        <v>0</v>
      </c>
      <c r="CY427">
        <f t="shared" si="400"/>
        <v>0</v>
      </c>
      <c r="CZ427">
        <f t="shared" si="401"/>
        <v>0</v>
      </c>
      <c r="DC427" t="s">
        <v>3</v>
      </c>
      <c r="DD427" t="s">
        <v>3</v>
      </c>
      <c r="DE427" t="s">
        <v>3</v>
      </c>
      <c r="DF427" t="s">
        <v>3</v>
      </c>
      <c r="DG427" t="s">
        <v>3</v>
      </c>
      <c r="DH427" t="s">
        <v>3</v>
      </c>
      <c r="DI427" t="s">
        <v>3</v>
      </c>
      <c r="DJ427" t="s">
        <v>3</v>
      </c>
      <c r="DK427" t="s">
        <v>3</v>
      </c>
      <c r="DL427" t="s">
        <v>3</v>
      </c>
      <c r="DM427" t="s">
        <v>3</v>
      </c>
      <c r="DN427">
        <v>0</v>
      </c>
      <c r="DO427">
        <v>0</v>
      </c>
      <c r="DP427">
        <v>1</v>
      </c>
      <c r="DQ427">
        <v>1</v>
      </c>
      <c r="DU427">
        <v>1005</v>
      </c>
      <c r="DV427" t="s">
        <v>399</v>
      </c>
      <c r="DW427" t="s">
        <v>399</v>
      </c>
      <c r="DX427">
        <v>1</v>
      </c>
      <c r="EE427">
        <v>45919569</v>
      </c>
      <c r="EF427">
        <v>2</v>
      </c>
      <c r="EG427" t="s">
        <v>24</v>
      </c>
      <c r="EH427">
        <v>0</v>
      </c>
      <c r="EI427" t="s">
        <v>3</v>
      </c>
      <c r="EJ427">
        <v>1</v>
      </c>
      <c r="EK427">
        <v>9001</v>
      </c>
      <c r="EL427" t="s">
        <v>25</v>
      </c>
      <c r="EM427" t="s">
        <v>26</v>
      </c>
      <c r="EO427" t="s">
        <v>3</v>
      </c>
      <c r="EQ427">
        <v>0</v>
      </c>
      <c r="ER427">
        <v>44.59</v>
      </c>
      <c r="ES427">
        <v>44.59</v>
      </c>
      <c r="ET427">
        <v>0</v>
      </c>
      <c r="EU427">
        <v>0</v>
      </c>
      <c r="EV427">
        <v>0</v>
      </c>
      <c r="EW427">
        <v>0</v>
      </c>
      <c r="EX427">
        <v>0</v>
      </c>
      <c r="FQ427">
        <v>0</v>
      </c>
      <c r="FR427">
        <f t="shared" si="402"/>
        <v>0</v>
      </c>
      <c r="FS427">
        <v>0</v>
      </c>
      <c r="FT427" t="s">
        <v>28</v>
      </c>
      <c r="FU427" t="s">
        <v>29</v>
      </c>
      <c r="FX427">
        <v>81</v>
      </c>
      <c r="FY427">
        <v>72.25</v>
      </c>
      <c r="GA427" t="s">
        <v>3</v>
      </c>
      <c r="GD427">
        <v>1</v>
      </c>
      <c r="GF427">
        <v>1854162943</v>
      </c>
      <c r="GG427">
        <v>2</v>
      </c>
      <c r="GH427">
        <v>1</v>
      </c>
      <c r="GI427">
        <v>-2</v>
      </c>
      <c r="GJ427">
        <v>0</v>
      </c>
      <c r="GK427">
        <v>0</v>
      </c>
      <c r="GL427">
        <f t="shared" si="403"/>
        <v>0</v>
      </c>
      <c r="GM427">
        <f t="shared" si="404"/>
        <v>1590.27</v>
      </c>
      <c r="GN427">
        <f t="shared" si="405"/>
        <v>1590.27</v>
      </c>
      <c r="GO427">
        <f t="shared" si="406"/>
        <v>0</v>
      </c>
      <c r="GP427">
        <f t="shared" si="407"/>
        <v>0</v>
      </c>
      <c r="GR427">
        <v>0</v>
      </c>
      <c r="GS427">
        <v>0</v>
      </c>
      <c r="GT427">
        <v>0</v>
      </c>
      <c r="GU427" t="s">
        <v>3</v>
      </c>
      <c r="GV427">
        <f t="shared" si="408"/>
        <v>0</v>
      </c>
      <c r="GW427">
        <v>1</v>
      </c>
      <c r="GX427">
        <f t="shared" si="409"/>
        <v>0</v>
      </c>
      <c r="HA427">
        <v>0</v>
      </c>
      <c r="HB427">
        <v>0</v>
      </c>
      <c r="HC427">
        <f t="shared" si="410"/>
        <v>0</v>
      </c>
      <c r="IK427">
        <v>0</v>
      </c>
    </row>
    <row r="428" spans="1:245" x14ac:dyDescent="0.2">
      <c r="A428">
        <v>17</v>
      </c>
      <c r="B428">
        <v>1</v>
      </c>
      <c r="C428">
        <f>ROW(SmtRes!A931)</f>
        <v>931</v>
      </c>
      <c r="D428">
        <f>ROW(EtalonRes!A932)</f>
        <v>932</v>
      </c>
      <c r="E428" t="s">
        <v>478</v>
      </c>
      <c r="F428" t="s">
        <v>402</v>
      </c>
      <c r="G428" t="s">
        <v>403</v>
      </c>
      <c r="H428" t="s">
        <v>122</v>
      </c>
      <c r="I428">
        <f>ROUND(18/100,9)</f>
        <v>0.18</v>
      </c>
      <c r="J428">
        <v>0</v>
      </c>
      <c r="O428">
        <f t="shared" si="376"/>
        <v>29.16</v>
      </c>
      <c r="P428">
        <f t="shared" si="377"/>
        <v>0</v>
      </c>
      <c r="Q428">
        <f t="shared" si="378"/>
        <v>0.85</v>
      </c>
      <c r="R428">
        <f t="shared" si="379"/>
        <v>0.15</v>
      </c>
      <c r="S428">
        <f t="shared" si="380"/>
        <v>28.31</v>
      </c>
      <c r="T428">
        <f t="shared" si="381"/>
        <v>0</v>
      </c>
      <c r="U428">
        <f t="shared" si="382"/>
        <v>3.0470399999999995</v>
      </c>
      <c r="V428">
        <f t="shared" si="383"/>
        <v>1.2937499999999999E-2</v>
      </c>
      <c r="W428">
        <f t="shared" si="384"/>
        <v>0</v>
      </c>
      <c r="X428">
        <f t="shared" si="385"/>
        <v>23.05</v>
      </c>
      <c r="Y428">
        <f t="shared" si="386"/>
        <v>20.49</v>
      </c>
      <c r="AA428">
        <v>47636896</v>
      </c>
      <c r="AB428">
        <f t="shared" si="387"/>
        <v>161.98785000000001</v>
      </c>
      <c r="AC428">
        <f t="shared" si="388"/>
        <v>0</v>
      </c>
      <c r="AD428">
        <f>ROUND((((((ET428*1.15)*1.25))-(((EU428*1.15)*1.25)))+AE428),6)</f>
        <v>4.7293750000000001</v>
      </c>
      <c r="AE428">
        <f>ROUND((((EU428*1.15)*1.25)),6)</f>
        <v>0.83374999999999999</v>
      </c>
      <c r="AF428">
        <f>ROUND((((EV428*1.15)*1.15)),6)</f>
        <v>157.258475</v>
      </c>
      <c r="AG428">
        <f t="shared" si="389"/>
        <v>0</v>
      </c>
      <c r="AH428">
        <f>(((EW428*1.15)*1.15))</f>
        <v>16.927999999999997</v>
      </c>
      <c r="AI428">
        <f>(((EX428*1.15)*1.25))</f>
        <v>7.1874999999999994E-2</v>
      </c>
      <c r="AJ428">
        <f t="shared" si="390"/>
        <v>0</v>
      </c>
      <c r="AK428">
        <v>122.2</v>
      </c>
      <c r="AL428">
        <v>0</v>
      </c>
      <c r="AM428">
        <v>3.29</v>
      </c>
      <c r="AN428">
        <v>0.57999999999999996</v>
      </c>
      <c r="AO428">
        <v>118.91</v>
      </c>
      <c r="AP428">
        <v>0</v>
      </c>
      <c r="AQ428">
        <v>12.8</v>
      </c>
      <c r="AR428">
        <v>0.05</v>
      </c>
      <c r="AS428">
        <v>0</v>
      </c>
      <c r="AT428">
        <v>81</v>
      </c>
      <c r="AU428">
        <v>72</v>
      </c>
      <c r="AV428">
        <v>1</v>
      </c>
      <c r="AW428">
        <v>1</v>
      </c>
      <c r="AZ428">
        <v>1</v>
      </c>
      <c r="BA428">
        <v>1</v>
      </c>
      <c r="BB428">
        <v>1</v>
      </c>
      <c r="BC428">
        <v>1</v>
      </c>
      <c r="BD428" t="s">
        <v>3</v>
      </c>
      <c r="BE428" t="s">
        <v>3</v>
      </c>
      <c r="BF428" t="s">
        <v>3</v>
      </c>
      <c r="BG428" t="s">
        <v>3</v>
      </c>
      <c r="BH428">
        <v>0</v>
      </c>
      <c r="BI428">
        <v>1</v>
      </c>
      <c r="BJ428" t="s">
        <v>404</v>
      </c>
      <c r="BM428">
        <v>9001</v>
      </c>
      <c r="BN428">
        <v>0</v>
      </c>
      <c r="BO428" t="s">
        <v>3</v>
      </c>
      <c r="BP428">
        <v>0</v>
      </c>
      <c r="BQ428">
        <v>2</v>
      </c>
      <c r="BR428">
        <v>0</v>
      </c>
      <c r="BS428">
        <v>1</v>
      </c>
      <c r="BT428">
        <v>1</v>
      </c>
      <c r="BU428">
        <v>1</v>
      </c>
      <c r="BV428">
        <v>1</v>
      </c>
      <c r="BW428">
        <v>1</v>
      </c>
      <c r="BX428">
        <v>1</v>
      </c>
      <c r="BY428" t="s">
        <v>3</v>
      </c>
      <c r="BZ428">
        <v>90</v>
      </c>
      <c r="CA428">
        <v>85</v>
      </c>
      <c r="CE428">
        <v>0</v>
      </c>
      <c r="CF428">
        <v>0</v>
      </c>
      <c r="CG428">
        <v>0</v>
      </c>
      <c r="CM428">
        <v>0</v>
      </c>
      <c r="CN428" t="s">
        <v>1175</v>
      </c>
      <c r="CO428">
        <v>0</v>
      </c>
      <c r="CP428">
        <f t="shared" si="391"/>
        <v>29.16</v>
      </c>
      <c r="CQ428">
        <f t="shared" si="392"/>
        <v>0</v>
      </c>
      <c r="CR428">
        <f t="shared" si="393"/>
        <v>4.7293750000000001</v>
      </c>
      <c r="CS428">
        <f t="shared" si="394"/>
        <v>0.83374999999999999</v>
      </c>
      <c r="CT428">
        <f t="shared" si="395"/>
        <v>157.258475</v>
      </c>
      <c r="CU428">
        <f t="shared" si="396"/>
        <v>0</v>
      </c>
      <c r="CV428">
        <f t="shared" si="397"/>
        <v>16.927999999999997</v>
      </c>
      <c r="CW428">
        <f t="shared" si="398"/>
        <v>7.1874999999999994E-2</v>
      </c>
      <c r="CX428">
        <f t="shared" si="399"/>
        <v>0</v>
      </c>
      <c r="CY428">
        <f t="shared" si="400"/>
        <v>23.052599999999998</v>
      </c>
      <c r="CZ428">
        <f t="shared" si="401"/>
        <v>20.491199999999999</v>
      </c>
      <c r="DC428" t="s">
        <v>3</v>
      </c>
      <c r="DD428" t="s">
        <v>3</v>
      </c>
      <c r="DE428" t="s">
        <v>348</v>
      </c>
      <c r="DF428" t="s">
        <v>348</v>
      </c>
      <c r="DG428" t="s">
        <v>196</v>
      </c>
      <c r="DH428" t="s">
        <v>3</v>
      </c>
      <c r="DI428" t="s">
        <v>196</v>
      </c>
      <c r="DJ428" t="s">
        <v>348</v>
      </c>
      <c r="DK428" t="s">
        <v>3</v>
      </c>
      <c r="DL428" t="s">
        <v>3</v>
      </c>
      <c r="DM428" t="s">
        <v>3</v>
      </c>
      <c r="DN428">
        <v>0</v>
      </c>
      <c r="DO428">
        <v>0</v>
      </c>
      <c r="DP428">
        <v>1</v>
      </c>
      <c r="DQ428">
        <v>1</v>
      </c>
      <c r="DU428">
        <v>1003</v>
      </c>
      <c r="DV428" t="s">
        <v>122</v>
      </c>
      <c r="DW428" t="s">
        <v>122</v>
      </c>
      <c r="DX428">
        <v>100</v>
      </c>
      <c r="EE428">
        <v>45919569</v>
      </c>
      <c r="EF428">
        <v>2</v>
      </c>
      <c r="EG428" t="s">
        <v>24</v>
      </c>
      <c r="EH428">
        <v>0</v>
      </c>
      <c r="EI428" t="s">
        <v>3</v>
      </c>
      <c r="EJ428">
        <v>1</v>
      </c>
      <c r="EK428">
        <v>9001</v>
      </c>
      <c r="EL428" t="s">
        <v>25</v>
      </c>
      <c r="EM428" t="s">
        <v>26</v>
      </c>
      <c r="EO428" t="s">
        <v>351</v>
      </c>
      <c r="EQ428">
        <v>0</v>
      </c>
      <c r="ER428">
        <v>122.2</v>
      </c>
      <c r="ES428">
        <v>0</v>
      </c>
      <c r="ET428">
        <v>3.29</v>
      </c>
      <c r="EU428">
        <v>0.57999999999999996</v>
      </c>
      <c r="EV428">
        <v>118.91</v>
      </c>
      <c r="EW428">
        <v>12.8</v>
      </c>
      <c r="EX428">
        <v>0.05</v>
      </c>
      <c r="EY428">
        <v>0</v>
      </c>
      <c r="FQ428">
        <v>0</v>
      </c>
      <c r="FR428">
        <f t="shared" si="402"/>
        <v>0</v>
      </c>
      <c r="FS428">
        <v>0</v>
      </c>
      <c r="FT428" t="s">
        <v>28</v>
      </c>
      <c r="FU428" t="s">
        <v>29</v>
      </c>
      <c r="FX428">
        <v>81</v>
      </c>
      <c r="FY428">
        <v>72.25</v>
      </c>
      <c r="GA428" t="s">
        <v>3</v>
      </c>
      <c r="GD428">
        <v>1</v>
      </c>
      <c r="GF428">
        <v>-1468733713</v>
      </c>
      <c r="GG428">
        <v>2</v>
      </c>
      <c r="GH428">
        <v>1</v>
      </c>
      <c r="GI428">
        <v>-2</v>
      </c>
      <c r="GJ428">
        <v>0</v>
      </c>
      <c r="GK428">
        <v>0</v>
      </c>
      <c r="GL428">
        <f t="shared" si="403"/>
        <v>0</v>
      </c>
      <c r="GM428">
        <f t="shared" si="404"/>
        <v>72.7</v>
      </c>
      <c r="GN428">
        <f t="shared" si="405"/>
        <v>72.7</v>
      </c>
      <c r="GO428">
        <f t="shared" si="406"/>
        <v>0</v>
      </c>
      <c r="GP428">
        <f t="shared" si="407"/>
        <v>0</v>
      </c>
      <c r="GR428">
        <v>0</v>
      </c>
      <c r="GS428">
        <v>3</v>
      </c>
      <c r="GT428">
        <v>0</v>
      </c>
      <c r="GU428" t="s">
        <v>3</v>
      </c>
      <c r="GV428">
        <f t="shared" si="408"/>
        <v>0</v>
      </c>
      <c r="GW428">
        <v>1</v>
      </c>
      <c r="GX428">
        <f t="shared" si="409"/>
        <v>0</v>
      </c>
      <c r="HA428">
        <v>0</v>
      </c>
      <c r="HB428">
        <v>0</v>
      </c>
      <c r="HC428">
        <f t="shared" si="410"/>
        <v>0</v>
      </c>
      <c r="IK428">
        <v>0</v>
      </c>
    </row>
    <row r="429" spans="1:245" x14ac:dyDescent="0.2">
      <c r="A429">
        <v>17</v>
      </c>
      <c r="B429">
        <v>1</v>
      </c>
      <c r="C429">
        <f>ROW(SmtRes!A936)</f>
        <v>936</v>
      </c>
      <c r="D429">
        <f>ROW(EtalonRes!A938)</f>
        <v>938</v>
      </c>
      <c r="E429" t="s">
        <v>478</v>
      </c>
      <c r="F429" t="s">
        <v>402</v>
      </c>
      <c r="G429" t="s">
        <v>403</v>
      </c>
      <c r="H429" t="s">
        <v>122</v>
      </c>
      <c r="I429">
        <f>ROUND(18/100,9)</f>
        <v>0.18</v>
      </c>
      <c r="J429">
        <v>0</v>
      </c>
      <c r="O429">
        <f t="shared" si="376"/>
        <v>29.16</v>
      </c>
      <c r="P429">
        <f t="shared" si="377"/>
        <v>0</v>
      </c>
      <c r="Q429">
        <f t="shared" si="378"/>
        <v>0.85</v>
      </c>
      <c r="R429">
        <f t="shared" si="379"/>
        <v>0.15</v>
      </c>
      <c r="S429">
        <f t="shared" si="380"/>
        <v>28.31</v>
      </c>
      <c r="T429">
        <f t="shared" si="381"/>
        <v>0</v>
      </c>
      <c r="U429">
        <f t="shared" si="382"/>
        <v>3.0470399999999995</v>
      </c>
      <c r="V429">
        <f t="shared" si="383"/>
        <v>1.2937499999999999E-2</v>
      </c>
      <c r="W429">
        <f t="shared" si="384"/>
        <v>0</v>
      </c>
      <c r="X429">
        <f t="shared" si="385"/>
        <v>23.05</v>
      </c>
      <c r="Y429">
        <f t="shared" si="386"/>
        <v>20.49</v>
      </c>
      <c r="AA429">
        <v>47641669</v>
      </c>
      <c r="AB429">
        <f t="shared" si="387"/>
        <v>161.98785000000001</v>
      </c>
      <c r="AC429">
        <f t="shared" si="388"/>
        <v>0</v>
      </c>
      <c r="AD429">
        <f>ROUND((((((ET429*1.15)*1.25))-(((EU429*1.15)*1.25)))+AE429),6)</f>
        <v>4.7293750000000001</v>
      </c>
      <c r="AE429">
        <f>ROUND((((EU429*1.15)*1.25)),6)</f>
        <v>0.83374999999999999</v>
      </c>
      <c r="AF429">
        <f>ROUND((((EV429*1.15)*1.15)),6)</f>
        <v>157.258475</v>
      </c>
      <c r="AG429">
        <f t="shared" si="389"/>
        <v>0</v>
      </c>
      <c r="AH429">
        <f>(((EW429*1.15)*1.15))</f>
        <v>16.927999999999997</v>
      </c>
      <c r="AI429">
        <f>(((EX429*1.15)*1.25))</f>
        <v>7.1874999999999994E-2</v>
      </c>
      <c r="AJ429">
        <f t="shared" si="390"/>
        <v>0</v>
      </c>
      <c r="AK429">
        <v>122.2</v>
      </c>
      <c r="AL429">
        <v>0</v>
      </c>
      <c r="AM429">
        <v>3.29</v>
      </c>
      <c r="AN429">
        <v>0.57999999999999996</v>
      </c>
      <c r="AO429">
        <v>118.91</v>
      </c>
      <c r="AP429">
        <v>0</v>
      </c>
      <c r="AQ429">
        <v>12.8</v>
      </c>
      <c r="AR429">
        <v>0.05</v>
      </c>
      <c r="AS429">
        <v>0</v>
      </c>
      <c r="AT429">
        <v>81</v>
      </c>
      <c r="AU429">
        <v>72</v>
      </c>
      <c r="AV429">
        <v>1</v>
      </c>
      <c r="AW429">
        <v>1</v>
      </c>
      <c r="AZ429">
        <v>1</v>
      </c>
      <c r="BA429">
        <v>1</v>
      </c>
      <c r="BB429">
        <v>1</v>
      </c>
      <c r="BC429">
        <v>1</v>
      </c>
      <c r="BD429" t="s">
        <v>3</v>
      </c>
      <c r="BE429" t="s">
        <v>3</v>
      </c>
      <c r="BF429" t="s">
        <v>3</v>
      </c>
      <c r="BG429" t="s">
        <v>3</v>
      </c>
      <c r="BH429">
        <v>0</v>
      </c>
      <c r="BI429">
        <v>1</v>
      </c>
      <c r="BJ429" t="s">
        <v>404</v>
      </c>
      <c r="BM429">
        <v>9001</v>
      </c>
      <c r="BN429">
        <v>0</v>
      </c>
      <c r="BO429" t="s">
        <v>3</v>
      </c>
      <c r="BP429">
        <v>0</v>
      </c>
      <c r="BQ429">
        <v>2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3</v>
      </c>
      <c r="BZ429">
        <v>90</v>
      </c>
      <c r="CA429">
        <v>85</v>
      </c>
      <c r="CE429">
        <v>0</v>
      </c>
      <c r="CF429">
        <v>0</v>
      </c>
      <c r="CG429">
        <v>0</v>
      </c>
      <c r="CM429">
        <v>0</v>
      </c>
      <c r="CN429" t="s">
        <v>1175</v>
      </c>
      <c r="CO429">
        <v>0</v>
      </c>
      <c r="CP429">
        <f t="shared" si="391"/>
        <v>29.16</v>
      </c>
      <c r="CQ429">
        <f t="shared" si="392"/>
        <v>0</v>
      </c>
      <c r="CR429">
        <f t="shared" si="393"/>
        <v>4.7293750000000001</v>
      </c>
      <c r="CS429">
        <f t="shared" si="394"/>
        <v>0.83374999999999999</v>
      </c>
      <c r="CT429">
        <f t="shared" si="395"/>
        <v>157.258475</v>
      </c>
      <c r="CU429">
        <f t="shared" si="396"/>
        <v>0</v>
      </c>
      <c r="CV429">
        <f t="shared" si="397"/>
        <v>16.927999999999997</v>
      </c>
      <c r="CW429">
        <f t="shared" si="398"/>
        <v>7.1874999999999994E-2</v>
      </c>
      <c r="CX429">
        <f t="shared" si="399"/>
        <v>0</v>
      </c>
      <c r="CY429">
        <f t="shared" si="400"/>
        <v>23.052599999999998</v>
      </c>
      <c r="CZ429">
        <f t="shared" si="401"/>
        <v>20.491199999999999</v>
      </c>
      <c r="DC429" t="s">
        <v>3</v>
      </c>
      <c r="DD429" t="s">
        <v>3</v>
      </c>
      <c r="DE429" t="s">
        <v>348</v>
      </c>
      <c r="DF429" t="s">
        <v>348</v>
      </c>
      <c r="DG429" t="s">
        <v>196</v>
      </c>
      <c r="DH429" t="s">
        <v>3</v>
      </c>
      <c r="DI429" t="s">
        <v>196</v>
      </c>
      <c r="DJ429" t="s">
        <v>348</v>
      </c>
      <c r="DK429" t="s">
        <v>3</v>
      </c>
      <c r="DL429" t="s">
        <v>3</v>
      </c>
      <c r="DM429" t="s">
        <v>3</v>
      </c>
      <c r="DN429">
        <v>0</v>
      </c>
      <c r="DO429">
        <v>0</v>
      </c>
      <c r="DP429">
        <v>1</v>
      </c>
      <c r="DQ429">
        <v>1</v>
      </c>
      <c r="DU429">
        <v>1003</v>
      </c>
      <c r="DV429" t="s">
        <v>122</v>
      </c>
      <c r="DW429" t="s">
        <v>122</v>
      </c>
      <c r="DX429">
        <v>100</v>
      </c>
      <c r="EE429">
        <v>45919569</v>
      </c>
      <c r="EF429">
        <v>2</v>
      </c>
      <c r="EG429" t="s">
        <v>24</v>
      </c>
      <c r="EH429">
        <v>0</v>
      </c>
      <c r="EI429" t="s">
        <v>3</v>
      </c>
      <c r="EJ429">
        <v>1</v>
      </c>
      <c r="EK429">
        <v>9001</v>
      </c>
      <c r="EL429" t="s">
        <v>25</v>
      </c>
      <c r="EM429" t="s">
        <v>26</v>
      </c>
      <c r="EO429" t="s">
        <v>351</v>
      </c>
      <c r="EQ429">
        <v>0</v>
      </c>
      <c r="ER429">
        <v>122.2</v>
      </c>
      <c r="ES429">
        <v>0</v>
      </c>
      <c r="ET429">
        <v>3.29</v>
      </c>
      <c r="EU429">
        <v>0.57999999999999996</v>
      </c>
      <c r="EV429">
        <v>118.91</v>
      </c>
      <c r="EW429">
        <v>12.8</v>
      </c>
      <c r="EX429">
        <v>0.05</v>
      </c>
      <c r="EY429">
        <v>0</v>
      </c>
      <c r="FQ429">
        <v>0</v>
      </c>
      <c r="FR429">
        <f t="shared" si="402"/>
        <v>0</v>
      </c>
      <c r="FS429">
        <v>0</v>
      </c>
      <c r="FT429" t="s">
        <v>28</v>
      </c>
      <c r="FU429" t="s">
        <v>29</v>
      </c>
      <c r="FX429">
        <v>81</v>
      </c>
      <c r="FY429">
        <v>72.25</v>
      </c>
      <c r="GA429" t="s">
        <v>3</v>
      </c>
      <c r="GD429">
        <v>1</v>
      </c>
      <c r="GF429">
        <v>-1468733713</v>
      </c>
      <c r="GG429">
        <v>2</v>
      </c>
      <c r="GH429">
        <v>1</v>
      </c>
      <c r="GI429">
        <v>-2</v>
      </c>
      <c r="GJ429">
        <v>0</v>
      </c>
      <c r="GK429">
        <v>0</v>
      </c>
      <c r="GL429">
        <f t="shared" si="403"/>
        <v>0</v>
      </c>
      <c r="GM429">
        <f t="shared" si="404"/>
        <v>72.7</v>
      </c>
      <c r="GN429">
        <f t="shared" si="405"/>
        <v>72.7</v>
      </c>
      <c r="GO429">
        <f t="shared" si="406"/>
        <v>0</v>
      </c>
      <c r="GP429">
        <f t="shared" si="407"/>
        <v>0</v>
      </c>
      <c r="GR429">
        <v>0</v>
      </c>
      <c r="GS429">
        <v>0</v>
      </c>
      <c r="GT429">
        <v>0</v>
      </c>
      <c r="GU429" t="s">
        <v>3</v>
      </c>
      <c r="GV429">
        <f t="shared" si="408"/>
        <v>0</v>
      </c>
      <c r="GW429">
        <v>1</v>
      </c>
      <c r="GX429">
        <f t="shared" si="409"/>
        <v>0</v>
      </c>
      <c r="HA429">
        <v>0</v>
      </c>
      <c r="HB429">
        <v>0</v>
      </c>
      <c r="HC429">
        <f t="shared" si="410"/>
        <v>0</v>
      </c>
      <c r="IK429">
        <v>0</v>
      </c>
    </row>
    <row r="430" spans="1:245" x14ac:dyDescent="0.2">
      <c r="A430">
        <v>18</v>
      </c>
      <c r="B430">
        <v>1</v>
      </c>
      <c r="C430">
        <v>930</v>
      </c>
      <c r="E430" t="s">
        <v>479</v>
      </c>
      <c r="F430" t="s">
        <v>406</v>
      </c>
      <c r="G430" t="s">
        <v>407</v>
      </c>
      <c r="H430" t="s">
        <v>19</v>
      </c>
      <c r="I430">
        <f>I428*J430</f>
        <v>1.35E-4</v>
      </c>
      <c r="J430">
        <v>7.5000000000000002E-4</v>
      </c>
      <c r="O430">
        <f t="shared" si="376"/>
        <v>2.2599999999999998</v>
      </c>
      <c r="P430">
        <f t="shared" si="377"/>
        <v>2.2599999999999998</v>
      </c>
      <c r="Q430">
        <f t="shared" si="378"/>
        <v>0</v>
      </c>
      <c r="R430">
        <f t="shared" si="379"/>
        <v>0</v>
      </c>
      <c r="S430">
        <f t="shared" si="380"/>
        <v>0</v>
      </c>
      <c r="T430">
        <f t="shared" si="381"/>
        <v>0</v>
      </c>
      <c r="U430">
        <f t="shared" si="382"/>
        <v>0</v>
      </c>
      <c r="V430">
        <f t="shared" si="383"/>
        <v>0</v>
      </c>
      <c r="W430">
        <f t="shared" si="384"/>
        <v>0</v>
      </c>
      <c r="X430">
        <f t="shared" si="385"/>
        <v>0</v>
      </c>
      <c r="Y430">
        <f t="shared" si="386"/>
        <v>0</v>
      </c>
      <c r="AA430">
        <v>47636896</v>
      </c>
      <c r="AB430">
        <f t="shared" si="387"/>
        <v>16709.810000000001</v>
      </c>
      <c r="AC430">
        <f t="shared" si="388"/>
        <v>16709.810000000001</v>
      </c>
      <c r="AD430">
        <f t="shared" ref="AD430:AD439" si="416">ROUND((((ET430)-(EU430))+AE430),6)</f>
        <v>0</v>
      </c>
      <c r="AE430">
        <f t="shared" ref="AE430:AE439" si="417">ROUND((EU430),6)</f>
        <v>0</v>
      </c>
      <c r="AF430">
        <f t="shared" ref="AF430:AF439" si="418">ROUND((EV430),6)</f>
        <v>0</v>
      </c>
      <c r="AG430">
        <f t="shared" si="389"/>
        <v>0</v>
      </c>
      <c r="AH430">
        <f t="shared" ref="AH430:AH439" si="419">(EW430)</f>
        <v>0</v>
      </c>
      <c r="AI430">
        <f t="shared" ref="AI430:AI439" si="420">(EX430)</f>
        <v>0</v>
      </c>
      <c r="AJ430">
        <f t="shared" si="390"/>
        <v>0</v>
      </c>
      <c r="AK430">
        <v>16709.810000000001</v>
      </c>
      <c r="AL430">
        <v>16709.810000000001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81</v>
      </c>
      <c r="AU430">
        <v>72</v>
      </c>
      <c r="AV430">
        <v>1</v>
      </c>
      <c r="AW430">
        <v>1</v>
      </c>
      <c r="AZ430">
        <v>1</v>
      </c>
      <c r="BA430">
        <v>1</v>
      </c>
      <c r="BB430">
        <v>1</v>
      </c>
      <c r="BC430">
        <v>1</v>
      </c>
      <c r="BD430" t="s">
        <v>3</v>
      </c>
      <c r="BE430" t="s">
        <v>3</v>
      </c>
      <c r="BF430" t="s">
        <v>3</v>
      </c>
      <c r="BG430" t="s">
        <v>3</v>
      </c>
      <c r="BH430">
        <v>3</v>
      </c>
      <c r="BI430">
        <v>1</v>
      </c>
      <c r="BJ430" t="s">
        <v>408</v>
      </c>
      <c r="BM430">
        <v>9001</v>
      </c>
      <c r="BN430">
        <v>0</v>
      </c>
      <c r="BO430" t="s">
        <v>3</v>
      </c>
      <c r="BP430">
        <v>0</v>
      </c>
      <c r="BQ430">
        <v>2</v>
      </c>
      <c r="BR430">
        <v>0</v>
      </c>
      <c r="BS430">
        <v>1</v>
      </c>
      <c r="BT430">
        <v>1</v>
      </c>
      <c r="BU430">
        <v>1</v>
      </c>
      <c r="BV430">
        <v>1</v>
      </c>
      <c r="BW430">
        <v>1</v>
      </c>
      <c r="BX430">
        <v>1</v>
      </c>
      <c r="BY430" t="s">
        <v>3</v>
      </c>
      <c r="BZ430">
        <v>90</v>
      </c>
      <c r="CA430">
        <v>85</v>
      </c>
      <c r="CE430">
        <v>0</v>
      </c>
      <c r="CF430">
        <v>0</v>
      </c>
      <c r="CG430">
        <v>0</v>
      </c>
      <c r="CM430">
        <v>0</v>
      </c>
      <c r="CN430" t="s">
        <v>3</v>
      </c>
      <c r="CO430">
        <v>0</v>
      </c>
      <c r="CP430">
        <f t="shared" si="391"/>
        <v>2.2599999999999998</v>
      </c>
      <c r="CQ430">
        <f t="shared" si="392"/>
        <v>16709.810000000001</v>
      </c>
      <c r="CR430">
        <f t="shared" si="393"/>
        <v>0</v>
      </c>
      <c r="CS430">
        <f t="shared" si="394"/>
        <v>0</v>
      </c>
      <c r="CT430">
        <f t="shared" si="395"/>
        <v>0</v>
      </c>
      <c r="CU430">
        <f t="shared" si="396"/>
        <v>0</v>
      </c>
      <c r="CV430">
        <f t="shared" si="397"/>
        <v>0</v>
      </c>
      <c r="CW430">
        <f t="shared" si="398"/>
        <v>0</v>
      </c>
      <c r="CX430">
        <f t="shared" si="399"/>
        <v>0</v>
      </c>
      <c r="CY430">
        <f t="shared" si="400"/>
        <v>0</v>
      </c>
      <c r="CZ430">
        <f t="shared" si="401"/>
        <v>0</v>
      </c>
      <c r="DC430" t="s">
        <v>3</v>
      </c>
      <c r="DD430" t="s">
        <v>3</v>
      </c>
      <c r="DE430" t="s">
        <v>3</v>
      </c>
      <c r="DF430" t="s">
        <v>3</v>
      </c>
      <c r="DG430" t="s">
        <v>3</v>
      </c>
      <c r="DH430" t="s">
        <v>3</v>
      </c>
      <c r="DI430" t="s">
        <v>3</v>
      </c>
      <c r="DJ430" t="s">
        <v>3</v>
      </c>
      <c r="DK430" t="s">
        <v>3</v>
      </c>
      <c r="DL430" t="s">
        <v>3</v>
      </c>
      <c r="DM430" t="s">
        <v>3</v>
      </c>
      <c r="DN430">
        <v>0</v>
      </c>
      <c r="DO430">
        <v>0</v>
      </c>
      <c r="DP430">
        <v>1</v>
      </c>
      <c r="DQ430">
        <v>1</v>
      </c>
      <c r="DU430">
        <v>1009</v>
      </c>
      <c r="DV430" t="s">
        <v>19</v>
      </c>
      <c r="DW430" t="s">
        <v>19</v>
      </c>
      <c r="DX430">
        <v>1000</v>
      </c>
      <c r="EE430">
        <v>45919569</v>
      </c>
      <c r="EF430">
        <v>2</v>
      </c>
      <c r="EG430" t="s">
        <v>24</v>
      </c>
      <c r="EH430">
        <v>0</v>
      </c>
      <c r="EI430" t="s">
        <v>3</v>
      </c>
      <c r="EJ430">
        <v>1</v>
      </c>
      <c r="EK430">
        <v>9001</v>
      </c>
      <c r="EL430" t="s">
        <v>25</v>
      </c>
      <c r="EM430" t="s">
        <v>26</v>
      </c>
      <c r="EO430" t="s">
        <v>3</v>
      </c>
      <c r="EQ430">
        <v>0</v>
      </c>
      <c r="ER430">
        <v>16709.810000000001</v>
      </c>
      <c r="ES430">
        <v>16709.810000000001</v>
      </c>
      <c r="ET430">
        <v>0</v>
      </c>
      <c r="EU430">
        <v>0</v>
      </c>
      <c r="EV430">
        <v>0</v>
      </c>
      <c r="EW430">
        <v>0</v>
      </c>
      <c r="EX430">
        <v>0</v>
      </c>
      <c r="FQ430">
        <v>0</v>
      </c>
      <c r="FR430">
        <f t="shared" si="402"/>
        <v>0</v>
      </c>
      <c r="FS430">
        <v>0</v>
      </c>
      <c r="FT430" t="s">
        <v>28</v>
      </c>
      <c r="FU430" t="s">
        <v>29</v>
      </c>
      <c r="FX430">
        <v>81</v>
      </c>
      <c r="FY430">
        <v>72.25</v>
      </c>
      <c r="GA430" t="s">
        <v>3</v>
      </c>
      <c r="GD430">
        <v>1</v>
      </c>
      <c r="GF430">
        <v>1885511416</v>
      </c>
      <c r="GG430">
        <v>2</v>
      </c>
      <c r="GH430">
        <v>1</v>
      </c>
      <c r="GI430">
        <v>-2</v>
      </c>
      <c r="GJ430">
        <v>0</v>
      </c>
      <c r="GK430">
        <v>0</v>
      </c>
      <c r="GL430">
        <f t="shared" si="403"/>
        <v>0</v>
      </c>
      <c r="GM430">
        <f t="shared" si="404"/>
        <v>2.2599999999999998</v>
      </c>
      <c r="GN430">
        <f t="shared" si="405"/>
        <v>2.2599999999999998</v>
      </c>
      <c r="GO430">
        <f t="shared" si="406"/>
        <v>0</v>
      </c>
      <c r="GP430">
        <f t="shared" si="407"/>
        <v>0</v>
      </c>
      <c r="GR430">
        <v>0</v>
      </c>
      <c r="GS430">
        <v>3</v>
      </c>
      <c r="GT430">
        <v>0</v>
      </c>
      <c r="GU430" t="s">
        <v>3</v>
      </c>
      <c r="GV430">
        <f t="shared" si="408"/>
        <v>0</v>
      </c>
      <c r="GW430">
        <v>1</v>
      </c>
      <c r="GX430">
        <f t="shared" si="409"/>
        <v>0</v>
      </c>
      <c r="HA430">
        <v>0</v>
      </c>
      <c r="HB430">
        <v>0</v>
      </c>
      <c r="HC430">
        <f t="shared" si="410"/>
        <v>0</v>
      </c>
      <c r="IK430">
        <v>0</v>
      </c>
    </row>
    <row r="431" spans="1:245" x14ac:dyDescent="0.2">
      <c r="A431">
        <v>18</v>
      </c>
      <c r="B431">
        <v>1</v>
      </c>
      <c r="C431">
        <v>935</v>
      </c>
      <c r="E431" t="s">
        <v>479</v>
      </c>
      <c r="F431" t="s">
        <v>406</v>
      </c>
      <c r="G431" t="s">
        <v>407</v>
      </c>
      <c r="H431" t="s">
        <v>19</v>
      </c>
      <c r="I431">
        <f>I429*J431</f>
        <v>1.35E-4</v>
      </c>
      <c r="J431">
        <v>7.5000000000000002E-4</v>
      </c>
      <c r="O431">
        <f t="shared" si="376"/>
        <v>2.2599999999999998</v>
      </c>
      <c r="P431">
        <f t="shared" si="377"/>
        <v>2.2599999999999998</v>
      </c>
      <c r="Q431">
        <f t="shared" si="378"/>
        <v>0</v>
      </c>
      <c r="R431">
        <f t="shared" si="379"/>
        <v>0</v>
      </c>
      <c r="S431">
        <f t="shared" si="380"/>
        <v>0</v>
      </c>
      <c r="T431">
        <f t="shared" si="381"/>
        <v>0</v>
      </c>
      <c r="U431">
        <f t="shared" si="382"/>
        <v>0</v>
      </c>
      <c r="V431">
        <f t="shared" si="383"/>
        <v>0</v>
      </c>
      <c r="W431">
        <f t="shared" si="384"/>
        <v>0</v>
      </c>
      <c r="X431">
        <f t="shared" si="385"/>
        <v>0</v>
      </c>
      <c r="Y431">
        <f t="shared" si="386"/>
        <v>0</v>
      </c>
      <c r="AA431">
        <v>47641669</v>
      </c>
      <c r="AB431">
        <f t="shared" si="387"/>
        <v>16709.810000000001</v>
      </c>
      <c r="AC431">
        <f t="shared" si="388"/>
        <v>16709.810000000001</v>
      </c>
      <c r="AD431">
        <f t="shared" si="416"/>
        <v>0</v>
      </c>
      <c r="AE431">
        <f t="shared" si="417"/>
        <v>0</v>
      </c>
      <c r="AF431">
        <f t="shared" si="418"/>
        <v>0</v>
      </c>
      <c r="AG431">
        <f t="shared" si="389"/>
        <v>0</v>
      </c>
      <c r="AH431">
        <f t="shared" si="419"/>
        <v>0</v>
      </c>
      <c r="AI431">
        <f t="shared" si="420"/>
        <v>0</v>
      </c>
      <c r="AJ431">
        <f t="shared" si="390"/>
        <v>0</v>
      </c>
      <c r="AK431">
        <v>16709.810000000001</v>
      </c>
      <c r="AL431">
        <v>16709.810000000001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81</v>
      </c>
      <c r="AU431">
        <v>72</v>
      </c>
      <c r="AV431">
        <v>1</v>
      </c>
      <c r="AW431">
        <v>1</v>
      </c>
      <c r="AZ431">
        <v>1</v>
      </c>
      <c r="BA431">
        <v>1</v>
      </c>
      <c r="BB431">
        <v>1</v>
      </c>
      <c r="BC431">
        <v>1</v>
      </c>
      <c r="BD431" t="s">
        <v>3</v>
      </c>
      <c r="BE431" t="s">
        <v>3</v>
      </c>
      <c r="BF431" t="s">
        <v>3</v>
      </c>
      <c r="BG431" t="s">
        <v>3</v>
      </c>
      <c r="BH431">
        <v>3</v>
      </c>
      <c r="BI431">
        <v>1</v>
      </c>
      <c r="BJ431" t="s">
        <v>408</v>
      </c>
      <c r="BM431">
        <v>9001</v>
      </c>
      <c r="BN431">
        <v>0</v>
      </c>
      <c r="BO431" t="s">
        <v>3</v>
      </c>
      <c r="BP431">
        <v>0</v>
      </c>
      <c r="BQ431">
        <v>2</v>
      </c>
      <c r="BR431">
        <v>0</v>
      </c>
      <c r="BS431">
        <v>1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3</v>
      </c>
      <c r="BZ431">
        <v>90</v>
      </c>
      <c r="CA431">
        <v>85</v>
      </c>
      <c r="CE431">
        <v>0</v>
      </c>
      <c r="CF431">
        <v>0</v>
      </c>
      <c r="CG431">
        <v>0</v>
      </c>
      <c r="CM431">
        <v>0</v>
      </c>
      <c r="CN431" t="s">
        <v>3</v>
      </c>
      <c r="CO431">
        <v>0</v>
      </c>
      <c r="CP431">
        <f t="shared" si="391"/>
        <v>2.2599999999999998</v>
      </c>
      <c r="CQ431">
        <f t="shared" si="392"/>
        <v>16709.810000000001</v>
      </c>
      <c r="CR431">
        <f t="shared" si="393"/>
        <v>0</v>
      </c>
      <c r="CS431">
        <f t="shared" si="394"/>
        <v>0</v>
      </c>
      <c r="CT431">
        <f t="shared" si="395"/>
        <v>0</v>
      </c>
      <c r="CU431">
        <f t="shared" si="396"/>
        <v>0</v>
      </c>
      <c r="CV431">
        <f t="shared" si="397"/>
        <v>0</v>
      </c>
      <c r="CW431">
        <f t="shared" si="398"/>
        <v>0</v>
      </c>
      <c r="CX431">
        <f t="shared" si="399"/>
        <v>0</v>
      </c>
      <c r="CY431">
        <f t="shared" si="400"/>
        <v>0</v>
      </c>
      <c r="CZ431">
        <f t="shared" si="401"/>
        <v>0</v>
      </c>
      <c r="DC431" t="s">
        <v>3</v>
      </c>
      <c r="DD431" t="s">
        <v>3</v>
      </c>
      <c r="DE431" t="s">
        <v>3</v>
      </c>
      <c r="DF431" t="s">
        <v>3</v>
      </c>
      <c r="DG431" t="s">
        <v>3</v>
      </c>
      <c r="DH431" t="s">
        <v>3</v>
      </c>
      <c r="DI431" t="s">
        <v>3</v>
      </c>
      <c r="DJ431" t="s">
        <v>3</v>
      </c>
      <c r="DK431" t="s">
        <v>3</v>
      </c>
      <c r="DL431" t="s">
        <v>3</v>
      </c>
      <c r="DM431" t="s">
        <v>3</v>
      </c>
      <c r="DN431">
        <v>0</v>
      </c>
      <c r="DO431">
        <v>0</v>
      </c>
      <c r="DP431">
        <v>1</v>
      </c>
      <c r="DQ431">
        <v>1</v>
      </c>
      <c r="DU431">
        <v>1009</v>
      </c>
      <c r="DV431" t="s">
        <v>19</v>
      </c>
      <c r="DW431" t="s">
        <v>19</v>
      </c>
      <c r="DX431">
        <v>1000</v>
      </c>
      <c r="EE431">
        <v>45919569</v>
      </c>
      <c r="EF431">
        <v>2</v>
      </c>
      <c r="EG431" t="s">
        <v>24</v>
      </c>
      <c r="EH431">
        <v>0</v>
      </c>
      <c r="EI431" t="s">
        <v>3</v>
      </c>
      <c r="EJ431">
        <v>1</v>
      </c>
      <c r="EK431">
        <v>9001</v>
      </c>
      <c r="EL431" t="s">
        <v>25</v>
      </c>
      <c r="EM431" t="s">
        <v>26</v>
      </c>
      <c r="EO431" t="s">
        <v>3</v>
      </c>
      <c r="EQ431">
        <v>0</v>
      </c>
      <c r="ER431">
        <v>16709.810000000001</v>
      </c>
      <c r="ES431">
        <v>16709.810000000001</v>
      </c>
      <c r="ET431">
        <v>0</v>
      </c>
      <c r="EU431">
        <v>0</v>
      </c>
      <c r="EV431">
        <v>0</v>
      </c>
      <c r="EW431">
        <v>0</v>
      </c>
      <c r="EX431">
        <v>0</v>
      </c>
      <c r="FQ431">
        <v>0</v>
      </c>
      <c r="FR431">
        <f t="shared" si="402"/>
        <v>0</v>
      </c>
      <c r="FS431">
        <v>0</v>
      </c>
      <c r="FT431" t="s">
        <v>28</v>
      </c>
      <c r="FU431" t="s">
        <v>29</v>
      </c>
      <c r="FX431">
        <v>81</v>
      </c>
      <c r="FY431">
        <v>72.25</v>
      </c>
      <c r="GA431" t="s">
        <v>3</v>
      </c>
      <c r="GD431">
        <v>1</v>
      </c>
      <c r="GF431">
        <v>1885511416</v>
      </c>
      <c r="GG431">
        <v>2</v>
      </c>
      <c r="GH431">
        <v>1</v>
      </c>
      <c r="GI431">
        <v>-2</v>
      </c>
      <c r="GJ431">
        <v>0</v>
      </c>
      <c r="GK431">
        <v>0</v>
      </c>
      <c r="GL431">
        <f t="shared" si="403"/>
        <v>0</v>
      </c>
      <c r="GM431">
        <f t="shared" si="404"/>
        <v>2.2599999999999998</v>
      </c>
      <c r="GN431">
        <f t="shared" si="405"/>
        <v>2.2599999999999998</v>
      </c>
      <c r="GO431">
        <f t="shared" si="406"/>
        <v>0</v>
      </c>
      <c r="GP431">
        <f t="shared" si="407"/>
        <v>0</v>
      </c>
      <c r="GR431">
        <v>0</v>
      </c>
      <c r="GS431">
        <v>0</v>
      </c>
      <c r="GT431">
        <v>0</v>
      </c>
      <c r="GU431" t="s">
        <v>3</v>
      </c>
      <c r="GV431">
        <f t="shared" si="408"/>
        <v>0</v>
      </c>
      <c r="GW431">
        <v>1</v>
      </c>
      <c r="GX431">
        <f t="shared" si="409"/>
        <v>0</v>
      </c>
      <c r="HA431">
        <v>0</v>
      </c>
      <c r="HB431">
        <v>0</v>
      </c>
      <c r="HC431">
        <f t="shared" si="410"/>
        <v>0</v>
      </c>
      <c r="IK431">
        <v>0</v>
      </c>
    </row>
    <row r="432" spans="1:245" x14ac:dyDescent="0.2">
      <c r="A432">
        <v>18</v>
      </c>
      <c r="B432">
        <v>1</v>
      </c>
      <c r="C432">
        <v>931</v>
      </c>
      <c r="E432" t="s">
        <v>480</v>
      </c>
      <c r="F432" t="s">
        <v>410</v>
      </c>
      <c r="G432" t="s">
        <v>411</v>
      </c>
      <c r="H432" t="s">
        <v>19</v>
      </c>
      <c r="I432">
        <f>I428*J432</f>
        <v>7.1999999999999998E-3</v>
      </c>
      <c r="J432">
        <v>0.04</v>
      </c>
      <c r="O432">
        <f t="shared" ref="O432:O463" si="421">ROUND(CP432,2)</f>
        <v>49.1</v>
      </c>
      <c r="P432">
        <f t="shared" ref="P432:P463" si="422">ROUND(CQ432*I432,2)</f>
        <v>49.1</v>
      </c>
      <c r="Q432">
        <f t="shared" ref="Q432:Q463" si="423">ROUND(CR432*I432,2)</f>
        <v>0</v>
      </c>
      <c r="R432">
        <f t="shared" ref="R432:R463" si="424">ROUND(CS432*I432,2)</f>
        <v>0</v>
      </c>
      <c r="S432">
        <f t="shared" ref="S432:S463" si="425">ROUND(CT432*I432,2)</f>
        <v>0</v>
      </c>
      <c r="T432">
        <f t="shared" ref="T432:T463" si="426">ROUND(CU432*I432,2)</f>
        <v>0</v>
      </c>
      <c r="U432">
        <f t="shared" ref="U432:U463" si="427">CV432*I432</f>
        <v>0</v>
      </c>
      <c r="V432">
        <f t="shared" ref="V432:V463" si="428">CW432*I432</f>
        <v>0</v>
      </c>
      <c r="W432">
        <f t="shared" ref="W432:W463" si="429">ROUND(CX432*I432,2)</f>
        <v>0</v>
      </c>
      <c r="X432">
        <f t="shared" ref="X432:X463" si="430">ROUND(CY432,2)</f>
        <v>0</v>
      </c>
      <c r="Y432">
        <f t="shared" ref="Y432:Y463" si="431">ROUND(CZ432,2)</f>
        <v>0</v>
      </c>
      <c r="AA432">
        <v>47636896</v>
      </c>
      <c r="AB432">
        <f t="shared" ref="AB432:AB463" si="432">ROUND((AC432+AD432+AF432),6)</f>
        <v>6820</v>
      </c>
      <c r="AC432">
        <f t="shared" ref="AC432:AC451" si="433">ROUND((ES432),6)</f>
        <v>6820</v>
      </c>
      <c r="AD432">
        <f t="shared" si="416"/>
        <v>0</v>
      </c>
      <c r="AE432">
        <f t="shared" si="417"/>
        <v>0</v>
      </c>
      <c r="AF432">
        <f t="shared" si="418"/>
        <v>0</v>
      </c>
      <c r="AG432">
        <f t="shared" ref="AG432:AG463" si="434">ROUND((AP432),6)</f>
        <v>0</v>
      </c>
      <c r="AH432">
        <f t="shared" si="419"/>
        <v>0</v>
      </c>
      <c r="AI432">
        <f t="shared" si="420"/>
        <v>0</v>
      </c>
      <c r="AJ432">
        <f t="shared" ref="AJ432:AJ463" si="435">(AS432)</f>
        <v>0</v>
      </c>
      <c r="AK432">
        <v>6820</v>
      </c>
      <c r="AL432">
        <v>6820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81</v>
      </c>
      <c r="AU432">
        <v>72</v>
      </c>
      <c r="AV432">
        <v>1</v>
      </c>
      <c r="AW432">
        <v>1</v>
      </c>
      <c r="AZ432">
        <v>1</v>
      </c>
      <c r="BA432">
        <v>1</v>
      </c>
      <c r="BB432">
        <v>1</v>
      </c>
      <c r="BC432">
        <v>1</v>
      </c>
      <c r="BD432" t="s">
        <v>3</v>
      </c>
      <c r="BE432" t="s">
        <v>3</v>
      </c>
      <c r="BF432" t="s">
        <v>3</v>
      </c>
      <c r="BG432" t="s">
        <v>3</v>
      </c>
      <c r="BH432">
        <v>3</v>
      </c>
      <c r="BI432">
        <v>1</v>
      </c>
      <c r="BJ432" t="s">
        <v>412</v>
      </c>
      <c r="BM432">
        <v>9001</v>
      </c>
      <c r="BN432">
        <v>0</v>
      </c>
      <c r="BO432" t="s">
        <v>3</v>
      </c>
      <c r="BP432">
        <v>0</v>
      </c>
      <c r="BQ432">
        <v>2</v>
      </c>
      <c r="BR432">
        <v>0</v>
      </c>
      <c r="BS432">
        <v>1</v>
      </c>
      <c r="BT432">
        <v>1</v>
      </c>
      <c r="BU432">
        <v>1</v>
      </c>
      <c r="BV432">
        <v>1</v>
      </c>
      <c r="BW432">
        <v>1</v>
      </c>
      <c r="BX432">
        <v>1</v>
      </c>
      <c r="BY432" t="s">
        <v>3</v>
      </c>
      <c r="BZ432">
        <v>90</v>
      </c>
      <c r="CA432">
        <v>85</v>
      </c>
      <c r="CE432">
        <v>0</v>
      </c>
      <c r="CF432">
        <v>0</v>
      </c>
      <c r="CG432">
        <v>0</v>
      </c>
      <c r="CM432">
        <v>0</v>
      </c>
      <c r="CN432" t="s">
        <v>3</v>
      </c>
      <c r="CO432">
        <v>0</v>
      </c>
      <c r="CP432">
        <f t="shared" ref="CP432:CP463" si="436">(P432+Q432+S432)</f>
        <v>49.1</v>
      </c>
      <c r="CQ432">
        <f t="shared" ref="CQ432:CQ463" si="437">AC432*BC432</f>
        <v>6820</v>
      </c>
      <c r="CR432">
        <f t="shared" ref="CR432:CR463" si="438">AD432*BB432</f>
        <v>0</v>
      </c>
      <c r="CS432">
        <f t="shared" ref="CS432:CS463" si="439">AE432*BS432</f>
        <v>0</v>
      </c>
      <c r="CT432">
        <f t="shared" ref="CT432:CT463" si="440">AF432*BA432</f>
        <v>0</v>
      </c>
      <c r="CU432">
        <f t="shared" ref="CU432:CU463" si="441">AG432</f>
        <v>0</v>
      </c>
      <c r="CV432">
        <f t="shared" ref="CV432:CV463" si="442">AH432</f>
        <v>0</v>
      </c>
      <c r="CW432">
        <f t="shared" ref="CW432:CW463" si="443">AI432</f>
        <v>0</v>
      </c>
      <c r="CX432">
        <f t="shared" ref="CX432:CX463" si="444">AJ432</f>
        <v>0</v>
      </c>
      <c r="CY432">
        <f t="shared" ref="CY432:CY463" si="445">(((S432+R432)*AT432)/100)</f>
        <v>0</v>
      </c>
      <c r="CZ432">
        <f t="shared" ref="CZ432:CZ463" si="446">(((S432+R432)*AU432)/100)</f>
        <v>0</v>
      </c>
      <c r="DC432" t="s">
        <v>3</v>
      </c>
      <c r="DD432" t="s">
        <v>3</v>
      </c>
      <c r="DE432" t="s">
        <v>3</v>
      </c>
      <c r="DF432" t="s">
        <v>3</v>
      </c>
      <c r="DG432" t="s">
        <v>3</v>
      </c>
      <c r="DH432" t="s">
        <v>3</v>
      </c>
      <c r="DI432" t="s">
        <v>3</v>
      </c>
      <c r="DJ432" t="s">
        <v>3</v>
      </c>
      <c r="DK432" t="s">
        <v>3</v>
      </c>
      <c r="DL432" t="s">
        <v>3</v>
      </c>
      <c r="DM432" t="s">
        <v>3</v>
      </c>
      <c r="DN432">
        <v>0</v>
      </c>
      <c r="DO432">
        <v>0</v>
      </c>
      <c r="DP432">
        <v>1</v>
      </c>
      <c r="DQ432">
        <v>1</v>
      </c>
      <c r="DU432">
        <v>1009</v>
      </c>
      <c r="DV432" t="s">
        <v>19</v>
      </c>
      <c r="DW432" t="s">
        <v>19</v>
      </c>
      <c r="DX432">
        <v>1000</v>
      </c>
      <c r="EE432">
        <v>45919569</v>
      </c>
      <c r="EF432">
        <v>2</v>
      </c>
      <c r="EG432" t="s">
        <v>24</v>
      </c>
      <c r="EH432">
        <v>0</v>
      </c>
      <c r="EI432" t="s">
        <v>3</v>
      </c>
      <c r="EJ432">
        <v>1</v>
      </c>
      <c r="EK432">
        <v>9001</v>
      </c>
      <c r="EL432" t="s">
        <v>25</v>
      </c>
      <c r="EM432" t="s">
        <v>26</v>
      </c>
      <c r="EO432" t="s">
        <v>3</v>
      </c>
      <c r="EQ432">
        <v>0</v>
      </c>
      <c r="ER432">
        <v>6820</v>
      </c>
      <c r="ES432">
        <v>6820</v>
      </c>
      <c r="ET432">
        <v>0</v>
      </c>
      <c r="EU432">
        <v>0</v>
      </c>
      <c r="EV432">
        <v>0</v>
      </c>
      <c r="EW432">
        <v>0</v>
      </c>
      <c r="EX432">
        <v>0</v>
      </c>
      <c r="FQ432">
        <v>0</v>
      </c>
      <c r="FR432">
        <f t="shared" ref="FR432:FR463" si="447">ROUND(IF(AND(BH432=3,BI432=3),P432,0),2)</f>
        <v>0</v>
      </c>
      <c r="FS432">
        <v>0</v>
      </c>
      <c r="FT432" t="s">
        <v>28</v>
      </c>
      <c r="FU432" t="s">
        <v>29</v>
      </c>
      <c r="FX432">
        <v>81</v>
      </c>
      <c r="FY432">
        <v>72.25</v>
      </c>
      <c r="GA432" t="s">
        <v>3</v>
      </c>
      <c r="GD432">
        <v>1</v>
      </c>
      <c r="GF432">
        <v>-811576021</v>
      </c>
      <c r="GG432">
        <v>2</v>
      </c>
      <c r="GH432">
        <v>1</v>
      </c>
      <c r="GI432">
        <v>-2</v>
      </c>
      <c r="GJ432">
        <v>0</v>
      </c>
      <c r="GK432">
        <v>0</v>
      </c>
      <c r="GL432">
        <f t="shared" ref="GL432:GL463" si="448">ROUND(IF(AND(BH432=3,BI432=3,FS432&lt;&gt;0),P432,0),2)</f>
        <v>0</v>
      </c>
      <c r="GM432">
        <f t="shared" ref="GM432:GM463" si="449">ROUND(O432+X432+Y432,2)+GX432</f>
        <v>49.1</v>
      </c>
      <c r="GN432">
        <f t="shared" ref="GN432:GN463" si="450">IF(OR(BI432=0,BI432=1),ROUND(O432+X432+Y432,2),0)</f>
        <v>49.1</v>
      </c>
      <c r="GO432">
        <f t="shared" ref="GO432:GO463" si="451">IF(BI432=2,ROUND(O432+X432+Y432,2),0)</f>
        <v>0</v>
      </c>
      <c r="GP432">
        <f t="shared" ref="GP432:GP463" si="452">IF(BI432=4,ROUND(O432+X432+Y432,2)+GX432,0)</f>
        <v>0</v>
      </c>
      <c r="GR432">
        <v>0</v>
      </c>
      <c r="GS432">
        <v>3</v>
      </c>
      <c r="GT432">
        <v>0</v>
      </c>
      <c r="GU432" t="s">
        <v>3</v>
      </c>
      <c r="GV432">
        <f t="shared" ref="GV432:GV463" si="453">ROUND((GT432),6)</f>
        <v>0</v>
      </c>
      <c r="GW432">
        <v>1</v>
      </c>
      <c r="GX432">
        <f t="shared" ref="GX432:GX463" si="454">ROUND(HC432*I432,2)</f>
        <v>0</v>
      </c>
      <c r="HA432">
        <v>0</v>
      </c>
      <c r="HB432">
        <v>0</v>
      </c>
      <c r="HC432">
        <f t="shared" ref="HC432:HC463" si="455">GV432*GW432</f>
        <v>0</v>
      </c>
      <c r="IK432">
        <v>0</v>
      </c>
    </row>
    <row r="433" spans="1:245" x14ac:dyDescent="0.2">
      <c r="A433">
        <v>18</v>
      </c>
      <c r="B433">
        <v>1</v>
      </c>
      <c r="C433">
        <v>936</v>
      </c>
      <c r="E433" t="s">
        <v>480</v>
      </c>
      <c r="F433" t="s">
        <v>410</v>
      </c>
      <c r="G433" t="s">
        <v>411</v>
      </c>
      <c r="H433" t="s">
        <v>19</v>
      </c>
      <c r="I433">
        <f>I429*J433</f>
        <v>7.1999999999999998E-3</v>
      </c>
      <c r="J433">
        <v>0.04</v>
      </c>
      <c r="O433">
        <f t="shared" si="421"/>
        <v>49.1</v>
      </c>
      <c r="P433">
        <f t="shared" si="422"/>
        <v>49.1</v>
      </c>
      <c r="Q433">
        <f t="shared" si="423"/>
        <v>0</v>
      </c>
      <c r="R433">
        <f t="shared" si="424"/>
        <v>0</v>
      </c>
      <c r="S433">
        <f t="shared" si="425"/>
        <v>0</v>
      </c>
      <c r="T433">
        <f t="shared" si="426"/>
        <v>0</v>
      </c>
      <c r="U433">
        <f t="shared" si="427"/>
        <v>0</v>
      </c>
      <c r="V433">
        <f t="shared" si="428"/>
        <v>0</v>
      </c>
      <c r="W433">
        <f t="shared" si="429"/>
        <v>0</v>
      </c>
      <c r="X433">
        <f t="shared" si="430"/>
        <v>0</v>
      </c>
      <c r="Y433">
        <f t="shared" si="431"/>
        <v>0</v>
      </c>
      <c r="AA433">
        <v>47641669</v>
      </c>
      <c r="AB433">
        <f t="shared" si="432"/>
        <v>6820</v>
      </c>
      <c r="AC433">
        <f t="shared" si="433"/>
        <v>6820</v>
      </c>
      <c r="AD433">
        <f t="shared" si="416"/>
        <v>0</v>
      </c>
      <c r="AE433">
        <f t="shared" si="417"/>
        <v>0</v>
      </c>
      <c r="AF433">
        <f t="shared" si="418"/>
        <v>0</v>
      </c>
      <c r="AG433">
        <f t="shared" si="434"/>
        <v>0</v>
      </c>
      <c r="AH433">
        <f t="shared" si="419"/>
        <v>0</v>
      </c>
      <c r="AI433">
        <f t="shared" si="420"/>
        <v>0</v>
      </c>
      <c r="AJ433">
        <f t="shared" si="435"/>
        <v>0</v>
      </c>
      <c r="AK433">
        <v>6820</v>
      </c>
      <c r="AL433">
        <v>6820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81</v>
      </c>
      <c r="AU433">
        <v>72</v>
      </c>
      <c r="AV433">
        <v>1</v>
      </c>
      <c r="AW433">
        <v>1</v>
      </c>
      <c r="AZ433">
        <v>1</v>
      </c>
      <c r="BA433">
        <v>1</v>
      </c>
      <c r="BB433">
        <v>1</v>
      </c>
      <c r="BC433">
        <v>1</v>
      </c>
      <c r="BD433" t="s">
        <v>3</v>
      </c>
      <c r="BE433" t="s">
        <v>3</v>
      </c>
      <c r="BF433" t="s">
        <v>3</v>
      </c>
      <c r="BG433" t="s">
        <v>3</v>
      </c>
      <c r="BH433">
        <v>3</v>
      </c>
      <c r="BI433">
        <v>1</v>
      </c>
      <c r="BJ433" t="s">
        <v>412</v>
      </c>
      <c r="BM433">
        <v>9001</v>
      </c>
      <c r="BN433">
        <v>0</v>
      </c>
      <c r="BO433" t="s">
        <v>3</v>
      </c>
      <c r="BP433">
        <v>0</v>
      </c>
      <c r="BQ433">
        <v>2</v>
      </c>
      <c r="BR433">
        <v>0</v>
      </c>
      <c r="BS433">
        <v>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3</v>
      </c>
      <c r="BZ433">
        <v>90</v>
      </c>
      <c r="CA433">
        <v>85</v>
      </c>
      <c r="CE433">
        <v>0</v>
      </c>
      <c r="CF433">
        <v>0</v>
      </c>
      <c r="CG433">
        <v>0</v>
      </c>
      <c r="CM433">
        <v>0</v>
      </c>
      <c r="CN433" t="s">
        <v>3</v>
      </c>
      <c r="CO433">
        <v>0</v>
      </c>
      <c r="CP433">
        <f t="shared" si="436"/>
        <v>49.1</v>
      </c>
      <c r="CQ433">
        <f t="shared" si="437"/>
        <v>6820</v>
      </c>
      <c r="CR433">
        <f t="shared" si="438"/>
        <v>0</v>
      </c>
      <c r="CS433">
        <f t="shared" si="439"/>
        <v>0</v>
      </c>
      <c r="CT433">
        <f t="shared" si="440"/>
        <v>0</v>
      </c>
      <c r="CU433">
        <f t="shared" si="441"/>
        <v>0</v>
      </c>
      <c r="CV433">
        <f t="shared" si="442"/>
        <v>0</v>
      </c>
      <c r="CW433">
        <f t="shared" si="443"/>
        <v>0</v>
      </c>
      <c r="CX433">
        <f t="shared" si="444"/>
        <v>0</v>
      </c>
      <c r="CY433">
        <f t="shared" si="445"/>
        <v>0</v>
      </c>
      <c r="CZ433">
        <f t="shared" si="446"/>
        <v>0</v>
      </c>
      <c r="DC433" t="s">
        <v>3</v>
      </c>
      <c r="DD433" t="s">
        <v>3</v>
      </c>
      <c r="DE433" t="s">
        <v>3</v>
      </c>
      <c r="DF433" t="s">
        <v>3</v>
      </c>
      <c r="DG433" t="s">
        <v>3</v>
      </c>
      <c r="DH433" t="s">
        <v>3</v>
      </c>
      <c r="DI433" t="s">
        <v>3</v>
      </c>
      <c r="DJ433" t="s">
        <v>3</v>
      </c>
      <c r="DK433" t="s">
        <v>3</v>
      </c>
      <c r="DL433" t="s">
        <v>3</v>
      </c>
      <c r="DM433" t="s">
        <v>3</v>
      </c>
      <c r="DN433">
        <v>0</v>
      </c>
      <c r="DO433">
        <v>0</v>
      </c>
      <c r="DP433">
        <v>1</v>
      </c>
      <c r="DQ433">
        <v>1</v>
      </c>
      <c r="DU433">
        <v>1009</v>
      </c>
      <c r="DV433" t="s">
        <v>19</v>
      </c>
      <c r="DW433" t="s">
        <v>19</v>
      </c>
      <c r="DX433">
        <v>1000</v>
      </c>
      <c r="EE433">
        <v>45919569</v>
      </c>
      <c r="EF433">
        <v>2</v>
      </c>
      <c r="EG433" t="s">
        <v>24</v>
      </c>
      <c r="EH433">
        <v>0</v>
      </c>
      <c r="EI433" t="s">
        <v>3</v>
      </c>
      <c r="EJ433">
        <v>1</v>
      </c>
      <c r="EK433">
        <v>9001</v>
      </c>
      <c r="EL433" t="s">
        <v>25</v>
      </c>
      <c r="EM433" t="s">
        <v>26</v>
      </c>
      <c r="EO433" t="s">
        <v>3</v>
      </c>
      <c r="EQ433">
        <v>0</v>
      </c>
      <c r="ER433">
        <v>6820</v>
      </c>
      <c r="ES433">
        <v>6820</v>
      </c>
      <c r="ET433">
        <v>0</v>
      </c>
      <c r="EU433">
        <v>0</v>
      </c>
      <c r="EV433">
        <v>0</v>
      </c>
      <c r="EW433">
        <v>0</v>
      </c>
      <c r="EX433">
        <v>0</v>
      </c>
      <c r="FQ433">
        <v>0</v>
      </c>
      <c r="FR433">
        <f t="shared" si="447"/>
        <v>0</v>
      </c>
      <c r="FS433">
        <v>0</v>
      </c>
      <c r="FT433" t="s">
        <v>28</v>
      </c>
      <c r="FU433" t="s">
        <v>29</v>
      </c>
      <c r="FX433">
        <v>81</v>
      </c>
      <c r="FY433">
        <v>72.25</v>
      </c>
      <c r="GA433" t="s">
        <v>3</v>
      </c>
      <c r="GD433">
        <v>1</v>
      </c>
      <c r="GF433">
        <v>-811576021</v>
      </c>
      <c r="GG433">
        <v>2</v>
      </c>
      <c r="GH433">
        <v>1</v>
      </c>
      <c r="GI433">
        <v>-2</v>
      </c>
      <c r="GJ433">
        <v>0</v>
      </c>
      <c r="GK433">
        <v>0</v>
      </c>
      <c r="GL433">
        <f t="shared" si="448"/>
        <v>0</v>
      </c>
      <c r="GM433">
        <f t="shared" si="449"/>
        <v>49.1</v>
      </c>
      <c r="GN433">
        <f t="shared" si="450"/>
        <v>49.1</v>
      </c>
      <c r="GO433">
        <f t="shared" si="451"/>
        <v>0</v>
      </c>
      <c r="GP433">
        <f t="shared" si="452"/>
        <v>0</v>
      </c>
      <c r="GR433">
        <v>0</v>
      </c>
      <c r="GS433">
        <v>0</v>
      </c>
      <c r="GT433">
        <v>0</v>
      </c>
      <c r="GU433" t="s">
        <v>3</v>
      </c>
      <c r="GV433">
        <f t="shared" si="453"/>
        <v>0</v>
      </c>
      <c r="GW433">
        <v>1</v>
      </c>
      <c r="GX433">
        <f t="shared" si="454"/>
        <v>0</v>
      </c>
      <c r="HA433">
        <v>0</v>
      </c>
      <c r="HB433">
        <v>0</v>
      </c>
      <c r="HC433">
        <f t="shared" si="455"/>
        <v>0</v>
      </c>
      <c r="IK433">
        <v>0</v>
      </c>
    </row>
    <row r="434" spans="1:245" x14ac:dyDescent="0.2">
      <c r="A434">
        <v>17</v>
      </c>
      <c r="B434">
        <v>1</v>
      </c>
      <c r="C434">
        <f>ROW(SmtRes!A944)</f>
        <v>944</v>
      </c>
      <c r="D434">
        <f>ROW(EtalonRes!A945)</f>
        <v>945</v>
      </c>
      <c r="E434" t="s">
        <v>481</v>
      </c>
      <c r="F434" t="s">
        <v>482</v>
      </c>
      <c r="G434" t="s">
        <v>483</v>
      </c>
      <c r="H434" t="s">
        <v>76</v>
      </c>
      <c r="I434">
        <f>ROUND(12/100,9)</f>
        <v>0.12</v>
      </c>
      <c r="J434">
        <v>0</v>
      </c>
      <c r="O434">
        <f t="shared" si="421"/>
        <v>1184.9100000000001</v>
      </c>
      <c r="P434">
        <f t="shared" si="422"/>
        <v>1066.8699999999999</v>
      </c>
      <c r="Q434">
        <f t="shared" si="423"/>
        <v>2.63</v>
      </c>
      <c r="R434">
        <f t="shared" si="424"/>
        <v>0.42</v>
      </c>
      <c r="S434">
        <f t="shared" si="425"/>
        <v>115.41</v>
      </c>
      <c r="T434">
        <f t="shared" si="426"/>
        <v>0</v>
      </c>
      <c r="U434">
        <f t="shared" si="427"/>
        <v>13.53</v>
      </c>
      <c r="V434">
        <f t="shared" si="428"/>
        <v>3.2399999999999998E-2</v>
      </c>
      <c r="W434">
        <f t="shared" si="429"/>
        <v>0</v>
      </c>
      <c r="X434">
        <f t="shared" si="430"/>
        <v>125.1</v>
      </c>
      <c r="Y434">
        <f t="shared" si="431"/>
        <v>63.71</v>
      </c>
      <c r="AA434">
        <v>47636896</v>
      </c>
      <c r="AB434">
        <f t="shared" si="432"/>
        <v>9874.2199999999993</v>
      </c>
      <c r="AC434">
        <f t="shared" si="433"/>
        <v>8890.58</v>
      </c>
      <c r="AD434">
        <f t="shared" si="416"/>
        <v>21.88</v>
      </c>
      <c r="AE434">
        <f t="shared" si="417"/>
        <v>3.51</v>
      </c>
      <c r="AF434">
        <f t="shared" si="418"/>
        <v>961.76</v>
      </c>
      <c r="AG434">
        <f t="shared" si="434"/>
        <v>0</v>
      </c>
      <c r="AH434">
        <f t="shared" si="419"/>
        <v>112.75</v>
      </c>
      <c r="AI434">
        <f t="shared" si="420"/>
        <v>0.27</v>
      </c>
      <c r="AJ434">
        <f t="shared" si="435"/>
        <v>0</v>
      </c>
      <c r="AK434">
        <v>9874.2199999999993</v>
      </c>
      <c r="AL434">
        <v>8890.58</v>
      </c>
      <c r="AM434">
        <v>21.88</v>
      </c>
      <c r="AN434">
        <v>3.51</v>
      </c>
      <c r="AO434">
        <v>961.76</v>
      </c>
      <c r="AP434">
        <v>0</v>
      </c>
      <c r="AQ434">
        <v>112.75</v>
      </c>
      <c r="AR434">
        <v>0.27</v>
      </c>
      <c r="AS434">
        <v>0</v>
      </c>
      <c r="AT434">
        <v>108</v>
      </c>
      <c r="AU434">
        <v>55</v>
      </c>
      <c r="AV434">
        <v>1</v>
      </c>
      <c r="AW434">
        <v>1</v>
      </c>
      <c r="AZ434">
        <v>1</v>
      </c>
      <c r="BA434">
        <v>1</v>
      </c>
      <c r="BB434">
        <v>1</v>
      </c>
      <c r="BC434">
        <v>1</v>
      </c>
      <c r="BD434" t="s">
        <v>3</v>
      </c>
      <c r="BE434" t="s">
        <v>3</v>
      </c>
      <c r="BF434" t="s">
        <v>3</v>
      </c>
      <c r="BG434" t="s">
        <v>3</v>
      </c>
      <c r="BH434">
        <v>0</v>
      </c>
      <c r="BI434">
        <v>1</v>
      </c>
      <c r="BJ434" t="s">
        <v>484</v>
      </c>
      <c r="BM434">
        <v>12001</v>
      </c>
      <c r="BN434">
        <v>0</v>
      </c>
      <c r="BO434" t="s">
        <v>3</v>
      </c>
      <c r="BP434">
        <v>0</v>
      </c>
      <c r="BQ434">
        <v>2</v>
      </c>
      <c r="BR434">
        <v>0</v>
      </c>
      <c r="BS434">
        <v>1</v>
      </c>
      <c r="BT434">
        <v>1</v>
      </c>
      <c r="BU434">
        <v>1</v>
      </c>
      <c r="BV434">
        <v>1</v>
      </c>
      <c r="BW434">
        <v>1</v>
      </c>
      <c r="BX434">
        <v>1</v>
      </c>
      <c r="BY434" t="s">
        <v>3</v>
      </c>
      <c r="BZ434">
        <v>120</v>
      </c>
      <c r="CA434">
        <v>65</v>
      </c>
      <c r="CE434">
        <v>0</v>
      </c>
      <c r="CF434">
        <v>0</v>
      </c>
      <c r="CG434">
        <v>0</v>
      </c>
      <c r="CM434">
        <v>0</v>
      </c>
      <c r="CN434" t="s">
        <v>3</v>
      </c>
      <c r="CO434">
        <v>0</v>
      </c>
      <c r="CP434">
        <f t="shared" si="436"/>
        <v>1184.9100000000001</v>
      </c>
      <c r="CQ434">
        <f t="shared" si="437"/>
        <v>8890.58</v>
      </c>
      <c r="CR434">
        <f t="shared" si="438"/>
        <v>21.88</v>
      </c>
      <c r="CS434">
        <f t="shared" si="439"/>
        <v>3.51</v>
      </c>
      <c r="CT434">
        <f t="shared" si="440"/>
        <v>961.76</v>
      </c>
      <c r="CU434">
        <f t="shared" si="441"/>
        <v>0</v>
      </c>
      <c r="CV434">
        <f t="shared" si="442"/>
        <v>112.75</v>
      </c>
      <c r="CW434">
        <f t="shared" si="443"/>
        <v>0.27</v>
      </c>
      <c r="CX434">
        <f t="shared" si="444"/>
        <v>0</v>
      </c>
      <c r="CY434">
        <f t="shared" si="445"/>
        <v>125.09639999999999</v>
      </c>
      <c r="CZ434">
        <f t="shared" si="446"/>
        <v>63.706499999999998</v>
      </c>
      <c r="DC434" t="s">
        <v>3</v>
      </c>
      <c r="DD434" t="s">
        <v>3</v>
      </c>
      <c r="DE434" t="s">
        <v>3</v>
      </c>
      <c r="DF434" t="s">
        <v>3</v>
      </c>
      <c r="DG434" t="s">
        <v>3</v>
      </c>
      <c r="DH434" t="s">
        <v>3</v>
      </c>
      <c r="DI434" t="s">
        <v>3</v>
      </c>
      <c r="DJ434" t="s">
        <v>3</v>
      </c>
      <c r="DK434" t="s">
        <v>3</v>
      </c>
      <c r="DL434" t="s">
        <v>3</v>
      </c>
      <c r="DM434" t="s">
        <v>3</v>
      </c>
      <c r="DN434">
        <v>0</v>
      </c>
      <c r="DO434">
        <v>0</v>
      </c>
      <c r="DP434">
        <v>1</v>
      </c>
      <c r="DQ434">
        <v>1</v>
      </c>
      <c r="DU434">
        <v>1005</v>
      </c>
      <c r="DV434" t="s">
        <v>76</v>
      </c>
      <c r="DW434" t="s">
        <v>76</v>
      </c>
      <c r="DX434">
        <v>100</v>
      </c>
      <c r="EE434">
        <v>45919572</v>
      </c>
      <c r="EF434">
        <v>2</v>
      </c>
      <c r="EG434" t="s">
        <v>24</v>
      </c>
      <c r="EH434">
        <v>0</v>
      </c>
      <c r="EI434" t="s">
        <v>3</v>
      </c>
      <c r="EJ434">
        <v>1</v>
      </c>
      <c r="EK434">
        <v>12001</v>
      </c>
      <c r="EL434" t="s">
        <v>446</v>
      </c>
      <c r="EM434" t="s">
        <v>447</v>
      </c>
      <c r="EO434" t="s">
        <v>3</v>
      </c>
      <c r="EQ434">
        <v>0</v>
      </c>
      <c r="ER434">
        <v>9874.2199999999993</v>
      </c>
      <c r="ES434">
        <v>8890.58</v>
      </c>
      <c r="ET434">
        <v>21.88</v>
      </c>
      <c r="EU434">
        <v>3.51</v>
      </c>
      <c r="EV434">
        <v>961.76</v>
      </c>
      <c r="EW434">
        <v>112.75</v>
      </c>
      <c r="EX434">
        <v>0.27</v>
      </c>
      <c r="EY434">
        <v>0</v>
      </c>
      <c r="FQ434">
        <v>0</v>
      </c>
      <c r="FR434">
        <f t="shared" si="447"/>
        <v>0</v>
      </c>
      <c r="FS434">
        <v>0</v>
      </c>
      <c r="FT434" t="s">
        <v>28</v>
      </c>
      <c r="FU434" t="s">
        <v>29</v>
      </c>
      <c r="FX434">
        <v>108</v>
      </c>
      <c r="FY434">
        <v>55.25</v>
      </c>
      <c r="GA434" t="s">
        <v>3</v>
      </c>
      <c r="GD434">
        <v>1</v>
      </c>
      <c r="GF434">
        <v>-1607425613</v>
      </c>
      <c r="GG434">
        <v>2</v>
      </c>
      <c r="GH434">
        <v>1</v>
      </c>
      <c r="GI434">
        <v>-2</v>
      </c>
      <c r="GJ434">
        <v>0</v>
      </c>
      <c r="GK434">
        <v>0</v>
      </c>
      <c r="GL434">
        <f t="shared" si="448"/>
        <v>0</v>
      </c>
      <c r="GM434">
        <f t="shared" si="449"/>
        <v>1373.72</v>
      </c>
      <c r="GN434">
        <f t="shared" si="450"/>
        <v>1373.72</v>
      </c>
      <c r="GO434">
        <f t="shared" si="451"/>
        <v>0</v>
      </c>
      <c r="GP434">
        <f t="shared" si="452"/>
        <v>0</v>
      </c>
      <c r="GR434">
        <v>0</v>
      </c>
      <c r="GS434">
        <v>3</v>
      </c>
      <c r="GT434">
        <v>0</v>
      </c>
      <c r="GU434" t="s">
        <v>3</v>
      </c>
      <c r="GV434">
        <f t="shared" si="453"/>
        <v>0</v>
      </c>
      <c r="GW434">
        <v>1</v>
      </c>
      <c r="GX434">
        <f t="shared" si="454"/>
        <v>0</v>
      </c>
      <c r="HA434">
        <v>0</v>
      </c>
      <c r="HB434">
        <v>0</v>
      </c>
      <c r="HC434">
        <f t="shared" si="455"/>
        <v>0</v>
      </c>
      <c r="IK434">
        <v>0</v>
      </c>
    </row>
    <row r="435" spans="1:245" x14ac:dyDescent="0.2">
      <c r="A435">
        <v>17</v>
      </c>
      <c r="B435">
        <v>1</v>
      </c>
      <c r="C435">
        <f>ROW(SmtRes!A952)</f>
        <v>952</v>
      </c>
      <c r="D435">
        <f>ROW(EtalonRes!A952)</f>
        <v>952</v>
      </c>
      <c r="E435" t="s">
        <v>481</v>
      </c>
      <c r="F435" t="s">
        <v>482</v>
      </c>
      <c r="G435" t="s">
        <v>483</v>
      </c>
      <c r="H435" t="s">
        <v>76</v>
      </c>
      <c r="I435">
        <f>ROUND(12/100,9)</f>
        <v>0.12</v>
      </c>
      <c r="J435">
        <v>0</v>
      </c>
      <c r="O435">
        <f t="shared" si="421"/>
        <v>1184.9100000000001</v>
      </c>
      <c r="P435">
        <f t="shared" si="422"/>
        <v>1066.8699999999999</v>
      </c>
      <c r="Q435">
        <f t="shared" si="423"/>
        <v>2.63</v>
      </c>
      <c r="R435">
        <f t="shared" si="424"/>
        <v>0.42</v>
      </c>
      <c r="S435">
        <f t="shared" si="425"/>
        <v>115.41</v>
      </c>
      <c r="T435">
        <f t="shared" si="426"/>
        <v>0</v>
      </c>
      <c r="U435">
        <f t="shared" si="427"/>
        <v>13.53</v>
      </c>
      <c r="V435">
        <f t="shared" si="428"/>
        <v>3.2399999999999998E-2</v>
      </c>
      <c r="W435">
        <f t="shared" si="429"/>
        <v>0</v>
      </c>
      <c r="X435">
        <f t="shared" si="430"/>
        <v>125.1</v>
      </c>
      <c r="Y435">
        <f t="shared" si="431"/>
        <v>63.71</v>
      </c>
      <c r="AA435">
        <v>47641669</v>
      </c>
      <c r="AB435">
        <f t="shared" si="432"/>
        <v>9874.2199999999993</v>
      </c>
      <c r="AC435">
        <f t="shared" si="433"/>
        <v>8890.58</v>
      </c>
      <c r="AD435">
        <f t="shared" si="416"/>
        <v>21.88</v>
      </c>
      <c r="AE435">
        <f t="shared" si="417"/>
        <v>3.51</v>
      </c>
      <c r="AF435">
        <f t="shared" si="418"/>
        <v>961.76</v>
      </c>
      <c r="AG435">
        <f t="shared" si="434"/>
        <v>0</v>
      </c>
      <c r="AH435">
        <f t="shared" si="419"/>
        <v>112.75</v>
      </c>
      <c r="AI435">
        <f t="shared" si="420"/>
        <v>0.27</v>
      </c>
      <c r="AJ435">
        <f t="shared" si="435"/>
        <v>0</v>
      </c>
      <c r="AK435">
        <v>9874.2199999999993</v>
      </c>
      <c r="AL435">
        <v>8890.58</v>
      </c>
      <c r="AM435">
        <v>21.88</v>
      </c>
      <c r="AN435">
        <v>3.51</v>
      </c>
      <c r="AO435">
        <v>961.76</v>
      </c>
      <c r="AP435">
        <v>0</v>
      </c>
      <c r="AQ435">
        <v>112.75</v>
      </c>
      <c r="AR435">
        <v>0.27</v>
      </c>
      <c r="AS435">
        <v>0</v>
      </c>
      <c r="AT435">
        <v>108</v>
      </c>
      <c r="AU435">
        <v>55</v>
      </c>
      <c r="AV435">
        <v>1</v>
      </c>
      <c r="AW435">
        <v>1</v>
      </c>
      <c r="AZ435">
        <v>1</v>
      </c>
      <c r="BA435">
        <v>1</v>
      </c>
      <c r="BB435">
        <v>1</v>
      </c>
      <c r="BC435">
        <v>1</v>
      </c>
      <c r="BD435" t="s">
        <v>3</v>
      </c>
      <c r="BE435" t="s">
        <v>3</v>
      </c>
      <c r="BF435" t="s">
        <v>3</v>
      </c>
      <c r="BG435" t="s">
        <v>3</v>
      </c>
      <c r="BH435">
        <v>0</v>
      </c>
      <c r="BI435">
        <v>1</v>
      </c>
      <c r="BJ435" t="s">
        <v>484</v>
      </c>
      <c r="BM435">
        <v>12001</v>
      </c>
      <c r="BN435">
        <v>0</v>
      </c>
      <c r="BO435" t="s">
        <v>3</v>
      </c>
      <c r="BP435">
        <v>0</v>
      </c>
      <c r="BQ435">
        <v>2</v>
      </c>
      <c r="BR435">
        <v>0</v>
      </c>
      <c r="BS435">
        <v>1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3</v>
      </c>
      <c r="BZ435">
        <v>120</v>
      </c>
      <c r="CA435">
        <v>65</v>
      </c>
      <c r="CE435">
        <v>0</v>
      </c>
      <c r="CF435">
        <v>0</v>
      </c>
      <c r="CG435">
        <v>0</v>
      </c>
      <c r="CM435">
        <v>0</v>
      </c>
      <c r="CN435" t="s">
        <v>3</v>
      </c>
      <c r="CO435">
        <v>0</v>
      </c>
      <c r="CP435">
        <f t="shared" si="436"/>
        <v>1184.9100000000001</v>
      </c>
      <c r="CQ435">
        <f t="shared" si="437"/>
        <v>8890.58</v>
      </c>
      <c r="CR435">
        <f t="shared" si="438"/>
        <v>21.88</v>
      </c>
      <c r="CS435">
        <f t="shared" si="439"/>
        <v>3.51</v>
      </c>
      <c r="CT435">
        <f t="shared" si="440"/>
        <v>961.76</v>
      </c>
      <c r="CU435">
        <f t="shared" si="441"/>
        <v>0</v>
      </c>
      <c r="CV435">
        <f t="shared" si="442"/>
        <v>112.75</v>
      </c>
      <c r="CW435">
        <f t="shared" si="443"/>
        <v>0.27</v>
      </c>
      <c r="CX435">
        <f t="shared" si="444"/>
        <v>0</v>
      </c>
      <c r="CY435">
        <f t="shared" si="445"/>
        <v>125.09639999999999</v>
      </c>
      <c r="CZ435">
        <f t="shared" si="446"/>
        <v>63.706499999999998</v>
      </c>
      <c r="DC435" t="s">
        <v>3</v>
      </c>
      <c r="DD435" t="s">
        <v>3</v>
      </c>
      <c r="DE435" t="s">
        <v>3</v>
      </c>
      <c r="DF435" t="s">
        <v>3</v>
      </c>
      <c r="DG435" t="s">
        <v>3</v>
      </c>
      <c r="DH435" t="s">
        <v>3</v>
      </c>
      <c r="DI435" t="s">
        <v>3</v>
      </c>
      <c r="DJ435" t="s">
        <v>3</v>
      </c>
      <c r="DK435" t="s">
        <v>3</v>
      </c>
      <c r="DL435" t="s">
        <v>3</v>
      </c>
      <c r="DM435" t="s">
        <v>3</v>
      </c>
      <c r="DN435">
        <v>0</v>
      </c>
      <c r="DO435">
        <v>0</v>
      </c>
      <c r="DP435">
        <v>1</v>
      </c>
      <c r="DQ435">
        <v>1</v>
      </c>
      <c r="DU435">
        <v>1005</v>
      </c>
      <c r="DV435" t="s">
        <v>76</v>
      </c>
      <c r="DW435" t="s">
        <v>76</v>
      </c>
      <c r="DX435">
        <v>100</v>
      </c>
      <c r="EE435">
        <v>45919572</v>
      </c>
      <c r="EF435">
        <v>2</v>
      </c>
      <c r="EG435" t="s">
        <v>24</v>
      </c>
      <c r="EH435">
        <v>0</v>
      </c>
      <c r="EI435" t="s">
        <v>3</v>
      </c>
      <c r="EJ435">
        <v>1</v>
      </c>
      <c r="EK435">
        <v>12001</v>
      </c>
      <c r="EL435" t="s">
        <v>446</v>
      </c>
      <c r="EM435" t="s">
        <v>447</v>
      </c>
      <c r="EO435" t="s">
        <v>3</v>
      </c>
      <c r="EQ435">
        <v>0</v>
      </c>
      <c r="ER435">
        <v>9874.2199999999993</v>
      </c>
      <c r="ES435">
        <v>8890.58</v>
      </c>
      <c r="ET435">
        <v>21.88</v>
      </c>
      <c r="EU435">
        <v>3.51</v>
      </c>
      <c r="EV435">
        <v>961.76</v>
      </c>
      <c r="EW435">
        <v>112.75</v>
      </c>
      <c r="EX435">
        <v>0.27</v>
      </c>
      <c r="EY435">
        <v>0</v>
      </c>
      <c r="FQ435">
        <v>0</v>
      </c>
      <c r="FR435">
        <f t="shared" si="447"/>
        <v>0</v>
      </c>
      <c r="FS435">
        <v>0</v>
      </c>
      <c r="FT435" t="s">
        <v>28</v>
      </c>
      <c r="FU435" t="s">
        <v>29</v>
      </c>
      <c r="FX435">
        <v>108</v>
      </c>
      <c r="FY435">
        <v>55.25</v>
      </c>
      <c r="GA435" t="s">
        <v>3</v>
      </c>
      <c r="GD435">
        <v>1</v>
      </c>
      <c r="GF435">
        <v>-1607425613</v>
      </c>
      <c r="GG435">
        <v>2</v>
      </c>
      <c r="GH435">
        <v>1</v>
      </c>
      <c r="GI435">
        <v>-2</v>
      </c>
      <c r="GJ435">
        <v>0</v>
      </c>
      <c r="GK435">
        <v>0</v>
      </c>
      <c r="GL435">
        <f t="shared" si="448"/>
        <v>0</v>
      </c>
      <c r="GM435">
        <f t="shared" si="449"/>
        <v>1373.72</v>
      </c>
      <c r="GN435">
        <f t="shared" si="450"/>
        <v>1373.72</v>
      </c>
      <c r="GO435">
        <f t="shared" si="451"/>
        <v>0</v>
      </c>
      <c r="GP435">
        <f t="shared" si="452"/>
        <v>0</v>
      </c>
      <c r="GR435">
        <v>0</v>
      </c>
      <c r="GS435">
        <v>0</v>
      </c>
      <c r="GT435">
        <v>0</v>
      </c>
      <c r="GU435" t="s">
        <v>3</v>
      </c>
      <c r="GV435">
        <f t="shared" si="453"/>
        <v>0</v>
      </c>
      <c r="GW435">
        <v>1</v>
      </c>
      <c r="GX435">
        <f t="shared" si="454"/>
        <v>0</v>
      </c>
      <c r="HA435">
        <v>0</v>
      </c>
      <c r="HB435">
        <v>0</v>
      </c>
      <c r="HC435">
        <f t="shared" si="455"/>
        <v>0</v>
      </c>
      <c r="IK435">
        <v>0</v>
      </c>
    </row>
    <row r="436" spans="1:245" x14ac:dyDescent="0.2">
      <c r="A436">
        <v>18</v>
      </c>
      <c r="B436">
        <v>1</v>
      </c>
      <c r="C436">
        <v>942</v>
      </c>
      <c r="E436" t="s">
        <v>485</v>
      </c>
      <c r="F436" t="s">
        <v>486</v>
      </c>
      <c r="G436" t="s">
        <v>487</v>
      </c>
      <c r="H436" t="s">
        <v>317</v>
      </c>
      <c r="I436">
        <f>I434*J436</f>
        <v>0.5</v>
      </c>
      <c r="J436">
        <v>4.166666666666667</v>
      </c>
      <c r="O436">
        <f t="shared" si="421"/>
        <v>59</v>
      </c>
      <c r="P436">
        <f t="shared" si="422"/>
        <v>59</v>
      </c>
      <c r="Q436">
        <f t="shared" si="423"/>
        <v>0</v>
      </c>
      <c r="R436">
        <f t="shared" si="424"/>
        <v>0</v>
      </c>
      <c r="S436">
        <f t="shared" si="425"/>
        <v>0</v>
      </c>
      <c r="T436">
        <f t="shared" si="426"/>
        <v>0</v>
      </c>
      <c r="U436">
        <f t="shared" si="427"/>
        <v>0</v>
      </c>
      <c r="V436">
        <f t="shared" si="428"/>
        <v>0</v>
      </c>
      <c r="W436">
        <f t="shared" si="429"/>
        <v>0</v>
      </c>
      <c r="X436">
        <f t="shared" si="430"/>
        <v>0</v>
      </c>
      <c r="Y436">
        <f t="shared" si="431"/>
        <v>0</v>
      </c>
      <c r="AA436">
        <v>47636896</v>
      </c>
      <c r="AB436">
        <f t="shared" si="432"/>
        <v>118</v>
      </c>
      <c r="AC436">
        <f t="shared" si="433"/>
        <v>118</v>
      </c>
      <c r="AD436">
        <f t="shared" si="416"/>
        <v>0</v>
      </c>
      <c r="AE436">
        <f t="shared" si="417"/>
        <v>0</v>
      </c>
      <c r="AF436">
        <f t="shared" si="418"/>
        <v>0</v>
      </c>
      <c r="AG436">
        <f t="shared" si="434"/>
        <v>0</v>
      </c>
      <c r="AH436">
        <f t="shared" si="419"/>
        <v>0</v>
      </c>
      <c r="AI436">
        <f t="shared" si="420"/>
        <v>0</v>
      </c>
      <c r="AJ436">
        <f t="shared" si="435"/>
        <v>0</v>
      </c>
      <c r="AK436">
        <v>118</v>
      </c>
      <c r="AL436">
        <v>118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108</v>
      </c>
      <c r="AU436">
        <v>55</v>
      </c>
      <c r="AV436">
        <v>1</v>
      </c>
      <c r="AW436">
        <v>1</v>
      </c>
      <c r="AZ436">
        <v>1</v>
      </c>
      <c r="BA436">
        <v>1</v>
      </c>
      <c r="BB436">
        <v>1</v>
      </c>
      <c r="BC436">
        <v>1</v>
      </c>
      <c r="BD436" t="s">
        <v>3</v>
      </c>
      <c r="BE436" t="s">
        <v>3</v>
      </c>
      <c r="BF436" t="s">
        <v>3</v>
      </c>
      <c r="BG436" t="s">
        <v>3</v>
      </c>
      <c r="BH436">
        <v>3</v>
      </c>
      <c r="BI436">
        <v>1</v>
      </c>
      <c r="BJ436" t="s">
        <v>488</v>
      </c>
      <c r="BM436">
        <v>12001</v>
      </c>
      <c r="BN436">
        <v>0</v>
      </c>
      <c r="BO436" t="s">
        <v>3</v>
      </c>
      <c r="BP436">
        <v>0</v>
      </c>
      <c r="BQ436">
        <v>2</v>
      </c>
      <c r="BR436">
        <v>0</v>
      </c>
      <c r="BS436">
        <v>1</v>
      </c>
      <c r="BT436">
        <v>1</v>
      </c>
      <c r="BU436">
        <v>1</v>
      </c>
      <c r="BV436">
        <v>1</v>
      </c>
      <c r="BW436">
        <v>1</v>
      </c>
      <c r="BX436">
        <v>1</v>
      </c>
      <c r="BY436" t="s">
        <v>3</v>
      </c>
      <c r="BZ436">
        <v>120</v>
      </c>
      <c r="CA436">
        <v>65</v>
      </c>
      <c r="CE436">
        <v>0</v>
      </c>
      <c r="CF436">
        <v>0</v>
      </c>
      <c r="CG436">
        <v>0</v>
      </c>
      <c r="CM436">
        <v>0</v>
      </c>
      <c r="CN436" t="s">
        <v>3</v>
      </c>
      <c r="CO436">
        <v>0</v>
      </c>
      <c r="CP436">
        <f t="shared" si="436"/>
        <v>59</v>
      </c>
      <c r="CQ436">
        <f t="shared" si="437"/>
        <v>118</v>
      </c>
      <c r="CR436">
        <f t="shared" si="438"/>
        <v>0</v>
      </c>
      <c r="CS436">
        <f t="shared" si="439"/>
        <v>0</v>
      </c>
      <c r="CT436">
        <f t="shared" si="440"/>
        <v>0</v>
      </c>
      <c r="CU436">
        <f t="shared" si="441"/>
        <v>0</v>
      </c>
      <c r="CV436">
        <f t="shared" si="442"/>
        <v>0</v>
      </c>
      <c r="CW436">
        <f t="shared" si="443"/>
        <v>0</v>
      </c>
      <c r="CX436">
        <f t="shared" si="444"/>
        <v>0</v>
      </c>
      <c r="CY436">
        <f t="shared" si="445"/>
        <v>0</v>
      </c>
      <c r="CZ436">
        <f t="shared" si="446"/>
        <v>0</v>
      </c>
      <c r="DC436" t="s">
        <v>3</v>
      </c>
      <c r="DD436" t="s">
        <v>3</v>
      </c>
      <c r="DE436" t="s">
        <v>3</v>
      </c>
      <c r="DF436" t="s">
        <v>3</v>
      </c>
      <c r="DG436" t="s">
        <v>3</v>
      </c>
      <c r="DH436" t="s">
        <v>3</v>
      </c>
      <c r="DI436" t="s">
        <v>3</v>
      </c>
      <c r="DJ436" t="s">
        <v>3</v>
      </c>
      <c r="DK436" t="s">
        <v>3</v>
      </c>
      <c r="DL436" t="s">
        <v>3</v>
      </c>
      <c r="DM436" t="s">
        <v>3</v>
      </c>
      <c r="DN436">
        <v>0</v>
      </c>
      <c r="DO436">
        <v>0</v>
      </c>
      <c r="DP436">
        <v>1</v>
      </c>
      <c r="DQ436">
        <v>1</v>
      </c>
      <c r="DU436">
        <v>1010</v>
      </c>
      <c r="DV436" t="s">
        <v>317</v>
      </c>
      <c r="DW436" t="s">
        <v>317</v>
      </c>
      <c r="DX436">
        <v>100</v>
      </c>
      <c r="EE436">
        <v>45919572</v>
      </c>
      <c r="EF436">
        <v>2</v>
      </c>
      <c r="EG436" t="s">
        <v>24</v>
      </c>
      <c r="EH436">
        <v>0</v>
      </c>
      <c r="EI436" t="s">
        <v>3</v>
      </c>
      <c r="EJ436">
        <v>1</v>
      </c>
      <c r="EK436">
        <v>12001</v>
      </c>
      <c r="EL436" t="s">
        <v>446</v>
      </c>
      <c r="EM436" t="s">
        <v>447</v>
      </c>
      <c r="EO436" t="s">
        <v>3</v>
      </c>
      <c r="EQ436">
        <v>0</v>
      </c>
      <c r="ER436">
        <v>118</v>
      </c>
      <c r="ES436">
        <v>118</v>
      </c>
      <c r="ET436">
        <v>0</v>
      </c>
      <c r="EU436">
        <v>0</v>
      </c>
      <c r="EV436">
        <v>0</v>
      </c>
      <c r="EW436">
        <v>0</v>
      </c>
      <c r="EX436">
        <v>0</v>
      </c>
      <c r="FQ436">
        <v>0</v>
      </c>
      <c r="FR436">
        <f t="shared" si="447"/>
        <v>0</v>
      </c>
      <c r="FS436">
        <v>0</v>
      </c>
      <c r="FT436" t="s">
        <v>28</v>
      </c>
      <c r="FU436" t="s">
        <v>29</v>
      </c>
      <c r="FX436">
        <v>108</v>
      </c>
      <c r="FY436">
        <v>55.25</v>
      </c>
      <c r="GA436" t="s">
        <v>3</v>
      </c>
      <c r="GD436">
        <v>1</v>
      </c>
      <c r="GF436">
        <v>1443844670</v>
      </c>
      <c r="GG436">
        <v>2</v>
      </c>
      <c r="GH436">
        <v>1</v>
      </c>
      <c r="GI436">
        <v>-2</v>
      </c>
      <c r="GJ436">
        <v>0</v>
      </c>
      <c r="GK436">
        <v>0</v>
      </c>
      <c r="GL436">
        <f t="shared" si="448"/>
        <v>0</v>
      </c>
      <c r="GM436">
        <f t="shared" si="449"/>
        <v>59</v>
      </c>
      <c r="GN436">
        <f t="shared" si="450"/>
        <v>59</v>
      </c>
      <c r="GO436">
        <f t="shared" si="451"/>
        <v>0</v>
      </c>
      <c r="GP436">
        <f t="shared" si="452"/>
        <v>0</v>
      </c>
      <c r="GR436">
        <v>0</v>
      </c>
      <c r="GS436">
        <v>3</v>
      </c>
      <c r="GT436">
        <v>0</v>
      </c>
      <c r="GU436" t="s">
        <v>3</v>
      </c>
      <c r="GV436">
        <f t="shared" si="453"/>
        <v>0</v>
      </c>
      <c r="GW436">
        <v>1</v>
      </c>
      <c r="GX436">
        <f t="shared" si="454"/>
        <v>0</v>
      </c>
      <c r="HA436">
        <v>0</v>
      </c>
      <c r="HB436">
        <v>0</v>
      </c>
      <c r="HC436">
        <f t="shared" si="455"/>
        <v>0</v>
      </c>
      <c r="IK436">
        <v>0</v>
      </c>
    </row>
    <row r="437" spans="1:245" x14ac:dyDescent="0.2">
      <c r="A437">
        <v>18</v>
      </c>
      <c r="B437">
        <v>1</v>
      </c>
      <c r="C437">
        <v>950</v>
      </c>
      <c r="E437" t="s">
        <v>485</v>
      </c>
      <c r="F437" t="s">
        <v>486</v>
      </c>
      <c r="G437" t="s">
        <v>487</v>
      </c>
      <c r="H437" t="s">
        <v>317</v>
      </c>
      <c r="I437">
        <f>I435*J437</f>
        <v>0.5</v>
      </c>
      <c r="J437">
        <v>4.166666666666667</v>
      </c>
      <c r="O437">
        <f t="shared" si="421"/>
        <v>59</v>
      </c>
      <c r="P437">
        <f t="shared" si="422"/>
        <v>59</v>
      </c>
      <c r="Q437">
        <f t="shared" si="423"/>
        <v>0</v>
      </c>
      <c r="R437">
        <f t="shared" si="424"/>
        <v>0</v>
      </c>
      <c r="S437">
        <f t="shared" si="425"/>
        <v>0</v>
      </c>
      <c r="T437">
        <f t="shared" si="426"/>
        <v>0</v>
      </c>
      <c r="U437">
        <f t="shared" si="427"/>
        <v>0</v>
      </c>
      <c r="V437">
        <f t="shared" si="428"/>
        <v>0</v>
      </c>
      <c r="W437">
        <f t="shared" si="429"/>
        <v>0</v>
      </c>
      <c r="X437">
        <f t="shared" si="430"/>
        <v>0</v>
      </c>
      <c r="Y437">
        <f t="shared" si="431"/>
        <v>0</v>
      </c>
      <c r="AA437">
        <v>47641669</v>
      </c>
      <c r="AB437">
        <f t="shared" si="432"/>
        <v>118</v>
      </c>
      <c r="AC437">
        <f t="shared" si="433"/>
        <v>118</v>
      </c>
      <c r="AD437">
        <f t="shared" si="416"/>
        <v>0</v>
      </c>
      <c r="AE437">
        <f t="shared" si="417"/>
        <v>0</v>
      </c>
      <c r="AF437">
        <f t="shared" si="418"/>
        <v>0</v>
      </c>
      <c r="AG437">
        <f t="shared" si="434"/>
        <v>0</v>
      </c>
      <c r="AH437">
        <f t="shared" si="419"/>
        <v>0</v>
      </c>
      <c r="AI437">
        <f t="shared" si="420"/>
        <v>0</v>
      </c>
      <c r="AJ437">
        <f t="shared" si="435"/>
        <v>0</v>
      </c>
      <c r="AK437">
        <v>118</v>
      </c>
      <c r="AL437">
        <v>118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108</v>
      </c>
      <c r="AU437">
        <v>55</v>
      </c>
      <c r="AV437">
        <v>1</v>
      </c>
      <c r="AW437">
        <v>1</v>
      </c>
      <c r="AZ437">
        <v>1</v>
      </c>
      <c r="BA437">
        <v>1</v>
      </c>
      <c r="BB437">
        <v>1</v>
      </c>
      <c r="BC437">
        <v>1</v>
      </c>
      <c r="BD437" t="s">
        <v>3</v>
      </c>
      <c r="BE437" t="s">
        <v>3</v>
      </c>
      <c r="BF437" t="s">
        <v>3</v>
      </c>
      <c r="BG437" t="s">
        <v>3</v>
      </c>
      <c r="BH437">
        <v>3</v>
      </c>
      <c r="BI437">
        <v>1</v>
      </c>
      <c r="BJ437" t="s">
        <v>488</v>
      </c>
      <c r="BM437">
        <v>12001</v>
      </c>
      <c r="BN437">
        <v>0</v>
      </c>
      <c r="BO437" t="s">
        <v>3</v>
      </c>
      <c r="BP437">
        <v>0</v>
      </c>
      <c r="BQ437">
        <v>2</v>
      </c>
      <c r="BR437">
        <v>0</v>
      </c>
      <c r="BS437">
        <v>1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3</v>
      </c>
      <c r="BZ437">
        <v>120</v>
      </c>
      <c r="CA437">
        <v>65</v>
      </c>
      <c r="CE437">
        <v>0</v>
      </c>
      <c r="CF437">
        <v>0</v>
      </c>
      <c r="CG437">
        <v>0</v>
      </c>
      <c r="CM437">
        <v>0</v>
      </c>
      <c r="CN437" t="s">
        <v>3</v>
      </c>
      <c r="CO437">
        <v>0</v>
      </c>
      <c r="CP437">
        <f t="shared" si="436"/>
        <v>59</v>
      </c>
      <c r="CQ437">
        <f t="shared" si="437"/>
        <v>118</v>
      </c>
      <c r="CR437">
        <f t="shared" si="438"/>
        <v>0</v>
      </c>
      <c r="CS437">
        <f t="shared" si="439"/>
        <v>0</v>
      </c>
      <c r="CT437">
        <f t="shared" si="440"/>
        <v>0</v>
      </c>
      <c r="CU437">
        <f t="shared" si="441"/>
        <v>0</v>
      </c>
      <c r="CV437">
        <f t="shared" si="442"/>
        <v>0</v>
      </c>
      <c r="CW437">
        <f t="shared" si="443"/>
        <v>0</v>
      </c>
      <c r="CX437">
        <f t="shared" si="444"/>
        <v>0</v>
      </c>
      <c r="CY437">
        <f t="shared" si="445"/>
        <v>0</v>
      </c>
      <c r="CZ437">
        <f t="shared" si="446"/>
        <v>0</v>
      </c>
      <c r="DC437" t="s">
        <v>3</v>
      </c>
      <c r="DD437" t="s">
        <v>3</v>
      </c>
      <c r="DE437" t="s">
        <v>3</v>
      </c>
      <c r="DF437" t="s">
        <v>3</v>
      </c>
      <c r="DG437" t="s">
        <v>3</v>
      </c>
      <c r="DH437" t="s">
        <v>3</v>
      </c>
      <c r="DI437" t="s">
        <v>3</v>
      </c>
      <c r="DJ437" t="s">
        <v>3</v>
      </c>
      <c r="DK437" t="s">
        <v>3</v>
      </c>
      <c r="DL437" t="s">
        <v>3</v>
      </c>
      <c r="DM437" t="s">
        <v>3</v>
      </c>
      <c r="DN437">
        <v>0</v>
      </c>
      <c r="DO437">
        <v>0</v>
      </c>
      <c r="DP437">
        <v>1</v>
      </c>
      <c r="DQ437">
        <v>1</v>
      </c>
      <c r="DU437">
        <v>1010</v>
      </c>
      <c r="DV437" t="s">
        <v>317</v>
      </c>
      <c r="DW437" t="s">
        <v>317</v>
      </c>
      <c r="DX437">
        <v>100</v>
      </c>
      <c r="EE437">
        <v>45919572</v>
      </c>
      <c r="EF437">
        <v>2</v>
      </c>
      <c r="EG437" t="s">
        <v>24</v>
      </c>
      <c r="EH437">
        <v>0</v>
      </c>
      <c r="EI437" t="s">
        <v>3</v>
      </c>
      <c r="EJ437">
        <v>1</v>
      </c>
      <c r="EK437">
        <v>12001</v>
      </c>
      <c r="EL437" t="s">
        <v>446</v>
      </c>
      <c r="EM437" t="s">
        <v>447</v>
      </c>
      <c r="EO437" t="s">
        <v>3</v>
      </c>
      <c r="EQ437">
        <v>0</v>
      </c>
      <c r="ER437">
        <v>118</v>
      </c>
      <c r="ES437">
        <v>118</v>
      </c>
      <c r="ET437">
        <v>0</v>
      </c>
      <c r="EU437">
        <v>0</v>
      </c>
      <c r="EV437">
        <v>0</v>
      </c>
      <c r="EW437">
        <v>0</v>
      </c>
      <c r="EX437">
        <v>0</v>
      </c>
      <c r="FQ437">
        <v>0</v>
      </c>
      <c r="FR437">
        <f t="shared" si="447"/>
        <v>0</v>
      </c>
      <c r="FS437">
        <v>0</v>
      </c>
      <c r="FT437" t="s">
        <v>28</v>
      </c>
      <c r="FU437" t="s">
        <v>29</v>
      </c>
      <c r="FX437">
        <v>108</v>
      </c>
      <c r="FY437">
        <v>55.25</v>
      </c>
      <c r="GA437" t="s">
        <v>3</v>
      </c>
      <c r="GD437">
        <v>1</v>
      </c>
      <c r="GF437">
        <v>1443844670</v>
      </c>
      <c r="GG437">
        <v>2</v>
      </c>
      <c r="GH437">
        <v>1</v>
      </c>
      <c r="GI437">
        <v>-2</v>
      </c>
      <c r="GJ437">
        <v>0</v>
      </c>
      <c r="GK437">
        <v>0</v>
      </c>
      <c r="GL437">
        <f t="shared" si="448"/>
        <v>0</v>
      </c>
      <c r="GM437">
        <f t="shared" si="449"/>
        <v>59</v>
      </c>
      <c r="GN437">
        <f t="shared" si="450"/>
        <v>59</v>
      </c>
      <c r="GO437">
        <f t="shared" si="451"/>
        <v>0</v>
      </c>
      <c r="GP437">
        <f t="shared" si="452"/>
        <v>0</v>
      </c>
      <c r="GR437">
        <v>0</v>
      </c>
      <c r="GS437">
        <v>0</v>
      </c>
      <c r="GT437">
        <v>0</v>
      </c>
      <c r="GU437" t="s">
        <v>3</v>
      </c>
      <c r="GV437">
        <f t="shared" si="453"/>
        <v>0</v>
      </c>
      <c r="GW437">
        <v>1</v>
      </c>
      <c r="GX437">
        <f t="shared" si="454"/>
        <v>0</v>
      </c>
      <c r="HA437">
        <v>0</v>
      </c>
      <c r="HB437">
        <v>0</v>
      </c>
      <c r="HC437">
        <f t="shared" si="455"/>
        <v>0</v>
      </c>
      <c r="IK437">
        <v>0</v>
      </c>
    </row>
    <row r="438" spans="1:245" x14ac:dyDescent="0.2">
      <c r="A438">
        <v>18</v>
      </c>
      <c r="B438">
        <v>1</v>
      </c>
      <c r="C438">
        <v>941</v>
      </c>
      <c r="E438" t="s">
        <v>489</v>
      </c>
      <c r="F438" t="s">
        <v>490</v>
      </c>
      <c r="G438" t="s">
        <v>491</v>
      </c>
      <c r="H438" t="s">
        <v>19</v>
      </c>
      <c r="I438">
        <f>I434*J438</f>
        <v>-4.8000000000000001E-4</v>
      </c>
      <c r="J438">
        <v>-4.0000000000000001E-3</v>
      </c>
      <c r="O438">
        <f t="shared" si="421"/>
        <v>-4.07</v>
      </c>
      <c r="P438">
        <f t="shared" si="422"/>
        <v>-4.07</v>
      </c>
      <c r="Q438">
        <f t="shared" si="423"/>
        <v>0</v>
      </c>
      <c r="R438">
        <f t="shared" si="424"/>
        <v>0</v>
      </c>
      <c r="S438">
        <f t="shared" si="425"/>
        <v>0</v>
      </c>
      <c r="T438">
        <f t="shared" si="426"/>
        <v>0</v>
      </c>
      <c r="U438">
        <f t="shared" si="427"/>
        <v>0</v>
      </c>
      <c r="V438">
        <f t="shared" si="428"/>
        <v>0</v>
      </c>
      <c r="W438">
        <f t="shared" si="429"/>
        <v>0</v>
      </c>
      <c r="X438">
        <f t="shared" si="430"/>
        <v>0</v>
      </c>
      <c r="Y438">
        <f t="shared" si="431"/>
        <v>0</v>
      </c>
      <c r="AA438">
        <v>47636896</v>
      </c>
      <c r="AB438">
        <f t="shared" si="432"/>
        <v>8475</v>
      </c>
      <c r="AC438">
        <f t="shared" si="433"/>
        <v>8475</v>
      </c>
      <c r="AD438">
        <f t="shared" si="416"/>
        <v>0</v>
      </c>
      <c r="AE438">
        <f t="shared" si="417"/>
        <v>0</v>
      </c>
      <c r="AF438">
        <f t="shared" si="418"/>
        <v>0</v>
      </c>
      <c r="AG438">
        <f t="shared" si="434"/>
        <v>0</v>
      </c>
      <c r="AH438">
        <f t="shared" si="419"/>
        <v>0</v>
      </c>
      <c r="AI438">
        <f t="shared" si="420"/>
        <v>0</v>
      </c>
      <c r="AJ438">
        <f t="shared" si="435"/>
        <v>0</v>
      </c>
      <c r="AK438">
        <v>8475</v>
      </c>
      <c r="AL438">
        <v>8475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108</v>
      </c>
      <c r="AU438">
        <v>55</v>
      </c>
      <c r="AV438">
        <v>1</v>
      </c>
      <c r="AW438">
        <v>1</v>
      </c>
      <c r="AZ438">
        <v>1</v>
      </c>
      <c r="BA438">
        <v>1</v>
      </c>
      <c r="BB438">
        <v>1</v>
      </c>
      <c r="BC438">
        <v>1</v>
      </c>
      <c r="BD438" t="s">
        <v>3</v>
      </c>
      <c r="BE438" t="s">
        <v>3</v>
      </c>
      <c r="BF438" t="s">
        <v>3</v>
      </c>
      <c r="BG438" t="s">
        <v>3</v>
      </c>
      <c r="BH438">
        <v>3</v>
      </c>
      <c r="BI438">
        <v>1</v>
      </c>
      <c r="BJ438" t="s">
        <v>492</v>
      </c>
      <c r="BM438">
        <v>12001</v>
      </c>
      <c r="BN438">
        <v>0</v>
      </c>
      <c r="BO438" t="s">
        <v>3</v>
      </c>
      <c r="BP438">
        <v>0</v>
      </c>
      <c r="BQ438">
        <v>2</v>
      </c>
      <c r="BR438">
        <v>1</v>
      </c>
      <c r="BS438">
        <v>1</v>
      </c>
      <c r="BT438">
        <v>1</v>
      </c>
      <c r="BU438">
        <v>1</v>
      </c>
      <c r="BV438">
        <v>1</v>
      </c>
      <c r="BW438">
        <v>1</v>
      </c>
      <c r="BX438">
        <v>1</v>
      </c>
      <c r="BY438" t="s">
        <v>3</v>
      </c>
      <c r="BZ438">
        <v>120</v>
      </c>
      <c r="CA438">
        <v>65</v>
      </c>
      <c r="CE438">
        <v>0</v>
      </c>
      <c r="CF438">
        <v>0</v>
      </c>
      <c r="CG438">
        <v>0</v>
      </c>
      <c r="CM438">
        <v>0</v>
      </c>
      <c r="CN438" t="s">
        <v>3</v>
      </c>
      <c r="CO438">
        <v>0</v>
      </c>
      <c r="CP438">
        <f t="shared" si="436"/>
        <v>-4.07</v>
      </c>
      <c r="CQ438">
        <f t="shared" si="437"/>
        <v>8475</v>
      </c>
      <c r="CR438">
        <f t="shared" si="438"/>
        <v>0</v>
      </c>
      <c r="CS438">
        <f t="shared" si="439"/>
        <v>0</v>
      </c>
      <c r="CT438">
        <f t="shared" si="440"/>
        <v>0</v>
      </c>
      <c r="CU438">
        <f t="shared" si="441"/>
        <v>0</v>
      </c>
      <c r="CV438">
        <f t="shared" si="442"/>
        <v>0</v>
      </c>
      <c r="CW438">
        <f t="shared" si="443"/>
        <v>0</v>
      </c>
      <c r="CX438">
        <f t="shared" si="444"/>
        <v>0</v>
      </c>
      <c r="CY438">
        <f t="shared" si="445"/>
        <v>0</v>
      </c>
      <c r="CZ438">
        <f t="shared" si="446"/>
        <v>0</v>
      </c>
      <c r="DC438" t="s">
        <v>3</v>
      </c>
      <c r="DD438" t="s">
        <v>3</v>
      </c>
      <c r="DE438" t="s">
        <v>3</v>
      </c>
      <c r="DF438" t="s">
        <v>3</v>
      </c>
      <c r="DG438" t="s">
        <v>3</v>
      </c>
      <c r="DH438" t="s">
        <v>3</v>
      </c>
      <c r="DI438" t="s">
        <v>3</v>
      </c>
      <c r="DJ438" t="s">
        <v>3</v>
      </c>
      <c r="DK438" t="s">
        <v>3</v>
      </c>
      <c r="DL438" t="s">
        <v>3</v>
      </c>
      <c r="DM438" t="s">
        <v>3</v>
      </c>
      <c r="DN438">
        <v>0</v>
      </c>
      <c r="DO438">
        <v>0</v>
      </c>
      <c r="DP438">
        <v>1</v>
      </c>
      <c r="DQ438">
        <v>1</v>
      </c>
      <c r="DU438">
        <v>1009</v>
      </c>
      <c r="DV438" t="s">
        <v>19</v>
      </c>
      <c r="DW438" t="s">
        <v>19</v>
      </c>
      <c r="DX438">
        <v>1000</v>
      </c>
      <c r="EE438">
        <v>45919572</v>
      </c>
      <c r="EF438">
        <v>2</v>
      </c>
      <c r="EG438" t="s">
        <v>24</v>
      </c>
      <c r="EH438">
        <v>0</v>
      </c>
      <c r="EI438" t="s">
        <v>3</v>
      </c>
      <c r="EJ438">
        <v>1</v>
      </c>
      <c r="EK438">
        <v>12001</v>
      </c>
      <c r="EL438" t="s">
        <v>446</v>
      </c>
      <c r="EM438" t="s">
        <v>447</v>
      </c>
      <c r="EO438" t="s">
        <v>3</v>
      </c>
      <c r="EQ438">
        <v>0</v>
      </c>
      <c r="ER438">
        <v>8475</v>
      </c>
      <c r="ES438">
        <v>8475</v>
      </c>
      <c r="ET438">
        <v>0</v>
      </c>
      <c r="EU438">
        <v>0</v>
      </c>
      <c r="EV438">
        <v>0</v>
      </c>
      <c r="EW438">
        <v>0</v>
      </c>
      <c r="EX438">
        <v>0</v>
      </c>
      <c r="FQ438">
        <v>0</v>
      </c>
      <c r="FR438">
        <f t="shared" si="447"/>
        <v>0</v>
      </c>
      <c r="FS438">
        <v>0</v>
      </c>
      <c r="FT438" t="s">
        <v>28</v>
      </c>
      <c r="FU438" t="s">
        <v>29</v>
      </c>
      <c r="FX438">
        <v>108</v>
      </c>
      <c r="FY438">
        <v>55.25</v>
      </c>
      <c r="GA438" t="s">
        <v>3</v>
      </c>
      <c r="GD438">
        <v>1</v>
      </c>
      <c r="GF438">
        <v>-1818623805</v>
      </c>
      <c r="GG438">
        <v>2</v>
      </c>
      <c r="GH438">
        <v>1</v>
      </c>
      <c r="GI438">
        <v>-2</v>
      </c>
      <c r="GJ438">
        <v>0</v>
      </c>
      <c r="GK438">
        <v>0</v>
      </c>
      <c r="GL438">
        <f t="shared" si="448"/>
        <v>0</v>
      </c>
      <c r="GM438">
        <f t="shared" si="449"/>
        <v>-4.07</v>
      </c>
      <c r="GN438">
        <f t="shared" si="450"/>
        <v>-4.07</v>
      </c>
      <c r="GO438">
        <f t="shared" si="451"/>
        <v>0</v>
      </c>
      <c r="GP438">
        <f t="shared" si="452"/>
        <v>0</v>
      </c>
      <c r="GR438">
        <v>0</v>
      </c>
      <c r="GS438">
        <v>3</v>
      </c>
      <c r="GT438">
        <v>0</v>
      </c>
      <c r="GU438" t="s">
        <v>3</v>
      </c>
      <c r="GV438">
        <f t="shared" si="453"/>
        <v>0</v>
      </c>
      <c r="GW438">
        <v>1</v>
      </c>
      <c r="GX438">
        <f t="shared" si="454"/>
        <v>0</v>
      </c>
      <c r="HA438">
        <v>0</v>
      </c>
      <c r="HB438">
        <v>0</v>
      </c>
      <c r="HC438">
        <f t="shared" si="455"/>
        <v>0</v>
      </c>
      <c r="IK438">
        <v>0</v>
      </c>
    </row>
    <row r="439" spans="1:245" x14ac:dyDescent="0.2">
      <c r="A439">
        <v>18</v>
      </c>
      <c r="B439">
        <v>1</v>
      </c>
      <c r="C439">
        <v>949</v>
      </c>
      <c r="E439" t="s">
        <v>489</v>
      </c>
      <c r="F439" t="s">
        <v>490</v>
      </c>
      <c r="G439" t="s">
        <v>491</v>
      </c>
      <c r="H439" t="s">
        <v>19</v>
      </c>
      <c r="I439">
        <f>I435*J439</f>
        <v>-4.8000000000000001E-4</v>
      </c>
      <c r="J439">
        <v>-4.0000000000000001E-3</v>
      </c>
      <c r="O439">
        <f t="shared" si="421"/>
        <v>-4.07</v>
      </c>
      <c r="P439">
        <f t="shared" si="422"/>
        <v>-4.07</v>
      </c>
      <c r="Q439">
        <f t="shared" si="423"/>
        <v>0</v>
      </c>
      <c r="R439">
        <f t="shared" si="424"/>
        <v>0</v>
      </c>
      <c r="S439">
        <f t="shared" si="425"/>
        <v>0</v>
      </c>
      <c r="T439">
        <f t="shared" si="426"/>
        <v>0</v>
      </c>
      <c r="U439">
        <f t="shared" si="427"/>
        <v>0</v>
      </c>
      <c r="V439">
        <f t="shared" si="428"/>
        <v>0</v>
      </c>
      <c r="W439">
        <f t="shared" si="429"/>
        <v>0</v>
      </c>
      <c r="X439">
        <f t="shared" si="430"/>
        <v>0</v>
      </c>
      <c r="Y439">
        <f t="shared" si="431"/>
        <v>0</v>
      </c>
      <c r="AA439">
        <v>47641669</v>
      </c>
      <c r="AB439">
        <f t="shared" si="432"/>
        <v>8475</v>
      </c>
      <c r="AC439">
        <f t="shared" si="433"/>
        <v>8475</v>
      </c>
      <c r="AD439">
        <f t="shared" si="416"/>
        <v>0</v>
      </c>
      <c r="AE439">
        <f t="shared" si="417"/>
        <v>0</v>
      </c>
      <c r="AF439">
        <f t="shared" si="418"/>
        <v>0</v>
      </c>
      <c r="AG439">
        <f t="shared" si="434"/>
        <v>0</v>
      </c>
      <c r="AH439">
        <f t="shared" si="419"/>
        <v>0</v>
      </c>
      <c r="AI439">
        <f t="shared" si="420"/>
        <v>0</v>
      </c>
      <c r="AJ439">
        <f t="shared" si="435"/>
        <v>0</v>
      </c>
      <c r="AK439">
        <v>8475</v>
      </c>
      <c r="AL439">
        <v>8475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108</v>
      </c>
      <c r="AU439">
        <v>55</v>
      </c>
      <c r="AV439">
        <v>1</v>
      </c>
      <c r="AW439">
        <v>1</v>
      </c>
      <c r="AZ439">
        <v>1</v>
      </c>
      <c r="BA439">
        <v>1</v>
      </c>
      <c r="BB439">
        <v>1</v>
      </c>
      <c r="BC439">
        <v>1</v>
      </c>
      <c r="BD439" t="s">
        <v>3</v>
      </c>
      <c r="BE439" t="s">
        <v>3</v>
      </c>
      <c r="BF439" t="s">
        <v>3</v>
      </c>
      <c r="BG439" t="s">
        <v>3</v>
      </c>
      <c r="BH439">
        <v>3</v>
      </c>
      <c r="BI439">
        <v>1</v>
      </c>
      <c r="BJ439" t="s">
        <v>492</v>
      </c>
      <c r="BM439">
        <v>12001</v>
      </c>
      <c r="BN439">
        <v>0</v>
      </c>
      <c r="BO439" t="s">
        <v>3</v>
      </c>
      <c r="BP439">
        <v>0</v>
      </c>
      <c r="BQ439">
        <v>2</v>
      </c>
      <c r="BR439">
        <v>1</v>
      </c>
      <c r="BS439">
        <v>1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3</v>
      </c>
      <c r="BZ439">
        <v>120</v>
      </c>
      <c r="CA439">
        <v>65</v>
      </c>
      <c r="CE439">
        <v>0</v>
      </c>
      <c r="CF439">
        <v>0</v>
      </c>
      <c r="CG439">
        <v>0</v>
      </c>
      <c r="CM439">
        <v>0</v>
      </c>
      <c r="CN439" t="s">
        <v>3</v>
      </c>
      <c r="CO439">
        <v>0</v>
      </c>
      <c r="CP439">
        <f t="shared" si="436"/>
        <v>-4.07</v>
      </c>
      <c r="CQ439">
        <f t="shared" si="437"/>
        <v>8475</v>
      </c>
      <c r="CR439">
        <f t="shared" si="438"/>
        <v>0</v>
      </c>
      <c r="CS439">
        <f t="shared" si="439"/>
        <v>0</v>
      </c>
      <c r="CT439">
        <f t="shared" si="440"/>
        <v>0</v>
      </c>
      <c r="CU439">
        <f t="shared" si="441"/>
        <v>0</v>
      </c>
      <c r="CV439">
        <f t="shared" si="442"/>
        <v>0</v>
      </c>
      <c r="CW439">
        <f t="shared" si="443"/>
        <v>0</v>
      </c>
      <c r="CX439">
        <f t="shared" si="444"/>
        <v>0</v>
      </c>
      <c r="CY439">
        <f t="shared" si="445"/>
        <v>0</v>
      </c>
      <c r="CZ439">
        <f t="shared" si="446"/>
        <v>0</v>
      </c>
      <c r="DC439" t="s">
        <v>3</v>
      </c>
      <c r="DD439" t="s">
        <v>3</v>
      </c>
      <c r="DE439" t="s">
        <v>3</v>
      </c>
      <c r="DF439" t="s">
        <v>3</v>
      </c>
      <c r="DG439" t="s">
        <v>3</v>
      </c>
      <c r="DH439" t="s">
        <v>3</v>
      </c>
      <c r="DI439" t="s">
        <v>3</v>
      </c>
      <c r="DJ439" t="s">
        <v>3</v>
      </c>
      <c r="DK439" t="s">
        <v>3</v>
      </c>
      <c r="DL439" t="s">
        <v>3</v>
      </c>
      <c r="DM439" t="s">
        <v>3</v>
      </c>
      <c r="DN439">
        <v>0</v>
      </c>
      <c r="DO439">
        <v>0</v>
      </c>
      <c r="DP439">
        <v>1</v>
      </c>
      <c r="DQ439">
        <v>1</v>
      </c>
      <c r="DU439">
        <v>1009</v>
      </c>
      <c r="DV439" t="s">
        <v>19</v>
      </c>
      <c r="DW439" t="s">
        <v>19</v>
      </c>
      <c r="DX439">
        <v>1000</v>
      </c>
      <c r="EE439">
        <v>45919572</v>
      </c>
      <c r="EF439">
        <v>2</v>
      </c>
      <c r="EG439" t="s">
        <v>24</v>
      </c>
      <c r="EH439">
        <v>0</v>
      </c>
      <c r="EI439" t="s">
        <v>3</v>
      </c>
      <c r="EJ439">
        <v>1</v>
      </c>
      <c r="EK439">
        <v>12001</v>
      </c>
      <c r="EL439" t="s">
        <v>446</v>
      </c>
      <c r="EM439" t="s">
        <v>447</v>
      </c>
      <c r="EO439" t="s">
        <v>3</v>
      </c>
      <c r="EQ439">
        <v>0</v>
      </c>
      <c r="ER439">
        <v>8475</v>
      </c>
      <c r="ES439">
        <v>8475</v>
      </c>
      <c r="ET439">
        <v>0</v>
      </c>
      <c r="EU439">
        <v>0</v>
      </c>
      <c r="EV439">
        <v>0</v>
      </c>
      <c r="EW439">
        <v>0</v>
      </c>
      <c r="EX439">
        <v>0</v>
      </c>
      <c r="FQ439">
        <v>0</v>
      </c>
      <c r="FR439">
        <f t="shared" si="447"/>
        <v>0</v>
      </c>
      <c r="FS439">
        <v>0</v>
      </c>
      <c r="FT439" t="s">
        <v>28</v>
      </c>
      <c r="FU439" t="s">
        <v>29</v>
      </c>
      <c r="FX439">
        <v>108</v>
      </c>
      <c r="FY439">
        <v>55.25</v>
      </c>
      <c r="GA439" t="s">
        <v>3</v>
      </c>
      <c r="GD439">
        <v>1</v>
      </c>
      <c r="GF439">
        <v>-1818623805</v>
      </c>
      <c r="GG439">
        <v>2</v>
      </c>
      <c r="GH439">
        <v>1</v>
      </c>
      <c r="GI439">
        <v>-2</v>
      </c>
      <c r="GJ439">
        <v>0</v>
      </c>
      <c r="GK439">
        <v>0</v>
      </c>
      <c r="GL439">
        <f t="shared" si="448"/>
        <v>0</v>
      </c>
      <c r="GM439">
        <f t="shared" si="449"/>
        <v>-4.07</v>
      </c>
      <c r="GN439">
        <f t="shared" si="450"/>
        <v>-4.07</v>
      </c>
      <c r="GO439">
        <f t="shared" si="451"/>
        <v>0</v>
      </c>
      <c r="GP439">
        <f t="shared" si="452"/>
        <v>0</v>
      </c>
      <c r="GR439">
        <v>0</v>
      </c>
      <c r="GS439">
        <v>0</v>
      </c>
      <c r="GT439">
        <v>0</v>
      </c>
      <c r="GU439" t="s">
        <v>3</v>
      </c>
      <c r="GV439">
        <f t="shared" si="453"/>
        <v>0</v>
      </c>
      <c r="GW439">
        <v>1</v>
      </c>
      <c r="GX439">
        <f t="shared" si="454"/>
        <v>0</v>
      </c>
      <c r="HA439">
        <v>0</v>
      </c>
      <c r="HB439">
        <v>0</v>
      </c>
      <c r="HC439">
        <f t="shared" si="455"/>
        <v>0</v>
      </c>
      <c r="IK439">
        <v>0</v>
      </c>
    </row>
    <row r="440" spans="1:245" x14ac:dyDescent="0.2">
      <c r="A440">
        <v>17</v>
      </c>
      <c r="B440">
        <v>1</v>
      </c>
      <c r="C440">
        <f>ROW(SmtRes!A961)</f>
        <v>961</v>
      </c>
      <c r="D440">
        <f>ROW(EtalonRes!A961)</f>
        <v>961</v>
      </c>
      <c r="E440" t="s">
        <v>493</v>
      </c>
      <c r="F440" t="s">
        <v>414</v>
      </c>
      <c r="G440" t="s">
        <v>415</v>
      </c>
      <c r="H440" t="s">
        <v>76</v>
      </c>
      <c r="I440">
        <f>ROUND(7/100,9)</f>
        <v>7.0000000000000007E-2</v>
      </c>
      <c r="J440">
        <v>0</v>
      </c>
      <c r="O440">
        <f t="shared" si="421"/>
        <v>87.59</v>
      </c>
      <c r="P440">
        <f t="shared" si="422"/>
        <v>8.14</v>
      </c>
      <c r="Q440">
        <f t="shared" si="423"/>
        <v>16.899999999999999</v>
      </c>
      <c r="R440">
        <f t="shared" si="424"/>
        <v>4.84</v>
      </c>
      <c r="S440">
        <f t="shared" si="425"/>
        <v>62.55</v>
      </c>
      <c r="T440">
        <f t="shared" si="426"/>
        <v>0</v>
      </c>
      <c r="U440">
        <f t="shared" si="427"/>
        <v>7.5272732499999995</v>
      </c>
      <c r="V440">
        <f t="shared" si="428"/>
        <v>0.37935625000000001</v>
      </c>
      <c r="W440">
        <f t="shared" si="429"/>
        <v>0</v>
      </c>
      <c r="X440">
        <f t="shared" si="430"/>
        <v>74.8</v>
      </c>
      <c r="Y440">
        <f t="shared" si="431"/>
        <v>43.13</v>
      </c>
      <c r="AA440">
        <v>47636896</v>
      </c>
      <c r="AB440">
        <f t="shared" si="432"/>
        <v>1251.2637749999999</v>
      </c>
      <c r="AC440">
        <f t="shared" si="433"/>
        <v>116.25</v>
      </c>
      <c r="AD440">
        <f>ROUND((((((ET440*1.15)*1.25))-(((EU440*1.15)*1.25)))+AE440),6)</f>
        <v>241.41374999999999</v>
      </c>
      <c r="AE440">
        <f>ROUND((((EU440*1.15)*1.25)),6)</f>
        <v>69.086250000000007</v>
      </c>
      <c r="AF440">
        <f>ROUND((((EV440*1.15)*1.15)),6)</f>
        <v>893.60002499999996</v>
      </c>
      <c r="AG440">
        <f t="shared" si="434"/>
        <v>0</v>
      </c>
      <c r="AH440">
        <f>(((EW440*1.15)*1.15))</f>
        <v>107.53247499999998</v>
      </c>
      <c r="AI440">
        <f>(((EX440*1.15)*1.25))</f>
        <v>5.4193749999999996</v>
      </c>
      <c r="AJ440">
        <f t="shared" si="435"/>
        <v>0</v>
      </c>
      <c r="AK440">
        <v>959.88</v>
      </c>
      <c r="AL440">
        <v>116.25</v>
      </c>
      <c r="AM440">
        <v>167.94</v>
      </c>
      <c r="AN440">
        <v>48.06</v>
      </c>
      <c r="AO440">
        <v>675.69</v>
      </c>
      <c r="AP440">
        <v>0</v>
      </c>
      <c r="AQ440">
        <v>81.31</v>
      </c>
      <c r="AR440">
        <v>3.77</v>
      </c>
      <c r="AS440">
        <v>0</v>
      </c>
      <c r="AT440">
        <v>111</v>
      </c>
      <c r="AU440">
        <v>64</v>
      </c>
      <c r="AV440">
        <v>1</v>
      </c>
      <c r="AW440">
        <v>1</v>
      </c>
      <c r="AZ440">
        <v>1</v>
      </c>
      <c r="BA440">
        <v>1</v>
      </c>
      <c r="BB440">
        <v>1</v>
      </c>
      <c r="BC440">
        <v>1</v>
      </c>
      <c r="BD440" t="s">
        <v>3</v>
      </c>
      <c r="BE440" t="s">
        <v>3</v>
      </c>
      <c r="BF440" t="s">
        <v>3</v>
      </c>
      <c r="BG440" t="s">
        <v>3</v>
      </c>
      <c r="BH440">
        <v>0</v>
      </c>
      <c r="BI440">
        <v>1</v>
      </c>
      <c r="BJ440" t="s">
        <v>416</v>
      </c>
      <c r="BM440">
        <v>11001</v>
      </c>
      <c r="BN440">
        <v>0</v>
      </c>
      <c r="BO440" t="s">
        <v>3</v>
      </c>
      <c r="BP440">
        <v>0</v>
      </c>
      <c r="BQ440">
        <v>2</v>
      </c>
      <c r="BR440">
        <v>0</v>
      </c>
      <c r="BS440">
        <v>1</v>
      </c>
      <c r="BT440">
        <v>1</v>
      </c>
      <c r="BU440">
        <v>1</v>
      </c>
      <c r="BV440">
        <v>1</v>
      </c>
      <c r="BW440">
        <v>1</v>
      </c>
      <c r="BX440">
        <v>1</v>
      </c>
      <c r="BY440" t="s">
        <v>3</v>
      </c>
      <c r="BZ440">
        <v>123</v>
      </c>
      <c r="CA440">
        <v>75</v>
      </c>
      <c r="CE440">
        <v>0</v>
      </c>
      <c r="CF440">
        <v>0</v>
      </c>
      <c r="CG440">
        <v>0</v>
      </c>
      <c r="CM440">
        <v>0</v>
      </c>
      <c r="CN440" t="s">
        <v>1175</v>
      </c>
      <c r="CO440">
        <v>0</v>
      </c>
      <c r="CP440">
        <f t="shared" si="436"/>
        <v>87.59</v>
      </c>
      <c r="CQ440">
        <f t="shared" si="437"/>
        <v>116.25</v>
      </c>
      <c r="CR440">
        <f t="shared" si="438"/>
        <v>241.41374999999999</v>
      </c>
      <c r="CS440">
        <f t="shared" si="439"/>
        <v>69.086250000000007</v>
      </c>
      <c r="CT440">
        <f t="shared" si="440"/>
        <v>893.60002499999996</v>
      </c>
      <c r="CU440">
        <f t="shared" si="441"/>
        <v>0</v>
      </c>
      <c r="CV440">
        <f t="shared" si="442"/>
        <v>107.53247499999998</v>
      </c>
      <c r="CW440">
        <f t="shared" si="443"/>
        <v>5.4193749999999996</v>
      </c>
      <c r="CX440">
        <f t="shared" si="444"/>
        <v>0</v>
      </c>
      <c r="CY440">
        <f t="shared" si="445"/>
        <v>74.802899999999994</v>
      </c>
      <c r="CZ440">
        <f t="shared" si="446"/>
        <v>43.129600000000003</v>
      </c>
      <c r="DC440" t="s">
        <v>3</v>
      </c>
      <c r="DD440" t="s">
        <v>3</v>
      </c>
      <c r="DE440" t="s">
        <v>348</v>
      </c>
      <c r="DF440" t="s">
        <v>348</v>
      </c>
      <c r="DG440" t="s">
        <v>196</v>
      </c>
      <c r="DH440" t="s">
        <v>3</v>
      </c>
      <c r="DI440" t="s">
        <v>196</v>
      </c>
      <c r="DJ440" t="s">
        <v>348</v>
      </c>
      <c r="DK440" t="s">
        <v>3</v>
      </c>
      <c r="DL440" t="s">
        <v>3</v>
      </c>
      <c r="DM440" t="s">
        <v>3</v>
      </c>
      <c r="DN440">
        <v>0</v>
      </c>
      <c r="DO440">
        <v>0</v>
      </c>
      <c r="DP440">
        <v>1</v>
      </c>
      <c r="DQ440">
        <v>1</v>
      </c>
      <c r="DU440">
        <v>1005</v>
      </c>
      <c r="DV440" t="s">
        <v>76</v>
      </c>
      <c r="DW440" t="s">
        <v>76</v>
      </c>
      <c r="DX440">
        <v>100</v>
      </c>
      <c r="EE440">
        <v>45919571</v>
      </c>
      <c r="EF440">
        <v>2</v>
      </c>
      <c r="EG440" t="s">
        <v>24</v>
      </c>
      <c r="EH440">
        <v>0</v>
      </c>
      <c r="EI440" t="s">
        <v>3</v>
      </c>
      <c r="EJ440">
        <v>1</v>
      </c>
      <c r="EK440">
        <v>11001</v>
      </c>
      <c r="EL440" t="s">
        <v>360</v>
      </c>
      <c r="EM440" t="s">
        <v>361</v>
      </c>
      <c r="EO440" t="s">
        <v>351</v>
      </c>
      <c r="EQ440">
        <v>0</v>
      </c>
      <c r="ER440">
        <v>959.88</v>
      </c>
      <c r="ES440">
        <v>116.25</v>
      </c>
      <c r="ET440">
        <v>167.94</v>
      </c>
      <c r="EU440">
        <v>48.06</v>
      </c>
      <c r="EV440">
        <v>675.69</v>
      </c>
      <c r="EW440">
        <v>81.31</v>
      </c>
      <c r="EX440">
        <v>3.77</v>
      </c>
      <c r="EY440">
        <v>0</v>
      </c>
      <c r="FQ440">
        <v>0</v>
      </c>
      <c r="FR440">
        <f t="shared" si="447"/>
        <v>0</v>
      </c>
      <c r="FS440">
        <v>0</v>
      </c>
      <c r="FT440" t="s">
        <v>28</v>
      </c>
      <c r="FU440" t="s">
        <v>29</v>
      </c>
      <c r="FX440">
        <v>110.7</v>
      </c>
      <c r="FY440">
        <v>63.75</v>
      </c>
      <c r="GA440" t="s">
        <v>3</v>
      </c>
      <c r="GD440">
        <v>1</v>
      </c>
      <c r="GF440">
        <v>501493051</v>
      </c>
      <c r="GG440">
        <v>2</v>
      </c>
      <c r="GH440">
        <v>1</v>
      </c>
      <c r="GI440">
        <v>-2</v>
      </c>
      <c r="GJ440">
        <v>0</v>
      </c>
      <c r="GK440">
        <v>0</v>
      </c>
      <c r="GL440">
        <f t="shared" si="448"/>
        <v>0</v>
      </c>
      <c r="GM440">
        <f t="shared" si="449"/>
        <v>205.52</v>
      </c>
      <c r="GN440">
        <f t="shared" si="450"/>
        <v>205.52</v>
      </c>
      <c r="GO440">
        <f t="shared" si="451"/>
        <v>0</v>
      </c>
      <c r="GP440">
        <f t="shared" si="452"/>
        <v>0</v>
      </c>
      <c r="GR440">
        <v>0</v>
      </c>
      <c r="GS440">
        <v>3</v>
      </c>
      <c r="GT440">
        <v>0</v>
      </c>
      <c r="GU440" t="s">
        <v>3</v>
      </c>
      <c r="GV440">
        <f t="shared" si="453"/>
        <v>0</v>
      </c>
      <c r="GW440">
        <v>1</v>
      </c>
      <c r="GX440">
        <f t="shared" si="454"/>
        <v>0</v>
      </c>
      <c r="HA440">
        <v>0</v>
      </c>
      <c r="HB440">
        <v>0</v>
      </c>
      <c r="HC440">
        <f t="shared" si="455"/>
        <v>0</v>
      </c>
      <c r="IK440">
        <v>0</v>
      </c>
    </row>
    <row r="441" spans="1:245" x14ac:dyDescent="0.2">
      <c r="A441">
        <v>17</v>
      </c>
      <c r="B441">
        <v>1</v>
      </c>
      <c r="C441">
        <f>ROW(SmtRes!A970)</f>
        <v>970</v>
      </c>
      <c r="D441">
        <f>ROW(EtalonRes!A970)</f>
        <v>970</v>
      </c>
      <c r="E441" t="s">
        <v>493</v>
      </c>
      <c r="F441" t="s">
        <v>414</v>
      </c>
      <c r="G441" t="s">
        <v>415</v>
      </c>
      <c r="H441" t="s">
        <v>76</v>
      </c>
      <c r="I441">
        <f>ROUND(7/100,9)</f>
        <v>7.0000000000000007E-2</v>
      </c>
      <c r="J441">
        <v>0</v>
      </c>
      <c r="O441">
        <f t="shared" si="421"/>
        <v>87.59</v>
      </c>
      <c r="P441">
        <f t="shared" si="422"/>
        <v>8.14</v>
      </c>
      <c r="Q441">
        <f t="shared" si="423"/>
        <v>16.899999999999999</v>
      </c>
      <c r="R441">
        <f t="shared" si="424"/>
        <v>4.84</v>
      </c>
      <c r="S441">
        <f t="shared" si="425"/>
        <v>62.55</v>
      </c>
      <c r="T441">
        <f t="shared" si="426"/>
        <v>0</v>
      </c>
      <c r="U441">
        <f t="shared" si="427"/>
        <v>7.5272732499999995</v>
      </c>
      <c r="V441">
        <f t="shared" si="428"/>
        <v>0.37935625000000001</v>
      </c>
      <c r="W441">
        <f t="shared" si="429"/>
        <v>0</v>
      </c>
      <c r="X441">
        <f t="shared" si="430"/>
        <v>74.8</v>
      </c>
      <c r="Y441">
        <f t="shared" si="431"/>
        <v>43.13</v>
      </c>
      <c r="AA441">
        <v>47641669</v>
      </c>
      <c r="AB441">
        <f t="shared" si="432"/>
        <v>1251.2637749999999</v>
      </c>
      <c r="AC441">
        <f t="shared" si="433"/>
        <v>116.25</v>
      </c>
      <c r="AD441">
        <f>ROUND((((((ET441*1.15)*1.25))-(((EU441*1.15)*1.25)))+AE441),6)</f>
        <v>241.41374999999999</v>
      </c>
      <c r="AE441">
        <f>ROUND((((EU441*1.15)*1.25)),6)</f>
        <v>69.086250000000007</v>
      </c>
      <c r="AF441">
        <f>ROUND((((EV441*1.15)*1.15)),6)</f>
        <v>893.60002499999996</v>
      </c>
      <c r="AG441">
        <f t="shared" si="434"/>
        <v>0</v>
      </c>
      <c r="AH441">
        <f>(((EW441*1.15)*1.15))</f>
        <v>107.53247499999998</v>
      </c>
      <c r="AI441">
        <f>(((EX441*1.15)*1.25))</f>
        <v>5.4193749999999996</v>
      </c>
      <c r="AJ441">
        <f t="shared" si="435"/>
        <v>0</v>
      </c>
      <c r="AK441">
        <v>959.88</v>
      </c>
      <c r="AL441">
        <v>116.25</v>
      </c>
      <c r="AM441">
        <v>167.94</v>
      </c>
      <c r="AN441">
        <v>48.06</v>
      </c>
      <c r="AO441">
        <v>675.69</v>
      </c>
      <c r="AP441">
        <v>0</v>
      </c>
      <c r="AQ441">
        <v>81.31</v>
      </c>
      <c r="AR441">
        <v>3.77</v>
      </c>
      <c r="AS441">
        <v>0</v>
      </c>
      <c r="AT441">
        <v>111</v>
      </c>
      <c r="AU441">
        <v>64</v>
      </c>
      <c r="AV441">
        <v>1</v>
      </c>
      <c r="AW441">
        <v>1</v>
      </c>
      <c r="AZ441">
        <v>1</v>
      </c>
      <c r="BA441">
        <v>1</v>
      </c>
      <c r="BB441">
        <v>1</v>
      </c>
      <c r="BC441">
        <v>1</v>
      </c>
      <c r="BD441" t="s">
        <v>3</v>
      </c>
      <c r="BE441" t="s">
        <v>3</v>
      </c>
      <c r="BF441" t="s">
        <v>3</v>
      </c>
      <c r="BG441" t="s">
        <v>3</v>
      </c>
      <c r="BH441">
        <v>0</v>
      </c>
      <c r="BI441">
        <v>1</v>
      </c>
      <c r="BJ441" t="s">
        <v>416</v>
      </c>
      <c r="BM441">
        <v>11001</v>
      </c>
      <c r="BN441">
        <v>0</v>
      </c>
      <c r="BO441" t="s">
        <v>3</v>
      </c>
      <c r="BP441">
        <v>0</v>
      </c>
      <c r="BQ441">
        <v>2</v>
      </c>
      <c r="BR441">
        <v>0</v>
      </c>
      <c r="BS441">
        <v>1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3</v>
      </c>
      <c r="BZ441">
        <v>123</v>
      </c>
      <c r="CA441">
        <v>75</v>
      </c>
      <c r="CE441">
        <v>0</v>
      </c>
      <c r="CF441">
        <v>0</v>
      </c>
      <c r="CG441">
        <v>0</v>
      </c>
      <c r="CM441">
        <v>0</v>
      </c>
      <c r="CN441" t="s">
        <v>1175</v>
      </c>
      <c r="CO441">
        <v>0</v>
      </c>
      <c r="CP441">
        <f t="shared" si="436"/>
        <v>87.59</v>
      </c>
      <c r="CQ441">
        <f t="shared" si="437"/>
        <v>116.25</v>
      </c>
      <c r="CR441">
        <f t="shared" si="438"/>
        <v>241.41374999999999</v>
      </c>
      <c r="CS441">
        <f t="shared" si="439"/>
        <v>69.086250000000007</v>
      </c>
      <c r="CT441">
        <f t="shared" si="440"/>
        <v>893.60002499999996</v>
      </c>
      <c r="CU441">
        <f t="shared" si="441"/>
        <v>0</v>
      </c>
      <c r="CV441">
        <f t="shared" si="442"/>
        <v>107.53247499999998</v>
      </c>
      <c r="CW441">
        <f t="shared" si="443"/>
        <v>5.4193749999999996</v>
      </c>
      <c r="CX441">
        <f t="shared" si="444"/>
        <v>0</v>
      </c>
      <c r="CY441">
        <f t="shared" si="445"/>
        <v>74.802899999999994</v>
      </c>
      <c r="CZ441">
        <f t="shared" si="446"/>
        <v>43.129600000000003</v>
      </c>
      <c r="DC441" t="s">
        <v>3</v>
      </c>
      <c r="DD441" t="s">
        <v>3</v>
      </c>
      <c r="DE441" t="s">
        <v>348</v>
      </c>
      <c r="DF441" t="s">
        <v>348</v>
      </c>
      <c r="DG441" t="s">
        <v>196</v>
      </c>
      <c r="DH441" t="s">
        <v>3</v>
      </c>
      <c r="DI441" t="s">
        <v>196</v>
      </c>
      <c r="DJ441" t="s">
        <v>348</v>
      </c>
      <c r="DK441" t="s">
        <v>3</v>
      </c>
      <c r="DL441" t="s">
        <v>3</v>
      </c>
      <c r="DM441" t="s">
        <v>3</v>
      </c>
      <c r="DN441">
        <v>0</v>
      </c>
      <c r="DO441">
        <v>0</v>
      </c>
      <c r="DP441">
        <v>1</v>
      </c>
      <c r="DQ441">
        <v>1</v>
      </c>
      <c r="DU441">
        <v>1005</v>
      </c>
      <c r="DV441" t="s">
        <v>76</v>
      </c>
      <c r="DW441" t="s">
        <v>76</v>
      </c>
      <c r="DX441">
        <v>100</v>
      </c>
      <c r="EE441">
        <v>45919571</v>
      </c>
      <c r="EF441">
        <v>2</v>
      </c>
      <c r="EG441" t="s">
        <v>24</v>
      </c>
      <c r="EH441">
        <v>0</v>
      </c>
      <c r="EI441" t="s">
        <v>3</v>
      </c>
      <c r="EJ441">
        <v>1</v>
      </c>
      <c r="EK441">
        <v>11001</v>
      </c>
      <c r="EL441" t="s">
        <v>360</v>
      </c>
      <c r="EM441" t="s">
        <v>361</v>
      </c>
      <c r="EO441" t="s">
        <v>351</v>
      </c>
      <c r="EQ441">
        <v>0</v>
      </c>
      <c r="ER441">
        <v>959.88</v>
      </c>
      <c r="ES441">
        <v>116.25</v>
      </c>
      <c r="ET441">
        <v>167.94</v>
      </c>
      <c r="EU441">
        <v>48.06</v>
      </c>
      <c r="EV441">
        <v>675.69</v>
      </c>
      <c r="EW441">
        <v>81.31</v>
      </c>
      <c r="EX441">
        <v>3.77</v>
      </c>
      <c r="EY441">
        <v>0</v>
      </c>
      <c r="FQ441">
        <v>0</v>
      </c>
      <c r="FR441">
        <f t="shared" si="447"/>
        <v>0</v>
      </c>
      <c r="FS441">
        <v>0</v>
      </c>
      <c r="FT441" t="s">
        <v>28</v>
      </c>
      <c r="FU441" t="s">
        <v>29</v>
      </c>
      <c r="FX441">
        <v>110.7</v>
      </c>
      <c r="FY441">
        <v>63.75</v>
      </c>
      <c r="GA441" t="s">
        <v>3</v>
      </c>
      <c r="GD441">
        <v>1</v>
      </c>
      <c r="GF441">
        <v>501493051</v>
      </c>
      <c r="GG441">
        <v>2</v>
      </c>
      <c r="GH441">
        <v>1</v>
      </c>
      <c r="GI441">
        <v>-2</v>
      </c>
      <c r="GJ441">
        <v>0</v>
      </c>
      <c r="GK441">
        <v>0</v>
      </c>
      <c r="GL441">
        <f t="shared" si="448"/>
        <v>0</v>
      </c>
      <c r="GM441">
        <f t="shared" si="449"/>
        <v>205.52</v>
      </c>
      <c r="GN441">
        <f t="shared" si="450"/>
        <v>205.52</v>
      </c>
      <c r="GO441">
        <f t="shared" si="451"/>
        <v>0</v>
      </c>
      <c r="GP441">
        <f t="shared" si="452"/>
        <v>0</v>
      </c>
      <c r="GR441">
        <v>0</v>
      </c>
      <c r="GS441">
        <v>0</v>
      </c>
      <c r="GT441">
        <v>0</v>
      </c>
      <c r="GU441" t="s">
        <v>3</v>
      </c>
      <c r="GV441">
        <f t="shared" si="453"/>
        <v>0</v>
      </c>
      <c r="GW441">
        <v>1</v>
      </c>
      <c r="GX441">
        <f t="shared" si="454"/>
        <v>0</v>
      </c>
      <c r="HA441">
        <v>0</v>
      </c>
      <c r="HB441">
        <v>0</v>
      </c>
      <c r="HC441">
        <f t="shared" si="455"/>
        <v>0</v>
      </c>
      <c r="IK441">
        <v>0</v>
      </c>
    </row>
    <row r="442" spans="1:245" x14ac:dyDescent="0.2">
      <c r="A442">
        <v>18</v>
      </c>
      <c r="B442">
        <v>1</v>
      </c>
      <c r="C442">
        <v>960</v>
      </c>
      <c r="E442" t="s">
        <v>494</v>
      </c>
      <c r="F442" t="s">
        <v>418</v>
      </c>
      <c r="G442" t="s">
        <v>419</v>
      </c>
      <c r="H442" t="s">
        <v>50</v>
      </c>
      <c r="I442">
        <f>I440*J442</f>
        <v>9.0999999999999998E-2</v>
      </c>
      <c r="J442">
        <v>1.2999999999999998</v>
      </c>
      <c r="O442">
        <f t="shared" si="421"/>
        <v>59.31</v>
      </c>
      <c r="P442">
        <f t="shared" si="422"/>
        <v>59.31</v>
      </c>
      <c r="Q442">
        <f t="shared" si="423"/>
        <v>0</v>
      </c>
      <c r="R442">
        <f t="shared" si="424"/>
        <v>0</v>
      </c>
      <c r="S442">
        <f t="shared" si="425"/>
        <v>0</v>
      </c>
      <c r="T442">
        <f t="shared" si="426"/>
        <v>0</v>
      </c>
      <c r="U442">
        <f t="shared" si="427"/>
        <v>0</v>
      </c>
      <c r="V442">
        <f t="shared" si="428"/>
        <v>0</v>
      </c>
      <c r="W442">
        <f t="shared" si="429"/>
        <v>0</v>
      </c>
      <c r="X442">
        <f t="shared" si="430"/>
        <v>0</v>
      </c>
      <c r="Y442">
        <f t="shared" si="431"/>
        <v>0</v>
      </c>
      <c r="AA442">
        <v>47636896</v>
      </c>
      <c r="AB442">
        <f t="shared" si="432"/>
        <v>651.78</v>
      </c>
      <c r="AC442">
        <f t="shared" si="433"/>
        <v>651.78</v>
      </c>
      <c r="AD442">
        <f>ROUND((((ET442)-(EU442))+AE442),6)</f>
        <v>0</v>
      </c>
      <c r="AE442">
        <f t="shared" ref="AE442:AF445" si="456">ROUND((EU442),6)</f>
        <v>0</v>
      </c>
      <c r="AF442">
        <f t="shared" si="456"/>
        <v>0</v>
      </c>
      <c r="AG442">
        <f t="shared" si="434"/>
        <v>0</v>
      </c>
      <c r="AH442">
        <f t="shared" ref="AH442:AI445" si="457">(EW442)</f>
        <v>0</v>
      </c>
      <c r="AI442">
        <f t="shared" si="457"/>
        <v>0</v>
      </c>
      <c r="AJ442">
        <f t="shared" si="435"/>
        <v>0</v>
      </c>
      <c r="AK442">
        <v>651.78</v>
      </c>
      <c r="AL442">
        <v>651.78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111</v>
      </c>
      <c r="AU442">
        <v>64</v>
      </c>
      <c r="AV442">
        <v>1</v>
      </c>
      <c r="AW442">
        <v>1</v>
      </c>
      <c r="AZ442">
        <v>1</v>
      </c>
      <c r="BA442">
        <v>1</v>
      </c>
      <c r="BB442">
        <v>1</v>
      </c>
      <c r="BC442">
        <v>1</v>
      </c>
      <c r="BD442" t="s">
        <v>3</v>
      </c>
      <c r="BE442" t="s">
        <v>3</v>
      </c>
      <c r="BF442" t="s">
        <v>3</v>
      </c>
      <c r="BG442" t="s">
        <v>3</v>
      </c>
      <c r="BH442">
        <v>3</v>
      </c>
      <c r="BI442">
        <v>1</v>
      </c>
      <c r="BJ442" t="s">
        <v>420</v>
      </c>
      <c r="BM442">
        <v>11001</v>
      </c>
      <c r="BN442">
        <v>0</v>
      </c>
      <c r="BO442" t="s">
        <v>3</v>
      </c>
      <c r="BP442">
        <v>0</v>
      </c>
      <c r="BQ442">
        <v>2</v>
      </c>
      <c r="BR442">
        <v>0</v>
      </c>
      <c r="BS442">
        <v>1</v>
      </c>
      <c r="BT442">
        <v>1</v>
      </c>
      <c r="BU442">
        <v>1</v>
      </c>
      <c r="BV442">
        <v>1</v>
      </c>
      <c r="BW442">
        <v>1</v>
      </c>
      <c r="BX442">
        <v>1</v>
      </c>
      <c r="BY442" t="s">
        <v>3</v>
      </c>
      <c r="BZ442">
        <v>123</v>
      </c>
      <c r="CA442">
        <v>75</v>
      </c>
      <c r="CE442">
        <v>0</v>
      </c>
      <c r="CF442">
        <v>0</v>
      </c>
      <c r="CG442">
        <v>0</v>
      </c>
      <c r="CM442">
        <v>0</v>
      </c>
      <c r="CN442" t="s">
        <v>3</v>
      </c>
      <c r="CO442">
        <v>0</v>
      </c>
      <c r="CP442">
        <f t="shared" si="436"/>
        <v>59.31</v>
      </c>
      <c r="CQ442">
        <f t="shared" si="437"/>
        <v>651.78</v>
      </c>
      <c r="CR442">
        <f t="shared" si="438"/>
        <v>0</v>
      </c>
      <c r="CS442">
        <f t="shared" si="439"/>
        <v>0</v>
      </c>
      <c r="CT442">
        <f t="shared" si="440"/>
        <v>0</v>
      </c>
      <c r="CU442">
        <f t="shared" si="441"/>
        <v>0</v>
      </c>
      <c r="CV442">
        <f t="shared" si="442"/>
        <v>0</v>
      </c>
      <c r="CW442">
        <f t="shared" si="443"/>
        <v>0</v>
      </c>
      <c r="CX442">
        <f t="shared" si="444"/>
        <v>0</v>
      </c>
      <c r="CY442">
        <f t="shared" si="445"/>
        <v>0</v>
      </c>
      <c r="CZ442">
        <f t="shared" si="446"/>
        <v>0</v>
      </c>
      <c r="DC442" t="s">
        <v>3</v>
      </c>
      <c r="DD442" t="s">
        <v>3</v>
      </c>
      <c r="DE442" t="s">
        <v>3</v>
      </c>
      <c r="DF442" t="s">
        <v>3</v>
      </c>
      <c r="DG442" t="s">
        <v>3</v>
      </c>
      <c r="DH442" t="s">
        <v>3</v>
      </c>
      <c r="DI442" t="s">
        <v>3</v>
      </c>
      <c r="DJ442" t="s">
        <v>3</v>
      </c>
      <c r="DK442" t="s">
        <v>3</v>
      </c>
      <c r="DL442" t="s">
        <v>3</v>
      </c>
      <c r="DM442" t="s">
        <v>3</v>
      </c>
      <c r="DN442">
        <v>0</v>
      </c>
      <c r="DO442">
        <v>0</v>
      </c>
      <c r="DP442">
        <v>1</v>
      </c>
      <c r="DQ442">
        <v>1</v>
      </c>
      <c r="DU442">
        <v>1007</v>
      </c>
      <c r="DV442" t="s">
        <v>50</v>
      </c>
      <c r="DW442" t="s">
        <v>50</v>
      </c>
      <c r="DX442">
        <v>1</v>
      </c>
      <c r="EE442">
        <v>45919571</v>
      </c>
      <c r="EF442">
        <v>2</v>
      </c>
      <c r="EG442" t="s">
        <v>24</v>
      </c>
      <c r="EH442">
        <v>0</v>
      </c>
      <c r="EI442" t="s">
        <v>3</v>
      </c>
      <c r="EJ442">
        <v>1</v>
      </c>
      <c r="EK442">
        <v>11001</v>
      </c>
      <c r="EL442" t="s">
        <v>360</v>
      </c>
      <c r="EM442" t="s">
        <v>361</v>
      </c>
      <c r="EO442" t="s">
        <v>3</v>
      </c>
      <c r="EQ442">
        <v>0</v>
      </c>
      <c r="ER442">
        <v>651.78</v>
      </c>
      <c r="ES442">
        <v>651.78</v>
      </c>
      <c r="ET442">
        <v>0</v>
      </c>
      <c r="EU442">
        <v>0</v>
      </c>
      <c r="EV442">
        <v>0</v>
      </c>
      <c r="EW442">
        <v>0</v>
      </c>
      <c r="EX442">
        <v>0</v>
      </c>
      <c r="FQ442">
        <v>0</v>
      </c>
      <c r="FR442">
        <f t="shared" si="447"/>
        <v>0</v>
      </c>
      <c r="FS442">
        <v>0</v>
      </c>
      <c r="FT442" t="s">
        <v>28</v>
      </c>
      <c r="FU442" t="s">
        <v>29</v>
      </c>
      <c r="FX442">
        <v>110.7</v>
      </c>
      <c r="FY442">
        <v>63.75</v>
      </c>
      <c r="GA442" t="s">
        <v>3</v>
      </c>
      <c r="GD442">
        <v>1</v>
      </c>
      <c r="GF442">
        <v>1189598585</v>
      </c>
      <c r="GG442">
        <v>2</v>
      </c>
      <c r="GH442">
        <v>1</v>
      </c>
      <c r="GI442">
        <v>-2</v>
      </c>
      <c r="GJ442">
        <v>0</v>
      </c>
      <c r="GK442">
        <v>0</v>
      </c>
      <c r="GL442">
        <f t="shared" si="448"/>
        <v>0</v>
      </c>
      <c r="GM442">
        <f t="shared" si="449"/>
        <v>59.31</v>
      </c>
      <c r="GN442">
        <f t="shared" si="450"/>
        <v>59.31</v>
      </c>
      <c r="GO442">
        <f t="shared" si="451"/>
        <v>0</v>
      </c>
      <c r="GP442">
        <f t="shared" si="452"/>
        <v>0</v>
      </c>
      <c r="GR442">
        <v>0</v>
      </c>
      <c r="GS442">
        <v>3</v>
      </c>
      <c r="GT442">
        <v>0</v>
      </c>
      <c r="GU442" t="s">
        <v>3</v>
      </c>
      <c r="GV442">
        <f t="shared" si="453"/>
        <v>0</v>
      </c>
      <c r="GW442">
        <v>1</v>
      </c>
      <c r="GX442">
        <f t="shared" si="454"/>
        <v>0</v>
      </c>
      <c r="HA442">
        <v>0</v>
      </c>
      <c r="HB442">
        <v>0</v>
      </c>
      <c r="HC442">
        <f t="shared" si="455"/>
        <v>0</v>
      </c>
      <c r="IK442">
        <v>0</v>
      </c>
    </row>
    <row r="443" spans="1:245" x14ac:dyDescent="0.2">
      <c r="A443">
        <v>18</v>
      </c>
      <c r="B443">
        <v>1</v>
      </c>
      <c r="C443">
        <v>969</v>
      </c>
      <c r="E443" t="s">
        <v>494</v>
      </c>
      <c r="F443" t="s">
        <v>418</v>
      </c>
      <c r="G443" t="s">
        <v>419</v>
      </c>
      <c r="H443" t="s">
        <v>50</v>
      </c>
      <c r="I443">
        <f>I441*J443</f>
        <v>9.0999999999999998E-2</v>
      </c>
      <c r="J443">
        <v>1.2999999999999998</v>
      </c>
      <c r="O443">
        <f t="shared" si="421"/>
        <v>59.31</v>
      </c>
      <c r="P443">
        <f t="shared" si="422"/>
        <v>59.31</v>
      </c>
      <c r="Q443">
        <f t="shared" si="423"/>
        <v>0</v>
      </c>
      <c r="R443">
        <f t="shared" si="424"/>
        <v>0</v>
      </c>
      <c r="S443">
        <f t="shared" si="425"/>
        <v>0</v>
      </c>
      <c r="T443">
        <f t="shared" si="426"/>
        <v>0</v>
      </c>
      <c r="U443">
        <f t="shared" si="427"/>
        <v>0</v>
      </c>
      <c r="V443">
        <f t="shared" si="428"/>
        <v>0</v>
      </c>
      <c r="W443">
        <f t="shared" si="429"/>
        <v>0</v>
      </c>
      <c r="X443">
        <f t="shared" si="430"/>
        <v>0</v>
      </c>
      <c r="Y443">
        <f t="shared" si="431"/>
        <v>0</v>
      </c>
      <c r="AA443">
        <v>47641669</v>
      </c>
      <c r="AB443">
        <f t="shared" si="432"/>
        <v>651.78</v>
      </c>
      <c r="AC443">
        <f t="shared" si="433"/>
        <v>651.78</v>
      </c>
      <c r="AD443">
        <f>ROUND((((ET443)-(EU443))+AE443),6)</f>
        <v>0</v>
      </c>
      <c r="AE443">
        <f t="shared" si="456"/>
        <v>0</v>
      </c>
      <c r="AF443">
        <f t="shared" si="456"/>
        <v>0</v>
      </c>
      <c r="AG443">
        <f t="shared" si="434"/>
        <v>0</v>
      </c>
      <c r="AH443">
        <f t="shared" si="457"/>
        <v>0</v>
      </c>
      <c r="AI443">
        <f t="shared" si="457"/>
        <v>0</v>
      </c>
      <c r="AJ443">
        <f t="shared" si="435"/>
        <v>0</v>
      </c>
      <c r="AK443">
        <v>651.78</v>
      </c>
      <c r="AL443">
        <v>651.78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111</v>
      </c>
      <c r="AU443">
        <v>64</v>
      </c>
      <c r="AV443">
        <v>1</v>
      </c>
      <c r="AW443">
        <v>1</v>
      </c>
      <c r="AZ443">
        <v>1</v>
      </c>
      <c r="BA443">
        <v>1</v>
      </c>
      <c r="BB443">
        <v>1</v>
      </c>
      <c r="BC443">
        <v>1</v>
      </c>
      <c r="BD443" t="s">
        <v>3</v>
      </c>
      <c r="BE443" t="s">
        <v>3</v>
      </c>
      <c r="BF443" t="s">
        <v>3</v>
      </c>
      <c r="BG443" t="s">
        <v>3</v>
      </c>
      <c r="BH443">
        <v>3</v>
      </c>
      <c r="BI443">
        <v>1</v>
      </c>
      <c r="BJ443" t="s">
        <v>420</v>
      </c>
      <c r="BM443">
        <v>11001</v>
      </c>
      <c r="BN443">
        <v>0</v>
      </c>
      <c r="BO443" t="s">
        <v>3</v>
      </c>
      <c r="BP443">
        <v>0</v>
      </c>
      <c r="BQ443">
        <v>2</v>
      </c>
      <c r="BR443">
        <v>0</v>
      </c>
      <c r="BS443">
        <v>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3</v>
      </c>
      <c r="BZ443">
        <v>123</v>
      </c>
      <c r="CA443">
        <v>75</v>
      </c>
      <c r="CE443">
        <v>0</v>
      </c>
      <c r="CF443">
        <v>0</v>
      </c>
      <c r="CG443">
        <v>0</v>
      </c>
      <c r="CM443">
        <v>0</v>
      </c>
      <c r="CN443" t="s">
        <v>3</v>
      </c>
      <c r="CO443">
        <v>0</v>
      </c>
      <c r="CP443">
        <f t="shared" si="436"/>
        <v>59.31</v>
      </c>
      <c r="CQ443">
        <f t="shared" si="437"/>
        <v>651.78</v>
      </c>
      <c r="CR443">
        <f t="shared" si="438"/>
        <v>0</v>
      </c>
      <c r="CS443">
        <f t="shared" si="439"/>
        <v>0</v>
      </c>
      <c r="CT443">
        <f t="shared" si="440"/>
        <v>0</v>
      </c>
      <c r="CU443">
        <f t="shared" si="441"/>
        <v>0</v>
      </c>
      <c r="CV443">
        <f t="shared" si="442"/>
        <v>0</v>
      </c>
      <c r="CW443">
        <f t="shared" si="443"/>
        <v>0</v>
      </c>
      <c r="CX443">
        <f t="shared" si="444"/>
        <v>0</v>
      </c>
      <c r="CY443">
        <f t="shared" si="445"/>
        <v>0</v>
      </c>
      <c r="CZ443">
        <f t="shared" si="446"/>
        <v>0</v>
      </c>
      <c r="DC443" t="s">
        <v>3</v>
      </c>
      <c r="DD443" t="s">
        <v>3</v>
      </c>
      <c r="DE443" t="s">
        <v>3</v>
      </c>
      <c r="DF443" t="s">
        <v>3</v>
      </c>
      <c r="DG443" t="s">
        <v>3</v>
      </c>
      <c r="DH443" t="s">
        <v>3</v>
      </c>
      <c r="DI443" t="s">
        <v>3</v>
      </c>
      <c r="DJ443" t="s">
        <v>3</v>
      </c>
      <c r="DK443" t="s">
        <v>3</v>
      </c>
      <c r="DL443" t="s">
        <v>3</v>
      </c>
      <c r="DM443" t="s">
        <v>3</v>
      </c>
      <c r="DN443">
        <v>0</v>
      </c>
      <c r="DO443">
        <v>0</v>
      </c>
      <c r="DP443">
        <v>1</v>
      </c>
      <c r="DQ443">
        <v>1</v>
      </c>
      <c r="DU443">
        <v>1007</v>
      </c>
      <c r="DV443" t="s">
        <v>50</v>
      </c>
      <c r="DW443" t="s">
        <v>50</v>
      </c>
      <c r="DX443">
        <v>1</v>
      </c>
      <c r="EE443">
        <v>45919571</v>
      </c>
      <c r="EF443">
        <v>2</v>
      </c>
      <c r="EG443" t="s">
        <v>24</v>
      </c>
      <c r="EH443">
        <v>0</v>
      </c>
      <c r="EI443" t="s">
        <v>3</v>
      </c>
      <c r="EJ443">
        <v>1</v>
      </c>
      <c r="EK443">
        <v>11001</v>
      </c>
      <c r="EL443" t="s">
        <v>360</v>
      </c>
      <c r="EM443" t="s">
        <v>361</v>
      </c>
      <c r="EO443" t="s">
        <v>3</v>
      </c>
      <c r="EQ443">
        <v>0</v>
      </c>
      <c r="ER443">
        <v>651.78</v>
      </c>
      <c r="ES443">
        <v>651.78</v>
      </c>
      <c r="ET443">
        <v>0</v>
      </c>
      <c r="EU443">
        <v>0</v>
      </c>
      <c r="EV443">
        <v>0</v>
      </c>
      <c r="EW443">
        <v>0</v>
      </c>
      <c r="EX443">
        <v>0</v>
      </c>
      <c r="FQ443">
        <v>0</v>
      </c>
      <c r="FR443">
        <f t="shared" si="447"/>
        <v>0</v>
      </c>
      <c r="FS443">
        <v>0</v>
      </c>
      <c r="FT443" t="s">
        <v>28</v>
      </c>
      <c r="FU443" t="s">
        <v>29</v>
      </c>
      <c r="FX443">
        <v>110.7</v>
      </c>
      <c r="FY443">
        <v>63.75</v>
      </c>
      <c r="GA443" t="s">
        <v>3</v>
      </c>
      <c r="GD443">
        <v>1</v>
      </c>
      <c r="GF443">
        <v>1189598585</v>
      </c>
      <c r="GG443">
        <v>2</v>
      </c>
      <c r="GH443">
        <v>1</v>
      </c>
      <c r="GI443">
        <v>-2</v>
      </c>
      <c r="GJ443">
        <v>0</v>
      </c>
      <c r="GK443">
        <v>0</v>
      </c>
      <c r="GL443">
        <f t="shared" si="448"/>
        <v>0</v>
      </c>
      <c r="GM443">
        <f t="shared" si="449"/>
        <v>59.31</v>
      </c>
      <c r="GN443">
        <f t="shared" si="450"/>
        <v>59.31</v>
      </c>
      <c r="GO443">
        <f t="shared" si="451"/>
        <v>0</v>
      </c>
      <c r="GP443">
        <f t="shared" si="452"/>
        <v>0</v>
      </c>
      <c r="GR443">
        <v>0</v>
      </c>
      <c r="GS443">
        <v>0</v>
      </c>
      <c r="GT443">
        <v>0</v>
      </c>
      <c r="GU443" t="s">
        <v>3</v>
      </c>
      <c r="GV443">
        <f t="shared" si="453"/>
        <v>0</v>
      </c>
      <c r="GW443">
        <v>1</v>
      </c>
      <c r="GX443">
        <f t="shared" si="454"/>
        <v>0</v>
      </c>
      <c r="HA443">
        <v>0</v>
      </c>
      <c r="HB443">
        <v>0</v>
      </c>
      <c r="HC443">
        <f t="shared" si="455"/>
        <v>0</v>
      </c>
      <c r="IK443">
        <v>0</v>
      </c>
    </row>
    <row r="444" spans="1:245" x14ac:dyDescent="0.2">
      <c r="A444">
        <v>18</v>
      </c>
      <c r="B444">
        <v>1</v>
      </c>
      <c r="C444">
        <v>961</v>
      </c>
      <c r="E444" t="s">
        <v>495</v>
      </c>
      <c r="F444" t="s">
        <v>422</v>
      </c>
      <c r="G444" t="s">
        <v>423</v>
      </c>
      <c r="H444" t="s">
        <v>399</v>
      </c>
      <c r="I444">
        <f>I440*J444</f>
        <v>7.14</v>
      </c>
      <c r="J444">
        <v>101.99999999999999</v>
      </c>
      <c r="O444">
        <f t="shared" si="421"/>
        <v>468.6</v>
      </c>
      <c r="P444">
        <f t="shared" si="422"/>
        <v>468.6</v>
      </c>
      <c r="Q444">
        <f t="shared" si="423"/>
        <v>0</v>
      </c>
      <c r="R444">
        <f t="shared" si="424"/>
        <v>0</v>
      </c>
      <c r="S444">
        <f t="shared" si="425"/>
        <v>0</v>
      </c>
      <c r="T444">
        <f t="shared" si="426"/>
        <v>0</v>
      </c>
      <c r="U444">
        <f t="shared" si="427"/>
        <v>0</v>
      </c>
      <c r="V444">
        <f t="shared" si="428"/>
        <v>0</v>
      </c>
      <c r="W444">
        <f t="shared" si="429"/>
        <v>0</v>
      </c>
      <c r="X444">
        <f t="shared" si="430"/>
        <v>0</v>
      </c>
      <c r="Y444">
        <f t="shared" si="431"/>
        <v>0</v>
      </c>
      <c r="AA444">
        <v>47636896</v>
      </c>
      <c r="AB444">
        <f t="shared" si="432"/>
        <v>65.63</v>
      </c>
      <c r="AC444">
        <f t="shared" si="433"/>
        <v>65.63</v>
      </c>
      <c r="AD444">
        <f>ROUND((((ET444)-(EU444))+AE444),6)</f>
        <v>0</v>
      </c>
      <c r="AE444">
        <f t="shared" si="456"/>
        <v>0</v>
      </c>
      <c r="AF444">
        <f t="shared" si="456"/>
        <v>0</v>
      </c>
      <c r="AG444">
        <f t="shared" si="434"/>
        <v>0</v>
      </c>
      <c r="AH444">
        <f t="shared" si="457"/>
        <v>0</v>
      </c>
      <c r="AI444">
        <f t="shared" si="457"/>
        <v>0</v>
      </c>
      <c r="AJ444">
        <f t="shared" si="435"/>
        <v>0</v>
      </c>
      <c r="AK444">
        <v>65.63</v>
      </c>
      <c r="AL444">
        <v>65.63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111</v>
      </c>
      <c r="AU444">
        <v>64</v>
      </c>
      <c r="AV444">
        <v>1</v>
      </c>
      <c r="AW444">
        <v>1</v>
      </c>
      <c r="AZ444">
        <v>1</v>
      </c>
      <c r="BA444">
        <v>1</v>
      </c>
      <c r="BB444">
        <v>1</v>
      </c>
      <c r="BC444">
        <v>1</v>
      </c>
      <c r="BD444" t="s">
        <v>3</v>
      </c>
      <c r="BE444" t="s">
        <v>3</v>
      </c>
      <c r="BF444" t="s">
        <v>3</v>
      </c>
      <c r="BG444" t="s">
        <v>3</v>
      </c>
      <c r="BH444">
        <v>3</v>
      </c>
      <c r="BI444">
        <v>1</v>
      </c>
      <c r="BJ444" t="s">
        <v>424</v>
      </c>
      <c r="BM444">
        <v>11001</v>
      </c>
      <c r="BN444">
        <v>0</v>
      </c>
      <c r="BO444" t="s">
        <v>3</v>
      </c>
      <c r="BP444">
        <v>0</v>
      </c>
      <c r="BQ444">
        <v>2</v>
      </c>
      <c r="BR444">
        <v>0</v>
      </c>
      <c r="BS444">
        <v>1</v>
      </c>
      <c r="BT444">
        <v>1</v>
      </c>
      <c r="BU444">
        <v>1</v>
      </c>
      <c r="BV444">
        <v>1</v>
      </c>
      <c r="BW444">
        <v>1</v>
      </c>
      <c r="BX444">
        <v>1</v>
      </c>
      <c r="BY444" t="s">
        <v>3</v>
      </c>
      <c r="BZ444">
        <v>123</v>
      </c>
      <c r="CA444">
        <v>75</v>
      </c>
      <c r="CE444">
        <v>0</v>
      </c>
      <c r="CF444">
        <v>0</v>
      </c>
      <c r="CG444">
        <v>0</v>
      </c>
      <c r="CM444">
        <v>0</v>
      </c>
      <c r="CN444" t="s">
        <v>3</v>
      </c>
      <c r="CO444">
        <v>0</v>
      </c>
      <c r="CP444">
        <f t="shared" si="436"/>
        <v>468.6</v>
      </c>
      <c r="CQ444">
        <f t="shared" si="437"/>
        <v>65.63</v>
      </c>
      <c r="CR444">
        <f t="shared" si="438"/>
        <v>0</v>
      </c>
      <c r="CS444">
        <f t="shared" si="439"/>
        <v>0</v>
      </c>
      <c r="CT444">
        <f t="shared" si="440"/>
        <v>0</v>
      </c>
      <c r="CU444">
        <f t="shared" si="441"/>
        <v>0</v>
      </c>
      <c r="CV444">
        <f t="shared" si="442"/>
        <v>0</v>
      </c>
      <c r="CW444">
        <f t="shared" si="443"/>
        <v>0</v>
      </c>
      <c r="CX444">
        <f t="shared" si="444"/>
        <v>0</v>
      </c>
      <c r="CY444">
        <f t="shared" si="445"/>
        <v>0</v>
      </c>
      <c r="CZ444">
        <f t="shared" si="446"/>
        <v>0</v>
      </c>
      <c r="DC444" t="s">
        <v>3</v>
      </c>
      <c r="DD444" t="s">
        <v>3</v>
      </c>
      <c r="DE444" t="s">
        <v>3</v>
      </c>
      <c r="DF444" t="s">
        <v>3</v>
      </c>
      <c r="DG444" t="s">
        <v>3</v>
      </c>
      <c r="DH444" t="s">
        <v>3</v>
      </c>
      <c r="DI444" t="s">
        <v>3</v>
      </c>
      <c r="DJ444" t="s">
        <v>3</v>
      </c>
      <c r="DK444" t="s">
        <v>3</v>
      </c>
      <c r="DL444" t="s">
        <v>3</v>
      </c>
      <c r="DM444" t="s">
        <v>3</v>
      </c>
      <c r="DN444">
        <v>0</v>
      </c>
      <c r="DO444">
        <v>0</v>
      </c>
      <c r="DP444">
        <v>1</v>
      </c>
      <c r="DQ444">
        <v>1</v>
      </c>
      <c r="DU444">
        <v>1005</v>
      </c>
      <c r="DV444" t="s">
        <v>399</v>
      </c>
      <c r="DW444" t="s">
        <v>399</v>
      </c>
      <c r="DX444">
        <v>1</v>
      </c>
      <c r="EE444">
        <v>45919571</v>
      </c>
      <c r="EF444">
        <v>2</v>
      </c>
      <c r="EG444" t="s">
        <v>24</v>
      </c>
      <c r="EH444">
        <v>0</v>
      </c>
      <c r="EI444" t="s">
        <v>3</v>
      </c>
      <c r="EJ444">
        <v>1</v>
      </c>
      <c r="EK444">
        <v>11001</v>
      </c>
      <c r="EL444" t="s">
        <v>360</v>
      </c>
      <c r="EM444" t="s">
        <v>361</v>
      </c>
      <c r="EO444" t="s">
        <v>3</v>
      </c>
      <c r="EQ444">
        <v>0</v>
      </c>
      <c r="ER444">
        <v>65.63</v>
      </c>
      <c r="ES444">
        <v>65.63</v>
      </c>
      <c r="ET444">
        <v>0</v>
      </c>
      <c r="EU444">
        <v>0</v>
      </c>
      <c r="EV444">
        <v>0</v>
      </c>
      <c r="EW444">
        <v>0</v>
      </c>
      <c r="EX444">
        <v>0</v>
      </c>
      <c r="FQ444">
        <v>0</v>
      </c>
      <c r="FR444">
        <f t="shared" si="447"/>
        <v>0</v>
      </c>
      <c r="FS444">
        <v>0</v>
      </c>
      <c r="FT444" t="s">
        <v>28</v>
      </c>
      <c r="FU444" t="s">
        <v>29</v>
      </c>
      <c r="FX444">
        <v>110.7</v>
      </c>
      <c r="FY444">
        <v>63.75</v>
      </c>
      <c r="GA444" t="s">
        <v>3</v>
      </c>
      <c r="GD444">
        <v>1</v>
      </c>
      <c r="GF444">
        <v>1158602457</v>
      </c>
      <c r="GG444">
        <v>2</v>
      </c>
      <c r="GH444">
        <v>1</v>
      </c>
      <c r="GI444">
        <v>-2</v>
      </c>
      <c r="GJ444">
        <v>0</v>
      </c>
      <c r="GK444">
        <v>0</v>
      </c>
      <c r="GL444">
        <f t="shared" si="448"/>
        <v>0</v>
      </c>
      <c r="GM444">
        <f t="shared" si="449"/>
        <v>468.6</v>
      </c>
      <c r="GN444">
        <f t="shared" si="450"/>
        <v>468.6</v>
      </c>
      <c r="GO444">
        <f t="shared" si="451"/>
        <v>0</v>
      </c>
      <c r="GP444">
        <f t="shared" si="452"/>
        <v>0</v>
      </c>
      <c r="GR444">
        <v>0</v>
      </c>
      <c r="GS444">
        <v>3</v>
      </c>
      <c r="GT444">
        <v>0</v>
      </c>
      <c r="GU444" t="s">
        <v>3</v>
      </c>
      <c r="GV444">
        <f t="shared" si="453"/>
        <v>0</v>
      </c>
      <c r="GW444">
        <v>1</v>
      </c>
      <c r="GX444">
        <f t="shared" si="454"/>
        <v>0</v>
      </c>
      <c r="HA444">
        <v>0</v>
      </c>
      <c r="HB444">
        <v>0</v>
      </c>
      <c r="HC444">
        <f t="shared" si="455"/>
        <v>0</v>
      </c>
      <c r="IK444">
        <v>0</v>
      </c>
    </row>
    <row r="445" spans="1:245" x14ac:dyDescent="0.2">
      <c r="A445">
        <v>18</v>
      </c>
      <c r="B445">
        <v>1</v>
      </c>
      <c r="C445">
        <v>970</v>
      </c>
      <c r="E445" t="s">
        <v>495</v>
      </c>
      <c r="F445" t="s">
        <v>422</v>
      </c>
      <c r="G445" t="s">
        <v>423</v>
      </c>
      <c r="H445" t="s">
        <v>399</v>
      </c>
      <c r="I445">
        <f>I441*J445</f>
        <v>7.14</v>
      </c>
      <c r="J445">
        <v>101.99999999999999</v>
      </c>
      <c r="O445">
        <f t="shared" si="421"/>
        <v>468.6</v>
      </c>
      <c r="P445">
        <f t="shared" si="422"/>
        <v>468.6</v>
      </c>
      <c r="Q445">
        <f t="shared" si="423"/>
        <v>0</v>
      </c>
      <c r="R445">
        <f t="shared" si="424"/>
        <v>0</v>
      </c>
      <c r="S445">
        <f t="shared" si="425"/>
        <v>0</v>
      </c>
      <c r="T445">
        <f t="shared" si="426"/>
        <v>0</v>
      </c>
      <c r="U445">
        <f t="shared" si="427"/>
        <v>0</v>
      </c>
      <c r="V445">
        <f t="shared" si="428"/>
        <v>0</v>
      </c>
      <c r="W445">
        <f t="shared" si="429"/>
        <v>0</v>
      </c>
      <c r="X445">
        <f t="shared" si="430"/>
        <v>0</v>
      </c>
      <c r="Y445">
        <f t="shared" si="431"/>
        <v>0</v>
      </c>
      <c r="AA445">
        <v>47641669</v>
      </c>
      <c r="AB445">
        <f t="shared" si="432"/>
        <v>65.63</v>
      </c>
      <c r="AC445">
        <f t="shared" si="433"/>
        <v>65.63</v>
      </c>
      <c r="AD445">
        <f>ROUND((((ET445)-(EU445))+AE445),6)</f>
        <v>0</v>
      </c>
      <c r="AE445">
        <f t="shared" si="456"/>
        <v>0</v>
      </c>
      <c r="AF445">
        <f t="shared" si="456"/>
        <v>0</v>
      </c>
      <c r="AG445">
        <f t="shared" si="434"/>
        <v>0</v>
      </c>
      <c r="AH445">
        <f t="shared" si="457"/>
        <v>0</v>
      </c>
      <c r="AI445">
        <f t="shared" si="457"/>
        <v>0</v>
      </c>
      <c r="AJ445">
        <f t="shared" si="435"/>
        <v>0</v>
      </c>
      <c r="AK445">
        <v>65.63</v>
      </c>
      <c r="AL445">
        <v>65.63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111</v>
      </c>
      <c r="AU445">
        <v>64</v>
      </c>
      <c r="AV445">
        <v>1</v>
      </c>
      <c r="AW445">
        <v>1</v>
      </c>
      <c r="AZ445">
        <v>1</v>
      </c>
      <c r="BA445">
        <v>1</v>
      </c>
      <c r="BB445">
        <v>1</v>
      </c>
      <c r="BC445">
        <v>1</v>
      </c>
      <c r="BD445" t="s">
        <v>3</v>
      </c>
      <c r="BE445" t="s">
        <v>3</v>
      </c>
      <c r="BF445" t="s">
        <v>3</v>
      </c>
      <c r="BG445" t="s">
        <v>3</v>
      </c>
      <c r="BH445">
        <v>3</v>
      </c>
      <c r="BI445">
        <v>1</v>
      </c>
      <c r="BJ445" t="s">
        <v>424</v>
      </c>
      <c r="BM445">
        <v>11001</v>
      </c>
      <c r="BN445">
        <v>0</v>
      </c>
      <c r="BO445" t="s">
        <v>3</v>
      </c>
      <c r="BP445">
        <v>0</v>
      </c>
      <c r="BQ445">
        <v>2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3</v>
      </c>
      <c r="BZ445">
        <v>123</v>
      </c>
      <c r="CA445">
        <v>75</v>
      </c>
      <c r="CE445">
        <v>0</v>
      </c>
      <c r="CF445">
        <v>0</v>
      </c>
      <c r="CG445">
        <v>0</v>
      </c>
      <c r="CM445">
        <v>0</v>
      </c>
      <c r="CN445" t="s">
        <v>3</v>
      </c>
      <c r="CO445">
        <v>0</v>
      </c>
      <c r="CP445">
        <f t="shared" si="436"/>
        <v>468.6</v>
      </c>
      <c r="CQ445">
        <f t="shared" si="437"/>
        <v>65.63</v>
      </c>
      <c r="CR445">
        <f t="shared" si="438"/>
        <v>0</v>
      </c>
      <c r="CS445">
        <f t="shared" si="439"/>
        <v>0</v>
      </c>
      <c r="CT445">
        <f t="shared" si="440"/>
        <v>0</v>
      </c>
      <c r="CU445">
        <f t="shared" si="441"/>
        <v>0</v>
      </c>
      <c r="CV445">
        <f t="shared" si="442"/>
        <v>0</v>
      </c>
      <c r="CW445">
        <f t="shared" si="443"/>
        <v>0</v>
      </c>
      <c r="CX445">
        <f t="shared" si="444"/>
        <v>0</v>
      </c>
      <c r="CY445">
        <f t="shared" si="445"/>
        <v>0</v>
      </c>
      <c r="CZ445">
        <f t="shared" si="446"/>
        <v>0</v>
      </c>
      <c r="DC445" t="s">
        <v>3</v>
      </c>
      <c r="DD445" t="s">
        <v>3</v>
      </c>
      <c r="DE445" t="s">
        <v>3</v>
      </c>
      <c r="DF445" t="s">
        <v>3</v>
      </c>
      <c r="DG445" t="s">
        <v>3</v>
      </c>
      <c r="DH445" t="s">
        <v>3</v>
      </c>
      <c r="DI445" t="s">
        <v>3</v>
      </c>
      <c r="DJ445" t="s">
        <v>3</v>
      </c>
      <c r="DK445" t="s">
        <v>3</v>
      </c>
      <c r="DL445" t="s">
        <v>3</v>
      </c>
      <c r="DM445" t="s">
        <v>3</v>
      </c>
      <c r="DN445">
        <v>0</v>
      </c>
      <c r="DO445">
        <v>0</v>
      </c>
      <c r="DP445">
        <v>1</v>
      </c>
      <c r="DQ445">
        <v>1</v>
      </c>
      <c r="DU445">
        <v>1005</v>
      </c>
      <c r="DV445" t="s">
        <v>399</v>
      </c>
      <c r="DW445" t="s">
        <v>399</v>
      </c>
      <c r="DX445">
        <v>1</v>
      </c>
      <c r="EE445">
        <v>45919571</v>
      </c>
      <c r="EF445">
        <v>2</v>
      </c>
      <c r="EG445" t="s">
        <v>24</v>
      </c>
      <c r="EH445">
        <v>0</v>
      </c>
      <c r="EI445" t="s">
        <v>3</v>
      </c>
      <c r="EJ445">
        <v>1</v>
      </c>
      <c r="EK445">
        <v>11001</v>
      </c>
      <c r="EL445" t="s">
        <v>360</v>
      </c>
      <c r="EM445" t="s">
        <v>361</v>
      </c>
      <c r="EO445" t="s">
        <v>3</v>
      </c>
      <c r="EQ445">
        <v>0</v>
      </c>
      <c r="ER445">
        <v>65.63</v>
      </c>
      <c r="ES445">
        <v>65.63</v>
      </c>
      <c r="ET445">
        <v>0</v>
      </c>
      <c r="EU445">
        <v>0</v>
      </c>
      <c r="EV445">
        <v>0</v>
      </c>
      <c r="EW445">
        <v>0</v>
      </c>
      <c r="EX445">
        <v>0</v>
      </c>
      <c r="FQ445">
        <v>0</v>
      </c>
      <c r="FR445">
        <f t="shared" si="447"/>
        <v>0</v>
      </c>
      <c r="FS445">
        <v>0</v>
      </c>
      <c r="FT445" t="s">
        <v>28</v>
      </c>
      <c r="FU445" t="s">
        <v>29</v>
      </c>
      <c r="FX445">
        <v>110.7</v>
      </c>
      <c r="FY445">
        <v>63.75</v>
      </c>
      <c r="GA445" t="s">
        <v>3</v>
      </c>
      <c r="GD445">
        <v>1</v>
      </c>
      <c r="GF445">
        <v>1158602457</v>
      </c>
      <c r="GG445">
        <v>2</v>
      </c>
      <c r="GH445">
        <v>1</v>
      </c>
      <c r="GI445">
        <v>-2</v>
      </c>
      <c r="GJ445">
        <v>0</v>
      </c>
      <c r="GK445">
        <v>0</v>
      </c>
      <c r="GL445">
        <f t="shared" si="448"/>
        <v>0</v>
      </c>
      <c r="GM445">
        <f t="shared" si="449"/>
        <v>468.6</v>
      </c>
      <c r="GN445">
        <f t="shared" si="450"/>
        <v>468.6</v>
      </c>
      <c r="GO445">
        <f t="shared" si="451"/>
        <v>0</v>
      </c>
      <c r="GP445">
        <f t="shared" si="452"/>
        <v>0</v>
      </c>
      <c r="GR445">
        <v>0</v>
      </c>
      <c r="GS445">
        <v>0</v>
      </c>
      <c r="GT445">
        <v>0</v>
      </c>
      <c r="GU445" t="s">
        <v>3</v>
      </c>
      <c r="GV445">
        <f t="shared" si="453"/>
        <v>0</v>
      </c>
      <c r="GW445">
        <v>1</v>
      </c>
      <c r="GX445">
        <f t="shared" si="454"/>
        <v>0</v>
      </c>
      <c r="HA445">
        <v>0</v>
      </c>
      <c r="HB445">
        <v>0</v>
      </c>
      <c r="HC445">
        <f t="shared" si="455"/>
        <v>0</v>
      </c>
      <c r="IK445">
        <v>0</v>
      </c>
    </row>
    <row r="446" spans="1:245" x14ac:dyDescent="0.2">
      <c r="A446">
        <v>17</v>
      </c>
      <c r="B446">
        <v>1</v>
      </c>
      <c r="C446">
        <f>ROW(SmtRes!A980)</f>
        <v>980</v>
      </c>
      <c r="D446">
        <f>ROW(EtalonRes!A979)</f>
        <v>979</v>
      </c>
      <c r="E446" t="s">
        <v>496</v>
      </c>
      <c r="F446" t="s">
        <v>426</v>
      </c>
      <c r="G446" t="s">
        <v>427</v>
      </c>
      <c r="H446" t="s">
        <v>122</v>
      </c>
      <c r="I446">
        <v>0</v>
      </c>
      <c r="J446">
        <v>0</v>
      </c>
      <c r="O446">
        <f t="shared" si="421"/>
        <v>0</v>
      </c>
      <c r="P446">
        <f t="shared" si="422"/>
        <v>0</v>
      </c>
      <c r="Q446">
        <f t="shared" si="423"/>
        <v>0</v>
      </c>
      <c r="R446">
        <f t="shared" si="424"/>
        <v>0</v>
      </c>
      <c r="S446">
        <f t="shared" si="425"/>
        <v>0</v>
      </c>
      <c r="T446">
        <f t="shared" si="426"/>
        <v>0</v>
      </c>
      <c r="U446">
        <f t="shared" si="427"/>
        <v>0</v>
      </c>
      <c r="V446">
        <f t="shared" si="428"/>
        <v>0</v>
      </c>
      <c r="W446">
        <f t="shared" si="429"/>
        <v>0</v>
      </c>
      <c r="X446">
        <f t="shared" si="430"/>
        <v>0</v>
      </c>
      <c r="Y446">
        <f t="shared" si="431"/>
        <v>0</v>
      </c>
      <c r="AA446">
        <v>47636896</v>
      </c>
      <c r="AB446">
        <f t="shared" si="432"/>
        <v>4654.5101500000001</v>
      </c>
      <c r="AC446">
        <f t="shared" si="433"/>
        <v>3690.05</v>
      </c>
      <c r="AD446">
        <f>ROUND((((((ET446*1.15)*1.25))-(((EU446*1.15)*1.25)))+AE446),6)</f>
        <v>113.24625</v>
      </c>
      <c r="AE446">
        <f>ROUND((((EU446*1.15)*1.25)),6)</f>
        <v>13.8575</v>
      </c>
      <c r="AF446">
        <f>ROUND((((EV446*1.15)*1.15)),6)</f>
        <v>851.21389999999997</v>
      </c>
      <c r="AG446">
        <f t="shared" si="434"/>
        <v>0</v>
      </c>
      <c r="AH446">
        <f>(((EW446*1.15)*1.15))</f>
        <v>100.61579999999998</v>
      </c>
      <c r="AI446">
        <f>(((EX446*1.15)*1.25))</f>
        <v>1.0349999999999999</v>
      </c>
      <c r="AJ446">
        <f t="shared" si="435"/>
        <v>0</v>
      </c>
      <c r="AK446">
        <v>4412.47</v>
      </c>
      <c r="AL446">
        <v>3690.05</v>
      </c>
      <c r="AM446">
        <v>78.78</v>
      </c>
      <c r="AN446">
        <v>9.64</v>
      </c>
      <c r="AO446">
        <v>643.64</v>
      </c>
      <c r="AP446">
        <v>0</v>
      </c>
      <c r="AQ446">
        <v>76.08</v>
      </c>
      <c r="AR446">
        <v>0.72</v>
      </c>
      <c r="AS446">
        <v>0</v>
      </c>
      <c r="AT446">
        <v>128</v>
      </c>
      <c r="AU446">
        <v>81</v>
      </c>
      <c r="AV446">
        <v>1</v>
      </c>
      <c r="AW446">
        <v>1</v>
      </c>
      <c r="AZ446">
        <v>1</v>
      </c>
      <c r="BA446">
        <v>1</v>
      </c>
      <c r="BB446">
        <v>1</v>
      </c>
      <c r="BC446">
        <v>1</v>
      </c>
      <c r="BD446" t="s">
        <v>3</v>
      </c>
      <c r="BE446" t="s">
        <v>3</v>
      </c>
      <c r="BF446" t="s">
        <v>3</v>
      </c>
      <c r="BG446" t="s">
        <v>3</v>
      </c>
      <c r="BH446">
        <v>0</v>
      </c>
      <c r="BI446">
        <v>1</v>
      </c>
      <c r="BJ446" t="s">
        <v>428</v>
      </c>
      <c r="BM446">
        <v>27001</v>
      </c>
      <c r="BN446">
        <v>0</v>
      </c>
      <c r="BO446" t="s">
        <v>3</v>
      </c>
      <c r="BP446">
        <v>0</v>
      </c>
      <c r="BQ446">
        <v>2</v>
      </c>
      <c r="BR446">
        <v>0</v>
      </c>
      <c r="BS446">
        <v>1</v>
      </c>
      <c r="BT446">
        <v>1</v>
      </c>
      <c r="BU446">
        <v>1</v>
      </c>
      <c r="BV446">
        <v>1</v>
      </c>
      <c r="BW446">
        <v>1</v>
      </c>
      <c r="BX446">
        <v>1</v>
      </c>
      <c r="BY446" t="s">
        <v>3</v>
      </c>
      <c r="BZ446">
        <v>142</v>
      </c>
      <c r="CA446">
        <v>95</v>
      </c>
      <c r="CE446">
        <v>0</v>
      </c>
      <c r="CF446">
        <v>0</v>
      </c>
      <c r="CG446">
        <v>0</v>
      </c>
      <c r="CM446">
        <v>0</v>
      </c>
      <c r="CN446" t="s">
        <v>1175</v>
      </c>
      <c r="CO446">
        <v>0</v>
      </c>
      <c r="CP446">
        <f t="shared" si="436"/>
        <v>0</v>
      </c>
      <c r="CQ446">
        <f t="shared" si="437"/>
        <v>3690.05</v>
      </c>
      <c r="CR446">
        <f t="shared" si="438"/>
        <v>113.24625</v>
      </c>
      <c r="CS446">
        <f t="shared" si="439"/>
        <v>13.8575</v>
      </c>
      <c r="CT446">
        <f t="shared" si="440"/>
        <v>851.21389999999997</v>
      </c>
      <c r="CU446">
        <f t="shared" si="441"/>
        <v>0</v>
      </c>
      <c r="CV446">
        <f t="shared" si="442"/>
        <v>100.61579999999998</v>
      </c>
      <c r="CW446">
        <f t="shared" si="443"/>
        <v>1.0349999999999999</v>
      </c>
      <c r="CX446">
        <f t="shared" si="444"/>
        <v>0</v>
      </c>
      <c r="CY446">
        <f t="shared" si="445"/>
        <v>0</v>
      </c>
      <c r="CZ446">
        <f t="shared" si="446"/>
        <v>0</v>
      </c>
      <c r="DC446" t="s">
        <v>3</v>
      </c>
      <c r="DD446" t="s">
        <v>3</v>
      </c>
      <c r="DE446" t="s">
        <v>348</v>
      </c>
      <c r="DF446" t="s">
        <v>348</v>
      </c>
      <c r="DG446" t="s">
        <v>196</v>
      </c>
      <c r="DH446" t="s">
        <v>3</v>
      </c>
      <c r="DI446" t="s">
        <v>196</v>
      </c>
      <c r="DJ446" t="s">
        <v>348</v>
      </c>
      <c r="DK446" t="s">
        <v>3</v>
      </c>
      <c r="DL446" t="s">
        <v>3</v>
      </c>
      <c r="DM446" t="s">
        <v>3</v>
      </c>
      <c r="DN446">
        <v>0</v>
      </c>
      <c r="DO446">
        <v>0</v>
      </c>
      <c r="DP446">
        <v>1</v>
      </c>
      <c r="DQ446">
        <v>1</v>
      </c>
      <c r="DU446">
        <v>1003</v>
      </c>
      <c r="DV446" t="s">
        <v>122</v>
      </c>
      <c r="DW446" t="s">
        <v>122</v>
      </c>
      <c r="DX446">
        <v>100</v>
      </c>
      <c r="EE446">
        <v>45919611</v>
      </c>
      <c r="EF446">
        <v>2</v>
      </c>
      <c r="EG446" t="s">
        <v>24</v>
      </c>
      <c r="EH446">
        <v>0</v>
      </c>
      <c r="EI446" t="s">
        <v>3</v>
      </c>
      <c r="EJ446">
        <v>1</v>
      </c>
      <c r="EK446">
        <v>27001</v>
      </c>
      <c r="EL446" t="s">
        <v>429</v>
      </c>
      <c r="EM446" t="s">
        <v>430</v>
      </c>
      <c r="EO446" t="s">
        <v>351</v>
      </c>
      <c r="EQ446">
        <v>0</v>
      </c>
      <c r="ER446">
        <v>4412.47</v>
      </c>
      <c r="ES446">
        <v>3690.05</v>
      </c>
      <c r="ET446">
        <v>78.78</v>
      </c>
      <c r="EU446">
        <v>9.64</v>
      </c>
      <c r="EV446">
        <v>643.64</v>
      </c>
      <c r="EW446">
        <v>76.08</v>
      </c>
      <c r="EX446">
        <v>0.72</v>
      </c>
      <c r="EY446">
        <v>0</v>
      </c>
      <c r="FQ446">
        <v>0</v>
      </c>
      <c r="FR446">
        <f t="shared" si="447"/>
        <v>0</v>
      </c>
      <c r="FS446">
        <v>0</v>
      </c>
      <c r="FT446" t="s">
        <v>28</v>
      </c>
      <c r="FU446" t="s">
        <v>29</v>
      </c>
      <c r="FX446">
        <v>127.8</v>
      </c>
      <c r="FY446">
        <v>80.75</v>
      </c>
      <c r="GA446" t="s">
        <v>3</v>
      </c>
      <c r="GD446">
        <v>1</v>
      </c>
      <c r="GF446">
        <v>-1554983997</v>
      </c>
      <c r="GG446">
        <v>2</v>
      </c>
      <c r="GH446">
        <v>1</v>
      </c>
      <c r="GI446">
        <v>-2</v>
      </c>
      <c r="GJ446">
        <v>0</v>
      </c>
      <c r="GK446">
        <v>0</v>
      </c>
      <c r="GL446">
        <f t="shared" si="448"/>
        <v>0</v>
      </c>
      <c r="GM446">
        <f t="shared" si="449"/>
        <v>0</v>
      </c>
      <c r="GN446">
        <f t="shared" si="450"/>
        <v>0</v>
      </c>
      <c r="GO446">
        <f t="shared" si="451"/>
        <v>0</v>
      </c>
      <c r="GP446">
        <f t="shared" si="452"/>
        <v>0</v>
      </c>
      <c r="GR446">
        <v>0</v>
      </c>
      <c r="GS446">
        <v>3</v>
      </c>
      <c r="GT446">
        <v>0</v>
      </c>
      <c r="GU446" t="s">
        <v>3</v>
      </c>
      <c r="GV446">
        <f t="shared" si="453"/>
        <v>0</v>
      </c>
      <c r="GW446">
        <v>1</v>
      </c>
      <c r="GX446">
        <f t="shared" si="454"/>
        <v>0</v>
      </c>
      <c r="HA446">
        <v>0</v>
      </c>
      <c r="HB446">
        <v>0</v>
      </c>
      <c r="HC446">
        <f t="shared" si="455"/>
        <v>0</v>
      </c>
      <c r="IK446">
        <v>0</v>
      </c>
    </row>
    <row r="447" spans="1:245" x14ac:dyDescent="0.2">
      <c r="A447">
        <v>17</v>
      </c>
      <c r="B447">
        <v>1</v>
      </c>
      <c r="C447">
        <f>ROW(SmtRes!A990)</f>
        <v>990</v>
      </c>
      <c r="D447">
        <f>ROW(EtalonRes!A988)</f>
        <v>988</v>
      </c>
      <c r="E447" t="s">
        <v>496</v>
      </c>
      <c r="F447" t="s">
        <v>426</v>
      </c>
      <c r="G447" t="s">
        <v>427</v>
      </c>
      <c r="H447" t="s">
        <v>122</v>
      </c>
      <c r="I447">
        <v>0</v>
      </c>
      <c r="J447">
        <v>0</v>
      </c>
      <c r="O447">
        <f t="shared" si="421"/>
        <v>0</v>
      </c>
      <c r="P447">
        <f t="shared" si="422"/>
        <v>0</v>
      </c>
      <c r="Q447">
        <f t="shared" si="423"/>
        <v>0</v>
      </c>
      <c r="R447">
        <f t="shared" si="424"/>
        <v>0</v>
      </c>
      <c r="S447">
        <f t="shared" si="425"/>
        <v>0</v>
      </c>
      <c r="T447">
        <f t="shared" si="426"/>
        <v>0</v>
      </c>
      <c r="U447">
        <f t="shared" si="427"/>
        <v>0</v>
      </c>
      <c r="V447">
        <f t="shared" si="428"/>
        <v>0</v>
      </c>
      <c r="W447">
        <f t="shared" si="429"/>
        <v>0</v>
      </c>
      <c r="X447">
        <f t="shared" si="430"/>
        <v>0</v>
      </c>
      <c r="Y447">
        <f t="shared" si="431"/>
        <v>0</v>
      </c>
      <c r="AA447">
        <v>47641669</v>
      </c>
      <c r="AB447">
        <f t="shared" si="432"/>
        <v>4654.5101500000001</v>
      </c>
      <c r="AC447">
        <f t="shared" si="433"/>
        <v>3690.05</v>
      </c>
      <c r="AD447">
        <f>ROUND((((((ET447*1.15)*1.25))-(((EU447*1.15)*1.25)))+AE447),6)</f>
        <v>113.24625</v>
      </c>
      <c r="AE447">
        <f>ROUND((((EU447*1.15)*1.25)),6)</f>
        <v>13.8575</v>
      </c>
      <c r="AF447">
        <f>ROUND((((EV447*1.15)*1.15)),6)</f>
        <v>851.21389999999997</v>
      </c>
      <c r="AG447">
        <f t="shared" si="434"/>
        <v>0</v>
      </c>
      <c r="AH447">
        <f>(((EW447*1.15)*1.15))</f>
        <v>100.61579999999998</v>
      </c>
      <c r="AI447">
        <f>(((EX447*1.15)*1.25))</f>
        <v>1.0349999999999999</v>
      </c>
      <c r="AJ447">
        <f t="shared" si="435"/>
        <v>0</v>
      </c>
      <c r="AK447">
        <v>4412.47</v>
      </c>
      <c r="AL447">
        <v>3690.05</v>
      </c>
      <c r="AM447">
        <v>78.78</v>
      </c>
      <c r="AN447">
        <v>9.64</v>
      </c>
      <c r="AO447">
        <v>643.64</v>
      </c>
      <c r="AP447">
        <v>0</v>
      </c>
      <c r="AQ447">
        <v>76.08</v>
      </c>
      <c r="AR447">
        <v>0.72</v>
      </c>
      <c r="AS447">
        <v>0</v>
      </c>
      <c r="AT447">
        <v>128</v>
      </c>
      <c r="AU447">
        <v>81</v>
      </c>
      <c r="AV447">
        <v>1</v>
      </c>
      <c r="AW447">
        <v>1</v>
      </c>
      <c r="AZ447">
        <v>1</v>
      </c>
      <c r="BA447">
        <v>1</v>
      </c>
      <c r="BB447">
        <v>1</v>
      </c>
      <c r="BC447">
        <v>1</v>
      </c>
      <c r="BD447" t="s">
        <v>3</v>
      </c>
      <c r="BE447" t="s">
        <v>3</v>
      </c>
      <c r="BF447" t="s">
        <v>3</v>
      </c>
      <c r="BG447" t="s">
        <v>3</v>
      </c>
      <c r="BH447">
        <v>0</v>
      </c>
      <c r="BI447">
        <v>1</v>
      </c>
      <c r="BJ447" t="s">
        <v>428</v>
      </c>
      <c r="BM447">
        <v>27001</v>
      </c>
      <c r="BN447">
        <v>0</v>
      </c>
      <c r="BO447" t="s">
        <v>3</v>
      </c>
      <c r="BP447">
        <v>0</v>
      </c>
      <c r="BQ447">
        <v>2</v>
      </c>
      <c r="BR447">
        <v>0</v>
      </c>
      <c r="BS447">
        <v>1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3</v>
      </c>
      <c r="BZ447">
        <v>142</v>
      </c>
      <c r="CA447">
        <v>95</v>
      </c>
      <c r="CE447">
        <v>0</v>
      </c>
      <c r="CF447">
        <v>0</v>
      </c>
      <c r="CG447">
        <v>0</v>
      </c>
      <c r="CM447">
        <v>0</v>
      </c>
      <c r="CN447" t="s">
        <v>1175</v>
      </c>
      <c r="CO447">
        <v>0</v>
      </c>
      <c r="CP447">
        <f t="shared" si="436"/>
        <v>0</v>
      </c>
      <c r="CQ447">
        <f t="shared" si="437"/>
        <v>3690.05</v>
      </c>
      <c r="CR447">
        <f t="shared" si="438"/>
        <v>113.24625</v>
      </c>
      <c r="CS447">
        <f t="shared" si="439"/>
        <v>13.8575</v>
      </c>
      <c r="CT447">
        <f t="shared" si="440"/>
        <v>851.21389999999997</v>
      </c>
      <c r="CU447">
        <f t="shared" si="441"/>
        <v>0</v>
      </c>
      <c r="CV447">
        <f t="shared" si="442"/>
        <v>100.61579999999998</v>
      </c>
      <c r="CW447">
        <f t="shared" si="443"/>
        <v>1.0349999999999999</v>
      </c>
      <c r="CX447">
        <f t="shared" si="444"/>
        <v>0</v>
      </c>
      <c r="CY447">
        <f t="shared" si="445"/>
        <v>0</v>
      </c>
      <c r="CZ447">
        <f t="shared" si="446"/>
        <v>0</v>
      </c>
      <c r="DC447" t="s">
        <v>3</v>
      </c>
      <c r="DD447" t="s">
        <v>3</v>
      </c>
      <c r="DE447" t="s">
        <v>348</v>
      </c>
      <c r="DF447" t="s">
        <v>348</v>
      </c>
      <c r="DG447" t="s">
        <v>196</v>
      </c>
      <c r="DH447" t="s">
        <v>3</v>
      </c>
      <c r="DI447" t="s">
        <v>196</v>
      </c>
      <c r="DJ447" t="s">
        <v>348</v>
      </c>
      <c r="DK447" t="s">
        <v>3</v>
      </c>
      <c r="DL447" t="s">
        <v>3</v>
      </c>
      <c r="DM447" t="s">
        <v>3</v>
      </c>
      <c r="DN447">
        <v>0</v>
      </c>
      <c r="DO447">
        <v>0</v>
      </c>
      <c r="DP447">
        <v>1</v>
      </c>
      <c r="DQ447">
        <v>1</v>
      </c>
      <c r="DU447">
        <v>1003</v>
      </c>
      <c r="DV447" t="s">
        <v>122</v>
      </c>
      <c r="DW447" t="s">
        <v>122</v>
      </c>
      <c r="DX447">
        <v>100</v>
      </c>
      <c r="EE447">
        <v>45919611</v>
      </c>
      <c r="EF447">
        <v>2</v>
      </c>
      <c r="EG447" t="s">
        <v>24</v>
      </c>
      <c r="EH447">
        <v>0</v>
      </c>
      <c r="EI447" t="s">
        <v>3</v>
      </c>
      <c r="EJ447">
        <v>1</v>
      </c>
      <c r="EK447">
        <v>27001</v>
      </c>
      <c r="EL447" t="s">
        <v>429</v>
      </c>
      <c r="EM447" t="s">
        <v>430</v>
      </c>
      <c r="EO447" t="s">
        <v>351</v>
      </c>
      <c r="EQ447">
        <v>0</v>
      </c>
      <c r="ER447">
        <v>4412.47</v>
      </c>
      <c r="ES447">
        <v>3690.05</v>
      </c>
      <c r="ET447">
        <v>78.78</v>
      </c>
      <c r="EU447">
        <v>9.64</v>
      </c>
      <c r="EV447">
        <v>643.64</v>
      </c>
      <c r="EW447">
        <v>76.08</v>
      </c>
      <c r="EX447">
        <v>0.72</v>
      </c>
      <c r="EY447">
        <v>0</v>
      </c>
      <c r="FQ447">
        <v>0</v>
      </c>
      <c r="FR447">
        <f t="shared" si="447"/>
        <v>0</v>
      </c>
      <c r="FS447">
        <v>0</v>
      </c>
      <c r="FT447" t="s">
        <v>28</v>
      </c>
      <c r="FU447" t="s">
        <v>29</v>
      </c>
      <c r="FX447">
        <v>127.8</v>
      </c>
      <c r="FY447">
        <v>80.75</v>
      </c>
      <c r="GA447" t="s">
        <v>3</v>
      </c>
      <c r="GD447">
        <v>1</v>
      </c>
      <c r="GF447">
        <v>-1554983997</v>
      </c>
      <c r="GG447">
        <v>2</v>
      </c>
      <c r="GH447">
        <v>1</v>
      </c>
      <c r="GI447">
        <v>-2</v>
      </c>
      <c r="GJ447">
        <v>0</v>
      </c>
      <c r="GK447">
        <v>0</v>
      </c>
      <c r="GL447">
        <f t="shared" si="448"/>
        <v>0</v>
      </c>
      <c r="GM447">
        <f t="shared" si="449"/>
        <v>0</v>
      </c>
      <c r="GN447">
        <f t="shared" si="450"/>
        <v>0</v>
      </c>
      <c r="GO447">
        <f t="shared" si="451"/>
        <v>0</v>
      </c>
      <c r="GP447">
        <f t="shared" si="452"/>
        <v>0</v>
      </c>
      <c r="GR447">
        <v>0</v>
      </c>
      <c r="GS447">
        <v>0</v>
      </c>
      <c r="GT447">
        <v>0</v>
      </c>
      <c r="GU447" t="s">
        <v>3</v>
      </c>
      <c r="GV447">
        <f t="shared" si="453"/>
        <v>0</v>
      </c>
      <c r="GW447">
        <v>1</v>
      </c>
      <c r="GX447">
        <f t="shared" si="454"/>
        <v>0</v>
      </c>
      <c r="HA447">
        <v>0</v>
      </c>
      <c r="HB447">
        <v>0</v>
      </c>
      <c r="HC447">
        <f t="shared" si="455"/>
        <v>0</v>
      </c>
      <c r="IK447">
        <v>0</v>
      </c>
    </row>
    <row r="448" spans="1:245" x14ac:dyDescent="0.2">
      <c r="A448">
        <v>18</v>
      </c>
      <c r="B448">
        <v>1</v>
      </c>
      <c r="C448">
        <v>980</v>
      </c>
      <c r="E448" t="s">
        <v>497</v>
      </c>
      <c r="F448" t="s">
        <v>432</v>
      </c>
      <c r="G448" t="s">
        <v>433</v>
      </c>
      <c r="H448" t="s">
        <v>251</v>
      </c>
      <c r="I448">
        <f>I446*J448</f>
        <v>0</v>
      </c>
      <c r="J448">
        <v>100</v>
      </c>
      <c r="O448">
        <f t="shared" si="421"/>
        <v>0</v>
      </c>
      <c r="P448">
        <f t="shared" si="422"/>
        <v>0</v>
      </c>
      <c r="Q448">
        <f t="shared" si="423"/>
        <v>0</v>
      </c>
      <c r="R448">
        <f t="shared" si="424"/>
        <v>0</v>
      </c>
      <c r="S448">
        <f t="shared" si="425"/>
        <v>0</v>
      </c>
      <c r="T448">
        <f t="shared" si="426"/>
        <v>0</v>
      </c>
      <c r="U448">
        <f t="shared" si="427"/>
        <v>0</v>
      </c>
      <c r="V448">
        <f t="shared" si="428"/>
        <v>0</v>
      </c>
      <c r="W448">
        <f t="shared" si="429"/>
        <v>0</v>
      </c>
      <c r="X448">
        <f t="shared" si="430"/>
        <v>0</v>
      </c>
      <c r="Y448">
        <f t="shared" si="431"/>
        <v>0</v>
      </c>
      <c r="AA448">
        <v>47636896</v>
      </c>
      <c r="AB448">
        <f t="shared" si="432"/>
        <v>0</v>
      </c>
      <c r="AC448">
        <f t="shared" si="433"/>
        <v>0</v>
      </c>
      <c r="AD448">
        <f>ROUND((((ET448)-(EU448))+AE448),6)</f>
        <v>0</v>
      </c>
      <c r="AE448">
        <f t="shared" ref="AE448:AF451" si="458">ROUND((EU448),6)</f>
        <v>0</v>
      </c>
      <c r="AF448">
        <f t="shared" si="458"/>
        <v>0</v>
      </c>
      <c r="AG448">
        <f t="shared" si="434"/>
        <v>0</v>
      </c>
      <c r="AH448">
        <f t="shared" ref="AH448:AI451" si="459">(EW448)</f>
        <v>0</v>
      </c>
      <c r="AI448">
        <f t="shared" si="459"/>
        <v>0</v>
      </c>
      <c r="AJ448">
        <f t="shared" si="435"/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128</v>
      </c>
      <c r="AU448">
        <v>81</v>
      </c>
      <c r="AV448">
        <v>1</v>
      </c>
      <c r="AW448">
        <v>1</v>
      </c>
      <c r="AZ448">
        <v>1</v>
      </c>
      <c r="BA448">
        <v>1</v>
      </c>
      <c r="BB448">
        <v>1</v>
      </c>
      <c r="BC448">
        <v>1</v>
      </c>
      <c r="BD448" t="s">
        <v>3</v>
      </c>
      <c r="BE448" t="s">
        <v>3</v>
      </c>
      <c r="BF448" t="s">
        <v>3</v>
      </c>
      <c r="BG448" t="s">
        <v>3</v>
      </c>
      <c r="BH448">
        <v>3</v>
      </c>
      <c r="BI448">
        <v>1</v>
      </c>
      <c r="BJ448" t="s">
        <v>3</v>
      </c>
      <c r="BM448">
        <v>27001</v>
      </c>
      <c r="BN448">
        <v>0</v>
      </c>
      <c r="BO448" t="s">
        <v>3</v>
      </c>
      <c r="BP448">
        <v>0</v>
      </c>
      <c r="BQ448">
        <v>2</v>
      </c>
      <c r="BR448">
        <v>0</v>
      </c>
      <c r="BS448">
        <v>1</v>
      </c>
      <c r="BT448">
        <v>1</v>
      </c>
      <c r="BU448">
        <v>1</v>
      </c>
      <c r="BV448">
        <v>1</v>
      </c>
      <c r="BW448">
        <v>1</v>
      </c>
      <c r="BX448">
        <v>1</v>
      </c>
      <c r="BY448" t="s">
        <v>3</v>
      </c>
      <c r="BZ448">
        <v>142</v>
      </c>
      <c r="CA448">
        <v>95</v>
      </c>
      <c r="CE448">
        <v>0</v>
      </c>
      <c r="CF448">
        <v>0</v>
      </c>
      <c r="CG448">
        <v>0</v>
      </c>
      <c r="CM448">
        <v>0</v>
      </c>
      <c r="CN448" t="s">
        <v>3</v>
      </c>
      <c r="CO448">
        <v>0</v>
      </c>
      <c r="CP448">
        <f t="shared" si="436"/>
        <v>0</v>
      </c>
      <c r="CQ448">
        <f t="shared" si="437"/>
        <v>0</v>
      </c>
      <c r="CR448">
        <f t="shared" si="438"/>
        <v>0</v>
      </c>
      <c r="CS448">
        <f t="shared" si="439"/>
        <v>0</v>
      </c>
      <c r="CT448">
        <f t="shared" si="440"/>
        <v>0</v>
      </c>
      <c r="CU448">
        <f t="shared" si="441"/>
        <v>0</v>
      </c>
      <c r="CV448">
        <f t="shared" si="442"/>
        <v>0</v>
      </c>
      <c r="CW448">
        <f t="shared" si="443"/>
        <v>0</v>
      </c>
      <c r="CX448">
        <f t="shared" si="444"/>
        <v>0</v>
      </c>
      <c r="CY448">
        <f t="shared" si="445"/>
        <v>0</v>
      </c>
      <c r="CZ448">
        <f t="shared" si="446"/>
        <v>0</v>
      </c>
      <c r="DC448" t="s">
        <v>3</v>
      </c>
      <c r="DD448" t="s">
        <v>3</v>
      </c>
      <c r="DE448" t="s">
        <v>3</v>
      </c>
      <c r="DF448" t="s">
        <v>3</v>
      </c>
      <c r="DG448" t="s">
        <v>3</v>
      </c>
      <c r="DH448" t="s">
        <v>3</v>
      </c>
      <c r="DI448" t="s">
        <v>3</v>
      </c>
      <c r="DJ448" t="s">
        <v>3</v>
      </c>
      <c r="DK448" t="s">
        <v>3</v>
      </c>
      <c r="DL448" t="s">
        <v>3</v>
      </c>
      <c r="DM448" t="s">
        <v>3</v>
      </c>
      <c r="DN448">
        <v>0</v>
      </c>
      <c r="DO448">
        <v>0</v>
      </c>
      <c r="DP448">
        <v>1</v>
      </c>
      <c r="DQ448">
        <v>1</v>
      </c>
      <c r="DU448">
        <v>1003</v>
      </c>
      <c r="DV448" t="s">
        <v>251</v>
      </c>
      <c r="DW448" t="s">
        <v>251</v>
      </c>
      <c r="DX448">
        <v>1</v>
      </c>
      <c r="EE448">
        <v>45919611</v>
      </c>
      <c r="EF448">
        <v>2</v>
      </c>
      <c r="EG448" t="s">
        <v>24</v>
      </c>
      <c r="EH448">
        <v>0</v>
      </c>
      <c r="EI448" t="s">
        <v>3</v>
      </c>
      <c r="EJ448">
        <v>1</v>
      </c>
      <c r="EK448">
        <v>27001</v>
      </c>
      <c r="EL448" t="s">
        <v>429</v>
      </c>
      <c r="EM448" t="s">
        <v>430</v>
      </c>
      <c r="EO448" t="s">
        <v>3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FQ448">
        <v>0</v>
      </c>
      <c r="FR448">
        <f t="shared" si="447"/>
        <v>0</v>
      </c>
      <c r="FS448">
        <v>0</v>
      </c>
      <c r="FT448" t="s">
        <v>28</v>
      </c>
      <c r="FU448" t="s">
        <v>29</v>
      </c>
      <c r="FX448">
        <v>127.8</v>
      </c>
      <c r="FY448">
        <v>80.75</v>
      </c>
      <c r="GA448" t="s">
        <v>3</v>
      </c>
      <c r="GD448">
        <v>1</v>
      </c>
      <c r="GF448">
        <v>-848202694</v>
      </c>
      <c r="GG448">
        <v>2</v>
      </c>
      <c r="GH448">
        <v>1</v>
      </c>
      <c r="GI448">
        <v>-2</v>
      </c>
      <c r="GJ448">
        <v>0</v>
      </c>
      <c r="GK448">
        <v>0</v>
      </c>
      <c r="GL448">
        <f t="shared" si="448"/>
        <v>0</v>
      </c>
      <c r="GM448">
        <f t="shared" si="449"/>
        <v>0</v>
      </c>
      <c r="GN448">
        <f t="shared" si="450"/>
        <v>0</v>
      </c>
      <c r="GO448">
        <f t="shared" si="451"/>
        <v>0</v>
      </c>
      <c r="GP448">
        <f t="shared" si="452"/>
        <v>0</v>
      </c>
      <c r="GR448">
        <v>0</v>
      </c>
      <c r="GS448">
        <v>3</v>
      </c>
      <c r="GT448">
        <v>0</v>
      </c>
      <c r="GU448" t="s">
        <v>3</v>
      </c>
      <c r="GV448">
        <f t="shared" si="453"/>
        <v>0</v>
      </c>
      <c r="GW448">
        <v>1</v>
      </c>
      <c r="GX448">
        <f t="shared" si="454"/>
        <v>0</v>
      </c>
      <c r="HA448">
        <v>0</v>
      </c>
      <c r="HB448">
        <v>0</v>
      </c>
      <c r="HC448">
        <f t="shared" si="455"/>
        <v>0</v>
      </c>
      <c r="IK448">
        <v>0</v>
      </c>
    </row>
    <row r="449" spans="1:245" x14ac:dyDescent="0.2">
      <c r="A449">
        <v>18</v>
      </c>
      <c r="B449">
        <v>1</v>
      </c>
      <c r="C449">
        <v>990</v>
      </c>
      <c r="E449" t="s">
        <v>497</v>
      </c>
      <c r="F449" t="s">
        <v>432</v>
      </c>
      <c r="G449" t="s">
        <v>433</v>
      </c>
      <c r="H449" t="s">
        <v>251</v>
      </c>
      <c r="I449">
        <f>I447*J449</f>
        <v>0</v>
      </c>
      <c r="J449">
        <v>100</v>
      </c>
      <c r="O449">
        <f t="shared" si="421"/>
        <v>0</v>
      </c>
      <c r="P449">
        <f t="shared" si="422"/>
        <v>0</v>
      </c>
      <c r="Q449">
        <f t="shared" si="423"/>
        <v>0</v>
      </c>
      <c r="R449">
        <f t="shared" si="424"/>
        <v>0</v>
      </c>
      <c r="S449">
        <f t="shared" si="425"/>
        <v>0</v>
      </c>
      <c r="T449">
        <f t="shared" si="426"/>
        <v>0</v>
      </c>
      <c r="U449">
        <f t="shared" si="427"/>
        <v>0</v>
      </c>
      <c r="V449">
        <f t="shared" si="428"/>
        <v>0</v>
      </c>
      <c r="W449">
        <f t="shared" si="429"/>
        <v>0</v>
      </c>
      <c r="X449">
        <f t="shared" si="430"/>
        <v>0</v>
      </c>
      <c r="Y449">
        <f t="shared" si="431"/>
        <v>0</v>
      </c>
      <c r="AA449">
        <v>47641669</v>
      </c>
      <c r="AB449">
        <f t="shared" si="432"/>
        <v>0</v>
      </c>
      <c r="AC449">
        <f t="shared" si="433"/>
        <v>0</v>
      </c>
      <c r="AD449">
        <f>ROUND((((ET449)-(EU449))+AE449),6)</f>
        <v>0</v>
      </c>
      <c r="AE449">
        <f t="shared" si="458"/>
        <v>0</v>
      </c>
      <c r="AF449">
        <f t="shared" si="458"/>
        <v>0</v>
      </c>
      <c r="AG449">
        <f t="shared" si="434"/>
        <v>0</v>
      </c>
      <c r="AH449">
        <f t="shared" si="459"/>
        <v>0</v>
      </c>
      <c r="AI449">
        <f t="shared" si="459"/>
        <v>0</v>
      </c>
      <c r="AJ449">
        <f t="shared" si="435"/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128</v>
      </c>
      <c r="AU449">
        <v>81</v>
      </c>
      <c r="AV449">
        <v>1</v>
      </c>
      <c r="AW449">
        <v>1</v>
      </c>
      <c r="AZ449">
        <v>1</v>
      </c>
      <c r="BA449">
        <v>1</v>
      </c>
      <c r="BB449">
        <v>1</v>
      </c>
      <c r="BC449">
        <v>1</v>
      </c>
      <c r="BD449" t="s">
        <v>3</v>
      </c>
      <c r="BE449" t="s">
        <v>3</v>
      </c>
      <c r="BF449" t="s">
        <v>3</v>
      </c>
      <c r="BG449" t="s">
        <v>3</v>
      </c>
      <c r="BH449">
        <v>3</v>
      </c>
      <c r="BI449">
        <v>1</v>
      </c>
      <c r="BJ449" t="s">
        <v>3</v>
      </c>
      <c r="BM449">
        <v>27001</v>
      </c>
      <c r="BN449">
        <v>0</v>
      </c>
      <c r="BO449" t="s">
        <v>3</v>
      </c>
      <c r="BP449">
        <v>0</v>
      </c>
      <c r="BQ449">
        <v>2</v>
      </c>
      <c r="BR449">
        <v>0</v>
      </c>
      <c r="BS449">
        <v>1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3</v>
      </c>
      <c r="BZ449">
        <v>142</v>
      </c>
      <c r="CA449">
        <v>95</v>
      </c>
      <c r="CE449">
        <v>0</v>
      </c>
      <c r="CF449">
        <v>0</v>
      </c>
      <c r="CG449">
        <v>0</v>
      </c>
      <c r="CM449">
        <v>0</v>
      </c>
      <c r="CN449" t="s">
        <v>3</v>
      </c>
      <c r="CO449">
        <v>0</v>
      </c>
      <c r="CP449">
        <f t="shared" si="436"/>
        <v>0</v>
      </c>
      <c r="CQ449">
        <f t="shared" si="437"/>
        <v>0</v>
      </c>
      <c r="CR449">
        <f t="shared" si="438"/>
        <v>0</v>
      </c>
      <c r="CS449">
        <f t="shared" si="439"/>
        <v>0</v>
      </c>
      <c r="CT449">
        <f t="shared" si="440"/>
        <v>0</v>
      </c>
      <c r="CU449">
        <f t="shared" si="441"/>
        <v>0</v>
      </c>
      <c r="CV449">
        <f t="shared" si="442"/>
        <v>0</v>
      </c>
      <c r="CW449">
        <f t="shared" si="443"/>
        <v>0</v>
      </c>
      <c r="CX449">
        <f t="shared" si="444"/>
        <v>0</v>
      </c>
      <c r="CY449">
        <f t="shared" si="445"/>
        <v>0</v>
      </c>
      <c r="CZ449">
        <f t="shared" si="446"/>
        <v>0</v>
      </c>
      <c r="DC449" t="s">
        <v>3</v>
      </c>
      <c r="DD449" t="s">
        <v>3</v>
      </c>
      <c r="DE449" t="s">
        <v>3</v>
      </c>
      <c r="DF449" t="s">
        <v>3</v>
      </c>
      <c r="DG449" t="s">
        <v>3</v>
      </c>
      <c r="DH449" t="s">
        <v>3</v>
      </c>
      <c r="DI449" t="s">
        <v>3</v>
      </c>
      <c r="DJ449" t="s">
        <v>3</v>
      </c>
      <c r="DK449" t="s">
        <v>3</v>
      </c>
      <c r="DL449" t="s">
        <v>3</v>
      </c>
      <c r="DM449" t="s">
        <v>3</v>
      </c>
      <c r="DN449">
        <v>0</v>
      </c>
      <c r="DO449">
        <v>0</v>
      </c>
      <c r="DP449">
        <v>1</v>
      </c>
      <c r="DQ449">
        <v>1</v>
      </c>
      <c r="DU449">
        <v>1003</v>
      </c>
      <c r="DV449" t="s">
        <v>251</v>
      </c>
      <c r="DW449" t="s">
        <v>251</v>
      </c>
      <c r="DX449">
        <v>1</v>
      </c>
      <c r="EE449">
        <v>45919611</v>
      </c>
      <c r="EF449">
        <v>2</v>
      </c>
      <c r="EG449" t="s">
        <v>24</v>
      </c>
      <c r="EH449">
        <v>0</v>
      </c>
      <c r="EI449" t="s">
        <v>3</v>
      </c>
      <c r="EJ449">
        <v>1</v>
      </c>
      <c r="EK449">
        <v>27001</v>
      </c>
      <c r="EL449" t="s">
        <v>429</v>
      </c>
      <c r="EM449" t="s">
        <v>430</v>
      </c>
      <c r="EO449" t="s">
        <v>3</v>
      </c>
      <c r="EQ449">
        <v>0</v>
      </c>
      <c r="ER449">
        <v>0</v>
      </c>
      <c r="ES449">
        <v>0</v>
      </c>
      <c r="ET449">
        <v>0</v>
      </c>
      <c r="EU449">
        <v>0</v>
      </c>
      <c r="EV449">
        <v>0</v>
      </c>
      <c r="EW449">
        <v>0</v>
      </c>
      <c r="EX449">
        <v>0</v>
      </c>
      <c r="FQ449">
        <v>0</v>
      </c>
      <c r="FR449">
        <f t="shared" si="447"/>
        <v>0</v>
      </c>
      <c r="FS449">
        <v>0</v>
      </c>
      <c r="FT449" t="s">
        <v>28</v>
      </c>
      <c r="FU449" t="s">
        <v>29</v>
      </c>
      <c r="FX449">
        <v>127.8</v>
      </c>
      <c r="FY449">
        <v>80.75</v>
      </c>
      <c r="GA449" t="s">
        <v>3</v>
      </c>
      <c r="GD449">
        <v>1</v>
      </c>
      <c r="GF449">
        <v>-848202694</v>
      </c>
      <c r="GG449">
        <v>2</v>
      </c>
      <c r="GH449">
        <v>1</v>
      </c>
      <c r="GI449">
        <v>-2</v>
      </c>
      <c r="GJ449">
        <v>0</v>
      </c>
      <c r="GK449">
        <v>0</v>
      </c>
      <c r="GL449">
        <f t="shared" si="448"/>
        <v>0</v>
      </c>
      <c r="GM449">
        <f t="shared" si="449"/>
        <v>0</v>
      </c>
      <c r="GN449">
        <f t="shared" si="450"/>
        <v>0</v>
      </c>
      <c r="GO449">
        <f t="shared" si="451"/>
        <v>0</v>
      </c>
      <c r="GP449">
        <f t="shared" si="452"/>
        <v>0</v>
      </c>
      <c r="GR449">
        <v>0</v>
      </c>
      <c r="GS449">
        <v>0</v>
      </c>
      <c r="GT449">
        <v>0</v>
      </c>
      <c r="GU449" t="s">
        <v>3</v>
      </c>
      <c r="GV449">
        <f t="shared" si="453"/>
        <v>0</v>
      </c>
      <c r="GW449">
        <v>1</v>
      </c>
      <c r="GX449">
        <f t="shared" si="454"/>
        <v>0</v>
      </c>
      <c r="HA449">
        <v>0</v>
      </c>
      <c r="HB449">
        <v>0</v>
      </c>
      <c r="HC449">
        <f t="shared" si="455"/>
        <v>0</v>
      </c>
      <c r="IK449">
        <v>0</v>
      </c>
    </row>
    <row r="450" spans="1:245" x14ac:dyDescent="0.2">
      <c r="A450">
        <v>18</v>
      </c>
      <c r="B450">
        <v>1</v>
      </c>
      <c r="C450">
        <v>978</v>
      </c>
      <c r="E450" t="s">
        <v>498</v>
      </c>
      <c r="F450" t="s">
        <v>435</v>
      </c>
      <c r="G450" t="s">
        <v>436</v>
      </c>
      <c r="H450" t="s">
        <v>337</v>
      </c>
      <c r="I450">
        <f>I446*J450</f>
        <v>0</v>
      </c>
      <c r="J450">
        <v>100</v>
      </c>
      <c r="O450">
        <f t="shared" si="421"/>
        <v>0</v>
      </c>
      <c r="P450">
        <f t="shared" si="422"/>
        <v>0</v>
      </c>
      <c r="Q450">
        <f t="shared" si="423"/>
        <v>0</v>
      </c>
      <c r="R450">
        <f t="shared" si="424"/>
        <v>0</v>
      </c>
      <c r="S450">
        <f t="shared" si="425"/>
        <v>0</v>
      </c>
      <c r="T450">
        <f t="shared" si="426"/>
        <v>0</v>
      </c>
      <c r="U450">
        <f t="shared" si="427"/>
        <v>0</v>
      </c>
      <c r="V450">
        <f t="shared" si="428"/>
        <v>0</v>
      </c>
      <c r="W450">
        <f t="shared" si="429"/>
        <v>0</v>
      </c>
      <c r="X450">
        <f t="shared" si="430"/>
        <v>0</v>
      </c>
      <c r="Y450">
        <f t="shared" si="431"/>
        <v>0</v>
      </c>
      <c r="AA450">
        <v>47636896</v>
      </c>
      <c r="AB450">
        <f t="shared" si="432"/>
        <v>47.25</v>
      </c>
      <c r="AC450">
        <f t="shared" si="433"/>
        <v>47.25</v>
      </c>
      <c r="AD450">
        <f>ROUND((((ET450)-(EU450))+AE450),6)</f>
        <v>0</v>
      </c>
      <c r="AE450">
        <f t="shared" si="458"/>
        <v>0</v>
      </c>
      <c r="AF450">
        <f t="shared" si="458"/>
        <v>0</v>
      </c>
      <c r="AG450">
        <f t="shared" si="434"/>
        <v>0</v>
      </c>
      <c r="AH450">
        <f t="shared" si="459"/>
        <v>0</v>
      </c>
      <c r="AI450">
        <f t="shared" si="459"/>
        <v>0</v>
      </c>
      <c r="AJ450">
        <f t="shared" si="435"/>
        <v>0</v>
      </c>
      <c r="AK450">
        <v>47.25</v>
      </c>
      <c r="AL450">
        <v>47.25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128</v>
      </c>
      <c r="AU450">
        <v>81</v>
      </c>
      <c r="AV450">
        <v>1</v>
      </c>
      <c r="AW450">
        <v>1</v>
      </c>
      <c r="AZ450">
        <v>1</v>
      </c>
      <c r="BA450">
        <v>1</v>
      </c>
      <c r="BB450">
        <v>1</v>
      </c>
      <c r="BC450">
        <v>1</v>
      </c>
      <c r="BD450" t="s">
        <v>3</v>
      </c>
      <c r="BE450" t="s">
        <v>3</v>
      </c>
      <c r="BF450" t="s">
        <v>3</v>
      </c>
      <c r="BG450" t="s">
        <v>3</v>
      </c>
      <c r="BH450">
        <v>3</v>
      </c>
      <c r="BI450">
        <v>1</v>
      </c>
      <c r="BJ450" t="s">
        <v>437</v>
      </c>
      <c r="BM450">
        <v>27001</v>
      </c>
      <c r="BN450">
        <v>0</v>
      </c>
      <c r="BO450" t="s">
        <v>3</v>
      </c>
      <c r="BP450">
        <v>0</v>
      </c>
      <c r="BQ450">
        <v>2</v>
      </c>
      <c r="BR450">
        <v>0</v>
      </c>
      <c r="BS450">
        <v>1</v>
      </c>
      <c r="BT450">
        <v>1</v>
      </c>
      <c r="BU450">
        <v>1</v>
      </c>
      <c r="BV450">
        <v>1</v>
      </c>
      <c r="BW450">
        <v>1</v>
      </c>
      <c r="BX450">
        <v>1</v>
      </c>
      <c r="BY450" t="s">
        <v>3</v>
      </c>
      <c r="BZ450">
        <v>142</v>
      </c>
      <c r="CA450">
        <v>95</v>
      </c>
      <c r="CE450">
        <v>0</v>
      </c>
      <c r="CF450">
        <v>0</v>
      </c>
      <c r="CG450">
        <v>0</v>
      </c>
      <c r="CM450">
        <v>0</v>
      </c>
      <c r="CN450" t="s">
        <v>3</v>
      </c>
      <c r="CO450">
        <v>0</v>
      </c>
      <c r="CP450">
        <f t="shared" si="436"/>
        <v>0</v>
      </c>
      <c r="CQ450">
        <f t="shared" si="437"/>
        <v>47.25</v>
      </c>
      <c r="CR450">
        <f t="shared" si="438"/>
        <v>0</v>
      </c>
      <c r="CS450">
        <f t="shared" si="439"/>
        <v>0</v>
      </c>
      <c r="CT450">
        <f t="shared" si="440"/>
        <v>0</v>
      </c>
      <c r="CU450">
        <f t="shared" si="441"/>
        <v>0</v>
      </c>
      <c r="CV450">
        <f t="shared" si="442"/>
        <v>0</v>
      </c>
      <c r="CW450">
        <f t="shared" si="443"/>
        <v>0</v>
      </c>
      <c r="CX450">
        <f t="shared" si="444"/>
        <v>0</v>
      </c>
      <c r="CY450">
        <f t="shared" si="445"/>
        <v>0</v>
      </c>
      <c r="CZ450">
        <f t="shared" si="446"/>
        <v>0</v>
      </c>
      <c r="DC450" t="s">
        <v>3</v>
      </c>
      <c r="DD450" t="s">
        <v>3</v>
      </c>
      <c r="DE450" t="s">
        <v>3</v>
      </c>
      <c r="DF450" t="s">
        <v>3</v>
      </c>
      <c r="DG450" t="s">
        <v>3</v>
      </c>
      <c r="DH450" t="s">
        <v>3</v>
      </c>
      <c r="DI450" t="s">
        <v>3</v>
      </c>
      <c r="DJ450" t="s">
        <v>3</v>
      </c>
      <c r="DK450" t="s">
        <v>3</v>
      </c>
      <c r="DL450" t="s">
        <v>3</v>
      </c>
      <c r="DM450" t="s">
        <v>3</v>
      </c>
      <c r="DN450">
        <v>0</v>
      </c>
      <c r="DO450">
        <v>0</v>
      </c>
      <c r="DP450">
        <v>1</v>
      </c>
      <c r="DQ450">
        <v>1</v>
      </c>
      <c r="DU450">
        <v>1010</v>
      </c>
      <c r="DV450" t="s">
        <v>337</v>
      </c>
      <c r="DW450" t="s">
        <v>337</v>
      </c>
      <c r="DX450">
        <v>1</v>
      </c>
      <c r="EE450">
        <v>45919611</v>
      </c>
      <c r="EF450">
        <v>2</v>
      </c>
      <c r="EG450" t="s">
        <v>24</v>
      </c>
      <c r="EH450">
        <v>0</v>
      </c>
      <c r="EI450" t="s">
        <v>3</v>
      </c>
      <c r="EJ450">
        <v>1</v>
      </c>
      <c r="EK450">
        <v>27001</v>
      </c>
      <c r="EL450" t="s">
        <v>429</v>
      </c>
      <c r="EM450" t="s">
        <v>430</v>
      </c>
      <c r="EO450" t="s">
        <v>3</v>
      </c>
      <c r="EQ450">
        <v>0</v>
      </c>
      <c r="ER450">
        <v>47.25</v>
      </c>
      <c r="ES450">
        <v>47.25</v>
      </c>
      <c r="ET450">
        <v>0</v>
      </c>
      <c r="EU450">
        <v>0</v>
      </c>
      <c r="EV450">
        <v>0</v>
      </c>
      <c r="EW450">
        <v>0</v>
      </c>
      <c r="EX450">
        <v>0</v>
      </c>
      <c r="FQ450">
        <v>0</v>
      </c>
      <c r="FR450">
        <f t="shared" si="447"/>
        <v>0</v>
      </c>
      <c r="FS450">
        <v>0</v>
      </c>
      <c r="FT450" t="s">
        <v>28</v>
      </c>
      <c r="FU450" t="s">
        <v>29</v>
      </c>
      <c r="FX450">
        <v>127.8</v>
      </c>
      <c r="FY450">
        <v>80.75</v>
      </c>
      <c r="GA450" t="s">
        <v>3</v>
      </c>
      <c r="GD450">
        <v>1</v>
      </c>
      <c r="GF450">
        <v>1254108881</v>
      </c>
      <c r="GG450">
        <v>2</v>
      </c>
      <c r="GH450">
        <v>1</v>
      </c>
      <c r="GI450">
        <v>-2</v>
      </c>
      <c r="GJ450">
        <v>0</v>
      </c>
      <c r="GK450">
        <v>0</v>
      </c>
      <c r="GL450">
        <f t="shared" si="448"/>
        <v>0</v>
      </c>
      <c r="GM450">
        <f t="shared" si="449"/>
        <v>0</v>
      </c>
      <c r="GN450">
        <f t="shared" si="450"/>
        <v>0</v>
      </c>
      <c r="GO450">
        <f t="shared" si="451"/>
        <v>0</v>
      </c>
      <c r="GP450">
        <f t="shared" si="452"/>
        <v>0</v>
      </c>
      <c r="GR450">
        <v>0</v>
      </c>
      <c r="GS450">
        <v>3</v>
      </c>
      <c r="GT450">
        <v>0</v>
      </c>
      <c r="GU450" t="s">
        <v>3</v>
      </c>
      <c r="GV450">
        <f t="shared" si="453"/>
        <v>0</v>
      </c>
      <c r="GW450">
        <v>1</v>
      </c>
      <c r="GX450">
        <f t="shared" si="454"/>
        <v>0</v>
      </c>
      <c r="HA450">
        <v>0</v>
      </c>
      <c r="HB450">
        <v>0</v>
      </c>
      <c r="HC450">
        <f t="shared" si="455"/>
        <v>0</v>
      </c>
      <c r="IK450">
        <v>0</v>
      </c>
    </row>
    <row r="451" spans="1:245" x14ac:dyDescent="0.2">
      <c r="A451">
        <v>18</v>
      </c>
      <c r="B451">
        <v>1</v>
      </c>
      <c r="C451">
        <v>988</v>
      </c>
      <c r="E451" t="s">
        <v>498</v>
      </c>
      <c r="F451" t="s">
        <v>435</v>
      </c>
      <c r="G451" t="s">
        <v>436</v>
      </c>
      <c r="H451" t="s">
        <v>337</v>
      </c>
      <c r="I451">
        <f>I447*J451</f>
        <v>0</v>
      </c>
      <c r="J451">
        <v>100</v>
      </c>
      <c r="O451">
        <f t="shared" si="421"/>
        <v>0</v>
      </c>
      <c r="P451">
        <f t="shared" si="422"/>
        <v>0</v>
      </c>
      <c r="Q451">
        <f t="shared" si="423"/>
        <v>0</v>
      </c>
      <c r="R451">
        <f t="shared" si="424"/>
        <v>0</v>
      </c>
      <c r="S451">
        <f t="shared" si="425"/>
        <v>0</v>
      </c>
      <c r="T451">
        <f t="shared" si="426"/>
        <v>0</v>
      </c>
      <c r="U451">
        <f t="shared" si="427"/>
        <v>0</v>
      </c>
      <c r="V451">
        <f t="shared" si="428"/>
        <v>0</v>
      </c>
      <c r="W451">
        <f t="shared" si="429"/>
        <v>0</v>
      </c>
      <c r="X451">
        <f t="shared" si="430"/>
        <v>0</v>
      </c>
      <c r="Y451">
        <f t="shared" si="431"/>
        <v>0</v>
      </c>
      <c r="AA451">
        <v>47641669</v>
      </c>
      <c r="AB451">
        <f t="shared" si="432"/>
        <v>47.25</v>
      </c>
      <c r="AC451">
        <f t="shared" si="433"/>
        <v>47.25</v>
      </c>
      <c r="AD451">
        <f>ROUND((((ET451)-(EU451))+AE451),6)</f>
        <v>0</v>
      </c>
      <c r="AE451">
        <f t="shared" si="458"/>
        <v>0</v>
      </c>
      <c r="AF451">
        <f t="shared" si="458"/>
        <v>0</v>
      </c>
      <c r="AG451">
        <f t="shared" si="434"/>
        <v>0</v>
      </c>
      <c r="AH451">
        <f t="shared" si="459"/>
        <v>0</v>
      </c>
      <c r="AI451">
        <f t="shared" si="459"/>
        <v>0</v>
      </c>
      <c r="AJ451">
        <f t="shared" si="435"/>
        <v>0</v>
      </c>
      <c r="AK451">
        <v>47.25</v>
      </c>
      <c r="AL451">
        <v>47.25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128</v>
      </c>
      <c r="AU451">
        <v>81</v>
      </c>
      <c r="AV451">
        <v>1</v>
      </c>
      <c r="AW451">
        <v>1</v>
      </c>
      <c r="AZ451">
        <v>1</v>
      </c>
      <c r="BA451">
        <v>1</v>
      </c>
      <c r="BB451">
        <v>1</v>
      </c>
      <c r="BC451">
        <v>1</v>
      </c>
      <c r="BD451" t="s">
        <v>3</v>
      </c>
      <c r="BE451" t="s">
        <v>3</v>
      </c>
      <c r="BF451" t="s">
        <v>3</v>
      </c>
      <c r="BG451" t="s">
        <v>3</v>
      </c>
      <c r="BH451">
        <v>3</v>
      </c>
      <c r="BI451">
        <v>1</v>
      </c>
      <c r="BJ451" t="s">
        <v>437</v>
      </c>
      <c r="BM451">
        <v>27001</v>
      </c>
      <c r="BN451">
        <v>0</v>
      </c>
      <c r="BO451" t="s">
        <v>3</v>
      </c>
      <c r="BP451">
        <v>0</v>
      </c>
      <c r="BQ451">
        <v>2</v>
      </c>
      <c r="BR451">
        <v>0</v>
      </c>
      <c r="BS451">
        <v>1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3</v>
      </c>
      <c r="BZ451">
        <v>142</v>
      </c>
      <c r="CA451">
        <v>95</v>
      </c>
      <c r="CE451">
        <v>0</v>
      </c>
      <c r="CF451">
        <v>0</v>
      </c>
      <c r="CG451">
        <v>0</v>
      </c>
      <c r="CM451">
        <v>0</v>
      </c>
      <c r="CN451" t="s">
        <v>3</v>
      </c>
      <c r="CO451">
        <v>0</v>
      </c>
      <c r="CP451">
        <f t="shared" si="436"/>
        <v>0</v>
      </c>
      <c r="CQ451">
        <f t="shared" si="437"/>
        <v>47.25</v>
      </c>
      <c r="CR451">
        <f t="shared" si="438"/>
        <v>0</v>
      </c>
      <c r="CS451">
        <f t="shared" si="439"/>
        <v>0</v>
      </c>
      <c r="CT451">
        <f t="shared" si="440"/>
        <v>0</v>
      </c>
      <c r="CU451">
        <f t="shared" si="441"/>
        <v>0</v>
      </c>
      <c r="CV451">
        <f t="shared" si="442"/>
        <v>0</v>
      </c>
      <c r="CW451">
        <f t="shared" si="443"/>
        <v>0</v>
      </c>
      <c r="CX451">
        <f t="shared" si="444"/>
        <v>0</v>
      </c>
      <c r="CY451">
        <f t="shared" si="445"/>
        <v>0</v>
      </c>
      <c r="CZ451">
        <f t="shared" si="446"/>
        <v>0</v>
      </c>
      <c r="DC451" t="s">
        <v>3</v>
      </c>
      <c r="DD451" t="s">
        <v>3</v>
      </c>
      <c r="DE451" t="s">
        <v>3</v>
      </c>
      <c r="DF451" t="s">
        <v>3</v>
      </c>
      <c r="DG451" t="s">
        <v>3</v>
      </c>
      <c r="DH451" t="s">
        <v>3</v>
      </c>
      <c r="DI451" t="s">
        <v>3</v>
      </c>
      <c r="DJ451" t="s">
        <v>3</v>
      </c>
      <c r="DK451" t="s">
        <v>3</v>
      </c>
      <c r="DL451" t="s">
        <v>3</v>
      </c>
      <c r="DM451" t="s">
        <v>3</v>
      </c>
      <c r="DN451">
        <v>0</v>
      </c>
      <c r="DO451">
        <v>0</v>
      </c>
      <c r="DP451">
        <v>1</v>
      </c>
      <c r="DQ451">
        <v>1</v>
      </c>
      <c r="DU451">
        <v>1010</v>
      </c>
      <c r="DV451" t="s">
        <v>337</v>
      </c>
      <c r="DW451" t="s">
        <v>337</v>
      </c>
      <c r="DX451">
        <v>1</v>
      </c>
      <c r="EE451">
        <v>45919611</v>
      </c>
      <c r="EF451">
        <v>2</v>
      </c>
      <c r="EG451" t="s">
        <v>24</v>
      </c>
      <c r="EH451">
        <v>0</v>
      </c>
      <c r="EI451" t="s">
        <v>3</v>
      </c>
      <c r="EJ451">
        <v>1</v>
      </c>
      <c r="EK451">
        <v>27001</v>
      </c>
      <c r="EL451" t="s">
        <v>429</v>
      </c>
      <c r="EM451" t="s">
        <v>430</v>
      </c>
      <c r="EO451" t="s">
        <v>3</v>
      </c>
      <c r="EQ451">
        <v>0</v>
      </c>
      <c r="ER451">
        <v>47.25</v>
      </c>
      <c r="ES451">
        <v>47.25</v>
      </c>
      <c r="ET451">
        <v>0</v>
      </c>
      <c r="EU451">
        <v>0</v>
      </c>
      <c r="EV451">
        <v>0</v>
      </c>
      <c r="EW451">
        <v>0</v>
      </c>
      <c r="EX451">
        <v>0</v>
      </c>
      <c r="FQ451">
        <v>0</v>
      </c>
      <c r="FR451">
        <f t="shared" si="447"/>
        <v>0</v>
      </c>
      <c r="FS451">
        <v>0</v>
      </c>
      <c r="FT451" t="s">
        <v>28</v>
      </c>
      <c r="FU451" t="s">
        <v>29</v>
      </c>
      <c r="FX451">
        <v>127.8</v>
      </c>
      <c r="FY451">
        <v>80.75</v>
      </c>
      <c r="GA451" t="s">
        <v>3</v>
      </c>
      <c r="GD451">
        <v>1</v>
      </c>
      <c r="GF451">
        <v>1254108881</v>
      </c>
      <c r="GG451">
        <v>2</v>
      </c>
      <c r="GH451">
        <v>1</v>
      </c>
      <c r="GI451">
        <v>-2</v>
      </c>
      <c r="GJ451">
        <v>0</v>
      </c>
      <c r="GK451">
        <v>0</v>
      </c>
      <c r="GL451">
        <f t="shared" si="448"/>
        <v>0</v>
      </c>
      <c r="GM451">
        <f t="shared" si="449"/>
        <v>0</v>
      </c>
      <c r="GN451">
        <f t="shared" si="450"/>
        <v>0</v>
      </c>
      <c r="GO451">
        <f t="shared" si="451"/>
        <v>0</v>
      </c>
      <c r="GP451">
        <f t="shared" si="452"/>
        <v>0</v>
      </c>
      <c r="GR451">
        <v>0</v>
      </c>
      <c r="GS451">
        <v>0</v>
      </c>
      <c r="GT451">
        <v>0</v>
      </c>
      <c r="GU451" t="s">
        <v>3</v>
      </c>
      <c r="GV451">
        <f t="shared" si="453"/>
        <v>0</v>
      </c>
      <c r="GW451">
        <v>1</v>
      </c>
      <c r="GX451">
        <f t="shared" si="454"/>
        <v>0</v>
      </c>
      <c r="HA451">
        <v>0</v>
      </c>
      <c r="HB451">
        <v>0</v>
      </c>
      <c r="HC451">
        <f t="shared" si="455"/>
        <v>0</v>
      </c>
      <c r="IK451">
        <v>0</v>
      </c>
    </row>
    <row r="452" spans="1:245" x14ac:dyDescent="0.2">
      <c r="A452">
        <v>17</v>
      </c>
      <c r="B452">
        <v>1</v>
      </c>
      <c r="C452">
        <f>ROW(SmtRes!A998)</f>
        <v>998</v>
      </c>
      <c r="D452">
        <f>ROW(EtalonRes!A996)</f>
        <v>996</v>
      </c>
      <c r="E452" t="s">
        <v>499</v>
      </c>
      <c r="F452" t="s">
        <v>217</v>
      </c>
      <c r="G452" t="s">
        <v>324</v>
      </c>
      <c r="H452" t="s">
        <v>76</v>
      </c>
      <c r="I452">
        <f>ROUND(30.3/100,9)</f>
        <v>0.30299999999999999</v>
      </c>
      <c r="J452">
        <v>0</v>
      </c>
      <c r="O452">
        <f t="shared" si="421"/>
        <v>96.92</v>
      </c>
      <c r="P452">
        <f t="shared" si="422"/>
        <v>67.569999999999993</v>
      </c>
      <c r="Q452">
        <f t="shared" si="423"/>
        <v>4.42</v>
      </c>
      <c r="R452">
        <f t="shared" si="424"/>
        <v>0.11</v>
      </c>
      <c r="S452">
        <f t="shared" si="425"/>
        <v>24.93</v>
      </c>
      <c r="T452">
        <f t="shared" si="426"/>
        <v>0</v>
      </c>
      <c r="U452">
        <f t="shared" si="427"/>
        <v>2.3405909174999997</v>
      </c>
      <c r="V452">
        <f t="shared" si="428"/>
        <v>9.5823750000000006E-3</v>
      </c>
      <c r="W452">
        <f t="shared" si="429"/>
        <v>0</v>
      </c>
      <c r="X452">
        <f t="shared" si="430"/>
        <v>20.28</v>
      </c>
      <c r="Y452">
        <f t="shared" si="431"/>
        <v>15.02</v>
      </c>
      <c r="AA452">
        <v>47636896</v>
      </c>
      <c r="AB452">
        <f t="shared" si="432"/>
        <v>319.83723800000001</v>
      </c>
      <c r="AC452">
        <f>ROUND(((ES452*1.1)),6)</f>
        <v>222.99199999999999</v>
      </c>
      <c r="AD452">
        <f>ROUND(((((((ET452*1.1)*1.25)*1.15))-((((EU452*1.1)*1.25)*1.15)))+AE452),6)</f>
        <v>14.579124999999999</v>
      </c>
      <c r="AE452">
        <f>ROUND(((((EU452*1.1)*1.25)*1.15)),6)</f>
        <v>0.34787499999999999</v>
      </c>
      <c r="AF452">
        <f>ROUND(((((EV452*1.1)*1.15)*1.15)),6)</f>
        <v>82.266113000000004</v>
      </c>
      <c r="AG452">
        <f t="shared" si="434"/>
        <v>0</v>
      </c>
      <c r="AH452">
        <f>((((EW452*1.1)*1.15)*1.15))</f>
        <v>7.7247224999999986</v>
      </c>
      <c r="AI452">
        <f>((((EX452*1.1)*1.25)*1.15))</f>
        <v>3.1625E-2</v>
      </c>
      <c r="AJ452">
        <f t="shared" si="435"/>
        <v>0</v>
      </c>
      <c r="AK452">
        <v>268.49</v>
      </c>
      <c r="AL452">
        <v>202.72</v>
      </c>
      <c r="AM452">
        <v>9.2200000000000006</v>
      </c>
      <c r="AN452">
        <v>0.22</v>
      </c>
      <c r="AO452">
        <v>56.55</v>
      </c>
      <c r="AP452">
        <v>0</v>
      </c>
      <c r="AQ452">
        <v>5.31</v>
      </c>
      <c r="AR452">
        <v>0.02</v>
      </c>
      <c r="AS452">
        <v>0</v>
      </c>
      <c r="AT452">
        <v>81</v>
      </c>
      <c r="AU452">
        <v>60</v>
      </c>
      <c r="AV452">
        <v>1.06</v>
      </c>
      <c r="AW452">
        <v>1.06</v>
      </c>
      <c r="AZ452">
        <v>1</v>
      </c>
      <c r="BA452">
        <v>1</v>
      </c>
      <c r="BB452">
        <v>1</v>
      </c>
      <c r="BC452">
        <v>1</v>
      </c>
      <c r="BD452" t="s">
        <v>3</v>
      </c>
      <c r="BE452" t="s">
        <v>3</v>
      </c>
      <c r="BF452" t="s">
        <v>3</v>
      </c>
      <c r="BG452" t="s">
        <v>3</v>
      </c>
      <c r="BH452">
        <v>0</v>
      </c>
      <c r="BI452">
        <v>1</v>
      </c>
      <c r="BJ452" t="s">
        <v>219</v>
      </c>
      <c r="BM452">
        <v>13001</v>
      </c>
      <c r="BN452">
        <v>0</v>
      </c>
      <c r="BO452" t="s">
        <v>3</v>
      </c>
      <c r="BP452">
        <v>0</v>
      </c>
      <c r="BQ452">
        <v>2</v>
      </c>
      <c r="BR452">
        <v>0</v>
      </c>
      <c r="BS452">
        <v>1</v>
      </c>
      <c r="BT452">
        <v>1</v>
      </c>
      <c r="BU452">
        <v>1</v>
      </c>
      <c r="BV452">
        <v>1</v>
      </c>
      <c r="BW452">
        <v>1</v>
      </c>
      <c r="BX452">
        <v>1</v>
      </c>
      <c r="BY452" t="s">
        <v>3</v>
      </c>
      <c r="BZ452">
        <v>90</v>
      </c>
      <c r="CA452">
        <v>70</v>
      </c>
      <c r="CE452">
        <v>0</v>
      </c>
      <c r="CF452">
        <v>0</v>
      </c>
      <c r="CG452">
        <v>0</v>
      </c>
      <c r="CM452">
        <v>0</v>
      </c>
      <c r="CN452" t="s">
        <v>1174</v>
      </c>
      <c r="CO452">
        <v>0</v>
      </c>
      <c r="CP452">
        <f t="shared" si="436"/>
        <v>96.919999999999987</v>
      </c>
      <c r="CQ452">
        <f t="shared" si="437"/>
        <v>222.99199999999999</v>
      </c>
      <c r="CR452">
        <f t="shared" si="438"/>
        <v>14.579124999999999</v>
      </c>
      <c r="CS452">
        <f t="shared" si="439"/>
        <v>0.34787499999999999</v>
      </c>
      <c r="CT452">
        <f t="shared" si="440"/>
        <v>82.266113000000004</v>
      </c>
      <c r="CU452">
        <f t="shared" si="441"/>
        <v>0</v>
      </c>
      <c r="CV452">
        <f t="shared" si="442"/>
        <v>7.7247224999999986</v>
      </c>
      <c r="CW452">
        <f t="shared" si="443"/>
        <v>3.1625E-2</v>
      </c>
      <c r="CX452">
        <f t="shared" si="444"/>
        <v>0</v>
      </c>
      <c r="CY452">
        <f t="shared" si="445"/>
        <v>20.282399999999999</v>
      </c>
      <c r="CZ452">
        <f t="shared" si="446"/>
        <v>15.023999999999999</v>
      </c>
      <c r="DC452" t="s">
        <v>3</v>
      </c>
      <c r="DD452" t="s">
        <v>220</v>
      </c>
      <c r="DE452" t="s">
        <v>325</v>
      </c>
      <c r="DF452" t="s">
        <v>325</v>
      </c>
      <c r="DG452" t="s">
        <v>326</v>
      </c>
      <c r="DH452" t="s">
        <v>3</v>
      </c>
      <c r="DI452" t="s">
        <v>326</v>
      </c>
      <c r="DJ452" t="s">
        <v>325</v>
      </c>
      <c r="DK452" t="s">
        <v>3</v>
      </c>
      <c r="DL452" t="s">
        <v>3</v>
      </c>
      <c r="DM452" t="s">
        <v>3</v>
      </c>
      <c r="DN452">
        <v>0</v>
      </c>
      <c r="DO452">
        <v>0</v>
      </c>
      <c r="DP452">
        <v>1</v>
      </c>
      <c r="DQ452">
        <v>1</v>
      </c>
      <c r="DU452">
        <v>1005</v>
      </c>
      <c r="DV452" t="s">
        <v>76</v>
      </c>
      <c r="DW452" t="s">
        <v>76</v>
      </c>
      <c r="DX452">
        <v>100</v>
      </c>
      <c r="EE452">
        <v>45919573</v>
      </c>
      <c r="EF452">
        <v>2</v>
      </c>
      <c r="EG452" t="s">
        <v>24</v>
      </c>
      <c r="EH452">
        <v>0</v>
      </c>
      <c r="EI452" t="s">
        <v>3</v>
      </c>
      <c r="EJ452">
        <v>1</v>
      </c>
      <c r="EK452">
        <v>13001</v>
      </c>
      <c r="EL452" t="s">
        <v>223</v>
      </c>
      <c r="EM452" t="s">
        <v>224</v>
      </c>
      <c r="EO452" t="s">
        <v>327</v>
      </c>
      <c r="EQ452">
        <v>0</v>
      </c>
      <c r="ER452">
        <v>268.49</v>
      </c>
      <c r="ES452">
        <v>202.72</v>
      </c>
      <c r="ET452">
        <v>9.2200000000000006</v>
      </c>
      <c r="EU452">
        <v>0.22</v>
      </c>
      <c r="EV452">
        <v>56.55</v>
      </c>
      <c r="EW452">
        <v>5.31</v>
      </c>
      <c r="EX452">
        <v>0.02</v>
      </c>
      <c r="EY452">
        <v>0</v>
      </c>
      <c r="FQ452">
        <v>0</v>
      </c>
      <c r="FR452">
        <f t="shared" si="447"/>
        <v>0</v>
      </c>
      <c r="FS452">
        <v>0</v>
      </c>
      <c r="FT452" t="s">
        <v>28</v>
      </c>
      <c r="FU452" t="s">
        <v>29</v>
      </c>
      <c r="FX452">
        <v>81</v>
      </c>
      <c r="FY452">
        <v>59.5</v>
      </c>
      <c r="GA452" t="s">
        <v>3</v>
      </c>
      <c r="GD452">
        <v>1</v>
      </c>
      <c r="GF452">
        <v>625293973</v>
      </c>
      <c r="GG452">
        <v>2</v>
      </c>
      <c r="GH452">
        <v>1</v>
      </c>
      <c r="GI452">
        <v>-2</v>
      </c>
      <c r="GJ452">
        <v>0</v>
      </c>
      <c r="GK452">
        <v>0</v>
      </c>
      <c r="GL452">
        <f t="shared" si="448"/>
        <v>0</v>
      </c>
      <c r="GM452">
        <f t="shared" si="449"/>
        <v>132.22</v>
      </c>
      <c r="GN452">
        <f t="shared" si="450"/>
        <v>132.22</v>
      </c>
      <c r="GO452">
        <f t="shared" si="451"/>
        <v>0</v>
      </c>
      <c r="GP452">
        <f t="shared" si="452"/>
        <v>0</v>
      </c>
      <c r="GR452">
        <v>0</v>
      </c>
      <c r="GS452">
        <v>3</v>
      </c>
      <c r="GT452">
        <v>0</v>
      </c>
      <c r="GU452" t="s">
        <v>3</v>
      </c>
      <c r="GV452">
        <f t="shared" si="453"/>
        <v>0</v>
      </c>
      <c r="GW452">
        <v>1</v>
      </c>
      <c r="GX452">
        <f t="shared" si="454"/>
        <v>0</v>
      </c>
      <c r="HA452">
        <v>0</v>
      </c>
      <c r="HB452">
        <v>0</v>
      </c>
      <c r="HC452">
        <f t="shared" si="455"/>
        <v>0</v>
      </c>
      <c r="IK452">
        <v>0</v>
      </c>
    </row>
    <row r="453" spans="1:245" x14ac:dyDescent="0.2">
      <c r="A453">
        <v>17</v>
      </c>
      <c r="B453">
        <v>1</v>
      </c>
      <c r="C453">
        <f>ROW(SmtRes!A1006)</f>
        <v>1006</v>
      </c>
      <c r="D453">
        <f>ROW(EtalonRes!A1004)</f>
        <v>1004</v>
      </c>
      <c r="E453" t="s">
        <v>499</v>
      </c>
      <c r="F453" t="s">
        <v>217</v>
      </c>
      <c r="G453" t="s">
        <v>324</v>
      </c>
      <c r="H453" t="s">
        <v>76</v>
      </c>
      <c r="I453">
        <f>ROUND(30.3/100,9)</f>
        <v>0.30299999999999999</v>
      </c>
      <c r="J453">
        <v>0</v>
      </c>
      <c r="O453">
        <f t="shared" si="421"/>
        <v>96.92</v>
      </c>
      <c r="P453">
        <f t="shared" si="422"/>
        <v>67.569999999999993</v>
      </c>
      <c r="Q453">
        <f t="shared" si="423"/>
        <v>4.42</v>
      </c>
      <c r="R453">
        <f t="shared" si="424"/>
        <v>0.11</v>
      </c>
      <c r="S453">
        <f t="shared" si="425"/>
        <v>24.93</v>
      </c>
      <c r="T453">
        <f t="shared" si="426"/>
        <v>0</v>
      </c>
      <c r="U453">
        <f t="shared" si="427"/>
        <v>2.3405909174999997</v>
      </c>
      <c r="V453">
        <f t="shared" si="428"/>
        <v>9.5823750000000006E-3</v>
      </c>
      <c r="W453">
        <f t="shared" si="429"/>
        <v>0</v>
      </c>
      <c r="X453">
        <f t="shared" si="430"/>
        <v>20.28</v>
      </c>
      <c r="Y453">
        <f t="shared" si="431"/>
        <v>15.02</v>
      </c>
      <c r="AA453">
        <v>47641669</v>
      </c>
      <c r="AB453">
        <f t="shared" si="432"/>
        <v>319.83723800000001</v>
      </c>
      <c r="AC453">
        <f>ROUND(((ES453*1.1)),6)</f>
        <v>222.99199999999999</v>
      </c>
      <c r="AD453">
        <f>ROUND(((((((ET453*1.1)*1.25)*1.15))-((((EU453*1.1)*1.25)*1.15)))+AE453),6)</f>
        <v>14.579124999999999</v>
      </c>
      <c r="AE453">
        <f>ROUND(((((EU453*1.1)*1.25)*1.15)),6)</f>
        <v>0.34787499999999999</v>
      </c>
      <c r="AF453">
        <f>ROUND(((((EV453*1.1)*1.15)*1.15)),6)</f>
        <v>82.266113000000004</v>
      </c>
      <c r="AG453">
        <f t="shared" si="434"/>
        <v>0</v>
      </c>
      <c r="AH453">
        <f>((((EW453*1.1)*1.15)*1.15))</f>
        <v>7.7247224999999986</v>
      </c>
      <c r="AI453">
        <f>((((EX453*1.1)*1.25)*1.15))</f>
        <v>3.1625E-2</v>
      </c>
      <c r="AJ453">
        <f t="shared" si="435"/>
        <v>0</v>
      </c>
      <c r="AK453">
        <v>268.49</v>
      </c>
      <c r="AL453">
        <v>202.72</v>
      </c>
      <c r="AM453">
        <v>9.2200000000000006</v>
      </c>
      <c r="AN453">
        <v>0.22</v>
      </c>
      <c r="AO453">
        <v>56.55</v>
      </c>
      <c r="AP453">
        <v>0</v>
      </c>
      <c r="AQ453">
        <v>5.31</v>
      </c>
      <c r="AR453">
        <v>0.02</v>
      </c>
      <c r="AS453">
        <v>0</v>
      </c>
      <c r="AT453">
        <v>81</v>
      </c>
      <c r="AU453">
        <v>60</v>
      </c>
      <c r="AV453">
        <v>1</v>
      </c>
      <c r="AW453">
        <v>1</v>
      </c>
      <c r="AZ453">
        <v>1</v>
      </c>
      <c r="BA453">
        <v>1</v>
      </c>
      <c r="BB453">
        <v>1</v>
      </c>
      <c r="BC453">
        <v>1</v>
      </c>
      <c r="BD453" t="s">
        <v>3</v>
      </c>
      <c r="BE453" t="s">
        <v>3</v>
      </c>
      <c r="BF453" t="s">
        <v>3</v>
      </c>
      <c r="BG453" t="s">
        <v>3</v>
      </c>
      <c r="BH453">
        <v>0</v>
      </c>
      <c r="BI453">
        <v>1</v>
      </c>
      <c r="BJ453" t="s">
        <v>219</v>
      </c>
      <c r="BM453">
        <v>13001</v>
      </c>
      <c r="BN453">
        <v>0</v>
      </c>
      <c r="BO453" t="s">
        <v>3</v>
      </c>
      <c r="BP453">
        <v>0</v>
      </c>
      <c r="BQ453">
        <v>2</v>
      </c>
      <c r="BR453">
        <v>0</v>
      </c>
      <c r="BS453">
        <v>1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3</v>
      </c>
      <c r="BZ453">
        <v>90</v>
      </c>
      <c r="CA453">
        <v>70</v>
      </c>
      <c r="CE453">
        <v>0</v>
      </c>
      <c r="CF453">
        <v>0</v>
      </c>
      <c r="CG453">
        <v>0</v>
      </c>
      <c r="CM453">
        <v>0</v>
      </c>
      <c r="CN453" t="s">
        <v>1174</v>
      </c>
      <c r="CO453">
        <v>0</v>
      </c>
      <c r="CP453">
        <f t="shared" si="436"/>
        <v>96.919999999999987</v>
      </c>
      <c r="CQ453">
        <f t="shared" si="437"/>
        <v>222.99199999999999</v>
      </c>
      <c r="CR453">
        <f t="shared" si="438"/>
        <v>14.579124999999999</v>
      </c>
      <c r="CS453">
        <f t="shared" si="439"/>
        <v>0.34787499999999999</v>
      </c>
      <c r="CT453">
        <f t="shared" si="440"/>
        <v>82.266113000000004</v>
      </c>
      <c r="CU453">
        <f t="shared" si="441"/>
        <v>0</v>
      </c>
      <c r="CV453">
        <f t="shared" si="442"/>
        <v>7.7247224999999986</v>
      </c>
      <c r="CW453">
        <f t="shared" si="443"/>
        <v>3.1625E-2</v>
      </c>
      <c r="CX453">
        <f t="shared" si="444"/>
        <v>0</v>
      </c>
      <c r="CY453">
        <f t="shared" si="445"/>
        <v>20.282399999999999</v>
      </c>
      <c r="CZ453">
        <f t="shared" si="446"/>
        <v>15.023999999999999</v>
      </c>
      <c r="DC453" t="s">
        <v>3</v>
      </c>
      <c r="DD453" t="s">
        <v>220</v>
      </c>
      <c r="DE453" t="s">
        <v>325</v>
      </c>
      <c r="DF453" t="s">
        <v>325</v>
      </c>
      <c r="DG453" t="s">
        <v>326</v>
      </c>
      <c r="DH453" t="s">
        <v>3</v>
      </c>
      <c r="DI453" t="s">
        <v>326</v>
      </c>
      <c r="DJ453" t="s">
        <v>325</v>
      </c>
      <c r="DK453" t="s">
        <v>3</v>
      </c>
      <c r="DL453" t="s">
        <v>3</v>
      </c>
      <c r="DM453" t="s">
        <v>3</v>
      </c>
      <c r="DN453">
        <v>0</v>
      </c>
      <c r="DO453">
        <v>0</v>
      </c>
      <c r="DP453">
        <v>1</v>
      </c>
      <c r="DQ453">
        <v>1</v>
      </c>
      <c r="DU453">
        <v>1005</v>
      </c>
      <c r="DV453" t="s">
        <v>76</v>
      </c>
      <c r="DW453" t="s">
        <v>76</v>
      </c>
      <c r="DX453">
        <v>100</v>
      </c>
      <c r="EE453">
        <v>45919573</v>
      </c>
      <c r="EF453">
        <v>2</v>
      </c>
      <c r="EG453" t="s">
        <v>24</v>
      </c>
      <c r="EH453">
        <v>0</v>
      </c>
      <c r="EI453" t="s">
        <v>3</v>
      </c>
      <c r="EJ453">
        <v>1</v>
      </c>
      <c r="EK453">
        <v>13001</v>
      </c>
      <c r="EL453" t="s">
        <v>223</v>
      </c>
      <c r="EM453" t="s">
        <v>224</v>
      </c>
      <c r="EO453" t="s">
        <v>327</v>
      </c>
      <c r="EQ453">
        <v>0</v>
      </c>
      <c r="ER453">
        <v>268.49</v>
      </c>
      <c r="ES453">
        <v>202.72</v>
      </c>
      <c r="ET453">
        <v>9.2200000000000006</v>
      </c>
      <c r="EU453">
        <v>0.22</v>
      </c>
      <c r="EV453">
        <v>56.55</v>
      </c>
      <c r="EW453">
        <v>5.31</v>
      </c>
      <c r="EX453">
        <v>0.02</v>
      </c>
      <c r="EY453">
        <v>0</v>
      </c>
      <c r="FQ453">
        <v>0</v>
      </c>
      <c r="FR453">
        <f t="shared" si="447"/>
        <v>0</v>
      </c>
      <c r="FS453">
        <v>0</v>
      </c>
      <c r="FT453" t="s">
        <v>28</v>
      </c>
      <c r="FU453" t="s">
        <v>29</v>
      </c>
      <c r="FX453">
        <v>81</v>
      </c>
      <c r="FY453">
        <v>59.5</v>
      </c>
      <c r="GA453" t="s">
        <v>3</v>
      </c>
      <c r="GD453">
        <v>1</v>
      </c>
      <c r="GF453">
        <v>625293973</v>
      </c>
      <c r="GG453">
        <v>2</v>
      </c>
      <c r="GH453">
        <v>1</v>
      </c>
      <c r="GI453">
        <v>-2</v>
      </c>
      <c r="GJ453">
        <v>0</v>
      </c>
      <c r="GK453">
        <v>0</v>
      </c>
      <c r="GL453">
        <f t="shared" si="448"/>
        <v>0</v>
      </c>
      <c r="GM453">
        <f t="shared" si="449"/>
        <v>132.22</v>
      </c>
      <c r="GN453">
        <f t="shared" si="450"/>
        <v>132.22</v>
      </c>
      <c r="GO453">
        <f t="shared" si="451"/>
        <v>0</v>
      </c>
      <c r="GP453">
        <f t="shared" si="452"/>
        <v>0</v>
      </c>
      <c r="GR453">
        <v>0</v>
      </c>
      <c r="GS453">
        <v>0</v>
      </c>
      <c r="GT453">
        <v>0</v>
      </c>
      <c r="GU453" t="s">
        <v>3</v>
      </c>
      <c r="GV453">
        <f t="shared" si="453"/>
        <v>0</v>
      </c>
      <c r="GW453">
        <v>1</v>
      </c>
      <c r="GX453">
        <f t="shared" si="454"/>
        <v>0</v>
      </c>
      <c r="HA453">
        <v>0</v>
      </c>
      <c r="HB453">
        <v>0</v>
      </c>
      <c r="HC453">
        <f t="shared" si="455"/>
        <v>0</v>
      </c>
      <c r="IK453">
        <v>0</v>
      </c>
    </row>
    <row r="454" spans="1:245" x14ac:dyDescent="0.2">
      <c r="A454">
        <v>17</v>
      </c>
      <c r="B454">
        <v>1</v>
      </c>
      <c r="C454">
        <f>ROW(SmtRes!A1015)</f>
        <v>1015</v>
      </c>
      <c r="D454">
        <f>ROW(EtalonRes!A1012)</f>
        <v>1012</v>
      </c>
      <c r="E454" t="s">
        <v>500</v>
      </c>
      <c r="F454" t="s">
        <v>227</v>
      </c>
      <c r="G454" t="s">
        <v>228</v>
      </c>
      <c r="H454" t="s">
        <v>76</v>
      </c>
      <c r="I454">
        <f>ROUND(30.3/100,9)</f>
        <v>0.30299999999999999</v>
      </c>
      <c r="J454">
        <v>0</v>
      </c>
      <c r="O454">
        <f t="shared" si="421"/>
        <v>216.41</v>
      </c>
      <c r="P454">
        <f t="shared" si="422"/>
        <v>187.49</v>
      </c>
      <c r="Q454">
        <f t="shared" si="423"/>
        <v>5.76</v>
      </c>
      <c r="R454">
        <f t="shared" si="424"/>
        <v>0.21</v>
      </c>
      <c r="S454">
        <f t="shared" si="425"/>
        <v>23.16</v>
      </c>
      <c r="T454">
        <f t="shared" si="426"/>
        <v>0</v>
      </c>
      <c r="U454">
        <f t="shared" si="427"/>
        <v>3.3764456549999995</v>
      </c>
      <c r="V454">
        <f t="shared" si="428"/>
        <v>1.9164750000000001E-2</v>
      </c>
      <c r="W454">
        <f t="shared" si="429"/>
        <v>0</v>
      </c>
      <c r="X454">
        <f t="shared" si="430"/>
        <v>18.93</v>
      </c>
      <c r="Y454">
        <f t="shared" si="431"/>
        <v>14.02</v>
      </c>
      <c r="AA454">
        <v>47636896</v>
      </c>
      <c r="AB454">
        <f t="shared" si="432"/>
        <v>714.22862499999997</v>
      </c>
      <c r="AC454">
        <f>ROUND(((ES454*1.1*2)),6)</f>
        <v>618.79399999999998</v>
      </c>
      <c r="AD454">
        <f>ROUND(((((((ET454*1.1*2)*1.25)*1.15))-((((EU454*1.1*2)*1.25)*1.15)))+AE454),6)</f>
        <v>19.006625</v>
      </c>
      <c r="AE454">
        <f>ROUND(((((EU454*1.1*2)*1.25)*1.15)),6)</f>
        <v>0.69574999999999998</v>
      </c>
      <c r="AF454">
        <f>ROUND(((EV454*1.1*2)),6)</f>
        <v>76.427999999999997</v>
      </c>
      <c r="AG454">
        <f t="shared" si="434"/>
        <v>0</v>
      </c>
      <c r="AH454">
        <f>((((EW454*1.1*2)*1.15)*1.15))</f>
        <v>11.143384999999999</v>
      </c>
      <c r="AI454">
        <f>((((EX454*1.1*2)*1.25)*1.15))</f>
        <v>6.3250000000000001E-2</v>
      </c>
      <c r="AJ454">
        <f t="shared" si="435"/>
        <v>0</v>
      </c>
      <c r="AK454">
        <v>322.02</v>
      </c>
      <c r="AL454">
        <v>281.27</v>
      </c>
      <c r="AM454">
        <v>6.01</v>
      </c>
      <c r="AN454">
        <v>0.22</v>
      </c>
      <c r="AO454">
        <v>34.74</v>
      </c>
      <c r="AP454">
        <v>0</v>
      </c>
      <c r="AQ454">
        <v>3.83</v>
      </c>
      <c r="AR454">
        <v>0.02</v>
      </c>
      <c r="AS454">
        <v>0</v>
      </c>
      <c r="AT454">
        <v>81</v>
      </c>
      <c r="AU454">
        <v>60</v>
      </c>
      <c r="AV454">
        <v>1.06</v>
      </c>
      <c r="AW454">
        <v>1.06</v>
      </c>
      <c r="AZ454">
        <v>1</v>
      </c>
      <c r="BA454">
        <v>1</v>
      </c>
      <c r="BB454">
        <v>1</v>
      </c>
      <c r="BC454">
        <v>1</v>
      </c>
      <c r="BD454" t="s">
        <v>3</v>
      </c>
      <c r="BE454" t="s">
        <v>3</v>
      </c>
      <c r="BF454" t="s">
        <v>3</v>
      </c>
      <c r="BG454" t="s">
        <v>3</v>
      </c>
      <c r="BH454">
        <v>0</v>
      </c>
      <c r="BI454">
        <v>1</v>
      </c>
      <c r="BJ454" t="s">
        <v>229</v>
      </c>
      <c r="BM454">
        <v>13001</v>
      </c>
      <c r="BN454">
        <v>0</v>
      </c>
      <c r="BO454" t="s">
        <v>3</v>
      </c>
      <c r="BP454">
        <v>0</v>
      </c>
      <c r="BQ454">
        <v>2</v>
      </c>
      <c r="BR454">
        <v>0</v>
      </c>
      <c r="BS454">
        <v>1</v>
      </c>
      <c r="BT454">
        <v>1</v>
      </c>
      <c r="BU454">
        <v>1</v>
      </c>
      <c r="BV454">
        <v>1</v>
      </c>
      <c r="BW454">
        <v>1</v>
      </c>
      <c r="BX454">
        <v>1</v>
      </c>
      <c r="BY454" t="s">
        <v>3</v>
      </c>
      <c r="BZ454">
        <v>90</v>
      </c>
      <c r="CA454">
        <v>70</v>
      </c>
      <c r="CE454">
        <v>0</v>
      </c>
      <c r="CF454">
        <v>0</v>
      </c>
      <c r="CG454">
        <v>0</v>
      </c>
      <c r="CM454">
        <v>0</v>
      </c>
      <c r="CN454" t="s">
        <v>1174</v>
      </c>
      <c r="CO454">
        <v>0</v>
      </c>
      <c r="CP454">
        <f t="shared" si="436"/>
        <v>216.41</v>
      </c>
      <c r="CQ454">
        <f t="shared" si="437"/>
        <v>618.79399999999998</v>
      </c>
      <c r="CR454">
        <f t="shared" si="438"/>
        <v>19.006625</v>
      </c>
      <c r="CS454">
        <f t="shared" si="439"/>
        <v>0.69574999999999998</v>
      </c>
      <c r="CT454">
        <f t="shared" si="440"/>
        <v>76.427999999999997</v>
      </c>
      <c r="CU454">
        <f t="shared" si="441"/>
        <v>0</v>
      </c>
      <c r="CV454">
        <f t="shared" si="442"/>
        <v>11.143384999999999</v>
      </c>
      <c r="CW454">
        <f t="shared" si="443"/>
        <v>6.3250000000000001E-2</v>
      </c>
      <c r="CX454">
        <f t="shared" si="444"/>
        <v>0</v>
      </c>
      <c r="CY454">
        <f t="shared" si="445"/>
        <v>18.9297</v>
      </c>
      <c r="CZ454">
        <f t="shared" si="446"/>
        <v>14.022</v>
      </c>
      <c r="DC454" t="s">
        <v>3</v>
      </c>
      <c r="DD454" t="s">
        <v>230</v>
      </c>
      <c r="DE454" t="s">
        <v>329</v>
      </c>
      <c r="DF454" t="s">
        <v>329</v>
      </c>
      <c r="DG454" t="s">
        <v>230</v>
      </c>
      <c r="DH454" t="s">
        <v>3</v>
      </c>
      <c r="DI454" t="s">
        <v>330</v>
      </c>
      <c r="DJ454" t="s">
        <v>329</v>
      </c>
      <c r="DK454" t="s">
        <v>3</v>
      </c>
      <c r="DL454" t="s">
        <v>3</v>
      </c>
      <c r="DM454" t="s">
        <v>3</v>
      </c>
      <c r="DN454">
        <v>0</v>
      </c>
      <c r="DO454">
        <v>0</v>
      </c>
      <c r="DP454">
        <v>1</v>
      </c>
      <c r="DQ454">
        <v>1</v>
      </c>
      <c r="DU454">
        <v>1005</v>
      </c>
      <c r="DV454" t="s">
        <v>76</v>
      </c>
      <c r="DW454" t="s">
        <v>76</v>
      </c>
      <c r="DX454">
        <v>100</v>
      </c>
      <c r="EE454">
        <v>45919573</v>
      </c>
      <c r="EF454">
        <v>2</v>
      </c>
      <c r="EG454" t="s">
        <v>24</v>
      </c>
      <c r="EH454">
        <v>0</v>
      </c>
      <c r="EI454" t="s">
        <v>3</v>
      </c>
      <c r="EJ454">
        <v>1</v>
      </c>
      <c r="EK454">
        <v>13001</v>
      </c>
      <c r="EL454" t="s">
        <v>223</v>
      </c>
      <c r="EM454" t="s">
        <v>224</v>
      </c>
      <c r="EO454" t="s">
        <v>327</v>
      </c>
      <c r="EQ454">
        <v>0</v>
      </c>
      <c r="ER454">
        <v>322.02</v>
      </c>
      <c r="ES454">
        <v>281.27</v>
      </c>
      <c r="ET454">
        <v>6.01</v>
      </c>
      <c r="EU454">
        <v>0.22</v>
      </c>
      <c r="EV454">
        <v>34.74</v>
      </c>
      <c r="EW454">
        <v>3.83</v>
      </c>
      <c r="EX454">
        <v>0.02</v>
      </c>
      <c r="EY454">
        <v>0</v>
      </c>
      <c r="FQ454">
        <v>0</v>
      </c>
      <c r="FR454">
        <f t="shared" si="447"/>
        <v>0</v>
      </c>
      <c r="FS454">
        <v>0</v>
      </c>
      <c r="FT454" t="s">
        <v>28</v>
      </c>
      <c r="FU454" t="s">
        <v>29</v>
      </c>
      <c r="FX454">
        <v>81</v>
      </c>
      <c r="FY454">
        <v>59.5</v>
      </c>
      <c r="GA454" t="s">
        <v>3</v>
      </c>
      <c r="GD454">
        <v>1</v>
      </c>
      <c r="GF454">
        <v>886243478</v>
      </c>
      <c r="GG454">
        <v>2</v>
      </c>
      <c r="GH454">
        <v>1</v>
      </c>
      <c r="GI454">
        <v>-2</v>
      </c>
      <c r="GJ454">
        <v>0</v>
      </c>
      <c r="GK454">
        <v>0</v>
      </c>
      <c r="GL454">
        <f t="shared" si="448"/>
        <v>0</v>
      </c>
      <c r="GM454">
        <f t="shared" si="449"/>
        <v>249.36</v>
      </c>
      <c r="GN454">
        <f t="shared" si="450"/>
        <v>249.36</v>
      </c>
      <c r="GO454">
        <f t="shared" si="451"/>
        <v>0</v>
      </c>
      <c r="GP454">
        <f t="shared" si="452"/>
        <v>0</v>
      </c>
      <c r="GR454">
        <v>0</v>
      </c>
      <c r="GS454">
        <v>3</v>
      </c>
      <c r="GT454">
        <v>0</v>
      </c>
      <c r="GU454" t="s">
        <v>3</v>
      </c>
      <c r="GV454">
        <f t="shared" si="453"/>
        <v>0</v>
      </c>
      <c r="GW454">
        <v>1</v>
      </c>
      <c r="GX454">
        <f t="shared" si="454"/>
        <v>0</v>
      </c>
      <c r="HA454">
        <v>0</v>
      </c>
      <c r="HB454">
        <v>0</v>
      </c>
      <c r="HC454">
        <f t="shared" si="455"/>
        <v>0</v>
      </c>
      <c r="IK454">
        <v>0</v>
      </c>
    </row>
    <row r="455" spans="1:245" x14ac:dyDescent="0.2">
      <c r="A455">
        <v>17</v>
      </c>
      <c r="B455">
        <v>1</v>
      </c>
      <c r="C455">
        <f>ROW(SmtRes!A1024)</f>
        <v>1024</v>
      </c>
      <c r="D455">
        <f>ROW(EtalonRes!A1020)</f>
        <v>1020</v>
      </c>
      <c r="E455" t="s">
        <v>500</v>
      </c>
      <c r="F455" t="s">
        <v>227</v>
      </c>
      <c r="G455" t="s">
        <v>228</v>
      </c>
      <c r="H455" t="s">
        <v>76</v>
      </c>
      <c r="I455">
        <f>ROUND(30.3/100,9)</f>
        <v>0.30299999999999999</v>
      </c>
      <c r="J455">
        <v>0</v>
      </c>
      <c r="O455">
        <f t="shared" si="421"/>
        <v>216.41</v>
      </c>
      <c r="P455">
        <f t="shared" si="422"/>
        <v>187.49</v>
      </c>
      <c r="Q455">
        <f t="shared" si="423"/>
        <v>5.76</v>
      </c>
      <c r="R455">
        <f t="shared" si="424"/>
        <v>0.21</v>
      </c>
      <c r="S455">
        <f t="shared" si="425"/>
        <v>23.16</v>
      </c>
      <c r="T455">
        <f t="shared" si="426"/>
        <v>0</v>
      </c>
      <c r="U455">
        <f t="shared" si="427"/>
        <v>3.3764456549999995</v>
      </c>
      <c r="V455">
        <f t="shared" si="428"/>
        <v>1.9164750000000001E-2</v>
      </c>
      <c r="W455">
        <f t="shared" si="429"/>
        <v>0</v>
      </c>
      <c r="X455">
        <f t="shared" si="430"/>
        <v>18.93</v>
      </c>
      <c r="Y455">
        <f t="shared" si="431"/>
        <v>14.02</v>
      </c>
      <c r="AA455">
        <v>47641669</v>
      </c>
      <c r="AB455">
        <f t="shared" si="432"/>
        <v>714.22862499999997</v>
      </c>
      <c r="AC455">
        <f>ROUND(((ES455*1.1*2)),6)</f>
        <v>618.79399999999998</v>
      </c>
      <c r="AD455">
        <f>ROUND(((((((ET455*1.1*2)*1.25)*1.15))-((((EU455*1.1*2)*1.25)*1.15)))+AE455),6)</f>
        <v>19.006625</v>
      </c>
      <c r="AE455">
        <f>ROUND(((((EU455*1.1*2)*1.25)*1.15)),6)</f>
        <v>0.69574999999999998</v>
      </c>
      <c r="AF455">
        <f>ROUND(((EV455*1.1*2)),6)</f>
        <v>76.427999999999997</v>
      </c>
      <c r="AG455">
        <f t="shared" si="434"/>
        <v>0</v>
      </c>
      <c r="AH455">
        <f>((((EW455*1.1*2)*1.15)*1.15))</f>
        <v>11.143384999999999</v>
      </c>
      <c r="AI455">
        <f>((((EX455*1.1*2)*1.25)*1.15))</f>
        <v>6.3250000000000001E-2</v>
      </c>
      <c r="AJ455">
        <f t="shared" si="435"/>
        <v>0</v>
      </c>
      <c r="AK455">
        <v>322.02</v>
      </c>
      <c r="AL455">
        <v>281.27</v>
      </c>
      <c r="AM455">
        <v>6.01</v>
      </c>
      <c r="AN455">
        <v>0.22</v>
      </c>
      <c r="AO455">
        <v>34.74</v>
      </c>
      <c r="AP455">
        <v>0</v>
      </c>
      <c r="AQ455">
        <v>3.83</v>
      </c>
      <c r="AR455">
        <v>0.02</v>
      </c>
      <c r="AS455">
        <v>0</v>
      </c>
      <c r="AT455">
        <v>81</v>
      </c>
      <c r="AU455">
        <v>60</v>
      </c>
      <c r="AV455">
        <v>1</v>
      </c>
      <c r="AW455">
        <v>1</v>
      </c>
      <c r="AZ455">
        <v>1</v>
      </c>
      <c r="BA455">
        <v>1</v>
      </c>
      <c r="BB455">
        <v>1</v>
      </c>
      <c r="BC455">
        <v>1</v>
      </c>
      <c r="BD455" t="s">
        <v>3</v>
      </c>
      <c r="BE455" t="s">
        <v>3</v>
      </c>
      <c r="BF455" t="s">
        <v>3</v>
      </c>
      <c r="BG455" t="s">
        <v>3</v>
      </c>
      <c r="BH455">
        <v>0</v>
      </c>
      <c r="BI455">
        <v>1</v>
      </c>
      <c r="BJ455" t="s">
        <v>229</v>
      </c>
      <c r="BM455">
        <v>13001</v>
      </c>
      <c r="BN455">
        <v>0</v>
      </c>
      <c r="BO455" t="s">
        <v>3</v>
      </c>
      <c r="BP455">
        <v>0</v>
      </c>
      <c r="BQ455">
        <v>2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3</v>
      </c>
      <c r="BZ455">
        <v>90</v>
      </c>
      <c r="CA455">
        <v>70</v>
      </c>
      <c r="CE455">
        <v>0</v>
      </c>
      <c r="CF455">
        <v>0</v>
      </c>
      <c r="CG455">
        <v>0</v>
      </c>
      <c r="CM455">
        <v>0</v>
      </c>
      <c r="CN455" t="s">
        <v>1174</v>
      </c>
      <c r="CO455">
        <v>0</v>
      </c>
      <c r="CP455">
        <f t="shared" si="436"/>
        <v>216.41</v>
      </c>
      <c r="CQ455">
        <f t="shared" si="437"/>
        <v>618.79399999999998</v>
      </c>
      <c r="CR455">
        <f t="shared" si="438"/>
        <v>19.006625</v>
      </c>
      <c r="CS455">
        <f t="shared" si="439"/>
        <v>0.69574999999999998</v>
      </c>
      <c r="CT455">
        <f t="shared" si="440"/>
        <v>76.427999999999997</v>
      </c>
      <c r="CU455">
        <f t="shared" si="441"/>
        <v>0</v>
      </c>
      <c r="CV455">
        <f t="shared" si="442"/>
        <v>11.143384999999999</v>
      </c>
      <c r="CW455">
        <f t="shared" si="443"/>
        <v>6.3250000000000001E-2</v>
      </c>
      <c r="CX455">
        <f t="shared" si="444"/>
        <v>0</v>
      </c>
      <c r="CY455">
        <f t="shared" si="445"/>
        <v>18.9297</v>
      </c>
      <c r="CZ455">
        <f t="shared" si="446"/>
        <v>14.022</v>
      </c>
      <c r="DC455" t="s">
        <v>3</v>
      </c>
      <c r="DD455" t="s">
        <v>230</v>
      </c>
      <c r="DE455" t="s">
        <v>329</v>
      </c>
      <c r="DF455" t="s">
        <v>329</v>
      </c>
      <c r="DG455" t="s">
        <v>230</v>
      </c>
      <c r="DH455" t="s">
        <v>3</v>
      </c>
      <c r="DI455" t="s">
        <v>330</v>
      </c>
      <c r="DJ455" t="s">
        <v>329</v>
      </c>
      <c r="DK455" t="s">
        <v>3</v>
      </c>
      <c r="DL455" t="s">
        <v>3</v>
      </c>
      <c r="DM455" t="s">
        <v>3</v>
      </c>
      <c r="DN455">
        <v>0</v>
      </c>
      <c r="DO455">
        <v>0</v>
      </c>
      <c r="DP455">
        <v>1</v>
      </c>
      <c r="DQ455">
        <v>1</v>
      </c>
      <c r="DU455">
        <v>1005</v>
      </c>
      <c r="DV455" t="s">
        <v>76</v>
      </c>
      <c r="DW455" t="s">
        <v>76</v>
      </c>
      <c r="DX455">
        <v>100</v>
      </c>
      <c r="EE455">
        <v>45919573</v>
      </c>
      <c r="EF455">
        <v>2</v>
      </c>
      <c r="EG455" t="s">
        <v>24</v>
      </c>
      <c r="EH455">
        <v>0</v>
      </c>
      <c r="EI455" t="s">
        <v>3</v>
      </c>
      <c r="EJ455">
        <v>1</v>
      </c>
      <c r="EK455">
        <v>13001</v>
      </c>
      <c r="EL455" t="s">
        <v>223</v>
      </c>
      <c r="EM455" t="s">
        <v>224</v>
      </c>
      <c r="EO455" t="s">
        <v>327</v>
      </c>
      <c r="EQ455">
        <v>0</v>
      </c>
      <c r="ER455">
        <v>322.02</v>
      </c>
      <c r="ES455">
        <v>281.27</v>
      </c>
      <c r="ET455">
        <v>6.01</v>
      </c>
      <c r="EU455">
        <v>0.22</v>
      </c>
      <c r="EV455">
        <v>34.74</v>
      </c>
      <c r="EW455">
        <v>3.83</v>
      </c>
      <c r="EX455">
        <v>0.02</v>
      </c>
      <c r="EY455">
        <v>0</v>
      </c>
      <c r="FQ455">
        <v>0</v>
      </c>
      <c r="FR455">
        <f t="shared" si="447"/>
        <v>0</v>
      </c>
      <c r="FS455">
        <v>0</v>
      </c>
      <c r="FT455" t="s">
        <v>28</v>
      </c>
      <c r="FU455" t="s">
        <v>29</v>
      </c>
      <c r="FX455">
        <v>81</v>
      </c>
      <c r="FY455">
        <v>59.5</v>
      </c>
      <c r="GA455" t="s">
        <v>3</v>
      </c>
      <c r="GD455">
        <v>1</v>
      </c>
      <c r="GF455">
        <v>886243478</v>
      </c>
      <c r="GG455">
        <v>2</v>
      </c>
      <c r="GH455">
        <v>1</v>
      </c>
      <c r="GI455">
        <v>-2</v>
      </c>
      <c r="GJ455">
        <v>0</v>
      </c>
      <c r="GK455">
        <v>0</v>
      </c>
      <c r="GL455">
        <f t="shared" si="448"/>
        <v>0</v>
      </c>
      <c r="GM455">
        <f t="shared" si="449"/>
        <v>249.36</v>
      </c>
      <c r="GN455">
        <f t="shared" si="450"/>
        <v>249.36</v>
      </c>
      <c r="GO455">
        <f t="shared" si="451"/>
        <v>0</v>
      </c>
      <c r="GP455">
        <f t="shared" si="452"/>
        <v>0</v>
      </c>
      <c r="GR455">
        <v>0</v>
      </c>
      <c r="GS455">
        <v>0</v>
      </c>
      <c r="GT455">
        <v>0</v>
      </c>
      <c r="GU455" t="s">
        <v>3</v>
      </c>
      <c r="GV455">
        <f t="shared" si="453"/>
        <v>0</v>
      </c>
      <c r="GW455">
        <v>1</v>
      </c>
      <c r="GX455">
        <f t="shared" si="454"/>
        <v>0</v>
      </c>
      <c r="HA455">
        <v>0</v>
      </c>
      <c r="HB455">
        <v>0</v>
      </c>
      <c r="HC455">
        <f t="shared" si="455"/>
        <v>0</v>
      </c>
      <c r="IK455">
        <v>0</v>
      </c>
    </row>
    <row r="456" spans="1:245" x14ac:dyDescent="0.2">
      <c r="A456">
        <v>18</v>
      </c>
      <c r="B456">
        <v>1</v>
      </c>
      <c r="C456">
        <v>1014</v>
      </c>
      <c r="E456" t="s">
        <v>501</v>
      </c>
      <c r="F456" t="s">
        <v>234</v>
      </c>
      <c r="G456" t="s">
        <v>235</v>
      </c>
      <c r="H456" t="s">
        <v>19</v>
      </c>
      <c r="I456">
        <f>I454*J456</f>
        <v>1.2664999999999999E-2</v>
      </c>
      <c r="J456">
        <v>4.1798679867986799E-2</v>
      </c>
      <c r="O456">
        <f t="shared" si="421"/>
        <v>206.48</v>
      </c>
      <c r="P456">
        <f t="shared" si="422"/>
        <v>206.48</v>
      </c>
      <c r="Q456">
        <f t="shared" si="423"/>
        <v>0</v>
      </c>
      <c r="R456">
        <f t="shared" si="424"/>
        <v>0</v>
      </c>
      <c r="S456">
        <f t="shared" si="425"/>
        <v>0</v>
      </c>
      <c r="T456">
        <f t="shared" si="426"/>
        <v>0</v>
      </c>
      <c r="U456">
        <f t="shared" si="427"/>
        <v>0</v>
      </c>
      <c r="V456">
        <f t="shared" si="428"/>
        <v>0</v>
      </c>
      <c r="W456">
        <f t="shared" si="429"/>
        <v>0</v>
      </c>
      <c r="X456">
        <f t="shared" si="430"/>
        <v>0</v>
      </c>
      <c r="Y456">
        <f t="shared" si="431"/>
        <v>0</v>
      </c>
      <c r="AA456">
        <v>47636896</v>
      </c>
      <c r="AB456">
        <f t="shared" si="432"/>
        <v>16303</v>
      </c>
      <c r="AC456">
        <f t="shared" ref="AC456:AC469" si="460">ROUND((ES456),6)</f>
        <v>16303</v>
      </c>
      <c r="AD456">
        <f>ROUND((((ET456)-(EU456))+AE456),6)</f>
        <v>0</v>
      </c>
      <c r="AE456">
        <f t="shared" ref="AE456:AF459" si="461">ROUND((EU456),6)</f>
        <v>0</v>
      </c>
      <c r="AF456">
        <f t="shared" si="461"/>
        <v>0</v>
      </c>
      <c r="AG456">
        <f t="shared" si="434"/>
        <v>0</v>
      </c>
      <c r="AH456">
        <f t="shared" ref="AH456:AI459" si="462">(EW456)</f>
        <v>0</v>
      </c>
      <c r="AI456">
        <f t="shared" si="462"/>
        <v>0</v>
      </c>
      <c r="AJ456">
        <f t="shared" si="435"/>
        <v>0</v>
      </c>
      <c r="AK456">
        <v>16303</v>
      </c>
      <c r="AL456">
        <v>16303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81</v>
      </c>
      <c r="AU456">
        <v>60</v>
      </c>
      <c r="AV456">
        <v>1.06</v>
      </c>
      <c r="AW456">
        <v>1.06</v>
      </c>
      <c r="AZ456">
        <v>1</v>
      </c>
      <c r="BA456">
        <v>1</v>
      </c>
      <c r="BB456">
        <v>1</v>
      </c>
      <c r="BC456">
        <v>1</v>
      </c>
      <c r="BD456" t="s">
        <v>3</v>
      </c>
      <c r="BE456" t="s">
        <v>3</v>
      </c>
      <c r="BF456" t="s">
        <v>3</v>
      </c>
      <c r="BG456" t="s">
        <v>3</v>
      </c>
      <c r="BH456">
        <v>3</v>
      </c>
      <c r="BI456">
        <v>1</v>
      </c>
      <c r="BJ456" t="s">
        <v>236</v>
      </c>
      <c r="BM456">
        <v>13001</v>
      </c>
      <c r="BN456">
        <v>0</v>
      </c>
      <c r="BO456" t="s">
        <v>3</v>
      </c>
      <c r="BP456">
        <v>0</v>
      </c>
      <c r="BQ456">
        <v>2</v>
      </c>
      <c r="BR456">
        <v>0</v>
      </c>
      <c r="BS456">
        <v>1</v>
      </c>
      <c r="BT456">
        <v>1</v>
      </c>
      <c r="BU456">
        <v>1</v>
      </c>
      <c r="BV456">
        <v>1</v>
      </c>
      <c r="BW456">
        <v>1</v>
      </c>
      <c r="BX456">
        <v>1</v>
      </c>
      <c r="BY456" t="s">
        <v>3</v>
      </c>
      <c r="BZ456">
        <v>90</v>
      </c>
      <c r="CA456">
        <v>70</v>
      </c>
      <c r="CE456">
        <v>0</v>
      </c>
      <c r="CF456">
        <v>0</v>
      </c>
      <c r="CG456">
        <v>0</v>
      </c>
      <c r="CM456">
        <v>0</v>
      </c>
      <c r="CN456" t="s">
        <v>332</v>
      </c>
      <c r="CO456">
        <v>0</v>
      </c>
      <c r="CP456">
        <f t="shared" si="436"/>
        <v>206.48</v>
      </c>
      <c r="CQ456">
        <f t="shared" si="437"/>
        <v>16303</v>
      </c>
      <c r="CR456">
        <f t="shared" si="438"/>
        <v>0</v>
      </c>
      <c r="CS456">
        <f t="shared" si="439"/>
        <v>0</v>
      </c>
      <c r="CT456">
        <f t="shared" si="440"/>
        <v>0</v>
      </c>
      <c r="CU456">
        <f t="shared" si="441"/>
        <v>0</v>
      </c>
      <c r="CV456">
        <f t="shared" si="442"/>
        <v>0</v>
      </c>
      <c r="CW456">
        <f t="shared" si="443"/>
        <v>0</v>
      </c>
      <c r="CX456">
        <f t="shared" si="444"/>
        <v>0</v>
      </c>
      <c r="CY456">
        <f t="shared" si="445"/>
        <v>0</v>
      </c>
      <c r="CZ456">
        <f t="shared" si="446"/>
        <v>0</v>
      </c>
      <c r="DC456" t="s">
        <v>3</v>
      </c>
      <c r="DD456" t="s">
        <v>3</v>
      </c>
      <c r="DE456" t="s">
        <v>3</v>
      </c>
      <c r="DF456" t="s">
        <v>3</v>
      </c>
      <c r="DG456" t="s">
        <v>3</v>
      </c>
      <c r="DH456" t="s">
        <v>3</v>
      </c>
      <c r="DI456" t="s">
        <v>3</v>
      </c>
      <c r="DJ456" t="s">
        <v>3</v>
      </c>
      <c r="DK456" t="s">
        <v>3</v>
      </c>
      <c r="DL456" t="s">
        <v>3</v>
      </c>
      <c r="DM456" t="s">
        <v>3</v>
      </c>
      <c r="DN456">
        <v>0</v>
      </c>
      <c r="DO456">
        <v>0</v>
      </c>
      <c r="DP456">
        <v>1</v>
      </c>
      <c r="DQ456">
        <v>1</v>
      </c>
      <c r="DU456">
        <v>1009</v>
      </c>
      <c r="DV456" t="s">
        <v>19</v>
      </c>
      <c r="DW456" t="s">
        <v>19</v>
      </c>
      <c r="DX456">
        <v>1000</v>
      </c>
      <c r="EE456">
        <v>45919573</v>
      </c>
      <c r="EF456">
        <v>2</v>
      </c>
      <c r="EG456" t="s">
        <v>24</v>
      </c>
      <c r="EH456">
        <v>0</v>
      </c>
      <c r="EI456" t="s">
        <v>3</v>
      </c>
      <c r="EJ456">
        <v>1</v>
      </c>
      <c r="EK456">
        <v>13001</v>
      </c>
      <c r="EL456" t="s">
        <v>223</v>
      </c>
      <c r="EM456" t="s">
        <v>224</v>
      </c>
      <c r="EO456" t="s">
        <v>327</v>
      </c>
      <c r="EQ456">
        <v>0</v>
      </c>
      <c r="ER456">
        <v>16303</v>
      </c>
      <c r="ES456">
        <v>16303</v>
      </c>
      <c r="ET456">
        <v>0</v>
      </c>
      <c r="EU456">
        <v>0</v>
      </c>
      <c r="EV456">
        <v>0</v>
      </c>
      <c r="EW456">
        <v>0</v>
      </c>
      <c r="EX456">
        <v>0</v>
      </c>
      <c r="FQ456">
        <v>0</v>
      </c>
      <c r="FR456">
        <f t="shared" si="447"/>
        <v>0</v>
      </c>
      <c r="FS456">
        <v>0</v>
      </c>
      <c r="FT456" t="s">
        <v>28</v>
      </c>
      <c r="FU456" t="s">
        <v>29</v>
      </c>
      <c r="FX456">
        <v>81</v>
      </c>
      <c r="FY456">
        <v>59.5</v>
      </c>
      <c r="GA456" t="s">
        <v>3</v>
      </c>
      <c r="GD456">
        <v>1</v>
      </c>
      <c r="GF456">
        <v>-1644319245</v>
      </c>
      <c r="GG456">
        <v>2</v>
      </c>
      <c r="GH456">
        <v>1</v>
      </c>
      <c r="GI456">
        <v>-2</v>
      </c>
      <c r="GJ456">
        <v>0</v>
      </c>
      <c r="GK456">
        <v>0</v>
      </c>
      <c r="GL456">
        <f t="shared" si="448"/>
        <v>0</v>
      </c>
      <c r="GM456">
        <f t="shared" si="449"/>
        <v>206.48</v>
      </c>
      <c r="GN456">
        <f t="shared" si="450"/>
        <v>206.48</v>
      </c>
      <c r="GO456">
        <f t="shared" si="451"/>
        <v>0</v>
      </c>
      <c r="GP456">
        <f t="shared" si="452"/>
        <v>0</v>
      </c>
      <c r="GR456">
        <v>0</v>
      </c>
      <c r="GS456">
        <v>3</v>
      </c>
      <c r="GT456">
        <v>0</v>
      </c>
      <c r="GU456" t="s">
        <v>3</v>
      </c>
      <c r="GV456">
        <f t="shared" si="453"/>
        <v>0</v>
      </c>
      <c r="GW456">
        <v>1</v>
      </c>
      <c r="GX456">
        <f t="shared" si="454"/>
        <v>0</v>
      </c>
      <c r="HA456">
        <v>0</v>
      </c>
      <c r="HB456">
        <v>0</v>
      </c>
      <c r="HC456">
        <f t="shared" si="455"/>
        <v>0</v>
      </c>
      <c r="IK456">
        <v>0</v>
      </c>
    </row>
    <row r="457" spans="1:245" x14ac:dyDescent="0.2">
      <c r="A457">
        <v>18</v>
      </c>
      <c r="B457">
        <v>1</v>
      </c>
      <c r="C457">
        <v>1023</v>
      </c>
      <c r="E457" t="s">
        <v>501</v>
      </c>
      <c r="F457" t="s">
        <v>234</v>
      </c>
      <c r="G457" t="s">
        <v>235</v>
      </c>
      <c r="H457" t="s">
        <v>19</v>
      </c>
      <c r="I457">
        <f>I455*J457</f>
        <v>1.2664999999999999E-2</v>
      </c>
      <c r="J457">
        <v>4.1798679867986799E-2</v>
      </c>
      <c r="O457">
        <f t="shared" si="421"/>
        <v>206.48</v>
      </c>
      <c r="P457">
        <f t="shared" si="422"/>
        <v>206.48</v>
      </c>
      <c r="Q457">
        <f t="shared" si="423"/>
        <v>0</v>
      </c>
      <c r="R457">
        <f t="shared" si="424"/>
        <v>0</v>
      </c>
      <c r="S457">
        <f t="shared" si="425"/>
        <v>0</v>
      </c>
      <c r="T457">
        <f t="shared" si="426"/>
        <v>0</v>
      </c>
      <c r="U457">
        <f t="shared" si="427"/>
        <v>0</v>
      </c>
      <c r="V457">
        <f t="shared" si="428"/>
        <v>0</v>
      </c>
      <c r="W457">
        <f t="shared" si="429"/>
        <v>0</v>
      </c>
      <c r="X457">
        <f t="shared" si="430"/>
        <v>0</v>
      </c>
      <c r="Y457">
        <f t="shared" si="431"/>
        <v>0</v>
      </c>
      <c r="AA457">
        <v>47641669</v>
      </c>
      <c r="AB457">
        <f t="shared" si="432"/>
        <v>16303</v>
      </c>
      <c r="AC457">
        <f t="shared" si="460"/>
        <v>16303</v>
      </c>
      <c r="AD457">
        <f>ROUND((((ET457)-(EU457))+AE457),6)</f>
        <v>0</v>
      </c>
      <c r="AE457">
        <f t="shared" si="461"/>
        <v>0</v>
      </c>
      <c r="AF457">
        <f t="shared" si="461"/>
        <v>0</v>
      </c>
      <c r="AG457">
        <f t="shared" si="434"/>
        <v>0</v>
      </c>
      <c r="AH457">
        <f t="shared" si="462"/>
        <v>0</v>
      </c>
      <c r="AI457">
        <f t="shared" si="462"/>
        <v>0</v>
      </c>
      <c r="AJ457">
        <f t="shared" si="435"/>
        <v>0</v>
      </c>
      <c r="AK457">
        <v>16303</v>
      </c>
      <c r="AL457">
        <v>16303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81</v>
      </c>
      <c r="AU457">
        <v>60</v>
      </c>
      <c r="AV457">
        <v>1</v>
      </c>
      <c r="AW457">
        <v>1</v>
      </c>
      <c r="AZ457">
        <v>1</v>
      </c>
      <c r="BA457">
        <v>1</v>
      </c>
      <c r="BB457">
        <v>1</v>
      </c>
      <c r="BC457">
        <v>1</v>
      </c>
      <c r="BD457" t="s">
        <v>3</v>
      </c>
      <c r="BE457" t="s">
        <v>3</v>
      </c>
      <c r="BF457" t="s">
        <v>3</v>
      </c>
      <c r="BG457" t="s">
        <v>3</v>
      </c>
      <c r="BH457">
        <v>3</v>
      </c>
      <c r="BI457">
        <v>1</v>
      </c>
      <c r="BJ457" t="s">
        <v>236</v>
      </c>
      <c r="BM457">
        <v>13001</v>
      </c>
      <c r="BN457">
        <v>0</v>
      </c>
      <c r="BO457" t="s">
        <v>3</v>
      </c>
      <c r="BP457">
        <v>0</v>
      </c>
      <c r="BQ457">
        <v>2</v>
      </c>
      <c r="BR457">
        <v>0</v>
      </c>
      <c r="BS457">
        <v>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3</v>
      </c>
      <c r="BZ457">
        <v>90</v>
      </c>
      <c r="CA457">
        <v>70</v>
      </c>
      <c r="CE457">
        <v>0</v>
      </c>
      <c r="CF457">
        <v>0</v>
      </c>
      <c r="CG457">
        <v>0</v>
      </c>
      <c r="CM457">
        <v>0</v>
      </c>
      <c r="CN457" t="s">
        <v>332</v>
      </c>
      <c r="CO457">
        <v>0</v>
      </c>
      <c r="CP457">
        <f t="shared" si="436"/>
        <v>206.48</v>
      </c>
      <c r="CQ457">
        <f t="shared" si="437"/>
        <v>16303</v>
      </c>
      <c r="CR457">
        <f t="shared" si="438"/>
        <v>0</v>
      </c>
      <c r="CS457">
        <f t="shared" si="439"/>
        <v>0</v>
      </c>
      <c r="CT457">
        <f t="shared" si="440"/>
        <v>0</v>
      </c>
      <c r="CU457">
        <f t="shared" si="441"/>
        <v>0</v>
      </c>
      <c r="CV457">
        <f t="shared" si="442"/>
        <v>0</v>
      </c>
      <c r="CW457">
        <f t="shared" si="443"/>
        <v>0</v>
      </c>
      <c r="CX457">
        <f t="shared" si="444"/>
        <v>0</v>
      </c>
      <c r="CY457">
        <f t="shared" si="445"/>
        <v>0</v>
      </c>
      <c r="CZ457">
        <f t="shared" si="446"/>
        <v>0</v>
      </c>
      <c r="DC457" t="s">
        <v>3</v>
      </c>
      <c r="DD457" t="s">
        <v>3</v>
      </c>
      <c r="DE457" t="s">
        <v>3</v>
      </c>
      <c r="DF457" t="s">
        <v>3</v>
      </c>
      <c r="DG457" t="s">
        <v>3</v>
      </c>
      <c r="DH457" t="s">
        <v>3</v>
      </c>
      <c r="DI457" t="s">
        <v>3</v>
      </c>
      <c r="DJ457" t="s">
        <v>3</v>
      </c>
      <c r="DK457" t="s">
        <v>3</v>
      </c>
      <c r="DL457" t="s">
        <v>3</v>
      </c>
      <c r="DM457" t="s">
        <v>3</v>
      </c>
      <c r="DN457">
        <v>0</v>
      </c>
      <c r="DO457">
        <v>0</v>
      </c>
      <c r="DP457">
        <v>1</v>
      </c>
      <c r="DQ457">
        <v>1</v>
      </c>
      <c r="DU457">
        <v>1009</v>
      </c>
      <c r="DV457" t="s">
        <v>19</v>
      </c>
      <c r="DW457" t="s">
        <v>19</v>
      </c>
      <c r="DX457">
        <v>1000</v>
      </c>
      <c r="EE457">
        <v>45919573</v>
      </c>
      <c r="EF457">
        <v>2</v>
      </c>
      <c r="EG457" t="s">
        <v>24</v>
      </c>
      <c r="EH457">
        <v>0</v>
      </c>
      <c r="EI457" t="s">
        <v>3</v>
      </c>
      <c r="EJ457">
        <v>1</v>
      </c>
      <c r="EK457">
        <v>13001</v>
      </c>
      <c r="EL457" t="s">
        <v>223</v>
      </c>
      <c r="EM457" t="s">
        <v>224</v>
      </c>
      <c r="EO457" t="s">
        <v>327</v>
      </c>
      <c r="EQ457">
        <v>0</v>
      </c>
      <c r="ER457">
        <v>16303</v>
      </c>
      <c r="ES457">
        <v>16303</v>
      </c>
      <c r="ET457">
        <v>0</v>
      </c>
      <c r="EU457">
        <v>0</v>
      </c>
      <c r="EV457">
        <v>0</v>
      </c>
      <c r="EW457">
        <v>0</v>
      </c>
      <c r="EX457">
        <v>0</v>
      </c>
      <c r="FQ457">
        <v>0</v>
      </c>
      <c r="FR457">
        <f t="shared" si="447"/>
        <v>0</v>
      </c>
      <c r="FS457">
        <v>0</v>
      </c>
      <c r="FT457" t="s">
        <v>28</v>
      </c>
      <c r="FU457" t="s">
        <v>29</v>
      </c>
      <c r="FX457">
        <v>81</v>
      </c>
      <c r="FY457">
        <v>59.5</v>
      </c>
      <c r="GA457" t="s">
        <v>3</v>
      </c>
      <c r="GD457">
        <v>1</v>
      </c>
      <c r="GF457">
        <v>-1644319245</v>
      </c>
      <c r="GG457">
        <v>2</v>
      </c>
      <c r="GH457">
        <v>1</v>
      </c>
      <c r="GI457">
        <v>-2</v>
      </c>
      <c r="GJ457">
        <v>0</v>
      </c>
      <c r="GK457">
        <v>0</v>
      </c>
      <c r="GL457">
        <f t="shared" si="448"/>
        <v>0</v>
      </c>
      <c r="GM457">
        <f t="shared" si="449"/>
        <v>206.48</v>
      </c>
      <c r="GN457">
        <f t="shared" si="450"/>
        <v>206.48</v>
      </c>
      <c r="GO457">
        <f t="shared" si="451"/>
        <v>0</v>
      </c>
      <c r="GP457">
        <f t="shared" si="452"/>
        <v>0</v>
      </c>
      <c r="GR457">
        <v>0</v>
      </c>
      <c r="GS457">
        <v>0</v>
      </c>
      <c r="GT457">
        <v>0</v>
      </c>
      <c r="GU457" t="s">
        <v>3</v>
      </c>
      <c r="GV457">
        <f t="shared" si="453"/>
        <v>0</v>
      </c>
      <c r="GW457">
        <v>1</v>
      </c>
      <c r="GX457">
        <f t="shared" si="454"/>
        <v>0</v>
      </c>
      <c r="HA457">
        <v>0</v>
      </c>
      <c r="HB457">
        <v>0</v>
      </c>
      <c r="HC457">
        <f t="shared" si="455"/>
        <v>0</v>
      </c>
      <c r="IK457">
        <v>0</v>
      </c>
    </row>
    <row r="458" spans="1:245" x14ac:dyDescent="0.2">
      <c r="A458">
        <v>18</v>
      </c>
      <c r="B458">
        <v>1</v>
      </c>
      <c r="C458">
        <v>1013</v>
      </c>
      <c r="E458" t="s">
        <v>502</v>
      </c>
      <c r="F458" t="s">
        <v>238</v>
      </c>
      <c r="G458" t="s">
        <v>239</v>
      </c>
      <c r="H458" t="s">
        <v>19</v>
      </c>
      <c r="I458">
        <f>I454*J458</f>
        <v>-1.2664999999999999E-2</v>
      </c>
      <c r="J458">
        <v>-4.1798679867986799E-2</v>
      </c>
      <c r="O458">
        <f t="shared" si="421"/>
        <v>-181.27</v>
      </c>
      <c r="P458">
        <f t="shared" si="422"/>
        <v>-181.27</v>
      </c>
      <c r="Q458">
        <f t="shared" si="423"/>
        <v>0</v>
      </c>
      <c r="R458">
        <f t="shared" si="424"/>
        <v>0</v>
      </c>
      <c r="S458">
        <f t="shared" si="425"/>
        <v>0</v>
      </c>
      <c r="T458">
        <f t="shared" si="426"/>
        <v>0</v>
      </c>
      <c r="U458">
        <f t="shared" si="427"/>
        <v>0</v>
      </c>
      <c r="V458">
        <f t="shared" si="428"/>
        <v>0</v>
      </c>
      <c r="W458">
        <f t="shared" si="429"/>
        <v>0</v>
      </c>
      <c r="X458">
        <f t="shared" si="430"/>
        <v>0</v>
      </c>
      <c r="Y458">
        <f t="shared" si="431"/>
        <v>0</v>
      </c>
      <c r="AA458">
        <v>47636896</v>
      </c>
      <c r="AB458">
        <f t="shared" si="432"/>
        <v>14312.87</v>
      </c>
      <c r="AC458">
        <f t="shared" si="460"/>
        <v>14312.87</v>
      </c>
      <c r="AD458">
        <f>ROUND((((ET458)-(EU458))+AE458),6)</f>
        <v>0</v>
      </c>
      <c r="AE458">
        <f t="shared" si="461"/>
        <v>0</v>
      </c>
      <c r="AF458">
        <f t="shared" si="461"/>
        <v>0</v>
      </c>
      <c r="AG458">
        <f t="shared" si="434"/>
        <v>0</v>
      </c>
      <c r="AH458">
        <f t="shared" si="462"/>
        <v>0</v>
      </c>
      <c r="AI458">
        <f t="shared" si="462"/>
        <v>0</v>
      </c>
      <c r="AJ458">
        <f t="shared" si="435"/>
        <v>0</v>
      </c>
      <c r="AK458">
        <v>14312.87</v>
      </c>
      <c r="AL458">
        <v>14312.87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81</v>
      </c>
      <c r="AU458">
        <v>60</v>
      </c>
      <c r="AV458">
        <v>1.06</v>
      </c>
      <c r="AW458">
        <v>1.06</v>
      </c>
      <c r="AZ458">
        <v>1</v>
      </c>
      <c r="BA458">
        <v>1</v>
      </c>
      <c r="BB458">
        <v>1</v>
      </c>
      <c r="BC458">
        <v>1</v>
      </c>
      <c r="BD458" t="s">
        <v>3</v>
      </c>
      <c r="BE458" t="s">
        <v>3</v>
      </c>
      <c r="BF458" t="s">
        <v>3</v>
      </c>
      <c r="BG458" t="s">
        <v>3</v>
      </c>
      <c r="BH458">
        <v>3</v>
      </c>
      <c r="BI458">
        <v>1</v>
      </c>
      <c r="BJ458" t="s">
        <v>240</v>
      </c>
      <c r="BM458">
        <v>13001</v>
      </c>
      <c r="BN458">
        <v>0</v>
      </c>
      <c r="BO458" t="s">
        <v>3</v>
      </c>
      <c r="BP458">
        <v>0</v>
      </c>
      <c r="BQ458">
        <v>2</v>
      </c>
      <c r="BR458">
        <v>1</v>
      </c>
      <c r="BS458">
        <v>1</v>
      </c>
      <c r="BT458">
        <v>1</v>
      </c>
      <c r="BU458">
        <v>1</v>
      </c>
      <c r="BV458">
        <v>1</v>
      </c>
      <c r="BW458">
        <v>1</v>
      </c>
      <c r="BX458">
        <v>1</v>
      </c>
      <c r="BY458" t="s">
        <v>3</v>
      </c>
      <c r="BZ458">
        <v>90</v>
      </c>
      <c r="CA458">
        <v>70</v>
      </c>
      <c r="CE458">
        <v>0</v>
      </c>
      <c r="CF458">
        <v>0</v>
      </c>
      <c r="CG458">
        <v>0</v>
      </c>
      <c r="CM458">
        <v>0</v>
      </c>
      <c r="CN458" t="s">
        <v>332</v>
      </c>
      <c r="CO458">
        <v>0</v>
      </c>
      <c r="CP458">
        <f t="shared" si="436"/>
        <v>-181.27</v>
      </c>
      <c r="CQ458">
        <f t="shared" si="437"/>
        <v>14312.87</v>
      </c>
      <c r="CR458">
        <f t="shared" si="438"/>
        <v>0</v>
      </c>
      <c r="CS458">
        <f t="shared" si="439"/>
        <v>0</v>
      </c>
      <c r="CT458">
        <f t="shared" si="440"/>
        <v>0</v>
      </c>
      <c r="CU458">
        <f t="shared" si="441"/>
        <v>0</v>
      </c>
      <c r="CV458">
        <f t="shared" si="442"/>
        <v>0</v>
      </c>
      <c r="CW458">
        <f t="shared" si="443"/>
        <v>0</v>
      </c>
      <c r="CX458">
        <f t="shared" si="444"/>
        <v>0</v>
      </c>
      <c r="CY458">
        <f t="shared" si="445"/>
        <v>0</v>
      </c>
      <c r="CZ458">
        <f t="shared" si="446"/>
        <v>0</v>
      </c>
      <c r="DC458" t="s">
        <v>3</v>
      </c>
      <c r="DD458" t="s">
        <v>3</v>
      </c>
      <c r="DE458" t="s">
        <v>3</v>
      </c>
      <c r="DF458" t="s">
        <v>3</v>
      </c>
      <c r="DG458" t="s">
        <v>3</v>
      </c>
      <c r="DH458" t="s">
        <v>3</v>
      </c>
      <c r="DI458" t="s">
        <v>3</v>
      </c>
      <c r="DJ458" t="s">
        <v>3</v>
      </c>
      <c r="DK458" t="s">
        <v>3</v>
      </c>
      <c r="DL458" t="s">
        <v>3</v>
      </c>
      <c r="DM458" t="s">
        <v>3</v>
      </c>
      <c r="DN458">
        <v>0</v>
      </c>
      <c r="DO458">
        <v>0</v>
      </c>
      <c r="DP458">
        <v>1</v>
      </c>
      <c r="DQ458">
        <v>1</v>
      </c>
      <c r="DU458">
        <v>1009</v>
      </c>
      <c r="DV458" t="s">
        <v>19</v>
      </c>
      <c r="DW458" t="s">
        <v>19</v>
      </c>
      <c r="DX458">
        <v>1000</v>
      </c>
      <c r="EE458">
        <v>45919573</v>
      </c>
      <c r="EF458">
        <v>2</v>
      </c>
      <c r="EG458" t="s">
        <v>24</v>
      </c>
      <c r="EH458">
        <v>0</v>
      </c>
      <c r="EI458" t="s">
        <v>3</v>
      </c>
      <c r="EJ458">
        <v>1</v>
      </c>
      <c r="EK458">
        <v>13001</v>
      </c>
      <c r="EL458" t="s">
        <v>223</v>
      </c>
      <c r="EM458" t="s">
        <v>224</v>
      </c>
      <c r="EO458" t="s">
        <v>327</v>
      </c>
      <c r="EQ458">
        <v>32768</v>
      </c>
      <c r="ER458">
        <v>14312.87</v>
      </c>
      <c r="ES458">
        <v>14312.87</v>
      </c>
      <c r="ET458">
        <v>0</v>
      </c>
      <c r="EU458">
        <v>0</v>
      </c>
      <c r="EV458">
        <v>0</v>
      </c>
      <c r="EW458">
        <v>0</v>
      </c>
      <c r="EX458">
        <v>0</v>
      </c>
      <c r="FQ458">
        <v>0</v>
      </c>
      <c r="FR458">
        <f t="shared" si="447"/>
        <v>0</v>
      </c>
      <c r="FS458">
        <v>0</v>
      </c>
      <c r="FT458" t="s">
        <v>28</v>
      </c>
      <c r="FU458" t="s">
        <v>29</v>
      </c>
      <c r="FX458">
        <v>81</v>
      </c>
      <c r="FY458">
        <v>59.5</v>
      </c>
      <c r="GA458" t="s">
        <v>3</v>
      </c>
      <c r="GD458">
        <v>1</v>
      </c>
      <c r="GF458">
        <v>314961973</v>
      </c>
      <c r="GG458">
        <v>2</v>
      </c>
      <c r="GH458">
        <v>1</v>
      </c>
      <c r="GI458">
        <v>-2</v>
      </c>
      <c r="GJ458">
        <v>0</v>
      </c>
      <c r="GK458">
        <v>0</v>
      </c>
      <c r="GL458">
        <f t="shared" si="448"/>
        <v>0</v>
      </c>
      <c r="GM458">
        <f t="shared" si="449"/>
        <v>-181.27</v>
      </c>
      <c r="GN458">
        <f t="shared" si="450"/>
        <v>-181.27</v>
      </c>
      <c r="GO458">
        <f t="shared" si="451"/>
        <v>0</v>
      </c>
      <c r="GP458">
        <f t="shared" si="452"/>
        <v>0</v>
      </c>
      <c r="GR458">
        <v>0</v>
      </c>
      <c r="GS458">
        <v>3</v>
      </c>
      <c r="GT458">
        <v>0</v>
      </c>
      <c r="GU458" t="s">
        <v>3</v>
      </c>
      <c r="GV458">
        <f t="shared" si="453"/>
        <v>0</v>
      </c>
      <c r="GW458">
        <v>1</v>
      </c>
      <c r="GX458">
        <f t="shared" si="454"/>
        <v>0</v>
      </c>
      <c r="HA458">
        <v>0</v>
      </c>
      <c r="HB458">
        <v>0</v>
      </c>
      <c r="HC458">
        <f t="shared" si="455"/>
        <v>0</v>
      </c>
      <c r="IK458">
        <v>0</v>
      </c>
    </row>
    <row r="459" spans="1:245" x14ac:dyDescent="0.2">
      <c r="A459">
        <v>18</v>
      </c>
      <c r="B459">
        <v>1</v>
      </c>
      <c r="C459">
        <v>1022</v>
      </c>
      <c r="E459" t="s">
        <v>502</v>
      </c>
      <c r="F459" t="s">
        <v>238</v>
      </c>
      <c r="G459" t="s">
        <v>239</v>
      </c>
      <c r="H459" t="s">
        <v>19</v>
      </c>
      <c r="I459">
        <f>I455*J459</f>
        <v>-1.2664999999999999E-2</v>
      </c>
      <c r="J459">
        <v>-4.1798679867986799E-2</v>
      </c>
      <c r="O459">
        <f t="shared" si="421"/>
        <v>-181.27</v>
      </c>
      <c r="P459">
        <f t="shared" si="422"/>
        <v>-181.27</v>
      </c>
      <c r="Q459">
        <f t="shared" si="423"/>
        <v>0</v>
      </c>
      <c r="R459">
        <f t="shared" si="424"/>
        <v>0</v>
      </c>
      <c r="S459">
        <f t="shared" si="425"/>
        <v>0</v>
      </c>
      <c r="T459">
        <f t="shared" si="426"/>
        <v>0</v>
      </c>
      <c r="U459">
        <f t="shared" si="427"/>
        <v>0</v>
      </c>
      <c r="V459">
        <f t="shared" si="428"/>
        <v>0</v>
      </c>
      <c r="W459">
        <f t="shared" si="429"/>
        <v>0</v>
      </c>
      <c r="X459">
        <f t="shared" si="430"/>
        <v>0</v>
      </c>
      <c r="Y459">
        <f t="shared" si="431"/>
        <v>0</v>
      </c>
      <c r="AA459">
        <v>47641669</v>
      </c>
      <c r="AB459">
        <f t="shared" si="432"/>
        <v>14312.87</v>
      </c>
      <c r="AC459">
        <f t="shared" si="460"/>
        <v>14312.87</v>
      </c>
      <c r="AD459">
        <f>ROUND((((ET459)-(EU459))+AE459),6)</f>
        <v>0</v>
      </c>
      <c r="AE459">
        <f t="shared" si="461"/>
        <v>0</v>
      </c>
      <c r="AF459">
        <f t="shared" si="461"/>
        <v>0</v>
      </c>
      <c r="AG459">
        <f t="shared" si="434"/>
        <v>0</v>
      </c>
      <c r="AH459">
        <f t="shared" si="462"/>
        <v>0</v>
      </c>
      <c r="AI459">
        <f t="shared" si="462"/>
        <v>0</v>
      </c>
      <c r="AJ459">
        <f t="shared" si="435"/>
        <v>0</v>
      </c>
      <c r="AK459">
        <v>14312.87</v>
      </c>
      <c r="AL459">
        <v>14312.87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81</v>
      </c>
      <c r="AU459">
        <v>60</v>
      </c>
      <c r="AV459">
        <v>1</v>
      </c>
      <c r="AW459">
        <v>1</v>
      </c>
      <c r="AZ459">
        <v>1</v>
      </c>
      <c r="BA459">
        <v>1</v>
      </c>
      <c r="BB459">
        <v>1</v>
      </c>
      <c r="BC459">
        <v>1</v>
      </c>
      <c r="BD459" t="s">
        <v>3</v>
      </c>
      <c r="BE459" t="s">
        <v>3</v>
      </c>
      <c r="BF459" t="s">
        <v>3</v>
      </c>
      <c r="BG459" t="s">
        <v>3</v>
      </c>
      <c r="BH459">
        <v>3</v>
      </c>
      <c r="BI459">
        <v>1</v>
      </c>
      <c r="BJ459" t="s">
        <v>240</v>
      </c>
      <c r="BM459">
        <v>13001</v>
      </c>
      <c r="BN459">
        <v>0</v>
      </c>
      <c r="BO459" t="s">
        <v>3</v>
      </c>
      <c r="BP459">
        <v>0</v>
      </c>
      <c r="BQ459">
        <v>2</v>
      </c>
      <c r="BR459">
        <v>1</v>
      </c>
      <c r="BS459">
        <v>1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3</v>
      </c>
      <c r="BZ459">
        <v>90</v>
      </c>
      <c r="CA459">
        <v>70</v>
      </c>
      <c r="CE459">
        <v>0</v>
      </c>
      <c r="CF459">
        <v>0</v>
      </c>
      <c r="CG459">
        <v>0</v>
      </c>
      <c r="CM459">
        <v>0</v>
      </c>
      <c r="CN459" t="s">
        <v>332</v>
      </c>
      <c r="CO459">
        <v>0</v>
      </c>
      <c r="CP459">
        <f t="shared" si="436"/>
        <v>-181.27</v>
      </c>
      <c r="CQ459">
        <f t="shared" si="437"/>
        <v>14312.87</v>
      </c>
      <c r="CR459">
        <f t="shared" si="438"/>
        <v>0</v>
      </c>
      <c r="CS459">
        <f t="shared" si="439"/>
        <v>0</v>
      </c>
      <c r="CT459">
        <f t="shared" si="440"/>
        <v>0</v>
      </c>
      <c r="CU459">
        <f t="shared" si="441"/>
        <v>0</v>
      </c>
      <c r="CV459">
        <f t="shared" si="442"/>
        <v>0</v>
      </c>
      <c r="CW459">
        <f t="shared" si="443"/>
        <v>0</v>
      </c>
      <c r="CX459">
        <f t="shared" si="444"/>
        <v>0</v>
      </c>
      <c r="CY459">
        <f t="shared" si="445"/>
        <v>0</v>
      </c>
      <c r="CZ459">
        <f t="shared" si="446"/>
        <v>0</v>
      </c>
      <c r="DC459" t="s">
        <v>3</v>
      </c>
      <c r="DD459" t="s">
        <v>3</v>
      </c>
      <c r="DE459" t="s">
        <v>3</v>
      </c>
      <c r="DF459" t="s">
        <v>3</v>
      </c>
      <c r="DG459" t="s">
        <v>3</v>
      </c>
      <c r="DH459" t="s">
        <v>3</v>
      </c>
      <c r="DI459" t="s">
        <v>3</v>
      </c>
      <c r="DJ459" t="s">
        <v>3</v>
      </c>
      <c r="DK459" t="s">
        <v>3</v>
      </c>
      <c r="DL459" t="s">
        <v>3</v>
      </c>
      <c r="DM459" t="s">
        <v>3</v>
      </c>
      <c r="DN459">
        <v>0</v>
      </c>
      <c r="DO459">
        <v>0</v>
      </c>
      <c r="DP459">
        <v>1</v>
      </c>
      <c r="DQ459">
        <v>1</v>
      </c>
      <c r="DU459">
        <v>1009</v>
      </c>
      <c r="DV459" t="s">
        <v>19</v>
      </c>
      <c r="DW459" t="s">
        <v>19</v>
      </c>
      <c r="DX459">
        <v>1000</v>
      </c>
      <c r="EE459">
        <v>45919573</v>
      </c>
      <c r="EF459">
        <v>2</v>
      </c>
      <c r="EG459" t="s">
        <v>24</v>
      </c>
      <c r="EH459">
        <v>0</v>
      </c>
      <c r="EI459" t="s">
        <v>3</v>
      </c>
      <c r="EJ459">
        <v>1</v>
      </c>
      <c r="EK459">
        <v>13001</v>
      </c>
      <c r="EL459" t="s">
        <v>223</v>
      </c>
      <c r="EM459" t="s">
        <v>224</v>
      </c>
      <c r="EO459" t="s">
        <v>327</v>
      </c>
      <c r="EQ459">
        <v>32768</v>
      </c>
      <c r="ER459">
        <v>14312.87</v>
      </c>
      <c r="ES459">
        <v>14312.87</v>
      </c>
      <c r="ET459">
        <v>0</v>
      </c>
      <c r="EU459">
        <v>0</v>
      </c>
      <c r="EV459">
        <v>0</v>
      </c>
      <c r="EW459">
        <v>0</v>
      </c>
      <c r="EX459">
        <v>0</v>
      </c>
      <c r="FQ459">
        <v>0</v>
      </c>
      <c r="FR459">
        <f t="shared" si="447"/>
        <v>0</v>
      </c>
      <c r="FS459">
        <v>0</v>
      </c>
      <c r="FT459" t="s">
        <v>28</v>
      </c>
      <c r="FU459" t="s">
        <v>29</v>
      </c>
      <c r="FX459">
        <v>81</v>
      </c>
      <c r="FY459">
        <v>59.5</v>
      </c>
      <c r="GA459" t="s">
        <v>3</v>
      </c>
      <c r="GD459">
        <v>1</v>
      </c>
      <c r="GF459">
        <v>314961973</v>
      </c>
      <c r="GG459">
        <v>2</v>
      </c>
      <c r="GH459">
        <v>1</v>
      </c>
      <c r="GI459">
        <v>-2</v>
      </c>
      <c r="GJ459">
        <v>0</v>
      </c>
      <c r="GK459">
        <v>0</v>
      </c>
      <c r="GL459">
        <f t="shared" si="448"/>
        <v>0</v>
      </c>
      <c r="GM459">
        <f t="shared" si="449"/>
        <v>-181.27</v>
      </c>
      <c r="GN459">
        <f t="shared" si="450"/>
        <v>-181.27</v>
      </c>
      <c r="GO459">
        <f t="shared" si="451"/>
        <v>0</v>
      </c>
      <c r="GP459">
        <f t="shared" si="452"/>
        <v>0</v>
      </c>
      <c r="GR459">
        <v>0</v>
      </c>
      <c r="GS459">
        <v>0</v>
      </c>
      <c r="GT459">
        <v>0</v>
      </c>
      <c r="GU459" t="s">
        <v>3</v>
      </c>
      <c r="GV459">
        <f t="shared" si="453"/>
        <v>0</v>
      </c>
      <c r="GW459">
        <v>1</v>
      </c>
      <c r="GX459">
        <f t="shared" si="454"/>
        <v>0</v>
      </c>
      <c r="HA459">
        <v>0</v>
      </c>
      <c r="HB459">
        <v>0</v>
      </c>
      <c r="HC459">
        <f t="shared" si="455"/>
        <v>0</v>
      </c>
      <c r="IK459">
        <v>0</v>
      </c>
    </row>
    <row r="460" spans="1:245" x14ac:dyDescent="0.2">
      <c r="A460">
        <v>17</v>
      </c>
      <c r="B460">
        <v>1</v>
      </c>
      <c r="C460">
        <f>ROW(SmtRes!A1029)</f>
        <v>1029</v>
      </c>
      <c r="D460">
        <f>ROW(EtalonRes!A1024)</f>
        <v>1024</v>
      </c>
      <c r="E460" t="s">
        <v>503</v>
      </c>
      <c r="F460" t="s">
        <v>443</v>
      </c>
      <c r="G460" t="s">
        <v>444</v>
      </c>
      <c r="H460" t="s">
        <v>251</v>
      </c>
      <c r="I460">
        <v>6</v>
      </c>
      <c r="J460">
        <v>0</v>
      </c>
      <c r="O460">
        <f t="shared" si="421"/>
        <v>55.93</v>
      </c>
      <c r="P460">
        <f t="shared" si="422"/>
        <v>46.8</v>
      </c>
      <c r="Q460">
        <f t="shared" si="423"/>
        <v>0</v>
      </c>
      <c r="R460">
        <f t="shared" si="424"/>
        <v>0</v>
      </c>
      <c r="S460">
        <f t="shared" si="425"/>
        <v>9.1300000000000008</v>
      </c>
      <c r="T460">
        <f t="shared" si="426"/>
        <v>0</v>
      </c>
      <c r="U460">
        <f t="shared" si="427"/>
        <v>0.95219999999999994</v>
      </c>
      <c r="V460">
        <f t="shared" si="428"/>
        <v>0</v>
      </c>
      <c r="W460">
        <f t="shared" si="429"/>
        <v>0</v>
      </c>
      <c r="X460">
        <f t="shared" si="430"/>
        <v>9.86</v>
      </c>
      <c r="Y460">
        <f t="shared" si="431"/>
        <v>5.0199999999999996</v>
      </c>
      <c r="AA460">
        <v>47636896</v>
      </c>
      <c r="AB460">
        <f t="shared" si="432"/>
        <v>9.3208749999999991</v>
      </c>
      <c r="AC460">
        <f t="shared" si="460"/>
        <v>7.8</v>
      </c>
      <c r="AD460">
        <f>ROUND((((((ET460*1.15)*1.25))-(((EU460*1.15)*1.25)))+AE460),6)</f>
        <v>0</v>
      </c>
      <c r="AE460">
        <f>ROUND((((EU460*1.15)*1.25)),6)</f>
        <v>0</v>
      </c>
      <c r="AF460">
        <f>ROUND((((EV460*1.15)*1.15)),6)</f>
        <v>1.520875</v>
      </c>
      <c r="AG460">
        <f t="shared" si="434"/>
        <v>0</v>
      </c>
      <c r="AH460">
        <f>(((EW460*1.15)*1.15))</f>
        <v>0.15869999999999998</v>
      </c>
      <c r="AI460">
        <f>(((EX460*1.15)*1.25))</f>
        <v>0</v>
      </c>
      <c r="AJ460">
        <f t="shared" si="435"/>
        <v>0</v>
      </c>
      <c r="AK460">
        <v>8.9499999999999993</v>
      </c>
      <c r="AL460">
        <v>7.8</v>
      </c>
      <c r="AM460">
        <v>0</v>
      </c>
      <c r="AN460">
        <v>0</v>
      </c>
      <c r="AO460">
        <v>1.1499999999999999</v>
      </c>
      <c r="AP460">
        <v>0</v>
      </c>
      <c r="AQ460">
        <v>0.12</v>
      </c>
      <c r="AR460">
        <v>0</v>
      </c>
      <c r="AS460">
        <v>0</v>
      </c>
      <c r="AT460">
        <v>108</v>
      </c>
      <c r="AU460">
        <v>55</v>
      </c>
      <c r="AV460">
        <v>1</v>
      </c>
      <c r="AW460">
        <v>1</v>
      </c>
      <c r="AZ460">
        <v>1</v>
      </c>
      <c r="BA460">
        <v>1</v>
      </c>
      <c r="BB460">
        <v>1</v>
      </c>
      <c r="BC460">
        <v>1</v>
      </c>
      <c r="BD460" t="s">
        <v>3</v>
      </c>
      <c r="BE460" t="s">
        <v>3</v>
      </c>
      <c r="BF460" t="s">
        <v>3</v>
      </c>
      <c r="BG460" t="s">
        <v>3</v>
      </c>
      <c r="BH460">
        <v>0</v>
      </c>
      <c r="BI460">
        <v>1</v>
      </c>
      <c r="BJ460" t="s">
        <v>445</v>
      </c>
      <c r="BM460">
        <v>12001</v>
      </c>
      <c r="BN460">
        <v>0</v>
      </c>
      <c r="BO460" t="s">
        <v>3</v>
      </c>
      <c r="BP460">
        <v>0</v>
      </c>
      <c r="BQ460">
        <v>2</v>
      </c>
      <c r="BR460">
        <v>0</v>
      </c>
      <c r="BS460">
        <v>1</v>
      </c>
      <c r="BT460">
        <v>1</v>
      </c>
      <c r="BU460">
        <v>1</v>
      </c>
      <c r="BV460">
        <v>1</v>
      </c>
      <c r="BW460">
        <v>1</v>
      </c>
      <c r="BX460">
        <v>1</v>
      </c>
      <c r="BY460" t="s">
        <v>3</v>
      </c>
      <c r="BZ460">
        <v>120</v>
      </c>
      <c r="CA460">
        <v>65</v>
      </c>
      <c r="CE460">
        <v>0</v>
      </c>
      <c r="CF460">
        <v>0</v>
      </c>
      <c r="CG460">
        <v>0</v>
      </c>
      <c r="CM460">
        <v>0</v>
      </c>
      <c r="CN460" t="s">
        <v>1175</v>
      </c>
      <c r="CO460">
        <v>0</v>
      </c>
      <c r="CP460">
        <f t="shared" si="436"/>
        <v>55.93</v>
      </c>
      <c r="CQ460">
        <f t="shared" si="437"/>
        <v>7.8</v>
      </c>
      <c r="CR460">
        <f t="shared" si="438"/>
        <v>0</v>
      </c>
      <c r="CS460">
        <f t="shared" si="439"/>
        <v>0</v>
      </c>
      <c r="CT460">
        <f t="shared" si="440"/>
        <v>1.520875</v>
      </c>
      <c r="CU460">
        <f t="shared" si="441"/>
        <v>0</v>
      </c>
      <c r="CV460">
        <f t="shared" si="442"/>
        <v>0.15869999999999998</v>
      </c>
      <c r="CW460">
        <f t="shared" si="443"/>
        <v>0</v>
      </c>
      <c r="CX460">
        <f t="shared" si="444"/>
        <v>0</v>
      </c>
      <c r="CY460">
        <f t="shared" si="445"/>
        <v>9.8604000000000003</v>
      </c>
      <c r="CZ460">
        <f t="shared" si="446"/>
        <v>5.0215000000000005</v>
      </c>
      <c r="DC460" t="s">
        <v>3</v>
      </c>
      <c r="DD460" t="s">
        <v>3</v>
      </c>
      <c r="DE460" t="s">
        <v>348</v>
      </c>
      <c r="DF460" t="s">
        <v>348</v>
      </c>
      <c r="DG460" t="s">
        <v>196</v>
      </c>
      <c r="DH460" t="s">
        <v>3</v>
      </c>
      <c r="DI460" t="s">
        <v>196</v>
      </c>
      <c r="DJ460" t="s">
        <v>348</v>
      </c>
      <c r="DK460" t="s">
        <v>3</v>
      </c>
      <c r="DL460" t="s">
        <v>3</v>
      </c>
      <c r="DM460" t="s">
        <v>3</v>
      </c>
      <c r="DN460">
        <v>0</v>
      </c>
      <c r="DO460">
        <v>0</v>
      </c>
      <c r="DP460">
        <v>1</v>
      </c>
      <c r="DQ460">
        <v>1</v>
      </c>
      <c r="DU460">
        <v>1003</v>
      </c>
      <c r="DV460" t="s">
        <v>251</v>
      </c>
      <c r="DW460" t="s">
        <v>251</v>
      </c>
      <c r="DX460">
        <v>1</v>
      </c>
      <c r="EE460">
        <v>45919572</v>
      </c>
      <c r="EF460">
        <v>2</v>
      </c>
      <c r="EG460" t="s">
        <v>24</v>
      </c>
      <c r="EH460">
        <v>0</v>
      </c>
      <c r="EI460" t="s">
        <v>3</v>
      </c>
      <c r="EJ460">
        <v>1</v>
      </c>
      <c r="EK460">
        <v>12001</v>
      </c>
      <c r="EL460" t="s">
        <v>446</v>
      </c>
      <c r="EM460" t="s">
        <v>447</v>
      </c>
      <c r="EO460" t="s">
        <v>351</v>
      </c>
      <c r="EQ460">
        <v>0</v>
      </c>
      <c r="ER460">
        <v>8.9499999999999993</v>
      </c>
      <c r="ES460">
        <v>7.8</v>
      </c>
      <c r="ET460">
        <v>0</v>
      </c>
      <c r="EU460">
        <v>0</v>
      </c>
      <c r="EV460">
        <v>1.1499999999999999</v>
      </c>
      <c r="EW460">
        <v>0.12</v>
      </c>
      <c r="EX460">
        <v>0</v>
      </c>
      <c r="EY460">
        <v>0</v>
      </c>
      <c r="FQ460">
        <v>0</v>
      </c>
      <c r="FR460">
        <f t="shared" si="447"/>
        <v>0</v>
      </c>
      <c r="FS460">
        <v>0</v>
      </c>
      <c r="FT460" t="s">
        <v>28</v>
      </c>
      <c r="FU460" t="s">
        <v>29</v>
      </c>
      <c r="FX460">
        <v>108</v>
      </c>
      <c r="FY460">
        <v>55.25</v>
      </c>
      <c r="GA460" t="s">
        <v>3</v>
      </c>
      <c r="GD460">
        <v>1</v>
      </c>
      <c r="GF460">
        <v>705739353</v>
      </c>
      <c r="GG460">
        <v>2</v>
      </c>
      <c r="GH460">
        <v>1</v>
      </c>
      <c r="GI460">
        <v>-2</v>
      </c>
      <c r="GJ460">
        <v>0</v>
      </c>
      <c r="GK460">
        <v>0</v>
      </c>
      <c r="GL460">
        <f t="shared" si="448"/>
        <v>0</v>
      </c>
      <c r="GM460">
        <f t="shared" si="449"/>
        <v>70.81</v>
      </c>
      <c r="GN460">
        <f t="shared" si="450"/>
        <v>70.81</v>
      </c>
      <c r="GO460">
        <f t="shared" si="451"/>
        <v>0</v>
      </c>
      <c r="GP460">
        <f t="shared" si="452"/>
        <v>0</v>
      </c>
      <c r="GR460">
        <v>0</v>
      </c>
      <c r="GS460">
        <v>3</v>
      </c>
      <c r="GT460">
        <v>0</v>
      </c>
      <c r="GU460" t="s">
        <v>3</v>
      </c>
      <c r="GV460">
        <f t="shared" si="453"/>
        <v>0</v>
      </c>
      <c r="GW460">
        <v>1</v>
      </c>
      <c r="GX460">
        <f t="shared" si="454"/>
        <v>0</v>
      </c>
      <c r="HA460">
        <v>0</v>
      </c>
      <c r="HB460">
        <v>0</v>
      </c>
      <c r="HC460">
        <f t="shared" si="455"/>
        <v>0</v>
      </c>
      <c r="IK460">
        <v>0</v>
      </c>
    </row>
    <row r="461" spans="1:245" x14ac:dyDescent="0.2">
      <c r="A461">
        <v>17</v>
      </c>
      <c r="B461">
        <v>1</v>
      </c>
      <c r="C461">
        <f>ROW(SmtRes!A1034)</f>
        <v>1034</v>
      </c>
      <c r="D461">
        <f>ROW(EtalonRes!A1028)</f>
        <v>1028</v>
      </c>
      <c r="E461" t="s">
        <v>503</v>
      </c>
      <c r="F461" t="s">
        <v>443</v>
      </c>
      <c r="G461" t="s">
        <v>444</v>
      </c>
      <c r="H461" t="s">
        <v>251</v>
      </c>
      <c r="I461">
        <v>6</v>
      </c>
      <c r="J461">
        <v>0</v>
      </c>
      <c r="O461">
        <f t="shared" si="421"/>
        <v>55.93</v>
      </c>
      <c r="P461">
        <f t="shared" si="422"/>
        <v>46.8</v>
      </c>
      <c r="Q461">
        <f t="shared" si="423"/>
        <v>0</v>
      </c>
      <c r="R461">
        <f t="shared" si="424"/>
        <v>0</v>
      </c>
      <c r="S461">
        <f t="shared" si="425"/>
        <v>9.1300000000000008</v>
      </c>
      <c r="T461">
        <f t="shared" si="426"/>
        <v>0</v>
      </c>
      <c r="U461">
        <f t="shared" si="427"/>
        <v>0.95219999999999994</v>
      </c>
      <c r="V461">
        <f t="shared" si="428"/>
        <v>0</v>
      </c>
      <c r="W461">
        <f t="shared" si="429"/>
        <v>0</v>
      </c>
      <c r="X461">
        <f t="shared" si="430"/>
        <v>9.86</v>
      </c>
      <c r="Y461">
        <f t="shared" si="431"/>
        <v>5.0199999999999996</v>
      </c>
      <c r="AA461">
        <v>47641669</v>
      </c>
      <c r="AB461">
        <f t="shared" si="432"/>
        <v>9.3208749999999991</v>
      </c>
      <c r="AC461">
        <f t="shared" si="460"/>
        <v>7.8</v>
      </c>
      <c r="AD461">
        <f>ROUND((((((ET461*1.15)*1.25))-(((EU461*1.15)*1.25)))+AE461),6)</f>
        <v>0</v>
      </c>
      <c r="AE461">
        <f>ROUND((((EU461*1.15)*1.25)),6)</f>
        <v>0</v>
      </c>
      <c r="AF461">
        <f>ROUND((((EV461*1.15)*1.15)),6)</f>
        <v>1.520875</v>
      </c>
      <c r="AG461">
        <f t="shared" si="434"/>
        <v>0</v>
      </c>
      <c r="AH461">
        <f>(((EW461*1.15)*1.15))</f>
        <v>0.15869999999999998</v>
      </c>
      <c r="AI461">
        <f>(((EX461*1.15)*1.25))</f>
        <v>0</v>
      </c>
      <c r="AJ461">
        <f t="shared" si="435"/>
        <v>0</v>
      </c>
      <c r="AK461">
        <v>8.9499999999999993</v>
      </c>
      <c r="AL461">
        <v>7.8</v>
      </c>
      <c r="AM461">
        <v>0</v>
      </c>
      <c r="AN461">
        <v>0</v>
      </c>
      <c r="AO461">
        <v>1.1499999999999999</v>
      </c>
      <c r="AP461">
        <v>0</v>
      </c>
      <c r="AQ461">
        <v>0.12</v>
      </c>
      <c r="AR461">
        <v>0</v>
      </c>
      <c r="AS461">
        <v>0</v>
      </c>
      <c r="AT461">
        <v>108</v>
      </c>
      <c r="AU461">
        <v>55</v>
      </c>
      <c r="AV461">
        <v>1</v>
      </c>
      <c r="AW461">
        <v>1</v>
      </c>
      <c r="AZ461">
        <v>1</v>
      </c>
      <c r="BA461">
        <v>1</v>
      </c>
      <c r="BB461">
        <v>1</v>
      </c>
      <c r="BC461">
        <v>1</v>
      </c>
      <c r="BD461" t="s">
        <v>3</v>
      </c>
      <c r="BE461" t="s">
        <v>3</v>
      </c>
      <c r="BF461" t="s">
        <v>3</v>
      </c>
      <c r="BG461" t="s">
        <v>3</v>
      </c>
      <c r="BH461">
        <v>0</v>
      </c>
      <c r="BI461">
        <v>1</v>
      </c>
      <c r="BJ461" t="s">
        <v>445</v>
      </c>
      <c r="BM461">
        <v>12001</v>
      </c>
      <c r="BN461">
        <v>0</v>
      </c>
      <c r="BO461" t="s">
        <v>3</v>
      </c>
      <c r="BP461">
        <v>0</v>
      </c>
      <c r="BQ461">
        <v>2</v>
      </c>
      <c r="BR461">
        <v>0</v>
      </c>
      <c r="BS461">
        <v>1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3</v>
      </c>
      <c r="BZ461">
        <v>120</v>
      </c>
      <c r="CA461">
        <v>65</v>
      </c>
      <c r="CE461">
        <v>0</v>
      </c>
      <c r="CF461">
        <v>0</v>
      </c>
      <c r="CG461">
        <v>0</v>
      </c>
      <c r="CM461">
        <v>0</v>
      </c>
      <c r="CN461" t="s">
        <v>1175</v>
      </c>
      <c r="CO461">
        <v>0</v>
      </c>
      <c r="CP461">
        <f t="shared" si="436"/>
        <v>55.93</v>
      </c>
      <c r="CQ461">
        <f t="shared" si="437"/>
        <v>7.8</v>
      </c>
      <c r="CR461">
        <f t="shared" si="438"/>
        <v>0</v>
      </c>
      <c r="CS461">
        <f t="shared" si="439"/>
        <v>0</v>
      </c>
      <c r="CT461">
        <f t="shared" si="440"/>
        <v>1.520875</v>
      </c>
      <c r="CU461">
        <f t="shared" si="441"/>
        <v>0</v>
      </c>
      <c r="CV461">
        <f t="shared" si="442"/>
        <v>0.15869999999999998</v>
      </c>
      <c r="CW461">
        <f t="shared" si="443"/>
        <v>0</v>
      </c>
      <c r="CX461">
        <f t="shared" si="444"/>
        <v>0</v>
      </c>
      <c r="CY461">
        <f t="shared" si="445"/>
        <v>9.8604000000000003</v>
      </c>
      <c r="CZ461">
        <f t="shared" si="446"/>
        <v>5.0215000000000005</v>
      </c>
      <c r="DC461" t="s">
        <v>3</v>
      </c>
      <c r="DD461" t="s">
        <v>3</v>
      </c>
      <c r="DE461" t="s">
        <v>348</v>
      </c>
      <c r="DF461" t="s">
        <v>348</v>
      </c>
      <c r="DG461" t="s">
        <v>196</v>
      </c>
      <c r="DH461" t="s">
        <v>3</v>
      </c>
      <c r="DI461" t="s">
        <v>196</v>
      </c>
      <c r="DJ461" t="s">
        <v>348</v>
      </c>
      <c r="DK461" t="s">
        <v>3</v>
      </c>
      <c r="DL461" t="s">
        <v>3</v>
      </c>
      <c r="DM461" t="s">
        <v>3</v>
      </c>
      <c r="DN461">
        <v>0</v>
      </c>
      <c r="DO461">
        <v>0</v>
      </c>
      <c r="DP461">
        <v>1</v>
      </c>
      <c r="DQ461">
        <v>1</v>
      </c>
      <c r="DU461">
        <v>1003</v>
      </c>
      <c r="DV461" t="s">
        <v>251</v>
      </c>
      <c r="DW461" t="s">
        <v>251</v>
      </c>
      <c r="DX461">
        <v>1</v>
      </c>
      <c r="EE461">
        <v>45919572</v>
      </c>
      <c r="EF461">
        <v>2</v>
      </c>
      <c r="EG461" t="s">
        <v>24</v>
      </c>
      <c r="EH461">
        <v>0</v>
      </c>
      <c r="EI461" t="s">
        <v>3</v>
      </c>
      <c r="EJ461">
        <v>1</v>
      </c>
      <c r="EK461">
        <v>12001</v>
      </c>
      <c r="EL461" t="s">
        <v>446</v>
      </c>
      <c r="EM461" t="s">
        <v>447</v>
      </c>
      <c r="EO461" t="s">
        <v>351</v>
      </c>
      <c r="EQ461">
        <v>0</v>
      </c>
      <c r="ER461">
        <v>8.9499999999999993</v>
      </c>
      <c r="ES461">
        <v>7.8</v>
      </c>
      <c r="ET461">
        <v>0</v>
      </c>
      <c r="EU461">
        <v>0</v>
      </c>
      <c r="EV461">
        <v>1.1499999999999999</v>
      </c>
      <c r="EW461">
        <v>0.12</v>
      </c>
      <c r="EX461">
        <v>0</v>
      </c>
      <c r="EY461">
        <v>0</v>
      </c>
      <c r="FQ461">
        <v>0</v>
      </c>
      <c r="FR461">
        <f t="shared" si="447"/>
        <v>0</v>
      </c>
      <c r="FS461">
        <v>0</v>
      </c>
      <c r="FT461" t="s">
        <v>28</v>
      </c>
      <c r="FU461" t="s">
        <v>29</v>
      </c>
      <c r="FX461">
        <v>108</v>
      </c>
      <c r="FY461">
        <v>55.25</v>
      </c>
      <c r="GA461" t="s">
        <v>3</v>
      </c>
      <c r="GD461">
        <v>1</v>
      </c>
      <c r="GF461">
        <v>705739353</v>
      </c>
      <c r="GG461">
        <v>2</v>
      </c>
      <c r="GH461">
        <v>1</v>
      </c>
      <c r="GI461">
        <v>-2</v>
      </c>
      <c r="GJ461">
        <v>0</v>
      </c>
      <c r="GK461">
        <v>0</v>
      </c>
      <c r="GL461">
        <f t="shared" si="448"/>
        <v>0</v>
      </c>
      <c r="GM461">
        <f t="shared" si="449"/>
        <v>70.81</v>
      </c>
      <c r="GN461">
        <f t="shared" si="450"/>
        <v>70.81</v>
      </c>
      <c r="GO461">
        <f t="shared" si="451"/>
        <v>0</v>
      </c>
      <c r="GP461">
        <f t="shared" si="452"/>
        <v>0</v>
      </c>
      <c r="GR461">
        <v>0</v>
      </c>
      <c r="GS461">
        <v>0</v>
      </c>
      <c r="GT461">
        <v>0</v>
      </c>
      <c r="GU461" t="s">
        <v>3</v>
      </c>
      <c r="GV461">
        <f t="shared" si="453"/>
        <v>0</v>
      </c>
      <c r="GW461">
        <v>1</v>
      </c>
      <c r="GX461">
        <f t="shared" si="454"/>
        <v>0</v>
      </c>
      <c r="HA461">
        <v>0</v>
      </c>
      <c r="HB461">
        <v>0</v>
      </c>
      <c r="HC461">
        <f t="shared" si="455"/>
        <v>0</v>
      </c>
      <c r="IK461">
        <v>0</v>
      </c>
    </row>
    <row r="462" spans="1:245" x14ac:dyDescent="0.2">
      <c r="A462">
        <v>18</v>
      </c>
      <c r="B462">
        <v>1</v>
      </c>
      <c r="C462">
        <v>1029</v>
      </c>
      <c r="E462" t="s">
        <v>504</v>
      </c>
      <c r="F462" t="s">
        <v>449</v>
      </c>
      <c r="G462" t="s">
        <v>450</v>
      </c>
      <c r="H462" t="s">
        <v>451</v>
      </c>
      <c r="I462">
        <f>I460*J462</f>
        <v>0.6</v>
      </c>
      <c r="J462">
        <v>9.9999999999999992E-2</v>
      </c>
      <c r="O462">
        <f t="shared" si="421"/>
        <v>66.599999999999994</v>
      </c>
      <c r="P462">
        <f t="shared" si="422"/>
        <v>66.599999999999994</v>
      </c>
      <c r="Q462">
        <f t="shared" si="423"/>
        <v>0</v>
      </c>
      <c r="R462">
        <f t="shared" si="424"/>
        <v>0</v>
      </c>
      <c r="S462">
        <f t="shared" si="425"/>
        <v>0</v>
      </c>
      <c r="T462">
        <f t="shared" si="426"/>
        <v>0</v>
      </c>
      <c r="U462">
        <f t="shared" si="427"/>
        <v>0</v>
      </c>
      <c r="V462">
        <f t="shared" si="428"/>
        <v>0</v>
      </c>
      <c r="W462">
        <f t="shared" si="429"/>
        <v>0</v>
      </c>
      <c r="X462">
        <f t="shared" si="430"/>
        <v>0</v>
      </c>
      <c r="Y462">
        <f t="shared" si="431"/>
        <v>0</v>
      </c>
      <c r="AA462">
        <v>47636896</v>
      </c>
      <c r="AB462">
        <f t="shared" si="432"/>
        <v>111</v>
      </c>
      <c r="AC462">
        <f t="shared" si="460"/>
        <v>111</v>
      </c>
      <c r="AD462">
        <f t="shared" ref="AD462:AD469" si="463">ROUND((((ET462)-(EU462))+AE462),6)</f>
        <v>0</v>
      </c>
      <c r="AE462">
        <f t="shared" ref="AE462:AF469" si="464">ROUND((EU462),6)</f>
        <v>0</v>
      </c>
      <c r="AF462">
        <f t="shared" si="464"/>
        <v>0</v>
      </c>
      <c r="AG462">
        <f t="shared" si="434"/>
        <v>0</v>
      </c>
      <c r="AH462">
        <f t="shared" ref="AH462:AI469" si="465">(EW462)</f>
        <v>0</v>
      </c>
      <c r="AI462">
        <f t="shared" si="465"/>
        <v>0</v>
      </c>
      <c r="AJ462">
        <f t="shared" si="435"/>
        <v>0</v>
      </c>
      <c r="AK462">
        <v>111</v>
      </c>
      <c r="AL462">
        <v>111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108</v>
      </c>
      <c r="AU462">
        <v>55</v>
      </c>
      <c r="AV462">
        <v>1</v>
      </c>
      <c r="AW462">
        <v>1</v>
      </c>
      <c r="AZ462">
        <v>1</v>
      </c>
      <c r="BA462">
        <v>1</v>
      </c>
      <c r="BB462">
        <v>1</v>
      </c>
      <c r="BC462">
        <v>1</v>
      </c>
      <c r="BD462" t="s">
        <v>3</v>
      </c>
      <c r="BE462" t="s">
        <v>3</v>
      </c>
      <c r="BF462" t="s">
        <v>3</v>
      </c>
      <c r="BG462" t="s">
        <v>3</v>
      </c>
      <c r="BH462">
        <v>3</v>
      </c>
      <c r="BI462">
        <v>1</v>
      </c>
      <c r="BJ462" t="s">
        <v>452</v>
      </c>
      <c r="BM462">
        <v>12001</v>
      </c>
      <c r="BN462">
        <v>0</v>
      </c>
      <c r="BO462" t="s">
        <v>3</v>
      </c>
      <c r="BP462">
        <v>0</v>
      </c>
      <c r="BQ462">
        <v>2</v>
      </c>
      <c r="BR462">
        <v>0</v>
      </c>
      <c r="BS462">
        <v>1</v>
      </c>
      <c r="BT462">
        <v>1</v>
      </c>
      <c r="BU462">
        <v>1</v>
      </c>
      <c r="BV462">
        <v>1</v>
      </c>
      <c r="BW462">
        <v>1</v>
      </c>
      <c r="BX462">
        <v>1</v>
      </c>
      <c r="BY462" t="s">
        <v>3</v>
      </c>
      <c r="BZ462">
        <v>120</v>
      </c>
      <c r="CA462">
        <v>65</v>
      </c>
      <c r="CE462">
        <v>0</v>
      </c>
      <c r="CF462">
        <v>0</v>
      </c>
      <c r="CG462">
        <v>0</v>
      </c>
      <c r="CM462">
        <v>0</v>
      </c>
      <c r="CN462" t="s">
        <v>3</v>
      </c>
      <c r="CO462">
        <v>0</v>
      </c>
      <c r="CP462">
        <f t="shared" si="436"/>
        <v>66.599999999999994</v>
      </c>
      <c r="CQ462">
        <f t="shared" si="437"/>
        <v>111</v>
      </c>
      <c r="CR462">
        <f t="shared" si="438"/>
        <v>0</v>
      </c>
      <c r="CS462">
        <f t="shared" si="439"/>
        <v>0</v>
      </c>
      <c r="CT462">
        <f t="shared" si="440"/>
        <v>0</v>
      </c>
      <c r="CU462">
        <f t="shared" si="441"/>
        <v>0</v>
      </c>
      <c r="CV462">
        <f t="shared" si="442"/>
        <v>0</v>
      </c>
      <c r="CW462">
        <f t="shared" si="443"/>
        <v>0</v>
      </c>
      <c r="CX462">
        <f t="shared" si="444"/>
        <v>0</v>
      </c>
      <c r="CY462">
        <f t="shared" si="445"/>
        <v>0</v>
      </c>
      <c r="CZ462">
        <f t="shared" si="446"/>
        <v>0</v>
      </c>
      <c r="DC462" t="s">
        <v>3</v>
      </c>
      <c r="DD462" t="s">
        <v>3</v>
      </c>
      <c r="DE462" t="s">
        <v>3</v>
      </c>
      <c r="DF462" t="s">
        <v>3</v>
      </c>
      <c r="DG462" t="s">
        <v>3</v>
      </c>
      <c r="DH462" t="s">
        <v>3</v>
      </c>
      <c r="DI462" t="s">
        <v>3</v>
      </c>
      <c r="DJ462" t="s">
        <v>3</v>
      </c>
      <c r="DK462" t="s">
        <v>3</v>
      </c>
      <c r="DL462" t="s">
        <v>3</v>
      </c>
      <c r="DM462" t="s">
        <v>3</v>
      </c>
      <c r="DN462">
        <v>0</v>
      </c>
      <c r="DO462">
        <v>0</v>
      </c>
      <c r="DP462">
        <v>1</v>
      </c>
      <c r="DQ462">
        <v>1</v>
      </c>
      <c r="DU462">
        <v>1010</v>
      </c>
      <c r="DV462" t="s">
        <v>451</v>
      </c>
      <c r="DW462" t="s">
        <v>451</v>
      </c>
      <c r="DX462">
        <v>10</v>
      </c>
      <c r="EE462">
        <v>45919572</v>
      </c>
      <c r="EF462">
        <v>2</v>
      </c>
      <c r="EG462" t="s">
        <v>24</v>
      </c>
      <c r="EH462">
        <v>0</v>
      </c>
      <c r="EI462" t="s">
        <v>3</v>
      </c>
      <c r="EJ462">
        <v>1</v>
      </c>
      <c r="EK462">
        <v>12001</v>
      </c>
      <c r="EL462" t="s">
        <v>446</v>
      </c>
      <c r="EM462" t="s">
        <v>447</v>
      </c>
      <c r="EO462" t="s">
        <v>3</v>
      </c>
      <c r="EQ462">
        <v>0</v>
      </c>
      <c r="ER462">
        <v>111</v>
      </c>
      <c r="ES462">
        <v>111</v>
      </c>
      <c r="ET462">
        <v>0</v>
      </c>
      <c r="EU462">
        <v>0</v>
      </c>
      <c r="EV462">
        <v>0</v>
      </c>
      <c r="EW462">
        <v>0</v>
      </c>
      <c r="EX462">
        <v>0</v>
      </c>
      <c r="FQ462">
        <v>0</v>
      </c>
      <c r="FR462">
        <f t="shared" si="447"/>
        <v>0</v>
      </c>
      <c r="FS462">
        <v>0</v>
      </c>
      <c r="FT462" t="s">
        <v>28</v>
      </c>
      <c r="FU462" t="s">
        <v>29</v>
      </c>
      <c r="FX462">
        <v>108</v>
      </c>
      <c r="FY462">
        <v>55.25</v>
      </c>
      <c r="GA462" t="s">
        <v>3</v>
      </c>
      <c r="GD462">
        <v>1</v>
      </c>
      <c r="GF462">
        <v>-523033937</v>
      </c>
      <c r="GG462">
        <v>2</v>
      </c>
      <c r="GH462">
        <v>1</v>
      </c>
      <c r="GI462">
        <v>-2</v>
      </c>
      <c r="GJ462">
        <v>0</v>
      </c>
      <c r="GK462">
        <v>0</v>
      </c>
      <c r="GL462">
        <f t="shared" si="448"/>
        <v>0</v>
      </c>
      <c r="GM462">
        <f t="shared" si="449"/>
        <v>66.599999999999994</v>
      </c>
      <c r="GN462">
        <f t="shared" si="450"/>
        <v>66.599999999999994</v>
      </c>
      <c r="GO462">
        <f t="shared" si="451"/>
        <v>0</v>
      </c>
      <c r="GP462">
        <f t="shared" si="452"/>
        <v>0</v>
      </c>
      <c r="GR462">
        <v>0</v>
      </c>
      <c r="GS462">
        <v>3</v>
      </c>
      <c r="GT462">
        <v>0</v>
      </c>
      <c r="GU462" t="s">
        <v>3</v>
      </c>
      <c r="GV462">
        <f t="shared" si="453"/>
        <v>0</v>
      </c>
      <c r="GW462">
        <v>1</v>
      </c>
      <c r="GX462">
        <f t="shared" si="454"/>
        <v>0</v>
      </c>
      <c r="HA462">
        <v>0</v>
      </c>
      <c r="HB462">
        <v>0</v>
      </c>
      <c r="HC462">
        <f t="shared" si="455"/>
        <v>0</v>
      </c>
      <c r="IK462">
        <v>0</v>
      </c>
    </row>
    <row r="463" spans="1:245" x14ac:dyDescent="0.2">
      <c r="A463">
        <v>18</v>
      </c>
      <c r="B463">
        <v>1</v>
      </c>
      <c r="C463">
        <v>1034</v>
      </c>
      <c r="E463" t="s">
        <v>504</v>
      </c>
      <c r="F463" t="s">
        <v>449</v>
      </c>
      <c r="G463" t="s">
        <v>450</v>
      </c>
      <c r="H463" t="s">
        <v>451</v>
      </c>
      <c r="I463">
        <f>I461*J463</f>
        <v>0.6</v>
      </c>
      <c r="J463">
        <v>9.9999999999999992E-2</v>
      </c>
      <c r="O463">
        <f t="shared" si="421"/>
        <v>66.599999999999994</v>
      </c>
      <c r="P463">
        <f t="shared" si="422"/>
        <v>66.599999999999994</v>
      </c>
      <c r="Q463">
        <f t="shared" si="423"/>
        <v>0</v>
      </c>
      <c r="R463">
        <f t="shared" si="424"/>
        <v>0</v>
      </c>
      <c r="S463">
        <f t="shared" si="425"/>
        <v>0</v>
      </c>
      <c r="T463">
        <f t="shared" si="426"/>
        <v>0</v>
      </c>
      <c r="U463">
        <f t="shared" si="427"/>
        <v>0</v>
      </c>
      <c r="V463">
        <f t="shared" si="428"/>
        <v>0</v>
      </c>
      <c r="W463">
        <f t="shared" si="429"/>
        <v>0</v>
      </c>
      <c r="X463">
        <f t="shared" si="430"/>
        <v>0</v>
      </c>
      <c r="Y463">
        <f t="shared" si="431"/>
        <v>0</v>
      </c>
      <c r="AA463">
        <v>47641669</v>
      </c>
      <c r="AB463">
        <f t="shared" si="432"/>
        <v>111</v>
      </c>
      <c r="AC463">
        <f t="shared" si="460"/>
        <v>111</v>
      </c>
      <c r="AD463">
        <f t="shared" si="463"/>
        <v>0</v>
      </c>
      <c r="AE463">
        <f t="shared" si="464"/>
        <v>0</v>
      </c>
      <c r="AF463">
        <f t="shared" si="464"/>
        <v>0</v>
      </c>
      <c r="AG463">
        <f t="shared" si="434"/>
        <v>0</v>
      </c>
      <c r="AH463">
        <f t="shared" si="465"/>
        <v>0</v>
      </c>
      <c r="AI463">
        <f t="shared" si="465"/>
        <v>0</v>
      </c>
      <c r="AJ463">
        <f t="shared" si="435"/>
        <v>0</v>
      </c>
      <c r="AK463">
        <v>111</v>
      </c>
      <c r="AL463">
        <v>111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108</v>
      </c>
      <c r="AU463">
        <v>55</v>
      </c>
      <c r="AV463">
        <v>1</v>
      </c>
      <c r="AW463">
        <v>1</v>
      </c>
      <c r="AZ463">
        <v>1</v>
      </c>
      <c r="BA463">
        <v>1</v>
      </c>
      <c r="BB463">
        <v>1</v>
      </c>
      <c r="BC463">
        <v>1</v>
      </c>
      <c r="BD463" t="s">
        <v>3</v>
      </c>
      <c r="BE463" t="s">
        <v>3</v>
      </c>
      <c r="BF463" t="s">
        <v>3</v>
      </c>
      <c r="BG463" t="s">
        <v>3</v>
      </c>
      <c r="BH463">
        <v>3</v>
      </c>
      <c r="BI463">
        <v>1</v>
      </c>
      <c r="BJ463" t="s">
        <v>452</v>
      </c>
      <c r="BM463">
        <v>12001</v>
      </c>
      <c r="BN463">
        <v>0</v>
      </c>
      <c r="BO463" t="s">
        <v>3</v>
      </c>
      <c r="BP463">
        <v>0</v>
      </c>
      <c r="BQ463">
        <v>2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3</v>
      </c>
      <c r="BZ463">
        <v>120</v>
      </c>
      <c r="CA463">
        <v>65</v>
      </c>
      <c r="CE463">
        <v>0</v>
      </c>
      <c r="CF463">
        <v>0</v>
      </c>
      <c r="CG463">
        <v>0</v>
      </c>
      <c r="CM463">
        <v>0</v>
      </c>
      <c r="CN463" t="s">
        <v>3</v>
      </c>
      <c r="CO463">
        <v>0</v>
      </c>
      <c r="CP463">
        <f t="shared" si="436"/>
        <v>66.599999999999994</v>
      </c>
      <c r="CQ463">
        <f t="shared" si="437"/>
        <v>111</v>
      </c>
      <c r="CR463">
        <f t="shared" si="438"/>
        <v>0</v>
      </c>
      <c r="CS463">
        <f t="shared" si="439"/>
        <v>0</v>
      </c>
      <c r="CT463">
        <f t="shared" si="440"/>
        <v>0</v>
      </c>
      <c r="CU463">
        <f t="shared" si="441"/>
        <v>0</v>
      </c>
      <c r="CV463">
        <f t="shared" si="442"/>
        <v>0</v>
      </c>
      <c r="CW463">
        <f t="shared" si="443"/>
        <v>0</v>
      </c>
      <c r="CX463">
        <f t="shared" si="444"/>
        <v>0</v>
      </c>
      <c r="CY463">
        <f t="shared" si="445"/>
        <v>0</v>
      </c>
      <c r="CZ463">
        <f t="shared" si="446"/>
        <v>0</v>
      </c>
      <c r="DC463" t="s">
        <v>3</v>
      </c>
      <c r="DD463" t="s">
        <v>3</v>
      </c>
      <c r="DE463" t="s">
        <v>3</v>
      </c>
      <c r="DF463" t="s">
        <v>3</v>
      </c>
      <c r="DG463" t="s">
        <v>3</v>
      </c>
      <c r="DH463" t="s">
        <v>3</v>
      </c>
      <c r="DI463" t="s">
        <v>3</v>
      </c>
      <c r="DJ463" t="s">
        <v>3</v>
      </c>
      <c r="DK463" t="s">
        <v>3</v>
      </c>
      <c r="DL463" t="s">
        <v>3</v>
      </c>
      <c r="DM463" t="s">
        <v>3</v>
      </c>
      <c r="DN463">
        <v>0</v>
      </c>
      <c r="DO463">
        <v>0</v>
      </c>
      <c r="DP463">
        <v>1</v>
      </c>
      <c r="DQ463">
        <v>1</v>
      </c>
      <c r="DU463">
        <v>1010</v>
      </c>
      <c r="DV463" t="s">
        <v>451</v>
      </c>
      <c r="DW463" t="s">
        <v>451</v>
      </c>
      <c r="DX463">
        <v>10</v>
      </c>
      <c r="EE463">
        <v>45919572</v>
      </c>
      <c r="EF463">
        <v>2</v>
      </c>
      <c r="EG463" t="s">
        <v>24</v>
      </c>
      <c r="EH463">
        <v>0</v>
      </c>
      <c r="EI463" t="s">
        <v>3</v>
      </c>
      <c r="EJ463">
        <v>1</v>
      </c>
      <c r="EK463">
        <v>12001</v>
      </c>
      <c r="EL463" t="s">
        <v>446</v>
      </c>
      <c r="EM463" t="s">
        <v>447</v>
      </c>
      <c r="EO463" t="s">
        <v>3</v>
      </c>
      <c r="EQ463">
        <v>0</v>
      </c>
      <c r="ER463">
        <v>111</v>
      </c>
      <c r="ES463">
        <v>111</v>
      </c>
      <c r="ET463">
        <v>0</v>
      </c>
      <c r="EU463">
        <v>0</v>
      </c>
      <c r="EV463">
        <v>0</v>
      </c>
      <c r="EW463">
        <v>0</v>
      </c>
      <c r="EX463">
        <v>0</v>
      </c>
      <c r="FQ463">
        <v>0</v>
      </c>
      <c r="FR463">
        <f t="shared" si="447"/>
        <v>0</v>
      </c>
      <c r="FS463">
        <v>0</v>
      </c>
      <c r="FT463" t="s">
        <v>28</v>
      </c>
      <c r="FU463" t="s">
        <v>29</v>
      </c>
      <c r="FX463">
        <v>108</v>
      </c>
      <c r="FY463">
        <v>55.25</v>
      </c>
      <c r="GA463" t="s">
        <v>3</v>
      </c>
      <c r="GD463">
        <v>1</v>
      </c>
      <c r="GF463">
        <v>-523033937</v>
      </c>
      <c r="GG463">
        <v>2</v>
      </c>
      <c r="GH463">
        <v>1</v>
      </c>
      <c r="GI463">
        <v>-2</v>
      </c>
      <c r="GJ463">
        <v>0</v>
      </c>
      <c r="GK463">
        <v>0</v>
      </c>
      <c r="GL463">
        <f t="shared" si="448"/>
        <v>0</v>
      </c>
      <c r="GM463">
        <f t="shared" si="449"/>
        <v>66.599999999999994</v>
      </c>
      <c r="GN463">
        <f t="shared" si="450"/>
        <v>66.599999999999994</v>
      </c>
      <c r="GO463">
        <f t="shared" si="451"/>
        <v>0</v>
      </c>
      <c r="GP463">
        <f t="shared" si="452"/>
        <v>0</v>
      </c>
      <c r="GR463">
        <v>0</v>
      </c>
      <c r="GS463">
        <v>0</v>
      </c>
      <c r="GT463">
        <v>0</v>
      </c>
      <c r="GU463" t="s">
        <v>3</v>
      </c>
      <c r="GV463">
        <f t="shared" si="453"/>
        <v>0</v>
      </c>
      <c r="GW463">
        <v>1</v>
      </c>
      <c r="GX463">
        <f t="shared" si="454"/>
        <v>0</v>
      </c>
      <c r="HA463">
        <v>0</v>
      </c>
      <c r="HB463">
        <v>0</v>
      </c>
      <c r="HC463">
        <f t="shared" si="455"/>
        <v>0</v>
      </c>
      <c r="IK463">
        <v>0</v>
      </c>
    </row>
    <row r="464" spans="1:245" x14ac:dyDescent="0.2">
      <c r="A464">
        <v>18</v>
      </c>
      <c r="B464">
        <v>1</v>
      </c>
      <c r="C464">
        <v>1028</v>
      </c>
      <c r="E464" t="s">
        <v>505</v>
      </c>
      <c r="F464" t="s">
        <v>454</v>
      </c>
      <c r="G464" t="s">
        <v>455</v>
      </c>
      <c r="H464" t="s">
        <v>337</v>
      </c>
      <c r="I464">
        <f>I460*J464</f>
        <v>1</v>
      </c>
      <c r="J464">
        <v>0.16666666666666666</v>
      </c>
      <c r="O464">
        <f t="shared" ref="O464:O469" si="466">ROUND(CP464,2)</f>
        <v>267.44</v>
      </c>
      <c r="P464">
        <f t="shared" ref="P464:P469" si="467">ROUND(CQ464*I464,2)</f>
        <v>267.44</v>
      </c>
      <c r="Q464">
        <f t="shared" ref="Q464:Q469" si="468">ROUND(CR464*I464,2)</f>
        <v>0</v>
      </c>
      <c r="R464">
        <f t="shared" ref="R464:R469" si="469">ROUND(CS464*I464,2)</f>
        <v>0</v>
      </c>
      <c r="S464">
        <f t="shared" ref="S464:S469" si="470">ROUND(CT464*I464,2)</f>
        <v>0</v>
      </c>
      <c r="T464">
        <f t="shared" ref="T464:T469" si="471">ROUND(CU464*I464,2)</f>
        <v>0</v>
      </c>
      <c r="U464">
        <f t="shared" ref="U464:U469" si="472">CV464*I464</f>
        <v>0</v>
      </c>
      <c r="V464">
        <f t="shared" ref="V464:V469" si="473">CW464*I464</f>
        <v>0</v>
      </c>
      <c r="W464">
        <f t="shared" ref="W464:W469" si="474">ROUND(CX464*I464,2)</f>
        <v>0</v>
      </c>
      <c r="X464">
        <f t="shared" ref="X464:X469" si="475">ROUND(CY464,2)</f>
        <v>0</v>
      </c>
      <c r="Y464">
        <f t="shared" ref="Y464:Y469" si="476">ROUND(CZ464,2)</f>
        <v>0</v>
      </c>
      <c r="AA464">
        <v>47636896</v>
      </c>
      <c r="AB464">
        <f t="shared" ref="AB464:AB469" si="477">ROUND((AC464+AD464+AF464),6)</f>
        <v>267.44</v>
      </c>
      <c r="AC464">
        <f t="shared" si="460"/>
        <v>267.44</v>
      </c>
      <c r="AD464">
        <f t="shared" si="463"/>
        <v>0</v>
      </c>
      <c r="AE464">
        <f t="shared" si="464"/>
        <v>0</v>
      </c>
      <c r="AF464">
        <f t="shared" si="464"/>
        <v>0</v>
      </c>
      <c r="AG464">
        <f t="shared" ref="AG464:AG469" si="478">ROUND((AP464),6)</f>
        <v>0</v>
      </c>
      <c r="AH464">
        <f t="shared" si="465"/>
        <v>0</v>
      </c>
      <c r="AI464">
        <f t="shared" si="465"/>
        <v>0</v>
      </c>
      <c r="AJ464">
        <f t="shared" ref="AJ464:AJ469" si="479">(AS464)</f>
        <v>0</v>
      </c>
      <c r="AK464">
        <v>267.44</v>
      </c>
      <c r="AL464">
        <v>267.44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108</v>
      </c>
      <c r="AU464">
        <v>55</v>
      </c>
      <c r="AV464">
        <v>1</v>
      </c>
      <c r="AW464">
        <v>1</v>
      </c>
      <c r="AZ464">
        <v>1</v>
      </c>
      <c r="BA464">
        <v>1</v>
      </c>
      <c r="BB464">
        <v>1</v>
      </c>
      <c r="BC464">
        <v>1</v>
      </c>
      <c r="BD464" t="s">
        <v>3</v>
      </c>
      <c r="BE464" t="s">
        <v>3</v>
      </c>
      <c r="BF464" t="s">
        <v>3</v>
      </c>
      <c r="BG464" t="s">
        <v>3</v>
      </c>
      <c r="BH464">
        <v>3</v>
      </c>
      <c r="BI464">
        <v>1</v>
      </c>
      <c r="BJ464" t="s">
        <v>456</v>
      </c>
      <c r="BM464">
        <v>12001</v>
      </c>
      <c r="BN464">
        <v>0</v>
      </c>
      <c r="BO464" t="s">
        <v>3</v>
      </c>
      <c r="BP464">
        <v>0</v>
      </c>
      <c r="BQ464">
        <v>2</v>
      </c>
      <c r="BR464">
        <v>0</v>
      </c>
      <c r="BS464">
        <v>1</v>
      </c>
      <c r="BT464">
        <v>1</v>
      </c>
      <c r="BU464">
        <v>1</v>
      </c>
      <c r="BV464">
        <v>1</v>
      </c>
      <c r="BW464">
        <v>1</v>
      </c>
      <c r="BX464">
        <v>1</v>
      </c>
      <c r="BY464" t="s">
        <v>3</v>
      </c>
      <c r="BZ464">
        <v>120</v>
      </c>
      <c r="CA464">
        <v>65</v>
      </c>
      <c r="CE464">
        <v>0</v>
      </c>
      <c r="CF464">
        <v>0</v>
      </c>
      <c r="CG464">
        <v>0</v>
      </c>
      <c r="CM464">
        <v>0</v>
      </c>
      <c r="CN464" t="s">
        <v>3</v>
      </c>
      <c r="CO464">
        <v>0</v>
      </c>
      <c r="CP464">
        <f t="shared" ref="CP464:CP469" si="480">(P464+Q464+S464)</f>
        <v>267.44</v>
      </c>
      <c r="CQ464">
        <f t="shared" ref="CQ464:CQ469" si="481">AC464*BC464</f>
        <v>267.44</v>
      </c>
      <c r="CR464">
        <f t="shared" ref="CR464:CR469" si="482">AD464*BB464</f>
        <v>0</v>
      </c>
      <c r="CS464">
        <f t="shared" ref="CS464:CS469" si="483">AE464*BS464</f>
        <v>0</v>
      </c>
      <c r="CT464">
        <f t="shared" ref="CT464:CT469" si="484">AF464*BA464</f>
        <v>0</v>
      </c>
      <c r="CU464">
        <f t="shared" ref="CU464:CU469" si="485">AG464</f>
        <v>0</v>
      </c>
      <c r="CV464">
        <f t="shared" ref="CV464:CV469" si="486">AH464</f>
        <v>0</v>
      </c>
      <c r="CW464">
        <f t="shared" ref="CW464:CW469" si="487">AI464</f>
        <v>0</v>
      </c>
      <c r="CX464">
        <f t="shared" ref="CX464:CX469" si="488">AJ464</f>
        <v>0</v>
      </c>
      <c r="CY464">
        <f t="shared" ref="CY464:CY469" si="489">(((S464+R464)*AT464)/100)</f>
        <v>0</v>
      </c>
      <c r="CZ464">
        <f t="shared" ref="CZ464:CZ469" si="490">(((S464+R464)*AU464)/100)</f>
        <v>0</v>
      </c>
      <c r="DC464" t="s">
        <v>3</v>
      </c>
      <c r="DD464" t="s">
        <v>3</v>
      </c>
      <c r="DE464" t="s">
        <v>3</v>
      </c>
      <c r="DF464" t="s">
        <v>3</v>
      </c>
      <c r="DG464" t="s">
        <v>3</v>
      </c>
      <c r="DH464" t="s">
        <v>3</v>
      </c>
      <c r="DI464" t="s">
        <v>3</v>
      </c>
      <c r="DJ464" t="s">
        <v>3</v>
      </c>
      <c r="DK464" t="s">
        <v>3</v>
      </c>
      <c r="DL464" t="s">
        <v>3</v>
      </c>
      <c r="DM464" t="s">
        <v>3</v>
      </c>
      <c r="DN464">
        <v>0</v>
      </c>
      <c r="DO464">
        <v>0</v>
      </c>
      <c r="DP464">
        <v>1</v>
      </c>
      <c r="DQ464">
        <v>1</v>
      </c>
      <c r="DU464">
        <v>1010</v>
      </c>
      <c r="DV464" t="s">
        <v>337</v>
      </c>
      <c r="DW464" t="s">
        <v>337</v>
      </c>
      <c r="DX464">
        <v>1</v>
      </c>
      <c r="EE464">
        <v>45919572</v>
      </c>
      <c r="EF464">
        <v>2</v>
      </c>
      <c r="EG464" t="s">
        <v>24</v>
      </c>
      <c r="EH464">
        <v>0</v>
      </c>
      <c r="EI464" t="s">
        <v>3</v>
      </c>
      <c r="EJ464">
        <v>1</v>
      </c>
      <c r="EK464">
        <v>12001</v>
      </c>
      <c r="EL464" t="s">
        <v>446</v>
      </c>
      <c r="EM464" t="s">
        <v>447</v>
      </c>
      <c r="EO464" t="s">
        <v>3</v>
      </c>
      <c r="EQ464">
        <v>0</v>
      </c>
      <c r="ER464">
        <v>267.44</v>
      </c>
      <c r="ES464">
        <v>267.44</v>
      </c>
      <c r="ET464">
        <v>0</v>
      </c>
      <c r="EU464">
        <v>0</v>
      </c>
      <c r="EV464">
        <v>0</v>
      </c>
      <c r="EW464">
        <v>0</v>
      </c>
      <c r="EX464">
        <v>0</v>
      </c>
      <c r="FQ464">
        <v>0</v>
      </c>
      <c r="FR464">
        <f t="shared" ref="FR464:FR469" si="491">ROUND(IF(AND(BH464=3,BI464=3),P464,0),2)</f>
        <v>0</v>
      </c>
      <c r="FS464">
        <v>0</v>
      </c>
      <c r="FT464" t="s">
        <v>28</v>
      </c>
      <c r="FU464" t="s">
        <v>29</v>
      </c>
      <c r="FX464">
        <v>108</v>
      </c>
      <c r="FY464">
        <v>55.25</v>
      </c>
      <c r="GA464" t="s">
        <v>3</v>
      </c>
      <c r="GD464">
        <v>1</v>
      </c>
      <c r="GF464">
        <v>-935975544</v>
      </c>
      <c r="GG464">
        <v>2</v>
      </c>
      <c r="GH464">
        <v>1</v>
      </c>
      <c r="GI464">
        <v>-2</v>
      </c>
      <c r="GJ464">
        <v>0</v>
      </c>
      <c r="GK464">
        <v>0</v>
      </c>
      <c r="GL464">
        <f t="shared" ref="GL464:GL469" si="492">ROUND(IF(AND(BH464=3,BI464=3,FS464&lt;&gt;0),P464,0),2)</f>
        <v>0</v>
      </c>
      <c r="GM464">
        <f t="shared" ref="GM464:GM469" si="493">ROUND(O464+X464+Y464,2)+GX464</f>
        <v>267.44</v>
      </c>
      <c r="GN464">
        <f t="shared" ref="GN464:GN469" si="494">IF(OR(BI464=0,BI464=1),ROUND(O464+X464+Y464,2),0)</f>
        <v>267.44</v>
      </c>
      <c r="GO464">
        <f t="shared" ref="GO464:GO469" si="495">IF(BI464=2,ROUND(O464+X464+Y464,2),0)</f>
        <v>0</v>
      </c>
      <c r="GP464">
        <f t="shared" ref="GP464:GP469" si="496">IF(BI464=4,ROUND(O464+X464+Y464,2)+GX464,0)</f>
        <v>0</v>
      </c>
      <c r="GR464">
        <v>0</v>
      </c>
      <c r="GS464">
        <v>3</v>
      </c>
      <c r="GT464">
        <v>0</v>
      </c>
      <c r="GU464" t="s">
        <v>3</v>
      </c>
      <c r="GV464">
        <f t="shared" ref="GV464:GV469" si="497">ROUND((GT464),6)</f>
        <v>0</v>
      </c>
      <c r="GW464">
        <v>1</v>
      </c>
      <c r="GX464">
        <f t="shared" ref="GX464:GX469" si="498">ROUND(HC464*I464,2)</f>
        <v>0</v>
      </c>
      <c r="HA464">
        <v>0</v>
      </c>
      <c r="HB464">
        <v>0</v>
      </c>
      <c r="HC464">
        <f t="shared" ref="HC464:HC469" si="499">GV464*GW464</f>
        <v>0</v>
      </c>
      <c r="IK464">
        <v>0</v>
      </c>
    </row>
    <row r="465" spans="1:245" x14ac:dyDescent="0.2">
      <c r="A465">
        <v>18</v>
      </c>
      <c r="B465">
        <v>1</v>
      </c>
      <c r="C465">
        <v>1033</v>
      </c>
      <c r="E465" t="s">
        <v>505</v>
      </c>
      <c r="F465" t="s">
        <v>454</v>
      </c>
      <c r="G465" t="s">
        <v>455</v>
      </c>
      <c r="H465" t="s">
        <v>337</v>
      </c>
      <c r="I465">
        <f>I461*J465</f>
        <v>1</v>
      </c>
      <c r="J465">
        <v>0.16666666666666666</v>
      </c>
      <c r="O465">
        <f t="shared" si="466"/>
        <v>267.44</v>
      </c>
      <c r="P465">
        <f t="shared" si="467"/>
        <v>267.44</v>
      </c>
      <c r="Q465">
        <f t="shared" si="468"/>
        <v>0</v>
      </c>
      <c r="R465">
        <f t="shared" si="469"/>
        <v>0</v>
      </c>
      <c r="S465">
        <f t="shared" si="470"/>
        <v>0</v>
      </c>
      <c r="T465">
        <f t="shared" si="471"/>
        <v>0</v>
      </c>
      <c r="U465">
        <f t="shared" si="472"/>
        <v>0</v>
      </c>
      <c r="V465">
        <f t="shared" si="473"/>
        <v>0</v>
      </c>
      <c r="W465">
        <f t="shared" si="474"/>
        <v>0</v>
      </c>
      <c r="X465">
        <f t="shared" si="475"/>
        <v>0</v>
      </c>
      <c r="Y465">
        <f t="shared" si="476"/>
        <v>0</v>
      </c>
      <c r="AA465">
        <v>47641669</v>
      </c>
      <c r="AB465">
        <f t="shared" si="477"/>
        <v>267.44</v>
      </c>
      <c r="AC465">
        <f t="shared" si="460"/>
        <v>267.44</v>
      </c>
      <c r="AD465">
        <f t="shared" si="463"/>
        <v>0</v>
      </c>
      <c r="AE465">
        <f t="shared" si="464"/>
        <v>0</v>
      </c>
      <c r="AF465">
        <f t="shared" si="464"/>
        <v>0</v>
      </c>
      <c r="AG465">
        <f t="shared" si="478"/>
        <v>0</v>
      </c>
      <c r="AH465">
        <f t="shared" si="465"/>
        <v>0</v>
      </c>
      <c r="AI465">
        <f t="shared" si="465"/>
        <v>0</v>
      </c>
      <c r="AJ465">
        <f t="shared" si="479"/>
        <v>0</v>
      </c>
      <c r="AK465">
        <v>267.44</v>
      </c>
      <c r="AL465">
        <v>267.44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108</v>
      </c>
      <c r="AU465">
        <v>55</v>
      </c>
      <c r="AV465">
        <v>1</v>
      </c>
      <c r="AW465">
        <v>1</v>
      </c>
      <c r="AZ465">
        <v>1</v>
      </c>
      <c r="BA465">
        <v>1</v>
      </c>
      <c r="BB465">
        <v>1</v>
      </c>
      <c r="BC465">
        <v>1</v>
      </c>
      <c r="BD465" t="s">
        <v>3</v>
      </c>
      <c r="BE465" t="s">
        <v>3</v>
      </c>
      <c r="BF465" t="s">
        <v>3</v>
      </c>
      <c r="BG465" t="s">
        <v>3</v>
      </c>
      <c r="BH465">
        <v>3</v>
      </c>
      <c r="BI465">
        <v>1</v>
      </c>
      <c r="BJ465" t="s">
        <v>456</v>
      </c>
      <c r="BM465">
        <v>12001</v>
      </c>
      <c r="BN465">
        <v>0</v>
      </c>
      <c r="BO465" t="s">
        <v>3</v>
      </c>
      <c r="BP465">
        <v>0</v>
      </c>
      <c r="BQ465">
        <v>2</v>
      </c>
      <c r="BR465">
        <v>0</v>
      </c>
      <c r="BS465">
        <v>1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3</v>
      </c>
      <c r="BZ465">
        <v>120</v>
      </c>
      <c r="CA465">
        <v>65</v>
      </c>
      <c r="CE465">
        <v>0</v>
      </c>
      <c r="CF465">
        <v>0</v>
      </c>
      <c r="CG465">
        <v>0</v>
      </c>
      <c r="CM465">
        <v>0</v>
      </c>
      <c r="CN465" t="s">
        <v>3</v>
      </c>
      <c r="CO465">
        <v>0</v>
      </c>
      <c r="CP465">
        <f t="shared" si="480"/>
        <v>267.44</v>
      </c>
      <c r="CQ465">
        <f t="shared" si="481"/>
        <v>267.44</v>
      </c>
      <c r="CR465">
        <f t="shared" si="482"/>
        <v>0</v>
      </c>
      <c r="CS465">
        <f t="shared" si="483"/>
        <v>0</v>
      </c>
      <c r="CT465">
        <f t="shared" si="484"/>
        <v>0</v>
      </c>
      <c r="CU465">
        <f t="shared" si="485"/>
        <v>0</v>
      </c>
      <c r="CV465">
        <f t="shared" si="486"/>
        <v>0</v>
      </c>
      <c r="CW465">
        <f t="shared" si="487"/>
        <v>0</v>
      </c>
      <c r="CX465">
        <f t="shared" si="488"/>
        <v>0</v>
      </c>
      <c r="CY465">
        <f t="shared" si="489"/>
        <v>0</v>
      </c>
      <c r="CZ465">
        <f t="shared" si="490"/>
        <v>0</v>
      </c>
      <c r="DC465" t="s">
        <v>3</v>
      </c>
      <c r="DD465" t="s">
        <v>3</v>
      </c>
      <c r="DE465" t="s">
        <v>3</v>
      </c>
      <c r="DF465" t="s">
        <v>3</v>
      </c>
      <c r="DG465" t="s">
        <v>3</v>
      </c>
      <c r="DH465" t="s">
        <v>3</v>
      </c>
      <c r="DI465" t="s">
        <v>3</v>
      </c>
      <c r="DJ465" t="s">
        <v>3</v>
      </c>
      <c r="DK465" t="s">
        <v>3</v>
      </c>
      <c r="DL465" t="s">
        <v>3</v>
      </c>
      <c r="DM465" t="s">
        <v>3</v>
      </c>
      <c r="DN465">
        <v>0</v>
      </c>
      <c r="DO465">
        <v>0</v>
      </c>
      <c r="DP465">
        <v>1</v>
      </c>
      <c r="DQ465">
        <v>1</v>
      </c>
      <c r="DU465">
        <v>1010</v>
      </c>
      <c r="DV465" t="s">
        <v>337</v>
      </c>
      <c r="DW465" t="s">
        <v>337</v>
      </c>
      <c r="DX465">
        <v>1</v>
      </c>
      <c r="EE465">
        <v>45919572</v>
      </c>
      <c r="EF465">
        <v>2</v>
      </c>
      <c r="EG465" t="s">
        <v>24</v>
      </c>
      <c r="EH465">
        <v>0</v>
      </c>
      <c r="EI465" t="s">
        <v>3</v>
      </c>
      <c r="EJ465">
        <v>1</v>
      </c>
      <c r="EK465">
        <v>12001</v>
      </c>
      <c r="EL465" t="s">
        <v>446</v>
      </c>
      <c r="EM465" t="s">
        <v>447</v>
      </c>
      <c r="EO465" t="s">
        <v>3</v>
      </c>
      <c r="EQ465">
        <v>0</v>
      </c>
      <c r="ER465">
        <v>267.44</v>
      </c>
      <c r="ES465">
        <v>267.44</v>
      </c>
      <c r="ET465">
        <v>0</v>
      </c>
      <c r="EU465">
        <v>0</v>
      </c>
      <c r="EV465">
        <v>0</v>
      </c>
      <c r="EW465">
        <v>0</v>
      </c>
      <c r="EX465">
        <v>0</v>
      </c>
      <c r="FQ465">
        <v>0</v>
      </c>
      <c r="FR465">
        <f t="shared" si="491"/>
        <v>0</v>
      </c>
      <c r="FS465">
        <v>0</v>
      </c>
      <c r="FT465" t="s">
        <v>28</v>
      </c>
      <c r="FU465" t="s">
        <v>29</v>
      </c>
      <c r="FX465">
        <v>108</v>
      </c>
      <c r="FY465">
        <v>55.25</v>
      </c>
      <c r="GA465" t="s">
        <v>3</v>
      </c>
      <c r="GD465">
        <v>1</v>
      </c>
      <c r="GF465">
        <v>-935975544</v>
      </c>
      <c r="GG465">
        <v>2</v>
      </c>
      <c r="GH465">
        <v>1</v>
      </c>
      <c r="GI465">
        <v>-2</v>
      </c>
      <c r="GJ465">
        <v>0</v>
      </c>
      <c r="GK465">
        <v>0</v>
      </c>
      <c r="GL465">
        <f t="shared" si="492"/>
        <v>0</v>
      </c>
      <c r="GM465">
        <f t="shared" si="493"/>
        <v>267.44</v>
      </c>
      <c r="GN465">
        <f t="shared" si="494"/>
        <v>267.44</v>
      </c>
      <c r="GO465">
        <f t="shared" si="495"/>
        <v>0</v>
      </c>
      <c r="GP465">
        <f t="shared" si="496"/>
        <v>0</v>
      </c>
      <c r="GR465">
        <v>0</v>
      </c>
      <c r="GS465">
        <v>0</v>
      </c>
      <c r="GT465">
        <v>0</v>
      </c>
      <c r="GU465" t="s">
        <v>3</v>
      </c>
      <c r="GV465">
        <f t="shared" si="497"/>
        <v>0</v>
      </c>
      <c r="GW465">
        <v>1</v>
      </c>
      <c r="GX465">
        <f t="shared" si="498"/>
        <v>0</v>
      </c>
      <c r="HA465">
        <v>0</v>
      </c>
      <c r="HB465">
        <v>0</v>
      </c>
      <c r="HC465">
        <f t="shared" si="499"/>
        <v>0</v>
      </c>
      <c r="IK465">
        <v>0</v>
      </c>
    </row>
    <row r="466" spans="1:245" x14ac:dyDescent="0.2">
      <c r="A466">
        <v>18</v>
      </c>
      <c r="B466">
        <v>1</v>
      </c>
      <c r="C466">
        <v>1027</v>
      </c>
      <c r="E466" t="s">
        <v>506</v>
      </c>
      <c r="F466" t="s">
        <v>458</v>
      </c>
      <c r="G466" t="s">
        <v>459</v>
      </c>
      <c r="H466" t="s">
        <v>337</v>
      </c>
      <c r="I466">
        <f>I460*J466</f>
        <v>1</v>
      </c>
      <c r="J466">
        <v>0.16666666666666666</v>
      </c>
      <c r="O466">
        <f t="shared" si="466"/>
        <v>213.23</v>
      </c>
      <c r="P466">
        <f t="shared" si="467"/>
        <v>213.23</v>
      </c>
      <c r="Q466">
        <f t="shared" si="468"/>
        <v>0</v>
      </c>
      <c r="R466">
        <f t="shared" si="469"/>
        <v>0</v>
      </c>
      <c r="S466">
        <f t="shared" si="470"/>
        <v>0</v>
      </c>
      <c r="T466">
        <f t="shared" si="471"/>
        <v>0</v>
      </c>
      <c r="U466">
        <f t="shared" si="472"/>
        <v>0</v>
      </c>
      <c r="V466">
        <f t="shared" si="473"/>
        <v>0</v>
      </c>
      <c r="W466">
        <f t="shared" si="474"/>
        <v>0</v>
      </c>
      <c r="X466">
        <f t="shared" si="475"/>
        <v>0</v>
      </c>
      <c r="Y466">
        <f t="shared" si="476"/>
        <v>0</v>
      </c>
      <c r="AA466">
        <v>47636896</v>
      </c>
      <c r="AB466">
        <f t="shared" si="477"/>
        <v>213.23</v>
      </c>
      <c r="AC466">
        <f t="shared" si="460"/>
        <v>213.23</v>
      </c>
      <c r="AD466">
        <f t="shared" si="463"/>
        <v>0</v>
      </c>
      <c r="AE466">
        <f t="shared" si="464"/>
        <v>0</v>
      </c>
      <c r="AF466">
        <f t="shared" si="464"/>
        <v>0</v>
      </c>
      <c r="AG466">
        <f t="shared" si="478"/>
        <v>0</v>
      </c>
      <c r="AH466">
        <f t="shared" si="465"/>
        <v>0</v>
      </c>
      <c r="AI466">
        <f t="shared" si="465"/>
        <v>0</v>
      </c>
      <c r="AJ466">
        <f t="shared" si="479"/>
        <v>0</v>
      </c>
      <c r="AK466">
        <v>213.23</v>
      </c>
      <c r="AL466">
        <v>213.23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108</v>
      </c>
      <c r="AU466">
        <v>55</v>
      </c>
      <c r="AV466">
        <v>1</v>
      </c>
      <c r="AW466">
        <v>1</v>
      </c>
      <c r="AZ466">
        <v>1</v>
      </c>
      <c r="BA466">
        <v>1</v>
      </c>
      <c r="BB466">
        <v>1</v>
      </c>
      <c r="BC466">
        <v>1</v>
      </c>
      <c r="BD466" t="s">
        <v>3</v>
      </c>
      <c r="BE466" t="s">
        <v>3</v>
      </c>
      <c r="BF466" t="s">
        <v>3</v>
      </c>
      <c r="BG466" t="s">
        <v>3</v>
      </c>
      <c r="BH466">
        <v>3</v>
      </c>
      <c r="BI466">
        <v>1</v>
      </c>
      <c r="BJ466" t="s">
        <v>460</v>
      </c>
      <c r="BM466">
        <v>12001</v>
      </c>
      <c r="BN466">
        <v>0</v>
      </c>
      <c r="BO466" t="s">
        <v>3</v>
      </c>
      <c r="BP466">
        <v>0</v>
      </c>
      <c r="BQ466">
        <v>2</v>
      </c>
      <c r="BR466">
        <v>0</v>
      </c>
      <c r="BS466">
        <v>1</v>
      </c>
      <c r="BT466">
        <v>1</v>
      </c>
      <c r="BU466">
        <v>1</v>
      </c>
      <c r="BV466">
        <v>1</v>
      </c>
      <c r="BW466">
        <v>1</v>
      </c>
      <c r="BX466">
        <v>1</v>
      </c>
      <c r="BY466" t="s">
        <v>3</v>
      </c>
      <c r="BZ466">
        <v>120</v>
      </c>
      <c r="CA466">
        <v>65</v>
      </c>
      <c r="CE466">
        <v>0</v>
      </c>
      <c r="CF466">
        <v>0</v>
      </c>
      <c r="CG466">
        <v>0</v>
      </c>
      <c r="CM466">
        <v>0</v>
      </c>
      <c r="CN466" t="s">
        <v>3</v>
      </c>
      <c r="CO466">
        <v>0</v>
      </c>
      <c r="CP466">
        <f t="shared" si="480"/>
        <v>213.23</v>
      </c>
      <c r="CQ466">
        <f t="shared" si="481"/>
        <v>213.23</v>
      </c>
      <c r="CR466">
        <f t="shared" si="482"/>
        <v>0</v>
      </c>
      <c r="CS466">
        <f t="shared" si="483"/>
        <v>0</v>
      </c>
      <c r="CT466">
        <f t="shared" si="484"/>
        <v>0</v>
      </c>
      <c r="CU466">
        <f t="shared" si="485"/>
        <v>0</v>
      </c>
      <c r="CV466">
        <f t="shared" si="486"/>
        <v>0</v>
      </c>
      <c r="CW466">
        <f t="shared" si="487"/>
        <v>0</v>
      </c>
      <c r="CX466">
        <f t="shared" si="488"/>
        <v>0</v>
      </c>
      <c r="CY466">
        <f t="shared" si="489"/>
        <v>0</v>
      </c>
      <c r="CZ466">
        <f t="shared" si="490"/>
        <v>0</v>
      </c>
      <c r="DC466" t="s">
        <v>3</v>
      </c>
      <c r="DD466" t="s">
        <v>3</v>
      </c>
      <c r="DE466" t="s">
        <v>3</v>
      </c>
      <c r="DF466" t="s">
        <v>3</v>
      </c>
      <c r="DG466" t="s">
        <v>3</v>
      </c>
      <c r="DH466" t="s">
        <v>3</v>
      </c>
      <c r="DI466" t="s">
        <v>3</v>
      </c>
      <c r="DJ466" t="s">
        <v>3</v>
      </c>
      <c r="DK466" t="s">
        <v>3</v>
      </c>
      <c r="DL466" t="s">
        <v>3</v>
      </c>
      <c r="DM466" t="s">
        <v>3</v>
      </c>
      <c r="DN466">
        <v>0</v>
      </c>
      <c r="DO466">
        <v>0</v>
      </c>
      <c r="DP466">
        <v>1</v>
      </c>
      <c r="DQ466">
        <v>1</v>
      </c>
      <c r="DU466">
        <v>1010</v>
      </c>
      <c r="DV466" t="s">
        <v>337</v>
      </c>
      <c r="DW466" t="s">
        <v>337</v>
      </c>
      <c r="DX466">
        <v>1</v>
      </c>
      <c r="EE466">
        <v>45919572</v>
      </c>
      <c r="EF466">
        <v>2</v>
      </c>
      <c r="EG466" t="s">
        <v>24</v>
      </c>
      <c r="EH466">
        <v>0</v>
      </c>
      <c r="EI466" t="s">
        <v>3</v>
      </c>
      <c r="EJ466">
        <v>1</v>
      </c>
      <c r="EK466">
        <v>12001</v>
      </c>
      <c r="EL466" t="s">
        <v>446</v>
      </c>
      <c r="EM466" t="s">
        <v>447</v>
      </c>
      <c r="EO466" t="s">
        <v>3</v>
      </c>
      <c r="EQ466">
        <v>0</v>
      </c>
      <c r="ER466">
        <v>213.23</v>
      </c>
      <c r="ES466">
        <v>213.23</v>
      </c>
      <c r="ET466">
        <v>0</v>
      </c>
      <c r="EU466">
        <v>0</v>
      </c>
      <c r="EV466">
        <v>0</v>
      </c>
      <c r="EW466">
        <v>0</v>
      </c>
      <c r="EX466">
        <v>0</v>
      </c>
      <c r="FQ466">
        <v>0</v>
      </c>
      <c r="FR466">
        <f t="shared" si="491"/>
        <v>0</v>
      </c>
      <c r="FS466">
        <v>0</v>
      </c>
      <c r="FT466" t="s">
        <v>28</v>
      </c>
      <c r="FU466" t="s">
        <v>29</v>
      </c>
      <c r="FX466">
        <v>108</v>
      </c>
      <c r="FY466">
        <v>55.25</v>
      </c>
      <c r="GA466" t="s">
        <v>3</v>
      </c>
      <c r="GD466">
        <v>1</v>
      </c>
      <c r="GF466">
        <v>231315228</v>
      </c>
      <c r="GG466">
        <v>2</v>
      </c>
      <c r="GH466">
        <v>1</v>
      </c>
      <c r="GI466">
        <v>-2</v>
      </c>
      <c r="GJ466">
        <v>0</v>
      </c>
      <c r="GK466">
        <v>0</v>
      </c>
      <c r="GL466">
        <f t="shared" si="492"/>
        <v>0</v>
      </c>
      <c r="GM466">
        <f t="shared" si="493"/>
        <v>213.23</v>
      </c>
      <c r="GN466">
        <f t="shared" si="494"/>
        <v>213.23</v>
      </c>
      <c r="GO466">
        <f t="shared" si="495"/>
        <v>0</v>
      </c>
      <c r="GP466">
        <f t="shared" si="496"/>
        <v>0</v>
      </c>
      <c r="GR466">
        <v>0</v>
      </c>
      <c r="GS466">
        <v>3</v>
      </c>
      <c r="GT466">
        <v>0</v>
      </c>
      <c r="GU466" t="s">
        <v>3</v>
      </c>
      <c r="GV466">
        <f t="shared" si="497"/>
        <v>0</v>
      </c>
      <c r="GW466">
        <v>1</v>
      </c>
      <c r="GX466">
        <f t="shared" si="498"/>
        <v>0</v>
      </c>
      <c r="HA466">
        <v>0</v>
      </c>
      <c r="HB466">
        <v>0</v>
      </c>
      <c r="HC466">
        <f t="shared" si="499"/>
        <v>0</v>
      </c>
      <c r="IK466">
        <v>0</v>
      </c>
    </row>
    <row r="467" spans="1:245" x14ac:dyDescent="0.2">
      <c r="A467">
        <v>18</v>
      </c>
      <c r="B467">
        <v>1</v>
      </c>
      <c r="C467">
        <v>1032</v>
      </c>
      <c r="E467" t="s">
        <v>506</v>
      </c>
      <c r="F467" t="s">
        <v>458</v>
      </c>
      <c r="G467" t="s">
        <v>459</v>
      </c>
      <c r="H467" t="s">
        <v>337</v>
      </c>
      <c r="I467">
        <f>I461*J467</f>
        <v>1</v>
      </c>
      <c r="J467">
        <v>0.16666666666666666</v>
      </c>
      <c r="O467">
        <f t="shared" si="466"/>
        <v>213.23</v>
      </c>
      <c r="P467">
        <f t="shared" si="467"/>
        <v>213.23</v>
      </c>
      <c r="Q467">
        <f t="shared" si="468"/>
        <v>0</v>
      </c>
      <c r="R467">
        <f t="shared" si="469"/>
        <v>0</v>
      </c>
      <c r="S467">
        <f t="shared" si="470"/>
        <v>0</v>
      </c>
      <c r="T467">
        <f t="shared" si="471"/>
        <v>0</v>
      </c>
      <c r="U467">
        <f t="shared" si="472"/>
        <v>0</v>
      </c>
      <c r="V467">
        <f t="shared" si="473"/>
        <v>0</v>
      </c>
      <c r="W467">
        <f t="shared" si="474"/>
        <v>0</v>
      </c>
      <c r="X467">
        <f t="shared" si="475"/>
        <v>0</v>
      </c>
      <c r="Y467">
        <f t="shared" si="476"/>
        <v>0</v>
      </c>
      <c r="AA467">
        <v>47641669</v>
      </c>
      <c r="AB467">
        <f t="shared" si="477"/>
        <v>213.23</v>
      </c>
      <c r="AC467">
        <f t="shared" si="460"/>
        <v>213.23</v>
      </c>
      <c r="AD467">
        <f t="shared" si="463"/>
        <v>0</v>
      </c>
      <c r="AE467">
        <f t="shared" si="464"/>
        <v>0</v>
      </c>
      <c r="AF467">
        <f t="shared" si="464"/>
        <v>0</v>
      </c>
      <c r="AG467">
        <f t="shared" si="478"/>
        <v>0</v>
      </c>
      <c r="AH467">
        <f t="shared" si="465"/>
        <v>0</v>
      </c>
      <c r="AI467">
        <f t="shared" si="465"/>
        <v>0</v>
      </c>
      <c r="AJ467">
        <f t="shared" si="479"/>
        <v>0</v>
      </c>
      <c r="AK467">
        <v>213.23</v>
      </c>
      <c r="AL467">
        <v>213.23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108</v>
      </c>
      <c r="AU467">
        <v>55</v>
      </c>
      <c r="AV467">
        <v>1</v>
      </c>
      <c r="AW467">
        <v>1</v>
      </c>
      <c r="AZ467">
        <v>1</v>
      </c>
      <c r="BA467">
        <v>1</v>
      </c>
      <c r="BB467">
        <v>1</v>
      </c>
      <c r="BC467">
        <v>1</v>
      </c>
      <c r="BD467" t="s">
        <v>3</v>
      </c>
      <c r="BE467" t="s">
        <v>3</v>
      </c>
      <c r="BF467" t="s">
        <v>3</v>
      </c>
      <c r="BG467" t="s">
        <v>3</v>
      </c>
      <c r="BH467">
        <v>3</v>
      </c>
      <c r="BI467">
        <v>1</v>
      </c>
      <c r="BJ467" t="s">
        <v>460</v>
      </c>
      <c r="BM467">
        <v>12001</v>
      </c>
      <c r="BN467">
        <v>0</v>
      </c>
      <c r="BO467" t="s">
        <v>3</v>
      </c>
      <c r="BP467">
        <v>0</v>
      </c>
      <c r="BQ467">
        <v>2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3</v>
      </c>
      <c r="BZ467">
        <v>120</v>
      </c>
      <c r="CA467">
        <v>65</v>
      </c>
      <c r="CE467">
        <v>0</v>
      </c>
      <c r="CF467">
        <v>0</v>
      </c>
      <c r="CG467">
        <v>0</v>
      </c>
      <c r="CM467">
        <v>0</v>
      </c>
      <c r="CN467" t="s">
        <v>3</v>
      </c>
      <c r="CO467">
        <v>0</v>
      </c>
      <c r="CP467">
        <f t="shared" si="480"/>
        <v>213.23</v>
      </c>
      <c r="CQ467">
        <f t="shared" si="481"/>
        <v>213.23</v>
      </c>
      <c r="CR467">
        <f t="shared" si="482"/>
        <v>0</v>
      </c>
      <c r="CS467">
        <f t="shared" si="483"/>
        <v>0</v>
      </c>
      <c r="CT467">
        <f t="shared" si="484"/>
        <v>0</v>
      </c>
      <c r="CU467">
        <f t="shared" si="485"/>
        <v>0</v>
      </c>
      <c r="CV467">
        <f t="shared" si="486"/>
        <v>0</v>
      </c>
      <c r="CW467">
        <f t="shared" si="487"/>
        <v>0</v>
      </c>
      <c r="CX467">
        <f t="shared" si="488"/>
        <v>0</v>
      </c>
      <c r="CY467">
        <f t="shared" si="489"/>
        <v>0</v>
      </c>
      <c r="CZ467">
        <f t="shared" si="490"/>
        <v>0</v>
      </c>
      <c r="DC467" t="s">
        <v>3</v>
      </c>
      <c r="DD467" t="s">
        <v>3</v>
      </c>
      <c r="DE467" t="s">
        <v>3</v>
      </c>
      <c r="DF467" t="s">
        <v>3</v>
      </c>
      <c r="DG467" t="s">
        <v>3</v>
      </c>
      <c r="DH467" t="s">
        <v>3</v>
      </c>
      <c r="DI467" t="s">
        <v>3</v>
      </c>
      <c r="DJ467" t="s">
        <v>3</v>
      </c>
      <c r="DK467" t="s">
        <v>3</v>
      </c>
      <c r="DL467" t="s">
        <v>3</v>
      </c>
      <c r="DM467" t="s">
        <v>3</v>
      </c>
      <c r="DN467">
        <v>0</v>
      </c>
      <c r="DO467">
        <v>0</v>
      </c>
      <c r="DP467">
        <v>1</v>
      </c>
      <c r="DQ467">
        <v>1</v>
      </c>
      <c r="DU467">
        <v>1010</v>
      </c>
      <c r="DV467" t="s">
        <v>337</v>
      </c>
      <c r="DW467" t="s">
        <v>337</v>
      </c>
      <c r="DX467">
        <v>1</v>
      </c>
      <c r="EE467">
        <v>45919572</v>
      </c>
      <c r="EF467">
        <v>2</v>
      </c>
      <c r="EG467" t="s">
        <v>24</v>
      </c>
      <c r="EH467">
        <v>0</v>
      </c>
      <c r="EI467" t="s">
        <v>3</v>
      </c>
      <c r="EJ467">
        <v>1</v>
      </c>
      <c r="EK467">
        <v>12001</v>
      </c>
      <c r="EL467" t="s">
        <v>446</v>
      </c>
      <c r="EM467" t="s">
        <v>447</v>
      </c>
      <c r="EO467" t="s">
        <v>3</v>
      </c>
      <c r="EQ467">
        <v>0</v>
      </c>
      <c r="ER467">
        <v>213.23</v>
      </c>
      <c r="ES467">
        <v>213.23</v>
      </c>
      <c r="ET467">
        <v>0</v>
      </c>
      <c r="EU467">
        <v>0</v>
      </c>
      <c r="EV467">
        <v>0</v>
      </c>
      <c r="EW467">
        <v>0</v>
      </c>
      <c r="EX467">
        <v>0</v>
      </c>
      <c r="FQ467">
        <v>0</v>
      </c>
      <c r="FR467">
        <f t="shared" si="491"/>
        <v>0</v>
      </c>
      <c r="FS467">
        <v>0</v>
      </c>
      <c r="FT467" t="s">
        <v>28</v>
      </c>
      <c r="FU467" t="s">
        <v>29</v>
      </c>
      <c r="FX467">
        <v>108</v>
      </c>
      <c r="FY467">
        <v>55.25</v>
      </c>
      <c r="GA467" t="s">
        <v>3</v>
      </c>
      <c r="GD467">
        <v>1</v>
      </c>
      <c r="GF467">
        <v>231315228</v>
      </c>
      <c r="GG467">
        <v>2</v>
      </c>
      <c r="GH467">
        <v>1</v>
      </c>
      <c r="GI467">
        <v>-2</v>
      </c>
      <c r="GJ467">
        <v>0</v>
      </c>
      <c r="GK467">
        <v>0</v>
      </c>
      <c r="GL467">
        <f t="shared" si="492"/>
        <v>0</v>
      </c>
      <c r="GM467">
        <f t="shared" si="493"/>
        <v>213.23</v>
      </c>
      <c r="GN467">
        <f t="shared" si="494"/>
        <v>213.23</v>
      </c>
      <c r="GO467">
        <f t="shared" si="495"/>
        <v>0</v>
      </c>
      <c r="GP467">
        <f t="shared" si="496"/>
        <v>0</v>
      </c>
      <c r="GR467">
        <v>0</v>
      </c>
      <c r="GS467">
        <v>0</v>
      </c>
      <c r="GT467">
        <v>0</v>
      </c>
      <c r="GU467" t="s">
        <v>3</v>
      </c>
      <c r="GV467">
        <f t="shared" si="497"/>
        <v>0</v>
      </c>
      <c r="GW467">
        <v>1</v>
      </c>
      <c r="GX467">
        <f t="shared" si="498"/>
        <v>0</v>
      </c>
      <c r="HA467">
        <v>0</v>
      </c>
      <c r="HB467">
        <v>0</v>
      </c>
      <c r="HC467">
        <f t="shared" si="499"/>
        <v>0</v>
      </c>
      <c r="IK467">
        <v>0</v>
      </c>
    </row>
    <row r="468" spans="1:245" x14ac:dyDescent="0.2">
      <c r="A468">
        <v>17</v>
      </c>
      <c r="B468">
        <v>1</v>
      </c>
      <c r="E468" t="s">
        <v>507</v>
      </c>
      <c r="F468" t="s">
        <v>3</v>
      </c>
      <c r="G468" t="s">
        <v>3</v>
      </c>
      <c r="H468" t="s">
        <v>3</v>
      </c>
      <c r="I468">
        <v>0</v>
      </c>
      <c r="J468">
        <v>0</v>
      </c>
      <c r="O468">
        <f t="shared" si="466"/>
        <v>0</v>
      </c>
      <c r="P468">
        <f t="shared" si="467"/>
        <v>0</v>
      </c>
      <c r="Q468">
        <f t="shared" si="468"/>
        <v>0</v>
      </c>
      <c r="R468">
        <f t="shared" si="469"/>
        <v>0</v>
      </c>
      <c r="S468">
        <f t="shared" si="470"/>
        <v>0</v>
      </c>
      <c r="T468">
        <f t="shared" si="471"/>
        <v>0</v>
      </c>
      <c r="U468">
        <f t="shared" si="472"/>
        <v>0</v>
      </c>
      <c r="V468">
        <f t="shared" si="473"/>
        <v>0</v>
      </c>
      <c r="W468">
        <f t="shared" si="474"/>
        <v>0</v>
      </c>
      <c r="X468">
        <f t="shared" si="475"/>
        <v>0</v>
      </c>
      <c r="Y468">
        <f t="shared" si="476"/>
        <v>0</v>
      </c>
      <c r="AA468">
        <v>47636896</v>
      </c>
      <c r="AB468">
        <f t="shared" si="477"/>
        <v>0</v>
      </c>
      <c r="AC468">
        <f t="shared" si="460"/>
        <v>0</v>
      </c>
      <c r="AD468">
        <f t="shared" si="463"/>
        <v>0</v>
      </c>
      <c r="AE468">
        <f t="shared" si="464"/>
        <v>0</v>
      </c>
      <c r="AF468">
        <f t="shared" si="464"/>
        <v>0</v>
      </c>
      <c r="AG468">
        <f t="shared" si="478"/>
        <v>0</v>
      </c>
      <c r="AH468">
        <f t="shared" si="465"/>
        <v>0</v>
      </c>
      <c r="AI468">
        <f t="shared" si="465"/>
        <v>0</v>
      </c>
      <c r="AJ468">
        <f t="shared" si="479"/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1</v>
      </c>
      <c r="AW468">
        <v>1</v>
      </c>
      <c r="AZ468">
        <v>1</v>
      </c>
      <c r="BA468">
        <v>1</v>
      </c>
      <c r="BB468">
        <v>1</v>
      </c>
      <c r="BC468">
        <v>1</v>
      </c>
      <c r="BD468" t="s">
        <v>3</v>
      </c>
      <c r="BE468" t="s">
        <v>3</v>
      </c>
      <c r="BF468" t="s">
        <v>3</v>
      </c>
      <c r="BG468" t="s">
        <v>3</v>
      </c>
      <c r="BH468">
        <v>3</v>
      </c>
      <c r="BI468">
        <v>1</v>
      </c>
      <c r="BJ468" t="s">
        <v>3</v>
      </c>
      <c r="BM468">
        <v>1100</v>
      </c>
      <c r="BN468">
        <v>0</v>
      </c>
      <c r="BO468" t="s">
        <v>3</v>
      </c>
      <c r="BP468">
        <v>0</v>
      </c>
      <c r="BQ468">
        <v>8</v>
      </c>
      <c r="BR468">
        <v>0</v>
      </c>
      <c r="BS468">
        <v>1</v>
      </c>
      <c r="BT468">
        <v>1</v>
      </c>
      <c r="BU468">
        <v>1</v>
      </c>
      <c r="BV468">
        <v>1</v>
      </c>
      <c r="BW468">
        <v>1</v>
      </c>
      <c r="BX468">
        <v>1</v>
      </c>
      <c r="BY468" t="s">
        <v>3</v>
      </c>
      <c r="BZ468">
        <v>0</v>
      </c>
      <c r="CA468">
        <v>0</v>
      </c>
      <c r="CE468">
        <v>0</v>
      </c>
      <c r="CF468">
        <v>0</v>
      </c>
      <c r="CG468">
        <v>0</v>
      </c>
      <c r="CM468">
        <v>0</v>
      </c>
      <c r="CN468" t="s">
        <v>3</v>
      </c>
      <c r="CO468">
        <v>0</v>
      </c>
      <c r="CP468">
        <f t="shared" si="480"/>
        <v>0</v>
      </c>
      <c r="CQ468">
        <f t="shared" si="481"/>
        <v>0</v>
      </c>
      <c r="CR468">
        <f t="shared" si="482"/>
        <v>0</v>
      </c>
      <c r="CS468">
        <f t="shared" si="483"/>
        <v>0</v>
      </c>
      <c r="CT468">
        <f t="shared" si="484"/>
        <v>0</v>
      </c>
      <c r="CU468">
        <f t="shared" si="485"/>
        <v>0</v>
      </c>
      <c r="CV468">
        <f t="shared" si="486"/>
        <v>0</v>
      </c>
      <c r="CW468">
        <f t="shared" si="487"/>
        <v>0</v>
      </c>
      <c r="CX468">
        <f t="shared" si="488"/>
        <v>0</v>
      </c>
      <c r="CY468">
        <f t="shared" si="489"/>
        <v>0</v>
      </c>
      <c r="CZ468">
        <f t="shared" si="490"/>
        <v>0</v>
      </c>
      <c r="DC468" t="s">
        <v>3</v>
      </c>
      <c r="DD468" t="s">
        <v>3</v>
      </c>
      <c r="DE468" t="s">
        <v>3</v>
      </c>
      <c r="DF468" t="s">
        <v>3</v>
      </c>
      <c r="DG468" t="s">
        <v>3</v>
      </c>
      <c r="DH468" t="s">
        <v>3</v>
      </c>
      <c r="DI468" t="s">
        <v>3</v>
      </c>
      <c r="DJ468" t="s">
        <v>3</v>
      </c>
      <c r="DK468" t="s">
        <v>3</v>
      </c>
      <c r="DL468" t="s">
        <v>3</v>
      </c>
      <c r="DM468" t="s">
        <v>3</v>
      </c>
      <c r="DN468">
        <v>0</v>
      </c>
      <c r="DO468">
        <v>0</v>
      </c>
      <c r="DP468">
        <v>1</v>
      </c>
      <c r="DQ468">
        <v>1</v>
      </c>
      <c r="EE468">
        <v>45919750</v>
      </c>
      <c r="EF468">
        <v>8</v>
      </c>
      <c r="EG468" t="s">
        <v>245</v>
      </c>
      <c r="EH468">
        <v>0</v>
      </c>
      <c r="EI468" t="s">
        <v>3</v>
      </c>
      <c r="EJ468">
        <v>1</v>
      </c>
      <c r="EK468">
        <v>1100</v>
      </c>
      <c r="EL468" t="s">
        <v>262</v>
      </c>
      <c r="EM468" t="s">
        <v>263</v>
      </c>
      <c r="EO468" t="s">
        <v>3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  <c r="EY468">
        <v>0</v>
      </c>
      <c r="FQ468">
        <v>0</v>
      </c>
      <c r="FR468">
        <f t="shared" si="491"/>
        <v>0</v>
      </c>
      <c r="FS468">
        <v>0</v>
      </c>
      <c r="FX468">
        <v>0</v>
      </c>
      <c r="FY468">
        <v>0</v>
      </c>
      <c r="GA468" t="s">
        <v>3</v>
      </c>
      <c r="GD468">
        <v>1</v>
      </c>
      <c r="GF468">
        <v>1218112172</v>
      </c>
      <c r="GG468">
        <v>2</v>
      </c>
      <c r="GH468">
        <v>0</v>
      </c>
      <c r="GI468">
        <v>-2</v>
      </c>
      <c r="GJ468">
        <v>0</v>
      </c>
      <c r="GK468">
        <v>0</v>
      </c>
      <c r="GL468">
        <f t="shared" si="492"/>
        <v>0</v>
      </c>
      <c r="GM468">
        <f t="shared" si="493"/>
        <v>0</v>
      </c>
      <c r="GN468">
        <f t="shared" si="494"/>
        <v>0</v>
      </c>
      <c r="GO468">
        <f t="shared" si="495"/>
        <v>0</v>
      </c>
      <c r="GP468">
        <f t="shared" si="496"/>
        <v>0</v>
      </c>
      <c r="GR468">
        <v>0</v>
      </c>
      <c r="GS468">
        <v>3</v>
      </c>
      <c r="GT468">
        <v>0</v>
      </c>
      <c r="GU468" t="s">
        <v>3</v>
      </c>
      <c r="GV468">
        <f t="shared" si="497"/>
        <v>0</v>
      </c>
      <c r="GW468">
        <v>1</v>
      </c>
      <c r="GX468">
        <f t="shared" si="498"/>
        <v>0</v>
      </c>
      <c r="HA468">
        <v>0</v>
      </c>
      <c r="HB468">
        <v>0</v>
      </c>
      <c r="HC468">
        <f t="shared" si="499"/>
        <v>0</v>
      </c>
      <c r="IK468">
        <v>0</v>
      </c>
    </row>
    <row r="469" spans="1:245" x14ac:dyDescent="0.2">
      <c r="A469">
        <v>17</v>
      </c>
      <c r="B469">
        <v>1</v>
      </c>
      <c r="E469" t="s">
        <v>507</v>
      </c>
      <c r="F469" t="s">
        <v>3</v>
      </c>
      <c r="G469" t="s">
        <v>3</v>
      </c>
      <c r="H469" t="s">
        <v>3</v>
      </c>
      <c r="I469">
        <v>0</v>
      </c>
      <c r="J469">
        <v>0</v>
      </c>
      <c r="O469">
        <f t="shared" si="466"/>
        <v>0</v>
      </c>
      <c r="P469">
        <f t="shared" si="467"/>
        <v>0</v>
      </c>
      <c r="Q469">
        <f t="shared" si="468"/>
        <v>0</v>
      </c>
      <c r="R469">
        <f t="shared" si="469"/>
        <v>0</v>
      </c>
      <c r="S469">
        <f t="shared" si="470"/>
        <v>0</v>
      </c>
      <c r="T469">
        <f t="shared" si="471"/>
        <v>0</v>
      </c>
      <c r="U469">
        <f t="shared" si="472"/>
        <v>0</v>
      </c>
      <c r="V469">
        <f t="shared" si="473"/>
        <v>0</v>
      </c>
      <c r="W469">
        <f t="shared" si="474"/>
        <v>0</v>
      </c>
      <c r="X469">
        <f t="shared" si="475"/>
        <v>0</v>
      </c>
      <c r="Y469">
        <f t="shared" si="476"/>
        <v>0</v>
      </c>
      <c r="AA469">
        <v>47641669</v>
      </c>
      <c r="AB469">
        <f t="shared" si="477"/>
        <v>0</v>
      </c>
      <c r="AC469">
        <f t="shared" si="460"/>
        <v>0</v>
      </c>
      <c r="AD469">
        <f t="shared" si="463"/>
        <v>0</v>
      </c>
      <c r="AE469">
        <f t="shared" si="464"/>
        <v>0</v>
      </c>
      <c r="AF469">
        <f t="shared" si="464"/>
        <v>0</v>
      </c>
      <c r="AG469">
        <f t="shared" si="478"/>
        <v>0</v>
      </c>
      <c r="AH469">
        <f t="shared" si="465"/>
        <v>0</v>
      </c>
      <c r="AI469">
        <f t="shared" si="465"/>
        <v>0</v>
      </c>
      <c r="AJ469">
        <f t="shared" si="479"/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1</v>
      </c>
      <c r="AW469">
        <v>1</v>
      </c>
      <c r="AZ469">
        <v>1</v>
      </c>
      <c r="BA469">
        <v>1</v>
      </c>
      <c r="BB469">
        <v>1</v>
      </c>
      <c r="BC469">
        <v>1</v>
      </c>
      <c r="BD469" t="s">
        <v>3</v>
      </c>
      <c r="BE469" t="s">
        <v>3</v>
      </c>
      <c r="BF469" t="s">
        <v>3</v>
      </c>
      <c r="BG469" t="s">
        <v>3</v>
      </c>
      <c r="BH469">
        <v>3</v>
      </c>
      <c r="BI469">
        <v>1</v>
      </c>
      <c r="BJ469" t="s">
        <v>3</v>
      </c>
      <c r="BM469">
        <v>1100</v>
      </c>
      <c r="BN469">
        <v>0</v>
      </c>
      <c r="BO469" t="s">
        <v>3</v>
      </c>
      <c r="BP469">
        <v>0</v>
      </c>
      <c r="BQ469">
        <v>8</v>
      </c>
      <c r="BR469">
        <v>0</v>
      </c>
      <c r="BS469">
        <v>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3</v>
      </c>
      <c r="BZ469">
        <v>0</v>
      </c>
      <c r="CA469">
        <v>0</v>
      </c>
      <c r="CE469">
        <v>0</v>
      </c>
      <c r="CF469">
        <v>0</v>
      </c>
      <c r="CG469">
        <v>0</v>
      </c>
      <c r="CM469">
        <v>0</v>
      </c>
      <c r="CN469" t="s">
        <v>3</v>
      </c>
      <c r="CO469">
        <v>0</v>
      </c>
      <c r="CP469">
        <f t="shared" si="480"/>
        <v>0</v>
      </c>
      <c r="CQ469">
        <f t="shared" si="481"/>
        <v>0</v>
      </c>
      <c r="CR469">
        <f t="shared" si="482"/>
        <v>0</v>
      </c>
      <c r="CS469">
        <f t="shared" si="483"/>
        <v>0</v>
      </c>
      <c r="CT469">
        <f t="shared" si="484"/>
        <v>0</v>
      </c>
      <c r="CU469">
        <f t="shared" si="485"/>
        <v>0</v>
      </c>
      <c r="CV469">
        <f t="shared" si="486"/>
        <v>0</v>
      </c>
      <c r="CW469">
        <f t="shared" si="487"/>
        <v>0</v>
      </c>
      <c r="CX469">
        <f t="shared" si="488"/>
        <v>0</v>
      </c>
      <c r="CY469">
        <f t="shared" si="489"/>
        <v>0</v>
      </c>
      <c r="CZ469">
        <f t="shared" si="490"/>
        <v>0</v>
      </c>
      <c r="DC469" t="s">
        <v>3</v>
      </c>
      <c r="DD469" t="s">
        <v>3</v>
      </c>
      <c r="DE469" t="s">
        <v>3</v>
      </c>
      <c r="DF469" t="s">
        <v>3</v>
      </c>
      <c r="DG469" t="s">
        <v>3</v>
      </c>
      <c r="DH469" t="s">
        <v>3</v>
      </c>
      <c r="DI469" t="s">
        <v>3</v>
      </c>
      <c r="DJ469" t="s">
        <v>3</v>
      </c>
      <c r="DK469" t="s">
        <v>3</v>
      </c>
      <c r="DL469" t="s">
        <v>3</v>
      </c>
      <c r="DM469" t="s">
        <v>3</v>
      </c>
      <c r="DN469">
        <v>0</v>
      </c>
      <c r="DO469">
        <v>0</v>
      </c>
      <c r="DP469">
        <v>1</v>
      </c>
      <c r="DQ469">
        <v>1</v>
      </c>
      <c r="EE469">
        <v>45919750</v>
      </c>
      <c r="EF469">
        <v>8</v>
      </c>
      <c r="EG469" t="s">
        <v>245</v>
      </c>
      <c r="EH469">
        <v>0</v>
      </c>
      <c r="EI469" t="s">
        <v>3</v>
      </c>
      <c r="EJ469">
        <v>1</v>
      </c>
      <c r="EK469">
        <v>1100</v>
      </c>
      <c r="EL469" t="s">
        <v>262</v>
      </c>
      <c r="EM469" t="s">
        <v>263</v>
      </c>
      <c r="EO469" t="s">
        <v>3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  <c r="EY469">
        <v>0</v>
      </c>
      <c r="FQ469">
        <v>0</v>
      </c>
      <c r="FR469">
        <f t="shared" si="491"/>
        <v>0</v>
      </c>
      <c r="FS469">
        <v>0</v>
      </c>
      <c r="FX469">
        <v>0</v>
      </c>
      <c r="FY469">
        <v>0</v>
      </c>
      <c r="GA469" t="s">
        <v>3</v>
      </c>
      <c r="GD469">
        <v>1</v>
      </c>
      <c r="GF469">
        <v>1218112172</v>
      </c>
      <c r="GG469">
        <v>2</v>
      </c>
      <c r="GH469">
        <v>0</v>
      </c>
      <c r="GI469">
        <v>-2</v>
      </c>
      <c r="GJ469">
        <v>0</v>
      </c>
      <c r="GK469">
        <v>0</v>
      </c>
      <c r="GL469">
        <f t="shared" si="492"/>
        <v>0</v>
      </c>
      <c r="GM469">
        <f t="shared" si="493"/>
        <v>0</v>
      </c>
      <c r="GN469">
        <f t="shared" si="494"/>
        <v>0</v>
      </c>
      <c r="GO469">
        <f t="shared" si="495"/>
        <v>0</v>
      </c>
      <c r="GP469">
        <f t="shared" si="496"/>
        <v>0</v>
      </c>
      <c r="GR469">
        <v>0</v>
      </c>
      <c r="GS469">
        <v>0</v>
      </c>
      <c r="GT469">
        <v>0</v>
      </c>
      <c r="GU469" t="s">
        <v>3</v>
      </c>
      <c r="GV469">
        <f t="shared" si="497"/>
        <v>0</v>
      </c>
      <c r="GW469">
        <v>1</v>
      </c>
      <c r="GX469">
        <f t="shared" si="498"/>
        <v>0</v>
      </c>
      <c r="HA469">
        <v>0</v>
      </c>
      <c r="HB469">
        <v>0</v>
      </c>
      <c r="HC469">
        <f t="shared" si="499"/>
        <v>0</v>
      </c>
      <c r="IK469">
        <v>0</v>
      </c>
    </row>
    <row r="471" spans="1:245" x14ac:dyDescent="0.2">
      <c r="A471">
        <v>51</v>
      </c>
      <c r="B471">
        <f>B396</f>
        <v>1</v>
      </c>
      <c r="C471">
        <f>A396</f>
        <v>4</v>
      </c>
      <c r="D471">
        <f>ROW(A396)</f>
        <v>396</v>
      </c>
      <c r="F471" t="str">
        <f>IF(F396&lt;&gt;"",F396,"")</f>
        <v>Навес (вход №1)</v>
      </c>
      <c r="G471" t="str">
        <f>IF(G396&lt;&gt;"",G396,"")</f>
        <v>Навес (вход №1)</v>
      </c>
      <c r="H471">
        <v>0</v>
      </c>
      <c r="O471">
        <f t="shared" ref="O471:T471" si="500">ROUND(AB471,2)</f>
        <v>12707.33</v>
      </c>
      <c r="P471">
        <f t="shared" si="500"/>
        <v>11608.48</v>
      </c>
      <c r="Q471">
        <f t="shared" si="500"/>
        <v>489.26</v>
      </c>
      <c r="R471">
        <f t="shared" si="500"/>
        <v>48.62</v>
      </c>
      <c r="S471">
        <f t="shared" si="500"/>
        <v>609.59</v>
      </c>
      <c r="T471">
        <f t="shared" si="500"/>
        <v>0</v>
      </c>
      <c r="U471">
        <f>AH471</f>
        <v>69.358307007999997</v>
      </c>
      <c r="V471">
        <f>AI471</f>
        <v>3.5869932187499995</v>
      </c>
      <c r="W471">
        <f>ROUND(AJ471,2)</f>
        <v>0</v>
      </c>
      <c r="X471">
        <f>ROUND(AK471,2)</f>
        <v>594.44000000000005</v>
      </c>
      <c r="Y471">
        <f>ROUND(AL471,2)</f>
        <v>433.45</v>
      </c>
      <c r="AB471">
        <f>ROUND(SUMIF(AA400:AA469,"=47636896",O400:O469),2)</f>
        <v>12707.33</v>
      </c>
      <c r="AC471">
        <f>ROUND(SUMIF(AA400:AA469,"=47636896",P400:P469),2)</f>
        <v>11608.48</v>
      </c>
      <c r="AD471">
        <f>ROUND(SUMIF(AA400:AA469,"=47636896",Q400:Q469),2)</f>
        <v>489.26</v>
      </c>
      <c r="AE471">
        <f>ROUND(SUMIF(AA400:AA469,"=47636896",R400:R469),2)</f>
        <v>48.62</v>
      </c>
      <c r="AF471">
        <f>ROUND(SUMIF(AA400:AA469,"=47636896",S400:S469),2)</f>
        <v>609.59</v>
      </c>
      <c r="AG471">
        <f>ROUND(SUMIF(AA400:AA469,"=47636896",T400:T469),2)</f>
        <v>0</v>
      </c>
      <c r="AH471">
        <f>SUMIF(AA400:AA469,"=47636896",U400:U469)</f>
        <v>69.358307007999997</v>
      </c>
      <c r="AI471">
        <f>SUMIF(AA400:AA469,"=47636896",V400:V469)</f>
        <v>3.5869932187499995</v>
      </c>
      <c r="AJ471">
        <f>ROUND(SUMIF(AA400:AA469,"=47636896",W400:W469),2)</f>
        <v>0</v>
      </c>
      <c r="AK471">
        <f>ROUND(SUMIF(AA400:AA469,"=47636896",X400:X469),2)</f>
        <v>594.44000000000005</v>
      </c>
      <c r="AL471">
        <f>ROUND(SUMIF(AA400:AA469,"=47636896",Y400:Y469),2)</f>
        <v>433.45</v>
      </c>
      <c r="AO471">
        <f t="shared" ref="AO471:BC471" si="501">ROUND(BX471,2)</f>
        <v>0</v>
      </c>
      <c r="AP471">
        <f t="shared" si="501"/>
        <v>0</v>
      </c>
      <c r="AQ471">
        <f t="shared" si="501"/>
        <v>0</v>
      </c>
      <c r="AR471">
        <f t="shared" si="501"/>
        <v>13735.22</v>
      </c>
      <c r="AS471">
        <f t="shared" si="501"/>
        <v>13735.22</v>
      </c>
      <c r="AT471">
        <f t="shared" si="501"/>
        <v>0</v>
      </c>
      <c r="AU471">
        <f t="shared" si="501"/>
        <v>0</v>
      </c>
      <c r="AV471">
        <f t="shared" si="501"/>
        <v>11608.48</v>
      </c>
      <c r="AW471">
        <f t="shared" si="501"/>
        <v>11608.48</v>
      </c>
      <c r="AX471">
        <f t="shared" si="501"/>
        <v>0</v>
      </c>
      <c r="AY471">
        <f t="shared" si="501"/>
        <v>11608.48</v>
      </c>
      <c r="AZ471">
        <f t="shared" si="501"/>
        <v>0</v>
      </c>
      <c r="BA471">
        <f t="shared" si="501"/>
        <v>0</v>
      </c>
      <c r="BB471">
        <f t="shared" si="501"/>
        <v>0</v>
      </c>
      <c r="BC471">
        <f t="shared" si="501"/>
        <v>0</v>
      </c>
      <c r="BX471">
        <f>ROUND(SUMIF(AA400:AA469,"=47636896",FQ400:FQ469),2)</f>
        <v>0</v>
      </c>
      <c r="BY471">
        <f>ROUND(SUMIF(AA400:AA469,"=47636896",FR400:FR469),2)</f>
        <v>0</v>
      </c>
      <c r="BZ471">
        <f>ROUND(SUMIF(AA400:AA469,"=47636896",GL400:GL469),2)</f>
        <v>0</v>
      </c>
      <c r="CA471">
        <f>ROUND(SUMIF(AA400:AA469,"=47636896",GM400:GM469),2)</f>
        <v>13735.22</v>
      </c>
      <c r="CB471">
        <f>ROUND(SUMIF(AA400:AA469,"=47636896",GN400:GN469),2)</f>
        <v>13735.22</v>
      </c>
      <c r="CC471">
        <f>ROUND(SUMIF(AA400:AA469,"=47636896",GO400:GO469),2)</f>
        <v>0</v>
      </c>
      <c r="CD471">
        <f>ROUND(SUMIF(AA400:AA469,"=47636896",GP400:GP469),2)</f>
        <v>0</v>
      </c>
      <c r="CE471">
        <f>AC471-BX471</f>
        <v>11608.48</v>
      </c>
      <c r="CF471">
        <f>AC471-BY471</f>
        <v>11608.48</v>
      </c>
      <c r="CG471">
        <f>BX471-BZ471</f>
        <v>0</v>
      </c>
      <c r="CH471">
        <f>AC471-BX471-BY471+BZ471</f>
        <v>11608.48</v>
      </c>
      <c r="CI471">
        <f>BY471-BZ471</f>
        <v>0</v>
      </c>
      <c r="CJ471">
        <f>ROUND(SUMIF(AA400:AA469,"=47636896",GX400:GX469),2)</f>
        <v>0</v>
      </c>
      <c r="CK471">
        <f>ROUND(SUMIF(AA400:AA469,"=47636896",GY400:GY469),2)</f>
        <v>0</v>
      </c>
      <c r="CL471">
        <f>ROUND(SUMIF(AA400:AA469,"=47636896",GZ400:GZ469),2)</f>
        <v>0</v>
      </c>
      <c r="DG471">
        <f t="shared" ref="DG471:DL471" si="502">ROUND(DT471,2)</f>
        <v>12707.33</v>
      </c>
      <c r="DH471">
        <f t="shared" si="502"/>
        <v>11608.48</v>
      </c>
      <c r="DI471">
        <f t="shared" si="502"/>
        <v>489.26</v>
      </c>
      <c r="DJ471">
        <f t="shared" si="502"/>
        <v>48.62</v>
      </c>
      <c r="DK471">
        <f t="shared" si="502"/>
        <v>609.59</v>
      </c>
      <c r="DL471">
        <f t="shared" si="502"/>
        <v>0</v>
      </c>
      <c r="DM471">
        <f>DZ471</f>
        <v>69.358307007999997</v>
      </c>
      <c r="DN471">
        <f>EA471</f>
        <v>3.5869932187499995</v>
      </c>
      <c r="DO471">
        <f>ROUND(EB471,2)</f>
        <v>0</v>
      </c>
      <c r="DP471">
        <f>ROUND(EC471,2)</f>
        <v>594.44000000000005</v>
      </c>
      <c r="DQ471">
        <f>ROUND(ED471,2)</f>
        <v>433.45</v>
      </c>
      <c r="DT471">
        <f>ROUND(SUMIF(AA400:AA469,"=47641669",O400:O469),2)</f>
        <v>12707.33</v>
      </c>
      <c r="DU471">
        <f>ROUND(SUMIF(AA400:AA469,"=47641669",P400:P469),2)</f>
        <v>11608.48</v>
      </c>
      <c r="DV471">
        <f>ROUND(SUMIF(AA400:AA469,"=47641669",Q400:Q469),2)</f>
        <v>489.26</v>
      </c>
      <c r="DW471">
        <f>ROUND(SUMIF(AA400:AA469,"=47641669",R400:R469),2)</f>
        <v>48.62</v>
      </c>
      <c r="DX471">
        <f>ROUND(SUMIF(AA400:AA469,"=47641669",S400:S469),2)</f>
        <v>609.59</v>
      </c>
      <c r="DY471">
        <f>ROUND(SUMIF(AA400:AA469,"=47641669",T400:T469),2)</f>
        <v>0</v>
      </c>
      <c r="DZ471">
        <f>SUMIF(AA400:AA469,"=47641669",U400:U469)</f>
        <v>69.358307007999997</v>
      </c>
      <c r="EA471">
        <f>SUMIF(AA400:AA469,"=47641669",V400:V469)</f>
        <v>3.5869932187499995</v>
      </c>
      <c r="EB471">
        <f>ROUND(SUMIF(AA400:AA469,"=47641669",W400:W469),2)</f>
        <v>0</v>
      </c>
      <c r="EC471">
        <f>ROUND(SUMIF(AA400:AA469,"=47641669",X400:X469),2)</f>
        <v>594.44000000000005</v>
      </c>
      <c r="ED471">
        <f>ROUND(SUMIF(AA400:AA469,"=47641669",Y400:Y469),2)</f>
        <v>433.45</v>
      </c>
      <c r="EG471">
        <f t="shared" ref="EG471:EU471" si="503">ROUND(FP471,2)</f>
        <v>0</v>
      </c>
      <c r="EH471">
        <f t="shared" si="503"/>
        <v>0</v>
      </c>
      <c r="EI471">
        <f t="shared" si="503"/>
        <v>0</v>
      </c>
      <c r="EJ471">
        <f t="shared" si="503"/>
        <v>13735.22</v>
      </c>
      <c r="EK471">
        <f t="shared" si="503"/>
        <v>13735.22</v>
      </c>
      <c r="EL471">
        <f t="shared" si="503"/>
        <v>0</v>
      </c>
      <c r="EM471">
        <f t="shared" si="503"/>
        <v>0</v>
      </c>
      <c r="EN471">
        <f t="shared" si="503"/>
        <v>11608.48</v>
      </c>
      <c r="EO471">
        <f t="shared" si="503"/>
        <v>11608.48</v>
      </c>
      <c r="EP471">
        <f t="shared" si="503"/>
        <v>0</v>
      </c>
      <c r="EQ471">
        <f t="shared" si="503"/>
        <v>11608.48</v>
      </c>
      <c r="ER471">
        <f t="shared" si="503"/>
        <v>0</v>
      </c>
      <c r="ES471">
        <f t="shared" si="503"/>
        <v>0</v>
      </c>
      <c r="ET471">
        <f t="shared" si="503"/>
        <v>0</v>
      </c>
      <c r="EU471">
        <f t="shared" si="503"/>
        <v>0</v>
      </c>
      <c r="FP471">
        <f>ROUND(SUMIF(AA400:AA469,"=47641669",FQ400:FQ469),2)</f>
        <v>0</v>
      </c>
      <c r="FQ471">
        <f>ROUND(SUMIF(AA400:AA469,"=47641669",FR400:FR469),2)</f>
        <v>0</v>
      </c>
      <c r="FR471">
        <f>ROUND(SUMIF(AA400:AA469,"=47641669",GL400:GL469),2)</f>
        <v>0</v>
      </c>
      <c r="FS471">
        <f>ROUND(SUMIF(AA400:AA469,"=47641669",GM400:GM469),2)</f>
        <v>13735.22</v>
      </c>
      <c r="FT471">
        <f>ROUND(SUMIF(AA400:AA469,"=47641669",GN400:GN469),2)</f>
        <v>13735.22</v>
      </c>
      <c r="FU471">
        <f>ROUND(SUMIF(AA400:AA469,"=47641669",GO400:GO469),2)</f>
        <v>0</v>
      </c>
      <c r="FV471">
        <f>ROUND(SUMIF(AA400:AA469,"=47641669",GP400:GP469),2)</f>
        <v>0</v>
      </c>
      <c r="FW471">
        <f>DU471-FP471</f>
        <v>11608.48</v>
      </c>
      <c r="FX471">
        <f>DU471-FQ471</f>
        <v>11608.48</v>
      </c>
      <c r="FY471">
        <f>FP471-FR471</f>
        <v>0</v>
      </c>
      <c r="FZ471">
        <f>DU471-FP471-FQ471+FR471</f>
        <v>11608.48</v>
      </c>
      <c r="GA471">
        <f>FQ471-FR471</f>
        <v>0</v>
      </c>
      <c r="GB471">
        <f>ROUND(SUMIF(AA400:AA469,"=47641669",GX400:GX469),2)</f>
        <v>0</v>
      </c>
      <c r="GC471">
        <f>ROUND(SUMIF(AA400:AA469,"=47641669",GY400:GY469),2)</f>
        <v>0</v>
      </c>
      <c r="GD471">
        <f>ROUND(SUMIF(AA400:AA469,"=47641669",GZ400:GZ469),2)</f>
        <v>0</v>
      </c>
      <c r="GX471">
        <v>0</v>
      </c>
    </row>
    <row r="473" spans="1:245" x14ac:dyDescent="0.2">
      <c r="A473">
        <v>50</v>
      </c>
      <c r="B473">
        <v>0</v>
      </c>
      <c r="C473">
        <v>0</v>
      </c>
      <c r="D473">
        <v>1</v>
      </c>
      <c r="E473">
        <v>201</v>
      </c>
      <c r="F473">
        <f>ROUND(Source!O471,O473)</f>
        <v>12707.33</v>
      </c>
      <c r="G473" t="s">
        <v>138</v>
      </c>
      <c r="H473" t="s">
        <v>139</v>
      </c>
      <c r="K473">
        <v>201</v>
      </c>
      <c r="L473">
        <v>1</v>
      </c>
      <c r="M473">
        <v>3</v>
      </c>
      <c r="N473" t="s">
        <v>3</v>
      </c>
      <c r="O473">
        <v>2</v>
      </c>
      <c r="P473">
        <f>ROUND(Source!DG471,O473)</f>
        <v>12707.33</v>
      </c>
    </row>
    <row r="474" spans="1:245" x14ac:dyDescent="0.2">
      <c r="A474">
        <v>50</v>
      </c>
      <c r="B474">
        <v>0</v>
      </c>
      <c r="C474">
        <v>0</v>
      </c>
      <c r="D474">
        <v>1</v>
      </c>
      <c r="E474">
        <v>202</v>
      </c>
      <c r="F474">
        <f>ROUND(Source!P471,O474)</f>
        <v>11608.48</v>
      </c>
      <c r="G474" t="s">
        <v>140</v>
      </c>
      <c r="H474" t="s">
        <v>141</v>
      </c>
      <c r="K474">
        <v>202</v>
      </c>
      <c r="L474">
        <v>2</v>
      </c>
      <c r="M474">
        <v>3</v>
      </c>
      <c r="N474" t="s">
        <v>3</v>
      </c>
      <c r="O474">
        <v>2</v>
      </c>
      <c r="P474">
        <f>ROUND(Source!DH471,O474)</f>
        <v>11608.48</v>
      </c>
    </row>
    <row r="475" spans="1:245" x14ac:dyDescent="0.2">
      <c r="A475">
        <v>50</v>
      </c>
      <c r="B475">
        <v>0</v>
      </c>
      <c r="C475">
        <v>0</v>
      </c>
      <c r="D475">
        <v>1</v>
      </c>
      <c r="E475">
        <v>222</v>
      </c>
      <c r="F475">
        <f>ROUND(Source!AO471,O475)</f>
        <v>0</v>
      </c>
      <c r="G475" t="s">
        <v>142</v>
      </c>
      <c r="H475" t="s">
        <v>143</v>
      </c>
      <c r="K475">
        <v>222</v>
      </c>
      <c r="L475">
        <v>3</v>
      </c>
      <c r="M475">
        <v>3</v>
      </c>
      <c r="N475" t="s">
        <v>3</v>
      </c>
      <c r="O475">
        <v>2</v>
      </c>
      <c r="P475">
        <f>ROUND(Source!EG471,O475)</f>
        <v>0</v>
      </c>
    </row>
    <row r="476" spans="1:245" x14ac:dyDescent="0.2">
      <c r="A476">
        <v>50</v>
      </c>
      <c r="B476">
        <v>0</v>
      </c>
      <c r="C476">
        <v>0</v>
      </c>
      <c r="D476">
        <v>1</v>
      </c>
      <c r="E476">
        <v>225</v>
      </c>
      <c r="F476">
        <f>ROUND(Source!AV471,O476)</f>
        <v>11608.48</v>
      </c>
      <c r="G476" t="s">
        <v>144</v>
      </c>
      <c r="H476" t="s">
        <v>145</v>
      </c>
      <c r="K476">
        <v>225</v>
      </c>
      <c r="L476">
        <v>4</v>
      </c>
      <c r="M476">
        <v>3</v>
      </c>
      <c r="N476" t="s">
        <v>3</v>
      </c>
      <c r="O476">
        <v>2</v>
      </c>
      <c r="P476">
        <f>ROUND(Source!EN471,O476)</f>
        <v>11608.48</v>
      </c>
    </row>
    <row r="477" spans="1:245" x14ac:dyDescent="0.2">
      <c r="A477">
        <v>50</v>
      </c>
      <c r="B477">
        <v>0</v>
      </c>
      <c r="C477">
        <v>0</v>
      </c>
      <c r="D477">
        <v>1</v>
      </c>
      <c r="E477">
        <v>226</v>
      </c>
      <c r="F477">
        <f>ROUND(Source!AW471,O477)</f>
        <v>11608.48</v>
      </c>
      <c r="G477" t="s">
        <v>146</v>
      </c>
      <c r="H477" t="s">
        <v>147</v>
      </c>
      <c r="K477">
        <v>226</v>
      </c>
      <c r="L477">
        <v>5</v>
      </c>
      <c r="M477">
        <v>3</v>
      </c>
      <c r="N477" t="s">
        <v>3</v>
      </c>
      <c r="O477">
        <v>2</v>
      </c>
      <c r="P477">
        <f>ROUND(Source!EO471,O477)</f>
        <v>11608.48</v>
      </c>
    </row>
    <row r="478" spans="1:245" x14ac:dyDescent="0.2">
      <c r="A478">
        <v>50</v>
      </c>
      <c r="B478">
        <v>0</v>
      </c>
      <c r="C478">
        <v>0</v>
      </c>
      <c r="D478">
        <v>1</v>
      </c>
      <c r="E478">
        <v>227</v>
      </c>
      <c r="F478">
        <f>ROUND(Source!AX471,O478)</f>
        <v>0</v>
      </c>
      <c r="G478" t="s">
        <v>148</v>
      </c>
      <c r="H478" t="s">
        <v>149</v>
      </c>
      <c r="K478">
        <v>227</v>
      </c>
      <c r="L478">
        <v>6</v>
      </c>
      <c r="M478">
        <v>3</v>
      </c>
      <c r="N478" t="s">
        <v>3</v>
      </c>
      <c r="O478">
        <v>2</v>
      </c>
      <c r="P478">
        <f>ROUND(Source!EP471,O478)</f>
        <v>0</v>
      </c>
    </row>
    <row r="479" spans="1:245" x14ac:dyDescent="0.2">
      <c r="A479">
        <v>50</v>
      </c>
      <c r="B479">
        <v>0</v>
      </c>
      <c r="C479">
        <v>0</v>
      </c>
      <c r="D479">
        <v>1</v>
      </c>
      <c r="E479">
        <v>228</v>
      </c>
      <c r="F479">
        <f>ROUND(Source!AY471,O479)</f>
        <v>11608.48</v>
      </c>
      <c r="G479" t="s">
        <v>150</v>
      </c>
      <c r="H479" t="s">
        <v>151</v>
      </c>
      <c r="K479">
        <v>228</v>
      </c>
      <c r="L479">
        <v>7</v>
      </c>
      <c r="M479">
        <v>3</v>
      </c>
      <c r="N479" t="s">
        <v>3</v>
      </c>
      <c r="O479">
        <v>2</v>
      </c>
      <c r="P479">
        <f>ROUND(Source!EQ471,O479)</f>
        <v>11608.48</v>
      </c>
    </row>
    <row r="480" spans="1:245" x14ac:dyDescent="0.2">
      <c r="A480">
        <v>50</v>
      </c>
      <c r="B480">
        <v>0</v>
      </c>
      <c r="C480">
        <v>0</v>
      </c>
      <c r="D480">
        <v>1</v>
      </c>
      <c r="E480">
        <v>216</v>
      </c>
      <c r="F480">
        <f>ROUND(Source!AP471,O480)</f>
        <v>0</v>
      </c>
      <c r="G480" t="s">
        <v>152</v>
      </c>
      <c r="H480" t="s">
        <v>153</v>
      </c>
      <c r="K480">
        <v>216</v>
      </c>
      <c r="L480">
        <v>8</v>
      </c>
      <c r="M480">
        <v>3</v>
      </c>
      <c r="N480" t="s">
        <v>3</v>
      </c>
      <c r="O480">
        <v>2</v>
      </c>
      <c r="P480">
        <f>ROUND(Source!EH471,O480)</f>
        <v>0</v>
      </c>
    </row>
    <row r="481" spans="1:16" x14ac:dyDescent="0.2">
      <c r="A481">
        <v>50</v>
      </c>
      <c r="B481">
        <v>0</v>
      </c>
      <c r="C481">
        <v>0</v>
      </c>
      <c r="D481">
        <v>1</v>
      </c>
      <c r="E481">
        <v>223</v>
      </c>
      <c r="F481">
        <f>ROUND(Source!AQ471,O481)</f>
        <v>0</v>
      </c>
      <c r="G481" t="s">
        <v>154</v>
      </c>
      <c r="H481" t="s">
        <v>155</v>
      </c>
      <c r="K481">
        <v>223</v>
      </c>
      <c r="L481">
        <v>9</v>
      </c>
      <c r="M481">
        <v>3</v>
      </c>
      <c r="N481" t="s">
        <v>3</v>
      </c>
      <c r="O481">
        <v>2</v>
      </c>
      <c r="P481">
        <f>ROUND(Source!EI471,O481)</f>
        <v>0</v>
      </c>
    </row>
    <row r="482" spans="1:16" x14ac:dyDescent="0.2">
      <c r="A482">
        <v>50</v>
      </c>
      <c r="B482">
        <v>0</v>
      </c>
      <c r="C482">
        <v>0</v>
      </c>
      <c r="D482">
        <v>1</v>
      </c>
      <c r="E482">
        <v>229</v>
      </c>
      <c r="F482">
        <f>ROUND(Source!AZ471,O482)</f>
        <v>0</v>
      </c>
      <c r="G482" t="s">
        <v>156</v>
      </c>
      <c r="H482" t="s">
        <v>157</v>
      </c>
      <c r="K482">
        <v>229</v>
      </c>
      <c r="L482">
        <v>10</v>
      </c>
      <c r="M482">
        <v>3</v>
      </c>
      <c r="N482" t="s">
        <v>3</v>
      </c>
      <c r="O482">
        <v>2</v>
      </c>
      <c r="P482">
        <f>ROUND(Source!ER471,O482)</f>
        <v>0</v>
      </c>
    </row>
    <row r="483" spans="1:16" x14ac:dyDescent="0.2">
      <c r="A483">
        <v>50</v>
      </c>
      <c r="B483">
        <v>0</v>
      </c>
      <c r="C483">
        <v>0</v>
      </c>
      <c r="D483">
        <v>1</v>
      </c>
      <c r="E483">
        <v>203</v>
      </c>
      <c r="F483">
        <f>ROUND(Source!Q471,O483)</f>
        <v>489.26</v>
      </c>
      <c r="G483" t="s">
        <v>158</v>
      </c>
      <c r="H483" t="s">
        <v>159</v>
      </c>
      <c r="K483">
        <v>203</v>
      </c>
      <c r="L483">
        <v>11</v>
      </c>
      <c r="M483">
        <v>3</v>
      </c>
      <c r="N483" t="s">
        <v>3</v>
      </c>
      <c r="O483">
        <v>2</v>
      </c>
      <c r="P483">
        <f>ROUND(Source!DI471,O483)</f>
        <v>489.26</v>
      </c>
    </row>
    <row r="484" spans="1:16" x14ac:dyDescent="0.2">
      <c r="A484">
        <v>50</v>
      </c>
      <c r="B484">
        <v>0</v>
      </c>
      <c r="C484">
        <v>0</v>
      </c>
      <c r="D484">
        <v>1</v>
      </c>
      <c r="E484">
        <v>231</v>
      </c>
      <c r="F484">
        <f>ROUND(Source!BB471,O484)</f>
        <v>0</v>
      </c>
      <c r="G484" t="s">
        <v>160</v>
      </c>
      <c r="H484" t="s">
        <v>161</v>
      </c>
      <c r="K484">
        <v>231</v>
      </c>
      <c r="L484">
        <v>12</v>
      </c>
      <c r="M484">
        <v>3</v>
      </c>
      <c r="N484" t="s">
        <v>3</v>
      </c>
      <c r="O484">
        <v>2</v>
      </c>
      <c r="P484">
        <f>ROUND(Source!ET471,O484)</f>
        <v>0</v>
      </c>
    </row>
    <row r="485" spans="1:16" x14ac:dyDescent="0.2">
      <c r="A485">
        <v>50</v>
      </c>
      <c r="B485">
        <v>0</v>
      </c>
      <c r="C485">
        <v>0</v>
      </c>
      <c r="D485">
        <v>1</v>
      </c>
      <c r="E485">
        <v>204</v>
      </c>
      <c r="F485">
        <f>ROUND(Source!R471,O485)</f>
        <v>48.62</v>
      </c>
      <c r="G485" t="s">
        <v>162</v>
      </c>
      <c r="H485" t="s">
        <v>163</v>
      </c>
      <c r="K485">
        <v>204</v>
      </c>
      <c r="L485">
        <v>13</v>
      </c>
      <c r="M485">
        <v>3</v>
      </c>
      <c r="N485" t="s">
        <v>3</v>
      </c>
      <c r="O485">
        <v>2</v>
      </c>
      <c r="P485">
        <f>ROUND(Source!DJ471,O485)</f>
        <v>48.62</v>
      </c>
    </row>
    <row r="486" spans="1:16" x14ac:dyDescent="0.2">
      <c r="A486">
        <v>50</v>
      </c>
      <c r="B486">
        <v>0</v>
      </c>
      <c r="C486">
        <v>0</v>
      </c>
      <c r="D486">
        <v>1</v>
      </c>
      <c r="E486">
        <v>205</v>
      </c>
      <c r="F486">
        <f>ROUND(Source!S471,O486)</f>
        <v>609.59</v>
      </c>
      <c r="G486" t="s">
        <v>164</v>
      </c>
      <c r="H486" t="s">
        <v>165</v>
      </c>
      <c r="K486">
        <v>205</v>
      </c>
      <c r="L486">
        <v>14</v>
      </c>
      <c r="M486">
        <v>3</v>
      </c>
      <c r="N486" t="s">
        <v>3</v>
      </c>
      <c r="O486">
        <v>2</v>
      </c>
      <c r="P486">
        <f>ROUND(Source!DK471,O486)</f>
        <v>609.59</v>
      </c>
    </row>
    <row r="487" spans="1:16" x14ac:dyDescent="0.2">
      <c r="A487">
        <v>50</v>
      </c>
      <c r="B487">
        <v>0</v>
      </c>
      <c r="C487">
        <v>0</v>
      </c>
      <c r="D487">
        <v>1</v>
      </c>
      <c r="E487">
        <v>232</v>
      </c>
      <c r="F487">
        <f>ROUND(Source!BC471,O487)</f>
        <v>0</v>
      </c>
      <c r="G487" t="s">
        <v>166</v>
      </c>
      <c r="H487" t="s">
        <v>167</v>
      </c>
      <c r="K487">
        <v>232</v>
      </c>
      <c r="L487">
        <v>15</v>
      </c>
      <c r="M487">
        <v>3</v>
      </c>
      <c r="N487" t="s">
        <v>3</v>
      </c>
      <c r="O487">
        <v>2</v>
      </c>
      <c r="P487">
        <f>ROUND(Source!EU471,O487)</f>
        <v>0</v>
      </c>
    </row>
    <row r="488" spans="1:16" x14ac:dyDescent="0.2">
      <c r="A488">
        <v>50</v>
      </c>
      <c r="B488">
        <v>0</v>
      </c>
      <c r="C488">
        <v>0</v>
      </c>
      <c r="D488">
        <v>1</v>
      </c>
      <c r="E488">
        <v>214</v>
      </c>
      <c r="F488">
        <f>ROUND(Source!AS471,O488)</f>
        <v>13735.22</v>
      </c>
      <c r="G488" t="s">
        <v>168</v>
      </c>
      <c r="H488" t="s">
        <v>169</v>
      </c>
      <c r="K488">
        <v>214</v>
      </c>
      <c r="L488">
        <v>16</v>
      </c>
      <c r="M488">
        <v>3</v>
      </c>
      <c r="N488" t="s">
        <v>3</v>
      </c>
      <c r="O488">
        <v>2</v>
      </c>
      <c r="P488">
        <f>ROUND(Source!EK471,O488)</f>
        <v>13735.22</v>
      </c>
    </row>
    <row r="489" spans="1:16" x14ac:dyDescent="0.2">
      <c r="A489">
        <v>50</v>
      </c>
      <c r="B489">
        <v>0</v>
      </c>
      <c r="C489">
        <v>0</v>
      </c>
      <c r="D489">
        <v>1</v>
      </c>
      <c r="E489">
        <v>215</v>
      </c>
      <c r="F489">
        <f>ROUND(Source!AT471,O489)</f>
        <v>0</v>
      </c>
      <c r="G489" t="s">
        <v>170</v>
      </c>
      <c r="H489" t="s">
        <v>171</v>
      </c>
      <c r="K489">
        <v>215</v>
      </c>
      <c r="L489">
        <v>17</v>
      </c>
      <c r="M489">
        <v>3</v>
      </c>
      <c r="N489" t="s">
        <v>3</v>
      </c>
      <c r="O489">
        <v>2</v>
      </c>
      <c r="P489">
        <f>ROUND(Source!EL471,O489)</f>
        <v>0</v>
      </c>
    </row>
    <row r="490" spans="1:16" x14ac:dyDescent="0.2">
      <c r="A490">
        <v>50</v>
      </c>
      <c r="B490">
        <v>0</v>
      </c>
      <c r="C490">
        <v>0</v>
      </c>
      <c r="D490">
        <v>1</v>
      </c>
      <c r="E490">
        <v>217</v>
      </c>
      <c r="F490">
        <f>ROUND(Source!AU471,O490)</f>
        <v>0</v>
      </c>
      <c r="G490" t="s">
        <v>172</v>
      </c>
      <c r="H490" t="s">
        <v>173</v>
      </c>
      <c r="K490">
        <v>217</v>
      </c>
      <c r="L490">
        <v>18</v>
      </c>
      <c r="M490">
        <v>3</v>
      </c>
      <c r="N490" t="s">
        <v>3</v>
      </c>
      <c r="O490">
        <v>2</v>
      </c>
      <c r="P490">
        <f>ROUND(Source!EM471,O490)</f>
        <v>0</v>
      </c>
    </row>
    <row r="491" spans="1:16" x14ac:dyDescent="0.2">
      <c r="A491">
        <v>50</v>
      </c>
      <c r="B491">
        <v>0</v>
      </c>
      <c r="C491">
        <v>0</v>
      </c>
      <c r="D491">
        <v>1</v>
      </c>
      <c r="E491">
        <v>230</v>
      </c>
      <c r="F491">
        <f>ROUND(Source!BA471,O491)</f>
        <v>0</v>
      </c>
      <c r="G491" t="s">
        <v>174</v>
      </c>
      <c r="H491" t="s">
        <v>175</v>
      </c>
      <c r="K491">
        <v>230</v>
      </c>
      <c r="L491">
        <v>19</v>
      </c>
      <c r="M491">
        <v>3</v>
      </c>
      <c r="N491" t="s">
        <v>3</v>
      </c>
      <c r="O491">
        <v>2</v>
      </c>
      <c r="P491">
        <f>ROUND(Source!ES471,O491)</f>
        <v>0</v>
      </c>
    </row>
    <row r="492" spans="1:16" x14ac:dyDescent="0.2">
      <c r="A492">
        <v>50</v>
      </c>
      <c r="B492">
        <v>0</v>
      </c>
      <c r="C492">
        <v>0</v>
      </c>
      <c r="D492">
        <v>1</v>
      </c>
      <c r="E492">
        <v>206</v>
      </c>
      <c r="F492">
        <f>ROUND(Source!T471,O492)</f>
        <v>0</v>
      </c>
      <c r="G492" t="s">
        <v>176</v>
      </c>
      <c r="H492" t="s">
        <v>177</v>
      </c>
      <c r="K492">
        <v>206</v>
      </c>
      <c r="L492">
        <v>20</v>
      </c>
      <c r="M492">
        <v>3</v>
      </c>
      <c r="N492" t="s">
        <v>3</v>
      </c>
      <c r="O492">
        <v>2</v>
      </c>
      <c r="P492">
        <f>ROUND(Source!DL471,O492)</f>
        <v>0</v>
      </c>
    </row>
    <row r="493" spans="1:16" x14ac:dyDescent="0.2">
      <c r="A493">
        <v>50</v>
      </c>
      <c r="B493">
        <v>0</v>
      </c>
      <c r="C493">
        <v>0</v>
      </c>
      <c r="D493">
        <v>1</v>
      </c>
      <c r="E493">
        <v>207</v>
      </c>
      <c r="F493">
        <f>Source!U471</f>
        <v>69.358307007999997</v>
      </c>
      <c r="G493" t="s">
        <v>178</v>
      </c>
      <c r="H493" t="s">
        <v>179</v>
      </c>
      <c r="K493">
        <v>207</v>
      </c>
      <c r="L493">
        <v>21</v>
      </c>
      <c r="M493">
        <v>3</v>
      </c>
      <c r="N493" t="s">
        <v>3</v>
      </c>
      <c r="O493">
        <v>-1</v>
      </c>
      <c r="P493">
        <f>Source!DM471</f>
        <v>69.358307007999997</v>
      </c>
    </row>
    <row r="494" spans="1:16" x14ac:dyDescent="0.2">
      <c r="A494">
        <v>50</v>
      </c>
      <c r="B494">
        <v>0</v>
      </c>
      <c r="C494">
        <v>0</v>
      </c>
      <c r="D494">
        <v>1</v>
      </c>
      <c r="E494">
        <v>208</v>
      </c>
      <c r="F494">
        <f>Source!V471</f>
        <v>3.5869932187499995</v>
      </c>
      <c r="G494" t="s">
        <v>180</v>
      </c>
      <c r="H494" t="s">
        <v>181</v>
      </c>
      <c r="K494">
        <v>208</v>
      </c>
      <c r="L494">
        <v>22</v>
      </c>
      <c r="M494">
        <v>3</v>
      </c>
      <c r="N494" t="s">
        <v>3</v>
      </c>
      <c r="O494">
        <v>-1</v>
      </c>
      <c r="P494">
        <f>Source!DN471</f>
        <v>3.5869932187499995</v>
      </c>
    </row>
    <row r="495" spans="1:16" x14ac:dyDescent="0.2">
      <c r="A495">
        <v>50</v>
      </c>
      <c r="B495">
        <v>0</v>
      </c>
      <c r="C495">
        <v>0</v>
      </c>
      <c r="D495">
        <v>1</v>
      </c>
      <c r="E495">
        <v>209</v>
      </c>
      <c r="F495">
        <f>ROUND(Source!W471,O495)</f>
        <v>0</v>
      </c>
      <c r="G495" t="s">
        <v>182</v>
      </c>
      <c r="H495" t="s">
        <v>183</v>
      </c>
      <c r="K495">
        <v>209</v>
      </c>
      <c r="L495">
        <v>23</v>
      </c>
      <c r="M495">
        <v>3</v>
      </c>
      <c r="N495" t="s">
        <v>3</v>
      </c>
      <c r="O495">
        <v>2</v>
      </c>
      <c r="P495">
        <f>ROUND(Source!DO471,O495)</f>
        <v>0</v>
      </c>
    </row>
    <row r="496" spans="1:16" x14ac:dyDescent="0.2">
      <c r="A496">
        <v>50</v>
      </c>
      <c r="B496">
        <v>0</v>
      </c>
      <c r="C496">
        <v>0</v>
      </c>
      <c r="D496">
        <v>1</v>
      </c>
      <c r="E496">
        <v>210</v>
      </c>
      <c r="F496">
        <f>ROUND(Source!X471,O496)</f>
        <v>594.44000000000005</v>
      </c>
      <c r="G496" t="s">
        <v>184</v>
      </c>
      <c r="H496" t="s">
        <v>185</v>
      </c>
      <c r="K496">
        <v>210</v>
      </c>
      <c r="L496">
        <v>24</v>
      </c>
      <c r="M496">
        <v>3</v>
      </c>
      <c r="N496" t="s">
        <v>3</v>
      </c>
      <c r="O496">
        <v>2</v>
      </c>
      <c r="P496">
        <f>ROUND(Source!DP471,O496)</f>
        <v>594.44000000000005</v>
      </c>
    </row>
    <row r="497" spans="1:245" x14ac:dyDescent="0.2">
      <c r="A497">
        <v>50</v>
      </c>
      <c r="B497">
        <v>0</v>
      </c>
      <c r="C497">
        <v>0</v>
      </c>
      <c r="D497">
        <v>1</v>
      </c>
      <c r="E497">
        <v>211</v>
      </c>
      <c r="F497">
        <f>ROUND(Source!Y471,O497)</f>
        <v>433.45</v>
      </c>
      <c r="G497" t="s">
        <v>186</v>
      </c>
      <c r="H497" t="s">
        <v>187</v>
      </c>
      <c r="K497">
        <v>211</v>
      </c>
      <c r="L497">
        <v>25</v>
      </c>
      <c r="M497">
        <v>3</v>
      </c>
      <c r="N497" t="s">
        <v>3</v>
      </c>
      <c r="O497">
        <v>2</v>
      </c>
      <c r="P497">
        <f>ROUND(Source!DQ471,O497)</f>
        <v>433.45</v>
      </c>
    </row>
    <row r="498" spans="1:245" x14ac:dyDescent="0.2">
      <c r="A498">
        <v>50</v>
      </c>
      <c r="B498">
        <v>0</v>
      </c>
      <c r="C498">
        <v>0</v>
      </c>
      <c r="D498">
        <v>1</v>
      </c>
      <c r="E498">
        <v>224</v>
      </c>
      <c r="F498">
        <f>ROUND(Source!AR471,O498)</f>
        <v>13735.22</v>
      </c>
      <c r="G498" t="s">
        <v>188</v>
      </c>
      <c r="H498" t="s">
        <v>189</v>
      </c>
      <c r="K498">
        <v>224</v>
      </c>
      <c r="L498">
        <v>26</v>
      </c>
      <c r="M498">
        <v>3</v>
      </c>
      <c r="N498" t="s">
        <v>3</v>
      </c>
      <c r="O498">
        <v>2</v>
      </c>
      <c r="P498">
        <f>ROUND(Source!EJ471,O498)</f>
        <v>13735.22</v>
      </c>
    </row>
    <row r="500" spans="1:245" x14ac:dyDescent="0.2">
      <c r="A500">
        <v>4</v>
      </c>
      <c r="B500">
        <v>1</v>
      </c>
      <c r="D500">
        <f>ROW(A571)</f>
        <v>571</v>
      </c>
      <c r="F500" t="s">
        <v>508</v>
      </c>
      <c r="G500" t="s">
        <v>508</v>
      </c>
      <c r="H500" t="s">
        <v>3</v>
      </c>
      <c r="I500">
        <v>0</v>
      </c>
      <c r="K500">
        <v>-1</v>
      </c>
      <c r="U500" t="s">
        <v>3</v>
      </c>
      <c r="V500">
        <v>5</v>
      </c>
      <c r="AB500" t="s">
        <v>3</v>
      </c>
      <c r="AC500" t="s">
        <v>3</v>
      </c>
      <c r="AD500" t="s">
        <v>3</v>
      </c>
      <c r="AE500" t="s">
        <v>3</v>
      </c>
      <c r="AF500" t="s">
        <v>3</v>
      </c>
      <c r="AG500" t="s">
        <v>3</v>
      </c>
      <c r="AP500" t="s">
        <v>3</v>
      </c>
      <c r="AQ500" t="s">
        <v>3</v>
      </c>
      <c r="AR500" t="s">
        <v>3</v>
      </c>
      <c r="AZ500" t="s">
        <v>3</v>
      </c>
      <c r="BB500" t="s">
        <v>3</v>
      </c>
      <c r="BC500" t="s">
        <v>3</v>
      </c>
      <c r="BD500" t="s">
        <v>3</v>
      </c>
      <c r="BE500" t="s">
        <v>3</v>
      </c>
      <c r="BF500" t="s">
        <v>3</v>
      </c>
      <c r="BG500" t="s">
        <v>3</v>
      </c>
      <c r="BH500" t="s">
        <v>3</v>
      </c>
      <c r="BI500" t="s">
        <v>3</v>
      </c>
      <c r="BJ500" t="s">
        <v>3</v>
      </c>
      <c r="BK500" t="s">
        <v>3</v>
      </c>
      <c r="BL500" t="s">
        <v>3</v>
      </c>
      <c r="BM500" t="s">
        <v>3</v>
      </c>
      <c r="BN500" t="s">
        <v>3</v>
      </c>
      <c r="BO500" t="s">
        <v>3</v>
      </c>
      <c r="BP500" t="s">
        <v>3</v>
      </c>
      <c r="BX500">
        <v>0</v>
      </c>
      <c r="CJ500">
        <v>0</v>
      </c>
    </row>
    <row r="502" spans="1:245" x14ac:dyDescent="0.2">
      <c r="A502">
        <v>52</v>
      </c>
      <c r="B502">
        <f t="shared" ref="B502:G502" si="504">B571</f>
        <v>1</v>
      </c>
      <c r="C502">
        <f t="shared" si="504"/>
        <v>4</v>
      </c>
      <c r="D502">
        <f t="shared" si="504"/>
        <v>500</v>
      </c>
      <c r="E502">
        <f t="shared" si="504"/>
        <v>0</v>
      </c>
      <c r="F502" t="str">
        <f t="shared" si="504"/>
        <v>Навес (вход №2)</v>
      </c>
      <c r="G502" t="str">
        <f t="shared" si="504"/>
        <v>Навес (вход №2)</v>
      </c>
      <c r="O502">
        <f t="shared" ref="O502:AT502" si="505">O571</f>
        <v>13032.12</v>
      </c>
      <c r="P502">
        <f t="shared" si="505"/>
        <v>11915.46</v>
      </c>
      <c r="Q502">
        <f t="shared" si="505"/>
        <v>483.86</v>
      </c>
      <c r="R502">
        <f t="shared" si="505"/>
        <v>47.79</v>
      </c>
      <c r="S502">
        <f t="shared" si="505"/>
        <v>632.79999999999995</v>
      </c>
      <c r="T502">
        <f t="shared" si="505"/>
        <v>0</v>
      </c>
      <c r="U502">
        <f t="shared" si="505"/>
        <v>72.272751081999985</v>
      </c>
      <c r="V502">
        <f t="shared" si="505"/>
        <v>3.5203752687500001</v>
      </c>
      <c r="W502">
        <f t="shared" si="505"/>
        <v>0</v>
      </c>
      <c r="X502">
        <f t="shared" si="505"/>
        <v>636.49</v>
      </c>
      <c r="Y502">
        <f t="shared" si="505"/>
        <v>460.38</v>
      </c>
      <c r="Z502">
        <f t="shared" si="505"/>
        <v>0</v>
      </c>
      <c r="AA502">
        <f t="shared" si="505"/>
        <v>0</v>
      </c>
      <c r="AB502">
        <f t="shared" si="505"/>
        <v>13032.12</v>
      </c>
      <c r="AC502">
        <f t="shared" si="505"/>
        <v>11915.46</v>
      </c>
      <c r="AD502">
        <f t="shared" si="505"/>
        <v>483.86</v>
      </c>
      <c r="AE502">
        <f t="shared" si="505"/>
        <v>47.79</v>
      </c>
      <c r="AF502">
        <f t="shared" si="505"/>
        <v>632.79999999999995</v>
      </c>
      <c r="AG502">
        <f t="shared" si="505"/>
        <v>0</v>
      </c>
      <c r="AH502">
        <f t="shared" si="505"/>
        <v>72.272751081999985</v>
      </c>
      <c r="AI502">
        <f t="shared" si="505"/>
        <v>3.5203752687500001</v>
      </c>
      <c r="AJ502">
        <f t="shared" si="505"/>
        <v>0</v>
      </c>
      <c r="AK502">
        <f t="shared" si="505"/>
        <v>636.49</v>
      </c>
      <c r="AL502">
        <f t="shared" si="505"/>
        <v>460.38</v>
      </c>
      <c r="AM502">
        <f t="shared" si="505"/>
        <v>0</v>
      </c>
      <c r="AN502">
        <f t="shared" si="505"/>
        <v>0</v>
      </c>
      <c r="AO502">
        <f t="shared" si="505"/>
        <v>0</v>
      </c>
      <c r="AP502">
        <f t="shared" si="505"/>
        <v>0</v>
      </c>
      <c r="AQ502">
        <f t="shared" si="505"/>
        <v>0</v>
      </c>
      <c r="AR502">
        <f t="shared" si="505"/>
        <v>14128.99</v>
      </c>
      <c r="AS502">
        <f t="shared" si="505"/>
        <v>14128.99</v>
      </c>
      <c r="AT502">
        <f t="shared" si="505"/>
        <v>0</v>
      </c>
      <c r="AU502">
        <f t="shared" ref="AU502:BZ502" si="506">AU571</f>
        <v>0</v>
      </c>
      <c r="AV502">
        <f t="shared" si="506"/>
        <v>11915.46</v>
      </c>
      <c r="AW502">
        <f t="shared" si="506"/>
        <v>11915.46</v>
      </c>
      <c r="AX502">
        <f t="shared" si="506"/>
        <v>0</v>
      </c>
      <c r="AY502">
        <f t="shared" si="506"/>
        <v>11915.46</v>
      </c>
      <c r="AZ502">
        <f t="shared" si="506"/>
        <v>0</v>
      </c>
      <c r="BA502">
        <f t="shared" si="506"/>
        <v>0</v>
      </c>
      <c r="BB502">
        <f t="shared" si="506"/>
        <v>0</v>
      </c>
      <c r="BC502">
        <f t="shared" si="506"/>
        <v>0</v>
      </c>
      <c r="BD502">
        <f t="shared" si="506"/>
        <v>0</v>
      </c>
      <c r="BE502">
        <f t="shared" si="506"/>
        <v>0</v>
      </c>
      <c r="BF502">
        <f t="shared" si="506"/>
        <v>0</v>
      </c>
      <c r="BG502">
        <f t="shared" si="506"/>
        <v>0</v>
      </c>
      <c r="BH502">
        <f t="shared" si="506"/>
        <v>0</v>
      </c>
      <c r="BI502">
        <f t="shared" si="506"/>
        <v>0</v>
      </c>
      <c r="BJ502">
        <f t="shared" si="506"/>
        <v>0</v>
      </c>
      <c r="BK502">
        <f t="shared" si="506"/>
        <v>0</v>
      </c>
      <c r="BL502">
        <f t="shared" si="506"/>
        <v>0</v>
      </c>
      <c r="BM502">
        <f t="shared" si="506"/>
        <v>0</v>
      </c>
      <c r="BN502">
        <f t="shared" si="506"/>
        <v>0</v>
      </c>
      <c r="BO502">
        <f t="shared" si="506"/>
        <v>0</v>
      </c>
      <c r="BP502">
        <f t="shared" si="506"/>
        <v>0</v>
      </c>
      <c r="BQ502">
        <f t="shared" si="506"/>
        <v>0</v>
      </c>
      <c r="BR502">
        <f t="shared" si="506"/>
        <v>0</v>
      </c>
      <c r="BS502">
        <f t="shared" si="506"/>
        <v>0</v>
      </c>
      <c r="BT502">
        <f t="shared" si="506"/>
        <v>0</v>
      </c>
      <c r="BU502">
        <f t="shared" si="506"/>
        <v>0</v>
      </c>
      <c r="BV502">
        <f t="shared" si="506"/>
        <v>0</v>
      </c>
      <c r="BW502">
        <f t="shared" si="506"/>
        <v>0</v>
      </c>
      <c r="BX502">
        <f t="shared" si="506"/>
        <v>0</v>
      </c>
      <c r="BY502">
        <f t="shared" si="506"/>
        <v>0</v>
      </c>
      <c r="BZ502">
        <f t="shared" si="506"/>
        <v>0</v>
      </c>
      <c r="CA502">
        <f t="shared" ref="CA502:DF502" si="507">CA571</f>
        <v>14128.99</v>
      </c>
      <c r="CB502">
        <f t="shared" si="507"/>
        <v>14128.99</v>
      </c>
      <c r="CC502">
        <f t="shared" si="507"/>
        <v>0</v>
      </c>
      <c r="CD502">
        <f t="shared" si="507"/>
        <v>0</v>
      </c>
      <c r="CE502">
        <f t="shared" si="507"/>
        <v>11915.46</v>
      </c>
      <c r="CF502">
        <f t="shared" si="507"/>
        <v>11915.46</v>
      </c>
      <c r="CG502">
        <f t="shared" si="507"/>
        <v>0</v>
      </c>
      <c r="CH502">
        <f t="shared" si="507"/>
        <v>11915.46</v>
      </c>
      <c r="CI502">
        <f t="shared" si="507"/>
        <v>0</v>
      </c>
      <c r="CJ502">
        <f t="shared" si="507"/>
        <v>0</v>
      </c>
      <c r="CK502">
        <f t="shared" si="507"/>
        <v>0</v>
      </c>
      <c r="CL502">
        <f t="shared" si="507"/>
        <v>0</v>
      </c>
      <c r="CM502">
        <f t="shared" si="507"/>
        <v>0</v>
      </c>
      <c r="CN502">
        <f t="shared" si="507"/>
        <v>0</v>
      </c>
      <c r="CO502">
        <f t="shared" si="507"/>
        <v>0</v>
      </c>
      <c r="CP502">
        <f t="shared" si="507"/>
        <v>0</v>
      </c>
      <c r="CQ502">
        <f t="shared" si="507"/>
        <v>0</v>
      </c>
      <c r="CR502">
        <f t="shared" si="507"/>
        <v>0</v>
      </c>
      <c r="CS502">
        <f t="shared" si="507"/>
        <v>0</v>
      </c>
      <c r="CT502">
        <f t="shared" si="507"/>
        <v>0</v>
      </c>
      <c r="CU502">
        <f t="shared" si="507"/>
        <v>0</v>
      </c>
      <c r="CV502">
        <f t="shared" si="507"/>
        <v>0</v>
      </c>
      <c r="CW502">
        <f t="shared" si="507"/>
        <v>0</v>
      </c>
      <c r="CX502">
        <f t="shared" si="507"/>
        <v>0</v>
      </c>
      <c r="CY502">
        <f t="shared" si="507"/>
        <v>0</v>
      </c>
      <c r="CZ502">
        <f t="shared" si="507"/>
        <v>0</v>
      </c>
      <c r="DA502">
        <f t="shared" si="507"/>
        <v>0</v>
      </c>
      <c r="DB502">
        <f t="shared" si="507"/>
        <v>0</v>
      </c>
      <c r="DC502">
        <f t="shared" si="507"/>
        <v>0</v>
      </c>
      <c r="DD502">
        <f t="shared" si="507"/>
        <v>0</v>
      </c>
      <c r="DE502">
        <f t="shared" si="507"/>
        <v>0</v>
      </c>
      <c r="DF502">
        <f t="shared" si="507"/>
        <v>0</v>
      </c>
      <c r="DG502">
        <f t="shared" ref="DG502:EL502" si="508">DG571</f>
        <v>13032.12</v>
      </c>
      <c r="DH502">
        <f t="shared" si="508"/>
        <v>11915.46</v>
      </c>
      <c r="DI502">
        <f t="shared" si="508"/>
        <v>483.86</v>
      </c>
      <c r="DJ502">
        <f t="shared" si="508"/>
        <v>47.79</v>
      </c>
      <c r="DK502">
        <f t="shared" si="508"/>
        <v>632.79999999999995</v>
      </c>
      <c r="DL502">
        <f t="shared" si="508"/>
        <v>0</v>
      </c>
      <c r="DM502">
        <f t="shared" si="508"/>
        <v>72.272751081999985</v>
      </c>
      <c r="DN502">
        <f t="shared" si="508"/>
        <v>3.5203752687500001</v>
      </c>
      <c r="DO502">
        <f t="shared" si="508"/>
        <v>0</v>
      </c>
      <c r="DP502">
        <f t="shared" si="508"/>
        <v>636.49</v>
      </c>
      <c r="DQ502">
        <f t="shared" si="508"/>
        <v>460.38</v>
      </c>
      <c r="DR502">
        <f t="shared" si="508"/>
        <v>0</v>
      </c>
      <c r="DS502">
        <f t="shared" si="508"/>
        <v>0</v>
      </c>
      <c r="DT502">
        <f t="shared" si="508"/>
        <v>13032.12</v>
      </c>
      <c r="DU502">
        <f t="shared" si="508"/>
        <v>11915.46</v>
      </c>
      <c r="DV502">
        <f t="shared" si="508"/>
        <v>483.86</v>
      </c>
      <c r="DW502">
        <f t="shared" si="508"/>
        <v>47.79</v>
      </c>
      <c r="DX502">
        <f t="shared" si="508"/>
        <v>632.79999999999995</v>
      </c>
      <c r="DY502">
        <f t="shared" si="508"/>
        <v>0</v>
      </c>
      <c r="DZ502">
        <f t="shared" si="508"/>
        <v>72.272751081999985</v>
      </c>
      <c r="EA502">
        <f t="shared" si="508"/>
        <v>3.5203752687500001</v>
      </c>
      <c r="EB502">
        <f t="shared" si="508"/>
        <v>0</v>
      </c>
      <c r="EC502">
        <f t="shared" si="508"/>
        <v>636.49</v>
      </c>
      <c r="ED502">
        <f t="shared" si="508"/>
        <v>460.38</v>
      </c>
      <c r="EE502">
        <f t="shared" si="508"/>
        <v>0</v>
      </c>
      <c r="EF502">
        <f t="shared" si="508"/>
        <v>0</v>
      </c>
      <c r="EG502">
        <f t="shared" si="508"/>
        <v>0</v>
      </c>
      <c r="EH502">
        <f t="shared" si="508"/>
        <v>0</v>
      </c>
      <c r="EI502">
        <f t="shared" si="508"/>
        <v>0</v>
      </c>
      <c r="EJ502">
        <f t="shared" si="508"/>
        <v>14128.99</v>
      </c>
      <c r="EK502">
        <f t="shared" si="508"/>
        <v>14128.99</v>
      </c>
      <c r="EL502">
        <f t="shared" si="508"/>
        <v>0</v>
      </c>
      <c r="EM502">
        <f t="shared" ref="EM502:FR502" si="509">EM571</f>
        <v>0</v>
      </c>
      <c r="EN502">
        <f t="shared" si="509"/>
        <v>11915.46</v>
      </c>
      <c r="EO502">
        <f t="shared" si="509"/>
        <v>11915.46</v>
      </c>
      <c r="EP502">
        <f t="shared" si="509"/>
        <v>0</v>
      </c>
      <c r="EQ502">
        <f t="shared" si="509"/>
        <v>11915.46</v>
      </c>
      <c r="ER502">
        <f t="shared" si="509"/>
        <v>0</v>
      </c>
      <c r="ES502">
        <f t="shared" si="509"/>
        <v>0</v>
      </c>
      <c r="ET502">
        <f t="shared" si="509"/>
        <v>0</v>
      </c>
      <c r="EU502">
        <f t="shared" si="509"/>
        <v>0</v>
      </c>
      <c r="EV502">
        <f t="shared" si="509"/>
        <v>0</v>
      </c>
      <c r="EW502">
        <f t="shared" si="509"/>
        <v>0</v>
      </c>
      <c r="EX502">
        <f t="shared" si="509"/>
        <v>0</v>
      </c>
      <c r="EY502">
        <f t="shared" si="509"/>
        <v>0</v>
      </c>
      <c r="EZ502">
        <f t="shared" si="509"/>
        <v>0</v>
      </c>
      <c r="FA502">
        <f t="shared" si="509"/>
        <v>0</v>
      </c>
      <c r="FB502">
        <f t="shared" si="509"/>
        <v>0</v>
      </c>
      <c r="FC502">
        <f t="shared" si="509"/>
        <v>0</v>
      </c>
      <c r="FD502">
        <f t="shared" si="509"/>
        <v>0</v>
      </c>
      <c r="FE502">
        <f t="shared" si="509"/>
        <v>0</v>
      </c>
      <c r="FF502">
        <f t="shared" si="509"/>
        <v>0</v>
      </c>
      <c r="FG502">
        <f t="shared" si="509"/>
        <v>0</v>
      </c>
      <c r="FH502">
        <f t="shared" si="509"/>
        <v>0</v>
      </c>
      <c r="FI502">
        <f t="shared" si="509"/>
        <v>0</v>
      </c>
      <c r="FJ502">
        <f t="shared" si="509"/>
        <v>0</v>
      </c>
      <c r="FK502">
        <f t="shared" si="509"/>
        <v>0</v>
      </c>
      <c r="FL502">
        <f t="shared" si="509"/>
        <v>0</v>
      </c>
      <c r="FM502">
        <f t="shared" si="509"/>
        <v>0</v>
      </c>
      <c r="FN502">
        <f t="shared" si="509"/>
        <v>0</v>
      </c>
      <c r="FO502">
        <f t="shared" si="509"/>
        <v>0</v>
      </c>
      <c r="FP502">
        <f t="shared" si="509"/>
        <v>0</v>
      </c>
      <c r="FQ502">
        <f t="shared" si="509"/>
        <v>0</v>
      </c>
      <c r="FR502">
        <f t="shared" si="509"/>
        <v>0</v>
      </c>
      <c r="FS502">
        <f t="shared" ref="FS502:GX502" si="510">FS571</f>
        <v>14128.99</v>
      </c>
      <c r="FT502">
        <f t="shared" si="510"/>
        <v>14128.99</v>
      </c>
      <c r="FU502">
        <f t="shared" si="510"/>
        <v>0</v>
      </c>
      <c r="FV502">
        <f t="shared" si="510"/>
        <v>0</v>
      </c>
      <c r="FW502">
        <f t="shared" si="510"/>
        <v>11915.46</v>
      </c>
      <c r="FX502">
        <f t="shared" si="510"/>
        <v>11915.46</v>
      </c>
      <c r="FY502">
        <f t="shared" si="510"/>
        <v>0</v>
      </c>
      <c r="FZ502">
        <f t="shared" si="510"/>
        <v>11915.46</v>
      </c>
      <c r="GA502">
        <f t="shared" si="510"/>
        <v>0</v>
      </c>
      <c r="GB502">
        <f t="shared" si="510"/>
        <v>0</v>
      </c>
      <c r="GC502">
        <f t="shared" si="510"/>
        <v>0</v>
      </c>
      <c r="GD502">
        <f t="shared" si="510"/>
        <v>0</v>
      </c>
      <c r="GE502">
        <f t="shared" si="510"/>
        <v>0</v>
      </c>
      <c r="GF502">
        <f t="shared" si="510"/>
        <v>0</v>
      </c>
      <c r="GG502">
        <f t="shared" si="510"/>
        <v>0</v>
      </c>
      <c r="GH502">
        <f t="shared" si="510"/>
        <v>0</v>
      </c>
      <c r="GI502">
        <f t="shared" si="510"/>
        <v>0</v>
      </c>
      <c r="GJ502">
        <f t="shared" si="510"/>
        <v>0</v>
      </c>
      <c r="GK502">
        <f t="shared" si="510"/>
        <v>0</v>
      </c>
      <c r="GL502">
        <f t="shared" si="510"/>
        <v>0</v>
      </c>
      <c r="GM502">
        <f t="shared" si="510"/>
        <v>0</v>
      </c>
      <c r="GN502">
        <f t="shared" si="510"/>
        <v>0</v>
      </c>
      <c r="GO502">
        <f t="shared" si="510"/>
        <v>0</v>
      </c>
      <c r="GP502">
        <f t="shared" si="510"/>
        <v>0</v>
      </c>
      <c r="GQ502">
        <f t="shared" si="510"/>
        <v>0</v>
      </c>
      <c r="GR502">
        <f t="shared" si="510"/>
        <v>0</v>
      </c>
      <c r="GS502">
        <f t="shared" si="510"/>
        <v>0</v>
      </c>
      <c r="GT502">
        <f t="shared" si="510"/>
        <v>0</v>
      </c>
      <c r="GU502">
        <f t="shared" si="510"/>
        <v>0</v>
      </c>
      <c r="GV502">
        <f t="shared" si="510"/>
        <v>0</v>
      </c>
      <c r="GW502">
        <f t="shared" si="510"/>
        <v>0</v>
      </c>
      <c r="GX502">
        <f t="shared" si="510"/>
        <v>0</v>
      </c>
    </row>
    <row r="504" spans="1:245" x14ac:dyDescent="0.2">
      <c r="A504">
        <v>17</v>
      </c>
      <c r="B504">
        <v>1</v>
      </c>
      <c r="C504">
        <f>ROW(SmtRes!A1042)</f>
        <v>1042</v>
      </c>
      <c r="D504">
        <f>ROW(EtalonRes!A1036)</f>
        <v>1036</v>
      </c>
      <c r="E504" t="s">
        <v>509</v>
      </c>
      <c r="F504" t="s">
        <v>345</v>
      </c>
      <c r="G504" t="s">
        <v>346</v>
      </c>
      <c r="H504" t="s">
        <v>65</v>
      </c>
      <c r="I504">
        <f>ROUND(0.5/100,9)</f>
        <v>5.0000000000000001E-3</v>
      </c>
      <c r="J504">
        <v>0</v>
      </c>
      <c r="O504">
        <f t="shared" ref="O504:O535" si="511">ROUND(CP504,2)</f>
        <v>25.22</v>
      </c>
      <c r="P504">
        <f t="shared" ref="P504:P535" si="512">ROUND(CQ504*I504,2)</f>
        <v>4.53</v>
      </c>
      <c r="Q504">
        <f t="shared" ref="Q504:Q535" si="513">ROUND(CR504*I504,2)</f>
        <v>11.41</v>
      </c>
      <c r="R504">
        <f t="shared" ref="R504:R535" si="514">ROUND(CS504*I504,2)</f>
        <v>1.76</v>
      </c>
      <c r="S504">
        <f t="shared" ref="S504:S535" si="515">ROUND(CT504*I504,2)</f>
        <v>9.2799999999999994</v>
      </c>
      <c r="T504">
        <f t="shared" ref="T504:T535" si="516">ROUND(CU504*I504,2)</f>
        <v>0</v>
      </c>
      <c r="U504">
        <f t="shared" ref="U504:U535" si="517">CV504*I504</f>
        <v>1.1902499999999998</v>
      </c>
      <c r="V504">
        <f t="shared" ref="V504:V535" si="518">CW504*I504</f>
        <v>0.13030937499999998</v>
      </c>
      <c r="W504">
        <f t="shared" ref="W504:W535" si="519">ROUND(CX504*I504,2)</f>
        <v>0</v>
      </c>
      <c r="X504">
        <f t="shared" ref="X504:X535" si="520">ROUND(CY504,2)</f>
        <v>10.49</v>
      </c>
      <c r="Y504">
        <f t="shared" ref="Y504:Y535" si="521">ROUND(CZ504,2)</f>
        <v>6.07</v>
      </c>
      <c r="AA504">
        <v>47636896</v>
      </c>
      <c r="AB504">
        <f t="shared" ref="AB504:AB535" si="522">ROUND((AC504+AD504+AF504),6)</f>
        <v>5044.65625</v>
      </c>
      <c r="AC504">
        <f t="shared" ref="AC504:AC535" si="523">ROUND((ES504),6)</f>
        <v>905.49</v>
      </c>
      <c r="AD504">
        <f>ROUND((((((ET504*1.15)*1.25))-(((EU504*1.15)*1.25)))+AE504),6)</f>
        <v>2282.3762499999998</v>
      </c>
      <c r="AE504">
        <f>ROUND((((EU504*1.15)*1.25)),6)</f>
        <v>351.48312499999997</v>
      </c>
      <c r="AF504">
        <f>ROUND((((EV504*1.15)*1.15)),6)</f>
        <v>1856.79</v>
      </c>
      <c r="AG504">
        <f t="shared" ref="AG504:AG535" si="524">ROUND((AP504),6)</f>
        <v>0</v>
      </c>
      <c r="AH504">
        <f>(((EW504*1.15)*1.15))</f>
        <v>238.04999999999995</v>
      </c>
      <c r="AI504">
        <f>(((EX504*1.15)*1.25))</f>
        <v>26.061874999999993</v>
      </c>
      <c r="AJ504">
        <f t="shared" ref="AJ504:AJ535" si="525">(AS504)</f>
        <v>0</v>
      </c>
      <c r="AK504">
        <v>3897.23</v>
      </c>
      <c r="AL504">
        <v>905.49</v>
      </c>
      <c r="AM504">
        <v>1587.74</v>
      </c>
      <c r="AN504">
        <v>244.51</v>
      </c>
      <c r="AO504">
        <v>1404</v>
      </c>
      <c r="AP504">
        <v>0</v>
      </c>
      <c r="AQ504">
        <v>180</v>
      </c>
      <c r="AR504">
        <v>18.13</v>
      </c>
      <c r="AS504">
        <v>0</v>
      </c>
      <c r="AT504">
        <v>95</v>
      </c>
      <c r="AU504">
        <v>55</v>
      </c>
      <c r="AV504">
        <v>1</v>
      </c>
      <c r="AW504">
        <v>1</v>
      </c>
      <c r="AZ504">
        <v>1</v>
      </c>
      <c r="BA504">
        <v>1</v>
      </c>
      <c r="BB504">
        <v>1</v>
      </c>
      <c r="BC504">
        <v>1</v>
      </c>
      <c r="BD504" t="s">
        <v>3</v>
      </c>
      <c r="BE504" t="s">
        <v>3</v>
      </c>
      <c r="BF504" t="s">
        <v>3</v>
      </c>
      <c r="BG504" t="s">
        <v>3</v>
      </c>
      <c r="BH504">
        <v>0</v>
      </c>
      <c r="BI504">
        <v>1</v>
      </c>
      <c r="BJ504" t="s">
        <v>347</v>
      </c>
      <c r="BM504">
        <v>6001</v>
      </c>
      <c r="BN504">
        <v>0</v>
      </c>
      <c r="BO504" t="s">
        <v>3</v>
      </c>
      <c r="BP504">
        <v>0</v>
      </c>
      <c r="BQ504">
        <v>2</v>
      </c>
      <c r="BR504">
        <v>0</v>
      </c>
      <c r="BS504">
        <v>1</v>
      </c>
      <c r="BT504">
        <v>1</v>
      </c>
      <c r="BU504">
        <v>1</v>
      </c>
      <c r="BV504">
        <v>1</v>
      </c>
      <c r="BW504">
        <v>1</v>
      </c>
      <c r="BX504">
        <v>1</v>
      </c>
      <c r="BY504" t="s">
        <v>3</v>
      </c>
      <c r="BZ504">
        <v>105</v>
      </c>
      <c r="CA504">
        <v>65</v>
      </c>
      <c r="CE504">
        <v>0</v>
      </c>
      <c r="CF504">
        <v>0</v>
      </c>
      <c r="CG504">
        <v>0</v>
      </c>
      <c r="CM504">
        <v>0</v>
      </c>
      <c r="CN504" t="s">
        <v>1175</v>
      </c>
      <c r="CO504">
        <v>0</v>
      </c>
      <c r="CP504">
        <f t="shared" ref="CP504:CP535" si="526">(P504+Q504+S504)</f>
        <v>25.22</v>
      </c>
      <c r="CQ504">
        <f t="shared" ref="CQ504:CQ535" si="527">AC504*BC504</f>
        <v>905.49</v>
      </c>
      <c r="CR504">
        <f t="shared" ref="CR504:CR535" si="528">AD504*BB504</f>
        <v>2282.3762499999998</v>
      </c>
      <c r="CS504">
        <f t="shared" ref="CS504:CS535" si="529">AE504*BS504</f>
        <v>351.48312499999997</v>
      </c>
      <c r="CT504">
        <f t="shared" ref="CT504:CT535" si="530">AF504*BA504</f>
        <v>1856.79</v>
      </c>
      <c r="CU504">
        <f t="shared" ref="CU504:CU535" si="531">AG504</f>
        <v>0</v>
      </c>
      <c r="CV504">
        <f t="shared" ref="CV504:CV535" si="532">AH504</f>
        <v>238.04999999999995</v>
      </c>
      <c r="CW504">
        <f t="shared" ref="CW504:CW535" si="533">AI504</f>
        <v>26.061874999999993</v>
      </c>
      <c r="CX504">
        <f t="shared" ref="CX504:CX535" si="534">AJ504</f>
        <v>0</v>
      </c>
      <c r="CY504">
        <f t="shared" ref="CY504:CY535" si="535">(((S504+R504)*AT504)/100)</f>
        <v>10.488</v>
      </c>
      <c r="CZ504">
        <f t="shared" ref="CZ504:CZ535" si="536">(((S504+R504)*AU504)/100)</f>
        <v>6.0719999999999992</v>
      </c>
      <c r="DC504" t="s">
        <v>3</v>
      </c>
      <c r="DD504" t="s">
        <v>3</v>
      </c>
      <c r="DE504" t="s">
        <v>348</v>
      </c>
      <c r="DF504" t="s">
        <v>348</v>
      </c>
      <c r="DG504" t="s">
        <v>196</v>
      </c>
      <c r="DH504" t="s">
        <v>3</v>
      </c>
      <c r="DI504" t="s">
        <v>196</v>
      </c>
      <c r="DJ504" t="s">
        <v>348</v>
      </c>
      <c r="DK504" t="s">
        <v>3</v>
      </c>
      <c r="DL504" t="s">
        <v>3</v>
      </c>
      <c r="DM504" t="s">
        <v>3</v>
      </c>
      <c r="DN504">
        <v>0</v>
      </c>
      <c r="DO504">
        <v>0</v>
      </c>
      <c r="DP504">
        <v>1</v>
      </c>
      <c r="DQ504">
        <v>1</v>
      </c>
      <c r="DU504">
        <v>1007</v>
      </c>
      <c r="DV504" t="s">
        <v>65</v>
      </c>
      <c r="DW504" t="s">
        <v>65</v>
      </c>
      <c r="DX504">
        <v>100</v>
      </c>
      <c r="EE504">
        <v>45919557</v>
      </c>
      <c r="EF504">
        <v>2</v>
      </c>
      <c r="EG504" t="s">
        <v>24</v>
      </c>
      <c r="EH504">
        <v>0</v>
      </c>
      <c r="EI504" t="s">
        <v>3</v>
      </c>
      <c r="EJ504">
        <v>1</v>
      </c>
      <c r="EK504">
        <v>6001</v>
      </c>
      <c r="EL504" t="s">
        <v>349</v>
      </c>
      <c r="EM504" t="s">
        <v>350</v>
      </c>
      <c r="EO504" t="s">
        <v>351</v>
      </c>
      <c r="EQ504">
        <v>0</v>
      </c>
      <c r="ER504">
        <v>3897.23</v>
      </c>
      <c r="ES504">
        <v>905.49</v>
      </c>
      <c r="ET504">
        <v>1587.74</v>
      </c>
      <c r="EU504">
        <v>244.51</v>
      </c>
      <c r="EV504">
        <v>1404</v>
      </c>
      <c r="EW504">
        <v>180</v>
      </c>
      <c r="EX504">
        <v>18.13</v>
      </c>
      <c r="EY504">
        <v>0</v>
      </c>
      <c r="FQ504">
        <v>0</v>
      </c>
      <c r="FR504">
        <f t="shared" ref="FR504:FR535" si="537">ROUND(IF(AND(BH504=3,BI504=3),P504,0),2)</f>
        <v>0</v>
      </c>
      <c r="FS504">
        <v>0</v>
      </c>
      <c r="FT504" t="s">
        <v>28</v>
      </c>
      <c r="FU504" t="s">
        <v>29</v>
      </c>
      <c r="FX504">
        <v>94.5</v>
      </c>
      <c r="FY504">
        <v>55.25</v>
      </c>
      <c r="GA504" t="s">
        <v>3</v>
      </c>
      <c r="GD504">
        <v>1</v>
      </c>
      <c r="GF504">
        <v>1120797142</v>
      </c>
      <c r="GG504">
        <v>2</v>
      </c>
      <c r="GH504">
        <v>1</v>
      </c>
      <c r="GI504">
        <v>-2</v>
      </c>
      <c r="GJ504">
        <v>0</v>
      </c>
      <c r="GK504">
        <v>0</v>
      </c>
      <c r="GL504">
        <f t="shared" ref="GL504:GL535" si="538">ROUND(IF(AND(BH504=3,BI504=3,FS504&lt;&gt;0),P504,0),2)</f>
        <v>0</v>
      </c>
      <c r="GM504">
        <f t="shared" ref="GM504:GM535" si="539">ROUND(O504+X504+Y504,2)+GX504</f>
        <v>41.78</v>
      </c>
      <c r="GN504">
        <f t="shared" ref="GN504:GN535" si="540">IF(OR(BI504=0,BI504=1),ROUND(O504+X504+Y504,2),0)</f>
        <v>41.78</v>
      </c>
      <c r="GO504">
        <f t="shared" ref="GO504:GO535" si="541">IF(BI504=2,ROUND(O504+X504+Y504,2),0)</f>
        <v>0</v>
      </c>
      <c r="GP504">
        <f t="shared" ref="GP504:GP535" si="542">IF(BI504=4,ROUND(O504+X504+Y504,2)+GX504,0)</f>
        <v>0</v>
      </c>
      <c r="GR504">
        <v>0</v>
      </c>
      <c r="GS504">
        <v>3</v>
      </c>
      <c r="GT504">
        <v>0</v>
      </c>
      <c r="GU504" t="s">
        <v>3</v>
      </c>
      <c r="GV504">
        <f t="shared" ref="GV504:GV535" si="543">ROUND((GT504),6)</f>
        <v>0</v>
      </c>
      <c r="GW504">
        <v>1</v>
      </c>
      <c r="GX504">
        <f t="shared" ref="GX504:GX535" si="544">ROUND(HC504*I504,2)</f>
        <v>0</v>
      </c>
      <c r="HA504">
        <v>0</v>
      </c>
      <c r="HB504">
        <v>0</v>
      </c>
      <c r="HC504">
        <f t="shared" ref="HC504:HC535" si="545">GV504*GW504</f>
        <v>0</v>
      </c>
      <c r="IK504">
        <v>0</v>
      </c>
    </row>
    <row r="505" spans="1:245" x14ac:dyDescent="0.2">
      <c r="A505">
        <v>17</v>
      </c>
      <c r="B505">
        <v>1</v>
      </c>
      <c r="C505">
        <f>ROW(SmtRes!A1050)</f>
        <v>1050</v>
      </c>
      <c r="D505">
        <f>ROW(EtalonRes!A1044)</f>
        <v>1044</v>
      </c>
      <c r="E505" t="s">
        <v>509</v>
      </c>
      <c r="F505" t="s">
        <v>345</v>
      </c>
      <c r="G505" t="s">
        <v>346</v>
      </c>
      <c r="H505" t="s">
        <v>65</v>
      </c>
      <c r="I505">
        <f>ROUND(0.5/100,9)</f>
        <v>5.0000000000000001E-3</v>
      </c>
      <c r="J505">
        <v>0</v>
      </c>
      <c r="O505">
        <f t="shared" si="511"/>
        <v>25.22</v>
      </c>
      <c r="P505">
        <f t="shared" si="512"/>
        <v>4.53</v>
      </c>
      <c r="Q505">
        <f t="shared" si="513"/>
        <v>11.41</v>
      </c>
      <c r="R505">
        <f t="shared" si="514"/>
        <v>1.76</v>
      </c>
      <c r="S505">
        <f t="shared" si="515"/>
        <v>9.2799999999999994</v>
      </c>
      <c r="T505">
        <f t="shared" si="516"/>
        <v>0</v>
      </c>
      <c r="U505">
        <f t="shared" si="517"/>
        <v>1.1902499999999998</v>
      </c>
      <c r="V505">
        <f t="shared" si="518"/>
        <v>0.13030937499999998</v>
      </c>
      <c r="W505">
        <f t="shared" si="519"/>
        <v>0</v>
      </c>
      <c r="X505">
        <f t="shared" si="520"/>
        <v>10.49</v>
      </c>
      <c r="Y505">
        <f t="shared" si="521"/>
        <v>6.07</v>
      </c>
      <c r="AA505">
        <v>47641669</v>
      </c>
      <c r="AB505">
        <f t="shared" si="522"/>
        <v>5044.65625</v>
      </c>
      <c r="AC505">
        <f t="shared" si="523"/>
        <v>905.49</v>
      </c>
      <c r="AD505">
        <f>ROUND((((((ET505*1.15)*1.25))-(((EU505*1.15)*1.25)))+AE505),6)</f>
        <v>2282.3762499999998</v>
      </c>
      <c r="AE505">
        <f>ROUND((((EU505*1.15)*1.25)),6)</f>
        <v>351.48312499999997</v>
      </c>
      <c r="AF505">
        <f>ROUND((((EV505*1.15)*1.15)),6)</f>
        <v>1856.79</v>
      </c>
      <c r="AG505">
        <f t="shared" si="524"/>
        <v>0</v>
      </c>
      <c r="AH505">
        <f>(((EW505*1.15)*1.15))</f>
        <v>238.04999999999995</v>
      </c>
      <c r="AI505">
        <f>(((EX505*1.15)*1.25))</f>
        <v>26.061874999999993</v>
      </c>
      <c r="AJ505">
        <f t="shared" si="525"/>
        <v>0</v>
      </c>
      <c r="AK505">
        <v>3897.23</v>
      </c>
      <c r="AL505">
        <v>905.49</v>
      </c>
      <c r="AM505">
        <v>1587.74</v>
      </c>
      <c r="AN505">
        <v>244.51</v>
      </c>
      <c r="AO505">
        <v>1404</v>
      </c>
      <c r="AP505">
        <v>0</v>
      </c>
      <c r="AQ505">
        <v>180</v>
      </c>
      <c r="AR505">
        <v>18.13</v>
      </c>
      <c r="AS505">
        <v>0</v>
      </c>
      <c r="AT505">
        <v>95</v>
      </c>
      <c r="AU505">
        <v>55</v>
      </c>
      <c r="AV505">
        <v>1</v>
      </c>
      <c r="AW505">
        <v>1</v>
      </c>
      <c r="AZ505">
        <v>1</v>
      </c>
      <c r="BA505">
        <v>1</v>
      </c>
      <c r="BB505">
        <v>1</v>
      </c>
      <c r="BC505">
        <v>1</v>
      </c>
      <c r="BD505" t="s">
        <v>3</v>
      </c>
      <c r="BE505" t="s">
        <v>3</v>
      </c>
      <c r="BF505" t="s">
        <v>3</v>
      </c>
      <c r="BG505" t="s">
        <v>3</v>
      </c>
      <c r="BH505">
        <v>0</v>
      </c>
      <c r="BI505">
        <v>1</v>
      </c>
      <c r="BJ505" t="s">
        <v>347</v>
      </c>
      <c r="BM505">
        <v>6001</v>
      </c>
      <c r="BN505">
        <v>0</v>
      </c>
      <c r="BO505" t="s">
        <v>3</v>
      </c>
      <c r="BP505">
        <v>0</v>
      </c>
      <c r="BQ505">
        <v>2</v>
      </c>
      <c r="BR505">
        <v>0</v>
      </c>
      <c r="BS505">
        <v>1</v>
      </c>
      <c r="BT505">
        <v>1</v>
      </c>
      <c r="BU505">
        <v>1</v>
      </c>
      <c r="BV505">
        <v>1</v>
      </c>
      <c r="BW505">
        <v>1</v>
      </c>
      <c r="BX505">
        <v>1</v>
      </c>
      <c r="BY505" t="s">
        <v>3</v>
      </c>
      <c r="BZ505">
        <v>105</v>
      </c>
      <c r="CA505">
        <v>65</v>
      </c>
      <c r="CE505">
        <v>0</v>
      </c>
      <c r="CF505">
        <v>0</v>
      </c>
      <c r="CG505">
        <v>0</v>
      </c>
      <c r="CM505">
        <v>0</v>
      </c>
      <c r="CN505" t="s">
        <v>1175</v>
      </c>
      <c r="CO505">
        <v>0</v>
      </c>
      <c r="CP505">
        <f t="shared" si="526"/>
        <v>25.22</v>
      </c>
      <c r="CQ505">
        <f t="shared" si="527"/>
        <v>905.49</v>
      </c>
      <c r="CR505">
        <f t="shared" si="528"/>
        <v>2282.3762499999998</v>
      </c>
      <c r="CS505">
        <f t="shared" si="529"/>
        <v>351.48312499999997</v>
      </c>
      <c r="CT505">
        <f t="shared" si="530"/>
        <v>1856.79</v>
      </c>
      <c r="CU505">
        <f t="shared" si="531"/>
        <v>0</v>
      </c>
      <c r="CV505">
        <f t="shared" si="532"/>
        <v>238.04999999999995</v>
      </c>
      <c r="CW505">
        <f t="shared" si="533"/>
        <v>26.061874999999993</v>
      </c>
      <c r="CX505">
        <f t="shared" si="534"/>
        <v>0</v>
      </c>
      <c r="CY505">
        <f t="shared" si="535"/>
        <v>10.488</v>
      </c>
      <c r="CZ505">
        <f t="shared" si="536"/>
        <v>6.0719999999999992</v>
      </c>
      <c r="DC505" t="s">
        <v>3</v>
      </c>
      <c r="DD505" t="s">
        <v>3</v>
      </c>
      <c r="DE505" t="s">
        <v>348</v>
      </c>
      <c r="DF505" t="s">
        <v>348</v>
      </c>
      <c r="DG505" t="s">
        <v>196</v>
      </c>
      <c r="DH505" t="s">
        <v>3</v>
      </c>
      <c r="DI505" t="s">
        <v>196</v>
      </c>
      <c r="DJ505" t="s">
        <v>348</v>
      </c>
      <c r="DK505" t="s">
        <v>3</v>
      </c>
      <c r="DL505" t="s">
        <v>3</v>
      </c>
      <c r="DM505" t="s">
        <v>3</v>
      </c>
      <c r="DN505">
        <v>0</v>
      </c>
      <c r="DO505">
        <v>0</v>
      </c>
      <c r="DP505">
        <v>1</v>
      </c>
      <c r="DQ505">
        <v>1</v>
      </c>
      <c r="DU505">
        <v>1007</v>
      </c>
      <c r="DV505" t="s">
        <v>65</v>
      </c>
      <c r="DW505" t="s">
        <v>65</v>
      </c>
      <c r="DX505">
        <v>100</v>
      </c>
      <c r="EE505">
        <v>45919557</v>
      </c>
      <c r="EF505">
        <v>2</v>
      </c>
      <c r="EG505" t="s">
        <v>24</v>
      </c>
      <c r="EH505">
        <v>0</v>
      </c>
      <c r="EI505" t="s">
        <v>3</v>
      </c>
      <c r="EJ505">
        <v>1</v>
      </c>
      <c r="EK505">
        <v>6001</v>
      </c>
      <c r="EL505" t="s">
        <v>349</v>
      </c>
      <c r="EM505" t="s">
        <v>350</v>
      </c>
      <c r="EO505" t="s">
        <v>351</v>
      </c>
      <c r="EQ505">
        <v>0</v>
      </c>
      <c r="ER505">
        <v>3897.23</v>
      </c>
      <c r="ES505">
        <v>905.49</v>
      </c>
      <c r="ET505">
        <v>1587.74</v>
      </c>
      <c r="EU505">
        <v>244.51</v>
      </c>
      <c r="EV505">
        <v>1404</v>
      </c>
      <c r="EW505">
        <v>180</v>
      </c>
      <c r="EX505">
        <v>18.13</v>
      </c>
      <c r="EY505">
        <v>0</v>
      </c>
      <c r="FQ505">
        <v>0</v>
      </c>
      <c r="FR505">
        <f t="shared" si="537"/>
        <v>0</v>
      </c>
      <c r="FS505">
        <v>0</v>
      </c>
      <c r="FT505" t="s">
        <v>28</v>
      </c>
      <c r="FU505" t="s">
        <v>29</v>
      </c>
      <c r="FX505">
        <v>94.5</v>
      </c>
      <c r="FY505">
        <v>55.25</v>
      </c>
      <c r="GA505" t="s">
        <v>3</v>
      </c>
      <c r="GD505">
        <v>1</v>
      </c>
      <c r="GF505">
        <v>1120797142</v>
      </c>
      <c r="GG505">
        <v>2</v>
      </c>
      <c r="GH505">
        <v>1</v>
      </c>
      <c r="GI505">
        <v>-2</v>
      </c>
      <c r="GJ505">
        <v>0</v>
      </c>
      <c r="GK505">
        <v>0</v>
      </c>
      <c r="GL505">
        <f t="shared" si="538"/>
        <v>0</v>
      </c>
      <c r="GM505">
        <f t="shared" si="539"/>
        <v>41.78</v>
      </c>
      <c r="GN505">
        <f t="shared" si="540"/>
        <v>41.78</v>
      </c>
      <c r="GO505">
        <f t="shared" si="541"/>
        <v>0</v>
      </c>
      <c r="GP505">
        <f t="shared" si="542"/>
        <v>0</v>
      </c>
      <c r="GR505">
        <v>0</v>
      </c>
      <c r="GS505">
        <v>0</v>
      </c>
      <c r="GT505">
        <v>0</v>
      </c>
      <c r="GU505" t="s">
        <v>3</v>
      </c>
      <c r="GV505">
        <f t="shared" si="543"/>
        <v>0</v>
      </c>
      <c r="GW505">
        <v>1</v>
      </c>
      <c r="GX505">
        <f t="shared" si="544"/>
        <v>0</v>
      </c>
      <c r="HA505">
        <v>0</v>
      </c>
      <c r="HB505">
        <v>0</v>
      </c>
      <c r="HC505">
        <f t="shared" si="545"/>
        <v>0</v>
      </c>
      <c r="IK505">
        <v>0</v>
      </c>
    </row>
    <row r="506" spans="1:245" x14ac:dyDescent="0.2">
      <c r="A506">
        <v>18</v>
      </c>
      <c r="B506">
        <v>1</v>
      </c>
      <c r="C506">
        <v>1042</v>
      </c>
      <c r="E506" t="s">
        <v>510</v>
      </c>
      <c r="F506" t="s">
        <v>353</v>
      </c>
      <c r="G506" t="s">
        <v>354</v>
      </c>
      <c r="H506" t="s">
        <v>50</v>
      </c>
      <c r="I506">
        <f>I504*J506</f>
        <v>0.51</v>
      </c>
      <c r="J506">
        <v>102</v>
      </c>
      <c r="O506">
        <f t="shared" si="511"/>
        <v>302.31</v>
      </c>
      <c r="P506">
        <f t="shared" si="512"/>
        <v>302.31</v>
      </c>
      <c r="Q506">
        <f t="shared" si="513"/>
        <v>0</v>
      </c>
      <c r="R506">
        <f t="shared" si="514"/>
        <v>0</v>
      </c>
      <c r="S506">
        <f t="shared" si="515"/>
        <v>0</v>
      </c>
      <c r="T506">
        <f t="shared" si="516"/>
        <v>0</v>
      </c>
      <c r="U506">
        <f t="shared" si="517"/>
        <v>0</v>
      </c>
      <c r="V506">
        <f t="shared" si="518"/>
        <v>0</v>
      </c>
      <c r="W506">
        <f t="shared" si="519"/>
        <v>0</v>
      </c>
      <c r="X506">
        <f t="shared" si="520"/>
        <v>0</v>
      </c>
      <c r="Y506">
        <f t="shared" si="521"/>
        <v>0</v>
      </c>
      <c r="AA506">
        <v>47636896</v>
      </c>
      <c r="AB506">
        <f t="shared" si="522"/>
        <v>592.76</v>
      </c>
      <c r="AC506">
        <f t="shared" si="523"/>
        <v>592.76</v>
      </c>
      <c r="AD506">
        <f>ROUND((((ET506)-(EU506))+AE506),6)</f>
        <v>0</v>
      </c>
      <c r="AE506">
        <f>ROUND((EU506),6)</f>
        <v>0</v>
      </c>
      <c r="AF506">
        <f>ROUND((EV506),6)</f>
        <v>0</v>
      </c>
      <c r="AG506">
        <f t="shared" si="524"/>
        <v>0</v>
      </c>
      <c r="AH506">
        <f>(EW506)</f>
        <v>0</v>
      </c>
      <c r="AI506">
        <f>(EX506)</f>
        <v>0</v>
      </c>
      <c r="AJ506">
        <f t="shared" si="525"/>
        <v>0</v>
      </c>
      <c r="AK506">
        <v>592.76</v>
      </c>
      <c r="AL506">
        <v>592.76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95</v>
      </c>
      <c r="AU506">
        <v>55</v>
      </c>
      <c r="AV506">
        <v>1</v>
      </c>
      <c r="AW506">
        <v>1</v>
      </c>
      <c r="AZ506">
        <v>1</v>
      </c>
      <c r="BA506">
        <v>1</v>
      </c>
      <c r="BB506">
        <v>1</v>
      </c>
      <c r="BC506">
        <v>1</v>
      </c>
      <c r="BD506" t="s">
        <v>3</v>
      </c>
      <c r="BE506" t="s">
        <v>3</v>
      </c>
      <c r="BF506" t="s">
        <v>3</v>
      </c>
      <c r="BG506" t="s">
        <v>3</v>
      </c>
      <c r="BH506">
        <v>3</v>
      </c>
      <c r="BI506">
        <v>1</v>
      </c>
      <c r="BJ506" t="s">
        <v>355</v>
      </c>
      <c r="BM506">
        <v>6001</v>
      </c>
      <c r="BN506">
        <v>0</v>
      </c>
      <c r="BO506" t="s">
        <v>3</v>
      </c>
      <c r="BP506">
        <v>0</v>
      </c>
      <c r="BQ506">
        <v>2</v>
      </c>
      <c r="BR506">
        <v>0</v>
      </c>
      <c r="BS506">
        <v>1</v>
      </c>
      <c r="BT506">
        <v>1</v>
      </c>
      <c r="BU506">
        <v>1</v>
      </c>
      <c r="BV506">
        <v>1</v>
      </c>
      <c r="BW506">
        <v>1</v>
      </c>
      <c r="BX506">
        <v>1</v>
      </c>
      <c r="BY506" t="s">
        <v>3</v>
      </c>
      <c r="BZ506">
        <v>105</v>
      </c>
      <c r="CA506">
        <v>65</v>
      </c>
      <c r="CE506">
        <v>0</v>
      </c>
      <c r="CF506">
        <v>0</v>
      </c>
      <c r="CG506">
        <v>0</v>
      </c>
      <c r="CM506">
        <v>0</v>
      </c>
      <c r="CN506" t="s">
        <v>3</v>
      </c>
      <c r="CO506">
        <v>0</v>
      </c>
      <c r="CP506">
        <f t="shared" si="526"/>
        <v>302.31</v>
      </c>
      <c r="CQ506">
        <f t="shared" si="527"/>
        <v>592.76</v>
      </c>
      <c r="CR506">
        <f t="shared" si="528"/>
        <v>0</v>
      </c>
      <c r="CS506">
        <f t="shared" si="529"/>
        <v>0</v>
      </c>
      <c r="CT506">
        <f t="shared" si="530"/>
        <v>0</v>
      </c>
      <c r="CU506">
        <f t="shared" si="531"/>
        <v>0</v>
      </c>
      <c r="CV506">
        <f t="shared" si="532"/>
        <v>0</v>
      </c>
      <c r="CW506">
        <f t="shared" si="533"/>
        <v>0</v>
      </c>
      <c r="CX506">
        <f t="shared" si="534"/>
        <v>0</v>
      </c>
      <c r="CY506">
        <f t="shared" si="535"/>
        <v>0</v>
      </c>
      <c r="CZ506">
        <f t="shared" si="536"/>
        <v>0</v>
      </c>
      <c r="DC506" t="s">
        <v>3</v>
      </c>
      <c r="DD506" t="s">
        <v>3</v>
      </c>
      <c r="DE506" t="s">
        <v>3</v>
      </c>
      <c r="DF506" t="s">
        <v>3</v>
      </c>
      <c r="DG506" t="s">
        <v>3</v>
      </c>
      <c r="DH506" t="s">
        <v>3</v>
      </c>
      <c r="DI506" t="s">
        <v>3</v>
      </c>
      <c r="DJ506" t="s">
        <v>3</v>
      </c>
      <c r="DK506" t="s">
        <v>3</v>
      </c>
      <c r="DL506" t="s">
        <v>3</v>
      </c>
      <c r="DM506" t="s">
        <v>3</v>
      </c>
      <c r="DN506">
        <v>0</v>
      </c>
      <c r="DO506">
        <v>0</v>
      </c>
      <c r="DP506">
        <v>1</v>
      </c>
      <c r="DQ506">
        <v>1</v>
      </c>
      <c r="DU506">
        <v>1007</v>
      </c>
      <c r="DV506" t="s">
        <v>50</v>
      </c>
      <c r="DW506" t="s">
        <v>50</v>
      </c>
      <c r="DX506">
        <v>1</v>
      </c>
      <c r="EE506">
        <v>45919557</v>
      </c>
      <c r="EF506">
        <v>2</v>
      </c>
      <c r="EG506" t="s">
        <v>24</v>
      </c>
      <c r="EH506">
        <v>0</v>
      </c>
      <c r="EI506" t="s">
        <v>3</v>
      </c>
      <c r="EJ506">
        <v>1</v>
      </c>
      <c r="EK506">
        <v>6001</v>
      </c>
      <c r="EL506" t="s">
        <v>349</v>
      </c>
      <c r="EM506" t="s">
        <v>350</v>
      </c>
      <c r="EO506" t="s">
        <v>3</v>
      </c>
      <c r="EQ506">
        <v>0</v>
      </c>
      <c r="ER506">
        <v>592.76</v>
      </c>
      <c r="ES506">
        <v>592.76</v>
      </c>
      <c r="ET506">
        <v>0</v>
      </c>
      <c r="EU506">
        <v>0</v>
      </c>
      <c r="EV506">
        <v>0</v>
      </c>
      <c r="EW506">
        <v>0</v>
      </c>
      <c r="EX506">
        <v>0</v>
      </c>
      <c r="FQ506">
        <v>0</v>
      </c>
      <c r="FR506">
        <f t="shared" si="537"/>
        <v>0</v>
      </c>
      <c r="FS506">
        <v>0</v>
      </c>
      <c r="FT506" t="s">
        <v>28</v>
      </c>
      <c r="FU506" t="s">
        <v>29</v>
      </c>
      <c r="FX506">
        <v>94.5</v>
      </c>
      <c r="FY506">
        <v>55.25</v>
      </c>
      <c r="GA506" t="s">
        <v>3</v>
      </c>
      <c r="GD506">
        <v>1</v>
      </c>
      <c r="GF506">
        <v>184330150</v>
      </c>
      <c r="GG506">
        <v>2</v>
      </c>
      <c r="GH506">
        <v>1</v>
      </c>
      <c r="GI506">
        <v>-2</v>
      </c>
      <c r="GJ506">
        <v>0</v>
      </c>
      <c r="GK506">
        <v>0</v>
      </c>
      <c r="GL506">
        <f t="shared" si="538"/>
        <v>0</v>
      </c>
      <c r="GM506">
        <f t="shared" si="539"/>
        <v>302.31</v>
      </c>
      <c r="GN506">
        <f t="shared" si="540"/>
        <v>302.31</v>
      </c>
      <c r="GO506">
        <f t="shared" si="541"/>
        <v>0</v>
      </c>
      <c r="GP506">
        <f t="shared" si="542"/>
        <v>0</v>
      </c>
      <c r="GR506">
        <v>0</v>
      </c>
      <c r="GS506">
        <v>3</v>
      </c>
      <c r="GT506">
        <v>0</v>
      </c>
      <c r="GU506" t="s">
        <v>3</v>
      </c>
      <c r="GV506">
        <f t="shared" si="543"/>
        <v>0</v>
      </c>
      <c r="GW506">
        <v>1</v>
      </c>
      <c r="GX506">
        <f t="shared" si="544"/>
        <v>0</v>
      </c>
      <c r="HA506">
        <v>0</v>
      </c>
      <c r="HB506">
        <v>0</v>
      </c>
      <c r="HC506">
        <f t="shared" si="545"/>
        <v>0</v>
      </c>
      <c r="IK506">
        <v>0</v>
      </c>
    </row>
    <row r="507" spans="1:245" x14ac:dyDescent="0.2">
      <c r="A507">
        <v>18</v>
      </c>
      <c r="B507">
        <v>1</v>
      </c>
      <c r="C507">
        <v>1050</v>
      </c>
      <c r="E507" t="s">
        <v>510</v>
      </c>
      <c r="F507" t="s">
        <v>353</v>
      </c>
      <c r="G507" t="s">
        <v>354</v>
      </c>
      <c r="H507" t="s">
        <v>50</v>
      </c>
      <c r="I507">
        <f>I505*J507</f>
        <v>0.51</v>
      </c>
      <c r="J507">
        <v>102</v>
      </c>
      <c r="O507">
        <f t="shared" si="511"/>
        <v>302.31</v>
      </c>
      <c r="P507">
        <f t="shared" si="512"/>
        <v>302.31</v>
      </c>
      <c r="Q507">
        <f t="shared" si="513"/>
        <v>0</v>
      </c>
      <c r="R507">
        <f t="shared" si="514"/>
        <v>0</v>
      </c>
      <c r="S507">
        <f t="shared" si="515"/>
        <v>0</v>
      </c>
      <c r="T507">
        <f t="shared" si="516"/>
        <v>0</v>
      </c>
      <c r="U507">
        <f t="shared" si="517"/>
        <v>0</v>
      </c>
      <c r="V507">
        <f t="shared" si="518"/>
        <v>0</v>
      </c>
      <c r="W507">
        <f t="shared" si="519"/>
        <v>0</v>
      </c>
      <c r="X507">
        <f t="shared" si="520"/>
        <v>0</v>
      </c>
      <c r="Y507">
        <f t="shared" si="521"/>
        <v>0</v>
      </c>
      <c r="AA507">
        <v>47641669</v>
      </c>
      <c r="AB507">
        <f t="shared" si="522"/>
        <v>592.76</v>
      </c>
      <c r="AC507">
        <f t="shared" si="523"/>
        <v>592.76</v>
      </c>
      <c r="AD507">
        <f>ROUND((((ET507)-(EU507))+AE507),6)</f>
        <v>0</v>
      </c>
      <c r="AE507">
        <f>ROUND((EU507),6)</f>
        <v>0</v>
      </c>
      <c r="AF507">
        <f>ROUND((EV507),6)</f>
        <v>0</v>
      </c>
      <c r="AG507">
        <f t="shared" si="524"/>
        <v>0</v>
      </c>
      <c r="AH507">
        <f>(EW507)</f>
        <v>0</v>
      </c>
      <c r="AI507">
        <f>(EX507)</f>
        <v>0</v>
      </c>
      <c r="AJ507">
        <f t="shared" si="525"/>
        <v>0</v>
      </c>
      <c r="AK507">
        <v>592.76</v>
      </c>
      <c r="AL507">
        <v>592.76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95</v>
      </c>
      <c r="AU507">
        <v>55</v>
      </c>
      <c r="AV507">
        <v>1</v>
      </c>
      <c r="AW507">
        <v>1</v>
      </c>
      <c r="AZ507">
        <v>1</v>
      </c>
      <c r="BA507">
        <v>1</v>
      </c>
      <c r="BB507">
        <v>1</v>
      </c>
      <c r="BC507">
        <v>1</v>
      </c>
      <c r="BD507" t="s">
        <v>3</v>
      </c>
      <c r="BE507" t="s">
        <v>3</v>
      </c>
      <c r="BF507" t="s">
        <v>3</v>
      </c>
      <c r="BG507" t="s">
        <v>3</v>
      </c>
      <c r="BH507">
        <v>3</v>
      </c>
      <c r="BI507">
        <v>1</v>
      </c>
      <c r="BJ507" t="s">
        <v>355</v>
      </c>
      <c r="BM507">
        <v>6001</v>
      </c>
      <c r="BN507">
        <v>0</v>
      </c>
      <c r="BO507" t="s">
        <v>3</v>
      </c>
      <c r="BP507">
        <v>0</v>
      </c>
      <c r="BQ507">
        <v>2</v>
      </c>
      <c r="BR507">
        <v>0</v>
      </c>
      <c r="BS507">
        <v>1</v>
      </c>
      <c r="BT507">
        <v>1</v>
      </c>
      <c r="BU507">
        <v>1</v>
      </c>
      <c r="BV507">
        <v>1</v>
      </c>
      <c r="BW507">
        <v>1</v>
      </c>
      <c r="BX507">
        <v>1</v>
      </c>
      <c r="BY507" t="s">
        <v>3</v>
      </c>
      <c r="BZ507">
        <v>105</v>
      </c>
      <c r="CA507">
        <v>65</v>
      </c>
      <c r="CE507">
        <v>0</v>
      </c>
      <c r="CF507">
        <v>0</v>
      </c>
      <c r="CG507">
        <v>0</v>
      </c>
      <c r="CM507">
        <v>0</v>
      </c>
      <c r="CN507" t="s">
        <v>3</v>
      </c>
      <c r="CO507">
        <v>0</v>
      </c>
      <c r="CP507">
        <f t="shared" si="526"/>
        <v>302.31</v>
      </c>
      <c r="CQ507">
        <f t="shared" si="527"/>
        <v>592.76</v>
      </c>
      <c r="CR507">
        <f t="shared" si="528"/>
        <v>0</v>
      </c>
      <c r="CS507">
        <f t="shared" si="529"/>
        <v>0</v>
      </c>
      <c r="CT507">
        <f t="shared" si="530"/>
        <v>0</v>
      </c>
      <c r="CU507">
        <f t="shared" si="531"/>
        <v>0</v>
      </c>
      <c r="CV507">
        <f t="shared" si="532"/>
        <v>0</v>
      </c>
      <c r="CW507">
        <f t="shared" si="533"/>
        <v>0</v>
      </c>
      <c r="CX507">
        <f t="shared" si="534"/>
        <v>0</v>
      </c>
      <c r="CY507">
        <f t="shared" si="535"/>
        <v>0</v>
      </c>
      <c r="CZ507">
        <f t="shared" si="536"/>
        <v>0</v>
      </c>
      <c r="DC507" t="s">
        <v>3</v>
      </c>
      <c r="DD507" t="s">
        <v>3</v>
      </c>
      <c r="DE507" t="s">
        <v>3</v>
      </c>
      <c r="DF507" t="s">
        <v>3</v>
      </c>
      <c r="DG507" t="s">
        <v>3</v>
      </c>
      <c r="DH507" t="s">
        <v>3</v>
      </c>
      <c r="DI507" t="s">
        <v>3</v>
      </c>
      <c r="DJ507" t="s">
        <v>3</v>
      </c>
      <c r="DK507" t="s">
        <v>3</v>
      </c>
      <c r="DL507" t="s">
        <v>3</v>
      </c>
      <c r="DM507" t="s">
        <v>3</v>
      </c>
      <c r="DN507">
        <v>0</v>
      </c>
      <c r="DO507">
        <v>0</v>
      </c>
      <c r="DP507">
        <v>1</v>
      </c>
      <c r="DQ507">
        <v>1</v>
      </c>
      <c r="DU507">
        <v>1007</v>
      </c>
      <c r="DV507" t="s">
        <v>50</v>
      </c>
      <c r="DW507" t="s">
        <v>50</v>
      </c>
      <c r="DX507">
        <v>1</v>
      </c>
      <c r="EE507">
        <v>45919557</v>
      </c>
      <c r="EF507">
        <v>2</v>
      </c>
      <c r="EG507" t="s">
        <v>24</v>
      </c>
      <c r="EH507">
        <v>0</v>
      </c>
      <c r="EI507" t="s">
        <v>3</v>
      </c>
      <c r="EJ507">
        <v>1</v>
      </c>
      <c r="EK507">
        <v>6001</v>
      </c>
      <c r="EL507" t="s">
        <v>349</v>
      </c>
      <c r="EM507" t="s">
        <v>350</v>
      </c>
      <c r="EO507" t="s">
        <v>3</v>
      </c>
      <c r="EQ507">
        <v>0</v>
      </c>
      <c r="ER507">
        <v>592.76</v>
      </c>
      <c r="ES507">
        <v>592.76</v>
      </c>
      <c r="ET507">
        <v>0</v>
      </c>
      <c r="EU507">
        <v>0</v>
      </c>
      <c r="EV507">
        <v>0</v>
      </c>
      <c r="EW507">
        <v>0</v>
      </c>
      <c r="EX507">
        <v>0</v>
      </c>
      <c r="FQ507">
        <v>0</v>
      </c>
      <c r="FR507">
        <f t="shared" si="537"/>
        <v>0</v>
      </c>
      <c r="FS507">
        <v>0</v>
      </c>
      <c r="FT507" t="s">
        <v>28</v>
      </c>
      <c r="FU507" t="s">
        <v>29</v>
      </c>
      <c r="FX507">
        <v>94.5</v>
      </c>
      <c r="FY507">
        <v>55.25</v>
      </c>
      <c r="GA507" t="s">
        <v>3</v>
      </c>
      <c r="GD507">
        <v>1</v>
      </c>
      <c r="GF507">
        <v>184330150</v>
      </c>
      <c r="GG507">
        <v>2</v>
      </c>
      <c r="GH507">
        <v>1</v>
      </c>
      <c r="GI507">
        <v>-2</v>
      </c>
      <c r="GJ507">
        <v>0</v>
      </c>
      <c r="GK507">
        <v>0</v>
      </c>
      <c r="GL507">
        <f t="shared" si="538"/>
        <v>0</v>
      </c>
      <c r="GM507">
        <f t="shared" si="539"/>
        <v>302.31</v>
      </c>
      <c r="GN507">
        <f t="shared" si="540"/>
        <v>302.31</v>
      </c>
      <c r="GO507">
        <f t="shared" si="541"/>
        <v>0</v>
      </c>
      <c r="GP507">
        <f t="shared" si="542"/>
        <v>0</v>
      </c>
      <c r="GR507">
        <v>0</v>
      </c>
      <c r="GS507">
        <v>0</v>
      </c>
      <c r="GT507">
        <v>0</v>
      </c>
      <c r="GU507" t="s">
        <v>3</v>
      </c>
      <c r="GV507">
        <f t="shared" si="543"/>
        <v>0</v>
      </c>
      <c r="GW507">
        <v>1</v>
      </c>
      <c r="GX507">
        <f t="shared" si="544"/>
        <v>0</v>
      </c>
      <c r="HA507">
        <v>0</v>
      </c>
      <c r="HB507">
        <v>0</v>
      </c>
      <c r="HC507">
        <f t="shared" si="545"/>
        <v>0</v>
      </c>
      <c r="IK507">
        <v>0</v>
      </c>
    </row>
    <row r="508" spans="1:245" x14ac:dyDescent="0.2">
      <c r="A508">
        <v>17</v>
      </c>
      <c r="B508">
        <v>1</v>
      </c>
      <c r="C508">
        <f>ROW(SmtRes!A1054)</f>
        <v>1054</v>
      </c>
      <c r="D508">
        <f>ROW(EtalonRes!A1048)</f>
        <v>1048</v>
      </c>
      <c r="E508" t="s">
        <v>511</v>
      </c>
      <c r="F508" t="s">
        <v>357</v>
      </c>
      <c r="G508" t="s">
        <v>358</v>
      </c>
      <c r="H508" t="s">
        <v>76</v>
      </c>
      <c r="I508">
        <f>ROUND(5/100,9)</f>
        <v>0.05</v>
      </c>
      <c r="J508">
        <v>0</v>
      </c>
      <c r="O508">
        <f t="shared" si="511"/>
        <v>76.64</v>
      </c>
      <c r="P508">
        <f t="shared" si="512"/>
        <v>74.599999999999994</v>
      </c>
      <c r="Q508">
        <f t="shared" si="513"/>
        <v>0.09</v>
      </c>
      <c r="R508">
        <f t="shared" si="514"/>
        <v>0.02</v>
      </c>
      <c r="S508">
        <f t="shared" si="515"/>
        <v>1.95</v>
      </c>
      <c r="T508">
        <f t="shared" si="516"/>
        <v>0</v>
      </c>
      <c r="U508">
        <f t="shared" si="517"/>
        <v>0.22813125000000001</v>
      </c>
      <c r="V508">
        <f t="shared" si="518"/>
        <v>1.4375E-3</v>
      </c>
      <c r="W508">
        <f t="shared" si="519"/>
        <v>0</v>
      </c>
      <c r="X508">
        <f t="shared" si="520"/>
        <v>2.19</v>
      </c>
      <c r="Y508">
        <f t="shared" si="521"/>
        <v>1.26</v>
      </c>
      <c r="AA508">
        <v>47636896</v>
      </c>
      <c r="AB508">
        <f t="shared" si="522"/>
        <v>1532.8643</v>
      </c>
      <c r="AC508">
        <f t="shared" si="523"/>
        <v>1492.06</v>
      </c>
      <c r="AD508">
        <f>ROUND((((((ET508*1.15)*1.25))-(((EU508*1.15)*1.25)))+AE508),6)</f>
        <v>1.8831249999999999</v>
      </c>
      <c r="AE508">
        <f>ROUND((((EU508*1.15)*1.25)),6)</f>
        <v>0.330625</v>
      </c>
      <c r="AF508">
        <f>ROUND((((EV508*1.15)*1.15)),6)</f>
        <v>38.921174999999998</v>
      </c>
      <c r="AG508">
        <f t="shared" si="524"/>
        <v>0</v>
      </c>
      <c r="AH508">
        <f>(((EW508*1.15)*1.15))</f>
        <v>4.5626249999999997</v>
      </c>
      <c r="AI508">
        <f>(((EX508*1.15)*1.25))</f>
        <v>2.8749999999999998E-2</v>
      </c>
      <c r="AJ508">
        <f t="shared" si="525"/>
        <v>0</v>
      </c>
      <c r="AK508">
        <v>1522.8</v>
      </c>
      <c r="AL508">
        <v>1492.06</v>
      </c>
      <c r="AM508">
        <v>1.31</v>
      </c>
      <c r="AN508">
        <v>0.23</v>
      </c>
      <c r="AO508">
        <v>29.43</v>
      </c>
      <c r="AP508">
        <v>0</v>
      </c>
      <c r="AQ508">
        <v>3.45</v>
      </c>
      <c r="AR508">
        <v>0.02</v>
      </c>
      <c r="AS508">
        <v>0</v>
      </c>
      <c r="AT508">
        <v>111</v>
      </c>
      <c r="AU508">
        <v>64</v>
      </c>
      <c r="AV508">
        <v>1</v>
      </c>
      <c r="AW508">
        <v>1</v>
      </c>
      <c r="AZ508">
        <v>1</v>
      </c>
      <c r="BA508">
        <v>1</v>
      </c>
      <c r="BB508">
        <v>1</v>
      </c>
      <c r="BC508">
        <v>1</v>
      </c>
      <c r="BD508" t="s">
        <v>3</v>
      </c>
      <c r="BE508" t="s">
        <v>3</v>
      </c>
      <c r="BF508" t="s">
        <v>3</v>
      </c>
      <c r="BG508" t="s">
        <v>3</v>
      </c>
      <c r="BH508">
        <v>0</v>
      </c>
      <c r="BI508">
        <v>1</v>
      </c>
      <c r="BJ508" t="s">
        <v>359</v>
      </c>
      <c r="BM508">
        <v>11001</v>
      </c>
      <c r="BN508">
        <v>0</v>
      </c>
      <c r="BO508" t="s">
        <v>3</v>
      </c>
      <c r="BP508">
        <v>0</v>
      </c>
      <c r="BQ508">
        <v>2</v>
      </c>
      <c r="BR508">
        <v>0</v>
      </c>
      <c r="BS508">
        <v>1</v>
      </c>
      <c r="BT508">
        <v>1</v>
      </c>
      <c r="BU508">
        <v>1</v>
      </c>
      <c r="BV508">
        <v>1</v>
      </c>
      <c r="BW508">
        <v>1</v>
      </c>
      <c r="BX508">
        <v>1</v>
      </c>
      <c r="BY508" t="s">
        <v>3</v>
      </c>
      <c r="BZ508">
        <v>123</v>
      </c>
      <c r="CA508">
        <v>75</v>
      </c>
      <c r="CE508">
        <v>0</v>
      </c>
      <c r="CF508">
        <v>0</v>
      </c>
      <c r="CG508">
        <v>0</v>
      </c>
      <c r="CM508">
        <v>0</v>
      </c>
      <c r="CN508" t="s">
        <v>1175</v>
      </c>
      <c r="CO508">
        <v>0</v>
      </c>
      <c r="CP508">
        <f t="shared" si="526"/>
        <v>76.64</v>
      </c>
      <c r="CQ508">
        <f t="shared" si="527"/>
        <v>1492.06</v>
      </c>
      <c r="CR508">
        <f t="shared" si="528"/>
        <v>1.8831249999999999</v>
      </c>
      <c r="CS508">
        <f t="shared" si="529"/>
        <v>0.330625</v>
      </c>
      <c r="CT508">
        <f t="shared" si="530"/>
        <v>38.921174999999998</v>
      </c>
      <c r="CU508">
        <f t="shared" si="531"/>
        <v>0</v>
      </c>
      <c r="CV508">
        <f t="shared" si="532"/>
        <v>4.5626249999999997</v>
      </c>
      <c r="CW508">
        <f t="shared" si="533"/>
        <v>2.8749999999999998E-2</v>
      </c>
      <c r="CX508">
        <f t="shared" si="534"/>
        <v>0</v>
      </c>
      <c r="CY508">
        <f t="shared" si="535"/>
        <v>2.1867000000000001</v>
      </c>
      <c r="CZ508">
        <f t="shared" si="536"/>
        <v>1.2607999999999999</v>
      </c>
      <c r="DC508" t="s">
        <v>3</v>
      </c>
      <c r="DD508" t="s">
        <v>3</v>
      </c>
      <c r="DE508" t="s">
        <v>348</v>
      </c>
      <c r="DF508" t="s">
        <v>348</v>
      </c>
      <c r="DG508" t="s">
        <v>196</v>
      </c>
      <c r="DH508" t="s">
        <v>3</v>
      </c>
      <c r="DI508" t="s">
        <v>196</v>
      </c>
      <c r="DJ508" t="s">
        <v>348</v>
      </c>
      <c r="DK508" t="s">
        <v>3</v>
      </c>
      <c r="DL508" t="s">
        <v>3</v>
      </c>
      <c r="DM508" t="s">
        <v>3</v>
      </c>
      <c r="DN508">
        <v>0</v>
      </c>
      <c r="DO508">
        <v>0</v>
      </c>
      <c r="DP508">
        <v>1</v>
      </c>
      <c r="DQ508">
        <v>1</v>
      </c>
      <c r="DU508">
        <v>1005</v>
      </c>
      <c r="DV508" t="s">
        <v>76</v>
      </c>
      <c r="DW508" t="s">
        <v>76</v>
      </c>
      <c r="DX508">
        <v>100</v>
      </c>
      <c r="EE508">
        <v>45919571</v>
      </c>
      <c r="EF508">
        <v>2</v>
      </c>
      <c r="EG508" t="s">
        <v>24</v>
      </c>
      <c r="EH508">
        <v>0</v>
      </c>
      <c r="EI508" t="s">
        <v>3</v>
      </c>
      <c r="EJ508">
        <v>1</v>
      </c>
      <c r="EK508">
        <v>11001</v>
      </c>
      <c r="EL508" t="s">
        <v>360</v>
      </c>
      <c r="EM508" t="s">
        <v>361</v>
      </c>
      <c r="EO508" t="s">
        <v>351</v>
      </c>
      <c r="EQ508">
        <v>0</v>
      </c>
      <c r="ER508">
        <v>1522.8</v>
      </c>
      <c r="ES508">
        <v>1492.06</v>
      </c>
      <c r="ET508">
        <v>1.31</v>
      </c>
      <c r="EU508">
        <v>0.23</v>
      </c>
      <c r="EV508">
        <v>29.43</v>
      </c>
      <c r="EW508">
        <v>3.45</v>
      </c>
      <c r="EX508">
        <v>0.02</v>
      </c>
      <c r="EY508">
        <v>0</v>
      </c>
      <c r="FQ508">
        <v>0</v>
      </c>
      <c r="FR508">
        <f t="shared" si="537"/>
        <v>0</v>
      </c>
      <c r="FS508">
        <v>0</v>
      </c>
      <c r="FT508" t="s">
        <v>28</v>
      </c>
      <c r="FU508" t="s">
        <v>29</v>
      </c>
      <c r="FX508">
        <v>110.7</v>
      </c>
      <c r="FY508">
        <v>63.75</v>
      </c>
      <c r="GA508" t="s">
        <v>3</v>
      </c>
      <c r="GD508">
        <v>1</v>
      </c>
      <c r="GF508">
        <v>-515006301</v>
      </c>
      <c r="GG508">
        <v>2</v>
      </c>
      <c r="GH508">
        <v>1</v>
      </c>
      <c r="GI508">
        <v>-2</v>
      </c>
      <c r="GJ508">
        <v>0</v>
      </c>
      <c r="GK508">
        <v>0</v>
      </c>
      <c r="GL508">
        <f t="shared" si="538"/>
        <v>0</v>
      </c>
      <c r="GM508">
        <f t="shared" si="539"/>
        <v>80.09</v>
      </c>
      <c r="GN508">
        <f t="shared" si="540"/>
        <v>80.09</v>
      </c>
      <c r="GO508">
        <f t="shared" si="541"/>
        <v>0</v>
      </c>
      <c r="GP508">
        <f t="shared" si="542"/>
        <v>0</v>
      </c>
      <c r="GR508">
        <v>0</v>
      </c>
      <c r="GS508">
        <v>3</v>
      </c>
      <c r="GT508">
        <v>0</v>
      </c>
      <c r="GU508" t="s">
        <v>3</v>
      </c>
      <c r="GV508">
        <f t="shared" si="543"/>
        <v>0</v>
      </c>
      <c r="GW508">
        <v>1</v>
      </c>
      <c r="GX508">
        <f t="shared" si="544"/>
        <v>0</v>
      </c>
      <c r="HA508">
        <v>0</v>
      </c>
      <c r="HB508">
        <v>0</v>
      </c>
      <c r="HC508">
        <f t="shared" si="545"/>
        <v>0</v>
      </c>
      <c r="IK508">
        <v>0</v>
      </c>
    </row>
    <row r="509" spans="1:245" x14ac:dyDescent="0.2">
      <c r="A509">
        <v>17</v>
      </c>
      <c r="B509">
        <v>1</v>
      </c>
      <c r="C509">
        <f>ROW(SmtRes!A1058)</f>
        <v>1058</v>
      </c>
      <c r="D509">
        <f>ROW(EtalonRes!A1052)</f>
        <v>1052</v>
      </c>
      <c r="E509" t="s">
        <v>511</v>
      </c>
      <c r="F509" t="s">
        <v>357</v>
      </c>
      <c r="G509" t="s">
        <v>358</v>
      </c>
      <c r="H509" t="s">
        <v>76</v>
      </c>
      <c r="I509">
        <f>ROUND(5/100,9)</f>
        <v>0.05</v>
      </c>
      <c r="J509">
        <v>0</v>
      </c>
      <c r="O509">
        <f t="shared" si="511"/>
        <v>76.64</v>
      </c>
      <c r="P509">
        <f t="shared" si="512"/>
        <v>74.599999999999994</v>
      </c>
      <c r="Q509">
        <f t="shared" si="513"/>
        <v>0.09</v>
      </c>
      <c r="R509">
        <f t="shared" si="514"/>
        <v>0.02</v>
      </c>
      <c r="S509">
        <f t="shared" si="515"/>
        <v>1.95</v>
      </c>
      <c r="T509">
        <f t="shared" si="516"/>
        <v>0</v>
      </c>
      <c r="U509">
        <f t="shared" si="517"/>
        <v>0.22813125000000001</v>
      </c>
      <c r="V509">
        <f t="shared" si="518"/>
        <v>1.4375E-3</v>
      </c>
      <c r="W509">
        <f t="shared" si="519"/>
        <v>0</v>
      </c>
      <c r="X509">
        <f t="shared" si="520"/>
        <v>2.19</v>
      </c>
      <c r="Y509">
        <f t="shared" si="521"/>
        <v>1.26</v>
      </c>
      <c r="AA509">
        <v>47641669</v>
      </c>
      <c r="AB509">
        <f t="shared" si="522"/>
        <v>1532.8643</v>
      </c>
      <c r="AC509">
        <f t="shared" si="523"/>
        <v>1492.06</v>
      </c>
      <c r="AD509">
        <f>ROUND((((((ET509*1.15)*1.25))-(((EU509*1.15)*1.25)))+AE509),6)</f>
        <v>1.8831249999999999</v>
      </c>
      <c r="AE509">
        <f>ROUND((((EU509*1.15)*1.25)),6)</f>
        <v>0.330625</v>
      </c>
      <c r="AF509">
        <f>ROUND((((EV509*1.15)*1.15)),6)</f>
        <v>38.921174999999998</v>
      </c>
      <c r="AG509">
        <f t="shared" si="524"/>
        <v>0</v>
      </c>
      <c r="AH509">
        <f>(((EW509*1.15)*1.15))</f>
        <v>4.5626249999999997</v>
      </c>
      <c r="AI509">
        <f>(((EX509*1.15)*1.25))</f>
        <v>2.8749999999999998E-2</v>
      </c>
      <c r="AJ509">
        <f t="shared" si="525"/>
        <v>0</v>
      </c>
      <c r="AK509">
        <v>1522.8</v>
      </c>
      <c r="AL509">
        <v>1492.06</v>
      </c>
      <c r="AM509">
        <v>1.31</v>
      </c>
      <c r="AN509">
        <v>0.23</v>
      </c>
      <c r="AO509">
        <v>29.43</v>
      </c>
      <c r="AP509">
        <v>0</v>
      </c>
      <c r="AQ509">
        <v>3.45</v>
      </c>
      <c r="AR509">
        <v>0.02</v>
      </c>
      <c r="AS509">
        <v>0</v>
      </c>
      <c r="AT509">
        <v>111</v>
      </c>
      <c r="AU509">
        <v>64</v>
      </c>
      <c r="AV509">
        <v>1</v>
      </c>
      <c r="AW509">
        <v>1</v>
      </c>
      <c r="AZ509">
        <v>1</v>
      </c>
      <c r="BA509">
        <v>1</v>
      </c>
      <c r="BB509">
        <v>1</v>
      </c>
      <c r="BC509">
        <v>1</v>
      </c>
      <c r="BD509" t="s">
        <v>3</v>
      </c>
      <c r="BE509" t="s">
        <v>3</v>
      </c>
      <c r="BF509" t="s">
        <v>3</v>
      </c>
      <c r="BG509" t="s">
        <v>3</v>
      </c>
      <c r="BH509">
        <v>0</v>
      </c>
      <c r="BI509">
        <v>1</v>
      </c>
      <c r="BJ509" t="s">
        <v>359</v>
      </c>
      <c r="BM509">
        <v>11001</v>
      </c>
      <c r="BN509">
        <v>0</v>
      </c>
      <c r="BO509" t="s">
        <v>3</v>
      </c>
      <c r="BP509">
        <v>0</v>
      </c>
      <c r="BQ509">
        <v>2</v>
      </c>
      <c r="BR509">
        <v>0</v>
      </c>
      <c r="BS509">
        <v>1</v>
      </c>
      <c r="BT509">
        <v>1</v>
      </c>
      <c r="BU509">
        <v>1</v>
      </c>
      <c r="BV509">
        <v>1</v>
      </c>
      <c r="BW509">
        <v>1</v>
      </c>
      <c r="BX509">
        <v>1</v>
      </c>
      <c r="BY509" t="s">
        <v>3</v>
      </c>
      <c r="BZ509">
        <v>123</v>
      </c>
      <c r="CA509">
        <v>75</v>
      </c>
      <c r="CE509">
        <v>0</v>
      </c>
      <c r="CF509">
        <v>0</v>
      </c>
      <c r="CG509">
        <v>0</v>
      </c>
      <c r="CM509">
        <v>0</v>
      </c>
      <c r="CN509" t="s">
        <v>1175</v>
      </c>
      <c r="CO509">
        <v>0</v>
      </c>
      <c r="CP509">
        <f t="shared" si="526"/>
        <v>76.64</v>
      </c>
      <c r="CQ509">
        <f t="shared" si="527"/>
        <v>1492.06</v>
      </c>
      <c r="CR509">
        <f t="shared" si="528"/>
        <v>1.8831249999999999</v>
      </c>
      <c r="CS509">
        <f t="shared" si="529"/>
        <v>0.330625</v>
      </c>
      <c r="CT509">
        <f t="shared" si="530"/>
        <v>38.921174999999998</v>
      </c>
      <c r="CU509">
        <f t="shared" si="531"/>
        <v>0</v>
      </c>
      <c r="CV509">
        <f t="shared" si="532"/>
        <v>4.5626249999999997</v>
      </c>
      <c r="CW509">
        <f t="shared" si="533"/>
        <v>2.8749999999999998E-2</v>
      </c>
      <c r="CX509">
        <f t="shared" si="534"/>
        <v>0</v>
      </c>
      <c r="CY509">
        <f t="shared" si="535"/>
        <v>2.1867000000000001</v>
      </c>
      <c r="CZ509">
        <f t="shared" si="536"/>
        <v>1.2607999999999999</v>
      </c>
      <c r="DC509" t="s">
        <v>3</v>
      </c>
      <c r="DD509" t="s">
        <v>3</v>
      </c>
      <c r="DE509" t="s">
        <v>348</v>
      </c>
      <c r="DF509" t="s">
        <v>348</v>
      </c>
      <c r="DG509" t="s">
        <v>196</v>
      </c>
      <c r="DH509" t="s">
        <v>3</v>
      </c>
      <c r="DI509" t="s">
        <v>196</v>
      </c>
      <c r="DJ509" t="s">
        <v>348</v>
      </c>
      <c r="DK509" t="s">
        <v>3</v>
      </c>
      <c r="DL509" t="s">
        <v>3</v>
      </c>
      <c r="DM509" t="s">
        <v>3</v>
      </c>
      <c r="DN509">
        <v>0</v>
      </c>
      <c r="DO509">
        <v>0</v>
      </c>
      <c r="DP509">
        <v>1</v>
      </c>
      <c r="DQ509">
        <v>1</v>
      </c>
      <c r="DU509">
        <v>1005</v>
      </c>
      <c r="DV509" t="s">
        <v>76</v>
      </c>
      <c r="DW509" t="s">
        <v>76</v>
      </c>
      <c r="DX509">
        <v>100</v>
      </c>
      <c r="EE509">
        <v>45919571</v>
      </c>
      <c r="EF509">
        <v>2</v>
      </c>
      <c r="EG509" t="s">
        <v>24</v>
      </c>
      <c r="EH509">
        <v>0</v>
      </c>
      <c r="EI509" t="s">
        <v>3</v>
      </c>
      <c r="EJ509">
        <v>1</v>
      </c>
      <c r="EK509">
        <v>11001</v>
      </c>
      <c r="EL509" t="s">
        <v>360</v>
      </c>
      <c r="EM509" t="s">
        <v>361</v>
      </c>
      <c r="EO509" t="s">
        <v>351</v>
      </c>
      <c r="EQ509">
        <v>0</v>
      </c>
      <c r="ER509">
        <v>1522.8</v>
      </c>
      <c r="ES509">
        <v>1492.06</v>
      </c>
      <c r="ET509">
        <v>1.31</v>
      </c>
      <c r="EU509">
        <v>0.23</v>
      </c>
      <c r="EV509">
        <v>29.43</v>
      </c>
      <c r="EW509">
        <v>3.45</v>
      </c>
      <c r="EX509">
        <v>0.02</v>
      </c>
      <c r="EY509">
        <v>0</v>
      </c>
      <c r="FQ509">
        <v>0</v>
      </c>
      <c r="FR509">
        <f t="shared" si="537"/>
        <v>0</v>
      </c>
      <c r="FS509">
        <v>0</v>
      </c>
      <c r="FT509" t="s">
        <v>28</v>
      </c>
      <c r="FU509" t="s">
        <v>29</v>
      </c>
      <c r="FX509">
        <v>110.7</v>
      </c>
      <c r="FY509">
        <v>63.75</v>
      </c>
      <c r="GA509" t="s">
        <v>3</v>
      </c>
      <c r="GD509">
        <v>1</v>
      </c>
      <c r="GF509">
        <v>-515006301</v>
      </c>
      <c r="GG509">
        <v>2</v>
      </c>
      <c r="GH509">
        <v>1</v>
      </c>
      <c r="GI509">
        <v>-2</v>
      </c>
      <c r="GJ509">
        <v>0</v>
      </c>
      <c r="GK509">
        <v>0</v>
      </c>
      <c r="GL509">
        <f t="shared" si="538"/>
        <v>0</v>
      </c>
      <c r="GM509">
        <f t="shared" si="539"/>
        <v>80.09</v>
      </c>
      <c r="GN509">
        <f t="shared" si="540"/>
        <v>80.09</v>
      </c>
      <c r="GO509">
        <f t="shared" si="541"/>
        <v>0</v>
      </c>
      <c r="GP509">
        <f t="shared" si="542"/>
        <v>0</v>
      </c>
      <c r="GR509">
        <v>0</v>
      </c>
      <c r="GS509">
        <v>0</v>
      </c>
      <c r="GT509">
        <v>0</v>
      </c>
      <c r="GU509" t="s">
        <v>3</v>
      </c>
      <c r="GV509">
        <f t="shared" si="543"/>
        <v>0</v>
      </c>
      <c r="GW509">
        <v>1</v>
      </c>
      <c r="GX509">
        <f t="shared" si="544"/>
        <v>0</v>
      </c>
      <c r="HA509">
        <v>0</v>
      </c>
      <c r="HB509">
        <v>0</v>
      </c>
      <c r="HC509">
        <f t="shared" si="545"/>
        <v>0</v>
      </c>
      <c r="IK509">
        <v>0</v>
      </c>
    </row>
    <row r="510" spans="1:245" x14ac:dyDescent="0.2">
      <c r="A510">
        <v>17</v>
      </c>
      <c r="B510">
        <v>1</v>
      </c>
      <c r="C510">
        <f>ROW(SmtRes!A1077)</f>
        <v>1077</v>
      </c>
      <c r="D510">
        <f>ROW(EtalonRes!A1070)</f>
        <v>1070</v>
      </c>
      <c r="E510" t="s">
        <v>512</v>
      </c>
      <c r="F510" t="s">
        <v>363</v>
      </c>
      <c r="G510" t="s">
        <v>364</v>
      </c>
      <c r="H510" t="s">
        <v>65</v>
      </c>
      <c r="I510">
        <f>ROUND(1.5/100,9)</f>
        <v>1.4999999999999999E-2</v>
      </c>
      <c r="J510">
        <v>0</v>
      </c>
      <c r="O510">
        <f t="shared" si="511"/>
        <v>99.38</v>
      </c>
      <c r="P510">
        <f t="shared" si="512"/>
        <v>7.33</v>
      </c>
      <c r="Q510">
        <f t="shared" si="513"/>
        <v>54.71</v>
      </c>
      <c r="R510">
        <f t="shared" si="514"/>
        <v>8.3000000000000007</v>
      </c>
      <c r="S510">
        <f t="shared" si="515"/>
        <v>37.340000000000003</v>
      </c>
      <c r="T510">
        <f t="shared" si="516"/>
        <v>0</v>
      </c>
      <c r="U510">
        <f t="shared" si="517"/>
        <v>4.3773427499999995</v>
      </c>
      <c r="V510">
        <f t="shared" si="518"/>
        <v>0.62056875</v>
      </c>
      <c r="W510">
        <f t="shared" si="519"/>
        <v>0</v>
      </c>
      <c r="X510">
        <f t="shared" si="520"/>
        <v>43.36</v>
      </c>
      <c r="Y510">
        <f t="shared" si="521"/>
        <v>25.1</v>
      </c>
      <c r="AA510">
        <v>47636896</v>
      </c>
      <c r="AB510">
        <f t="shared" si="522"/>
        <v>6625.1816749999998</v>
      </c>
      <c r="AC510">
        <f t="shared" si="523"/>
        <v>488.42</v>
      </c>
      <c r="AD510">
        <f>ROUND((((((ET510*1.15)*1.25))-(((EU510*1.15)*1.25)))+AE510),6)</f>
        <v>3647.5124999999998</v>
      </c>
      <c r="AE510">
        <f>ROUND((((EU510*1.15)*1.25)),6)</f>
        <v>553.16437499999995</v>
      </c>
      <c r="AF510">
        <f>ROUND((((EV510*1.15)*1.15)),6)</f>
        <v>2489.2491749999999</v>
      </c>
      <c r="AG510">
        <f t="shared" si="524"/>
        <v>0</v>
      </c>
      <c r="AH510">
        <f>(((EW510*1.15)*1.15))</f>
        <v>291.82284999999996</v>
      </c>
      <c r="AI510">
        <f>(((EX510*1.15)*1.25))</f>
        <v>41.371250000000003</v>
      </c>
      <c r="AJ510">
        <f t="shared" si="525"/>
        <v>0</v>
      </c>
      <c r="AK510">
        <v>4908.05</v>
      </c>
      <c r="AL510">
        <v>488.42</v>
      </c>
      <c r="AM510">
        <v>2537.4</v>
      </c>
      <c r="AN510">
        <v>384.81</v>
      </c>
      <c r="AO510">
        <v>1882.23</v>
      </c>
      <c r="AP510">
        <v>0</v>
      </c>
      <c r="AQ510">
        <v>220.66</v>
      </c>
      <c r="AR510">
        <v>28.78</v>
      </c>
      <c r="AS510">
        <v>0</v>
      </c>
      <c r="AT510">
        <v>95</v>
      </c>
      <c r="AU510">
        <v>55</v>
      </c>
      <c r="AV510">
        <v>1</v>
      </c>
      <c r="AW510">
        <v>1</v>
      </c>
      <c r="AZ510">
        <v>1</v>
      </c>
      <c r="BA510">
        <v>1</v>
      </c>
      <c r="BB510">
        <v>1</v>
      </c>
      <c r="BC510">
        <v>1</v>
      </c>
      <c r="BD510" t="s">
        <v>3</v>
      </c>
      <c r="BE510" t="s">
        <v>3</v>
      </c>
      <c r="BF510" t="s">
        <v>3</v>
      </c>
      <c r="BG510" t="s">
        <v>3</v>
      </c>
      <c r="BH510">
        <v>0</v>
      </c>
      <c r="BI510">
        <v>1</v>
      </c>
      <c r="BJ510" t="s">
        <v>365</v>
      </c>
      <c r="BM510">
        <v>6001</v>
      </c>
      <c r="BN510">
        <v>0</v>
      </c>
      <c r="BO510" t="s">
        <v>3</v>
      </c>
      <c r="BP510">
        <v>0</v>
      </c>
      <c r="BQ510">
        <v>2</v>
      </c>
      <c r="BR510">
        <v>0</v>
      </c>
      <c r="BS510">
        <v>1</v>
      </c>
      <c r="BT510">
        <v>1</v>
      </c>
      <c r="BU510">
        <v>1</v>
      </c>
      <c r="BV510">
        <v>1</v>
      </c>
      <c r="BW510">
        <v>1</v>
      </c>
      <c r="BX510">
        <v>1</v>
      </c>
      <c r="BY510" t="s">
        <v>3</v>
      </c>
      <c r="BZ510">
        <v>105</v>
      </c>
      <c r="CA510">
        <v>65</v>
      </c>
      <c r="CE510">
        <v>0</v>
      </c>
      <c r="CF510">
        <v>0</v>
      </c>
      <c r="CG510">
        <v>0</v>
      </c>
      <c r="CM510">
        <v>0</v>
      </c>
      <c r="CN510" t="s">
        <v>1175</v>
      </c>
      <c r="CO510">
        <v>0</v>
      </c>
      <c r="CP510">
        <f t="shared" si="526"/>
        <v>99.38</v>
      </c>
      <c r="CQ510">
        <f t="shared" si="527"/>
        <v>488.42</v>
      </c>
      <c r="CR510">
        <f t="shared" si="528"/>
        <v>3647.5124999999998</v>
      </c>
      <c r="CS510">
        <f t="shared" si="529"/>
        <v>553.16437499999995</v>
      </c>
      <c r="CT510">
        <f t="shared" si="530"/>
        <v>2489.2491749999999</v>
      </c>
      <c r="CU510">
        <f t="shared" si="531"/>
        <v>0</v>
      </c>
      <c r="CV510">
        <f t="shared" si="532"/>
        <v>291.82284999999996</v>
      </c>
      <c r="CW510">
        <f t="shared" si="533"/>
        <v>41.371250000000003</v>
      </c>
      <c r="CX510">
        <f t="shared" si="534"/>
        <v>0</v>
      </c>
      <c r="CY510">
        <f t="shared" si="535"/>
        <v>43.358000000000004</v>
      </c>
      <c r="CZ510">
        <f t="shared" si="536"/>
        <v>25.101999999999997</v>
      </c>
      <c r="DC510" t="s">
        <v>3</v>
      </c>
      <c r="DD510" t="s">
        <v>3</v>
      </c>
      <c r="DE510" t="s">
        <v>348</v>
      </c>
      <c r="DF510" t="s">
        <v>348</v>
      </c>
      <c r="DG510" t="s">
        <v>196</v>
      </c>
      <c r="DH510" t="s">
        <v>3</v>
      </c>
      <c r="DI510" t="s">
        <v>196</v>
      </c>
      <c r="DJ510" t="s">
        <v>348</v>
      </c>
      <c r="DK510" t="s">
        <v>3</v>
      </c>
      <c r="DL510" t="s">
        <v>3</v>
      </c>
      <c r="DM510" t="s">
        <v>3</v>
      </c>
      <c r="DN510">
        <v>0</v>
      </c>
      <c r="DO510">
        <v>0</v>
      </c>
      <c r="DP510">
        <v>1</v>
      </c>
      <c r="DQ510">
        <v>1</v>
      </c>
      <c r="DU510">
        <v>1007</v>
      </c>
      <c r="DV510" t="s">
        <v>65</v>
      </c>
      <c r="DW510" t="s">
        <v>65</v>
      </c>
      <c r="DX510">
        <v>100</v>
      </c>
      <c r="EE510">
        <v>45919557</v>
      </c>
      <c r="EF510">
        <v>2</v>
      </c>
      <c r="EG510" t="s">
        <v>24</v>
      </c>
      <c r="EH510">
        <v>0</v>
      </c>
      <c r="EI510" t="s">
        <v>3</v>
      </c>
      <c r="EJ510">
        <v>1</v>
      </c>
      <c r="EK510">
        <v>6001</v>
      </c>
      <c r="EL510" t="s">
        <v>349</v>
      </c>
      <c r="EM510" t="s">
        <v>350</v>
      </c>
      <c r="EO510" t="s">
        <v>351</v>
      </c>
      <c r="EQ510">
        <v>0</v>
      </c>
      <c r="ER510">
        <v>4908.05</v>
      </c>
      <c r="ES510">
        <v>488.42</v>
      </c>
      <c r="ET510">
        <v>2537.4</v>
      </c>
      <c r="EU510">
        <v>384.81</v>
      </c>
      <c r="EV510">
        <v>1882.23</v>
      </c>
      <c r="EW510">
        <v>220.66</v>
      </c>
      <c r="EX510">
        <v>28.78</v>
      </c>
      <c r="EY510">
        <v>0</v>
      </c>
      <c r="FQ510">
        <v>0</v>
      </c>
      <c r="FR510">
        <f t="shared" si="537"/>
        <v>0</v>
      </c>
      <c r="FS510">
        <v>0</v>
      </c>
      <c r="FT510" t="s">
        <v>28</v>
      </c>
      <c r="FU510" t="s">
        <v>29</v>
      </c>
      <c r="FX510">
        <v>94.5</v>
      </c>
      <c r="FY510">
        <v>55.25</v>
      </c>
      <c r="GA510" t="s">
        <v>3</v>
      </c>
      <c r="GD510">
        <v>1</v>
      </c>
      <c r="GF510">
        <v>-716259204</v>
      </c>
      <c r="GG510">
        <v>2</v>
      </c>
      <c r="GH510">
        <v>1</v>
      </c>
      <c r="GI510">
        <v>-2</v>
      </c>
      <c r="GJ510">
        <v>0</v>
      </c>
      <c r="GK510">
        <v>0</v>
      </c>
      <c r="GL510">
        <f t="shared" si="538"/>
        <v>0</v>
      </c>
      <c r="GM510">
        <f t="shared" si="539"/>
        <v>167.84</v>
      </c>
      <c r="GN510">
        <f t="shared" si="540"/>
        <v>167.84</v>
      </c>
      <c r="GO510">
        <f t="shared" si="541"/>
        <v>0</v>
      </c>
      <c r="GP510">
        <f t="shared" si="542"/>
        <v>0</v>
      </c>
      <c r="GR510">
        <v>0</v>
      </c>
      <c r="GS510">
        <v>3</v>
      </c>
      <c r="GT510">
        <v>0</v>
      </c>
      <c r="GU510" t="s">
        <v>3</v>
      </c>
      <c r="GV510">
        <f t="shared" si="543"/>
        <v>0</v>
      </c>
      <c r="GW510">
        <v>1</v>
      </c>
      <c r="GX510">
        <f t="shared" si="544"/>
        <v>0</v>
      </c>
      <c r="HA510">
        <v>0</v>
      </c>
      <c r="HB510">
        <v>0</v>
      </c>
      <c r="HC510">
        <f t="shared" si="545"/>
        <v>0</v>
      </c>
      <c r="IK510">
        <v>0</v>
      </c>
    </row>
    <row r="511" spans="1:245" x14ac:dyDescent="0.2">
      <c r="A511">
        <v>17</v>
      </c>
      <c r="B511">
        <v>1</v>
      </c>
      <c r="C511">
        <f>ROW(SmtRes!A1096)</f>
        <v>1096</v>
      </c>
      <c r="D511">
        <f>ROW(EtalonRes!A1088)</f>
        <v>1088</v>
      </c>
      <c r="E511" t="s">
        <v>512</v>
      </c>
      <c r="F511" t="s">
        <v>363</v>
      </c>
      <c r="G511" t="s">
        <v>364</v>
      </c>
      <c r="H511" t="s">
        <v>65</v>
      </c>
      <c r="I511">
        <f>ROUND(1.5/100,9)</f>
        <v>1.4999999999999999E-2</v>
      </c>
      <c r="J511">
        <v>0</v>
      </c>
      <c r="O511">
        <f t="shared" si="511"/>
        <v>99.38</v>
      </c>
      <c r="P511">
        <f t="shared" si="512"/>
        <v>7.33</v>
      </c>
      <c r="Q511">
        <f t="shared" si="513"/>
        <v>54.71</v>
      </c>
      <c r="R511">
        <f t="shared" si="514"/>
        <v>8.3000000000000007</v>
      </c>
      <c r="S511">
        <f t="shared" si="515"/>
        <v>37.340000000000003</v>
      </c>
      <c r="T511">
        <f t="shared" si="516"/>
        <v>0</v>
      </c>
      <c r="U511">
        <f t="shared" si="517"/>
        <v>4.3773427499999995</v>
      </c>
      <c r="V511">
        <f t="shared" si="518"/>
        <v>0.62056875</v>
      </c>
      <c r="W511">
        <f t="shared" si="519"/>
        <v>0</v>
      </c>
      <c r="X511">
        <f t="shared" si="520"/>
        <v>43.36</v>
      </c>
      <c r="Y511">
        <f t="shared" si="521"/>
        <v>25.1</v>
      </c>
      <c r="AA511">
        <v>47641669</v>
      </c>
      <c r="AB511">
        <f t="shared" si="522"/>
        <v>6625.1816749999998</v>
      </c>
      <c r="AC511">
        <f t="shared" si="523"/>
        <v>488.42</v>
      </c>
      <c r="AD511">
        <f>ROUND((((((ET511*1.15)*1.25))-(((EU511*1.15)*1.25)))+AE511),6)</f>
        <v>3647.5124999999998</v>
      </c>
      <c r="AE511">
        <f>ROUND((((EU511*1.15)*1.25)),6)</f>
        <v>553.16437499999995</v>
      </c>
      <c r="AF511">
        <f>ROUND((((EV511*1.15)*1.15)),6)</f>
        <v>2489.2491749999999</v>
      </c>
      <c r="AG511">
        <f t="shared" si="524"/>
        <v>0</v>
      </c>
      <c r="AH511">
        <f>(((EW511*1.15)*1.15))</f>
        <v>291.82284999999996</v>
      </c>
      <c r="AI511">
        <f>(((EX511*1.15)*1.25))</f>
        <v>41.371250000000003</v>
      </c>
      <c r="AJ511">
        <f t="shared" si="525"/>
        <v>0</v>
      </c>
      <c r="AK511">
        <v>4908.05</v>
      </c>
      <c r="AL511">
        <v>488.42</v>
      </c>
      <c r="AM511">
        <v>2537.4</v>
      </c>
      <c r="AN511">
        <v>384.81</v>
      </c>
      <c r="AO511">
        <v>1882.23</v>
      </c>
      <c r="AP511">
        <v>0</v>
      </c>
      <c r="AQ511">
        <v>220.66</v>
      </c>
      <c r="AR511">
        <v>28.78</v>
      </c>
      <c r="AS511">
        <v>0</v>
      </c>
      <c r="AT511">
        <v>95</v>
      </c>
      <c r="AU511">
        <v>55</v>
      </c>
      <c r="AV511">
        <v>1</v>
      </c>
      <c r="AW511">
        <v>1</v>
      </c>
      <c r="AZ511">
        <v>1</v>
      </c>
      <c r="BA511">
        <v>1</v>
      </c>
      <c r="BB511">
        <v>1</v>
      </c>
      <c r="BC511">
        <v>1</v>
      </c>
      <c r="BD511" t="s">
        <v>3</v>
      </c>
      <c r="BE511" t="s">
        <v>3</v>
      </c>
      <c r="BF511" t="s">
        <v>3</v>
      </c>
      <c r="BG511" t="s">
        <v>3</v>
      </c>
      <c r="BH511">
        <v>0</v>
      </c>
      <c r="BI511">
        <v>1</v>
      </c>
      <c r="BJ511" t="s">
        <v>365</v>
      </c>
      <c r="BM511">
        <v>6001</v>
      </c>
      <c r="BN511">
        <v>0</v>
      </c>
      <c r="BO511" t="s">
        <v>3</v>
      </c>
      <c r="BP511">
        <v>0</v>
      </c>
      <c r="BQ511">
        <v>2</v>
      </c>
      <c r="BR511">
        <v>0</v>
      </c>
      <c r="BS511">
        <v>1</v>
      </c>
      <c r="BT511">
        <v>1</v>
      </c>
      <c r="BU511">
        <v>1</v>
      </c>
      <c r="BV511">
        <v>1</v>
      </c>
      <c r="BW511">
        <v>1</v>
      </c>
      <c r="BX511">
        <v>1</v>
      </c>
      <c r="BY511" t="s">
        <v>3</v>
      </c>
      <c r="BZ511">
        <v>105</v>
      </c>
      <c r="CA511">
        <v>65</v>
      </c>
      <c r="CE511">
        <v>0</v>
      </c>
      <c r="CF511">
        <v>0</v>
      </c>
      <c r="CG511">
        <v>0</v>
      </c>
      <c r="CM511">
        <v>0</v>
      </c>
      <c r="CN511" t="s">
        <v>1175</v>
      </c>
      <c r="CO511">
        <v>0</v>
      </c>
      <c r="CP511">
        <f t="shared" si="526"/>
        <v>99.38</v>
      </c>
      <c r="CQ511">
        <f t="shared" si="527"/>
        <v>488.42</v>
      </c>
      <c r="CR511">
        <f t="shared" si="528"/>
        <v>3647.5124999999998</v>
      </c>
      <c r="CS511">
        <f t="shared" si="529"/>
        <v>553.16437499999995</v>
      </c>
      <c r="CT511">
        <f t="shared" si="530"/>
        <v>2489.2491749999999</v>
      </c>
      <c r="CU511">
        <f t="shared" si="531"/>
        <v>0</v>
      </c>
      <c r="CV511">
        <f t="shared" si="532"/>
        <v>291.82284999999996</v>
      </c>
      <c r="CW511">
        <f t="shared" si="533"/>
        <v>41.371250000000003</v>
      </c>
      <c r="CX511">
        <f t="shared" si="534"/>
        <v>0</v>
      </c>
      <c r="CY511">
        <f t="shared" si="535"/>
        <v>43.358000000000004</v>
      </c>
      <c r="CZ511">
        <f t="shared" si="536"/>
        <v>25.101999999999997</v>
      </c>
      <c r="DC511" t="s">
        <v>3</v>
      </c>
      <c r="DD511" t="s">
        <v>3</v>
      </c>
      <c r="DE511" t="s">
        <v>348</v>
      </c>
      <c r="DF511" t="s">
        <v>348</v>
      </c>
      <c r="DG511" t="s">
        <v>196</v>
      </c>
      <c r="DH511" t="s">
        <v>3</v>
      </c>
      <c r="DI511" t="s">
        <v>196</v>
      </c>
      <c r="DJ511" t="s">
        <v>348</v>
      </c>
      <c r="DK511" t="s">
        <v>3</v>
      </c>
      <c r="DL511" t="s">
        <v>3</v>
      </c>
      <c r="DM511" t="s">
        <v>3</v>
      </c>
      <c r="DN511">
        <v>0</v>
      </c>
      <c r="DO511">
        <v>0</v>
      </c>
      <c r="DP511">
        <v>1</v>
      </c>
      <c r="DQ511">
        <v>1</v>
      </c>
      <c r="DU511">
        <v>1007</v>
      </c>
      <c r="DV511" t="s">
        <v>65</v>
      </c>
      <c r="DW511" t="s">
        <v>65</v>
      </c>
      <c r="DX511">
        <v>100</v>
      </c>
      <c r="EE511">
        <v>45919557</v>
      </c>
      <c r="EF511">
        <v>2</v>
      </c>
      <c r="EG511" t="s">
        <v>24</v>
      </c>
      <c r="EH511">
        <v>0</v>
      </c>
      <c r="EI511" t="s">
        <v>3</v>
      </c>
      <c r="EJ511">
        <v>1</v>
      </c>
      <c r="EK511">
        <v>6001</v>
      </c>
      <c r="EL511" t="s">
        <v>349</v>
      </c>
      <c r="EM511" t="s">
        <v>350</v>
      </c>
      <c r="EO511" t="s">
        <v>351</v>
      </c>
      <c r="EQ511">
        <v>0</v>
      </c>
      <c r="ER511">
        <v>4908.05</v>
      </c>
      <c r="ES511">
        <v>488.42</v>
      </c>
      <c r="ET511">
        <v>2537.4</v>
      </c>
      <c r="EU511">
        <v>384.81</v>
      </c>
      <c r="EV511">
        <v>1882.23</v>
      </c>
      <c r="EW511">
        <v>220.66</v>
      </c>
      <c r="EX511">
        <v>28.78</v>
      </c>
      <c r="EY511">
        <v>0</v>
      </c>
      <c r="FQ511">
        <v>0</v>
      </c>
      <c r="FR511">
        <f t="shared" si="537"/>
        <v>0</v>
      </c>
      <c r="FS511">
        <v>0</v>
      </c>
      <c r="FT511" t="s">
        <v>28</v>
      </c>
      <c r="FU511" t="s">
        <v>29</v>
      </c>
      <c r="FX511">
        <v>94.5</v>
      </c>
      <c r="FY511">
        <v>55.25</v>
      </c>
      <c r="GA511" t="s">
        <v>3</v>
      </c>
      <c r="GD511">
        <v>1</v>
      </c>
      <c r="GF511">
        <v>-716259204</v>
      </c>
      <c r="GG511">
        <v>2</v>
      </c>
      <c r="GH511">
        <v>1</v>
      </c>
      <c r="GI511">
        <v>-2</v>
      </c>
      <c r="GJ511">
        <v>0</v>
      </c>
      <c r="GK511">
        <v>0</v>
      </c>
      <c r="GL511">
        <f t="shared" si="538"/>
        <v>0</v>
      </c>
      <c r="GM511">
        <f t="shared" si="539"/>
        <v>167.84</v>
      </c>
      <c r="GN511">
        <f t="shared" si="540"/>
        <v>167.84</v>
      </c>
      <c r="GO511">
        <f t="shared" si="541"/>
        <v>0</v>
      </c>
      <c r="GP511">
        <f t="shared" si="542"/>
        <v>0</v>
      </c>
      <c r="GR511">
        <v>0</v>
      </c>
      <c r="GS511">
        <v>0</v>
      </c>
      <c r="GT511">
        <v>0</v>
      </c>
      <c r="GU511" t="s">
        <v>3</v>
      </c>
      <c r="GV511">
        <f t="shared" si="543"/>
        <v>0</v>
      </c>
      <c r="GW511">
        <v>1</v>
      </c>
      <c r="GX511">
        <f t="shared" si="544"/>
        <v>0</v>
      </c>
      <c r="HA511">
        <v>0</v>
      </c>
      <c r="HB511">
        <v>0</v>
      </c>
      <c r="HC511">
        <f t="shared" si="545"/>
        <v>0</v>
      </c>
      <c r="IK511">
        <v>0</v>
      </c>
    </row>
    <row r="512" spans="1:245" x14ac:dyDescent="0.2">
      <c r="A512">
        <v>18</v>
      </c>
      <c r="B512">
        <v>1</v>
      </c>
      <c r="C512">
        <v>1072</v>
      </c>
      <c r="E512" t="s">
        <v>513</v>
      </c>
      <c r="F512" t="s">
        <v>242</v>
      </c>
      <c r="G512" t="s">
        <v>367</v>
      </c>
      <c r="H512" t="s">
        <v>50</v>
      </c>
      <c r="I512">
        <f>I510*J512</f>
        <v>1.5225</v>
      </c>
      <c r="J512">
        <v>101.5</v>
      </c>
      <c r="O512">
        <f t="shared" si="511"/>
        <v>1012.46</v>
      </c>
      <c r="P512">
        <f t="shared" si="512"/>
        <v>1012.46</v>
      </c>
      <c r="Q512">
        <f t="shared" si="513"/>
        <v>0</v>
      </c>
      <c r="R512">
        <f t="shared" si="514"/>
        <v>0</v>
      </c>
      <c r="S512">
        <f t="shared" si="515"/>
        <v>0</v>
      </c>
      <c r="T512">
        <f t="shared" si="516"/>
        <v>0</v>
      </c>
      <c r="U512">
        <f t="shared" si="517"/>
        <v>0</v>
      </c>
      <c r="V512">
        <f t="shared" si="518"/>
        <v>0</v>
      </c>
      <c r="W512">
        <f t="shared" si="519"/>
        <v>0</v>
      </c>
      <c r="X512">
        <f t="shared" si="520"/>
        <v>0</v>
      </c>
      <c r="Y512">
        <f t="shared" si="521"/>
        <v>0</v>
      </c>
      <c r="AA512">
        <v>47636896</v>
      </c>
      <c r="AB512">
        <f t="shared" si="522"/>
        <v>665</v>
      </c>
      <c r="AC512">
        <f t="shared" si="523"/>
        <v>665</v>
      </c>
      <c r="AD512">
        <f t="shared" ref="AD512:AD517" si="546">ROUND((((ET512)-(EU512))+AE512),6)</f>
        <v>0</v>
      </c>
      <c r="AE512">
        <f t="shared" ref="AE512:AF517" si="547">ROUND((EU512),6)</f>
        <v>0</v>
      </c>
      <c r="AF512">
        <f t="shared" si="547"/>
        <v>0</v>
      </c>
      <c r="AG512">
        <f t="shared" si="524"/>
        <v>0</v>
      </c>
      <c r="AH512">
        <f t="shared" ref="AH512:AI517" si="548">(EW512)</f>
        <v>0</v>
      </c>
      <c r="AI512">
        <f t="shared" si="548"/>
        <v>0</v>
      </c>
      <c r="AJ512">
        <f t="shared" si="525"/>
        <v>0</v>
      </c>
      <c r="AK512">
        <v>665</v>
      </c>
      <c r="AL512">
        <v>665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95</v>
      </c>
      <c r="AU512">
        <v>55</v>
      </c>
      <c r="AV512">
        <v>1</v>
      </c>
      <c r="AW512">
        <v>1</v>
      </c>
      <c r="AZ512">
        <v>1</v>
      </c>
      <c r="BA512">
        <v>1</v>
      </c>
      <c r="BB512">
        <v>1</v>
      </c>
      <c r="BC512">
        <v>1</v>
      </c>
      <c r="BD512" t="s">
        <v>3</v>
      </c>
      <c r="BE512" t="s">
        <v>3</v>
      </c>
      <c r="BF512" t="s">
        <v>3</v>
      </c>
      <c r="BG512" t="s">
        <v>3</v>
      </c>
      <c r="BH512">
        <v>3</v>
      </c>
      <c r="BI512">
        <v>1</v>
      </c>
      <c r="BJ512" t="s">
        <v>244</v>
      </c>
      <c r="BM512">
        <v>6001</v>
      </c>
      <c r="BN512">
        <v>0</v>
      </c>
      <c r="BO512" t="s">
        <v>3</v>
      </c>
      <c r="BP512">
        <v>0</v>
      </c>
      <c r="BQ512">
        <v>2</v>
      </c>
      <c r="BR512">
        <v>0</v>
      </c>
      <c r="BS512">
        <v>1</v>
      </c>
      <c r="BT512">
        <v>1</v>
      </c>
      <c r="BU512">
        <v>1</v>
      </c>
      <c r="BV512">
        <v>1</v>
      </c>
      <c r="BW512">
        <v>1</v>
      </c>
      <c r="BX512">
        <v>1</v>
      </c>
      <c r="BY512" t="s">
        <v>3</v>
      </c>
      <c r="BZ512">
        <v>105</v>
      </c>
      <c r="CA512">
        <v>65</v>
      </c>
      <c r="CE512">
        <v>0</v>
      </c>
      <c r="CF512">
        <v>0</v>
      </c>
      <c r="CG512">
        <v>0</v>
      </c>
      <c r="CM512">
        <v>0</v>
      </c>
      <c r="CN512" t="s">
        <v>3</v>
      </c>
      <c r="CO512">
        <v>0</v>
      </c>
      <c r="CP512">
        <f t="shared" si="526"/>
        <v>1012.46</v>
      </c>
      <c r="CQ512">
        <f t="shared" si="527"/>
        <v>665</v>
      </c>
      <c r="CR512">
        <f t="shared" si="528"/>
        <v>0</v>
      </c>
      <c r="CS512">
        <f t="shared" si="529"/>
        <v>0</v>
      </c>
      <c r="CT512">
        <f t="shared" si="530"/>
        <v>0</v>
      </c>
      <c r="CU512">
        <f t="shared" si="531"/>
        <v>0</v>
      </c>
      <c r="CV512">
        <f t="shared" si="532"/>
        <v>0</v>
      </c>
      <c r="CW512">
        <f t="shared" si="533"/>
        <v>0</v>
      </c>
      <c r="CX512">
        <f t="shared" si="534"/>
        <v>0</v>
      </c>
      <c r="CY512">
        <f t="shared" si="535"/>
        <v>0</v>
      </c>
      <c r="CZ512">
        <f t="shared" si="536"/>
        <v>0</v>
      </c>
      <c r="DC512" t="s">
        <v>3</v>
      </c>
      <c r="DD512" t="s">
        <v>3</v>
      </c>
      <c r="DE512" t="s">
        <v>3</v>
      </c>
      <c r="DF512" t="s">
        <v>3</v>
      </c>
      <c r="DG512" t="s">
        <v>3</v>
      </c>
      <c r="DH512" t="s">
        <v>3</v>
      </c>
      <c r="DI512" t="s">
        <v>3</v>
      </c>
      <c r="DJ512" t="s">
        <v>3</v>
      </c>
      <c r="DK512" t="s">
        <v>3</v>
      </c>
      <c r="DL512" t="s">
        <v>3</v>
      </c>
      <c r="DM512" t="s">
        <v>3</v>
      </c>
      <c r="DN512">
        <v>0</v>
      </c>
      <c r="DO512">
        <v>0</v>
      </c>
      <c r="DP512">
        <v>1</v>
      </c>
      <c r="DQ512">
        <v>1</v>
      </c>
      <c r="DU512">
        <v>1007</v>
      </c>
      <c r="DV512" t="s">
        <v>50</v>
      </c>
      <c r="DW512" t="s">
        <v>50</v>
      </c>
      <c r="DX512">
        <v>1</v>
      </c>
      <c r="EE512">
        <v>45919557</v>
      </c>
      <c r="EF512">
        <v>2</v>
      </c>
      <c r="EG512" t="s">
        <v>24</v>
      </c>
      <c r="EH512">
        <v>0</v>
      </c>
      <c r="EI512" t="s">
        <v>3</v>
      </c>
      <c r="EJ512">
        <v>1</v>
      </c>
      <c r="EK512">
        <v>6001</v>
      </c>
      <c r="EL512" t="s">
        <v>349</v>
      </c>
      <c r="EM512" t="s">
        <v>350</v>
      </c>
      <c r="EO512" t="s">
        <v>3</v>
      </c>
      <c r="EQ512">
        <v>0</v>
      </c>
      <c r="ER512">
        <v>665</v>
      </c>
      <c r="ES512">
        <v>665</v>
      </c>
      <c r="ET512">
        <v>0</v>
      </c>
      <c r="EU512">
        <v>0</v>
      </c>
      <c r="EV512">
        <v>0</v>
      </c>
      <c r="EW512">
        <v>0</v>
      </c>
      <c r="EX512">
        <v>0</v>
      </c>
      <c r="FQ512">
        <v>0</v>
      </c>
      <c r="FR512">
        <f t="shared" si="537"/>
        <v>0</v>
      </c>
      <c r="FS512">
        <v>0</v>
      </c>
      <c r="FT512" t="s">
        <v>28</v>
      </c>
      <c r="FU512" t="s">
        <v>29</v>
      </c>
      <c r="FX512">
        <v>94.5</v>
      </c>
      <c r="FY512">
        <v>55.25</v>
      </c>
      <c r="GA512" t="s">
        <v>3</v>
      </c>
      <c r="GD512">
        <v>1</v>
      </c>
      <c r="GF512">
        <v>1329812617</v>
      </c>
      <c r="GG512">
        <v>2</v>
      </c>
      <c r="GH512">
        <v>1</v>
      </c>
      <c r="GI512">
        <v>-2</v>
      </c>
      <c r="GJ512">
        <v>0</v>
      </c>
      <c r="GK512">
        <v>0</v>
      </c>
      <c r="GL512">
        <f t="shared" si="538"/>
        <v>0</v>
      </c>
      <c r="GM512">
        <f t="shared" si="539"/>
        <v>1012.46</v>
      </c>
      <c r="GN512">
        <f t="shared" si="540"/>
        <v>1012.46</v>
      </c>
      <c r="GO512">
        <f t="shared" si="541"/>
        <v>0</v>
      </c>
      <c r="GP512">
        <f t="shared" si="542"/>
        <v>0</v>
      </c>
      <c r="GR512">
        <v>0</v>
      </c>
      <c r="GS512">
        <v>3</v>
      </c>
      <c r="GT512">
        <v>0</v>
      </c>
      <c r="GU512" t="s">
        <v>3</v>
      </c>
      <c r="GV512">
        <f t="shared" si="543"/>
        <v>0</v>
      </c>
      <c r="GW512">
        <v>1</v>
      </c>
      <c r="GX512">
        <f t="shared" si="544"/>
        <v>0</v>
      </c>
      <c r="HA512">
        <v>0</v>
      </c>
      <c r="HB512">
        <v>0</v>
      </c>
      <c r="HC512">
        <f t="shared" si="545"/>
        <v>0</v>
      </c>
      <c r="IK512">
        <v>0</v>
      </c>
    </row>
    <row r="513" spans="1:245" x14ac:dyDescent="0.2">
      <c r="A513">
        <v>18</v>
      </c>
      <c r="B513">
        <v>1</v>
      </c>
      <c r="C513">
        <v>1091</v>
      </c>
      <c r="E513" t="s">
        <v>513</v>
      </c>
      <c r="F513" t="s">
        <v>242</v>
      </c>
      <c r="G513" t="s">
        <v>367</v>
      </c>
      <c r="H513" t="s">
        <v>50</v>
      </c>
      <c r="I513">
        <f>I511*J513</f>
        <v>1.5225</v>
      </c>
      <c r="J513">
        <v>101.5</v>
      </c>
      <c r="O513">
        <f t="shared" si="511"/>
        <v>1012.46</v>
      </c>
      <c r="P513">
        <f t="shared" si="512"/>
        <v>1012.46</v>
      </c>
      <c r="Q513">
        <f t="shared" si="513"/>
        <v>0</v>
      </c>
      <c r="R513">
        <f t="shared" si="514"/>
        <v>0</v>
      </c>
      <c r="S513">
        <f t="shared" si="515"/>
        <v>0</v>
      </c>
      <c r="T513">
        <f t="shared" si="516"/>
        <v>0</v>
      </c>
      <c r="U513">
        <f t="shared" si="517"/>
        <v>0</v>
      </c>
      <c r="V513">
        <f t="shared" si="518"/>
        <v>0</v>
      </c>
      <c r="W513">
        <f t="shared" si="519"/>
        <v>0</v>
      </c>
      <c r="X513">
        <f t="shared" si="520"/>
        <v>0</v>
      </c>
      <c r="Y513">
        <f t="shared" si="521"/>
        <v>0</v>
      </c>
      <c r="AA513">
        <v>47641669</v>
      </c>
      <c r="AB513">
        <f t="shared" si="522"/>
        <v>665</v>
      </c>
      <c r="AC513">
        <f t="shared" si="523"/>
        <v>665</v>
      </c>
      <c r="AD513">
        <f t="shared" si="546"/>
        <v>0</v>
      </c>
      <c r="AE513">
        <f t="shared" si="547"/>
        <v>0</v>
      </c>
      <c r="AF513">
        <f t="shared" si="547"/>
        <v>0</v>
      </c>
      <c r="AG513">
        <f t="shared" si="524"/>
        <v>0</v>
      </c>
      <c r="AH513">
        <f t="shared" si="548"/>
        <v>0</v>
      </c>
      <c r="AI513">
        <f t="shared" si="548"/>
        <v>0</v>
      </c>
      <c r="AJ513">
        <f t="shared" si="525"/>
        <v>0</v>
      </c>
      <c r="AK513">
        <v>665</v>
      </c>
      <c r="AL513">
        <v>665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95</v>
      </c>
      <c r="AU513">
        <v>55</v>
      </c>
      <c r="AV513">
        <v>1</v>
      </c>
      <c r="AW513">
        <v>1</v>
      </c>
      <c r="AZ513">
        <v>1</v>
      </c>
      <c r="BA513">
        <v>1</v>
      </c>
      <c r="BB513">
        <v>1</v>
      </c>
      <c r="BC513">
        <v>1</v>
      </c>
      <c r="BD513" t="s">
        <v>3</v>
      </c>
      <c r="BE513" t="s">
        <v>3</v>
      </c>
      <c r="BF513" t="s">
        <v>3</v>
      </c>
      <c r="BG513" t="s">
        <v>3</v>
      </c>
      <c r="BH513">
        <v>3</v>
      </c>
      <c r="BI513">
        <v>1</v>
      </c>
      <c r="BJ513" t="s">
        <v>244</v>
      </c>
      <c r="BM513">
        <v>6001</v>
      </c>
      <c r="BN513">
        <v>0</v>
      </c>
      <c r="BO513" t="s">
        <v>3</v>
      </c>
      <c r="BP513">
        <v>0</v>
      </c>
      <c r="BQ513">
        <v>2</v>
      </c>
      <c r="BR513">
        <v>0</v>
      </c>
      <c r="BS513">
        <v>1</v>
      </c>
      <c r="BT513">
        <v>1</v>
      </c>
      <c r="BU513">
        <v>1</v>
      </c>
      <c r="BV513">
        <v>1</v>
      </c>
      <c r="BW513">
        <v>1</v>
      </c>
      <c r="BX513">
        <v>1</v>
      </c>
      <c r="BY513" t="s">
        <v>3</v>
      </c>
      <c r="BZ513">
        <v>105</v>
      </c>
      <c r="CA513">
        <v>65</v>
      </c>
      <c r="CE513">
        <v>0</v>
      </c>
      <c r="CF513">
        <v>0</v>
      </c>
      <c r="CG513">
        <v>0</v>
      </c>
      <c r="CM513">
        <v>0</v>
      </c>
      <c r="CN513" t="s">
        <v>3</v>
      </c>
      <c r="CO513">
        <v>0</v>
      </c>
      <c r="CP513">
        <f t="shared" si="526"/>
        <v>1012.46</v>
      </c>
      <c r="CQ513">
        <f t="shared" si="527"/>
        <v>665</v>
      </c>
      <c r="CR513">
        <f t="shared" si="528"/>
        <v>0</v>
      </c>
      <c r="CS513">
        <f t="shared" si="529"/>
        <v>0</v>
      </c>
      <c r="CT513">
        <f t="shared" si="530"/>
        <v>0</v>
      </c>
      <c r="CU513">
        <f t="shared" si="531"/>
        <v>0</v>
      </c>
      <c r="CV513">
        <f t="shared" si="532"/>
        <v>0</v>
      </c>
      <c r="CW513">
        <f t="shared" si="533"/>
        <v>0</v>
      </c>
      <c r="CX513">
        <f t="shared" si="534"/>
        <v>0</v>
      </c>
      <c r="CY513">
        <f t="shared" si="535"/>
        <v>0</v>
      </c>
      <c r="CZ513">
        <f t="shared" si="536"/>
        <v>0</v>
      </c>
      <c r="DC513" t="s">
        <v>3</v>
      </c>
      <c r="DD513" t="s">
        <v>3</v>
      </c>
      <c r="DE513" t="s">
        <v>3</v>
      </c>
      <c r="DF513" t="s">
        <v>3</v>
      </c>
      <c r="DG513" t="s">
        <v>3</v>
      </c>
      <c r="DH513" t="s">
        <v>3</v>
      </c>
      <c r="DI513" t="s">
        <v>3</v>
      </c>
      <c r="DJ513" t="s">
        <v>3</v>
      </c>
      <c r="DK513" t="s">
        <v>3</v>
      </c>
      <c r="DL513" t="s">
        <v>3</v>
      </c>
      <c r="DM513" t="s">
        <v>3</v>
      </c>
      <c r="DN513">
        <v>0</v>
      </c>
      <c r="DO513">
        <v>0</v>
      </c>
      <c r="DP513">
        <v>1</v>
      </c>
      <c r="DQ513">
        <v>1</v>
      </c>
      <c r="DU513">
        <v>1007</v>
      </c>
      <c r="DV513" t="s">
        <v>50</v>
      </c>
      <c r="DW513" t="s">
        <v>50</v>
      </c>
      <c r="DX513">
        <v>1</v>
      </c>
      <c r="EE513">
        <v>45919557</v>
      </c>
      <c r="EF513">
        <v>2</v>
      </c>
      <c r="EG513" t="s">
        <v>24</v>
      </c>
      <c r="EH513">
        <v>0</v>
      </c>
      <c r="EI513" t="s">
        <v>3</v>
      </c>
      <c r="EJ513">
        <v>1</v>
      </c>
      <c r="EK513">
        <v>6001</v>
      </c>
      <c r="EL513" t="s">
        <v>349</v>
      </c>
      <c r="EM513" t="s">
        <v>350</v>
      </c>
      <c r="EO513" t="s">
        <v>3</v>
      </c>
      <c r="EQ513">
        <v>0</v>
      </c>
      <c r="ER513">
        <v>665</v>
      </c>
      <c r="ES513">
        <v>665</v>
      </c>
      <c r="ET513">
        <v>0</v>
      </c>
      <c r="EU513">
        <v>0</v>
      </c>
      <c r="EV513">
        <v>0</v>
      </c>
      <c r="EW513">
        <v>0</v>
      </c>
      <c r="EX513">
        <v>0</v>
      </c>
      <c r="FQ513">
        <v>0</v>
      </c>
      <c r="FR513">
        <f t="shared" si="537"/>
        <v>0</v>
      </c>
      <c r="FS513">
        <v>0</v>
      </c>
      <c r="FT513" t="s">
        <v>28</v>
      </c>
      <c r="FU513" t="s">
        <v>29</v>
      </c>
      <c r="FX513">
        <v>94.5</v>
      </c>
      <c r="FY513">
        <v>55.25</v>
      </c>
      <c r="GA513" t="s">
        <v>3</v>
      </c>
      <c r="GD513">
        <v>1</v>
      </c>
      <c r="GF513">
        <v>1329812617</v>
      </c>
      <c r="GG513">
        <v>2</v>
      </c>
      <c r="GH513">
        <v>1</v>
      </c>
      <c r="GI513">
        <v>-2</v>
      </c>
      <c r="GJ513">
        <v>0</v>
      </c>
      <c r="GK513">
        <v>0</v>
      </c>
      <c r="GL513">
        <f t="shared" si="538"/>
        <v>0</v>
      </c>
      <c r="GM513">
        <f t="shared" si="539"/>
        <v>1012.46</v>
      </c>
      <c r="GN513">
        <f t="shared" si="540"/>
        <v>1012.46</v>
      </c>
      <c r="GO513">
        <f t="shared" si="541"/>
        <v>0</v>
      </c>
      <c r="GP513">
        <f t="shared" si="542"/>
        <v>0</v>
      </c>
      <c r="GR513">
        <v>0</v>
      </c>
      <c r="GS513">
        <v>0</v>
      </c>
      <c r="GT513">
        <v>0</v>
      </c>
      <c r="GU513" t="s">
        <v>3</v>
      </c>
      <c r="GV513">
        <f t="shared" si="543"/>
        <v>0</v>
      </c>
      <c r="GW513">
        <v>1</v>
      </c>
      <c r="GX513">
        <f t="shared" si="544"/>
        <v>0</v>
      </c>
      <c r="HA513">
        <v>0</v>
      </c>
      <c r="HB513">
        <v>0</v>
      </c>
      <c r="HC513">
        <f t="shared" si="545"/>
        <v>0</v>
      </c>
      <c r="IK513">
        <v>0</v>
      </c>
    </row>
    <row r="514" spans="1:245" x14ac:dyDescent="0.2">
      <c r="A514">
        <v>18</v>
      </c>
      <c r="B514">
        <v>1</v>
      </c>
      <c r="C514">
        <v>1075</v>
      </c>
      <c r="E514" t="s">
        <v>514</v>
      </c>
      <c r="F514" t="s">
        <v>369</v>
      </c>
      <c r="G514" t="s">
        <v>370</v>
      </c>
      <c r="H514" t="s">
        <v>19</v>
      </c>
      <c r="I514">
        <f>I510*J514</f>
        <v>0.10857</v>
      </c>
      <c r="J514">
        <v>7.2380000000000004</v>
      </c>
      <c r="O514">
        <f t="shared" si="511"/>
        <v>613.41999999999996</v>
      </c>
      <c r="P514">
        <f t="shared" si="512"/>
        <v>613.41999999999996</v>
      </c>
      <c r="Q514">
        <f t="shared" si="513"/>
        <v>0</v>
      </c>
      <c r="R514">
        <f t="shared" si="514"/>
        <v>0</v>
      </c>
      <c r="S514">
        <f t="shared" si="515"/>
        <v>0</v>
      </c>
      <c r="T514">
        <f t="shared" si="516"/>
        <v>0</v>
      </c>
      <c r="U514">
        <f t="shared" si="517"/>
        <v>0</v>
      </c>
      <c r="V514">
        <f t="shared" si="518"/>
        <v>0</v>
      </c>
      <c r="W514">
        <f t="shared" si="519"/>
        <v>0</v>
      </c>
      <c r="X514">
        <f t="shared" si="520"/>
        <v>0</v>
      </c>
      <c r="Y514">
        <f t="shared" si="521"/>
        <v>0</v>
      </c>
      <c r="AA514">
        <v>47636896</v>
      </c>
      <c r="AB514">
        <f t="shared" si="522"/>
        <v>5650</v>
      </c>
      <c r="AC514">
        <f t="shared" si="523"/>
        <v>5650</v>
      </c>
      <c r="AD514">
        <f t="shared" si="546"/>
        <v>0</v>
      </c>
      <c r="AE514">
        <f t="shared" si="547"/>
        <v>0</v>
      </c>
      <c r="AF514">
        <f t="shared" si="547"/>
        <v>0</v>
      </c>
      <c r="AG514">
        <f t="shared" si="524"/>
        <v>0</v>
      </c>
      <c r="AH514">
        <f t="shared" si="548"/>
        <v>0</v>
      </c>
      <c r="AI514">
        <f t="shared" si="548"/>
        <v>0</v>
      </c>
      <c r="AJ514">
        <f t="shared" si="525"/>
        <v>0</v>
      </c>
      <c r="AK514">
        <v>5650</v>
      </c>
      <c r="AL514">
        <v>5650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95</v>
      </c>
      <c r="AU514">
        <v>55</v>
      </c>
      <c r="AV514">
        <v>1</v>
      </c>
      <c r="AW514">
        <v>1</v>
      </c>
      <c r="AZ514">
        <v>1</v>
      </c>
      <c r="BA514">
        <v>1</v>
      </c>
      <c r="BB514">
        <v>1</v>
      </c>
      <c r="BC514">
        <v>1</v>
      </c>
      <c r="BD514" t="s">
        <v>3</v>
      </c>
      <c r="BE514" t="s">
        <v>3</v>
      </c>
      <c r="BF514" t="s">
        <v>3</v>
      </c>
      <c r="BG514" t="s">
        <v>3</v>
      </c>
      <c r="BH514">
        <v>3</v>
      </c>
      <c r="BI514">
        <v>1</v>
      </c>
      <c r="BJ514" t="s">
        <v>371</v>
      </c>
      <c r="BM514">
        <v>6001</v>
      </c>
      <c r="BN514">
        <v>0</v>
      </c>
      <c r="BO514" t="s">
        <v>3</v>
      </c>
      <c r="BP514">
        <v>0</v>
      </c>
      <c r="BQ514">
        <v>2</v>
      </c>
      <c r="BR514">
        <v>0</v>
      </c>
      <c r="BS514">
        <v>1</v>
      </c>
      <c r="BT514">
        <v>1</v>
      </c>
      <c r="BU514">
        <v>1</v>
      </c>
      <c r="BV514">
        <v>1</v>
      </c>
      <c r="BW514">
        <v>1</v>
      </c>
      <c r="BX514">
        <v>1</v>
      </c>
      <c r="BY514" t="s">
        <v>3</v>
      </c>
      <c r="BZ514">
        <v>105</v>
      </c>
      <c r="CA514">
        <v>65</v>
      </c>
      <c r="CE514">
        <v>0</v>
      </c>
      <c r="CF514">
        <v>0</v>
      </c>
      <c r="CG514">
        <v>0</v>
      </c>
      <c r="CM514">
        <v>0</v>
      </c>
      <c r="CN514" t="s">
        <v>3</v>
      </c>
      <c r="CO514">
        <v>0</v>
      </c>
      <c r="CP514">
        <f t="shared" si="526"/>
        <v>613.41999999999996</v>
      </c>
      <c r="CQ514">
        <f t="shared" si="527"/>
        <v>5650</v>
      </c>
      <c r="CR514">
        <f t="shared" si="528"/>
        <v>0</v>
      </c>
      <c r="CS514">
        <f t="shared" si="529"/>
        <v>0</v>
      </c>
      <c r="CT514">
        <f t="shared" si="530"/>
        <v>0</v>
      </c>
      <c r="CU514">
        <f t="shared" si="531"/>
        <v>0</v>
      </c>
      <c r="CV514">
        <f t="shared" si="532"/>
        <v>0</v>
      </c>
      <c r="CW514">
        <f t="shared" si="533"/>
        <v>0</v>
      </c>
      <c r="CX514">
        <f t="shared" si="534"/>
        <v>0</v>
      </c>
      <c r="CY514">
        <f t="shared" si="535"/>
        <v>0</v>
      </c>
      <c r="CZ514">
        <f t="shared" si="536"/>
        <v>0</v>
      </c>
      <c r="DC514" t="s">
        <v>3</v>
      </c>
      <c r="DD514" t="s">
        <v>3</v>
      </c>
      <c r="DE514" t="s">
        <v>3</v>
      </c>
      <c r="DF514" t="s">
        <v>3</v>
      </c>
      <c r="DG514" t="s">
        <v>3</v>
      </c>
      <c r="DH514" t="s">
        <v>3</v>
      </c>
      <c r="DI514" t="s">
        <v>3</v>
      </c>
      <c r="DJ514" t="s">
        <v>3</v>
      </c>
      <c r="DK514" t="s">
        <v>3</v>
      </c>
      <c r="DL514" t="s">
        <v>3</v>
      </c>
      <c r="DM514" t="s">
        <v>3</v>
      </c>
      <c r="DN514">
        <v>0</v>
      </c>
      <c r="DO514">
        <v>0</v>
      </c>
      <c r="DP514">
        <v>1</v>
      </c>
      <c r="DQ514">
        <v>1</v>
      </c>
      <c r="DU514">
        <v>1009</v>
      </c>
      <c r="DV514" t="s">
        <v>19</v>
      </c>
      <c r="DW514" t="s">
        <v>19</v>
      </c>
      <c r="DX514">
        <v>1000</v>
      </c>
      <c r="EE514">
        <v>45919557</v>
      </c>
      <c r="EF514">
        <v>2</v>
      </c>
      <c r="EG514" t="s">
        <v>24</v>
      </c>
      <c r="EH514">
        <v>0</v>
      </c>
      <c r="EI514" t="s">
        <v>3</v>
      </c>
      <c r="EJ514">
        <v>1</v>
      </c>
      <c r="EK514">
        <v>6001</v>
      </c>
      <c r="EL514" t="s">
        <v>349</v>
      </c>
      <c r="EM514" t="s">
        <v>350</v>
      </c>
      <c r="EO514" t="s">
        <v>3</v>
      </c>
      <c r="EQ514">
        <v>0</v>
      </c>
      <c r="ER514">
        <v>5650</v>
      </c>
      <c r="ES514">
        <v>5650</v>
      </c>
      <c r="ET514">
        <v>0</v>
      </c>
      <c r="EU514">
        <v>0</v>
      </c>
      <c r="EV514">
        <v>0</v>
      </c>
      <c r="EW514">
        <v>0</v>
      </c>
      <c r="EX514">
        <v>0</v>
      </c>
      <c r="FQ514">
        <v>0</v>
      </c>
      <c r="FR514">
        <f t="shared" si="537"/>
        <v>0</v>
      </c>
      <c r="FS514">
        <v>0</v>
      </c>
      <c r="FT514" t="s">
        <v>28</v>
      </c>
      <c r="FU514" t="s">
        <v>29</v>
      </c>
      <c r="FX514">
        <v>94.5</v>
      </c>
      <c r="FY514">
        <v>55.25</v>
      </c>
      <c r="GA514" t="s">
        <v>3</v>
      </c>
      <c r="GD514">
        <v>1</v>
      </c>
      <c r="GF514">
        <v>-1996811505</v>
      </c>
      <c r="GG514">
        <v>2</v>
      </c>
      <c r="GH514">
        <v>1</v>
      </c>
      <c r="GI514">
        <v>-2</v>
      </c>
      <c r="GJ514">
        <v>0</v>
      </c>
      <c r="GK514">
        <v>0</v>
      </c>
      <c r="GL514">
        <f t="shared" si="538"/>
        <v>0</v>
      </c>
      <c r="GM514">
        <f t="shared" si="539"/>
        <v>613.41999999999996</v>
      </c>
      <c r="GN514">
        <f t="shared" si="540"/>
        <v>613.41999999999996</v>
      </c>
      <c r="GO514">
        <f t="shared" si="541"/>
        <v>0</v>
      </c>
      <c r="GP514">
        <f t="shared" si="542"/>
        <v>0</v>
      </c>
      <c r="GR514">
        <v>0</v>
      </c>
      <c r="GS514">
        <v>3</v>
      </c>
      <c r="GT514">
        <v>0</v>
      </c>
      <c r="GU514" t="s">
        <v>3</v>
      </c>
      <c r="GV514">
        <f t="shared" si="543"/>
        <v>0</v>
      </c>
      <c r="GW514">
        <v>1</v>
      </c>
      <c r="GX514">
        <f t="shared" si="544"/>
        <v>0</v>
      </c>
      <c r="HA514">
        <v>0</v>
      </c>
      <c r="HB514">
        <v>0</v>
      </c>
      <c r="HC514">
        <f t="shared" si="545"/>
        <v>0</v>
      </c>
      <c r="IK514">
        <v>0</v>
      </c>
    </row>
    <row r="515" spans="1:245" x14ac:dyDescent="0.2">
      <c r="A515">
        <v>18</v>
      </c>
      <c r="B515">
        <v>1</v>
      </c>
      <c r="C515">
        <v>1094</v>
      </c>
      <c r="E515" t="s">
        <v>514</v>
      </c>
      <c r="F515" t="s">
        <v>369</v>
      </c>
      <c r="G515" t="s">
        <v>370</v>
      </c>
      <c r="H515" t="s">
        <v>19</v>
      </c>
      <c r="I515">
        <f>I511*J515</f>
        <v>0.10857</v>
      </c>
      <c r="J515">
        <v>7.2380000000000004</v>
      </c>
      <c r="O515">
        <f t="shared" si="511"/>
        <v>613.41999999999996</v>
      </c>
      <c r="P515">
        <f t="shared" si="512"/>
        <v>613.41999999999996</v>
      </c>
      <c r="Q515">
        <f t="shared" si="513"/>
        <v>0</v>
      </c>
      <c r="R515">
        <f t="shared" si="514"/>
        <v>0</v>
      </c>
      <c r="S515">
        <f t="shared" si="515"/>
        <v>0</v>
      </c>
      <c r="T515">
        <f t="shared" si="516"/>
        <v>0</v>
      </c>
      <c r="U515">
        <f t="shared" si="517"/>
        <v>0</v>
      </c>
      <c r="V515">
        <f t="shared" si="518"/>
        <v>0</v>
      </c>
      <c r="W515">
        <f t="shared" si="519"/>
        <v>0</v>
      </c>
      <c r="X515">
        <f t="shared" si="520"/>
        <v>0</v>
      </c>
      <c r="Y515">
        <f t="shared" si="521"/>
        <v>0</v>
      </c>
      <c r="AA515">
        <v>47641669</v>
      </c>
      <c r="AB515">
        <f t="shared" si="522"/>
        <v>5650</v>
      </c>
      <c r="AC515">
        <f t="shared" si="523"/>
        <v>5650</v>
      </c>
      <c r="AD515">
        <f t="shared" si="546"/>
        <v>0</v>
      </c>
      <c r="AE515">
        <f t="shared" si="547"/>
        <v>0</v>
      </c>
      <c r="AF515">
        <f t="shared" si="547"/>
        <v>0</v>
      </c>
      <c r="AG515">
        <f t="shared" si="524"/>
        <v>0</v>
      </c>
      <c r="AH515">
        <f t="shared" si="548"/>
        <v>0</v>
      </c>
      <c r="AI515">
        <f t="shared" si="548"/>
        <v>0</v>
      </c>
      <c r="AJ515">
        <f t="shared" si="525"/>
        <v>0</v>
      </c>
      <c r="AK515">
        <v>5650</v>
      </c>
      <c r="AL515">
        <v>5650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95</v>
      </c>
      <c r="AU515">
        <v>55</v>
      </c>
      <c r="AV515">
        <v>1</v>
      </c>
      <c r="AW515">
        <v>1</v>
      </c>
      <c r="AZ515">
        <v>1</v>
      </c>
      <c r="BA515">
        <v>1</v>
      </c>
      <c r="BB515">
        <v>1</v>
      </c>
      <c r="BC515">
        <v>1</v>
      </c>
      <c r="BD515" t="s">
        <v>3</v>
      </c>
      <c r="BE515" t="s">
        <v>3</v>
      </c>
      <c r="BF515" t="s">
        <v>3</v>
      </c>
      <c r="BG515" t="s">
        <v>3</v>
      </c>
      <c r="BH515">
        <v>3</v>
      </c>
      <c r="BI515">
        <v>1</v>
      </c>
      <c r="BJ515" t="s">
        <v>371</v>
      </c>
      <c r="BM515">
        <v>6001</v>
      </c>
      <c r="BN515">
        <v>0</v>
      </c>
      <c r="BO515" t="s">
        <v>3</v>
      </c>
      <c r="BP515">
        <v>0</v>
      </c>
      <c r="BQ515">
        <v>2</v>
      </c>
      <c r="BR515">
        <v>0</v>
      </c>
      <c r="BS515">
        <v>1</v>
      </c>
      <c r="BT515">
        <v>1</v>
      </c>
      <c r="BU515">
        <v>1</v>
      </c>
      <c r="BV515">
        <v>1</v>
      </c>
      <c r="BW515">
        <v>1</v>
      </c>
      <c r="BX515">
        <v>1</v>
      </c>
      <c r="BY515" t="s">
        <v>3</v>
      </c>
      <c r="BZ515">
        <v>105</v>
      </c>
      <c r="CA515">
        <v>65</v>
      </c>
      <c r="CE515">
        <v>0</v>
      </c>
      <c r="CF515">
        <v>0</v>
      </c>
      <c r="CG515">
        <v>0</v>
      </c>
      <c r="CM515">
        <v>0</v>
      </c>
      <c r="CN515" t="s">
        <v>3</v>
      </c>
      <c r="CO515">
        <v>0</v>
      </c>
      <c r="CP515">
        <f t="shared" si="526"/>
        <v>613.41999999999996</v>
      </c>
      <c r="CQ515">
        <f t="shared" si="527"/>
        <v>5650</v>
      </c>
      <c r="CR515">
        <f t="shared" si="528"/>
        <v>0</v>
      </c>
      <c r="CS515">
        <f t="shared" si="529"/>
        <v>0</v>
      </c>
      <c r="CT515">
        <f t="shared" si="530"/>
        <v>0</v>
      </c>
      <c r="CU515">
        <f t="shared" si="531"/>
        <v>0</v>
      </c>
      <c r="CV515">
        <f t="shared" si="532"/>
        <v>0</v>
      </c>
      <c r="CW515">
        <f t="shared" si="533"/>
        <v>0</v>
      </c>
      <c r="CX515">
        <f t="shared" si="534"/>
        <v>0</v>
      </c>
      <c r="CY515">
        <f t="shared" si="535"/>
        <v>0</v>
      </c>
      <c r="CZ515">
        <f t="shared" si="536"/>
        <v>0</v>
      </c>
      <c r="DC515" t="s">
        <v>3</v>
      </c>
      <c r="DD515" t="s">
        <v>3</v>
      </c>
      <c r="DE515" t="s">
        <v>3</v>
      </c>
      <c r="DF515" t="s">
        <v>3</v>
      </c>
      <c r="DG515" t="s">
        <v>3</v>
      </c>
      <c r="DH515" t="s">
        <v>3</v>
      </c>
      <c r="DI515" t="s">
        <v>3</v>
      </c>
      <c r="DJ515" t="s">
        <v>3</v>
      </c>
      <c r="DK515" t="s">
        <v>3</v>
      </c>
      <c r="DL515" t="s">
        <v>3</v>
      </c>
      <c r="DM515" t="s">
        <v>3</v>
      </c>
      <c r="DN515">
        <v>0</v>
      </c>
      <c r="DO515">
        <v>0</v>
      </c>
      <c r="DP515">
        <v>1</v>
      </c>
      <c r="DQ515">
        <v>1</v>
      </c>
      <c r="DU515">
        <v>1009</v>
      </c>
      <c r="DV515" t="s">
        <v>19</v>
      </c>
      <c r="DW515" t="s">
        <v>19</v>
      </c>
      <c r="DX515">
        <v>1000</v>
      </c>
      <c r="EE515">
        <v>45919557</v>
      </c>
      <c r="EF515">
        <v>2</v>
      </c>
      <c r="EG515" t="s">
        <v>24</v>
      </c>
      <c r="EH515">
        <v>0</v>
      </c>
      <c r="EI515" t="s">
        <v>3</v>
      </c>
      <c r="EJ515">
        <v>1</v>
      </c>
      <c r="EK515">
        <v>6001</v>
      </c>
      <c r="EL515" t="s">
        <v>349</v>
      </c>
      <c r="EM515" t="s">
        <v>350</v>
      </c>
      <c r="EO515" t="s">
        <v>3</v>
      </c>
      <c r="EQ515">
        <v>0</v>
      </c>
      <c r="ER515">
        <v>5650</v>
      </c>
      <c r="ES515">
        <v>5650</v>
      </c>
      <c r="ET515">
        <v>0</v>
      </c>
      <c r="EU515">
        <v>0</v>
      </c>
      <c r="EV515">
        <v>0</v>
      </c>
      <c r="EW515">
        <v>0</v>
      </c>
      <c r="EX515">
        <v>0</v>
      </c>
      <c r="FQ515">
        <v>0</v>
      </c>
      <c r="FR515">
        <f t="shared" si="537"/>
        <v>0</v>
      </c>
      <c r="FS515">
        <v>0</v>
      </c>
      <c r="FT515" t="s">
        <v>28</v>
      </c>
      <c r="FU515" t="s">
        <v>29</v>
      </c>
      <c r="FX515">
        <v>94.5</v>
      </c>
      <c r="FY515">
        <v>55.25</v>
      </c>
      <c r="GA515" t="s">
        <v>3</v>
      </c>
      <c r="GD515">
        <v>1</v>
      </c>
      <c r="GF515">
        <v>-1996811505</v>
      </c>
      <c r="GG515">
        <v>2</v>
      </c>
      <c r="GH515">
        <v>1</v>
      </c>
      <c r="GI515">
        <v>-2</v>
      </c>
      <c r="GJ515">
        <v>0</v>
      </c>
      <c r="GK515">
        <v>0</v>
      </c>
      <c r="GL515">
        <f t="shared" si="538"/>
        <v>0</v>
      </c>
      <c r="GM515">
        <f t="shared" si="539"/>
        <v>613.41999999999996</v>
      </c>
      <c r="GN515">
        <f t="shared" si="540"/>
        <v>613.41999999999996</v>
      </c>
      <c r="GO515">
        <f t="shared" si="541"/>
        <v>0</v>
      </c>
      <c r="GP515">
        <f t="shared" si="542"/>
        <v>0</v>
      </c>
      <c r="GR515">
        <v>0</v>
      </c>
      <c r="GS515">
        <v>0</v>
      </c>
      <c r="GT515">
        <v>0</v>
      </c>
      <c r="GU515" t="s">
        <v>3</v>
      </c>
      <c r="GV515">
        <f t="shared" si="543"/>
        <v>0</v>
      </c>
      <c r="GW515">
        <v>1</v>
      </c>
      <c r="GX515">
        <f t="shared" si="544"/>
        <v>0</v>
      </c>
      <c r="HA515">
        <v>0</v>
      </c>
      <c r="HB515">
        <v>0</v>
      </c>
      <c r="HC515">
        <f t="shared" si="545"/>
        <v>0</v>
      </c>
      <c r="IK515">
        <v>0</v>
      </c>
    </row>
    <row r="516" spans="1:245" x14ac:dyDescent="0.2">
      <c r="A516">
        <v>18</v>
      </c>
      <c r="B516">
        <v>1</v>
      </c>
      <c r="C516">
        <v>1074</v>
      </c>
      <c r="E516" t="s">
        <v>515</v>
      </c>
      <c r="F516" t="s">
        <v>369</v>
      </c>
      <c r="G516" t="s">
        <v>373</v>
      </c>
      <c r="H516" t="s">
        <v>19</v>
      </c>
      <c r="I516">
        <f>I510*J516</f>
        <v>3.4199999999999999E-3</v>
      </c>
      <c r="J516">
        <v>0.22800000000000001</v>
      </c>
      <c r="O516">
        <f t="shared" si="511"/>
        <v>19.32</v>
      </c>
      <c r="P516">
        <f t="shared" si="512"/>
        <v>19.32</v>
      </c>
      <c r="Q516">
        <f t="shared" si="513"/>
        <v>0</v>
      </c>
      <c r="R516">
        <f t="shared" si="514"/>
        <v>0</v>
      </c>
      <c r="S516">
        <f t="shared" si="515"/>
        <v>0</v>
      </c>
      <c r="T516">
        <f t="shared" si="516"/>
        <v>0</v>
      </c>
      <c r="U516">
        <f t="shared" si="517"/>
        <v>0</v>
      </c>
      <c r="V516">
        <f t="shared" si="518"/>
        <v>0</v>
      </c>
      <c r="W516">
        <f t="shared" si="519"/>
        <v>0</v>
      </c>
      <c r="X516">
        <f t="shared" si="520"/>
        <v>0</v>
      </c>
      <c r="Y516">
        <f t="shared" si="521"/>
        <v>0</v>
      </c>
      <c r="AA516">
        <v>47636896</v>
      </c>
      <c r="AB516">
        <f t="shared" si="522"/>
        <v>5650</v>
      </c>
      <c r="AC516">
        <f t="shared" si="523"/>
        <v>5650</v>
      </c>
      <c r="AD516">
        <f t="shared" si="546"/>
        <v>0</v>
      </c>
      <c r="AE516">
        <f t="shared" si="547"/>
        <v>0</v>
      </c>
      <c r="AF516">
        <f t="shared" si="547"/>
        <v>0</v>
      </c>
      <c r="AG516">
        <f t="shared" si="524"/>
        <v>0</v>
      </c>
      <c r="AH516">
        <f t="shared" si="548"/>
        <v>0</v>
      </c>
      <c r="AI516">
        <f t="shared" si="548"/>
        <v>0</v>
      </c>
      <c r="AJ516">
        <f t="shared" si="525"/>
        <v>0</v>
      </c>
      <c r="AK516">
        <v>5650</v>
      </c>
      <c r="AL516">
        <v>5650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95</v>
      </c>
      <c r="AU516">
        <v>55</v>
      </c>
      <c r="AV516">
        <v>1</v>
      </c>
      <c r="AW516">
        <v>1</v>
      </c>
      <c r="AZ516">
        <v>1</v>
      </c>
      <c r="BA516">
        <v>1</v>
      </c>
      <c r="BB516">
        <v>1</v>
      </c>
      <c r="BC516">
        <v>1</v>
      </c>
      <c r="BD516" t="s">
        <v>3</v>
      </c>
      <c r="BE516" t="s">
        <v>3</v>
      </c>
      <c r="BF516" t="s">
        <v>3</v>
      </c>
      <c r="BG516" t="s">
        <v>3</v>
      </c>
      <c r="BH516">
        <v>3</v>
      </c>
      <c r="BI516">
        <v>1</v>
      </c>
      <c r="BJ516" t="s">
        <v>371</v>
      </c>
      <c r="BM516">
        <v>6001</v>
      </c>
      <c r="BN516">
        <v>0</v>
      </c>
      <c r="BO516" t="s">
        <v>3</v>
      </c>
      <c r="BP516">
        <v>0</v>
      </c>
      <c r="BQ516">
        <v>2</v>
      </c>
      <c r="BR516">
        <v>0</v>
      </c>
      <c r="BS516">
        <v>1</v>
      </c>
      <c r="BT516">
        <v>1</v>
      </c>
      <c r="BU516">
        <v>1</v>
      </c>
      <c r="BV516">
        <v>1</v>
      </c>
      <c r="BW516">
        <v>1</v>
      </c>
      <c r="BX516">
        <v>1</v>
      </c>
      <c r="BY516" t="s">
        <v>3</v>
      </c>
      <c r="BZ516">
        <v>105</v>
      </c>
      <c r="CA516">
        <v>65</v>
      </c>
      <c r="CE516">
        <v>0</v>
      </c>
      <c r="CF516">
        <v>0</v>
      </c>
      <c r="CG516">
        <v>0</v>
      </c>
      <c r="CM516">
        <v>0</v>
      </c>
      <c r="CN516" t="s">
        <v>3</v>
      </c>
      <c r="CO516">
        <v>0</v>
      </c>
      <c r="CP516">
        <f t="shared" si="526"/>
        <v>19.32</v>
      </c>
      <c r="CQ516">
        <f t="shared" si="527"/>
        <v>5650</v>
      </c>
      <c r="CR516">
        <f t="shared" si="528"/>
        <v>0</v>
      </c>
      <c r="CS516">
        <f t="shared" si="529"/>
        <v>0</v>
      </c>
      <c r="CT516">
        <f t="shared" si="530"/>
        <v>0</v>
      </c>
      <c r="CU516">
        <f t="shared" si="531"/>
        <v>0</v>
      </c>
      <c r="CV516">
        <f t="shared" si="532"/>
        <v>0</v>
      </c>
      <c r="CW516">
        <f t="shared" si="533"/>
        <v>0</v>
      </c>
      <c r="CX516">
        <f t="shared" si="534"/>
        <v>0</v>
      </c>
      <c r="CY516">
        <f t="shared" si="535"/>
        <v>0</v>
      </c>
      <c r="CZ516">
        <f t="shared" si="536"/>
        <v>0</v>
      </c>
      <c r="DC516" t="s">
        <v>3</v>
      </c>
      <c r="DD516" t="s">
        <v>3</v>
      </c>
      <c r="DE516" t="s">
        <v>3</v>
      </c>
      <c r="DF516" t="s">
        <v>3</v>
      </c>
      <c r="DG516" t="s">
        <v>3</v>
      </c>
      <c r="DH516" t="s">
        <v>3</v>
      </c>
      <c r="DI516" t="s">
        <v>3</v>
      </c>
      <c r="DJ516" t="s">
        <v>3</v>
      </c>
      <c r="DK516" t="s">
        <v>3</v>
      </c>
      <c r="DL516" t="s">
        <v>3</v>
      </c>
      <c r="DM516" t="s">
        <v>3</v>
      </c>
      <c r="DN516">
        <v>0</v>
      </c>
      <c r="DO516">
        <v>0</v>
      </c>
      <c r="DP516">
        <v>1</v>
      </c>
      <c r="DQ516">
        <v>1</v>
      </c>
      <c r="DU516">
        <v>1009</v>
      </c>
      <c r="DV516" t="s">
        <v>19</v>
      </c>
      <c r="DW516" t="s">
        <v>19</v>
      </c>
      <c r="DX516">
        <v>1000</v>
      </c>
      <c r="EE516">
        <v>45919557</v>
      </c>
      <c r="EF516">
        <v>2</v>
      </c>
      <c r="EG516" t="s">
        <v>24</v>
      </c>
      <c r="EH516">
        <v>0</v>
      </c>
      <c r="EI516" t="s">
        <v>3</v>
      </c>
      <c r="EJ516">
        <v>1</v>
      </c>
      <c r="EK516">
        <v>6001</v>
      </c>
      <c r="EL516" t="s">
        <v>349</v>
      </c>
      <c r="EM516" t="s">
        <v>350</v>
      </c>
      <c r="EO516" t="s">
        <v>3</v>
      </c>
      <c r="EQ516">
        <v>0</v>
      </c>
      <c r="ER516">
        <v>5650</v>
      </c>
      <c r="ES516">
        <v>5650</v>
      </c>
      <c r="ET516">
        <v>0</v>
      </c>
      <c r="EU516">
        <v>0</v>
      </c>
      <c r="EV516">
        <v>0</v>
      </c>
      <c r="EW516">
        <v>0</v>
      </c>
      <c r="EX516">
        <v>0</v>
      </c>
      <c r="FQ516">
        <v>0</v>
      </c>
      <c r="FR516">
        <f t="shared" si="537"/>
        <v>0</v>
      </c>
      <c r="FS516">
        <v>0</v>
      </c>
      <c r="FT516" t="s">
        <v>28</v>
      </c>
      <c r="FU516" t="s">
        <v>29</v>
      </c>
      <c r="FX516">
        <v>94.5</v>
      </c>
      <c r="FY516">
        <v>55.25</v>
      </c>
      <c r="GA516" t="s">
        <v>3</v>
      </c>
      <c r="GD516">
        <v>1</v>
      </c>
      <c r="GF516">
        <v>-1610259268</v>
      </c>
      <c r="GG516">
        <v>2</v>
      </c>
      <c r="GH516">
        <v>1</v>
      </c>
      <c r="GI516">
        <v>-2</v>
      </c>
      <c r="GJ516">
        <v>0</v>
      </c>
      <c r="GK516">
        <v>0</v>
      </c>
      <c r="GL516">
        <f t="shared" si="538"/>
        <v>0</v>
      </c>
      <c r="GM516">
        <f t="shared" si="539"/>
        <v>19.32</v>
      </c>
      <c r="GN516">
        <f t="shared" si="540"/>
        <v>19.32</v>
      </c>
      <c r="GO516">
        <f t="shared" si="541"/>
        <v>0</v>
      </c>
      <c r="GP516">
        <f t="shared" si="542"/>
        <v>0</v>
      </c>
      <c r="GR516">
        <v>0</v>
      </c>
      <c r="GS516">
        <v>3</v>
      </c>
      <c r="GT516">
        <v>0</v>
      </c>
      <c r="GU516" t="s">
        <v>3</v>
      </c>
      <c r="GV516">
        <f t="shared" si="543"/>
        <v>0</v>
      </c>
      <c r="GW516">
        <v>1</v>
      </c>
      <c r="GX516">
        <f t="shared" si="544"/>
        <v>0</v>
      </c>
      <c r="HA516">
        <v>0</v>
      </c>
      <c r="HB516">
        <v>0</v>
      </c>
      <c r="HC516">
        <f t="shared" si="545"/>
        <v>0</v>
      </c>
      <c r="IK516">
        <v>0</v>
      </c>
    </row>
    <row r="517" spans="1:245" x14ac:dyDescent="0.2">
      <c r="A517">
        <v>18</v>
      </c>
      <c r="B517">
        <v>1</v>
      </c>
      <c r="C517">
        <v>1093</v>
      </c>
      <c r="E517" t="s">
        <v>515</v>
      </c>
      <c r="F517" t="s">
        <v>369</v>
      </c>
      <c r="G517" t="s">
        <v>373</v>
      </c>
      <c r="H517" t="s">
        <v>19</v>
      </c>
      <c r="I517">
        <f>I511*J517</f>
        <v>3.4199999999999999E-3</v>
      </c>
      <c r="J517">
        <v>0.22800000000000001</v>
      </c>
      <c r="O517">
        <f t="shared" si="511"/>
        <v>19.32</v>
      </c>
      <c r="P517">
        <f t="shared" si="512"/>
        <v>19.32</v>
      </c>
      <c r="Q517">
        <f t="shared" si="513"/>
        <v>0</v>
      </c>
      <c r="R517">
        <f t="shared" si="514"/>
        <v>0</v>
      </c>
      <c r="S517">
        <f t="shared" si="515"/>
        <v>0</v>
      </c>
      <c r="T517">
        <f t="shared" si="516"/>
        <v>0</v>
      </c>
      <c r="U517">
        <f t="shared" si="517"/>
        <v>0</v>
      </c>
      <c r="V517">
        <f t="shared" si="518"/>
        <v>0</v>
      </c>
      <c r="W517">
        <f t="shared" si="519"/>
        <v>0</v>
      </c>
      <c r="X517">
        <f t="shared" si="520"/>
        <v>0</v>
      </c>
      <c r="Y517">
        <f t="shared" si="521"/>
        <v>0</v>
      </c>
      <c r="AA517">
        <v>47641669</v>
      </c>
      <c r="AB517">
        <f t="shared" si="522"/>
        <v>5650</v>
      </c>
      <c r="AC517">
        <f t="shared" si="523"/>
        <v>5650</v>
      </c>
      <c r="AD517">
        <f t="shared" si="546"/>
        <v>0</v>
      </c>
      <c r="AE517">
        <f t="shared" si="547"/>
        <v>0</v>
      </c>
      <c r="AF517">
        <f t="shared" si="547"/>
        <v>0</v>
      </c>
      <c r="AG517">
        <f t="shared" si="524"/>
        <v>0</v>
      </c>
      <c r="AH517">
        <f t="shared" si="548"/>
        <v>0</v>
      </c>
      <c r="AI517">
        <f t="shared" si="548"/>
        <v>0</v>
      </c>
      <c r="AJ517">
        <f t="shared" si="525"/>
        <v>0</v>
      </c>
      <c r="AK517">
        <v>5650</v>
      </c>
      <c r="AL517">
        <v>5650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95</v>
      </c>
      <c r="AU517">
        <v>55</v>
      </c>
      <c r="AV517">
        <v>1</v>
      </c>
      <c r="AW517">
        <v>1</v>
      </c>
      <c r="AZ517">
        <v>1</v>
      </c>
      <c r="BA517">
        <v>1</v>
      </c>
      <c r="BB517">
        <v>1</v>
      </c>
      <c r="BC517">
        <v>1</v>
      </c>
      <c r="BD517" t="s">
        <v>3</v>
      </c>
      <c r="BE517" t="s">
        <v>3</v>
      </c>
      <c r="BF517" t="s">
        <v>3</v>
      </c>
      <c r="BG517" t="s">
        <v>3</v>
      </c>
      <c r="BH517">
        <v>3</v>
      </c>
      <c r="BI517">
        <v>1</v>
      </c>
      <c r="BJ517" t="s">
        <v>371</v>
      </c>
      <c r="BM517">
        <v>6001</v>
      </c>
      <c r="BN517">
        <v>0</v>
      </c>
      <c r="BO517" t="s">
        <v>3</v>
      </c>
      <c r="BP517">
        <v>0</v>
      </c>
      <c r="BQ517">
        <v>2</v>
      </c>
      <c r="BR517">
        <v>0</v>
      </c>
      <c r="BS517">
        <v>1</v>
      </c>
      <c r="BT517">
        <v>1</v>
      </c>
      <c r="BU517">
        <v>1</v>
      </c>
      <c r="BV517">
        <v>1</v>
      </c>
      <c r="BW517">
        <v>1</v>
      </c>
      <c r="BX517">
        <v>1</v>
      </c>
      <c r="BY517" t="s">
        <v>3</v>
      </c>
      <c r="BZ517">
        <v>105</v>
      </c>
      <c r="CA517">
        <v>65</v>
      </c>
      <c r="CE517">
        <v>0</v>
      </c>
      <c r="CF517">
        <v>0</v>
      </c>
      <c r="CG517">
        <v>0</v>
      </c>
      <c r="CM517">
        <v>0</v>
      </c>
      <c r="CN517" t="s">
        <v>3</v>
      </c>
      <c r="CO517">
        <v>0</v>
      </c>
      <c r="CP517">
        <f t="shared" si="526"/>
        <v>19.32</v>
      </c>
      <c r="CQ517">
        <f t="shared" si="527"/>
        <v>5650</v>
      </c>
      <c r="CR517">
        <f t="shared" si="528"/>
        <v>0</v>
      </c>
      <c r="CS517">
        <f t="shared" si="529"/>
        <v>0</v>
      </c>
      <c r="CT517">
        <f t="shared" si="530"/>
        <v>0</v>
      </c>
      <c r="CU517">
        <f t="shared" si="531"/>
        <v>0</v>
      </c>
      <c r="CV517">
        <f t="shared" si="532"/>
        <v>0</v>
      </c>
      <c r="CW517">
        <f t="shared" si="533"/>
        <v>0</v>
      </c>
      <c r="CX517">
        <f t="shared" si="534"/>
        <v>0</v>
      </c>
      <c r="CY517">
        <f t="shared" si="535"/>
        <v>0</v>
      </c>
      <c r="CZ517">
        <f t="shared" si="536"/>
        <v>0</v>
      </c>
      <c r="DC517" t="s">
        <v>3</v>
      </c>
      <c r="DD517" t="s">
        <v>3</v>
      </c>
      <c r="DE517" t="s">
        <v>3</v>
      </c>
      <c r="DF517" t="s">
        <v>3</v>
      </c>
      <c r="DG517" t="s">
        <v>3</v>
      </c>
      <c r="DH517" t="s">
        <v>3</v>
      </c>
      <c r="DI517" t="s">
        <v>3</v>
      </c>
      <c r="DJ517" t="s">
        <v>3</v>
      </c>
      <c r="DK517" t="s">
        <v>3</v>
      </c>
      <c r="DL517" t="s">
        <v>3</v>
      </c>
      <c r="DM517" t="s">
        <v>3</v>
      </c>
      <c r="DN517">
        <v>0</v>
      </c>
      <c r="DO517">
        <v>0</v>
      </c>
      <c r="DP517">
        <v>1</v>
      </c>
      <c r="DQ517">
        <v>1</v>
      </c>
      <c r="DU517">
        <v>1009</v>
      </c>
      <c r="DV517" t="s">
        <v>19</v>
      </c>
      <c r="DW517" t="s">
        <v>19</v>
      </c>
      <c r="DX517">
        <v>1000</v>
      </c>
      <c r="EE517">
        <v>45919557</v>
      </c>
      <c r="EF517">
        <v>2</v>
      </c>
      <c r="EG517" t="s">
        <v>24</v>
      </c>
      <c r="EH517">
        <v>0</v>
      </c>
      <c r="EI517" t="s">
        <v>3</v>
      </c>
      <c r="EJ517">
        <v>1</v>
      </c>
      <c r="EK517">
        <v>6001</v>
      </c>
      <c r="EL517" t="s">
        <v>349</v>
      </c>
      <c r="EM517" t="s">
        <v>350</v>
      </c>
      <c r="EO517" t="s">
        <v>3</v>
      </c>
      <c r="EQ517">
        <v>0</v>
      </c>
      <c r="ER517">
        <v>5650</v>
      </c>
      <c r="ES517">
        <v>5650</v>
      </c>
      <c r="ET517">
        <v>0</v>
      </c>
      <c r="EU517">
        <v>0</v>
      </c>
      <c r="EV517">
        <v>0</v>
      </c>
      <c r="EW517">
        <v>0</v>
      </c>
      <c r="EX517">
        <v>0</v>
      </c>
      <c r="FQ517">
        <v>0</v>
      </c>
      <c r="FR517">
        <f t="shared" si="537"/>
        <v>0</v>
      </c>
      <c r="FS517">
        <v>0</v>
      </c>
      <c r="FT517" t="s">
        <v>28</v>
      </c>
      <c r="FU517" t="s">
        <v>29</v>
      </c>
      <c r="FX517">
        <v>94.5</v>
      </c>
      <c r="FY517">
        <v>55.25</v>
      </c>
      <c r="GA517" t="s">
        <v>3</v>
      </c>
      <c r="GD517">
        <v>1</v>
      </c>
      <c r="GF517">
        <v>-1610259268</v>
      </c>
      <c r="GG517">
        <v>2</v>
      </c>
      <c r="GH517">
        <v>1</v>
      </c>
      <c r="GI517">
        <v>-2</v>
      </c>
      <c r="GJ517">
        <v>0</v>
      </c>
      <c r="GK517">
        <v>0</v>
      </c>
      <c r="GL517">
        <f t="shared" si="538"/>
        <v>0</v>
      </c>
      <c r="GM517">
        <f t="shared" si="539"/>
        <v>19.32</v>
      </c>
      <c r="GN517">
        <f t="shared" si="540"/>
        <v>19.32</v>
      </c>
      <c r="GO517">
        <f t="shared" si="541"/>
        <v>0</v>
      </c>
      <c r="GP517">
        <f t="shared" si="542"/>
        <v>0</v>
      </c>
      <c r="GR517">
        <v>0</v>
      </c>
      <c r="GS517">
        <v>0</v>
      </c>
      <c r="GT517">
        <v>0</v>
      </c>
      <c r="GU517" t="s">
        <v>3</v>
      </c>
      <c r="GV517">
        <f t="shared" si="543"/>
        <v>0</v>
      </c>
      <c r="GW517">
        <v>1</v>
      </c>
      <c r="GX517">
        <f t="shared" si="544"/>
        <v>0</v>
      </c>
      <c r="HA517">
        <v>0</v>
      </c>
      <c r="HB517">
        <v>0</v>
      </c>
      <c r="HC517">
        <f t="shared" si="545"/>
        <v>0</v>
      </c>
      <c r="IK517">
        <v>0</v>
      </c>
    </row>
    <row r="518" spans="1:245" x14ac:dyDescent="0.2">
      <c r="A518">
        <v>17</v>
      </c>
      <c r="B518">
        <v>1</v>
      </c>
      <c r="C518">
        <f>ROW(SmtRes!A1101)</f>
        <v>1101</v>
      </c>
      <c r="D518">
        <f>ROW(EtalonRes!A1093)</f>
        <v>1093</v>
      </c>
      <c r="E518" t="s">
        <v>516</v>
      </c>
      <c r="F518" t="s">
        <v>375</v>
      </c>
      <c r="G518" t="s">
        <v>376</v>
      </c>
      <c r="H518" t="s">
        <v>19</v>
      </c>
      <c r="I518">
        <v>1.422E-2</v>
      </c>
      <c r="J518">
        <v>0</v>
      </c>
      <c r="O518">
        <f t="shared" si="511"/>
        <v>48.02</v>
      </c>
      <c r="P518">
        <f t="shared" si="512"/>
        <v>0</v>
      </c>
      <c r="Q518">
        <f t="shared" si="513"/>
        <v>3.16</v>
      </c>
      <c r="R518">
        <f t="shared" si="514"/>
        <v>0.11</v>
      </c>
      <c r="S518">
        <f t="shared" si="515"/>
        <v>44.86</v>
      </c>
      <c r="T518">
        <f t="shared" si="516"/>
        <v>0</v>
      </c>
      <c r="U518">
        <f t="shared" si="517"/>
        <v>4.9459648499999993</v>
      </c>
      <c r="V518">
        <f t="shared" si="518"/>
        <v>8.9941500000000011E-3</v>
      </c>
      <c r="W518">
        <f t="shared" si="519"/>
        <v>0</v>
      </c>
      <c r="X518">
        <f t="shared" si="520"/>
        <v>36.43</v>
      </c>
      <c r="Y518">
        <f t="shared" si="521"/>
        <v>32.380000000000003</v>
      </c>
      <c r="AA518">
        <v>47636896</v>
      </c>
      <c r="AB518">
        <f t="shared" si="522"/>
        <v>3377.2584750000001</v>
      </c>
      <c r="AC518">
        <f t="shared" si="523"/>
        <v>0</v>
      </c>
      <c r="AD518">
        <f>ROUND((((((ET518*1.15)*1.25))-(((EU518*1.15)*1.25)))+AE518),6)</f>
        <v>222.55375000000001</v>
      </c>
      <c r="AE518">
        <f>ROUND((((EU518*1.15)*1.25)),6)</f>
        <v>7.8343749999999996</v>
      </c>
      <c r="AF518">
        <f>ROUND((((EV518*1.15)*1.15)),6)</f>
        <v>3154.7047250000001</v>
      </c>
      <c r="AG518">
        <f t="shared" si="524"/>
        <v>0</v>
      </c>
      <c r="AH518">
        <f>(((EW518*1.15)*1.15))</f>
        <v>347.81749999999994</v>
      </c>
      <c r="AI518">
        <f>(((EX518*1.15)*1.25))</f>
        <v>0.63250000000000006</v>
      </c>
      <c r="AJ518">
        <f t="shared" si="525"/>
        <v>0</v>
      </c>
      <c r="AK518">
        <v>2540.23</v>
      </c>
      <c r="AL518">
        <v>0</v>
      </c>
      <c r="AM518">
        <v>154.82</v>
      </c>
      <c r="AN518">
        <v>5.45</v>
      </c>
      <c r="AO518">
        <v>2385.41</v>
      </c>
      <c r="AP518">
        <v>0</v>
      </c>
      <c r="AQ518">
        <v>263</v>
      </c>
      <c r="AR518">
        <v>0.44</v>
      </c>
      <c r="AS518">
        <v>0</v>
      </c>
      <c r="AT518">
        <v>81</v>
      </c>
      <c r="AU518">
        <v>72</v>
      </c>
      <c r="AV518">
        <v>1</v>
      </c>
      <c r="AW518">
        <v>1</v>
      </c>
      <c r="AZ518">
        <v>1</v>
      </c>
      <c r="BA518">
        <v>1</v>
      </c>
      <c r="BB518">
        <v>1</v>
      </c>
      <c r="BC518">
        <v>1</v>
      </c>
      <c r="BD518" t="s">
        <v>3</v>
      </c>
      <c r="BE518" t="s">
        <v>3</v>
      </c>
      <c r="BF518" t="s">
        <v>3</v>
      </c>
      <c r="BG518" t="s">
        <v>3</v>
      </c>
      <c r="BH518">
        <v>0</v>
      </c>
      <c r="BI518">
        <v>1</v>
      </c>
      <c r="BJ518" t="s">
        <v>377</v>
      </c>
      <c r="BM518">
        <v>9001</v>
      </c>
      <c r="BN518">
        <v>0</v>
      </c>
      <c r="BO518" t="s">
        <v>3</v>
      </c>
      <c r="BP518">
        <v>0</v>
      </c>
      <c r="BQ518">
        <v>2</v>
      </c>
      <c r="BR518">
        <v>0</v>
      </c>
      <c r="BS518">
        <v>1</v>
      </c>
      <c r="BT518">
        <v>1</v>
      </c>
      <c r="BU518">
        <v>1</v>
      </c>
      <c r="BV518">
        <v>1</v>
      </c>
      <c r="BW518">
        <v>1</v>
      </c>
      <c r="BX518">
        <v>1</v>
      </c>
      <c r="BY518" t="s">
        <v>3</v>
      </c>
      <c r="BZ518">
        <v>90</v>
      </c>
      <c r="CA518">
        <v>85</v>
      </c>
      <c r="CE518">
        <v>0</v>
      </c>
      <c r="CF518">
        <v>0</v>
      </c>
      <c r="CG518">
        <v>0</v>
      </c>
      <c r="CM518">
        <v>0</v>
      </c>
      <c r="CN518" t="s">
        <v>1175</v>
      </c>
      <c r="CO518">
        <v>0</v>
      </c>
      <c r="CP518">
        <f t="shared" si="526"/>
        <v>48.019999999999996</v>
      </c>
      <c r="CQ518">
        <f t="shared" si="527"/>
        <v>0</v>
      </c>
      <c r="CR518">
        <f t="shared" si="528"/>
        <v>222.55375000000001</v>
      </c>
      <c r="CS518">
        <f t="shared" si="529"/>
        <v>7.8343749999999996</v>
      </c>
      <c r="CT518">
        <f t="shared" si="530"/>
        <v>3154.7047250000001</v>
      </c>
      <c r="CU518">
        <f t="shared" si="531"/>
        <v>0</v>
      </c>
      <c r="CV518">
        <f t="shared" si="532"/>
        <v>347.81749999999994</v>
      </c>
      <c r="CW518">
        <f t="shared" si="533"/>
        <v>0.63250000000000006</v>
      </c>
      <c r="CX518">
        <f t="shared" si="534"/>
        <v>0</v>
      </c>
      <c r="CY518">
        <f t="shared" si="535"/>
        <v>36.425699999999999</v>
      </c>
      <c r="CZ518">
        <f t="shared" si="536"/>
        <v>32.378399999999999</v>
      </c>
      <c r="DC518" t="s">
        <v>3</v>
      </c>
      <c r="DD518" t="s">
        <v>3</v>
      </c>
      <c r="DE518" t="s">
        <v>348</v>
      </c>
      <c r="DF518" t="s">
        <v>348</v>
      </c>
      <c r="DG518" t="s">
        <v>196</v>
      </c>
      <c r="DH518" t="s">
        <v>3</v>
      </c>
      <c r="DI518" t="s">
        <v>196</v>
      </c>
      <c r="DJ518" t="s">
        <v>348</v>
      </c>
      <c r="DK518" t="s">
        <v>3</v>
      </c>
      <c r="DL518" t="s">
        <v>3</v>
      </c>
      <c r="DM518" t="s">
        <v>3</v>
      </c>
      <c r="DN518">
        <v>0</v>
      </c>
      <c r="DO518">
        <v>0</v>
      </c>
      <c r="DP518">
        <v>1</v>
      </c>
      <c r="DQ518">
        <v>1</v>
      </c>
      <c r="DU518">
        <v>1009</v>
      </c>
      <c r="DV518" t="s">
        <v>19</v>
      </c>
      <c r="DW518" t="s">
        <v>19</v>
      </c>
      <c r="DX518">
        <v>1000</v>
      </c>
      <c r="EE518">
        <v>45919569</v>
      </c>
      <c r="EF518">
        <v>2</v>
      </c>
      <c r="EG518" t="s">
        <v>24</v>
      </c>
      <c r="EH518">
        <v>0</v>
      </c>
      <c r="EI518" t="s">
        <v>3</v>
      </c>
      <c r="EJ518">
        <v>1</v>
      </c>
      <c r="EK518">
        <v>9001</v>
      </c>
      <c r="EL518" t="s">
        <v>25</v>
      </c>
      <c r="EM518" t="s">
        <v>26</v>
      </c>
      <c r="EO518" t="s">
        <v>351</v>
      </c>
      <c r="EQ518">
        <v>0</v>
      </c>
      <c r="ER518">
        <v>2540.23</v>
      </c>
      <c r="ES518">
        <v>0</v>
      </c>
      <c r="ET518">
        <v>154.82</v>
      </c>
      <c r="EU518">
        <v>5.45</v>
      </c>
      <c r="EV518">
        <v>2385.41</v>
      </c>
      <c r="EW518">
        <v>263</v>
      </c>
      <c r="EX518">
        <v>0.44</v>
      </c>
      <c r="EY518">
        <v>0</v>
      </c>
      <c r="FQ518">
        <v>0</v>
      </c>
      <c r="FR518">
        <f t="shared" si="537"/>
        <v>0</v>
      </c>
      <c r="FS518">
        <v>0</v>
      </c>
      <c r="FT518" t="s">
        <v>28</v>
      </c>
      <c r="FU518" t="s">
        <v>29</v>
      </c>
      <c r="FX518">
        <v>81</v>
      </c>
      <c r="FY518">
        <v>72.25</v>
      </c>
      <c r="GA518" t="s">
        <v>3</v>
      </c>
      <c r="GD518">
        <v>1</v>
      </c>
      <c r="GF518">
        <v>2023062089</v>
      </c>
      <c r="GG518">
        <v>2</v>
      </c>
      <c r="GH518">
        <v>1</v>
      </c>
      <c r="GI518">
        <v>-2</v>
      </c>
      <c r="GJ518">
        <v>0</v>
      </c>
      <c r="GK518">
        <v>0</v>
      </c>
      <c r="GL518">
        <f t="shared" si="538"/>
        <v>0</v>
      </c>
      <c r="GM518">
        <f t="shared" si="539"/>
        <v>116.83</v>
      </c>
      <c r="GN518">
        <f t="shared" si="540"/>
        <v>116.83</v>
      </c>
      <c r="GO518">
        <f t="shared" si="541"/>
        <v>0</v>
      </c>
      <c r="GP518">
        <f t="shared" si="542"/>
        <v>0</v>
      </c>
      <c r="GR518">
        <v>0</v>
      </c>
      <c r="GS518">
        <v>3</v>
      </c>
      <c r="GT518">
        <v>0</v>
      </c>
      <c r="GU518" t="s">
        <v>3</v>
      </c>
      <c r="GV518">
        <f t="shared" si="543"/>
        <v>0</v>
      </c>
      <c r="GW518">
        <v>1</v>
      </c>
      <c r="GX518">
        <f t="shared" si="544"/>
        <v>0</v>
      </c>
      <c r="HA518">
        <v>0</v>
      </c>
      <c r="HB518">
        <v>0</v>
      </c>
      <c r="HC518">
        <f t="shared" si="545"/>
        <v>0</v>
      </c>
      <c r="IK518">
        <v>0</v>
      </c>
    </row>
    <row r="519" spans="1:245" x14ac:dyDescent="0.2">
      <c r="A519">
        <v>17</v>
      </c>
      <c r="B519">
        <v>1</v>
      </c>
      <c r="C519">
        <f>ROW(SmtRes!A1106)</f>
        <v>1106</v>
      </c>
      <c r="D519">
        <f>ROW(EtalonRes!A1098)</f>
        <v>1098</v>
      </c>
      <c r="E519" t="s">
        <v>516</v>
      </c>
      <c r="F519" t="s">
        <v>375</v>
      </c>
      <c r="G519" t="s">
        <v>376</v>
      </c>
      <c r="H519" t="s">
        <v>19</v>
      </c>
      <c r="I519">
        <v>1.422E-2</v>
      </c>
      <c r="J519">
        <v>0</v>
      </c>
      <c r="O519">
        <f t="shared" si="511"/>
        <v>48.02</v>
      </c>
      <c r="P519">
        <f t="shared" si="512"/>
        <v>0</v>
      </c>
      <c r="Q519">
        <f t="shared" si="513"/>
        <v>3.16</v>
      </c>
      <c r="R519">
        <f t="shared" si="514"/>
        <v>0.11</v>
      </c>
      <c r="S519">
        <f t="shared" si="515"/>
        <v>44.86</v>
      </c>
      <c r="T519">
        <f t="shared" si="516"/>
        <v>0</v>
      </c>
      <c r="U519">
        <f t="shared" si="517"/>
        <v>4.9459648499999993</v>
      </c>
      <c r="V519">
        <f t="shared" si="518"/>
        <v>8.9941500000000011E-3</v>
      </c>
      <c r="W519">
        <f t="shared" si="519"/>
        <v>0</v>
      </c>
      <c r="X519">
        <f t="shared" si="520"/>
        <v>36.43</v>
      </c>
      <c r="Y519">
        <f t="shared" si="521"/>
        <v>32.380000000000003</v>
      </c>
      <c r="AA519">
        <v>47641669</v>
      </c>
      <c r="AB519">
        <f t="shared" si="522"/>
        <v>3377.2584750000001</v>
      </c>
      <c r="AC519">
        <f t="shared" si="523"/>
        <v>0</v>
      </c>
      <c r="AD519">
        <f>ROUND((((((ET519*1.15)*1.25))-(((EU519*1.15)*1.25)))+AE519),6)</f>
        <v>222.55375000000001</v>
      </c>
      <c r="AE519">
        <f>ROUND((((EU519*1.15)*1.25)),6)</f>
        <v>7.8343749999999996</v>
      </c>
      <c r="AF519">
        <f>ROUND((((EV519*1.15)*1.15)),6)</f>
        <v>3154.7047250000001</v>
      </c>
      <c r="AG519">
        <f t="shared" si="524"/>
        <v>0</v>
      </c>
      <c r="AH519">
        <f>(((EW519*1.15)*1.15))</f>
        <v>347.81749999999994</v>
      </c>
      <c r="AI519">
        <f>(((EX519*1.15)*1.25))</f>
        <v>0.63250000000000006</v>
      </c>
      <c r="AJ519">
        <f t="shared" si="525"/>
        <v>0</v>
      </c>
      <c r="AK519">
        <v>2540.23</v>
      </c>
      <c r="AL519">
        <v>0</v>
      </c>
      <c r="AM519">
        <v>154.82</v>
      </c>
      <c r="AN519">
        <v>5.45</v>
      </c>
      <c r="AO519">
        <v>2385.41</v>
      </c>
      <c r="AP519">
        <v>0</v>
      </c>
      <c r="AQ519">
        <v>263</v>
      </c>
      <c r="AR519">
        <v>0.44</v>
      </c>
      <c r="AS519">
        <v>0</v>
      </c>
      <c r="AT519">
        <v>81</v>
      </c>
      <c r="AU519">
        <v>72</v>
      </c>
      <c r="AV519">
        <v>1</v>
      </c>
      <c r="AW519">
        <v>1</v>
      </c>
      <c r="AZ519">
        <v>1</v>
      </c>
      <c r="BA519">
        <v>1</v>
      </c>
      <c r="BB519">
        <v>1</v>
      </c>
      <c r="BC519">
        <v>1</v>
      </c>
      <c r="BD519" t="s">
        <v>3</v>
      </c>
      <c r="BE519" t="s">
        <v>3</v>
      </c>
      <c r="BF519" t="s">
        <v>3</v>
      </c>
      <c r="BG519" t="s">
        <v>3</v>
      </c>
      <c r="BH519">
        <v>0</v>
      </c>
      <c r="BI519">
        <v>1</v>
      </c>
      <c r="BJ519" t="s">
        <v>377</v>
      </c>
      <c r="BM519">
        <v>9001</v>
      </c>
      <c r="BN519">
        <v>0</v>
      </c>
      <c r="BO519" t="s">
        <v>3</v>
      </c>
      <c r="BP519">
        <v>0</v>
      </c>
      <c r="BQ519">
        <v>2</v>
      </c>
      <c r="BR519">
        <v>0</v>
      </c>
      <c r="BS519">
        <v>1</v>
      </c>
      <c r="BT519">
        <v>1</v>
      </c>
      <c r="BU519">
        <v>1</v>
      </c>
      <c r="BV519">
        <v>1</v>
      </c>
      <c r="BW519">
        <v>1</v>
      </c>
      <c r="BX519">
        <v>1</v>
      </c>
      <c r="BY519" t="s">
        <v>3</v>
      </c>
      <c r="BZ519">
        <v>90</v>
      </c>
      <c r="CA519">
        <v>85</v>
      </c>
      <c r="CE519">
        <v>0</v>
      </c>
      <c r="CF519">
        <v>0</v>
      </c>
      <c r="CG519">
        <v>0</v>
      </c>
      <c r="CM519">
        <v>0</v>
      </c>
      <c r="CN519" t="s">
        <v>1175</v>
      </c>
      <c r="CO519">
        <v>0</v>
      </c>
      <c r="CP519">
        <f t="shared" si="526"/>
        <v>48.019999999999996</v>
      </c>
      <c r="CQ519">
        <f t="shared" si="527"/>
        <v>0</v>
      </c>
      <c r="CR519">
        <f t="shared" si="528"/>
        <v>222.55375000000001</v>
      </c>
      <c r="CS519">
        <f t="shared" si="529"/>
        <v>7.8343749999999996</v>
      </c>
      <c r="CT519">
        <f t="shared" si="530"/>
        <v>3154.7047250000001</v>
      </c>
      <c r="CU519">
        <f t="shared" si="531"/>
        <v>0</v>
      </c>
      <c r="CV519">
        <f t="shared" si="532"/>
        <v>347.81749999999994</v>
      </c>
      <c r="CW519">
        <f t="shared" si="533"/>
        <v>0.63250000000000006</v>
      </c>
      <c r="CX519">
        <f t="shared" si="534"/>
        <v>0</v>
      </c>
      <c r="CY519">
        <f t="shared" si="535"/>
        <v>36.425699999999999</v>
      </c>
      <c r="CZ519">
        <f t="shared" si="536"/>
        <v>32.378399999999999</v>
      </c>
      <c r="DC519" t="s">
        <v>3</v>
      </c>
      <c r="DD519" t="s">
        <v>3</v>
      </c>
      <c r="DE519" t="s">
        <v>348</v>
      </c>
      <c r="DF519" t="s">
        <v>348</v>
      </c>
      <c r="DG519" t="s">
        <v>196</v>
      </c>
      <c r="DH519" t="s">
        <v>3</v>
      </c>
      <c r="DI519" t="s">
        <v>196</v>
      </c>
      <c r="DJ519" t="s">
        <v>348</v>
      </c>
      <c r="DK519" t="s">
        <v>3</v>
      </c>
      <c r="DL519" t="s">
        <v>3</v>
      </c>
      <c r="DM519" t="s">
        <v>3</v>
      </c>
      <c r="DN519">
        <v>0</v>
      </c>
      <c r="DO519">
        <v>0</v>
      </c>
      <c r="DP519">
        <v>1</v>
      </c>
      <c r="DQ519">
        <v>1</v>
      </c>
      <c r="DU519">
        <v>1009</v>
      </c>
      <c r="DV519" t="s">
        <v>19</v>
      </c>
      <c r="DW519" t="s">
        <v>19</v>
      </c>
      <c r="DX519">
        <v>1000</v>
      </c>
      <c r="EE519">
        <v>45919569</v>
      </c>
      <c r="EF519">
        <v>2</v>
      </c>
      <c r="EG519" t="s">
        <v>24</v>
      </c>
      <c r="EH519">
        <v>0</v>
      </c>
      <c r="EI519" t="s">
        <v>3</v>
      </c>
      <c r="EJ519">
        <v>1</v>
      </c>
      <c r="EK519">
        <v>9001</v>
      </c>
      <c r="EL519" t="s">
        <v>25</v>
      </c>
      <c r="EM519" t="s">
        <v>26</v>
      </c>
      <c r="EO519" t="s">
        <v>351</v>
      </c>
      <c r="EQ519">
        <v>0</v>
      </c>
      <c r="ER519">
        <v>2540.23</v>
      </c>
      <c r="ES519">
        <v>0</v>
      </c>
      <c r="ET519">
        <v>154.82</v>
      </c>
      <c r="EU519">
        <v>5.45</v>
      </c>
      <c r="EV519">
        <v>2385.41</v>
      </c>
      <c r="EW519">
        <v>263</v>
      </c>
      <c r="EX519">
        <v>0.44</v>
      </c>
      <c r="EY519">
        <v>0</v>
      </c>
      <c r="FQ519">
        <v>0</v>
      </c>
      <c r="FR519">
        <f t="shared" si="537"/>
        <v>0</v>
      </c>
      <c r="FS519">
        <v>0</v>
      </c>
      <c r="FT519" t="s">
        <v>28</v>
      </c>
      <c r="FU519" t="s">
        <v>29</v>
      </c>
      <c r="FX519">
        <v>81</v>
      </c>
      <c r="FY519">
        <v>72.25</v>
      </c>
      <c r="GA519" t="s">
        <v>3</v>
      </c>
      <c r="GD519">
        <v>1</v>
      </c>
      <c r="GF519">
        <v>2023062089</v>
      </c>
      <c r="GG519">
        <v>2</v>
      </c>
      <c r="GH519">
        <v>1</v>
      </c>
      <c r="GI519">
        <v>-2</v>
      </c>
      <c r="GJ519">
        <v>0</v>
      </c>
      <c r="GK519">
        <v>0</v>
      </c>
      <c r="GL519">
        <f t="shared" si="538"/>
        <v>0</v>
      </c>
      <c r="GM519">
        <f t="shared" si="539"/>
        <v>116.83</v>
      </c>
      <c r="GN519">
        <f t="shared" si="540"/>
        <v>116.83</v>
      </c>
      <c r="GO519">
        <f t="shared" si="541"/>
        <v>0</v>
      </c>
      <c r="GP519">
        <f t="shared" si="542"/>
        <v>0</v>
      </c>
      <c r="GR519">
        <v>0</v>
      </c>
      <c r="GS519">
        <v>0</v>
      </c>
      <c r="GT519">
        <v>0</v>
      </c>
      <c r="GU519" t="s">
        <v>3</v>
      </c>
      <c r="GV519">
        <f t="shared" si="543"/>
        <v>0</v>
      </c>
      <c r="GW519">
        <v>1</v>
      </c>
      <c r="GX519">
        <f t="shared" si="544"/>
        <v>0</v>
      </c>
      <c r="HA519">
        <v>0</v>
      </c>
      <c r="HB519">
        <v>0</v>
      </c>
      <c r="HC519">
        <f t="shared" si="545"/>
        <v>0</v>
      </c>
      <c r="IK519">
        <v>0</v>
      </c>
    </row>
    <row r="520" spans="1:245" x14ac:dyDescent="0.2">
      <c r="A520">
        <v>18</v>
      </c>
      <c r="B520">
        <v>1</v>
      </c>
      <c r="C520">
        <v>1101</v>
      </c>
      <c r="E520" t="s">
        <v>517</v>
      </c>
      <c r="F520" t="s">
        <v>379</v>
      </c>
      <c r="G520" t="s">
        <v>380</v>
      </c>
      <c r="H520" t="s">
        <v>19</v>
      </c>
      <c r="I520">
        <f>I518*J520</f>
        <v>1.422E-2</v>
      </c>
      <c r="J520">
        <v>1</v>
      </c>
      <c r="O520">
        <f t="shared" si="511"/>
        <v>192.95</v>
      </c>
      <c r="P520">
        <f t="shared" si="512"/>
        <v>192.95</v>
      </c>
      <c r="Q520">
        <f t="shared" si="513"/>
        <v>0</v>
      </c>
      <c r="R520">
        <f t="shared" si="514"/>
        <v>0</v>
      </c>
      <c r="S520">
        <f t="shared" si="515"/>
        <v>0</v>
      </c>
      <c r="T520">
        <f t="shared" si="516"/>
        <v>0</v>
      </c>
      <c r="U520">
        <f t="shared" si="517"/>
        <v>0</v>
      </c>
      <c r="V520">
        <f t="shared" si="518"/>
        <v>0</v>
      </c>
      <c r="W520">
        <f t="shared" si="519"/>
        <v>0</v>
      </c>
      <c r="X520">
        <f t="shared" si="520"/>
        <v>0</v>
      </c>
      <c r="Y520">
        <f t="shared" si="521"/>
        <v>0</v>
      </c>
      <c r="AA520">
        <v>47636896</v>
      </c>
      <c r="AB520">
        <f t="shared" si="522"/>
        <v>13568.69</v>
      </c>
      <c r="AC520">
        <f t="shared" si="523"/>
        <v>13568.69</v>
      </c>
      <c r="AD520">
        <f>ROUND((((ET520)-(EU520))+AE520),6)</f>
        <v>0</v>
      </c>
      <c r="AE520">
        <f>ROUND((EU520),6)</f>
        <v>0</v>
      </c>
      <c r="AF520">
        <f>ROUND((EV520),6)</f>
        <v>0</v>
      </c>
      <c r="AG520">
        <f t="shared" si="524"/>
        <v>0</v>
      </c>
      <c r="AH520">
        <f>(EW520)</f>
        <v>0</v>
      </c>
      <c r="AI520">
        <f>(EX520)</f>
        <v>0</v>
      </c>
      <c r="AJ520">
        <f t="shared" si="525"/>
        <v>0</v>
      </c>
      <c r="AK520">
        <v>13568.69</v>
      </c>
      <c r="AL520">
        <v>13568.69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81</v>
      </c>
      <c r="AU520">
        <v>72</v>
      </c>
      <c r="AV520">
        <v>1</v>
      </c>
      <c r="AW520">
        <v>1</v>
      </c>
      <c r="AZ520">
        <v>1</v>
      </c>
      <c r="BA520">
        <v>1</v>
      </c>
      <c r="BB520">
        <v>1</v>
      </c>
      <c r="BC520">
        <v>1</v>
      </c>
      <c r="BD520" t="s">
        <v>3</v>
      </c>
      <c r="BE520" t="s">
        <v>3</v>
      </c>
      <c r="BF520" t="s">
        <v>3</v>
      </c>
      <c r="BG520" t="s">
        <v>3</v>
      </c>
      <c r="BH520">
        <v>3</v>
      </c>
      <c r="BI520">
        <v>1</v>
      </c>
      <c r="BJ520" t="s">
        <v>381</v>
      </c>
      <c r="BM520">
        <v>9001</v>
      </c>
      <c r="BN520">
        <v>0</v>
      </c>
      <c r="BO520" t="s">
        <v>3</v>
      </c>
      <c r="BP520">
        <v>0</v>
      </c>
      <c r="BQ520">
        <v>2</v>
      </c>
      <c r="BR520">
        <v>0</v>
      </c>
      <c r="BS520">
        <v>1</v>
      </c>
      <c r="BT520">
        <v>1</v>
      </c>
      <c r="BU520">
        <v>1</v>
      </c>
      <c r="BV520">
        <v>1</v>
      </c>
      <c r="BW520">
        <v>1</v>
      </c>
      <c r="BX520">
        <v>1</v>
      </c>
      <c r="BY520" t="s">
        <v>3</v>
      </c>
      <c r="BZ520">
        <v>90</v>
      </c>
      <c r="CA520">
        <v>85</v>
      </c>
      <c r="CE520">
        <v>0</v>
      </c>
      <c r="CF520">
        <v>0</v>
      </c>
      <c r="CG520">
        <v>0</v>
      </c>
      <c r="CM520">
        <v>0</v>
      </c>
      <c r="CN520" t="s">
        <v>3</v>
      </c>
      <c r="CO520">
        <v>0</v>
      </c>
      <c r="CP520">
        <f t="shared" si="526"/>
        <v>192.95</v>
      </c>
      <c r="CQ520">
        <f t="shared" si="527"/>
        <v>13568.69</v>
      </c>
      <c r="CR520">
        <f t="shared" si="528"/>
        <v>0</v>
      </c>
      <c r="CS520">
        <f t="shared" si="529"/>
        <v>0</v>
      </c>
      <c r="CT520">
        <f t="shared" si="530"/>
        <v>0</v>
      </c>
      <c r="CU520">
        <f t="shared" si="531"/>
        <v>0</v>
      </c>
      <c r="CV520">
        <f t="shared" si="532"/>
        <v>0</v>
      </c>
      <c r="CW520">
        <f t="shared" si="533"/>
        <v>0</v>
      </c>
      <c r="CX520">
        <f t="shared" si="534"/>
        <v>0</v>
      </c>
      <c r="CY520">
        <f t="shared" si="535"/>
        <v>0</v>
      </c>
      <c r="CZ520">
        <f t="shared" si="536"/>
        <v>0</v>
      </c>
      <c r="DC520" t="s">
        <v>3</v>
      </c>
      <c r="DD520" t="s">
        <v>3</v>
      </c>
      <c r="DE520" t="s">
        <v>3</v>
      </c>
      <c r="DF520" t="s">
        <v>3</v>
      </c>
      <c r="DG520" t="s">
        <v>3</v>
      </c>
      <c r="DH520" t="s">
        <v>3</v>
      </c>
      <c r="DI520" t="s">
        <v>3</v>
      </c>
      <c r="DJ520" t="s">
        <v>3</v>
      </c>
      <c r="DK520" t="s">
        <v>3</v>
      </c>
      <c r="DL520" t="s">
        <v>3</v>
      </c>
      <c r="DM520" t="s">
        <v>3</v>
      </c>
      <c r="DN520">
        <v>0</v>
      </c>
      <c r="DO520">
        <v>0</v>
      </c>
      <c r="DP520">
        <v>1</v>
      </c>
      <c r="DQ520">
        <v>1</v>
      </c>
      <c r="DU520">
        <v>1009</v>
      </c>
      <c r="DV520" t="s">
        <v>19</v>
      </c>
      <c r="DW520" t="s">
        <v>19</v>
      </c>
      <c r="DX520">
        <v>1000</v>
      </c>
      <c r="EE520">
        <v>45919569</v>
      </c>
      <c r="EF520">
        <v>2</v>
      </c>
      <c r="EG520" t="s">
        <v>24</v>
      </c>
      <c r="EH520">
        <v>0</v>
      </c>
      <c r="EI520" t="s">
        <v>3</v>
      </c>
      <c r="EJ520">
        <v>1</v>
      </c>
      <c r="EK520">
        <v>9001</v>
      </c>
      <c r="EL520" t="s">
        <v>25</v>
      </c>
      <c r="EM520" t="s">
        <v>26</v>
      </c>
      <c r="EO520" t="s">
        <v>3</v>
      </c>
      <c r="EQ520">
        <v>0</v>
      </c>
      <c r="ER520">
        <v>13568.69</v>
      </c>
      <c r="ES520">
        <v>13568.69</v>
      </c>
      <c r="ET520">
        <v>0</v>
      </c>
      <c r="EU520">
        <v>0</v>
      </c>
      <c r="EV520">
        <v>0</v>
      </c>
      <c r="EW520">
        <v>0</v>
      </c>
      <c r="EX520">
        <v>0</v>
      </c>
      <c r="FQ520">
        <v>0</v>
      </c>
      <c r="FR520">
        <f t="shared" si="537"/>
        <v>0</v>
      </c>
      <c r="FS520">
        <v>0</v>
      </c>
      <c r="FT520" t="s">
        <v>28</v>
      </c>
      <c r="FU520" t="s">
        <v>29</v>
      </c>
      <c r="FX520">
        <v>81</v>
      </c>
      <c r="FY520">
        <v>72.25</v>
      </c>
      <c r="GA520" t="s">
        <v>3</v>
      </c>
      <c r="GD520">
        <v>1</v>
      </c>
      <c r="GF520">
        <v>-1264958911</v>
      </c>
      <c r="GG520">
        <v>2</v>
      </c>
      <c r="GH520">
        <v>1</v>
      </c>
      <c r="GI520">
        <v>-2</v>
      </c>
      <c r="GJ520">
        <v>0</v>
      </c>
      <c r="GK520">
        <v>0</v>
      </c>
      <c r="GL520">
        <f t="shared" si="538"/>
        <v>0</v>
      </c>
      <c r="GM520">
        <f t="shared" si="539"/>
        <v>192.95</v>
      </c>
      <c r="GN520">
        <f t="shared" si="540"/>
        <v>192.95</v>
      </c>
      <c r="GO520">
        <f t="shared" si="541"/>
        <v>0</v>
      </c>
      <c r="GP520">
        <f t="shared" si="542"/>
        <v>0</v>
      </c>
      <c r="GR520">
        <v>0</v>
      </c>
      <c r="GS520">
        <v>3</v>
      </c>
      <c r="GT520">
        <v>0</v>
      </c>
      <c r="GU520" t="s">
        <v>3</v>
      </c>
      <c r="GV520">
        <f t="shared" si="543"/>
        <v>0</v>
      </c>
      <c r="GW520">
        <v>1</v>
      </c>
      <c r="GX520">
        <f t="shared" si="544"/>
        <v>0</v>
      </c>
      <c r="HA520">
        <v>0</v>
      </c>
      <c r="HB520">
        <v>0</v>
      </c>
      <c r="HC520">
        <f t="shared" si="545"/>
        <v>0</v>
      </c>
      <c r="IK520">
        <v>0</v>
      </c>
    </row>
    <row r="521" spans="1:245" x14ac:dyDescent="0.2">
      <c r="A521">
        <v>18</v>
      </c>
      <c r="B521">
        <v>1</v>
      </c>
      <c r="C521">
        <v>1106</v>
      </c>
      <c r="E521" t="s">
        <v>517</v>
      </c>
      <c r="F521" t="s">
        <v>379</v>
      </c>
      <c r="G521" t="s">
        <v>380</v>
      </c>
      <c r="H521" t="s">
        <v>19</v>
      </c>
      <c r="I521">
        <f>I519*J521</f>
        <v>1.422E-2</v>
      </c>
      <c r="J521">
        <v>1</v>
      </c>
      <c r="O521">
        <f t="shared" si="511"/>
        <v>192.95</v>
      </c>
      <c r="P521">
        <f t="shared" si="512"/>
        <v>192.95</v>
      </c>
      <c r="Q521">
        <f t="shared" si="513"/>
        <v>0</v>
      </c>
      <c r="R521">
        <f t="shared" si="514"/>
        <v>0</v>
      </c>
      <c r="S521">
        <f t="shared" si="515"/>
        <v>0</v>
      </c>
      <c r="T521">
        <f t="shared" si="516"/>
        <v>0</v>
      </c>
      <c r="U521">
        <f t="shared" si="517"/>
        <v>0</v>
      </c>
      <c r="V521">
        <f t="shared" si="518"/>
        <v>0</v>
      </c>
      <c r="W521">
        <f t="shared" si="519"/>
        <v>0</v>
      </c>
      <c r="X521">
        <f t="shared" si="520"/>
        <v>0</v>
      </c>
      <c r="Y521">
        <f t="shared" si="521"/>
        <v>0</v>
      </c>
      <c r="AA521">
        <v>47641669</v>
      </c>
      <c r="AB521">
        <f t="shared" si="522"/>
        <v>13568.69</v>
      </c>
      <c r="AC521">
        <f t="shared" si="523"/>
        <v>13568.69</v>
      </c>
      <c r="AD521">
        <f>ROUND((((ET521)-(EU521))+AE521),6)</f>
        <v>0</v>
      </c>
      <c r="AE521">
        <f>ROUND((EU521),6)</f>
        <v>0</v>
      </c>
      <c r="AF521">
        <f>ROUND((EV521),6)</f>
        <v>0</v>
      </c>
      <c r="AG521">
        <f t="shared" si="524"/>
        <v>0</v>
      </c>
      <c r="AH521">
        <f>(EW521)</f>
        <v>0</v>
      </c>
      <c r="AI521">
        <f>(EX521)</f>
        <v>0</v>
      </c>
      <c r="AJ521">
        <f t="shared" si="525"/>
        <v>0</v>
      </c>
      <c r="AK521">
        <v>13568.69</v>
      </c>
      <c r="AL521">
        <v>13568.69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81</v>
      </c>
      <c r="AU521">
        <v>72</v>
      </c>
      <c r="AV521">
        <v>1</v>
      </c>
      <c r="AW521">
        <v>1</v>
      </c>
      <c r="AZ521">
        <v>1</v>
      </c>
      <c r="BA521">
        <v>1</v>
      </c>
      <c r="BB521">
        <v>1</v>
      </c>
      <c r="BC521">
        <v>1</v>
      </c>
      <c r="BD521" t="s">
        <v>3</v>
      </c>
      <c r="BE521" t="s">
        <v>3</v>
      </c>
      <c r="BF521" t="s">
        <v>3</v>
      </c>
      <c r="BG521" t="s">
        <v>3</v>
      </c>
      <c r="BH521">
        <v>3</v>
      </c>
      <c r="BI521">
        <v>1</v>
      </c>
      <c r="BJ521" t="s">
        <v>381</v>
      </c>
      <c r="BM521">
        <v>9001</v>
      </c>
      <c r="BN521">
        <v>0</v>
      </c>
      <c r="BO521" t="s">
        <v>3</v>
      </c>
      <c r="BP521">
        <v>0</v>
      </c>
      <c r="BQ521">
        <v>2</v>
      </c>
      <c r="BR521">
        <v>0</v>
      </c>
      <c r="BS521">
        <v>1</v>
      </c>
      <c r="BT521">
        <v>1</v>
      </c>
      <c r="BU521">
        <v>1</v>
      </c>
      <c r="BV521">
        <v>1</v>
      </c>
      <c r="BW521">
        <v>1</v>
      </c>
      <c r="BX521">
        <v>1</v>
      </c>
      <c r="BY521" t="s">
        <v>3</v>
      </c>
      <c r="BZ521">
        <v>90</v>
      </c>
      <c r="CA521">
        <v>85</v>
      </c>
      <c r="CE521">
        <v>0</v>
      </c>
      <c r="CF521">
        <v>0</v>
      </c>
      <c r="CG521">
        <v>0</v>
      </c>
      <c r="CM521">
        <v>0</v>
      </c>
      <c r="CN521" t="s">
        <v>3</v>
      </c>
      <c r="CO521">
        <v>0</v>
      </c>
      <c r="CP521">
        <f t="shared" si="526"/>
        <v>192.95</v>
      </c>
      <c r="CQ521">
        <f t="shared" si="527"/>
        <v>13568.69</v>
      </c>
      <c r="CR521">
        <f t="shared" si="528"/>
        <v>0</v>
      </c>
      <c r="CS521">
        <f t="shared" si="529"/>
        <v>0</v>
      </c>
      <c r="CT521">
        <f t="shared" si="530"/>
        <v>0</v>
      </c>
      <c r="CU521">
        <f t="shared" si="531"/>
        <v>0</v>
      </c>
      <c r="CV521">
        <f t="shared" si="532"/>
        <v>0</v>
      </c>
      <c r="CW521">
        <f t="shared" si="533"/>
        <v>0</v>
      </c>
      <c r="CX521">
        <f t="shared" si="534"/>
        <v>0</v>
      </c>
      <c r="CY521">
        <f t="shared" si="535"/>
        <v>0</v>
      </c>
      <c r="CZ521">
        <f t="shared" si="536"/>
        <v>0</v>
      </c>
      <c r="DC521" t="s">
        <v>3</v>
      </c>
      <c r="DD521" t="s">
        <v>3</v>
      </c>
      <c r="DE521" t="s">
        <v>3</v>
      </c>
      <c r="DF521" t="s">
        <v>3</v>
      </c>
      <c r="DG521" t="s">
        <v>3</v>
      </c>
      <c r="DH521" t="s">
        <v>3</v>
      </c>
      <c r="DI521" t="s">
        <v>3</v>
      </c>
      <c r="DJ521" t="s">
        <v>3</v>
      </c>
      <c r="DK521" t="s">
        <v>3</v>
      </c>
      <c r="DL521" t="s">
        <v>3</v>
      </c>
      <c r="DM521" t="s">
        <v>3</v>
      </c>
      <c r="DN521">
        <v>0</v>
      </c>
      <c r="DO521">
        <v>0</v>
      </c>
      <c r="DP521">
        <v>1</v>
      </c>
      <c r="DQ521">
        <v>1</v>
      </c>
      <c r="DU521">
        <v>1009</v>
      </c>
      <c r="DV521" t="s">
        <v>19</v>
      </c>
      <c r="DW521" t="s">
        <v>19</v>
      </c>
      <c r="DX521">
        <v>1000</v>
      </c>
      <c r="EE521">
        <v>45919569</v>
      </c>
      <c r="EF521">
        <v>2</v>
      </c>
      <c r="EG521" t="s">
        <v>24</v>
      </c>
      <c r="EH521">
        <v>0</v>
      </c>
      <c r="EI521" t="s">
        <v>3</v>
      </c>
      <c r="EJ521">
        <v>1</v>
      </c>
      <c r="EK521">
        <v>9001</v>
      </c>
      <c r="EL521" t="s">
        <v>25</v>
      </c>
      <c r="EM521" t="s">
        <v>26</v>
      </c>
      <c r="EO521" t="s">
        <v>3</v>
      </c>
      <c r="EQ521">
        <v>0</v>
      </c>
      <c r="ER521">
        <v>13568.69</v>
      </c>
      <c r="ES521">
        <v>13568.69</v>
      </c>
      <c r="ET521">
        <v>0</v>
      </c>
      <c r="EU521">
        <v>0</v>
      </c>
      <c r="EV521">
        <v>0</v>
      </c>
      <c r="EW521">
        <v>0</v>
      </c>
      <c r="EX521">
        <v>0</v>
      </c>
      <c r="FQ521">
        <v>0</v>
      </c>
      <c r="FR521">
        <f t="shared" si="537"/>
        <v>0</v>
      </c>
      <c r="FS521">
        <v>0</v>
      </c>
      <c r="FT521" t="s">
        <v>28</v>
      </c>
      <c r="FU521" t="s">
        <v>29</v>
      </c>
      <c r="FX521">
        <v>81</v>
      </c>
      <c r="FY521">
        <v>72.25</v>
      </c>
      <c r="GA521" t="s">
        <v>3</v>
      </c>
      <c r="GD521">
        <v>1</v>
      </c>
      <c r="GF521">
        <v>-1264958911</v>
      </c>
      <c r="GG521">
        <v>2</v>
      </c>
      <c r="GH521">
        <v>1</v>
      </c>
      <c r="GI521">
        <v>-2</v>
      </c>
      <c r="GJ521">
        <v>0</v>
      </c>
      <c r="GK521">
        <v>0</v>
      </c>
      <c r="GL521">
        <f t="shared" si="538"/>
        <v>0</v>
      </c>
      <c r="GM521">
        <f t="shared" si="539"/>
        <v>192.95</v>
      </c>
      <c r="GN521">
        <f t="shared" si="540"/>
        <v>192.95</v>
      </c>
      <c r="GO521">
        <f t="shared" si="541"/>
        <v>0</v>
      </c>
      <c r="GP521">
        <f t="shared" si="542"/>
        <v>0</v>
      </c>
      <c r="GR521">
        <v>0</v>
      </c>
      <c r="GS521">
        <v>0</v>
      </c>
      <c r="GT521">
        <v>0</v>
      </c>
      <c r="GU521" t="s">
        <v>3</v>
      </c>
      <c r="GV521">
        <f t="shared" si="543"/>
        <v>0</v>
      </c>
      <c r="GW521">
        <v>1</v>
      </c>
      <c r="GX521">
        <f t="shared" si="544"/>
        <v>0</v>
      </c>
      <c r="HA521">
        <v>0</v>
      </c>
      <c r="HB521">
        <v>0</v>
      </c>
      <c r="HC521">
        <f t="shared" si="545"/>
        <v>0</v>
      </c>
      <c r="IK521">
        <v>0</v>
      </c>
    </row>
    <row r="522" spans="1:245" x14ac:dyDescent="0.2">
      <c r="A522">
        <v>17</v>
      </c>
      <c r="B522">
        <v>1</v>
      </c>
      <c r="C522">
        <f>ROW(SmtRes!A1129)</f>
        <v>1129</v>
      </c>
      <c r="D522">
        <f>ROW(EtalonRes!A1121)</f>
        <v>1121</v>
      </c>
      <c r="E522" t="s">
        <v>518</v>
      </c>
      <c r="F522" t="s">
        <v>383</v>
      </c>
      <c r="G522" t="s">
        <v>384</v>
      </c>
      <c r="H522" t="s">
        <v>19</v>
      </c>
      <c r="I522">
        <f>ROUND((14.58*10.5+13*12+5.25*17+1.7*35+2.02*5)/1000,9)</f>
        <v>0.46794000000000002</v>
      </c>
      <c r="J522">
        <v>0</v>
      </c>
      <c r="O522">
        <f t="shared" si="511"/>
        <v>482.12</v>
      </c>
      <c r="P522">
        <f t="shared" si="512"/>
        <v>210.77</v>
      </c>
      <c r="Q522">
        <f t="shared" si="513"/>
        <v>158.61000000000001</v>
      </c>
      <c r="R522">
        <f t="shared" si="514"/>
        <v>13.23</v>
      </c>
      <c r="S522">
        <f t="shared" si="515"/>
        <v>112.74</v>
      </c>
      <c r="T522">
        <f t="shared" si="516"/>
        <v>0</v>
      </c>
      <c r="U522">
        <f t="shared" si="517"/>
        <v>11.993325596999998</v>
      </c>
      <c r="V522">
        <f t="shared" si="518"/>
        <v>0.98881571249999989</v>
      </c>
      <c r="W522">
        <f t="shared" si="519"/>
        <v>0</v>
      </c>
      <c r="X522">
        <f t="shared" si="520"/>
        <v>102.04</v>
      </c>
      <c r="Y522">
        <f t="shared" si="521"/>
        <v>90.7</v>
      </c>
      <c r="AA522">
        <v>47636896</v>
      </c>
      <c r="AB522">
        <f t="shared" si="522"/>
        <v>1030.2879499999999</v>
      </c>
      <c r="AC522">
        <f t="shared" si="523"/>
        <v>450.42</v>
      </c>
      <c r="AD522">
        <f>ROUND((((((ET522*1.15)*1.25))-(((EU522*1.15)*1.25)))+AE522),6)</f>
        <v>338.948125</v>
      </c>
      <c r="AE522">
        <f>ROUND((((EU522*1.15)*1.25)),6)</f>
        <v>28.275625000000002</v>
      </c>
      <c r="AF522">
        <f>ROUND((((EV522*1.15)*1.15)),6)</f>
        <v>240.919825</v>
      </c>
      <c r="AG522">
        <f t="shared" si="524"/>
        <v>0</v>
      </c>
      <c r="AH522">
        <f>(((EW522*1.15)*1.15))</f>
        <v>25.630049999999994</v>
      </c>
      <c r="AI522">
        <f>(((EX522*1.15)*1.25))</f>
        <v>2.1131249999999997</v>
      </c>
      <c r="AJ522">
        <f t="shared" si="525"/>
        <v>0</v>
      </c>
      <c r="AK522">
        <v>868.38</v>
      </c>
      <c r="AL522">
        <v>450.42</v>
      </c>
      <c r="AM522">
        <v>235.79</v>
      </c>
      <c r="AN522">
        <v>19.670000000000002</v>
      </c>
      <c r="AO522">
        <v>182.17</v>
      </c>
      <c r="AP522">
        <v>0</v>
      </c>
      <c r="AQ522">
        <v>19.38</v>
      </c>
      <c r="AR522">
        <v>1.47</v>
      </c>
      <c r="AS522">
        <v>0</v>
      </c>
      <c r="AT522">
        <v>81</v>
      </c>
      <c r="AU522">
        <v>72</v>
      </c>
      <c r="AV522">
        <v>1</v>
      </c>
      <c r="AW522">
        <v>1</v>
      </c>
      <c r="AZ522">
        <v>1</v>
      </c>
      <c r="BA522">
        <v>1</v>
      </c>
      <c r="BB522">
        <v>1</v>
      </c>
      <c r="BC522">
        <v>1</v>
      </c>
      <c r="BD522" t="s">
        <v>3</v>
      </c>
      <c r="BE522" t="s">
        <v>3</v>
      </c>
      <c r="BF522" t="s">
        <v>3</v>
      </c>
      <c r="BG522" t="s">
        <v>3</v>
      </c>
      <c r="BH522">
        <v>0</v>
      </c>
      <c r="BI522">
        <v>1</v>
      </c>
      <c r="BJ522" t="s">
        <v>385</v>
      </c>
      <c r="BM522">
        <v>9001</v>
      </c>
      <c r="BN522">
        <v>0</v>
      </c>
      <c r="BO522" t="s">
        <v>3</v>
      </c>
      <c r="BP522">
        <v>0</v>
      </c>
      <c r="BQ522">
        <v>2</v>
      </c>
      <c r="BR522">
        <v>0</v>
      </c>
      <c r="BS522">
        <v>1</v>
      </c>
      <c r="BT522">
        <v>1</v>
      </c>
      <c r="BU522">
        <v>1</v>
      </c>
      <c r="BV522">
        <v>1</v>
      </c>
      <c r="BW522">
        <v>1</v>
      </c>
      <c r="BX522">
        <v>1</v>
      </c>
      <c r="BY522" t="s">
        <v>3</v>
      </c>
      <c r="BZ522">
        <v>90</v>
      </c>
      <c r="CA522">
        <v>85</v>
      </c>
      <c r="CE522">
        <v>0</v>
      </c>
      <c r="CF522">
        <v>0</v>
      </c>
      <c r="CG522">
        <v>0</v>
      </c>
      <c r="CM522">
        <v>0</v>
      </c>
      <c r="CN522" t="s">
        <v>1175</v>
      </c>
      <c r="CO522">
        <v>0</v>
      </c>
      <c r="CP522">
        <f t="shared" si="526"/>
        <v>482.12</v>
      </c>
      <c r="CQ522">
        <f t="shared" si="527"/>
        <v>450.42</v>
      </c>
      <c r="CR522">
        <f t="shared" si="528"/>
        <v>338.948125</v>
      </c>
      <c r="CS522">
        <f t="shared" si="529"/>
        <v>28.275625000000002</v>
      </c>
      <c r="CT522">
        <f t="shared" si="530"/>
        <v>240.919825</v>
      </c>
      <c r="CU522">
        <f t="shared" si="531"/>
        <v>0</v>
      </c>
      <c r="CV522">
        <f t="shared" si="532"/>
        <v>25.630049999999994</v>
      </c>
      <c r="CW522">
        <f t="shared" si="533"/>
        <v>2.1131249999999997</v>
      </c>
      <c r="CX522">
        <f t="shared" si="534"/>
        <v>0</v>
      </c>
      <c r="CY522">
        <f t="shared" si="535"/>
        <v>102.03569999999999</v>
      </c>
      <c r="CZ522">
        <f t="shared" si="536"/>
        <v>90.698400000000007</v>
      </c>
      <c r="DC522" t="s">
        <v>3</v>
      </c>
      <c r="DD522" t="s">
        <v>3</v>
      </c>
      <c r="DE522" t="s">
        <v>348</v>
      </c>
      <c r="DF522" t="s">
        <v>348</v>
      </c>
      <c r="DG522" t="s">
        <v>196</v>
      </c>
      <c r="DH522" t="s">
        <v>3</v>
      </c>
      <c r="DI522" t="s">
        <v>196</v>
      </c>
      <c r="DJ522" t="s">
        <v>348</v>
      </c>
      <c r="DK522" t="s">
        <v>3</v>
      </c>
      <c r="DL522" t="s">
        <v>3</v>
      </c>
      <c r="DM522" t="s">
        <v>3</v>
      </c>
      <c r="DN522">
        <v>0</v>
      </c>
      <c r="DO522">
        <v>0</v>
      </c>
      <c r="DP522">
        <v>1</v>
      </c>
      <c r="DQ522">
        <v>1</v>
      </c>
      <c r="DU522">
        <v>1009</v>
      </c>
      <c r="DV522" t="s">
        <v>19</v>
      </c>
      <c r="DW522" t="s">
        <v>19</v>
      </c>
      <c r="DX522">
        <v>1000</v>
      </c>
      <c r="EE522">
        <v>45919569</v>
      </c>
      <c r="EF522">
        <v>2</v>
      </c>
      <c r="EG522" t="s">
        <v>24</v>
      </c>
      <c r="EH522">
        <v>0</v>
      </c>
      <c r="EI522" t="s">
        <v>3</v>
      </c>
      <c r="EJ522">
        <v>1</v>
      </c>
      <c r="EK522">
        <v>9001</v>
      </c>
      <c r="EL522" t="s">
        <v>25</v>
      </c>
      <c r="EM522" t="s">
        <v>26</v>
      </c>
      <c r="EO522" t="s">
        <v>351</v>
      </c>
      <c r="EQ522">
        <v>0</v>
      </c>
      <c r="ER522">
        <v>868.38</v>
      </c>
      <c r="ES522">
        <v>450.42</v>
      </c>
      <c r="ET522">
        <v>235.79</v>
      </c>
      <c r="EU522">
        <v>19.670000000000002</v>
      </c>
      <c r="EV522">
        <v>182.17</v>
      </c>
      <c r="EW522">
        <v>19.38</v>
      </c>
      <c r="EX522">
        <v>1.47</v>
      </c>
      <c r="EY522">
        <v>0</v>
      </c>
      <c r="FQ522">
        <v>0</v>
      </c>
      <c r="FR522">
        <f t="shared" si="537"/>
        <v>0</v>
      </c>
      <c r="FS522">
        <v>0</v>
      </c>
      <c r="FT522" t="s">
        <v>28</v>
      </c>
      <c r="FU522" t="s">
        <v>29</v>
      </c>
      <c r="FX522">
        <v>81</v>
      </c>
      <c r="FY522">
        <v>72.25</v>
      </c>
      <c r="GA522" t="s">
        <v>3</v>
      </c>
      <c r="GD522">
        <v>1</v>
      </c>
      <c r="GF522">
        <v>-366737137</v>
      </c>
      <c r="GG522">
        <v>2</v>
      </c>
      <c r="GH522">
        <v>1</v>
      </c>
      <c r="GI522">
        <v>-2</v>
      </c>
      <c r="GJ522">
        <v>0</v>
      </c>
      <c r="GK522">
        <v>0</v>
      </c>
      <c r="GL522">
        <f t="shared" si="538"/>
        <v>0</v>
      </c>
      <c r="GM522">
        <f t="shared" si="539"/>
        <v>674.86</v>
      </c>
      <c r="GN522">
        <f t="shared" si="540"/>
        <v>674.86</v>
      </c>
      <c r="GO522">
        <f t="shared" si="541"/>
        <v>0</v>
      </c>
      <c r="GP522">
        <f t="shared" si="542"/>
        <v>0</v>
      </c>
      <c r="GR522">
        <v>0</v>
      </c>
      <c r="GS522">
        <v>3</v>
      </c>
      <c r="GT522">
        <v>0</v>
      </c>
      <c r="GU522" t="s">
        <v>3</v>
      </c>
      <c r="GV522">
        <f t="shared" si="543"/>
        <v>0</v>
      </c>
      <c r="GW522">
        <v>1</v>
      </c>
      <c r="GX522">
        <f t="shared" si="544"/>
        <v>0</v>
      </c>
      <c r="HA522">
        <v>0</v>
      </c>
      <c r="HB522">
        <v>0</v>
      </c>
      <c r="HC522">
        <f t="shared" si="545"/>
        <v>0</v>
      </c>
      <c r="IK522">
        <v>0</v>
      </c>
    </row>
    <row r="523" spans="1:245" x14ac:dyDescent="0.2">
      <c r="A523">
        <v>17</v>
      </c>
      <c r="B523">
        <v>1</v>
      </c>
      <c r="C523">
        <f>ROW(SmtRes!A1152)</f>
        <v>1152</v>
      </c>
      <c r="D523">
        <f>ROW(EtalonRes!A1144)</f>
        <v>1144</v>
      </c>
      <c r="E523" t="s">
        <v>518</v>
      </c>
      <c r="F523" t="s">
        <v>383</v>
      </c>
      <c r="G523" t="s">
        <v>384</v>
      </c>
      <c r="H523" t="s">
        <v>19</v>
      </c>
      <c r="I523">
        <f>ROUND((14.58*10.5+13*12+5.25*17+1.7*35+2.02*5)/1000,9)</f>
        <v>0.46794000000000002</v>
      </c>
      <c r="J523">
        <v>0</v>
      </c>
      <c r="O523">
        <f t="shared" si="511"/>
        <v>482.12</v>
      </c>
      <c r="P523">
        <f t="shared" si="512"/>
        <v>210.77</v>
      </c>
      <c r="Q523">
        <f t="shared" si="513"/>
        <v>158.61000000000001</v>
      </c>
      <c r="R523">
        <f t="shared" si="514"/>
        <v>13.23</v>
      </c>
      <c r="S523">
        <f t="shared" si="515"/>
        <v>112.74</v>
      </c>
      <c r="T523">
        <f t="shared" si="516"/>
        <v>0</v>
      </c>
      <c r="U523">
        <f t="shared" si="517"/>
        <v>11.993325596999998</v>
      </c>
      <c r="V523">
        <f t="shared" si="518"/>
        <v>0.98881571249999989</v>
      </c>
      <c r="W523">
        <f t="shared" si="519"/>
        <v>0</v>
      </c>
      <c r="X523">
        <f t="shared" si="520"/>
        <v>102.04</v>
      </c>
      <c r="Y523">
        <f t="shared" si="521"/>
        <v>90.7</v>
      </c>
      <c r="AA523">
        <v>47641669</v>
      </c>
      <c r="AB523">
        <f t="shared" si="522"/>
        <v>1030.2879499999999</v>
      </c>
      <c r="AC523">
        <f t="shared" si="523"/>
        <v>450.42</v>
      </c>
      <c r="AD523">
        <f>ROUND((((((ET523*1.15)*1.25))-(((EU523*1.15)*1.25)))+AE523),6)</f>
        <v>338.948125</v>
      </c>
      <c r="AE523">
        <f>ROUND((((EU523*1.15)*1.25)),6)</f>
        <v>28.275625000000002</v>
      </c>
      <c r="AF523">
        <f>ROUND((((EV523*1.15)*1.15)),6)</f>
        <v>240.919825</v>
      </c>
      <c r="AG523">
        <f t="shared" si="524"/>
        <v>0</v>
      </c>
      <c r="AH523">
        <f>(((EW523*1.15)*1.15))</f>
        <v>25.630049999999994</v>
      </c>
      <c r="AI523">
        <f>(((EX523*1.15)*1.25))</f>
        <v>2.1131249999999997</v>
      </c>
      <c r="AJ523">
        <f t="shared" si="525"/>
        <v>0</v>
      </c>
      <c r="AK523">
        <v>868.38</v>
      </c>
      <c r="AL523">
        <v>450.42</v>
      </c>
      <c r="AM523">
        <v>235.79</v>
      </c>
      <c r="AN523">
        <v>19.670000000000002</v>
      </c>
      <c r="AO523">
        <v>182.17</v>
      </c>
      <c r="AP523">
        <v>0</v>
      </c>
      <c r="AQ523">
        <v>19.38</v>
      </c>
      <c r="AR523">
        <v>1.47</v>
      </c>
      <c r="AS523">
        <v>0</v>
      </c>
      <c r="AT523">
        <v>81</v>
      </c>
      <c r="AU523">
        <v>72</v>
      </c>
      <c r="AV523">
        <v>1</v>
      </c>
      <c r="AW523">
        <v>1</v>
      </c>
      <c r="AZ523">
        <v>1</v>
      </c>
      <c r="BA523">
        <v>1</v>
      </c>
      <c r="BB523">
        <v>1</v>
      </c>
      <c r="BC523">
        <v>1</v>
      </c>
      <c r="BD523" t="s">
        <v>3</v>
      </c>
      <c r="BE523" t="s">
        <v>3</v>
      </c>
      <c r="BF523" t="s">
        <v>3</v>
      </c>
      <c r="BG523" t="s">
        <v>3</v>
      </c>
      <c r="BH523">
        <v>0</v>
      </c>
      <c r="BI523">
        <v>1</v>
      </c>
      <c r="BJ523" t="s">
        <v>385</v>
      </c>
      <c r="BM523">
        <v>9001</v>
      </c>
      <c r="BN523">
        <v>0</v>
      </c>
      <c r="BO523" t="s">
        <v>3</v>
      </c>
      <c r="BP523">
        <v>0</v>
      </c>
      <c r="BQ523">
        <v>2</v>
      </c>
      <c r="BR523">
        <v>0</v>
      </c>
      <c r="BS523">
        <v>1</v>
      </c>
      <c r="BT523">
        <v>1</v>
      </c>
      <c r="BU523">
        <v>1</v>
      </c>
      <c r="BV523">
        <v>1</v>
      </c>
      <c r="BW523">
        <v>1</v>
      </c>
      <c r="BX523">
        <v>1</v>
      </c>
      <c r="BY523" t="s">
        <v>3</v>
      </c>
      <c r="BZ523">
        <v>90</v>
      </c>
      <c r="CA523">
        <v>85</v>
      </c>
      <c r="CE523">
        <v>0</v>
      </c>
      <c r="CF523">
        <v>0</v>
      </c>
      <c r="CG523">
        <v>0</v>
      </c>
      <c r="CM523">
        <v>0</v>
      </c>
      <c r="CN523" t="s">
        <v>1175</v>
      </c>
      <c r="CO523">
        <v>0</v>
      </c>
      <c r="CP523">
        <f t="shared" si="526"/>
        <v>482.12</v>
      </c>
      <c r="CQ523">
        <f t="shared" si="527"/>
        <v>450.42</v>
      </c>
      <c r="CR523">
        <f t="shared" si="528"/>
        <v>338.948125</v>
      </c>
      <c r="CS523">
        <f t="shared" si="529"/>
        <v>28.275625000000002</v>
      </c>
      <c r="CT523">
        <f t="shared" si="530"/>
        <v>240.919825</v>
      </c>
      <c r="CU523">
        <f t="shared" si="531"/>
        <v>0</v>
      </c>
      <c r="CV523">
        <f t="shared" si="532"/>
        <v>25.630049999999994</v>
      </c>
      <c r="CW523">
        <f t="shared" si="533"/>
        <v>2.1131249999999997</v>
      </c>
      <c r="CX523">
        <f t="shared" si="534"/>
        <v>0</v>
      </c>
      <c r="CY523">
        <f t="shared" si="535"/>
        <v>102.03569999999999</v>
      </c>
      <c r="CZ523">
        <f t="shared" si="536"/>
        <v>90.698400000000007</v>
      </c>
      <c r="DC523" t="s">
        <v>3</v>
      </c>
      <c r="DD523" t="s">
        <v>3</v>
      </c>
      <c r="DE523" t="s">
        <v>348</v>
      </c>
      <c r="DF523" t="s">
        <v>348</v>
      </c>
      <c r="DG523" t="s">
        <v>196</v>
      </c>
      <c r="DH523" t="s">
        <v>3</v>
      </c>
      <c r="DI523" t="s">
        <v>196</v>
      </c>
      <c r="DJ523" t="s">
        <v>348</v>
      </c>
      <c r="DK523" t="s">
        <v>3</v>
      </c>
      <c r="DL523" t="s">
        <v>3</v>
      </c>
      <c r="DM523" t="s">
        <v>3</v>
      </c>
      <c r="DN523">
        <v>0</v>
      </c>
      <c r="DO523">
        <v>0</v>
      </c>
      <c r="DP523">
        <v>1</v>
      </c>
      <c r="DQ523">
        <v>1</v>
      </c>
      <c r="DU523">
        <v>1009</v>
      </c>
      <c r="DV523" t="s">
        <v>19</v>
      </c>
      <c r="DW523" t="s">
        <v>19</v>
      </c>
      <c r="DX523">
        <v>1000</v>
      </c>
      <c r="EE523">
        <v>45919569</v>
      </c>
      <c r="EF523">
        <v>2</v>
      </c>
      <c r="EG523" t="s">
        <v>24</v>
      </c>
      <c r="EH523">
        <v>0</v>
      </c>
      <c r="EI523" t="s">
        <v>3</v>
      </c>
      <c r="EJ523">
        <v>1</v>
      </c>
      <c r="EK523">
        <v>9001</v>
      </c>
      <c r="EL523" t="s">
        <v>25</v>
      </c>
      <c r="EM523" t="s">
        <v>26</v>
      </c>
      <c r="EO523" t="s">
        <v>351</v>
      </c>
      <c r="EQ523">
        <v>0</v>
      </c>
      <c r="ER523">
        <v>868.38</v>
      </c>
      <c r="ES523">
        <v>450.42</v>
      </c>
      <c r="ET523">
        <v>235.79</v>
      </c>
      <c r="EU523">
        <v>19.670000000000002</v>
      </c>
      <c r="EV523">
        <v>182.17</v>
      </c>
      <c r="EW523">
        <v>19.38</v>
      </c>
      <c r="EX523">
        <v>1.47</v>
      </c>
      <c r="EY523">
        <v>0</v>
      </c>
      <c r="FQ523">
        <v>0</v>
      </c>
      <c r="FR523">
        <f t="shared" si="537"/>
        <v>0</v>
      </c>
      <c r="FS523">
        <v>0</v>
      </c>
      <c r="FT523" t="s">
        <v>28</v>
      </c>
      <c r="FU523" t="s">
        <v>29</v>
      </c>
      <c r="FX523">
        <v>81</v>
      </c>
      <c r="FY523">
        <v>72.25</v>
      </c>
      <c r="GA523" t="s">
        <v>3</v>
      </c>
      <c r="GD523">
        <v>1</v>
      </c>
      <c r="GF523">
        <v>-366737137</v>
      </c>
      <c r="GG523">
        <v>2</v>
      </c>
      <c r="GH523">
        <v>1</v>
      </c>
      <c r="GI523">
        <v>-2</v>
      </c>
      <c r="GJ523">
        <v>0</v>
      </c>
      <c r="GK523">
        <v>0</v>
      </c>
      <c r="GL523">
        <f t="shared" si="538"/>
        <v>0</v>
      </c>
      <c r="GM523">
        <f t="shared" si="539"/>
        <v>674.86</v>
      </c>
      <c r="GN523">
        <f t="shared" si="540"/>
        <v>674.86</v>
      </c>
      <c r="GO523">
        <f t="shared" si="541"/>
        <v>0</v>
      </c>
      <c r="GP523">
        <f t="shared" si="542"/>
        <v>0</v>
      </c>
      <c r="GR523">
        <v>0</v>
      </c>
      <c r="GS523">
        <v>0</v>
      </c>
      <c r="GT523">
        <v>0</v>
      </c>
      <c r="GU523" t="s">
        <v>3</v>
      </c>
      <c r="GV523">
        <f t="shared" si="543"/>
        <v>0</v>
      </c>
      <c r="GW523">
        <v>1</v>
      </c>
      <c r="GX523">
        <f t="shared" si="544"/>
        <v>0</v>
      </c>
      <c r="HA523">
        <v>0</v>
      </c>
      <c r="HB523">
        <v>0</v>
      </c>
      <c r="HC523">
        <f t="shared" si="545"/>
        <v>0</v>
      </c>
      <c r="IK523">
        <v>0</v>
      </c>
    </row>
    <row r="524" spans="1:245" x14ac:dyDescent="0.2">
      <c r="A524">
        <v>18</v>
      </c>
      <c r="B524">
        <v>1</v>
      </c>
      <c r="C524">
        <v>1122</v>
      </c>
      <c r="E524" t="s">
        <v>519</v>
      </c>
      <c r="F524" t="s">
        <v>285</v>
      </c>
      <c r="G524" t="s">
        <v>387</v>
      </c>
      <c r="H524" t="s">
        <v>19</v>
      </c>
      <c r="I524">
        <f>I522*J524</f>
        <v>0.46794000000000002</v>
      </c>
      <c r="J524">
        <v>1</v>
      </c>
      <c r="O524">
        <f t="shared" si="511"/>
        <v>4917.1099999999997</v>
      </c>
      <c r="P524">
        <f t="shared" si="512"/>
        <v>4917.1099999999997</v>
      </c>
      <c r="Q524">
        <f t="shared" si="513"/>
        <v>0</v>
      </c>
      <c r="R524">
        <f t="shared" si="514"/>
        <v>0</v>
      </c>
      <c r="S524">
        <f t="shared" si="515"/>
        <v>0</v>
      </c>
      <c r="T524">
        <f t="shared" si="516"/>
        <v>0</v>
      </c>
      <c r="U524">
        <f t="shared" si="517"/>
        <v>0</v>
      </c>
      <c r="V524">
        <f t="shared" si="518"/>
        <v>0</v>
      </c>
      <c r="W524">
        <f t="shared" si="519"/>
        <v>0</v>
      </c>
      <c r="X524">
        <f t="shared" si="520"/>
        <v>0</v>
      </c>
      <c r="Y524">
        <f t="shared" si="521"/>
        <v>0</v>
      </c>
      <c r="AA524">
        <v>47636896</v>
      </c>
      <c r="AB524">
        <f t="shared" si="522"/>
        <v>10508</v>
      </c>
      <c r="AC524">
        <f t="shared" si="523"/>
        <v>10508</v>
      </c>
      <c r="AD524">
        <f>ROUND((((ET524)-(EU524))+AE524),6)</f>
        <v>0</v>
      </c>
      <c r="AE524">
        <f>ROUND((EU524),6)</f>
        <v>0</v>
      </c>
      <c r="AF524">
        <f>ROUND((EV524),6)</f>
        <v>0</v>
      </c>
      <c r="AG524">
        <f t="shared" si="524"/>
        <v>0</v>
      </c>
      <c r="AH524">
        <f>(EW524)</f>
        <v>0</v>
      </c>
      <c r="AI524">
        <f>(EX524)</f>
        <v>0</v>
      </c>
      <c r="AJ524">
        <f t="shared" si="525"/>
        <v>0</v>
      </c>
      <c r="AK524">
        <v>10508</v>
      </c>
      <c r="AL524">
        <v>10508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1</v>
      </c>
      <c r="AW524">
        <v>1</v>
      </c>
      <c r="AZ524">
        <v>1</v>
      </c>
      <c r="BA524">
        <v>1</v>
      </c>
      <c r="BB524">
        <v>1</v>
      </c>
      <c r="BC524">
        <v>1</v>
      </c>
      <c r="BD524" t="s">
        <v>3</v>
      </c>
      <c r="BE524" t="s">
        <v>3</v>
      </c>
      <c r="BF524" t="s">
        <v>3</v>
      </c>
      <c r="BG524" t="s">
        <v>3</v>
      </c>
      <c r="BH524">
        <v>3</v>
      </c>
      <c r="BI524">
        <v>1</v>
      </c>
      <c r="BJ524" t="s">
        <v>287</v>
      </c>
      <c r="BM524">
        <v>500001</v>
      </c>
      <c r="BN524">
        <v>0</v>
      </c>
      <c r="BO524" t="s">
        <v>3</v>
      </c>
      <c r="BP524">
        <v>0</v>
      </c>
      <c r="BQ524">
        <v>8</v>
      </c>
      <c r="BR524">
        <v>0</v>
      </c>
      <c r="BS524">
        <v>1</v>
      </c>
      <c r="BT524">
        <v>1</v>
      </c>
      <c r="BU524">
        <v>1</v>
      </c>
      <c r="BV524">
        <v>1</v>
      </c>
      <c r="BW524">
        <v>1</v>
      </c>
      <c r="BX524">
        <v>1</v>
      </c>
      <c r="BY524" t="s">
        <v>3</v>
      </c>
      <c r="BZ524">
        <v>0</v>
      </c>
      <c r="CA524">
        <v>0</v>
      </c>
      <c r="CE524">
        <v>0</v>
      </c>
      <c r="CF524">
        <v>0</v>
      </c>
      <c r="CG524">
        <v>0</v>
      </c>
      <c r="CM524">
        <v>0</v>
      </c>
      <c r="CN524" t="s">
        <v>3</v>
      </c>
      <c r="CO524">
        <v>0</v>
      </c>
      <c r="CP524">
        <f t="shared" si="526"/>
        <v>4917.1099999999997</v>
      </c>
      <c r="CQ524">
        <f t="shared" si="527"/>
        <v>10508</v>
      </c>
      <c r="CR524">
        <f t="shared" si="528"/>
        <v>0</v>
      </c>
      <c r="CS524">
        <f t="shared" si="529"/>
        <v>0</v>
      </c>
      <c r="CT524">
        <f t="shared" si="530"/>
        <v>0</v>
      </c>
      <c r="CU524">
        <f t="shared" si="531"/>
        <v>0</v>
      </c>
      <c r="CV524">
        <f t="shared" si="532"/>
        <v>0</v>
      </c>
      <c r="CW524">
        <f t="shared" si="533"/>
        <v>0</v>
      </c>
      <c r="CX524">
        <f t="shared" si="534"/>
        <v>0</v>
      </c>
      <c r="CY524">
        <f t="shared" si="535"/>
        <v>0</v>
      </c>
      <c r="CZ524">
        <f t="shared" si="536"/>
        <v>0</v>
      </c>
      <c r="DC524" t="s">
        <v>3</v>
      </c>
      <c r="DD524" t="s">
        <v>3</v>
      </c>
      <c r="DE524" t="s">
        <v>3</v>
      </c>
      <c r="DF524" t="s">
        <v>3</v>
      </c>
      <c r="DG524" t="s">
        <v>3</v>
      </c>
      <c r="DH524" t="s">
        <v>3</v>
      </c>
      <c r="DI524" t="s">
        <v>3</v>
      </c>
      <c r="DJ524" t="s">
        <v>3</v>
      </c>
      <c r="DK524" t="s">
        <v>3</v>
      </c>
      <c r="DL524" t="s">
        <v>3</v>
      </c>
      <c r="DM524" t="s">
        <v>3</v>
      </c>
      <c r="DN524">
        <v>0</v>
      </c>
      <c r="DO524">
        <v>0</v>
      </c>
      <c r="DP524">
        <v>1</v>
      </c>
      <c r="DQ524">
        <v>1</v>
      </c>
      <c r="DU524">
        <v>1009</v>
      </c>
      <c r="DV524" t="s">
        <v>19</v>
      </c>
      <c r="DW524" t="s">
        <v>19</v>
      </c>
      <c r="DX524">
        <v>1000</v>
      </c>
      <c r="EE524">
        <v>45919503</v>
      </c>
      <c r="EF524">
        <v>8</v>
      </c>
      <c r="EG524" t="s">
        <v>245</v>
      </c>
      <c r="EH524">
        <v>0</v>
      </c>
      <c r="EI524" t="s">
        <v>3</v>
      </c>
      <c r="EJ524">
        <v>1</v>
      </c>
      <c r="EK524">
        <v>500001</v>
      </c>
      <c r="EL524" t="s">
        <v>246</v>
      </c>
      <c r="EM524" t="s">
        <v>247</v>
      </c>
      <c r="EO524" t="s">
        <v>3</v>
      </c>
      <c r="EQ524">
        <v>0</v>
      </c>
      <c r="ER524">
        <v>10508</v>
      </c>
      <c r="ES524">
        <v>10508</v>
      </c>
      <c r="ET524">
        <v>0</v>
      </c>
      <c r="EU524">
        <v>0</v>
      </c>
      <c r="EV524">
        <v>0</v>
      </c>
      <c r="EW524">
        <v>0</v>
      </c>
      <c r="EX524">
        <v>0</v>
      </c>
      <c r="FQ524">
        <v>0</v>
      </c>
      <c r="FR524">
        <f t="shared" si="537"/>
        <v>0</v>
      </c>
      <c r="FS524">
        <v>0</v>
      </c>
      <c r="FX524">
        <v>0</v>
      </c>
      <c r="FY524">
        <v>0</v>
      </c>
      <c r="GA524" t="s">
        <v>3</v>
      </c>
      <c r="GD524">
        <v>1</v>
      </c>
      <c r="GF524">
        <v>-1669505893</v>
      </c>
      <c r="GG524">
        <v>2</v>
      </c>
      <c r="GH524">
        <v>1</v>
      </c>
      <c r="GI524">
        <v>-2</v>
      </c>
      <c r="GJ524">
        <v>0</v>
      </c>
      <c r="GK524">
        <v>0</v>
      </c>
      <c r="GL524">
        <f t="shared" si="538"/>
        <v>0</v>
      </c>
      <c r="GM524">
        <f t="shared" si="539"/>
        <v>4917.1099999999997</v>
      </c>
      <c r="GN524">
        <f t="shared" si="540"/>
        <v>4917.1099999999997</v>
      </c>
      <c r="GO524">
        <f t="shared" si="541"/>
        <v>0</v>
      </c>
      <c r="GP524">
        <f t="shared" si="542"/>
        <v>0</v>
      </c>
      <c r="GR524">
        <v>0</v>
      </c>
      <c r="GS524">
        <v>3</v>
      </c>
      <c r="GT524">
        <v>0</v>
      </c>
      <c r="GU524" t="s">
        <v>3</v>
      </c>
      <c r="GV524">
        <f t="shared" si="543"/>
        <v>0</v>
      </c>
      <c r="GW524">
        <v>1</v>
      </c>
      <c r="GX524">
        <f t="shared" si="544"/>
        <v>0</v>
      </c>
      <c r="HA524">
        <v>0</v>
      </c>
      <c r="HB524">
        <v>0</v>
      </c>
      <c r="HC524">
        <f t="shared" si="545"/>
        <v>0</v>
      </c>
      <c r="IK524">
        <v>0</v>
      </c>
    </row>
    <row r="525" spans="1:245" x14ac:dyDescent="0.2">
      <c r="A525">
        <v>18</v>
      </c>
      <c r="B525">
        <v>1</v>
      </c>
      <c r="C525">
        <v>1145</v>
      </c>
      <c r="E525" t="s">
        <v>519</v>
      </c>
      <c r="F525" t="s">
        <v>285</v>
      </c>
      <c r="G525" t="s">
        <v>387</v>
      </c>
      <c r="H525" t="s">
        <v>19</v>
      </c>
      <c r="I525">
        <f>I523*J525</f>
        <v>0.46794000000000002</v>
      </c>
      <c r="J525">
        <v>1</v>
      </c>
      <c r="O525">
        <f t="shared" si="511"/>
        <v>4917.1099999999997</v>
      </c>
      <c r="P525">
        <f t="shared" si="512"/>
        <v>4917.1099999999997</v>
      </c>
      <c r="Q525">
        <f t="shared" si="513"/>
        <v>0</v>
      </c>
      <c r="R525">
        <f t="shared" si="514"/>
        <v>0</v>
      </c>
      <c r="S525">
        <f t="shared" si="515"/>
        <v>0</v>
      </c>
      <c r="T525">
        <f t="shared" si="516"/>
        <v>0</v>
      </c>
      <c r="U525">
        <f t="shared" si="517"/>
        <v>0</v>
      </c>
      <c r="V525">
        <f t="shared" si="518"/>
        <v>0</v>
      </c>
      <c r="W525">
        <f t="shared" si="519"/>
        <v>0</v>
      </c>
      <c r="X525">
        <f t="shared" si="520"/>
        <v>0</v>
      </c>
      <c r="Y525">
        <f t="shared" si="521"/>
        <v>0</v>
      </c>
      <c r="AA525">
        <v>47641669</v>
      </c>
      <c r="AB525">
        <f t="shared" si="522"/>
        <v>10508</v>
      </c>
      <c r="AC525">
        <f t="shared" si="523"/>
        <v>10508</v>
      </c>
      <c r="AD525">
        <f>ROUND((((ET525)-(EU525))+AE525),6)</f>
        <v>0</v>
      </c>
      <c r="AE525">
        <f>ROUND((EU525),6)</f>
        <v>0</v>
      </c>
      <c r="AF525">
        <f>ROUND((EV525),6)</f>
        <v>0</v>
      </c>
      <c r="AG525">
        <f t="shared" si="524"/>
        <v>0</v>
      </c>
      <c r="AH525">
        <f>(EW525)</f>
        <v>0</v>
      </c>
      <c r="AI525">
        <f>(EX525)</f>
        <v>0</v>
      </c>
      <c r="AJ525">
        <f t="shared" si="525"/>
        <v>0</v>
      </c>
      <c r="AK525">
        <v>10508</v>
      </c>
      <c r="AL525">
        <v>10508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90</v>
      </c>
      <c r="AU525">
        <v>85</v>
      </c>
      <c r="AV525">
        <v>1</v>
      </c>
      <c r="AW525">
        <v>1</v>
      </c>
      <c r="AZ525">
        <v>1</v>
      </c>
      <c r="BA525">
        <v>1</v>
      </c>
      <c r="BB525">
        <v>1</v>
      </c>
      <c r="BC525">
        <v>1</v>
      </c>
      <c r="BD525" t="s">
        <v>3</v>
      </c>
      <c r="BE525" t="s">
        <v>3</v>
      </c>
      <c r="BF525" t="s">
        <v>3</v>
      </c>
      <c r="BG525" t="s">
        <v>3</v>
      </c>
      <c r="BH525">
        <v>3</v>
      </c>
      <c r="BI525">
        <v>1</v>
      </c>
      <c r="BJ525" t="s">
        <v>287</v>
      </c>
      <c r="BM525">
        <v>500001</v>
      </c>
      <c r="BN525">
        <v>0</v>
      </c>
      <c r="BO525" t="s">
        <v>3</v>
      </c>
      <c r="BP525">
        <v>0</v>
      </c>
      <c r="BQ525">
        <v>8</v>
      </c>
      <c r="BR525">
        <v>0</v>
      </c>
      <c r="BS525">
        <v>1</v>
      </c>
      <c r="BT525">
        <v>1</v>
      </c>
      <c r="BU525">
        <v>1</v>
      </c>
      <c r="BV525">
        <v>1</v>
      </c>
      <c r="BW525">
        <v>1</v>
      </c>
      <c r="BX525">
        <v>1</v>
      </c>
      <c r="BY525" t="s">
        <v>3</v>
      </c>
      <c r="BZ525">
        <v>90</v>
      </c>
      <c r="CA525">
        <v>85</v>
      </c>
      <c r="CE525">
        <v>0</v>
      </c>
      <c r="CF525">
        <v>0</v>
      </c>
      <c r="CG525">
        <v>0</v>
      </c>
      <c r="CM525">
        <v>0</v>
      </c>
      <c r="CN525" t="s">
        <v>3</v>
      </c>
      <c r="CO525">
        <v>0</v>
      </c>
      <c r="CP525">
        <f t="shared" si="526"/>
        <v>4917.1099999999997</v>
      </c>
      <c r="CQ525">
        <f t="shared" si="527"/>
        <v>10508</v>
      </c>
      <c r="CR525">
        <f t="shared" si="528"/>
        <v>0</v>
      </c>
      <c r="CS525">
        <f t="shared" si="529"/>
        <v>0</v>
      </c>
      <c r="CT525">
        <f t="shared" si="530"/>
        <v>0</v>
      </c>
      <c r="CU525">
        <f t="shared" si="531"/>
        <v>0</v>
      </c>
      <c r="CV525">
        <f t="shared" si="532"/>
        <v>0</v>
      </c>
      <c r="CW525">
        <f t="shared" si="533"/>
        <v>0</v>
      </c>
      <c r="CX525">
        <f t="shared" si="534"/>
        <v>0</v>
      </c>
      <c r="CY525">
        <f t="shared" si="535"/>
        <v>0</v>
      </c>
      <c r="CZ525">
        <f t="shared" si="536"/>
        <v>0</v>
      </c>
      <c r="DC525" t="s">
        <v>3</v>
      </c>
      <c r="DD525" t="s">
        <v>3</v>
      </c>
      <c r="DE525" t="s">
        <v>3</v>
      </c>
      <c r="DF525" t="s">
        <v>3</v>
      </c>
      <c r="DG525" t="s">
        <v>3</v>
      </c>
      <c r="DH525" t="s">
        <v>3</v>
      </c>
      <c r="DI525" t="s">
        <v>3</v>
      </c>
      <c r="DJ525" t="s">
        <v>3</v>
      </c>
      <c r="DK525" t="s">
        <v>3</v>
      </c>
      <c r="DL525" t="s">
        <v>3</v>
      </c>
      <c r="DM525" t="s">
        <v>3</v>
      </c>
      <c r="DN525">
        <v>0</v>
      </c>
      <c r="DO525">
        <v>0</v>
      </c>
      <c r="DP525">
        <v>1</v>
      </c>
      <c r="DQ525">
        <v>1</v>
      </c>
      <c r="DU525">
        <v>1009</v>
      </c>
      <c r="DV525" t="s">
        <v>19</v>
      </c>
      <c r="DW525" t="s">
        <v>19</v>
      </c>
      <c r="DX525">
        <v>1000</v>
      </c>
      <c r="EE525">
        <v>45919503</v>
      </c>
      <c r="EF525">
        <v>8</v>
      </c>
      <c r="EG525" t="s">
        <v>245</v>
      </c>
      <c r="EH525">
        <v>0</v>
      </c>
      <c r="EI525" t="s">
        <v>3</v>
      </c>
      <c r="EJ525">
        <v>1</v>
      </c>
      <c r="EK525">
        <v>500001</v>
      </c>
      <c r="EL525" t="s">
        <v>246</v>
      </c>
      <c r="EM525" t="s">
        <v>247</v>
      </c>
      <c r="EO525" t="s">
        <v>3</v>
      </c>
      <c r="EQ525">
        <v>0</v>
      </c>
      <c r="ER525">
        <v>10508</v>
      </c>
      <c r="ES525">
        <v>10508</v>
      </c>
      <c r="ET525">
        <v>0</v>
      </c>
      <c r="EU525">
        <v>0</v>
      </c>
      <c r="EV525">
        <v>0</v>
      </c>
      <c r="EW525">
        <v>0</v>
      </c>
      <c r="EX525">
        <v>0</v>
      </c>
      <c r="FQ525">
        <v>0</v>
      </c>
      <c r="FR525">
        <f t="shared" si="537"/>
        <v>0</v>
      </c>
      <c r="FS525">
        <v>0</v>
      </c>
      <c r="FX525">
        <v>90</v>
      </c>
      <c r="FY525">
        <v>85</v>
      </c>
      <c r="GA525" t="s">
        <v>3</v>
      </c>
      <c r="GD525">
        <v>1</v>
      </c>
      <c r="GF525">
        <v>-1669505893</v>
      </c>
      <c r="GG525">
        <v>2</v>
      </c>
      <c r="GH525">
        <v>1</v>
      </c>
      <c r="GI525">
        <v>-2</v>
      </c>
      <c r="GJ525">
        <v>0</v>
      </c>
      <c r="GK525">
        <v>0</v>
      </c>
      <c r="GL525">
        <f t="shared" si="538"/>
        <v>0</v>
      </c>
      <c r="GM525">
        <f t="shared" si="539"/>
        <v>4917.1099999999997</v>
      </c>
      <c r="GN525">
        <f t="shared" si="540"/>
        <v>4917.1099999999997</v>
      </c>
      <c r="GO525">
        <f t="shared" si="541"/>
        <v>0</v>
      </c>
      <c r="GP525">
        <f t="shared" si="542"/>
        <v>0</v>
      </c>
      <c r="GR525">
        <v>0</v>
      </c>
      <c r="GS525">
        <v>0</v>
      </c>
      <c r="GT525">
        <v>0</v>
      </c>
      <c r="GU525" t="s">
        <v>3</v>
      </c>
      <c r="GV525">
        <f t="shared" si="543"/>
        <v>0</v>
      </c>
      <c r="GW525">
        <v>1</v>
      </c>
      <c r="GX525">
        <f t="shared" si="544"/>
        <v>0</v>
      </c>
      <c r="HA525">
        <v>0</v>
      </c>
      <c r="HB525">
        <v>0</v>
      </c>
      <c r="HC525">
        <f t="shared" si="545"/>
        <v>0</v>
      </c>
      <c r="IK525">
        <v>0</v>
      </c>
    </row>
    <row r="526" spans="1:245" x14ac:dyDescent="0.2">
      <c r="A526">
        <v>17</v>
      </c>
      <c r="B526">
        <v>1</v>
      </c>
      <c r="C526">
        <f>ROW(SmtRes!A1175)</f>
        <v>1175</v>
      </c>
      <c r="D526">
        <f>ROW(EtalonRes!A1167)</f>
        <v>1167</v>
      </c>
      <c r="E526" t="s">
        <v>520</v>
      </c>
      <c r="F526" t="s">
        <v>389</v>
      </c>
      <c r="G526" t="s">
        <v>390</v>
      </c>
      <c r="H526" t="s">
        <v>76</v>
      </c>
      <c r="I526">
        <f>ROUND((3.5*1.05*9)/100,9)</f>
        <v>0.33074999999999999</v>
      </c>
      <c r="J526">
        <v>0</v>
      </c>
      <c r="O526">
        <f t="shared" si="511"/>
        <v>409.54</v>
      </c>
      <c r="P526">
        <f t="shared" si="512"/>
        <v>50.92</v>
      </c>
      <c r="Q526">
        <f t="shared" si="513"/>
        <v>222.9</v>
      </c>
      <c r="R526">
        <f t="shared" si="514"/>
        <v>19.559999999999999</v>
      </c>
      <c r="S526">
        <f t="shared" si="515"/>
        <v>135.72</v>
      </c>
      <c r="T526">
        <f t="shared" si="516"/>
        <v>0</v>
      </c>
      <c r="U526">
        <f t="shared" si="517"/>
        <v>15.528299062499997</v>
      </c>
      <c r="V526">
        <f t="shared" si="518"/>
        <v>1.39307765625</v>
      </c>
      <c r="W526">
        <f t="shared" si="519"/>
        <v>0</v>
      </c>
      <c r="X526">
        <f t="shared" si="520"/>
        <v>125.78</v>
      </c>
      <c r="Y526">
        <f t="shared" si="521"/>
        <v>111.8</v>
      </c>
      <c r="AA526">
        <v>47636896</v>
      </c>
      <c r="AB526">
        <f t="shared" si="522"/>
        <v>1238.2064499999999</v>
      </c>
      <c r="AC526">
        <f t="shared" si="523"/>
        <v>153.96</v>
      </c>
      <c r="AD526">
        <f>ROUND((((((ET526*1.15)*1.25))-(((EU526*1.15)*1.25)))+AE526),6)</f>
        <v>673.91437499999995</v>
      </c>
      <c r="AE526">
        <f>ROUND((((EU526*1.15)*1.25)),6)</f>
        <v>59.153125000000003</v>
      </c>
      <c r="AF526">
        <f>ROUND((((EV526*1.15)*1.15)),6)</f>
        <v>410.33207499999997</v>
      </c>
      <c r="AG526">
        <f t="shared" si="524"/>
        <v>0</v>
      </c>
      <c r="AH526">
        <f>(((EW526*1.15)*1.15))</f>
        <v>46.94874999999999</v>
      </c>
      <c r="AI526">
        <f>(((EX526*1.15)*1.25))</f>
        <v>4.211875</v>
      </c>
      <c r="AJ526">
        <f t="shared" si="525"/>
        <v>0</v>
      </c>
      <c r="AK526">
        <v>933.04</v>
      </c>
      <c r="AL526">
        <v>153.96</v>
      </c>
      <c r="AM526">
        <v>468.81</v>
      </c>
      <c r="AN526">
        <v>41.15</v>
      </c>
      <c r="AO526">
        <v>310.27</v>
      </c>
      <c r="AP526">
        <v>0</v>
      </c>
      <c r="AQ526">
        <v>35.5</v>
      </c>
      <c r="AR526">
        <v>2.93</v>
      </c>
      <c r="AS526">
        <v>0</v>
      </c>
      <c r="AT526">
        <v>81</v>
      </c>
      <c r="AU526">
        <v>72</v>
      </c>
      <c r="AV526">
        <v>1</v>
      </c>
      <c r="AW526">
        <v>1</v>
      </c>
      <c r="AZ526">
        <v>1</v>
      </c>
      <c r="BA526">
        <v>1</v>
      </c>
      <c r="BB526">
        <v>1</v>
      </c>
      <c r="BC526">
        <v>1</v>
      </c>
      <c r="BD526" t="s">
        <v>3</v>
      </c>
      <c r="BE526" t="s">
        <v>3</v>
      </c>
      <c r="BF526" t="s">
        <v>3</v>
      </c>
      <c r="BG526" t="s">
        <v>3</v>
      </c>
      <c r="BH526">
        <v>0</v>
      </c>
      <c r="BI526">
        <v>1</v>
      </c>
      <c r="BJ526" t="s">
        <v>391</v>
      </c>
      <c r="BM526">
        <v>9001</v>
      </c>
      <c r="BN526">
        <v>0</v>
      </c>
      <c r="BO526" t="s">
        <v>3</v>
      </c>
      <c r="BP526">
        <v>0</v>
      </c>
      <c r="BQ526">
        <v>2</v>
      </c>
      <c r="BR526">
        <v>0</v>
      </c>
      <c r="BS526">
        <v>1</v>
      </c>
      <c r="BT526">
        <v>1</v>
      </c>
      <c r="BU526">
        <v>1</v>
      </c>
      <c r="BV526">
        <v>1</v>
      </c>
      <c r="BW526">
        <v>1</v>
      </c>
      <c r="BX526">
        <v>1</v>
      </c>
      <c r="BY526" t="s">
        <v>3</v>
      </c>
      <c r="BZ526">
        <v>90</v>
      </c>
      <c r="CA526">
        <v>85</v>
      </c>
      <c r="CE526">
        <v>0</v>
      </c>
      <c r="CF526">
        <v>0</v>
      </c>
      <c r="CG526">
        <v>0</v>
      </c>
      <c r="CM526">
        <v>0</v>
      </c>
      <c r="CN526" t="s">
        <v>1175</v>
      </c>
      <c r="CO526">
        <v>0</v>
      </c>
      <c r="CP526">
        <f t="shared" si="526"/>
        <v>409.53999999999996</v>
      </c>
      <c r="CQ526">
        <f t="shared" si="527"/>
        <v>153.96</v>
      </c>
      <c r="CR526">
        <f t="shared" si="528"/>
        <v>673.91437499999995</v>
      </c>
      <c r="CS526">
        <f t="shared" si="529"/>
        <v>59.153125000000003</v>
      </c>
      <c r="CT526">
        <f t="shared" si="530"/>
        <v>410.33207499999997</v>
      </c>
      <c r="CU526">
        <f t="shared" si="531"/>
        <v>0</v>
      </c>
      <c r="CV526">
        <f t="shared" si="532"/>
        <v>46.94874999999999</v>
      </c>
      <c r="CW526">
        <f t="shared" si="533"/>
        <v>4.211875</v>
      </c>
      <c r="CX526">
        <f t="shared" si="534"/>
        <v>0</v>
      </c>
      <c r="CY526">
        <f t="shared" si="535"/>
        <v>125.77680000000001</v>
      </c>
      <c r="CZ526">
        <f t="shared" si="536"/>
        <v>111.80159999999999</v>
      </c>
      <c r="DC526" t="s">
        <v>3</v>
      </c>
      <c r="DD526" t="s">
        <v>3</v>
      </c>
      <c r="DE526" t="s">
        <v>348</v>
      </c>
      <c r="DF526" t="s">
        <v>348</v>
      </c>
      <c r="DG526" t="s">
        <v>196</v>
      </c>
      <c r="DH526" t="s">
        <v>3</v>
      </c>
      <c r="DI526" t="s">
        <v>196</v>
      </c>
      <c r="DJ526" t="s">
        <v>348</v>
      </c>
      <c r="DK526" t="s">
        <v>3</v>
      </c>
      <c r="DL526" t="s">
        <v>3</v>
      </c>
      <c r="DM526" t="s">
        <v>3</v>
      </c>
      <c r="DN526">
        <v>0</v>
      </c>
      <c r="DO526">
        <v>0</v>
      </c>
      <c r="DP526">
        <v>1</v>
      </c>
      <c r="DQ526">
        <v>1</v>
      </c>
      <c r="DU526">
        <v>1005</v>
      </c>
      <c r="DV526" t="s">
        <v>76</v>
      </c>
      <c r="DW526" t="s">
        <v>76</v>
      </c>
      <c r="DX526">
        <v>100</v>
      </c>
      <c r="EE526">
        <v>45919569</v>
      </c>
      <c r="EF526">
        <v>2</v>
      </c>
      <c r="EG526" t="s">
        <v>24</v>
      </c>
      <c r="EH526">
        <v>0</v>
      </c>
      <c r="EI526" t="s">
        <v>3</v>
      </c>
      <c r="EJ526">
        <v>1</v>
      </c>
      <c r="EK526">
        <v>9001</v>
      </c>
      <c r="EL526" t="s">
        <v>25</v>
      </c>
      <c r="EM526" t="s">
        <v>26</v>
      </c>
      <c r="EO526" t="s">
        <v>351</v>
      </c>
      <c r="EQ526">
        <v>0</v>
      </c>
      <c r="ER526">
        <v>933.04</v>
      </c>
      <c r="ES526">
        <v>153.96</v>
      </c>
      <c r="ET526">
        <v>468.81</v>
      </c>
      <c r="EU526">
        <v>41.15</v>
      </c>
      <c r="EV526">
        <v>310.27</v>
      </c>
      <c r="EW526">
        <v>35.5</v>
      </c>
      <c r="EX526">
        <v>2.93</v>
      </c>
      <c r="EY526">
        <v>0</v>
      </c>
      <c r="FQ526">
        <v>0</v>
      </c>
      <c r="FR526">
        <f t="shared" si="537"/>
        <v>0</v>
      </c>
      <c r="FS526">
        <v>0</v>
      </c>
      <c r="FT526" t="s">
        <v>28</v>
      </c>
      <c r="FU526" t="s">
        <v>29</v>
      </c>
      <c r="FX526">
        <v>81</v>
      </c>
      <c r="FY526">
        <v>72.25</v>
      </c>
      <c r="GA526" t="s">
        <v>3</v>
      </c>
      <c r="GD526">
        <v>1</v>
      </c>
      <c r="GF526">
        <v>1849954762</v>
      </c>
      <c r="GG526">
        <v>2</v>
      </c>
      <c r="GH526">
        <v>1</v>
      </c>
      <c r="GI526">
        <v>-2</v>
      </c>
      <c r="GJ526">
        <v>0</v>
      </c>
      <c r="GK526">
        <v>0</v>
      </c>
      <c r="GL526">
        <f t="shared" si="538"/>
        <v>0</v>
      </c>
      <c r="GM526">
        <f t="shared" si="539"/>
        <v>647.12</v>
      </c>
      <c r="GN526">
        <f t="shared" si="540"/>
        <v>647.12</v>
      </c>
      <c r="GO526">
        <f t="shared" si="541"/>
        <v>0</v>
      </c>
      <c r="GP526">
        <f t="shared" si="542"/>
        <v>0</v>
      </c>
      <c r="GR526">
        <v>0</v>
      </c>
      <c r="GS526">
        <v>3</v>
      </c>
      <c r="GT526">
        <v>0</v>
      </c>
      <c r="GU526" t="s">
        <v>3</v>
      </c>
      <c r="GV526">
        <f t="shared" si="543"/>
        <v>0</v>
      </c>
      <c r="GW526">
        <v>1</v>
      </c>
      <c r="GX526">
        <f t="shared" si="544"/>
        <v>0</v>
      </c>
      <c r="HA526">
        <v>0</v>
      </c>
      <c r="HB526">
        <v>0</v>
      </c>
      <c r="HC526">
        <f t="shared" si="545"/>
        <v>0</v>
      </c>
      <c r="IK526">
        <v>0</v>
      </c>
    </row>
    <row r="527" spans="1:245" x14ac:dyDescent="0.2">
      <c r="A527">
        <v>17</v>
      </c>
      <c r="B527">
        <v>1</v>
      </c>
      <c r="C527">
        <f>ROW(SmtRes!A1198)</f>
        <v>1198</v>
      </c>
      <c r="D527">
        <f>ROW(EtalonRes!A1190)</f>
        <v>1190</v>
      </c>
      <c r="E527" t="s">
        <v>520</v>
      </c>
      <c r="F527" t="s">
        <v>389</v>
      </c>
      <c r="G527" t="s">
        <v>390</v>
      </c>
      <c r="H527" t="s">
        <v>76</v>
      </c>
      <c r="I527">
        <f>ROUND((3.5*1.05*9)/100,9)</f>
        <v>0.33074999999999999</v>
      </c>
      <c r="J527">
        <v>0</v>
      </c>
      <c r="O527">
        <f t="shared" si="511"/>
        <v>409.54</v>
      </c>
      <c r="P527">
        <f t="shared" si="512"/>
        <v>50.92</v>
      </c>
      <c r="Q527">
        <f t="shared" si="513"/>
        <v>222.9</v>
      </c>
      <c r="R527">
        <f t="shared" si="514"/>
        <v>19.559999999999999</v>
      </c>
      <c r="S527">
        <f t="shared" si="515"/>
        <v>135.72</v>
      </c>
      <c r="T527">
        <f t="shared" si="516"/>
        <v>0</v>
      </c>
      <c r="U527">
        <f t="shared" si="517"/>
        <v>15.528299062499997</v>
      </c>
      <c r="V527">
        <f t="shared" si="518"/>
        <v>1.39307765625</v>
      </c>
      <c r="W527">
        <f t="shared" si="519"/>
        <v>0</v>
      </c>
      <c r="X527">
        <f t="shared" si="520"/>
        <v>125.78</v>
      </c>
      <c r="Y527">
        <f t="shared" si="521"/>
        <v>111.8</v>
      </c>
      <c r="AA527">
        <v>47641669</v>
      </c>
      <c r="AB527">
        <f t="shared" si="522"/>
        <v>1238.2064499999999</v>
      </c>
      <c r="AC527">
        <f t="shared" si="523"/>
        <v>153.96</v>
      </c>
      <c r="AD527">
        <f>ROUND((((((ET527*1.15)*1.25))-(((EU527*1.15)*1.25)))+AE527),6)</f>
        <v>673.91437499999995</v>
      </c>
      <c r="AE527">
        <f>ROUND((((EU527*1.15)*1.25)),6)</f>
        <v>59.153125000000003</v>
      </c>
      <c r="AF527">
        <f>ROUND((((EV527*1.15)*1.15)),6)</f>
        <v>410.33207499999997</v>
      </c>
      <c r="AG527">
        <f t="shared" si="524"/>
        <v>0</v>
      </c>
      <c r="AH527">
        <f>(((EW527*1.15)*1.15))</f>
        <v>46.94874999999999</v>
      </c>
      <c r="AI527">
        <f>(((EX527*1.15)*1.25))</f>
        <v>4.211875</v>
      </c>
      <c r="AJ527">
        <f t="shared" si="525"/>
        <v>0</v>
      </c>
      <c r="AK527">
        <v>933.04</v>
      </c>
      <c r="AL527">
        <v>153.96</v>
      </c>
      <c r="AM527">
        <v>468.81</v>
      </c>
      <c r="AN527">
        <v>41.15</v>
      </c>
      <c r="AO527">
        <v>310.27</v>
      </c>
      <c r="AP527">
        <v>0</v>
      </c>
      <c r="AQ527">
        <v>35.5</v>
      </c>
      <c r="AR527">
        <v>2.93</v>
      </c>
      <c r="AS527">
        <v>0</v>
      </c>
      <c r="AT527">
        <v>81</v>
      </c>
      <c r="AU527">
        <v>72</v>
      </c>
      <c r="AV527">
        <v>1</v>
      </c>
      <c r="AW527">
        <v>1</v>
      </c>
      <c r="AZ527">
        <v>1</v>
      </c>
      <c r="BA527">
        <v>1</v>
      </c>
      <c r="BB527">
        <v>1</v>
      </c>
      <c r="BC527">
        <v>1</v>
      </c>
      <c r="BD527" t="s">
        <v>3</v>
      </c>
      <c r="BE527" t="s">
        <v>3</v>
      </c>
      <c r="BF527" t="s">
        <v>3</v>
      </c>
      <c r="BG527" t="s">
        <v>3</v>
      </c>
      <c r="BH527">
        <v>0</v>
      </c>
      <c r="BI527">
        <v>1</v>
      </c>
      <c r="BJ527" t="s">
        <v>391</v>
      </c>
      <c r="BM527">
        <v>9001</v>
      </c>
      <c r="BN527">
        <v>0</v>
      </c>
      <c r="BO527" t="s">
        <v>3</v>
      </c>
      <c r="BP527">
        <v>0</v>
      </c>
      <c r="BQ527">
        <v>2</v>
      </c>
      <c r="BR527">
        <v>0</v>
      </c>
      <c r="BS527">
        <v>1</v>
      </c>
      <c r="BT527">
        <v>1</v>
      </c>
      <c r="BU527">
        <v>1</v>
      </c>
      <c r="BV527">
        <v>1</v>
      </c>
      <c r="BW527">
        <v>1</v>
      </c>
      <c r="BX527">
        <v>1</v>
      </c>
      <c r="BY527" t="s">
        <v>3</v>
      </c>
      <c r="BZ527">
        <v>90</v>
      </c>
      <c r="CA527">
        <v>85</v>
      </c>
      <c r="CE527">
        <v>0</v>
      </c>
      <c r="CF527">
        <v>0</v>
      </c>
      <c r="CG527">
        <v>0</v>
      </c>
      <c r="CM527">
        <v>0</v>
      </c>
      <c r="CN527" t="s">
        <v>1175</v>
      </c>
      <c r="CO527">
        <v>0</v>
      </c>
      <c r="CP527">
        <f t="shared" si="526"/>
        <v>409.53999999999996</v>
      </c>
      <c r="CQ527">
        <f t="shared" si="527"/>
        <v>153.96</v>
      </c>
      <c r="CR527">
        <f t="shared" si="528"/>
        <v>673.91437499999995</v>
      </c>
      <c r="CS527">
        <f t="shared" si="529"/>
        <v>59.153125000000003</v>
      </c>
      <c r="CT527">
        <f t="shared" si="530"/>
        <v>410.33207499999997</v>
      </c>
      <c r="CU527">
        <f t="shared" si="531"/>
        <v>0</v>
      </c>
      <c r="CV527">
        <f t="shared" si="532"/>
        <v>46.94874999999999</v>
      </c>
      <c r="CW527">
        <f t="shared" si="533"/>
        <v>4.211875</v>
      </c>
      <c r="CX527">
        <f t="shared" si="534"/>
        <v>0</v>
      </c>
      <c r="CY527">
        <f t="shared" si="535"/>
        <v>125.77680000000001</v>
      </c>
      <c r="CZ527">
        <f t="shared" si="536"/>
        <v>111.80159999999999</v>
      </c>
      <c r="DC527" t="s">
        <v>3</v>
      </c>
      <c r="DD527" t="s">
        <v>3</v>
      </c>
      <c r="DE527" t="s">
        <v>348</v>
      </c>
      <c r="DF527" t="s">
        <v>348</v>
      </c>
      <c r="DG527" t="s">
        <v>196</v>
      </c>
      <c r="DH527" t="s">
        <v>3</v>
      </c>
      <c r="DI527" t="s">
        <v>196</v>
      </c>
      <c r="DJ527" t="s">
        <v>348</v>
      </c>
      <c r="DK527" t="s">
        <v>3</v>
      </c>
      <c r="DL527" t="s">
        <v>3</v>
      </c>
      <c r="DM527" t="s">
        <v>3</v>
      </c>
      <c r="DN527">
        <v>0</v>
      </c>
      <c r="DO527">
        <v>0</v>
      </c>
      <c r="DP527">
        <v>1</v>
      </c>
      <c r="DQ527">
        <v>1</v>
      </c>
      <c r="DU527">
        <v>1005</v>
      </c>
      <c r="DV527" t="s">
        <v>76</v>
      </c>
      <c r="DW527" t="s">
        <v>76</v>
      </c>
      <c r="DX527">
        <v>100</v>
      </c>
      <c r="EE527">
        <v>45919569</v>
      </c>
      <c r="EF527">
        <v>2</v>
      </c>
      <c r="EG527" t="s">
        <v>24</v>
      </c>
      <c r="EH527">
        <v>0</v>
      </c>
      <c r="EI527" t="s">
        <v>3</v>
      </c>
      <c r="EJ527">
        <v>1</v>
      </c>
      <c r="EK527">
        <v>9001</v>
      </c>
      <c r="EL527" t="s">
        <v>25</v>
      </c>
      <c r="EM527" t="s">
        <v>26</v>
      </c>
      <c r="EO527" t="s">
        <v>351</v>
      </c>
      <c r="EQ527">
        <v>0</v>
      </c>
      <c r="ER527">
        <v>933.04</v>
      </c>
      <c r="ES527">
        <v>153.96</v>
      </c>
      <c r="ET527">
        <v>468.81</v>
      </c>
      <c r="EU527">
        <v>41.15</v>
      </c>
      <c r="EV527">
        <v>310.27</v>
      </c>
      <c r="EW527">
        <v>35.5</v>
      </c>
      <c r="EX527">
        <v>2.93</v>
      </c>
      <c r="EY527">
        <v>0</v>
      </c>
      <c r="FQ527">
        <v>0</v>
      </c>
      <c r="FR527">
        <f t="shared" si="537"/>
        <v>0</v>
      </c>
      <c r="FS527">
        <v>0</v>
      </c>
      <c r="FT527" t="s">
        <v>28</v>
      </c>
      <c r="FU527" t="s">
        <v>29</v>
      </c>
      <c r="FX527">
        <v>81</v>
      </c>
      <c r="FY527">
        <v>72.25</v>
      </c>
      <c r="GA527" t="s">
        <v>3</v>
      </c>
      <c r="GD527">
        <v>1</v>
      </c>
      <c r="GF527">
        <v>1849954762</v>
      </c>
      <c r="GG527">
        <v>2</v>
      </c>
      <c r="GH527">
        <v>1</v>
      </c>
      <c r="GI527">
        <v>-2</v>
      </c>
      <c r="GJ527">
        <v>0</v>
      </c>
      <c r="GK527">
        <v>0</v>
      </c>
      <c r="GL527">
        <f t="shared" si="538"/>
        <v>0</v>
      </c>
      <c r="GM527">
        <f t="shared" si="539"/>
        <v>647.12</v>
      </c>
      <c r="GN527">
        <f t="shared" si="540"/>
        <v>647.12</v>
      </c>
      <c r="GO527">
        <f t="shared" si="541"/>
        <v>0</v>
      </c>
      <c r="GP527">
        <f t="shared" si="542"/>
        <v>0</v>
      </c>
      <c r="GR527">
        <v>0</v>
      </c>
      <c r="GS527">
        <v>0</v>
      </c>
      <c r="GT527">
        <v>0</v>
      </c>
      <c r="GU527" t="s">
        <v>3</v>
      </c>
      <c r="GV527">
        <f t="shared" si="543"/>
        <v>0</v>
      </c>
      <c r="GW527">
        <v>1</v>
      </c>
      <c r="GX527">
        <f t="shared" si="544"/>
        <v>0</v>
      </c>
      <c r="HA527">
        <v>0</v>
      </c>
      <c r="HB527">
        <v>0</v>
      </c>
      <c r="HC527">
        <f t="shared" si="545"/>
        <v>0</v>
      </c>
      <c r="IK527">
        <v>0</v>
      </c>
    </row>
    <row r="528" spans="1:245" x14ac:dyDescent="0.2">
      <c r="A528">
        <v>18</v>
      </c>
      <c r="B528">
        <v>1</v>
      </c>
      <c r="C528">
        <v>1166</v>
      </c>
      <c r="E528" t="s">
        <v>521</v>
      </c>
      <c r="F528" t="s">
        <v>393</v>
      </c>
      <c r="G528" t="s">
        <v>394</v>
      </c>
      <c r="H528" t="s">
        <v>317</v>
      </c>
      <c r="I528">
        <f>I526*J528</f>
        <v>1.5</v>
      </c>
      <c r="J528">
        <v>4.5351473922902494</v>
      </c>
      <c r="O528">
        <f t="shared" si="511"/>
        <v>77.099999999999994</v>
      </c>
      <c r="P528">
        <f t="shared" si="512"/>
        <v>77.099999999999994</v>
      </c>
      <c r="Q528">
        <f t="shared" si="513"/>
        <v>0</v>
      </c>
      <c r="R528">
        <f t="shared" si="514"/>
        <v>0</v>
      </c>
      <c r="S528">
        <f t="shared" si="515"/>
        <v>0</v>
      </c>
      <c r="T528">
        <f t="shared" si="516"/>
        <v>0</v>
      </c>
      <c r="U528">
        <f t="shared" si="517"/>
        <v>0</v>
      </c>
      <c r="V528">
        <f t="shared" si="518"/>
        <v>0</v>
      </c>
      <c r="W528">
        <f t="shared" si="519"/>
        <v>0</v>
      </c>
      <c r="X528">
        <f t="shared" si="520"/>
        <v>0</v>
      </c>
      <c r="Y528">
        <f t="shared" si="521"/>
        <v>0</v>
      </c>
      <c r="AA528">
        <v>47636896</v>
      </c>
      <c r="AB528">
        <f t="shared" si="522"/>
        <v>51.4</v>
      </c>
      <c r="AC528">
        <f t="shared" si="523"/>
        <v>51.4</v>
      </c>
      <c r="AD528">
        <f>ROUND((((ET528)-(EU528))+AE528),6)</f>
        <v>0</v>
      </c>
      <c r="AE528">
        <f t="shared" ref="AE528:AF531" si="549">ROUND((EU528),6)</f>
        <v>0</v>
      </c>
      <c r="AF528">
        <f t="shared" si="549"/>
        <v>0</v>
      </c>
      <c r="AG528">
        <f t="shared" si="524"/>
        <v>0</v>
      </c>
      <c r="AH528">
        <f t="shared" ref="AH528:AI531" si="550">(EW528)</f>
        <v>0</v>
      </c>
      <c r="AI528">
        <f t="shared" si="550"/>
        <v>0</v>
      </c>
      <c r="AJ528">
        <f t="shared" si="525"/>
        <v>0</v>
      </c>
      <c r="AK528">
        <v>51.4</v>
      </c>
      <c r="AL528">
        <v>51.4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81</v>
      </c>
      <c r="AU528">
        <v>72</v>
      </c>
      <c r="AV528">
        <v>1</v>
      </c>
      <c r="AW528">
        <v>1</v>
      </c>
      <c r="AZ528">
        <v>1</v>
      </c>
      <c r="BA528">
        <v>1</v>
      </c>
      <c r="BB528">
        <v>1</v>
      </c>
      <c r="BC528">
        <v>1</v>
      </c>
      <c r="BD528" t="s">
        <v>3</v>
      </c>
      <c r="BE528" t="s">
        <v>3</v>
      </c>
      <c r="BF528" t="s">
        <v>3</v>
      </c>
      <c r="BG528" t="s">
        <v>3</v>
      </c>
      <c r="BH528">
        <v>3</v>
      </c>
      <c r="BI528">
        <v>1</v>
      </c>
      <c r="BJ528" t="s">
        <v>395</v>
      </c>
      <c r="BM528">
        <v>9001</v>
      </c>
      <c r="BN528">
        <v>0</v>
      </c>
      <c r="BO528" t="s">
        <v>3</v>
      </c>
      <c r="BP528">
        <v>0</v>
      </c>
      <c r="BQ528">
        <v>2</v>
      </c>
      <c r="BR528">
        <v>0</v>
      </c>
      <c r="BS528">
        <v>1</v>
      </c>
      <c r="BT528">
        <v>1</v>
      </c>
      <c r="BU528">
        <v>1</v>
      </c>
      <c r="BV528">
        <v>1</v>
      </c>
      <c r="BW528">
        <v>1</v>
      </c>
      <c r="BX528">
        <v>1</v>
      </c>
      <c r="BY528" t="s">
        <v>3</v>
      </c>
      <c r="BZ528">
        <v>90</v>
      </c>
      <c r="CA528">
        <v>85</v>
      </c>
      <c r="CE528">
        <v>0</v>
      </c>
      <c r="CF528">
        <v>0</v>
      </c>
      <c r="CG528">
        <v>0</v>
      </c>
      <c r="CM528">
        <v>0</v>
      </c>
      <c r="CN528" t="s">
        <v>3</v>
      </c>
      <c r="CO528">
        <v>0</v>
      </c>
      <c r="CP528">
        <f t="shared" si="526"/>
        <v>77.099999999999994</v>
      </c>
      <c r="CQ528">
        <f t="shared" si="527"/>
        <v>51.4</v>
      </c>
      <c r="CR528">
        <f t="shared" si="528"/>
        <v>0</v>
      </c>
      <c r="CS528">
        <f t="shared" si="529"/>
        <v>0</v>
      </c>
      <c r="CT528">
        <f t="shared" si="530"/>
        <v>0</v>
      </c>
      <c r="CU528">
        <f t="shared" si="531"/>
        <v>0</v>
      </c>
      <c r="CV528">
        <f t="shared" si="532"/>
        <v>0</v>
      </c>
      <c r="CW528">
        <f t="shared" si="533"/>
        <v>0</v>
      </c>
      <c r="CX528">
        <f t="shared" si="534"/>
        <v>0</v>
      </c>
      <c r="CY528">
        <f t="shared" si="535"/>
        <v>0</v>
      </c>
      <c r="CZ528">
        <f t="shared" si="536"/>
        <v>0</v>
      </c>
      <c r="DC528" t="s">
        <v>3</v>
      </c>
      <c r="DD528" t="s">
        <v>3</v>
      </c>
      <c r="DE528" t="s">
        <v>3</v>
      </c>
      <c r="DF528" t="s">
        <v>3</v>
      </c>
      <c r="DG528" t="s">
        <v>3</v>
      </c>
      <c r="DH528" t="s">
        <v>3</v>
      </c>
      <c r="DI528" t="s">
        <v>3</v>
      </c>
      <c r="DJ528" t="s">
        <v>3</v>
      </c>
      <c r="DK528" t="s">
        <v>3</v>
      </c>
      <c r="DL528" t="s">
        <v>3</v>
      </c>
      <c r="DM528" t="s">
        <v>3</v>
      </c>
      <c r="DN528">
        <v>0</v>
      </c>
      <c r="DO528">
        <v>0</v>
      </c>
      <c r="DP528">
        <v>1</v>
      </c>
      <c r="DQ528">
        <v>1</v>
      </c>
      <c r="DU528">
        <v>1010</v>
      </c>
      <c r="DV528" t="s">
        <v>317</v>
      </c>
      <c r="DW528" t="s">
        <v>317</v>
      </c>
      <c r="DX528">
        <v>100</v>
      </c>
      <c r="EE528">
        <v>45919569</v>
      </c>
      <c r="EF528">
        <v>2</v>
      </c>
      <c r="EG528" t="s">
        <v>24</v>
      </c>
      <c r="EH528">
        <v>0</v>
      </c>
      <c r="EI528" t="s">
        <v>3</v>
      </c>
      <c r="EJ528">
        <v>1</v>
      </c>
      <c r="EK528">
        <v>9001</v>
      </c>
      <c r="EL528" t="s">
        <v>25</v>
      </c>
      <c r="EM528" t="s">
        <v>26</v>
      </c>
      <c r="EO528" t="s">
        <v>3</v>
      </c>
      <c r="EQ528">
        <v>0</v>
      </c>
      <c r="ER528">
        <v>51.4</v>
      </c>
      <c r="ES528">
        <v>51.4</v>
      </c>
      <c r="ET528">
        <v>0</v>
      </c>
      <c r="EU528">
        <v>0</v>
      </c>
      <c r="EV528">
        <v>0</v>
      </c>
      <c r="EW528">
        <v>0</v>
      </c>
      <c r="EX528">
        <v>0</v>
      </c>
      <c r="FQ528">
        <v>0</v>
      </c>
      <c r="FR528">
        <f t="shared" si="537"/>
        <v>0</v>
      </c>
      <c r="FS528">
        <v>0</v>
      </c>
      <c r="FT528" t="s">
        <v>28</v>
      </c>
      <c r="FU528" t="s">
        <v>29</v>
      </c>
      <c r="FX528">
        <v>81</v>
      </c>
      <c r="FY528">
        <v>72.25</v>
      </c>
      <c r="GA528" t="s">
        <v>3</v>
      </c>
      <c r="GD528">
        <v>1</v>
      </c>
      <c r="GF528">
        <v>-1303502090</v>
      </c>
      <c r="GG528">
        <v>2</v>
      </c>
      <c r="GH528">
        <v>1</v>
      </c>
      <c r="GI528">
        <v>-2</v>
      </c>
      <c r="GJ528">
        <v>0</v>
      </c>
      <c r="GK528">
        <v>0</v>
      </c>
      <c r="GL528">
        <f t="shared" si="538"/>
        <v>0</v>
      </c>
      <c r="GM528">
        <f t="shared" si="539"/>
        <v>77.099999999999994</v>
      </c>
      <c r="GN528">
        <f t="shared" si="540"/>
        <v>77.099999999999994</v>
      </c>
      <c r="GO528">
        <f t="shared" si="541"/>
        <v>0</v>
      </c>
      <c r="GP528">
        <f t="shared" si="542"/>
        <v>0</v>
      </c>
      <c r="GR528">
        <v>0</v>
      </c>
      <c r="GS528">
        <v>3</v>
      </c>
      <c r="GT528">
        <v>0</v>
      </c>
      <c r="GU528" t="s">
        <v>3</v>
      </c>
      <c r="GV528">
        <f t="shared" si="543"/>
        <v>0</v>
      </c>
      <c r="GW528">
        <v>1</v>
      </c>
      <c r="GX528">
        <f t="shared" si="544"/>
        <v>0</v>
      </c>
      <c r="HA528">
        <v>0</v>
      </c>
      <c r="HB528">
        <v>0</v>
      </c>
      <c r="HC528">
        <f t="shared" si="545"/>
        <v>0</v>
      </c>
      <c r="IK528">
        <v>0</v>
      </c>
    </row>
    <row r="529" spans="1:245" x14ac:dyDescent="0.2">
      <c r="A529">
        <v>18</v>
      </c>
      <c r="B529">
        <v>1</v>
      </c>
      <c r="C529">
        <v>1189</v>
      </c>
      <c r="E529" t="s">
        <v>521</v>
      </c>
      <c r="F529" t="s">
        <v>393</v>
      </c>
      <c r="G529" t="s">
        <v>394</v>
      </c>
      <c r="H529" t="s">
        <v>317</v>
      </c>
      <c r="I529">
        <f>I527*J529</f>
        <v>1.5</v>
      </c>
      <c r="J529">
        <v>4.5351473922902494</v>
      </c>
      <c r="O529">
        <f t="shared" si="511"/>
        <v>77.099999999999994</v>
      </c>
      <c r="P529">
        <f t="shared" si="512"/>
        <v>77.099999999999994</v>
      </c>
      <c r="Q529">
        <f t="shared" si="513"/>
        <v>0</v>
      </c>
      <c r="R529">
        <f t="shared" si="514"/>
        <v>0</v>
      </c>
      <c r="S529">
        <f t="shared" si="515"/>
        <v>0</v>
      </c>
      <c r="T529">
        <f t="shared" si="516"/>
        <v>0</v>
      </c>
      <c r="U529">
        <f t="shared" si="517"/>
        <v>0</v>
      </c>
      <c r="V529">
        <f t="shared" si="518"/>
        <v>0</v>
      </c>
      <c r="W529">
        <f t="shared" si="519"/>
        <v>0</v>
      </c>
      <c r="X529">
        <f t="shared" si="520"/>
        <v>0</v>
      </c>
      <c r="Y529">
        <f t="shared" si="521"/>
        <v>0</v>
      </c>
      <c r="AA529">
        <v>47641669</v>
      </c>
      <c r="AB529">
        <f t="shared" si="522"/>
        <v>51.4</v>
      </c>
      <c r="AC529">
        <f t="shared" si="523"/>
        <v>51.4</v>
      </c>
      <c r="AD529">
        <f>ROUND((((ET529)-(EU529))+AE529),6)</f>
        <v>0</v>
      </c>
      <c r="AE529">
        <f t="shared" si="549"/>
        <v>0</v>
      </c>
      <c r="AF529">
        <f t="shared" si="549"/>
        <v>0</v>
      </c>
      <c r="AG529">
        <f t="shared" si="524"/>
        <v>0</v>
      </c>
      <c r="AH529">
        <f t="shared" si="550"/>
        <v>0</v>
      </c>
      <c r="AI529">
        <f t="shared" si="550"/>
        <v>0</v>
      </c>
      <c r="AJ529">
        <f t="shared" si="525"/>
        <v>0</v>
      </c>
      <c r="AK529">
        <v>51.4</v>
      </c>
      <c r="AL529">
        <v>51.4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81</v>
      </c>
      <c r="AU529">
        <v>72</v>
      </c>
      <c r="AV529">
        <v>1</v>
      </c>
      <c r="AW529">
        <v>1</v>
      </c>
      <c r="AZ529">
        <v>1</v>
      </c>
      <c r="BA529">
        <v>1</v>
      </c>
      <c r="BB529">
        <v>1</v>
      </c>
      <c r="BC529">
        <v>1</v>
      </c>
      <c r="BD529" t="s">
        <v>3</v>
      </c>
      <c r="BE529" t="s">
        <v>3</v>
      </c>
      <c r="BF529" t="s">
        <v>3</v>
      </c>
      <c r="BG529" t="s">
        <v>3</v>
      </c>
      <c r="BH529">
        <v>3</v>
      </c>
      <c r="BI529">
        <v>1</v>
      </c>
      <c r="BJ529" t="s">
        <v>395</v>
      </c>
      <c r="BM529">
        <v>9001</v>
      </c>
      <c r="BN529">
        <v>0</v>
      </c>
      <c r="BO529" t="s">
        <v>3</v>
      </c>
      <c r="BP529">
        <v>0</v>
      </c>
      <c r="BQ529">
        <v>2</v>
      </c>
      <c r="BR529">
        <v>0</v>
      </c>
      <c r="BS529">
        <v>1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3</v>
      </c>
      <c r="BZ529">
        <v>90</v>
      </c>
      <c r="CA529">
        <v>85</v>
      </c>
      <c r="CE529">
        <v>0</v>
      </c>
      <c r="CF529">
        <v>0</v>
      </c>
      <c r="CG529">
        <v>0</v>
      </c>
      <c r="CM529">
        <v>0</v>
      </c>
      <c r="CN529" t="s">
        <v>3</v>
      </c>
      <c r="CO529">
        <v>0</v>
      </c>
      <c r="CP529">
        <f t="shared" si="526"/>
        <v>77.099999999999994</v>
      </c>
      <c r="CQ529">
        <f t="shared" si="527"/>
        <v>51.4</v>
      </c>
      <c r="CR529">
        <f t="shared" si="528"/>
        <v>0</v>
      </c>
      <c r="CS529">
        <f t="shared" si="529"/>
        <v>0</v>
      </c>
      <c r="CT529">
        <f t="shared" si="530"/>
        <v>0</v>
      </c>
      <c r="CU529">
        <f t="shared" si="531"/>
        <v>0</v>
      </c>
      <c r="CV529">
        <f t="shared" si="532"/>
        <v>0</v>
      </c>
      <c r="CW529">
        <f t="shared" si="533"/>
        <v>0</v>
      </c>
      <c r="CX529">
        <f t="shared" si="534"/>
        <v>0</v>
      </c>
      <c r="CY529">
        <f t="shared" si="535"/>
        <v>0</v>
      </c>
      <c r="CZ529">
        <f t="shared" si="536"/>
        <v>0</v>
      </c>
      <c r="DC529" t="s">
        <v>3</v>
      </c>
      <c r="DD529" t="s">
        <v>3</v>
      </c>
      <c r="DE529" t="s">
        <v>3</v>
      </c>
      <c r="DF529" t="s">
        <v>3</v>
      </c>
      <c r="DG529" t="s">
        <v>3</v>
      </c>
      <c r="DH529" t="s">
        <v>3</v>
      </c>
      <c r="DI529" t="s">
        <v>3</v>
      </c>
      <c r="DJ529" t="s">
        <v>3</v>
      </c>
      <c r="DK529" t="s">
        <v>3</v>
      </c>
      <c r="DL529" t="s">
        <v>3</v>
      </c>
      <c r="DM529" t="s">
        <v>3</v>
      </c>
      <c r="DN529">
        <v>0</v>
      </c>
      <c r="DO529">
        <v>0</v>
      </c>
      <c r="DP529">
        <v>1</v>
      </c>
      <c r="DQ529">
        <v>1</v>
      </c>
      <c r="DU529">
        <v>1010</v>
      </c>
      <c r="DV529" t="s">
        <v>317</v>
      </c>
      <c r="DW529" t="s">
        <v>317</v>
      </c>
      <c r="DX529">
        <v>100</v>
      </c>
      <c r="EE529">
        <v>45919569</v>
      </c>
      <c r="EF529">
        <v>2</v>
      </c>
      <c r="EG529" t="s">
        <v>24</v>
      </c>
      <c r="EH529">
        <v>0</v>
      </c>
      <c r="EI529" t="s">
        <v>3</v>
      </c>
      <c r="EJ529">
        <v>1</v>
      </c>
      <c r="EK529">
        <v>9001</v>
      </c>
      <c r="EL529" t="s">
        <v>25</v>
      </c>
      <c r="EM529" t="s">
        <v>26</v>
      </c>
      <c r="EO529" t="s">
        <v>3</v>
      </c>
      <c r="EQ529">
        <v>0</v>
      </c>
      <c r="ER529">
        <v>51.4</v>
      </c>
      <c r="ES529">
        <v>51.4</v>
      </c>
      <c r="ET529">
        <v>0</v>
      </c>
      <c r="EU529">
        <v>0</v>
      </c>
      <c r="EV529">
        <v>0</v>
      </c>
      <c r="EW529">
        <v>0</v>
      </c>
      <c r="EX529">
        <v>0</v>
      </c>
      <c r="FQ529">
        <v>0</v>
      </c>
      <c r="FR529">
        <f t="shared" si="537"/>
        <v>0</v>
      </c>
      <c r="FS529">
        <v>0</v>
      </c>
      <c r="FT529" t="s">
        <v>28</v>
      </c>
      <c r="FU529" t="s">
        <v>29</v>
      </c>
      <c r="FX529">
        <v>81</v>
      </c>
      <c r="FY529">
        <v>72.25</v>
      </c>
      <c r="GA529" t="s">
        <v>3</v>
      </c>
      <c r="GD529">
        <v>1</v>
      </c>
      <c r="GF529">
        <v>-1303502090</v>
      </c>
      <c r="GG529">
        <v>2</v>
      </c>
      <c r="GH529">
        <v>1</v>
      </c>
      <c r="GI529">
        <v>-2</v>
      </c>
      <c r="GJ529">
        <v>0</v>
      </c>
      <c r="GK529">
        <v>0</v>
      </c>
      <c r="GL529">
        <f t="shared" si="538"/>
        <v>0</v>
      </c>
      <c r="GM529">
        <f t="shared" si="539"/>
        <v>77.099999999999994</v>
      </c>
      <c r="GN529">
        <f t="shared" si="540"/>
        <v>77.099999999999994</v>
      </c>
      <c r="GO529">
        <f t="shared" si="541"/>
        <v>0</v>
      </c>
      <c r="GP529">
        <f t="shared" si="542"/>
        <v>0</v>
      </c>
      <c r="GR529">
        <v>0</v>
      </c>
      <c r="GS529">
        <v>0</v>
      </c>
      <c r="GT529">
        <v>0</v>
      </c>
      <c r="GU529" t="s">
        <v>3</v>
      </c>
      <c r="GV529">
        <f t="shared" si="543"/>
        <v>0</v>
      </c>
      <c r="GW529">
        <v>1</v>
      </c>
      <c r="GX529">
        <f t="shared" si="544"/>
        <v>0</v>
      </c>
      <c r="HA529">
        <v>0</v>
      </c>
      <c r="HB529">
        <v>0</v>
      </c>
      <c r="HC529">
        <f t="shared" si="545"/>
        <v>0</v>
      </c>
      <c r="IK529">
        <v>0</v>
      </c>
    </row>
    <row r="530" spans="1:245" x14ac:dyDescent="0.2">
      <c r="A530">
        <v>18</v>
      </c>
      <c r="B530">
        <v>1</v>
      </c>
      <c r="C530">
        <v>1171</v>
      </c>
      <c r="E530" t="s">
        <v>522</v>
      </c>
      <c r="F530" t="s">
        <v>397</v>
      </c>
      <c r="G530" t="s">
        <v>477</v>
      </c>
      <c r="H530" t="s">
        <v>399</v>
      </c>
      <c r="I530">
        <f>I526*J530</f>
        <v>33.736499999999999</v>
      </c>
      <c r="J530">
        <v>102</v>
      </c>
      <c r="O530">
        <f t="shared" si="511"/>
        <v>1504.31</v>
      </c>
      <c r="P530">
        <f t="shared" si="512"/>
        <v>1504.31</v>
      </c>
      <c r="Q530">
        <f t="shared" si="513"/>
        <v>0</v>
      </c>
      <c r="R530">
        <f t="shared" si="514"/>
        <v>0</v>
      </c>
      <c r="S530">
        <f t="shared" si="515"/>
        <v>0</v>
      </c>
      <c r="T530">
        <f t="shared" si="516"/>
        <v>0</v>
      </c>
      <c r="U530">
        <f t="shared" si="517"/>
        <v>0</v>
      </c>
      <c r="V530">
        <f t="shared" si="518"/>
        <v>0</v>
      </c>
      <c r="W530">
        <f t="shared" si="519"/>
        <v>0</v>
      </c>
      <c r="X530">
        <f t="shared" si="520"/>
        <v>0</v>
      </c>
      <c r="Y530">
        <f t="shared" si="521"/>
        <v>0</v>
      </c>
      <c r="AA530">
        <v>47636896</v>
      </c>
      <c r="AB530">
        <f t="shared" si="522"/>
        <v>44.59</v>
      </c>
      <c r="AC530">
        <f t="shared" si="523"/>
        <v>44.59</v>
      </c>
      <c r="AD530">
        <f>ROUND((((ET530)-(EU530))+AE530),6)</f>
        <v>0</v>
      </c>
      <c r="AE530">
        <f t="shared" si="549"/>
        <v>0</v>
      </c>
      <c r="AF530">
        <f t="shared" si="549"/>
        <v>0</v>
      </c>
      <c r="AG530">
        <f t="shared" si="524"/>
        <v>0</v>
      </c>
      <c r="AH530">
        <f t="shared" si="550"/>
        <v>0</v>
      </c>
      <c r="AI530">
        <f t="shared" si="550"/>
        <v>0</v>
      </c>
      <c r="AJ530">
        <f t="shared" si="525"/>
        <v>0</v>
      </c>
      <c r="AK530">
        <v>44.59</v>
      </c>
      <c r="AL530">
        <v>44.59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81</v>
      </c>
      <c r="AU530">
        <v>72</v>
      </c>
      <c r="AV530">
        <v>1</v>
      </c>
      <c r="AW530">
        <v>1</v>
      </c>
      <c r="AZ530">
        <v>1</v>
      </c>
      <c r="BA530">
        <v>1</v>
      </c>
      <c r="BB530">
        <v>1</v>
      </c>
      <c r="BC530">
        <v>1</v>
      </c>
      <c r="BD530" t="s">
        <v>3</v>
      </c>
      <c r="BE530" t="s">
        <v>3</v>
      </c>
      <c r="BF530" t="s">
        <v>3</v>
      </c>
      <c r="BG530" t="s">
        <v>3</v>
      </c>
      <c r="BH530">
        <v>3</v>
      </c>
      <c r="BI530">
        <v>1</v>
      </c>
      <c r="BJ530" t="s">
        <v>400</v>
      </c>
      <c r="BM530">
        <v>9001</v>
      </c>
      <c r="BN530">
        <v>0</v>
      </c>
      <c r="BO530" t="s">
        <v>3</v>
      </c>
      <c r="BP530">
        <v>0</v>
      </c>
      <c r="BQ530">
        <v>2</v>
      </c>
      <c r="BR530">
        <v>0</v>
      </c>
      <c r="BS530">
        <v>1</v>
      </c>
      <c r="BT530">
        <v>1</v>
      </c>
      <c r="BU530">
        <v>1</v>
      </c>
      <c r="BV530">
        <v>1</v>
      </c>
      <c r="BW530">
        <v>1</v>
      </c>
      <c r="BX530">
        <v>1</v>
      </c>
      <c r="BY530" t="s">
        <v>3</v>
      </c>
      <c r="BZ530">
        <v>90</v>
      </c>
      <c r="CA530">
        <v>85</v>
      </c>
      <c r="CE530">
        <v>0</v>
      </c>
      <c r="CF530">
        <v>0</v>
      </c>
      <c r="CG530">
        <v>0</v>
      </c>
      <c r="CM530">
        <v>0</v>
      </c>
      <c r="CN530" t="s">
        <v>3</v>
      </c>
      <c r="CO530">
        <v>0</v>
      </c>
      <c r="CP530">
        <f t="shared" si="526"/>
        <v>1504.31</v>
      </c>
      <c r="CQ530">
        <f t="shared" si="527"/>
        <v>44.59</v>
      </c>
      <c r="CR530">
        <f t="shared" si="528"/>
        <v>0</v>
      </c>
      <c r="CS530">
        <f t="shared" si="529"/>
        <v>0</v>
      </c>
      <c r="CT530">
        <f t="shared" si="530"/>
        <v>0</v>
      </c>
      <c r="CU530">
        <f t="shared" si="531"/>
        <v>0</v>
      </c>
      <c r="CV530">
        <f t="shared" si="532"/>
        <v>0</v>
      </c>
      <c r="CW530">
        <f t="shared" si="533"/>
        <v>0</v>
      </c>
      <c r="CX530">
        <f t="shared" si="534"/>
        <v>0</v>
      </c>
      <c r="CY530">
        <f t="shared" si="535"/>
        <v>0</v>
      </c>
      <c r="CZ530">
        <f t="shared" si="536"/>
        <v>0</v>
      </c>
      <c r="DC530" t="s">
        <v>3</v>
      </c>
      <c r="DD530" t="s">
        <v>3</v>
      </c>
      <c r="DE530" t="s">
        <v>3</v>
      </c>
      <c r="DF530" t="s">
        <v>3</v>
      </c>
      <c r="DG530" t="s">
        <v>3</v>
      </c>
      <c r="DH530" t="s">
        <v>3</v>
      </c>
      <c r="DI530" t="s">
        <v>3</v>
      </c>
      <c r="DJ530" t="s">
        <v>3</v>
      </c>
      <c r="DK530" t="s">
        <v>3</v>
      </c>
      <c r="DL530" t="s">
        <v>3</v>
      </c>
      <c r="DM530" t="s">
        <v>3</v>
      </c>
      <c r="DN530">
        <v>0</v>
      </c>
      <c r="DO530">
        <v>0</v>
      </c>
      <c r="DP530">
        <v>1</v>
      </c>
      <c r="DQ530">
        <v>1</v>
      </c>
      <c r="DU530">
        <v>1005</v>
      </c>
      <c r="DV530" t="s">
        <v>399</v>
      </c>
      <c r="DW530" t="s">
        <v>399</v>
      </c>
      <c r="DX530">
        <v>1</v>
      </c>
      <c r="EE530">
        <v>45919569</v>
      </c>
      <c r="EF530">
        <v>2</v>
      </c>
      <c r="EG530" t="s">
        <v>24</v>
      </c>
      <c r="EH530">
        <v>0</v>
      </c>
      <c r="EI530" t="s">
        <v>3</v>
      </c>
      <c r="EJ530">
        <v>1</v>
      </c>
      <c r="EK530">
        <v>9001</v>
      </c>
      <c r="EL530" t="s">
        <v>25</v>
      </c>
      <c r="EM530" t="s">
        <v>26</v>
      </c>
      <c r="EO530" t="s">
        <v>3</v>
      </c>
      <c r="EQ530">
        <v>0</v>
      </c>
      <c r="ER530">
        <v>44.59</v>
      </c>
      <c r="ES530">
        <v>44.59</v>
      </c>
      <c r="ET530">
        <v>0</v>
      </c>
      <c r="EU530">
        <v>0</v>
      </c>
      <c r="EV530">
        <v>0</v>
      </c>
      <c r="EW530">
        <v>0</v>
      </c>
      <c r="EX530">
        <v>0</v>
      </c>
      <c r="FQ530">
        <v>0</v>
      </c>
      <c r="FR530">
        <f t="shared" si="537"/>
        <v>0</v>
      </c>
      <c r="FS530">
        <v>0</v>
      </c>
      <c r="FT530" t="s">
        <v>28</v>
      </c>
      <c r="FU530" t="s">
        <v>29</v>
      </c>
      <c r="FX530">
        <v>81</v>
      </c>
      <c r="FY530">
        <v>72.25</v>
      </c>
      <c r="GA530" t="s">
        <v>3</v>
      </c>
      <c r="GD530">
        <v>1</v>
      </c>
      <c r="GF530">
        <v>1854162943</v>
      </c>
      <c r="GG530">
        <v>2</v>
      </c>
      <c r="GH530">
        <v>1</v>
      </c>
      <c r="GI530">
        <v>-2</v>
      </c>
      <c r="GJ530">
        <v>0</v>
      </c>
      <c r="GK530">
        <v>0</v>
      </c>
      <c r="GL530">
        <f t="shared" si="538"/>
        <v>0</v>
      </c>
      <c r="GM530">
        <f t="shared" si="539"/>
        <v>1504.31</v>
      </c>
      <c r="GN530">
        <f t="shared" si="540"/>
        <v>1504.31</v>
      </c>
      <c r="GO530">
        <f t="shared" si="541"/>
        <v>0</v>
      </c>
      <c r="GP530">
        <f t="shared" si="542"/>
        <v>0</v>
      </c>
      <c r="GR530">
        <v>0</v>
      </c>
      <c r="GS530">
        <v>3</v>
      </c>
      <c r="GT530">
        <v>0</v>
      </c>
      <c r="GU530" t="s">
        <v>3</v>
      </c>
      <c r="GV530">
        <f t="shared" si="543"/>
        <v>0</v>
      </c>
      <c r="GW530">
        <v>1</v>
      </c>
      <c r="GX530">
        <f t="shared" si="544"/>
        <v>0</v>
      </c>
      <c r="HA530">
        <v>0</v>
      </c>
      <c r="HB530">
        <v>0</v>
      </c>
      <c r="HC530">
        <f t="shared" si="545"/>
        <v>0</v>
      </c>
      <c r="IK530">
        <v>0</v>
      </c>
    </row>
    <row r="531" spans="1:245" x14ac:dyDescent="0.2">
      <c r="A531">
        <v>18</v>
      </c>
      <c r="B531">
        <v>1</v>
      </c>
      <c r="C531">
        <v>1194</v>
      </c>
      <c r="E531" t="s">
        <v>522</v>
      </c>
      <c r="F531" t="s">
        <v>397</v>
      </c>
      <c r="G531" t="s">
        <v>477</v>
      </c>
      <c r="H531" t="s">
        <v>399</v>
      </c>
      <c r="I531">
        <f>I527*J531</f>
        <v>33.736499999999999</v>
      </c>
      <c r="J531">
        <v>102</v>
      </c>
      <c r="O531">
        <f t="shared" si="511"/>
        <v>1504.31</v>
      </c>
      <c r="P531">
        <f t="shared" si="512"/>
        <v>1504.31</v>
      </c>
      <c r="Q531">
        <f t="shared" si="513"/>
        <v>0</v>
      </c>
      <c r="R531">
        <f t="shared" si="514"/>
        <v>0</v>
      </c>
      <c r="S531">
        <f t="shared" si="515"/>
        <v>0</v>
      </c>
      <c r="T531">
        <f t="shared" si="516"/>
        <v>0</v>
      </c>
      <c r="U531">
        <f t="shared" si="517"/>
        <v>0</v>
      </c>
      <c r="V531">
        <f t="shared" si="518"/>
        <v>0</v>
      </c>
      <c r="W531">
        <f t="shared" si="519"/>
        <v>0</v>
      </c>
      <c r="X531">
        <f t="shared" si="520"/>
        <v>0</v>
      </c>
      <c r="Y531">
        <f t="shared" si="521"/>
        <v>0</v>
      </c>
      <c r="AA531">
        <v>47641669</v>
      </c>
      <c r="AB531">
        <f t="shared" si="522"/>
        <v>44.59</v>
      </c>
      <c r="AC531">
        <f t="shared" si="523"/>
        <v>44.59</v>
      </c>
      <c r="AD531">
        <f>ROUND((((ET531)-(EU531))+AE531),6)</f>
        <v>0</v>
      </c>
      <c r="AE531">
        <f t="shared" si="549"/>
        <v>0</v>
      </c>
      <c r="AF531">
        <f t="shared" si="549"/>
        <v>0</v>
      </c>
      <c r="AG531">
        <f t="shared" si="524"/>
        <v>0</v>
      </c>
      <c r="AH531">
        <f t="shared" si="550"/>
        <v>0</v>
      </c>
      <c r="AI531">
        <f t="shared" si="550"/>
        <v>0</v>
      </c>
      <c r="AJ531">
        <f t="shared" si="525"/>
        <v>0</v>
      </c>
      <c r="AK531">
        <v>44.59</v>
      </c>
      <c r="AL531">
        <v>44.59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81</v>
      </c>
      <c r="AU531">
        <v>72</v>
      </c>
      <c r="AV531">
        <v>1</v>
      </c>
      <c r="AW531">
        <v>1</v>
      </c>
      <c r="AZ531">
        <v>1</v>
      </c>
      <c r="BA531">
        <v>1</v>
      </c>
      <c r="BB531">
        <v>1</v>
      </c>
      <c r="BC531">
        <v>1</v>
      </c>
      <c r="BD531" t="s">
        <v>3</v>
      </c>
      <c r="BE531" t="s">
        <v>3</v>
      </c>
      <c r="BF531" t="s">
        <v>3</v>
      </c>
      <c r="BG531" t="s">
        <v>3</v>
      </c>
      <c r="BH531">
        <v>3</v>
      </c>
      <c r="BI531">
        <v>1</v>
      </c>
      <c r="BJ531" t="s">
        <v>400</v>
      </c>
      <c r="BM531">
        <v>9001</v>
      </c>
      <c r="BN531">
        <v>0</v>
      </c>
      <c r="BO531" t="s">
        <v>3</v>
      </c>
      <c r="BP531">
        <v>0</v>
      </c>
      <c r="BQ531">
        <v>2</v>
      </c>
      <c r="BR531">
        <v>0</v>
      </c>
      <c r="BS531">
        <v>1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3</v>
      </c>
      <c r="BZ531">
        <v>90</v>
      </c>
      <c r="CA531">
        <v>85</v>
      </c>
      <c r="CE531">
        <v>0</v>
      </c>
      <c r="CF531">
        <v>0</v>
      </c>
      <c r="CG531">
        <v>0</v>
      </c>
      <c r="CM531">
        <v>0</v>
      </c>
      <c r="CN531" t="s">
        <v>3</v>
      </c>
      <c r="CO531">
        <v>0</v>
      </c>
      <c r="CP531">
        <f t="shared" si="526"/>
        <v>1504.31</v>
      </c>
      <c r="CQ531">
        <f t="shared" si="527"/>
        <v>44.59</v>
      </c>
      <c r="CR531">
        <f t="shared" si="528"/>
        <v>0</v>
      </c>
      <c r="CS531">
        <f t="shared" si="529"/>
        <v>0</v>
      </c>
      <c r="CT531">
        <f t="shared" si="530"/>
        <v>0</v>
      </c>
      <c r="CU531">
        <f t="shared" si="531"/>
        <v>0</v>
      </c>
      <c r="CV531">
        <f t="shared" si="532"/>
        <v>0</v>
      </c>
      <c r="CW531">
        <f t="shared" si="533"/>
        <v>0</v>
      </c>
      <c r="CX531">
        <f t="shared" si="534"/>
        <v>0</v>
      </c>
      <c r="CY531">
        <f t="shared" si="535"/>
        <v>0</v>
      </c>
      <c r="CZ531">
        <f t="shared" si="536"/>
        <v>0</v>
      </c>
      <c r="DC531" t="s">
        <v>3</v>
      </c>
      <c r="DD531" t="s">
        <v>3</v>
      </c>
      <c r="DE531" t="s">
        <v>3</v>
      </c>
      <c r="DF531" t="s">
        <v>3</v>
      </c>
      <c r="DG531" t="s">
        <v>3</v>
      </c>
      <c r="DH531" t="s">
        <v>3</v>
      </c>
      <c r="DI531" t="s">
        <v>3</v>
      </c>
      <c r="DJ531" t="s">
        <v>3</v>
      </c>
      <c r="DK531" t="s">
        <v>3</v>
      </c>
      <c r="DL531" t="s">
        <v>3</v>
      </c>
      <c r="DM531" t="s">
        <v>3</v>
      </c>
      <c r="DN531">
        <v>0</v>
      </c>
      <c r="DO531">
        <v>0</v>
      </c>
      <c r="DP531">
        <v>1</v>
      </c>
      <c r="DQ531">
        <v>1</v>
      </c>
      <c r="DU531">
        <v>1005</v>
      </c>
      <c r="DV531" t="s">
        <v>399</v>
      </c>
      <c r="DW531" t="s">
        <v>399</v>
      </c>
      <c r="DX531">
        <v>1</v>
      </c>
      <c r="EE531">
        <v>45919569</v>
      </c>
      <c r="EF531">
        <v>2</v>
      </c>
      <c r="EG531" t="s">
        <v>24</v>
      </c>
      <c r="EH531">
        <v>0</v>
      </c>
      <c r="EI531" t="s">
        <v>3</v>
      </c>
      <c r="EJ531">
        <v>1</v>
      </c>
      <c r="EK531">
        <v>9001</v>
      </c>
      <c r="EL531" t="s">
        <v>25</v>
      </c>
      <c r="EM531" t="s">
        <v>26</v>
      </c>
      <c r="EO531" t="s">
        <v>3</v>
      </c>
      <c r="EQ531">
        <v>0</v>
      </c>
      <c r="ER531">
        <v>44.59</v>
      </c>
      <c r="ES531">
        <v>44.59</v>
      </c>
      <c r="ET531">
        <v>0</v>
      </c>
      <c r="EU531">
        <v>0</v>
      </c>
      <c r="EV531">
        <v>0</v>
      </c>
      <c r="EW531">
        <v>0</v>
      </c>
      <c r="EX531">
        <v>0</v>
      </c>
      <c r="FQ531">
        <v>0</v>
      </c>
      <c r="FR531">
        <f t="shared" si="537"/>
        <v>0</v>
      </c>
      <c r="FS531">
        <v>0</v>
      </c>
      <c r="FT531" t="s">
        <v>28</v>
      </c>
      <c r="FU531" t="s">
        <v>29</v>
      </c>
      <c r="FX531">
        <v>81</v>
      </c>
      <c r="FY531">
        <v>72.25</v>
      </c>
      <c r="GA531" t="s">
        <v>3</v>
      </c>
      <c r="GD531">
        <v>1</v>
      </c>
      <c r="GF531">
        <v>1854162943</v>
      </c>
      <c r="GG531">
        <v>2</v>
      </c>
      <c r="GH531">
        <v>1</v>
      </c>
      <c r="GI531">
        <v>-2</v>
      </c>
      <c r="GJ531">
        <v>0</v>
      </c>
      <c r="GK531">
        <v>0</v>
      </c>
      <c r="GL531">
        <f t="shared" si="538"/>
        <v>0</v>
      </c>
      <c r="GM531">
        <f t="shared" si="539"/>
        <v>1504.31</v>
      </c>
      <c r="GN531">
        <f t="shared" si="540"/>
        <v>1504.31</v>
      </c>
      <c r="GO531">
        <f t="shared" si="541"/>
        <v>0</v>
      </c>
      <c r="GP531">
        <f t="shared" si="542"/>
        <v>0</v>
      </c>
      <c r="GR531">
        <v>0</v>
      </c>
      <c r="GS531">
        <v>0</v>
      </c>
      <c r="GT531">
        <v>0</v>
      </c>
      <c r="GU531" t="s">
        <v>3</v>
      </c>
      <c r="GV531">
        <f t="shared" si="543"/>
        <v>0</v>
      </c>
      <c r="GW531">
        <v>1</v>
      </c>
      <c r="GX531">
        <f t="shared" si="544"/>
        <v>0</v>
      </c>
      <c r="HA531">
        <v>0</v>
      </c>
      <c r="HB531">
        <v>0</v>
      </c>
      <c r="HC531">
        <f t="shared" si="545"/>
        <v>0</v>
      </c>
      <c r="IK531">
        <v>0</v>
      </c>
    </row>
    <row r="532" spans="1:245" x14ac:dyDescent="0.2">
      <c r="A532">
        <v>17</v>
      </c>
      <c r="B532">
        <v>1</v>
      </c>
      <c r="C532">
        <f>ROW(SmtRes!A1203)</f>
        <v>1203</v>
      </c>
      <c r="D532">
        <f>ROW(EtalonRes!A1196)</f>
        <v>1196</v>
      </c>
      <c r="E532" t="s">
        <v>523</v>
      </c>
      <c r="F532" t="s">
        <v>402</v>
      </c>
      <c r="G532" t="s">
        <v>403</v>
      </c>
      <c r="H532" t="s">
        <v>122</v>
      </c>
      <c r="I532">
        <f>ROUND(16/100,9)</f>
        <v>0.16</v>
      </c>
      <c r="J532">
        <v>0</v>
      </c>
      <c r="O532">
        <f t="shared" si="511"/>
        <v>25.92</v>
      </c>
      <c r="P532">
        <f t="shared" si="512"/>
        <v>0</v>
      </c>
      <c r="Q532">
        <f t="shared" si="513"/>
        <v>0.76</v>
      </c>
      <c r="R532">
        <f t="shared" si="514"/>
        <v>0.13</v>
      </c>
      <c r="S532">
        <f t="shared" si="515"/>
        <v>25.16</v>
      </c>
      <c r="T532">
        <f t="shared" si="516"/>
        <v>0</v>
      </c>
      <c r="U532">
        <f t="shared" si="517"/>
        <v>2.7084799999999998</v>
      </c>
      <c r="V532">
        <f t="shared" si="518"/>
        <v>1.15E-2</v>
      </c>
      <c r="W532">
        <f t="shared" si="519"/>
        <v>0</v>
      </c>
      <c r="X532">
        <f t="shared" si="520"/>
        <v>20.48</v>
      </c>
      <c r="Y532">
        <f t="shared" si="521"/>
        <v>18.21</v>
      </c>
      <c r="AA532">
        <v>47636896</v>
      </c>
      <c r="AB532">
        <f t="shared" si="522"/>
        <v>161.98785000000001</v>
      </c>
      <c r="AC532">
        <f t="shared" si="523"/>
        <v>0</v>
      </c>
      <c r="AD532">
        <f>ROUND((((((ET532*1.15)*1.25))-(((EU532*1.15)*1.25)))+AE532),6)</f>
        <v>4.7293750000000001</v>
      </c>
      <c r="AE532">
        <f>ROUND((((EU532*1.15)*1.25)),6)</f>
        <v>0.83374999999999999</v>
      </c>
      <c r="AF532">
        <f>ROUND((((EV532*1.15)*1.15)),6)</f>
        <v>157.258475</v>
      </c>
      <c r="AG532">
        <f t="shared" si="524"/>
        <v>0</v>
      </c>
      <c r="AH532">
        <f>(((EW532*1.15)*1.15))</f>
        <v>16.927999999999997</v>
      </c>
      <c r="AI532">
        <f>(((EX532*1.15)*1.25))</f>
        <v>7.1874999999999994E-2</v>
      </c>
      <c r="AJ532">
        <f t="shared" si="525"/>
        <v>0</v>
      </c>
      <c r="AK532">
        <v>122.2</v>
      </c>
      <c r="AL532">
        <v>0</v>
      </c>
      <c r="AM532">
        <v>3.29</v>
      </c>
      <c r="AN532">
        <v>0.57999999999999996</v>
      </c>
      <c r="AO532">
        <v>118.91</v>
      </c>
      <c r="AP532">
        <v>0</v>
      </c>
      <c r="AQ532">
        <v>12.8</v>
      </c>
      <c r="AR532">
        <v>0.05</v>
      </c>
      <c r="AS532">
        <v>0</v>
      </c>
      <c r="AT532">
        <v>81</v>
      </c>
      <c r="AU532">
        <v>72</v>
      </c>
      <c r="AV532">
        <v>1</v>
      </c>
      <c r="AW532">
        <v>1</v>
      </c>
      <c r="AZ532">
        <v>1</v>
      </c>
      <c r="BA532">
        <v>1</v>
      </c>
      <c r="BB532">
        <v>1</v>
      </c>
      <c r="BC532">
        <v>1</v>
      </c>
      <c r="BD532" t="s">
        <v>3</v>
      </c>
      <c r="BE532" t="s">
        <v>3</v>
      </c>
      <c r="BF532" t="s">
        <v>3</v>
      </c>
      <c r="BG532" t="s">
        <v>3</v>
      </c>
      <c r="BH532">
        <v>0</v>
      </c>
      <c r="BI532">
        <v>1</v>
      </c>
      <c r="BJ532" t="s">
        <v>404</v>
      </c>
      <c r="BM532">
        <v>9001</v>
      </c>
      <c r="BN532">
        <v>0</v>
      </c>
      <c r="BO532" t="s">
        <v>3</v>
      </c>
      <c r="BP532">
        <v>0</v>
      </c>
      <c r="BQ532">
        <v>2</v>
      </c>
      <c r="BR532">
        <v>0</v>
      </c>
      <c r="BS532">
        <v>1</v>
      </c>
      <c r="BT532">
        <v>1</v>
      </c>
      <c r="BU532">
        <v>1</v>
      </c>
      <c r="BV532">
        <v>1</v>
      </c>
      <c r="BW532">
        <v>1</v>
      </c>
      <c r="BX532">
        <v>1</v>
      </c>
      <c r="BY532" t="s">
        <v>3</v>
      </c>
      <c r="BZ532">
        <v>90</v>
      </c>
      <c r="CA532">
        <v>85</v>
      </c>
      <c r="CE532">
        <v>0</v>
      </c>
      <c r="CF532">
        <v>0</v>
      </c>
      <c r="CG532">
        <v>0</v>
      </c>
      <c r="CM532">
        <v>0</v>
      </c>
      <c r="CN532" t="s">
        <v>1175</v>
      </c>
      <c r="CO532">
        <v>0</v>
      </c>
      <c r="CP532">
        <f t="shared" si="526"/>
        <v>25.92</v>
      </c>
      <c r="CQ532">
        <f t="shared" si="527"/>
        <v>0</v>
      </c>
      <c r="CR532">
        <f t="shared" si="528"/>
        <v>4.7293750000000001</v>
      </c>
      <c r="CS532">
        <f t="shared" si="529"/>
        <v>0.83374999999999999</v>
      </c>
      <c r="CT532">
        <f t="shared" si="530"/>
        <v>157.258475</v>
      </c>
      <c r="CU532">
        <f t="shared" si="531"/>
        <v>0</v>
      </c>
      <c r="CV532">
        <f t="shared" si="532"/>
        <v>16.927999999999997</v>
      </c>
      <c r="CW532">
        <f t="shared" si="533"/>
        <v>7.1874999999999994E-2</v>
      </c>
      <c r="CX532">
        <f t="shared" si="534"/>
        <v>0</v>
      </c>
      <c r="CY532">
        <f t="shared" si="535"/>
        <v>20.484899999999996</v>
      </c>
      <c r="CZ532">
        <f t="shared" si="536"/>
        <v>18.2088</v>
      </c>
      <c r="DC532" t="s">
        <v>3</v>
      </c>
      <c r="DD532" t="s">
        <v>3</v>
      </c>
      <c r="DE532" t="s">
        <v>348</v>
      </c>
      <c r="DF532" t="s">
        <v>348</v>
      </c>
      <c r="DG532" t="s">
        <v>196</v>
      </c>
      <c r="DH532" t="s">
        <v>3</v>
      </c>
      <c r="DI532" t="s">
        <v>196</v>
      </c>
      <c r="DJ532" t="s">
        <v>348</v>
      </c>
      <c r="DK532" t="s">
        <v>3</v>
      </c>
      <c r="DL532" t="s">
        <v>3</v>
      </c>
      <c r="DM532" t="s">
        <v>3</v>
      </c>
      <c r="DN532">
        <v>0</v>
      </c>
      <c r="DO532">
        <v>0</v>
      </c>
      <c r="DP532">
        <v>1</v>
      </c>
      <c r="DQ532">
        <v>1</v>
      </c>
      <c r="DU532">
        <v>1003</v>
      </c>
      <c r="DV532" t="s">
        <v>122</v>
      </c>
      <c r="DW532" t="s">
        <v>122</v>
      </c>
      <c r="DX532">
        <v>100</v>
      </c>
      <c r="EE532">
        <v>45919569</v>
      </c>
      <c r="EF532">
        <v>2</v>
      </c>
      <c r="EG532" t="s">
        <v>24</v>
      </c>
      <c r="EH532">
        <v>0</v>
      </c>
      <c r="EI532" t="s">
        <v>3</v>
      </c>
      <c r="EJ532">
        <v>1</v>
      </c>
      <c r="EK532">
        <v>9001</v>
      </c>
      <c r="EL532" t="s">
        <v>25</v>
      </c>
      <c r="EM532" t="s">
        <v>26</v>
      </c>
      <c r="EO532" t="s">
        <v>351</v>
      </c>
      <c r="EQ532">
        <v>0</v>
      </c>
      <c r="ER532">
        <v>122.2</v>
      </c>
      <c r="ES532">
        <v>0</v>
      </c>
      <c r="ET532">
        <v>3.29</v>
      </c>
      <c r="EU532">
        <v>0.57999999999999996</v>
      </c>
      <c r="EV532">
        <v>118.91</v>
      </c>
      <c r="EW532">
        <v>12.8</v>
      </c>
      <c r="EX532">
        <v>0.05</v>
      </c>
      <c r="EY532">
        <v>0</v>
      </c>
      <c r="FQ532">
        <v>0</v>
      </c>
      <c r="FR532">
        <f t="shared" si="537"/>
        <v>0</v>
      </c>
      <c r="FS532">
        <v>0</v>
      </c>
      <c r="FT532" t="s">
        <v>28</v>
      </c>
      <c r="FU532" t="s">
        <v>29</v>
      </c>
      <c r="FX532">
        <v>81</v>
      </c>
      <c r="FY532">
        <v>72.25</v>
      </c>
      <c r="GA532" t="s">
        <v>3</v>
      </c>
      <c r="GD532">
        <v>1</v>
      </c>
      <c r="GF532">
        <v>-1468733713</v>
      </c>
      <c r="GG532">
        <v>2</v>
      </c>
      <c r="GH532">
        <v>1</v>
      </c>
      <c r="GI532">
        <v>-2</v>
      </c>
      <c r="GJ532">
        <v>0</v>
      </c>
      <c r="GK532">
        <v>0</v>
      </c>
      <c r="GL532">
        <f t="shared" si="538"/>
        <v>0</v>
      </c>
      <c r="GM532">
        <f t="shared" si="539"/>
        <v>64.61</v>
      </c>
      <c r="GN532">
        <f t="shared" si="540"/>
        <v>64.61</v>
      </c>
      <c r="GO532">
        <f t="shared" si="541"/>
        <v>0</v>
      </c>
      <c r="GP532">
        <f t="shared" si="542"/>
        <v>0</v>
      </c>
      <c r="GR532">
        <v>0</v>
      </c>
      <c r="GS532">
        <v>3</v>
      </c>
      <c r="GT532">
        <v>0</v>
      </c>
      <c r="GU532" t="s">
        <v>3</v>
      </c>
      <c r="GV532">
        <f t="shared" si="543"/>
        <v>0</v>
      </c>
      <c r="GW532">
        <v>1</v>
      </c>
      <c r="GX532">
        <f t="shared" si="544"/>
        <v>0</v>
      </c>
      <c r="HA532">
        <v>0</v>
      </c>
      <c r="HB532">
        <v>0</v>
      </c>
      <c r="HC532">
        <f t="shared" si="545"/>
        <v>0</v>
      </c>
      <c r="IK532">
        <v>0</v>
      </c>
    </row>
    <row r="533" spans="1:245" x14ac:dyDescent="0.2">
      <c r="A533">
        <v>17</v>
      </c>
      <c r="B533">
        <v>1</v>
      </c>
      <c r="C533">
        <f>ROW(SmtRes!A1208)</f>
        <v>1208</v>
      </c>
      <c r="D533">
        <f>ROW(EtalonRes!A1202)</f>
        <v>1202</v>
      </c>
      <c r="E533" t="s">
        <v>523</v>
      </c>
      <c r="F533" t="s">
        <v>402</v>
      </c>
      <c r="G533" t="s">
        <v>403</v>
      </c>
      <c r="H533" t="s">
        <v>122</v>
      </c>
      <c r="I533">
        <f>ROUND(16/100,9)</f>
        <v>0.16</v>
      </c>
      <c r="J533">
        <v>0</v>
      </c>
      <c r="O533">
        <f t="shared" si="511"/>
        <v>25.92</v>
      </c>
      <c r="P533">
        <f t="shared" si="512"/>
        <v>0</v>
      </c>
      <c r="Q533">
        <f t="shared" si="513"/>
        <v>0.76</v>
      </c>
      <c r="R533">
        <f t="shared" si="514"/>
        <v>0.13</v>
      </c>
      <c r="S533">
        <f t="shared" si="515"/>
        <v>25.16</v>
      </c>
      <c r="T533">
        <f t="shared" si="516"/>
        <v>0</v>
      </c>
      <c r="U533">
        <f t="shared" si="517"/>
        <v>2.7084799999999998</v>
      </c>
      <c r="V533">
        <f t="shared" si="518"/>
        <v>1.15E-2</v>
      </c>
      <c r="W533">
        <f t="shared" si="519"/>
        <v>0</v>
      </c>
      <c r="X533">
        <f t="shared" si="520"/>
        <v>20.48</v>
      </c>
      <c r="Y533">
        <f t="shared" si="521"/>
        <v>18.21</v>
      </c>
      <c r="AA533">
        <v>47641669</v>
      </c>
      <c r="AB533">
        <f t="shared" si="522"/>
        <v>161.98785000000001</v>
      </c>
      <c r="AC533">
        <f t="shared" si="523"/>
        <v>0</v>
      </c>
      <c r="AD533">
        <f>ROUND((((((ET533*1.15)*1.25))-(((EU533*1.15)*1.25)))+AE533),6)</f>
        <v>4.7293750000000001</v>
      </c>
      <c r="AE533">
        <f>ROUND((((EU533*1.15)*1.25)),6)</f>
        <v>0.83374999999999999</v>
      </c>
      <c r="AF533">
        <f>ROUND((((EV533*1.15)*1.15)),6)</f>
        <v>157.258475</v>
      </c>
      <c r="AG533">
        <f t="shared" si="524"/>
        <v>0</v>
      </c>
      <c r="AH533">
        <f>(((EW533*1.15)*1.15))</f>
        <v>16.927999999999997</v>
      </c>
      <c r="AI533">
        <f>(((EX533*1.15)*1.25))</f>
        <v>7.1874999999999994E-2</v>
      </c>
      <c r="AJ533">
        <f t="shared" si="525"/>
        <v>0</v>
      </c>
      <c r="AK533">
        <v>122.2</v>
      </c>
      <c r="AL533">
        <v>0</v>
      </c>
      <c r="AM533">
        <v>3.29</v>
      </c>
      <c r="AN533">
        <v>0.57999999999999996</v>
      </c>
      <c r="AO533">
        <v>118.91</v>
      </c>
      <c r="AP533">
        <v>0</v>
      </c>
      <c r="AQ533">
        <v>12.8</v>
      </c>
      <c r="AR533">
        <v>0.05</v>
      </c>
      <c r="AS533">
        <v>0</v>
      </c>
      <c r="AT533">
        <v>81</v>
      </c>
      <c r="AU533">
        <v>72</v>
      </c>
      <c r="AV533">
        <v>1</v>
      </c>
      <c r="AW533">
        <v>1</v>
      </c>
      <c r="AZ533">
        <v>1</v>
      </c>
      <c r="BA533">
        <v>1</v>
      </c>
      <c r="BB533">
        <v>1</v>
      </c>
      <c r="BC533">
        <v>1</v>
      </c>
      <c r="BD533" t="s">
        <v>3</v>
      </c>
      <c r="BE533" t="s">
        <v>3</v>
      </c>
      <c r="BF533" t="s">
        <v>3</v>
      </c>
      <c r="BG533" t="s">
        <v>3</v>
      </c>
      <c r="BH533">
        <v>0</v>
      </c>
      <c r="BI533">
        <v>1</v>
      </c>
      <c r="BJ533" t="s">
        <v>404</v>
      </c>
      <c r="BM533">
        <v>9001</v>
      </c>
      <c r="BN533">
        <v>0</v>
      </c>
      <c r="BO533" t="s">
        <v>3</v>
      </c>
      <c r="BP533">
        <v>0</v>
      </c>
      <c r="BQ533">
        <v>2</v>
      </c>
      <c r="BR533">
        <v>0</v>
      </c>
      <c r="BS533">
        <v>1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3</v>
      </c>
      <c r="BZ533">
        <v>90</v>
      </c>
      <c r="CA533">
        <v>85</v>
      </c>
      <c r="CE533">
        <v>0</v>
      </c>
      <c r="CF533">
        <v>0</v>
      </c>
      <c r="CG533">
        <v>0</v>
      </c>
      <c r="CM533">
        <v>0</v>
      </c>
      <c r="CN533" t="s">
        <v>1175</v>
      </c>
      <c r="CO533">
        <v>0</v>
      </c>
      <c r="CP533">
        <f t="shared" si="526"/>
        <v>25.92</v>
      </c>
      <c r="CQ533">
        <f t="shared" si="527"/>
        <v>0</v>
      </c>
      <c r="CR533">
        <f t="shared" si="528"/>
        <v>4.7293750000000001</v>
      </c>
      <c r="CS533">
        <f t="shared" si="529"/>
        <v>0.83374999999999999</v>
      </c>
      <c r="CT533">
        <f t="shared" si="530"/>
        <v>157.258475</v>
      </c>
      <c r="CU533">
        <f t="shared" si="531"/>
        <v>0</v>
      </c>
      <c r="CV533">
        <f t="shared" si="532"/>
        <v>16.927999999999997</v>
      </c>
      <c r="CW533">
        <f t="shared" si="533"/>
        <v>7.1874999999999994E-2</v>
      </c>
      <c r="CX533">
        <f t="shared" si="534"/>
        <v>0</v>
      </c>
      <c r="CY533">
        <f t="shared" si="535"/>
        <v>20.484899999999996</v>
      </c>
      <c r="CZ533">
        <f t="shared" si="536"/>
        <v>18.2088</v>
      </c>
      <c r="DC533" t="s">
        <v>3</v>
      </c>
      <c r="DD533" t="s">
        <v>3</v>
      </c>
      <c r="DE533" t="s">
        <v>348</v>
      </c>
      <c r="DF533" t="s">
        <v>348</v>
      </c>
      <c r="DG533" t="s">
        <v>196</v>
      </c>
      <c r="DH533" t="s">
        <v>3</v>
      </c>
      <c r="DI533" t="s">
        <v>196</v>
      </c>
      <c r="DJ533" t="s">
        <v>348</v>
      </c>
      <c r="DK533" t="s">
        <v>3</v>
      </c>
      <c r="DL533" t="s">
        <v>3</v>
      </c>
      <c r="DM533" t="s">
        <v>3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122</v>
      </c>
      <c r="DW533" t="s">
        <v>122</v>
      </c>
      <c r="DX533">
        <v>100</v>
      </c>
      <c r="EE533">
        <v>45919569</v>
      </c>
      <c r="EF533">
        <v>2</v>
      </c>
      <c r="EG533" t="s">
        <v>24</v>
      </c>
      <c r="EH533">
        <v>0</v>
      </c>
      <c r="EI533" t="s">
        <v>3</v>
      </c>
      <c r="EJ533">
        <v>1</v>
      </c>
      <c r="EK533">
        <v>9001</v>
      </c>
      <c r="EL533" t="s">
        <v>25</v>
      </c>
      <c r="EM533" t="s">
        <v>26</v>
      </c>
      <c r="EO533" t="s">
        <v>351</v>
      </c>
      <c r="EQ533">
        <v>0</v>
      </c>
      <c r="ER533">
        <v>122.2</v>
      </c>
      <c r="ES533">
        <v>0</v>
      </c>
      <c r="ET533">
        <v>3.29</v>
      </c>
      <c r="EU533">
        <v>0.57999999999999996</v>
      </c>
      <c r="EV533">
        <v>118.91</v>
      </c>
      <c r="EW533">
        <v>12.8</v>
      </c>
      <c r="EX533">
        <v>0.05</v>
      </c>
      <c r="EY533">
        <v>0</v>
      </c>
      <c r="FQ533">
        <v>0</v>
      </c>
      <c r="FR533">
        <f t="shared" si="537"/>
        <v>0</v>
      </c>
      <c r="FS533">
        <v>0</v>
      </c>
      <c r="FT533" t="s">
        <v>28</v>
      </c>
      <c r="FU533" t="s">
        <v>29</v>
      </c>
      <c r="FX533">
        <v>81</v>
      </c>
      <c r="FY533">
        <v>72.25</v>
      </c>
      <c r="GA533" t="s">
        <v>3</v>
      </c>
      <c r="GD533">
        <v>1</v>
      </c>
      <c r="GF533">
        <v>-1468733713</v>
      </c>
      <c r="GG533">
        <v>2</v>
      </c>
      <c r="GH533">
        <v>1</v>
      </c>
      <c r="GI533">
        <v>-2</v>
      </c>
      <c r="GJ533">
        <v>0</v>
      </c>
      <c r="GK533">
        <v>0</v>
      </c>
      <c r="GL533">
        <f t="shared" si="538"/>
        <v>0</v>
      </c>
      <c r="GM533">
        <f t="shared" si="539"/>
        <v>64.61</v>
      </c>
      <c r="GN533">
        <f t="shared" si="540"/>
        <v>64.61</v>
      </c>
      <c r="GO533">
        <f t="shared" si="541"/>
        <v>0</v>
      </c>
      <c r="GP533">
        <f t="shared" si="542"/>
        <v>0</v>
      </c>
      <c r="GR533">
        <v>0</v>
      </c>
      <c r="GS533">
        <v>0</v>
      </c>
      <c r="GT533">
        <v>0</v>
      </c>
      <c r="GU533" t="s">
        <v>3</v>
      </c>
      <c r="GV533">
        <f t="shared" si="543"/>
        <v>0</v>
      </c>
      <c r="GW533">
        <v>1</v>
      </c>
      <c r="GX533">
        <f t="shared" si="544"/>
        <v>0</v>
      </c>
      <c r="HA533">
        <v>0</v>
      </c>
      <c r="HB533">
        <v>0</v>
      </c>
      <c r="HC533">
        <f t="shared" si="545"/>
        <v>0</v>
      </c>
      <c r="IK533">
        <v>0</v>
      </c>
    </row>
    <row r="534" spans="1:245" x14ac:dyDescent="0.2">
      <c r="A534">
        <v>18</v>
      </c>
      <c r="B534">
        <v>1</v>
      </c>
      <c r="C534">
        <v>1202</v>
      </c>
      <c r="E534" t="s">
        <v>524</v>
      </c>
      <c r="F534" t="s">
        <v>406</v>
      </c>
      <c r="G534" t="s">
        <v>407</v>
      </c>
      <c r="H534" t="s">
        <v>19</v>
      </c>
      <c r="I534">
        <f>I532*J534</f>
        <v>1.2E-4</v>
      </c>
      <c r="J534">
        <v>7.5000000000000002E-4</v>
      </c>
      <c r="O534">
        <f t="shared" si="511"/>
        <v>2.0099999999999998</v>
      </c>
      <c r="P534">
        <f t="shared" si="512"/>
        <v>2.0099999999999998</v>
      </c>
      <c r="Q534">
        <f t="shared" si="513"/>
        <v>0</v>
      </c>
      <c r="R534">
        <f t="shared" si="514"/>
        <v>0</v>
      </c>
      <c r="S534">
        <f t="shared" si="515"/>
        <v>0</v>
      </c>
      <c r="T534">
        <f t="shared" si="516"/>
        <v>0</v>
      </c>
      <c r="U534">
        <f t="shared" si="517"/>
        <v>0</v>
      </c>
      <c r="V534">
        <f t="shared" si="518"/>
        <v>0</v>
      </c>
      <c r="W534">
        <f t="shared" si="519"/>
        <v>0</v>
      </c>
      <c r="X534">
        <f t="shared" si="520"/>
        <v>0</v>
      </c>
      <c r="Y534">
        <f t="shared" si="521"/>
        <v>0</v>
      </c>
      <c r="AA534">
        <v>47636896</v>
      </c>
      <c r="AB534">
        <f t="shared" si="522"/>
        <v>16709.810000000001</v>
      </c>
      <c r="AC534">
        <f t="shared" si="523"/>
        <v>16709.810000000001</v>
      </c>
      <c r="AD534">
        <f t="shared" ref="AD534:AD543" si="551">ROUND((((ET534)-(EU534))+AE534),6)</f>
        <v>0</v>
      </c>
      <c r="AE534">
        <f t="shared" ref="AE534:AE543" si="552">ROUND((EU534),6)</f>
        <v>0</v>
      </c>
      <c r="AF534">
        <f t="shared" ref="AF534:AF543" si="553">ROUND((EV534),6)</f>
        <v>0</v>
      </c>
      <c r="AG534">
        <f t="shared" si="524"/>
        <v>0</v>
      </c>
      <c r="AH534">
        <f t="shared" ref="AH534:AH543" si="554">(EW534)</f>
        <v>0</v>
      </c>
      <c r="AI534">
        <f t="shared" ref="AI534:AI543" si="555">(EX534)</f>
        <v>0</v>
      </c>
      <c r="AJ534">
        <f t="shared" si="525"/>
        <v>0</v>
      </c>
      <c r="AK534">
        <v>16709.810000000001</v>
      </c>
      <c r="AL534">
        <v>16709.810000000001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81</v>
      </c>
      <c r="AU534">
        <v>72</v>
      </c>
      <c r="AV534">
        <v>1</v>
      </c>
      <c r="AW534">
        <v>1</v>
      </c>
      <c r="AZ534">
        <v>1</v>
      </c>
      <c r="BA534">
        <v>1</v>
      </c>
      <c r="BB534">
        <v>1</v>
      </c>
      <c r="BC534">
        <v>1</v>
      </c>
      <c r="BD534" t="s">
        <v>3</v>
      </c>
      <c r="BE534" t="s">
        <v>3</v>
      </c>
      <c r="BF534" t="s">
        <v>3</v>
      </c>
      <c r="BG534" t="s">
        <v>3</v>
      </c>
      <c r="BH534">
        <v>3</v>
      </c>
      <c r="BI534">
        <v>1</v>
      </c>
      <c r="BJ534" t="s">
        <v>408</v>
      </c>
      <c r="BM534">
        <v>9001</v>
      </c>
      <c r="BN534">
        <v>0</v>
      </c>
      <c r="BO534" t="s">
        <v>3</v>
      </c>
      <c r="BP534">
        <v>0</v>
      </c>
      <c r="BQ534">
        <v>2</v>
      </c>
      <c r="BR534">
        <v>0</v>
      </c>
      <c r="BS534">
        <v>1</v>
      </c>
      <c r="BT534">
        <v>1</v>
      </c>
      <c r="BU534">
        <v>1</v>
      </c>
      <c r="BV534">
        <v>1</v>
      </c>
      <c r="BW534">
        <v>1</v>
      </c>
      <c r="BX534">
        <v>1</v>
      </c>
      <c r="BY534" t="s">
        <v>3</v>
      </c>
      <c r="BZ534">
        <v>90</v>
      </c>
      <c r="CA534">
        <v>85</v>
      </c>
      <c r="CE534">
        <v>0</v>
      </c>
      <c r="CF534">
        <v>0</v>
      </c>
      <c r="CG534">
        <v>0</v>
      </c>
      <c r="CM534">
        <v>0</v>
      </c>
      <c r="CN534" t="s">
        <v>3</v>
      </c>
      <c r="CO534">
        <v>0</v>
      </c>
      <c r="CP534">
        <f t="shared" si="526"/>
        <v>2.0099999999999998</v>
      </c>
      <c r="CQ534">
        <f t="shared" si="527"/>
        <v>16709.810000000001</v>
      </c>
      <c r="CR534">
        <f t="shared" si="528"/>
        <v>0</v>
      </c>
      <c r="CS534">
        <f t="shared" si="529"/>
        <v>0</v>
      </c>
      <c r="CT534">
        <f t="shared" si="530"/>
        <v>0</v>
      </c>
      <c r="CU534">
        <f t="shared" si="531"/>
        <v>0</v>
      </c>
      <c r="CV534">
        <f t="shared" si="532"/>
        <v>0</v>
      </c>
      <c r="CW534">
        <f t="shared" si="533"/>
        <v>0</v>
      </c>
      <c r="CX534">
        <f t="shared" si="534"/>
        <v>0</v>
      </c>
      <c r="CY534">
        <f t="shared" si="535"/>
        <v>0</v>
      </c>
      <c r="CZ534">
        <f t="shared" si="536"/>
        <v>0</v>
      </c>
      <c r="DC534" t="s">
        <v>3</v>
      </c>
      <c r="DD534" t="s">
        <v>3</v>
      </c>
      <c r="DE534" t="s">
        <v>3</v>
      </c>
      <c r="DF534" t="s">
        <v>3</v>
      </c>
      <c r="DG534" t="s">
        <v>3</v>
      </c>
      <c r="DH534" t="s">
        <v>3</v>
      </c>
      <c r="DI534" t="s">
        <v>3</v>
      </c>
      <c r="DJ534" t="s">
        <v>3</v>
      </c>
      <c r="DK534" t="s">
        <v>3</v>
      </c>
      <c r="DL534" t="s">
        <v>3</v>
      </c>
      <c r="DM534" t="s">
        <v>3</v>
      </c>
      <c r="DN534">
        <v>0</v>
      </c>
      <c r="DO534">
        <v>0</v>
      </c>
      <c r="DP534">
        <v>1</v>
      </c>
      <c r="DQ534">
        <v>1</v>
      </c>
      <c r="DU534">
        <v>1009</v>
      </c>
      <c r="DV534" t="s">
        <v>19</v>
      </c>
      <c r="DW534" t="s">
        <v>19</v>
      </c>
      <c r="DX534">
        <v>1000</v>
      </c>
      <c r="EE534">
        <v>45919569</v>
      </c>
      <c r="EF534">
        <v>2</v>
      </c>
      <c r="EG534" t="s">
        <v>24</v>
      </c>
      <c r="EH534">
        <v>0</v>
      </c>
      <c r="EI534" t="s">
        <v>3</v>
      </c>
      <c r="EJ534">
        <v>1</v>
      </c>
      <c r="EK534">
        <v>9001</v>
      </c>
      <c r="EL534" t="s">
        <v>25</v>
      </c>
      <c r="EM534" t="s">
        <v>26</v>
      </c>
      <c r="EO534" t="s">
        <v>3</v>
      </c>
      <c r="EQ534">
        <v>0</v>
      </c>
      <c r="ER534">
        <v>16709.810000000001</v>
      </c>
      <c r="ES534">
        <v>16709.810000000001</v>
      </c>
      <c r="ET534">
        <v>0</v>
      </c>
      <c r="EU534">
        <v>0</v>
      </c>
      <c r="EV534">
        <v>0</v>
      </c>
      <c r="EW534">
        <v>0</v>
      </c>
      <c r="EX534">
        <v>0</v>
      </c>
      <c r="FQ534">
        <v>0</v>
      </c>
      <c r="FR534">
        <f t="shared" si="537"/>
        <v>0</v>
      </c>
      <c r="FS534">
        <v>0</v>
      </c>
      <c r="FT534" t="s">
        <v>28</v>
      </c>
      <c r="FU534" t="s">
        <v>29</v>
      </c>
      <c r="FX534">
        <v>81</v>
      </c>
      <c r="FY534">
        <v>72.25</v>
      </c>
      <c r="GA534" t="s">
        <v>3</v>
      </c>
      <c r="GD534">
        <v>1</v>
      </c>
      <c r="GF534">
        <v>1885511416</v>
      </c>
      <c r="GG534">
        <v>2</v>
      </c>
      <c r="GH534">
        <v>1</v>
      </c>
      <c r="GI534">
        <v>-2</v>
      </c>
      <c r="GJ534">
        <v>0</v>
      </c>
      <c r="GK534">
        <v>0</v>
      </c>
      <c r="GL534">
        <f t="shared" si="538"/>
        <v>0</v>
      </c>
      <c r="GM534">
        <f t="shared" si="539"/>
        <v>2.0099999999999998</v>
      </c>
      <c r="GN534">
        <f t="shared" si="540"/>
        <v>2.0099999999999998</v>
      </c>
      <c r="GO534">
        <f t="shared" si="541"/>
        <v>0</v>
      </c>
      <c r="GP534">
        <f t="shared" si="542"/>
        <v>0</v>
      </c>
      <c r="GR534">
        <v>0</v>
      </c>
      <c r="GS534">
        <v>3</v>
      </c>
      <c r="GT534">
        <v>0</v>
      </c>
      <c r="GU534" t="s">
        <v>3</v>
      </c>
      <c r="GV534">
        <f t="shared" si="543"/>
        <v>0</v>
      </c>
      <c r="GW534">
        <v>1</v>
      </c>
      <c r="GX534">
        <f t="shared" si="544"/>
        <v>0</v>
      </c>
      <c r="HA534">
        <v>0</v>
      </c>
      <c r="HB534">
        <v>0</v>
      </c>
      <c r="HC534">
        <f t="shared" si="545"/>
        <v>0</v>
      </c>
      <c r="IK534">
        <v>0</v>
      </c>
    </row>
    <row r="535" spans="1:245" x14ac:dyDescent="0.2">
      <c r="A535">
        <v>18</v>
      </c>
      <c r="B535">
        <v>1</v>
      </c>
      <c r="C535">
        <v>1207</v>
      </c>
      <c r="E535" t="s">
        <v>524</v>
      </c>
      <c r="F535" t="s">
        <v>406</v>
      </c>
      <c r="G535" t="s">
        <v>407</v>
      </c>
      <c r="H535" t="s">
        <v>19</v>
      </c>
      <c r="I535">
        <f>I533*J535</f>
        <v>1.2E-4</v>
      </c>
      <c r="J535">
        <v>7.5000000000000002E-4</v>
      </c>
      <c r="O535">
        <f t="shared" si="511"/>
        <v>2.0099999999999998</v>
      </c>
      <c r="P535">
        <f t="shared" si="512"/>
        <v>2.0099999999999998</v>
      </c>
      <c r="Q535">
        <f t="shared" si="513"/>
        <v>0</v>
      </c>
      <c r="R535">
        <f t="shared" si="514"/>
        <v>0</v>
      </c>
      <c r="S535">
        <f t="shared" si="515"/>
        <v>0</v>
      </c>
      <c r="T535">
        <f t="shared" si="516"/>
        <v>0</v>
      </c>
      <c r="U535">
        <f t="shared" si="517"/>
        <v>0</v>
      </c>
      <c r="V535">
        <f t="shared" si="518"/>
        <v>0</v>
      </c>
      <c r="W535">
        <f t="shared" si="519"/>
        <v>0</v>
      </c>
      <c r="X535">
        <f t="shared" si="520"/>
        <v>0</v>
      </c>
      <c r="Y535">
        <f t="shared" si="521"/>
        <v>0</v>
      </c>
      <c r="AA535">
        <v>47641669</v>
      </c>
      <c r="AB535">
        <f t="shared" si="522"/>
        <v>16709.810000000001</v>
      </c>
      <c r="AC535">
        <f t="shared" si="523"/>
        <v>16709.810000000001</v>
      </c>
      <c r="AD535">
        <f t="shared" si="551"/>
        <v>0</v>
      </c>
      <c r="AE535">
        <f t="shared" si="552"/>
        <v>0</v>
      </c>
      <c r="AF535">
        <f t="shared" si="553"/>
        <v>0</v>
      </c>
      <c r="AG535">
        <f t="shared" si="524"/>
        <v>0</v>
      </c>
      <c r="AH535">
        <f t="shared" si="554"/>
        <v>0</v>
      </c>
      <c r="AI535">
        <f t="shared" si="555"/>
        <v>0</v>
      </c>
      <c r="AJ535">
        <f t="shared" si="525"/>
        <v>0</v>
      </c>
      <c r="AK535">
        <v>16709.810000000001</v>
      </c>
      <c r="AL535">
        <v>16709.810000000001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81</v>
      </c>
      <c r="AU535">
        <v>72</v>
      </c>
      <c r="AV535">
        <v>1</v>
      </c>
      <c r="AW535">
        <v>1</v>
      </c>
      <c r="AZ535">
        <v>1</v>
      </c>
      <c r="BA535">
        <v>1</v>
      </c>
      <c r="BB535">
        <v>1</v>
      </c>
      <c r="BC535">
        <v>1</v>
      </c>
      <c r="BD535" t="s">
        <v>3</v>
      </c>
      <c r="BE535" t="s">
        <v>3</v>
      </c>
      <c r="BF535" t="s">
        <v>3</v>
      </c>
      <c r="BG535" t="s">
        <v>3</v>
      </c>
      <c r="BH535">
        <v>3</v>
      </c>
      <c r="BI535">
        <v>1</v>
      </c>
      <c r="BJ535" t="s">
        <v>408</v>
      </c>
      <c r="BM535">
        <v>9001</v>
      </c>
      <c r="BN535">
        <v>0</v>
      </c>
      <c r="BO535" t="s">
        <v>3</v>
      </c>
      <c r="BP535">
        <v>0</v>
      </c>
      <c r="BQ535">
        <v>2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3</v>
      </c>
      <c r="BZ535">
        <v>90</v>
      </c>
      <c r="CA535">
        <v>85</v>
      </c>
      <c r="CE535">
        <v>0</v>
      </c>
      <c r="CF535">
        <v>0</v>
      </c>
      <c r="CG535">
        <v>0</v>
      </c>
      <c r="CM535">
        <v>0</v>
      </c>
      <c r="CN535" t="s">
        <v>3</v>
      </c>
      <c r="CO535">
        <v>0</v>
      </c>
      <c r="CP535">
        <f t="shared" si="526"/>
        <v>2.0099999999999998</v>
      </c>
      <c r="CQ535">
        <f t="shared" si="527"/>
        <v>16709.810000000001</v>
      </c>
      <c r="CR535">
        <f t="shared" si="528"/>
        <v>0</v>
      </c>
      <c r="CS535">
        <f t="shared" si="529"/>
        <v>0</v>
      </c>
      <c r="CT535">
        <f t="shared" si="530"/>
        <v>0</v>
      </c>
      <c r="CU535">
        <f t="shared" si="531"/>
        <v>0</v>
      </c>
      <c r="CV535">
        <f t="shared" si="532"/>
        <v>0</v>
      </c>
      <c r="CW535">
        <f t="shared" si="533"/>
        <v>0</v>
      </c>
      <c r="CX535">
        <f t="shared" si="534"/>
        <v>0</v>
      </c>
      <c r="CY535">
        <f t="shared" si="535"/>
        <v>0</v>
      </c>
      <c r="CZ535">
        <f t="shared" si="536"/>
        <v>0</v>
      </c>
      <c r="DC535" t="s">
        <v>3</v>
      </c>
      <c r="DD535" t="s">
        <v>3</v>
      </c>
      <c r="DE535" t="s">
        <v>3</v>
      </c>
      <c r="DF535" t="s">
        <v>3</v>
      </c>
      <c r="DG535" t="s">
        <v>3</v>
      </c>
      <c r="DH535" t="s">
        <v>3</v>
      </c>
      <c r="DI535" t="s">
        <v>3</v>
      </c>
      <c r="DJ535" t="s">
        <v>3</v>
      </c>
      <c r="DK535" t="s">
        <v>3</v>
      </c>
      <c r="DL535" t="s">
        <v>3</v>
      </c>
      <c r="DM535" t="s">
        <v>3</v>
      </c>
      <c r="DN535">
        <v>0</v>
      </c>
      <c r="DO535">
        <v>0</v>
      </c>
      <c r="DP535">
        <v>1</v>
      </c>
      <c r="DQ535">
        <v>1</v>
      </c>
      <c r="DU535">
        <v>1009</v>
      </c>
      <c r="DV535" t="s">
        <v>19</v>
      </c>
      <c r="DW535" t="s">
        <v>19</v>
      </c>
      <c r="DX535">
        <v>1000</v>
      </c>
      <c r="EE535">
        <v>45919569</v>
      </c>
      <c r="EF535">
        <v>2</v>
      </c>
      <c r="EG535" t="s">
        <v>24</v>
      </c>
      <c r="EH535">
        <v>0</v>
      </c>
      <c r="EI535" t="s">
        <v>3</v>
      </c>
      <c r="EJ535">
        <v>1</v>
      </c>
      <c r="EK535">
        <v>9001</v>
      </c>
      <c r="EL535" t="s">
        <v>25</v>
      </c>
      <c r="EM535" t="s">
        <v>26</v>
      </c>
      <c r="EO535" t="s">
        <v>3</v>
      </c>
      <c r="EQ535">
        <v>0</v>
      </c>
      <c r="ER535">
        <v>16709.810000000001</v>
      </c>
      <c r="ES535">
        <v>16709.810000000001</v>
      </c>
      <c r="ET535">
        <v>0</v>
      </c>
      <c r="EU535">
        <v>0</v>
      </c>
      <c r="EV535">
        <v>0</v>
      </c>
      <c r="EW535">
        <v>0</v>
      </c>
      <c r="EX535">
        <v>0</v>
      </c>
      <c r="FQ535">
        <v>0</v>
      </c>
      <c r="FR535">
        <f t="shared" si="537"/>
        <v>0</v>
      </c>
      <c r="FS535">
        <v>0</v>
      </c>
      <c r="FT535" t="s">
        <v>28</v>
      </c>
      <c r="FU535" t="s">
        <v>29</v>
      </c>
      <c r="FX535">
        <v>81</v>
      </c>
      <c r="FY535">
        <v>72.25</v>
      </c>
      <c r="GA535" t="s">
        <v>3</v>
      </c>
      <c r="GD535">
        <v>1</v>
      </c>
      <c r="GF535">
        <v>1885511416</v>
      </c>
      <c r="GG535">
        <v>2</v>
      </c>
      <c r="GH535">
        <v>1</v>
      </c>
      <c r="GI535">
        <v>-2</v>
      </c>
      <c r="GJ535">
        <v>0</v>
      </c>
      <c r="GK535">
        <v>0</v>
      </c>
      <c r="GL535">
        <f t="shared" si="538"/>
        <v>0</v>
      </c>
      <c r="GM535">
        <f t="shared" si="539"/>
        <v>2.0099999999999998</v>
      </c>
      <c r="GN535">
        <f t="shared" si="540"/>
        <v>2.0099999999999998</v>
      </c>
      <c r="GO535">
        <f t="shared" si="541"/>
        <v>0</v>
      </c>
      <c r="GP535">
        <f t="shared" si="542"/>
        <v>0</v>
      </c>
      <c r="GR535">
        <v>0</v>
      </c>
      <c r="GS535">
        <v>0</v>
      </c>
      <c r="GT535">
        <v>0</v>
      </c>
      <c r="GU535" t="s">
        <v>3</v>
      </c>
      <c r="GV535">
        <f t="shared" si="543"/>
        <v>0</v>
      </c>
      <c r="GW535">
        <v>1</v>
      </c>
      <c r="GX535">
        <f t="shared" si="544"/>
        <v>0</v>
      </c>
      <c r="HA535">
        <v>0</v>
      </c>
      <c r="HB535">
        <v>0</v>
      </c>
      <c r="HC535">
        <f t="shared" si="545"/>
        <v>0</v>
      </c>
      <c r="IK535">
        <v>0</v>
      </c>
    </row>
    <row r="536" spans="1:245" x14ac:dyDescent="0.2">
      <c r="A536">
        <v>18</v>
      </c>
      <c r="B536">
        <v>1</v>
      </c>
      <c r="C536">
        <v>1203</v>
      </c>
      <c r="E536" t="s">
        <v>525</v>
      </c>
      <c r="F536" t="s">
        <v>410</v>
      </c>
      <c r="G536" t="s">
        <v>411</v>
      </c>
      <c r="H536" t="s">
        <v>19</v>
      </c>
      <c r="I536">
        <f>I532*J536</f>
        <v>6.4000000000000003E-3</v>
      </c>
      <c r="J536">
        <v>0.04</v>
      </c>
      <c r="O536">
        <f t="shared" ref="O536:O569" si="556">ROUND(CP536,2)</f>
        <v>43.65</v>
      </c>
      <c r="P536">
        <f t="shared" ref="P536:P569" si="557">ROUND(CQ536*I536,2)</f>
        <v>43.65</v>
      </c>
      <c r="Q536">
        <f t="shared" ref="Q536:Q569" si="558">ROUND(CR536*I536,2)</f>
        <v>0</v>
      </c>
      <c r="R536">
        <f t="shared" ref="R536:R569" si="559">ROUND(CS536*I536,2)</f>
        <v>0</v>
      </c>
      <c r="S536">
        <f t="shared" ref="S536:S569" si="560">ROUND(CT536*I536,2)</f>
        <v>0</v>
      </c>
      <c r="T536">
        <f t="shared" ref="T536:T569" si="561">ROUND(CU536*I536,2)</f>
        <v>0</v>
      </c>
      <c r="U536">
        <f t="shared" ref="U536:U569" si="562">CV536*I536</f>
        <v>0</v>
      </c>
      <c r="V536">
        <f t="shared" ref="V536:V569" si="563">CW536*I536</f>
        <v>0</v>
      </c>
      <c r="W536">
        <f t="shared" ref="W536:W569" si="564">ROUND(CX536*I536,2)</f>
        <v>0</v>
      </c>
      <c r="X536">
        <f t="shared" ref="X536:X569" si="565">ROUND(CY536,2)</f>
        <v>0</v>
      </c>
      <c r="Y536">
        <f t="shared" ref="Y536:Y569" si="566">ROUND(CZ536,2)</f>
        <v>0</v>
      </c>
      <c r="AA536">
        <v>47636896</v>
      </c>
      <c r="AB536">
        <f t="shared" ref="AB536:AB567" si="567">ROUND((AC536+AD536+AF536),6)</f>
        <v>6820</v>
      </c>
      <c r="AC536">
        <f t="shared" ref="AC536:AC553" si="568">ROUND((ES536),6)</f>
        <v>6820</v>
      </c>
      <c r="AD536">
        <f t="shared" si="551"/>
        <v>0</v>
      </c>
      <c r="AE536">
        <f t="shared" si="552"/>
        <v>0</v>
      </c>
      <c r="AF536">
        <f t="shared" si="553"/>
        <v>0</v>
      </c>
      <c r="AG536">
        <f t="shared" ref="AG536:AG569" si="569">ROUND((AP536),6)</f>
        <v>0</v>
      </c>
      <c r="AH536">
        <f t="shared" si="554"/>
        <v>0</v>
      </c>
      <c r="AI536">
        <f t="shared" si="555"/>
        <v>0</v>
      </c>
      <c r="AJ536">
        <f t="shared" ref="AJ536:AJ569" si="570">(AS536)</f>
        <v>0</v>
      </c>
      <c r="AK536">
        <v>6820</v>
      </c>
      <c r="AL536">
        <v>6820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81</v>
      </c>
      <c r="AU536">
        <v>72</v>
      </c>
      <c r="AV536">
        <v>1</v>
      </c>
      <c r="AW536">
        <v>1</v>
      </c>
      <c r="AZ536">
        <v>1</v>
      </c>
      <c r="BA536">
        <v>1</v>
      </c>
      <c r="BB536">
        <v>1</v>
      </c>
      <c r="BC536">
        <v>1</v>
      </c>
      <c r="BD536" t="s">
        <v>3</v>
      </c>
      <c r="BE536" t="s">
        <v>3</v>
      </c>
      <c r="BF536" t="s">
        <v>3</v>
      </c>
      <c r="BG536" t="s">
        <v>3</v>
      </c>
      <c r="BH536">
        <v>3</v>
      </c>
      <c r="BI536">
        <v>1</v>
      </c>
      <c r="BJ536" t="s">
        <v>412</v>
      </c>
      <c r="BM536">
        <v>9001</v>
      </c>
      <c r="BN536">
        <v>0</v>
      </c>
      <c r="BO536" t="s">
        <v>3</v>
      </c>
      <c r="BP536">
        <v>0</v>
      </c>
      <c r="BQ536">
        <v>2</v>
      </c>
      <c r="BR536">
        <v>0</v>
      </c>
      <c r="BS536">
        <v>1</v>
      </c>
      <c r="BT536">
        <v>1</v>
      </c>
      <c r="BU536">
        <v>1</v>
      </c>
      <c r="BV536">
        <v>1</v>
      </c>
      <c r="BW536">
        <v>1</v>
      </c>
      <c r="BX536">
        <v>1</v>
      </c>
      <c r="BY536" t="s">
        <v>3</v>
      </c>
      <c r="BZ536">
        <v>90</v>
      </c>
      <c r="CA536">
        <v>85</v>
      </c>
      <c r="CE536">
        <v>0</v>
      </c>
      <c r="CF536">
        <v>0</v>
      </c>
      <c r="CG536">
        <v>0</v>
      </c>
      <c r="CM536">
        <v>0</v>
      </c>
      <c r="CN536" t="s">
        <v>3</v>
      </c>
      <c r="CO536">
        <v>0</v>
      </c>
      <c r="CP536">
        <f t="shared" ref="CP536:CP569" si="571">(P536+Q536+S536)</f>
        <v>43.65</v>
      </c>
      <c r="CQ536">
        <f t="shared" ref="CQ536:CQ569" si="572">AC536*BC536</f>
        <v>6820</v>
      </c>
      <c r="CR536">
        <f t="shared" ref="CR536:CR569" si="573">AD536*BB536</f>
        <v>0</v>
      </c>
      <c r="CS536">
        <f t="shared" ref="CS536:CS569" si="574">AE536*BS536</f>
        <v>0</v>
      </c>
      <c r="CT536">
        <f t="shared" ref="CT536:CT569" si="575">AF536*BA536</f>
        <v>0</v>
      </c>
      <c r="CU536">
        <f t="shared" ref="CU536:CU569" si="576">AG536</f>
        <v>0</v>
      </c>
      <c r="CV536">
        <f t="shared" ref="CV536:CV569" si="577">AH536</f>
        <v>0</v>
      </c>
      <c r="CW536">
        <f t="shared" ref="CW536:CW569" si="578">AI536</f>
        <v>0</v>
      </c>
      <c r="CX536">
        <f t="shared" ref="CX536:CX569" si="579">AJ536</f>
        <v>0</v>
      </c>
      <c r="CY536">
        <f t="shared" ref="CY536:CY569" si="580">(((S536+R536)*AT536)/100)</f>
        <v>0</v>
      </c>
      <c r="CZ536">
        <f t="shared" ref="CZ536:CZ569" si="581">(((S536+R536)*AU536)/100)</f>
        <v>0</v>
      </c>
      <c r="DC536" t="s">
        <v>3</v>
      </c>
      <c r="DD536" t="s">
        <v>3</v>
      </c>
      <c r="DE536" t="s">
        <v>3</v>
      </c>
      <c r="DF536" t="s">
        <v>3</v>
      </c>
      <c r="DG536" t="s">
        <v>3</v>
      </c>
      <c r="DH536" t="s">
        <v>3</v>
      </c>
      <c r="DI536" t="s">
        <v>3</v>
      </c>
      <c r="DJ536" t="s">
        <v>3</v>
      </c>
      <c r="DK536" t="s">
        <v>3</v>
      </c>
      <c r="DL536" t="s">
        <v>3</v>
      </c>
      <c r="DM536" t="s">
        <v>3</v>
      </c>
      <c r="DN536">
        <v>0</v>
      </c>
      <c r="DO536">
        <v>0</v>
      </c>
      <c r="DP536">
        <v>1</v>
      </c>
      <c r="DQ536">
        <v>1</v>
      </c>
      <c r="DU536">
        <v>1009</v>
      </c>
      <c r="DV536" t="s">
        <v>19</v>
      </c>
      <c r="DW536" t="s">
        <v>19</v>
      </c>
      <c r="DX536">
        <v>1000</v>
      </c>
      <c r="EE536">
        <v>45919569</v>
      </c>
      <c r="EF536">
        <v>2</v>
      </c>
      <c r="EG536" t="s">
        <v>24</v>
      </c>
      <c r="EH536">
        <v>0</v>
      </c>
      <c r="EI536" t="s">
        <v>3</v>
      </c>
      <c r="EJ536">
        <v>1</v>
      </c>
      <c r="EK536">
        <v>9001</v>
      </c>
      <c r="EL536" t="s">
        <v>25</v>
      </c>
      <c r="EM536" t="s">
        <v>26</v>
      </c>
      <c r="EO536" t="s">
        <v>3</v>
      </c>
      <c r="EQ536">
        <v>0</v>
      </c>
      <c r="ER536">
        <v>6820</v>
      </c>
      <c r="ES536">
        <v>6820</v>
      </c>
      <c r="ET536">
        <v>0</v>
      </c>
      <c r="EU536">
        <v>0</v>
      </c>
      <c r="EV536">
        <v>0</v>
      </c>
      <c r="EW536">
        <v>0</v>
      </c>
      <c r="EX536">
        <v>0</v>
      </c>
      <c r="FQ536">
        <v>0</v>
      </c>
      <c r="FR536">
        <f t="shared" ref="FR536:FR569" si="582">ROUND(IF(AND(BH536=3,BI536=3),P536,0),2)</f>
        <v>0</v>
      </c>
      <c r="FS536">
        <v>0</v>
      </c>
      <c r="FT536" t="s">
        <v>28</v>
      </c>
      <c r="FU536" t="s">
        <v>29</v>
      </c>
      <c r="FX536">
        <v>81</v>
      </c>
      <c r="FY536">
        <v>72.25</v>
      </c>
      <c r="GA536" t="s">
        <v>3</v>
      </c>
      <c r="GD536">
        <v>1</v>
      </c>
      <c r="GF536">
        <v>-811576021</v>
      </c>
      <c r="GG536">
        <v>2</v>
      </c>
      <c r="GH536">
        <v>1</v>
      </c>
      <c r="GI536">
        <v>-2</v>
      </c>
      <c r="GJ536">
        <v>0</v>
      </c>
      <c r="GK536">
        <v>0</v>
      </c>
      <c r="GL536">
        <f t="shared" ref="GL536:GL569" si="583">ROUND(IF(AND(BH536=3,BI536=3,FS536&lt;&gt;0),P536,0),2)</f>
        <v>0</v>
      </c>
      <c r="GM536">
        <f t="shared" ref="GM536:GM569" si="584">ROUND(O536+X536+Y536,2)+GX536</f>
        <v>43.65</v>
      </c>
      <c r="GN536">
        <f t="shared" ref="GN536:GN569" si="585">IF(OR(BI536=0,BI536=1),ROUND(O536+X536+Y536,2),0)</f>
        <v>43.65</v>
      </c>
      <c r="GO536">
        <f t="shared" ref="GO536:GO569" si="586">IF(BI536=2,ROUND(O536+X536+Y536,2),0)</f>
        <v>0</v>
      </c>
      <c r="GP536">
        <f t="shared" ref="GP536:GP569" si="587">IF(BI536=4,ROUND(O536+X536+Y536,2)+GX536,0)</f>
        <v>0</v>
      </c>
      <c r="GR536">
        <v>0</v>
      </c>
      <c r="GS536">
        <v>3</v>
      </c>
      <c r="GT536">
        <v>0</v>
      </c>
      <c r="GU536" t="s">
        <v>3</v>
      </c>
      <c r="GV536">
        <f t="shared" ref="GV536:GV569" si="588">ROUND((GT536),6)</f>
        <v>0</v>
      </c>
      <c r="GW536">
        <v>1</v>
      </c>
      <c r="GX536">
        <f t="shared" ref="GX536:GX569" si="589">ROUND(HC536*I536,2)</f>
        <v>0</v>
      </c>
      <c r="HA536">
        <v>0</v>
      </c>
      <c r="HB536">
        <v>0</v>
      </c>
      <c r="HC536">
        <f t="shared" ref="HC536:HC569" si="590">GV536*GW536</f>
        <v>0</v>
      </c>
      <c r="IK536">
        <v>0</v>
      </c>
    </row>
    <row r="537" spans="1:245" x14ac:dyDescent="0.2">
      <c r="A537">
        <v>18</v>
      </c>
      <c r="B537">
        <v>1</v>
      </c>
      <c r="C537">
        <v>1208</v>
      </c>
      <c r="E537" t="s">
        <v>525</v>
      </c>
      <c r="F537" t="s">
        <v>410</v>
      </c>
      <c r="G537" t="s">
        <v>411</v>
      </c>
      <c r="H537" t="s">
        <v>19</v>
      </c>
      <c r="I537">
        <f>I533*J537</f>
        <v>6.4000000000000003E-3</v>
      </c>
      <c r="J537">
        <v>0.04</v>
      </c>
      <c r="O537">
        <f t="shared" si="556"/>
        <v>43.65</v>
      </c>
      <c r="P537">
        <f t="shared" si="557"/>
        <v>43.65</v>
      </c>
      <c r="Q537">
        <f t="shared" si="558"/>
        <v>0</v>
      </c>
      <c r="R537">
        <f t="shared" si="559"/>
        <v>0</v>
      </c>
      <c r="S537">
        <f t="shared" si="560"/>
        <v>0</v>
      </c>
      <c r="T537">
        <f t="shared" si="561"/>
        <v>0</v>
      </c>
      <c r="U537">
        <f t="shared" si="562"/>
        <v>0</v>
      </c>
      <c r="V537">
        <f t="shared" si="563"/>
        <v>0</v>
      </c>
      <c r="W537">
        <f t="shared" si="564"/>
        <v>0</v>
      </c>
      <c r="X537">
        <f t="shared" si="565"/>
        <v>0</v>
      </c>
      <c r="Y537">
        <f t="shared" si="566"/>
        <v>0</v>
      </c>
      <c r="AA537">
        <v>47641669</v>
      </c>
      <c r="AB537">
        <f t="shared" si="567"/>
        <v>6820</v>
      </c>
      <c r="AC537">
        <f t="shared" si="568"/>
        <v>6820</v>
      </c>
      <c r="AD537">
        <f t="shared" si="551"/>
        <v>0</v>
      </c>
      <c r="AE537">
        <f t="shared" si="552"/>
        <v>0</v>
      </c>
      <c r="AF537">
        <f t="shared" si="553"/>
        <v>0</v>
      </c>
      <c r="AG537">
        <f t="shared" si="569"/>
        <v>0</v>
      </c>
      <c r="AH537">
        <f t="shared" si="554"/>
        <v>0</v>
      </c>
      <c r="AI537">
        <f t="shared" si="555"/>
        <v>0</v>
      </c>
      <c r="AJ537">
        <f t="shared" si="570"/>
        <v>0</v>
      </c>
      <c r="AK537">
        <v>6820</v>
      </c>
      <c r="AL537">
        <v>6820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81</v>
      </c>
      <c r="AU537">
        <v>72</v>
      </c>
      <c r="AV537">
        <v>1</v>
      </c>
      <c r="AW537">
        <v>1</v>
      </c>
      <c r="AZ537">
        <v>1</v>
      </c>
      <c r="BA537">
        <v>1</v>
      </c>
      <c r="BB537">
        <v>1</v>
      </c>
      <c r="BC537">
        <v>1</v>
      </c>
      <c r="BD537" t="s">
        <v>3</v>
      </c>
      <c r="BE537" t="s">
        <v>3</v>
      </c>
      <c r="BF537" t="s">
        <v>3</v>
      </c>
      <c r="BG537" t="s">
        <v>3</v>
      </c>
      <c r="BH537">
        <v>3</v>
      </c>
      <c r="BI537">
        <v>1</v>
      </c>
      <c r="BJ537" t="s">
        <v>412</v>
      </c>
      <c r="BM537">
        <v>9001</v>
      </c>
      <c r="BN537">
        <v>0</v>
      </c>
      <c r="BO537" t="s">
        <v>3</v>
      </c>
      <c r="BP537">
        <v>0</v>
      </c>
      <c r="BQ537">
        <v>2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3</v>
      </c>
      <c r="BZ537">
        <v>90</v>
      </c>
      <c r="CA537">
        <v>85</v>
      </c>
      <c r="CE537">
        <v>0</v>
      </c>
      <c r="CF537">
        <v>0</v>
      </c>
      <c r="CG537">
        <v>0</v>
      </c>
      <c r="CM537">
        <v>0</v>
      </c>
      <c r="CN537" t="s">
        <v>3</v>
      </c>
      <c r="CO537">
        <v>0</v>
      </c>
      <c r="CP537">
        <f t="shared" si="571"/>
        <v>43.65</v>
      </c>
      <c r="CQ537">
        <f t="shared" si="572"/>
        <v>6820</v>
      </c>
      <c r="CR537">
        <f t="shared" si="573"/>
        <v>0</v>
      </c>
      <c r="CS537">
        <f t="shared" si="574"/>
        <v>0</v>
      </c>
      <c r="CT537">
        <f t="shared" si="575"/>
        <v>0</v>
      </c>
      <c r="CU537">
        <f t="shared" si="576"/>
        <v>0</v>
      </c>
      <c r="CV537">
        <f t="shared" si="577"/>
        <v>0</v>
      </c>
      <c r="CW537">
        <f t="shared" si="578"/>
        <v>0</v>
      </c>
      <c r="CX537">
        <f t="shared" si="579"/>
        <v>0</v>
      </c>
      <c r="CY537">
        <f t="shared" si="580"/>
        <v>0</v>
      </c>
      <c r="CZ537">
        <f t="shared" si="581"/>
        <v>0</v>
      </c>
      <c r="DC537" t="s">
        <v>3</v>
      </c>
      <c r="DD537" t="s">
        <v>3</v>
      </c>
      <c r="DE537" t="s">
        <v>3</v>
      </c>
      <c r="DF537" t="s">
        <v>3</v>
      </c>
      <c r="DG537" t="s">
        <v>3</v>
      </c>
      <c r="DH537" t="s">
        <v>3</v>
      </c>
      <c r="DI537" t="s">
        <v>3</v>
      </c>
      <c r="DJ537" t="s">
        <v>3</v>
      </c>
      <c r="DK537" t="s">
        <v>3</v>
      </c>
      <c r="DL537" t="s">
        <v>3</v>
      </c>
      <c r="DM537" t="s">
        <v>3</v>
      </c>
      <c r="DN537">
        <v>0</v>
      </c>
      <c r="DO537">
        <v>0</v>
      </c>
      <c r="DP537">
        <v>1</v>
      </c>
      <c r="DQ537">
        <v>1</v>
      </c>
      <c r="DU537">
        <v>1009</v>
      </c>
      <c r="DV537" t="s">
        <v>19</v>
      </c>
      <c r="DW537" t="s">
        <v>19</v>
      </c>
      <c r="DX537">
        <v>1000</v>
      </c>
      <c r="EE537">
        <v>45919569</v>
      </c>
      <c r="EF537">
        <v>2</v>
      </c>
      <c r="EG537" t="s">
        <v>24</v>
      </c>
      <c r="EH537">
        <v>0</v>
      </c>
      <c r="EI537" t="s">
        <v>3</v>
      </c>
      <c r="EJ537">
        <v>1</v>
      </c>
      <c r="EK537">
        <v>9001</v>
      </c>
      <c r="EL537" t="s">
        <v>25</v>
      </c>
      <c r="EM537" t="s">
        <v>26</v>
      </c>
      <c r="EO537" t="s">
        <v>3</v>
      </c>
      <c r="EQ537">
        <v>0</v>
      </c>
      <c r="ER537">
        <v>6820</v>
      </c>
      <c r="ES537">
        <v>6820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582"/>
        <v>0</v>
      </c>
      <c r="FS537">
        <v>0</v>
      </c>
      <c r="FT537" t="s">
        <v>28</v>
      </c>
      <c r="FU537" t="s">
        <v>29</v>
      </c>
      <c r="FX537">
        <v>81</v>
      </c>
      <c r="FY537">
        <v>72.25</v>
      </c>
      <c r="GA537" t="s">
        <v>3</v>
      </c>
      <c r="GD537">
        <v>1</v>
      </c>
      <c r="GF537">
        <v>-811576021</v>
      </c>
      <c r="GG537">
        <v>2</v>
      </c>
      <c r="GH537">
        <v>1</v>
      </c>
      <c r="GI537">
        <v>-2</v>
      </c>
      <c r="GJ537">
        <v>0</v>
      </c>
      <c r="GK537">
        <v>0</v>
      </c>
      <c r="GL537">
        <f t="shared" si="583"/>
        <v>0</v>
      </c>
      <c r="GM537">
        <f t="shared" si="584"/>
        <v>43.65</v>
      </c>
      <c r="GN537">
        <f t="shared" si="585"/>
        <v>43.65</v>
      </c>
      <c r="GO537">
        <f t="shared" si="586"/>
        <v>0</v>
      </c>
      <c r="GP537">
        <f t="shared" si="587"/>
        <v>0</v>
      </c>
      <c r="GR537">
        <v>0</v>
      </c>
      <c r="GS537">
        <v>0</v>
      </c>
      <c r="GT537">
        <v>0</v>
      </c>
      <c r="GU537" t="s">
        <v>3</v>
      </c>
      <c r="GV537">
        <f t="shared" si="588"/>
        <v>0</v>
      </c>
      <c r="GW537">
        <v>1</v>
      </c>
      <c r="GX537">
        <f t="shared" si="589"/>
        <v>0</v>
      </c>
      <c r="HA537">
        <v>0</v>
      </c>
      <c r="HB537">
        <v>0</v>
      </c>
      <c r="HC537">
        <f t="shared" si="590"/>
        <v>0</v>
      </c>
      <c r="IK537">
        <v>0</v>
      </c>
    </row>
    <row r="538" spans="1:245" x14ac:dyDescent="0.2">
      <c r="A538">
        <v>17</v>
      </c>
      <c r="B538">
        <v>1</v>
      </c>
      <c r="C538">
        <f>ROW(SmtRes!A1216)</f>
        <v>1216</v>
      </c>
      <c r="D538">
        <f>ROW(EtalonRes!A1209)</f>
        <v>1209</v>
      </c>
      <c r="E538" t="s">
        <v>526</v>
      </c>
      <c r="F538" t="s">
        <v>482</v>
      </c>
      <c r="G538" t="s">
        <v>483</v>
      </c>
      <c r="H538" t="s">
        <v>76</v>
      </c>
      <c r="I538">
        <f>ROUND(10/100,9)</f>
        <v>0.1</v>
      </c>
      <c r="J538">
        <v>0</v>
      </c>
      <c r="O538">
        <f t="shared" si="556"/>
        <v>987.43</v>
      </c>
      <c r="P538">
        <f t="shared" si="557"/>
        <v>889.06</v>
      </c>
      <c r="Q538">
        <f t="shared" si="558"/>
        <v>2.19</v>
      </c>
      <c r="R538">
        <f t="shared" si="559"/>
        <v>0.35</v>
      </c>
      <c r="S538">
        <f t="shared" si="560"/>
        <v>96.18</v>
      </c>
      <c r="T538">
        <f t="shared" si="561"/>
        <v>0</v>
      </c>
      <c r="U538">
        <f t="shared" si="562"/>
        <v>11.275</v>
      </c>
      <c r="V538">
        <f t="shared" si="563"/>
        <v>2.7000000000000003E-2</v>
      </c>
      <c r="W538">
        <f t="shared" si="564"/>
        <v>0</v>
      </c>
      <c r="X538">
        <f t="shared" si="565"/>
        <v>104.25</v>
      </c>
      <c r="Y538">
        <f t="shared" si="566"/>
        <v>53.09</v>
      </c>
      <c r="AA538">
        <v>47636896</v>
      </c>
      <c r="AB538">
        <f t="shared" si="567"/>
        <v>9874.2199999999993</v>
      </c>
      <c r="AC538">
        <f t="shared" si="568"/>
        <v>8890.58</v>
      </c>
      <c r="AD538">
        <f t="shared" si="551"/>
        <v>21.88</v>
      </c>
      <c r="AE538">
        <f t="shared" si="552"/>
        <v>3.51</v>
      </c>
      <c r="AF538">
        <f t="shared" si="553"/>
        <v>961.76</v>
      </c>
      <c r="AG538">
        <f t="shared" si="569"/>
        <v>0</v>
      </c>
      <c r="AH538">
        <f t="shared" si="554"/>
        <v>112.75</v>
      </c>
      <c r="AI538">
        <f t="shared" si="555"/>
        <v>0.27</v>
      </c>
      <c r="AJ538">
        <f t="shared" si="570"/>
        <v>0</v>
      </c>
      <c r="AK538">
        <v>9874.2199999999993</v>
      </c>
      <c r="AL538">
        <v>8890.58</v>
      </c>
      <c r="AM538">
        <v>21.88</v>
      </c>
      <c r="AN538">
        <v>3.51</v>
      </c>
      <c r="AO538">
        <v>961.76</v>
      </c>
      <c r="AP538">
        <v>0</v>
      </c>
      <c r="AQ538">
        <v>112.75</v>
      </c>
      <c r="AR538">
        <v>0.27</v>
      </c>
      <c r="AS538">
        <v>0</v>
      </c>
      <c r="AT538">
        <v>108</v>
      </c>
      <c r="AU538">
        <v>55</v>
      </c>
      <c r="AV538">
        <v>1</v>
      </c>
      <c r="AW538">
        <v>1</v>
      </c>
      <c r="AZ538">
        <v>1</v>
      </c>
      <c r="BA538">
        <v>1</v>
      </c>
      <c r="BB538">
        <v>1</v>
      </c>
      <c r="BC538">
        <v>1</v>
      </c>
      <c r="BD538" t="s">
        <v>3</v>
      </c>
      <c r="BE538" t="s">
        <v>3</v>
      </c>
      <c r="BF538" t="s">
        <v>3</v>
      </c>
      <c r="BG538" t="s">
        <v>3</v>
      </c>
      <c r="BH538">
        <v>0</v>
      </c>
      <c r="BI538">
        <v>1</v>
      </c>
      <c r="BJ538" t="s">
        <v>484</v>
      </c>
      <c r="BM538">
        <v>12001</v>
      </c>
      <c r="BN538">
        <v>0</v>
      </c>
      <c r="BO538" t="s">
        <v>3</v>
      </c>
      <c r="BP538">
        <v>0</v>
      </c>
      <c r="BQ538">
        <v>2</v>
      </c>
      <c r="BR538">
        <v>0</v>
      </c>
      <c r="BS538">
        <v>1</v>
      </c>
      <c r="BT538">
        <v>1</v>
      </c>
      <c r="BU538">
        <v>1</v>
      </c>
      <c r="BV538">
        <v>1</v>
      </c>
      <c r="BW538">
        <v>1</v>
      </c>
      <c r="BX538">
        <v>1</v>
      </c>
      <c r="BY538" t="s">
        <v>3</v>
      </c>
      <c r="BZ538">
        <v>120</v>
      </c>
      <c r="CA538">
        <v>65</v>
      </c>
      <c r="CE538">
        <v>0</v>
      </c>
      <c r="CF538">
        <v>0</v>
      </c>
      <c r="CG538">
        <v>0</v>
      </c>
      <c r="CM538">
        <v>0</v>
      </c>
      <c r="CN538" t="s">
        <v>3</v>
      </c>
      <c r="CO538">
        <v>0</v>
      </c>
      <c r="CP538">
        <f t="shared" si="571"/>
        <v>987.43000000000006</v>
      </c>
      <c r="CQ538">
        <f t="shared" si="572"/>
        <v>8890.58</v>
      </c>
      <c r="CR538">
        <f t="shared" si="573"/>
        <v>21.88</v>
      </c>
      <c r="CS538">
        <f t="shared" si="574"/>
        <v>3.51</v>
      </c>
      <c r="CT538">
        <f t="shared" si="575"/>
        <v>961.76</v>
      </c>
      <c r="CU538">
        <f t="shared" si="576"/>
        <v>0</v>
      </c>
      <c r="CV538">
        <f t="shared" si="577"/>
        <v>112.75</v>
      </c>
      <c r="CW538">
        <f t="shared" si="578"/>
        <v>0.27</v>
      </c>
      <c r="CX538">
        <f t="shared" si="579"/>
        <v>0</v>
      </c>
      <c r="CY538">
        <f t="shared" si="580"/>
        <v>104.25239999999999</v>
      </c>
      <c r="CZ538">
        <f t="shared" si="581"/>
        <v>53.091499999999996</v>
      </c>
      <c r="DC538" t="s">
        <v>3</v>
      </c>
      <c r="DD538" t="s">
        <v>3</v>
      </c>
      <c r="DE538" t="s">
        <v>3</v>
      </c>
      <c r="DF538" t="s">
        <v>3</v>
      </c>
      <c r="DG538" t="s">
        <v>3</v>
      </c>
      <c r="DH538" t="s">
        <v>3</v>
      </c>
      <c r="DI538" t="s">
        <v>3</v>
      </c>
      <c r="DJ538" t="s">
        <v>3</v>
      </c>
      <c r="DK538" t="s">
        <v>3</v>
      </c>
      <c r="DL538" t="s">
        <v>3</v>
      </c>
      <c r="DM538" t="s">
        <v>3</v>
      </c>
      <c r="DN538">
        <v>0</v>
      </c>
      <c r="DO538">
        <v>0</v>
      </c>
      <c r="DP538">
        <v>1</v>
      </c>
      <c r="DQ538">
        <v>1</v>
      </c>
      <c r="DU538">
        <v>1005</v>
      </c>
      <c r="DV538" t="s">
        <v>76</v>
      </c>
      <c r="DW538" t="s">
        <v>76</v>
      </c>
      <c r="DX538">
        <v>100</v>
      </c>
      <c r="EE538">
        <v>45919572</v>
      </c>
      <c r="EF538">
        <v>2</v>
      </c>
      <c r="EG538" t="s">
        <v>24</v>
      </c>
      <c r="EH538">
        <v>0</v>
      </c>
      <c r="EI538" t="s">
        <v>3</v>
      </c>
      <c r="EJ538">
        <v>1</v>
      </c>
      <c r="EK538">
        <v>12001</v>
      </c>
      <c r="EL538" t="s">
        <v>446</v>
      </c>
      <c r="EM538" t="s">
        <v>447</v>
      </c>
      <c r="EO538" t="s">
        <v>3</v>
      </c>
      <c r="EQ538">
        <v>0</v>
      </c>
      <c r="ER538">
        <v>9874.2199999999993</v>
      </c>
      <c r="ES538">
        <v>8890.58</v>
      </c>
      <c r="ET538">
        <v>21.88</v>
      </c>
      <c r="EU538">
        <v>3.51</v>
      </c>
      <c r="EV538">
        <v>961.76</v>
      </c>
      <c r="EW538">
        <v>112.75</v>
      </c>
      <c r="EX538">
        <v>0.27</v>
      </c>
      <c r="EY538">
        <v>0</v>
      </c>
      <c r="FQ538">
        <v>0</v>
      </c>
      <c r="FR538">
        <f t="shared" si="582"/>
        <v>0</v>
      </c>
      <c r="FS538">
        <v>0</v>
      </c>
      <c r="FT538" t="s">
        <v>28</v>
      </c>
      <c r="FU538" t="s">
        <v>29</v>
      </c>
      <c r="FX538">
        <v>108</v>
      </c>
      <c r="FY538">
        <v>55.25</v>
      </c>
      <c r="GA538" t="s">
        <v>3</v>
      </c>
      <c r="GD538">
        <v>1</v>
      </c>
      <c r="GF538">
        <v>-1607425613</v>
      </c>
      <c r="GG538">
        <v>2</v>
      </c>
      <c r="GH538">
        <v>1</v>
      </c>
      <c r="GI538">
        <v>-2</v>
      </c>
      <c r="GJ538">
        <v>0</v>
      </c>
      <c r="GK538">
        <v>0</v>
      </c>
      <c r="GL538">
        <f t="shared" si="583"/>
        <v>0</v>
      </c>
      <c r="GM538">
        <f t="shared" si="584"/>
        <v>1144.77</v>
      </c>
      <c r="GN538">
        <f t="shared" si="585"/>
        <v>1144.77</v>
      </c>
      <c r="GO538">
        <f t="shared" si="586"/>
        <v>0</v>
      </c>
      <c r="GP538">
        <f t="shared" si="587"/>
        <v>0</v>
      </c>
      <c r="GR538">
        <v>0</v>
      </c>
      <c r="GS538">
        <v>3</v>
      </c>
      <c r="GT538">
        <v>0</v>
      </c>
      <c r="GU538" t="s">
        <v>3</v>
      </c>
      <c r="GV538">
        <f t="shared" si="588"/>
        <v>0</v>
      </c>
      <c r="GW538">
        <v>1</v>
      </c>
      <c r="GX538">
        <f t="shared" si="589"/>
        <v>0</v>
      </c>
      <c r="HA538">
        <v>0</v>
      </c>
      <c r="HB538">
        <v>0</v>
      </c>
      <c r="HC538">
        <f t="shared" si="590"/>
        <v>0</v>
      </c>
      <c r="IK538">
        <v>0</v>
      </c>
    </row>
    <row r="539" spans="1:245" x14ac:dyDescent="0.2">
      <c r="A539">
        <v>17</v>
      </c>
      <c r="B539">
        <v>1</v>
      </c>
      <c r="C539">
        <f>ROW(SmtRes!A1224)</f>
        <v>1224</v>
      </c>
      <c r="D539">
        <f>ROW(EtalonRes!A1216)</f>
        <v>1216</v>
      </c>
      <c r="E539" t="s">
        <v>526</v>
      </c>
      <c r="F539" t="s">
        <v>482</v>
      </c>
      <c r="G539" t="s">
        <v>483</v>
      </c>
      <c r="H539" t="s">
        <v>76</v>
      </c>
      <c r="I539">
        <f>ROUND(10/100,9)</f>
        <v>0.1</v>
      </c>
      <c r="J539">
        <v>0</v>
      </c>
      <c r="O539">
        <f t="shared" si="556"/>
        <v>987.43</v>
      </c>
      <c r="P539">
        <f t="shared" si="557"/>
        <v>889.06</v>
      </c>
      <c r="Q539">
        <f t="shared" si="558"/>
        <v>2.19</v>
      </c>
      <c r="R539">
        <f t="shared" si="559"/>
        <v>0.35</v>
      </c>
      <c r="S539">
        <f t="shared" si="560"/>
        <v>96.18</v>
      </c>
      <c r="T539">
        <f t="shared" si="561"/>
        <v>0</v>
      </c>
      <c r="U539">
        <f t="shared" si="562"/>
        <v>11.275</v>
      </c>
      <c r="V539">
        <f t="shared" si="563"/>
        <v>2.7000000000000003E-2</v>
      </c>
      <c r="W539">
        <f t="shared" si="564"/>
        <v>0</v>
      </c>
      <c r="X539">
        <f t="shared" si="565"/>
        <v>104.25</v>
      </c>
      <c r="Y539">
        <f t="shared" si="566"/>
        <v>53.09</v>
      </c>
      <c r="AA539">
        <v>47641669</v>
      </c>
      <c r="AB539">
        <f t="shared" si="567"/>
        <v>9874.2199999999993</v>
      </c>
      <c r="AC539">
        <f t="shared" si="568"/>
        <v>8890.58</v>
      </c>
      <c r="AD539">
        <f t="shared" si="551"/>
        <v>21.88</v>
      </c>
      <c r="AE539">
        <f t="shared" si="552"/>
        <v>3.51</v>
      </c>
      <c r="AF539">
        <f t="shared" si="553"/>
        <v>961.76</v>
      </c>
      <c r="AG539">
        <f t="shared" si="569"/>
        <v>0</v>
      </c>
      <c r="AH539">
        <f t="shared" si="554"/>
        <v>112.75</v>
      </c>
      <c r="AI539">
        <f t="shared" si="555"/>
        <v>0.27</v>
      </c>
      <c r="AJ539">
        <f t="shared" si="570"/>
        <v>0</v>
      </c>
      <c r="AK539">
        <v>9874.2199999999993</v>
      </c>
      <c r="AL539">
        <v>8890.58</v>
      </c>
      <c r="AM539">
        <v>21.88</v>
      </c>
      <c r="AN539">
        <v>3.51</v>
      </c>
      <c r="AO539">
        <v>961.76</v>
      </c>
      <c r="AP539">
        <v>0</v>
      </c>
      <c r="AQ539">
        <v>112.75</v>
      </c>
      <c r="AR539">
        <v>0.27</v>
      </c>
      <c r="AS539">
        <v>0</v>
      </c>
      <c r="AT539">
        <v>108</v>
      </c>
      <c r="AU539">
        <v>55</v>
      </c>
      <c r="AV539">
        <v>1</v>
      </c>
      <c r="AW539">
        <v>1</v>
      </c>
      <c r="AZ539">
        <v>1</v>
      </c>
      <c r="BA539">
        <v>1</v>
      </c>
      <c r="BB539">
        <v>1</v>
      </c>
      <c r="BC539">
        <v>1</v>
      </c>
      <c r="BD539" t="s">
        <v>3</v>
      </c>
      <c r="BE539" t="s">
        <v>3</v>
      </c>
      <c r="BF539" t="s">
        <v>3</v>
      </c>
      <c r="BG539" t="s">
        <v>3</v>
      </c>
      <c r="BH539">
        <v>0</v>
      </c>
      <c r="BI539">
        <v>1</v>
      </c>
      <c r="BJ539" t="s">
        <v>484</v>
      </c>
      <c r="BM539">
        <v>12001</v>
      </c>
      <c r="BN539">
        <v>0</v>
      </c>
      <c r="BO539" t="s">
        <v>3</v>
      </c>
      <c r="BP539">
        <v>0</v>
      </c>
      <c r="BQ539">
        <v>2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3</v>
      </c>
      <c r="BZ539">
        <v>120</v>
      </c>
      <c r="CA539">
        <v>65</v>
      </c>
      <c r="CE539">
        <v>0</v>
      </c>
      <c r="CF539">
        <v>0</v>
      </c>
      <c r="CG539">
        <v>0</v>
      </c>
      <c r="CM539">
        <v>0</v>
      </c>
      <c r="CN539" t="s">
        <v>3</v>
      </c>
      <c r="CO539">
        <v>0</v>
      </c>
      <c r="CP539">
        <f t="shared" si="571"/>
        <v>987.43000000000006</v>
      </c>
      <c r="CQ539">
        <f t="shared" si="572"/>
        <v>8890.58</v>
      </c>
      <c r="CR539">
        <f t="shared" si="573"/>
        <v>21.88</v>
      </c>
      <c r="CS539">
        <f t="shared" si="574"/>
        <v>3.51</v>
      </c>
      <c r="CT539">
        <f t="shared" si="575"/>
        <v>961.76</v>
      </c>
      <c r="CU539">
        <f t="shared" si="576"/>
        <v>0</v>
      </c>
      <c r="CV539">
        <f t="shared" si="577"/>
        <v>112.75</v>
      </c>
      <c r="CW539">
        <f t="shared" si="578"/>
        <v>0.27</v>
      </c>
      <c r="CX539">
        <f t="shared" si="579"/>
        <v>0</v>
      </c>
      <c r="CY539">
        <f t="shared" si="580"/>
        <v>104.25239999999999</v>
      </c>
      <c r="CZ539">
        <f t="shared" si="581"/>
        <v>53.091499999999996</v>
      </c>
      <c r="DC539" t="s">
        <v>3</v>
      </c>
      <c r="DD539" t="s">
        <v>3</v>
      </c>
      <c r="DE539" t="s">
        <v>3</v>
      </c>
      <c r="DF539" t="s">
        <v>3</v>
      </c>
      <c r="DG539" t="s">
        <v>3</v>
      </c>
      <c r="DH539" t="s">
        <v>3</v>
      </c>
      <c r="DI539" t="s">
        <v>3</v>
      </c>
      <c r="DJ539" t="s">
        <v>3</v>
      </c>
      <c r="DK539" t="s">
        <v>3</v>
      </c>
      <c r="DL539" t="s">
        <v>3</v>
      </c>
      <c r="DM539" t="s">
        <v>3</v>
      </c>
      <c r="DN539">
        <v>0</v>
      </c>
      <c r="DO539">
        <v>0</v>
      </c>
      <c r="DP539">
        <v>1</v>
      </c>
      <c r="DQ539">
        <v>1</v>
      </c>
      <c r="DU539">
        <v>1005</v>
      </c>
      <c r="DV539" t="s">
        <v>76</v>
      </c>
      <c r="DW539" t="s">
        <v>76</v>
      </c>
      <c r="DX539">
        <v>100</v>
      </c>
      <c r="EE539">
        <v>45919572</v>
      </c>
      <c r="EF539">
        <v>2</v>
      </c>
      <c r="EG539" t="s">
        <v>24</v>
      </c>
      <c r="EH539">
        <v>0</v>
      </c>
      <c r="EI539" t="s">
        <v>3</v>
      </c>
      <c r="EJ539">
        <v>1</v>
      </c>
      <c r="EK539">
        <v>12001</v>
      </c>
      <c r="EL539" t="s">
        <v>446</v>
      </c>
      <c r="EM539" t="s">
        <v>447</v>
      </c>
      <c r="EO539" t="s">
        <v>3</v>
      </c>
      <c r="EQ539">
        <v>0</v>
      </c>
      <c r="ER539">
        <v>9874.2199999999993</v>
      </c>
      <c r="ES539">
        <v>8890.58</v>
      </c>
      <c r="ET539">
        <v>21.88</v>
      </c>
      <c r="EU539">
        <v>3.51</v>
      </c>
      <c r="EV539">
        <v>961.76</v>
      </c>
      <c r="EW539">
        <v>112.75</v>
      </c>
      <c r="EX539">
        <v>0.27</v>
      </c>
      <c r="EY539">
        <v>0</v>
      </c>
      <c r="FQ539">
        <v>0</v>
      </c>
      <c r="FR539">
        <f t="shared" si="582"/>
        <v>0</v>
      </c>
      <c r="FS539">
        <v>0</v>
      </c>
      <c r="FT539" t="s">
        <v>28</v>
      </c>
      <c r="FU539" t="s">
        <v>29</v>
      </c>
      <c r="FX539">
        <v>108</v>
      </c>
      <c r="FY539">
        <v>55.25</v>
      </c>
      <c r="GA539" t="s">
        <v>3</v>
      </c>
      <c r="GD539">
        <v>1</v>
      </c>
      <c r="GF539">
        <v>-1607425613</v>
      </c>
      <c r="GG539">
        <v>2</v>
      </c>
      <c r="GH539">
        <v>1</v>
      </c>
      <c r="GI539">
        <v>-2</v>
      </c>
      <c r="GJ539">
        <v>0</v>
      </c>
      <c r="GK539">
        <v>0</v>
      </c>
      <c r="GL539">
        <f t="shared" si="583"/>
        <v>0</v>
      </c>
      <c r="GM539">
        <f t="shared" si="584"/>
        <v>1144.77</v>
      </c>
      <c r="GN539">
        <f t="shared" si="585"/>
        <v>1144.77</v>
      </c>
      <c r="GO539">
        <f t="shared" si="586"/>
        <v>0</v>
      </c>
      <c r="GP539">
        <f t="shared" si="587"/>
        <v>0</v>
      </c>
      <c r="GR539">
        <v>0</v>
      </c>
      <c r="GS539">
        <v>0</v>
      </c>
      <c r="GT539">
        <v>0</v>
      </c>
      <c r="GU539" t="s">
        <v>3</v>
      </c>
      <c r="GV539">
        <f t="shared" si="588"/>
        <v>0</v>
      </c>
      <c r="GW539">
        <v>1</v>
      </c>
      <c r="GX539">
        <f t="shared" si="589"/>
        <v>0</v>
      </c>
      <c r="HA539">
        <v>0</v>
      </c>
      <c r="HB539">
        <v>0</v>
      </c>
      <c r="HC539">
        <f t="shared" si="590"/>
        <v>0</v>
      </c>
      <c r="IK539">
        <v>0</v>
      </c>
    </row>
    <row r="540" spans="1:245" x14ac:dyDescent="0.2">
      <c r="A540">
        <v>18</v>
      </c>
      <c r="B540">
        <v>1</v>
      </c>
      <c r="C540">
        <v>1214</v>
      </c>
      <c r="E540" t="s">
        <v>527</v>
      </c>
      <c r="F540" t="s">
        <v>486</v>
      </c>
      <c r="G540" t="s">
        <v>487</v>
      </c>
      <c r="H540" t="s">
        <v>317</v>
      </c>
      <c r="I540">
        <f>I538*J540</f>
        <v>0.5</v>
      </c>
      <c r="J540">
        <v>5</v>
      </c>
      <c r="O540">
        <f t="shared" si="556"/>
        <v>59</v>
      </c>
      <c r="P540">
        <f t="shared" si="557"/>
        <v>59</v>
      </c>
      <c r="Q540">
        <f t="shared" si="558"/>
        <v>0</v>
      </c>
      <c r="R540">
        <f t="shared" si="559"/>
        <v>0</v>
      </c>
      <c r="S540">
        <f t="shared" si="560"/>
        <v>0</v>
      </c>
      <c r="T540">
        <f t="shared" si="561"/>
        <v>0</v>
      </c>
      <c r="U540">
        <f t="shared" si="562"/>
        <v>0</v>
      </c>
      <c r="V540">
        <f t="shared" si="563"/>
        <v>0</v>
      </c>
      <c r="W540">
        <f t="shared" si="564"/>
        <v>0</v>
      </c>
      <c r="X540">
        <f t="shared" si="565"/>
        <v>0</v>
      </c>
      <c r="Y540">
        <f t="shared" si="566"/>
        <v>0</v>
      </c>
      <c r="AA540">
        <v>47636896</v>
      </c>
      <c r="AB540">
        <f t="shared" si="567"/>
        <v>118</v>
      </c>
      <c r="AC540">
        <f t="shared" si="568"/>
        <v>118</v>
      </c>
      <c r="AD540">
        <f t="shared" si="551"/>
        <v>0</v>
      </c>
      <c r="AE540">
        <f t="shared" si="552"/>
        <v>0</v>
      </c>
      <c r="AF540">
        <f t="shared" si="553"/>
        <v>0</v>
      </c>
      <c r="AG540">
        <f t="shared" si="569"/>
        <v>0</v>
      </c>
      <c r="AH540">
        <f t="shared" si="554"/>
        <v>0</v>
      </c>
      <c r="AI540">
        <f t="shared" si="555"/>
        <v>0</v>
      </c>
      <c r="AJ540">
        <f t="shared" si="570"/>
        <v>0</v>
      </c>
      <c r="AK540">
        <v>118</v>
      </c>
      <c r="AL540">
        <v>118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108</v>
      </c>
      <c r="AU540">
        <v>55</v>
      </c>
      <c r="AV540">
        <v>1</v>
      </c>
      <c r="AW540">
        <v>1</v>
      </c>
      <c r="AZ540">
        <v>1</v>
      </c>
      <c r="BA540">
        <v>1</v>
      </c>
      <c r="BB540">
        <v>1</v>
      </c>
      <c r="BC540">
        <v>1</v>
      </c>
      <c r="BD540" t="s">
        <v>3</v>
      </c>
      <c r="BE540" t="s">
        <v>3</v>
      </c>
      <c r="BF540" t="s">
        <v>3</v>
      </c>
      <c r="BG540" t="s">
        <v>3</v>
      </c>
      <c r="BH540">
        <v>3</v>
      </c>
      <c r="BI540">
        <v>1</v>
      </c>
      <c r="BJ540" t="s">
        <v>488</v>
      </c>
      <c r="BM540">
        <v>12001</v>
      </c>
      <c r="BN540">
        <v>0</v>
      </c>
      <c r="BO540" t="s">
        <v>3</v>
      </c>
      <c r="BP540">
        <v>0</v>
      </c>
      <c r="BQ540">
        <v>2</v>
      </c>
      <c r="BR540">
        <v>0</v>
      </c>
      <c r="BS540">
        <v>1</v>
      </c>
      <c r="BT540">
        <v>1</v>
      </c>
      <c r="BU540">
        <v>1</v>
      </c>
      <c r="BV540">
        <v>1</v>
      </c>
      <c r="BW540">
        <v>1</v>
      </c>
      <c r="BX540">
        <v>1</v>
      </c>
      <c r="BY540" t="s">
        <v>3</v>
      </c>
      <c r="BZ540">
        <v>120</v>
      </c>
      <c r="CA540">
        <v>65</v>
      </c>
      <c r="CE540">
        <v>0</v>
      </c>
      <c r="CF540">
        <v>0</v>
      </c>
      <c r="CG540">
        <v>0</v>
      </c>
      <c r="CM540">
        <v>0</v>
      </c>
      <c r="CN540" t="s">
        <v>3</v>
      </c>
      <c r="CO540">
        <v>0</v>
      </c>
      <c r="CP540">
        <f t="shared" si="571"/>
        <v>59</v>
      </c>
      <c r="CQ540">
        <f t="shared" si="572"/>
        <v>118</v>
      </c>
      <c r="CR540">
        <f t="shared" si="573"/>
        <v>0</v>
      </c>
      <c r="CS540">
        <f t="shared" si="574"/>
        <v>0</v>
      </c>
      <c r="CT540">
        <f t="shared" si="575"/>
        <v>0</v>
      </c>
      <c r="CU540">
        <f t="shared" si="576"/>
        <v>0</v>
      </c>
      <c r="CV540">
        <f t="shared" si="577"/>
        <v>0</v>
      </c>
      <c r="CW540">
        <f t="shared" si="578"/>
        <v>0</v>
      </c>
      <c r="CX540">
        <f t="shared" si="579"/>
        <v>0</v>
      </c>
      <c r="CY540">
        <f t="shared" si="580"/>
        <v>0</v>
      </c>
      <c r="CZ540">
        <f t="shared" si="581"/>
        <v>0</v>
      </c>
      <c r="DC540" t="s">
        <v>3</v>
      </c>
      <c r="DD540" t="s">
        <v>3</v>
      </c>
      <c r="DE540" t="s">
        <v>3</v>
      </c>
      <c r="DF540" t="s">
        <v>3</v>
      </c>
      <c r="DG540" t="s">
        <v>3</v>
      </c>
      <c r="DH540" t="s">
        <v>3</v>
      </c>
      <c r="DI540" t="s">
        <v>3</v>
      </c>
      <c r="DJ540" t="s">
        <v>3</v>
      </c>
      <c r="DK540" t="s">
        <v>3</v>
      </c>
      <c r="DL540" t="s">
        <v>3</v>
      </c>
      <c r="DM540" t="s">
        <v>3</v>
      </c>
      <c r="DN540">
        <v>0</v>
      </c>
      <c r="DO540">
        <v>0</v>
      </c>
      <c r="DP540">
        <v>1</v>
      </c>
      <c r="DQ540">
        <v>1</v>
      </c>
      <c r="DU540">
        <v>1010</v>
      </c>
      <c r="DV540" t="s">
        <v>317</v>
      </c>
      <c r="DW540" t="s">
        <v>317</v>
      </c>
      <c r="DX540">
        <v>100</v>
      </c>
      <c r="EE540">
        <v>45919572</v>
      </c>
      <c r="EF540">
        <v>2</v>
      </c>
      <c r="EG540" t="s">
        <v>24</v>
      </c>
      <c r="EH540">
        <v>0</v>
      </c>
      <c r="EI540" t="s">
        <v>3</v>
      </c>
      <c r="EJ540">
        <v>1</v>
      </c>
      <c r="EK540">
        <v>12001</v>
      </c>
      <c r="EL540" t="s">
        <v>446</v>
      </c>
      <c r="EM540" t="s">
        <v>447</v>
      </c>
      <c r="EO540" t="s">
        <v>3</v>
      </c>
      <c r="EQ540">
        <v>0</v>
      </c>
      <c r="ER540">
        <v>118</v>
      </c>
      <c r="ES540">
        <v>118</v>
      </c>
      <c r="ET540">
        <v>0</v>
      </c>
      <c r="EU540">
        <v>0</v>
      </c>
      <c r="EV540">
        <v>0</v>
      </c>
      <c r="EW540">
        <v>0</v>
      </c>
      <c r="EX540">
        <v>0</v>
      </c>
      <c r="FQ540">
        <v>0</v>
      </c>
      <c r="FR540">
        <f t="shared" si="582"/>
        <v>0</v>
      </c>
      <c r="FS540">
        <v>0</v>
      </c>
      <c r="FT540" t="s">
        <v>28</v>
      </c>
      <c r="FU540" t="s">
        <v>29</v>
      </c>
      <c r="FX540">
        <v>108</v>
      </c>
      <c r="FY540">
        <v>55.25</v>
      </c>
      <c r="GA540" t="s">
        <v>3</v>
      </c>
      <c r="GD540">
        <v>1</v>
      </c>
      <c r="GF540">
        <v>1443844670</v>
      </c>
      <c r="GG540">
        <v>2</v>
      </c>
      <c r="GH540">
        <v>1</v>
      </c>
      <c r="GI540">
        <v>-2</v>
      </c>
      <c r="GJ540">
        <v>0</v>
      </c>
      <c r="GK540">
        <v>0</v>
      </c>
      <c r="GL540">
        <f t="shared" si="583"/>
        <v>0</v>
      </c>
      <c r="GM540">
        <f t="shared" si="584"/>
        <v>59</v>
      </c>
      <c r="GN540">
        <f t="shared" si="585"/>
        <v>59</v>
      </c>
      <c r="GO540">
        <f t="shared" si="586"/>
        <v>0</v>
      </c>
      <c r="GP540">
        <f t="shared" si="587"/>
        <v>0</v>
      </c>
      <c r="GR540">
        <v>0</v>
      </c>
      <c r="GS540">
        <v>3</v>
      </c>
      <c r="GT540">
        <v>0</v>
      </c>
      <c r="GU540" t="s">
        <v>3</v>
      </c>
      <c r="GV540">
        <f t="shared" si="588"/>
        <v>0</v>
      </c>
      <c r="GW540">
        <v>1</v>
      </c>
      <c r="GX540">
        <f t="shared" si="589"/>
        <v>0</v>
      </c>
      <c r="HA540">
        <v>0</v>
      </c>
      <c r="HB540">
        <v>0</v>
      </c>
      <c r="HC540">
        <f t="shared" si="590"/>
        <v>0</v>
      </c>
      <c r="IK540">
        <v>0</v>
      </c>
    </row>
    <row r="541" spans="1:245" x14ac:dyDescent="0.2">
      <c r="A541">
        <v>18</v>
      </c>
      <c r="B541">
        <v>1</v>
      </c>
      <c r="C541">
        <v>1222</v>
      </c>
      <c r="E541" t="s">
        <v>527</v>
      </c>
      <c r="F541" t="s">
        <v>486</v>
      </c>
      <c r="G541" t="s">
        <v>487</v>
      </c>
      <c r="H541" t="s">
        <v>317</v>
      </c>
      <c r="I541">
        <f>I539*J541</f>
        <v>0.5</v>
      </c>
      <c r="J541">
        <v>5</v>
      </c>
      <c r="O541">
        <f t="shared" si="556"/>
        <v>59</v>
      </c>
      <c r="P541">
        <f t="shared" si="557"/>
        <v>59</v>
      </c>
      <c r="Q541">
        <f t="shared" si="558"/>
        <v>0</v>
      </c>
      <c r="R541">
        <f t="shared" si="559"/>
        <v>0</v>
      </c>
      <c r="S541">
        <f t="shared" si="560"/>
        <v>0</v>
      </c>
      <c r="T541">
        <f t="shared" si="561"/>
        <v>0</v>
      </c>
      <c r="U541">
        <f t="shared" si="562"/>
        <v>0</v>
      </c>
      <c r="V541">
        <f t="shared" si="563"/>
        <v>0</v>
      </c>
      <c r="W541">
        <f t="shared" si="564"/>
        <v>0</v>
      </c>
      <c r="X541">
        <f t="shared" si="565"/>
        <v>0</v>
      </c>
      <c r="Y541">
        <f t="shared" si="566"/>
        <v>0</v>
      </c>
      <c r="AA541">
        <v>47641669</v>
      </c>
      <c r="AB541">
        <f t="shared" si="567"/>
        <v>118</v>
      </c>
      <c r="AC541">
        <f t="shared" si="568"/>
        <v>118</v>
      </c>
      <c r="AD541">
        <f t="shared" si="551"/>
        <v>0</v>
      </c>
      <c r="AE541">
        <f t="shared" si="552"/>
        <v>0</v>
      </c>
      <c r="AF541">
        <f t="shared" si="553"/>
        <v>0</v>
      </c>
      <c r="AG541">
        <f t="shared" si="569"/>
        <v>0</v>
      </c>
      <c r="AH541">
        <f t="shared" si="554"/>
        <v>0</v>
      </c>
      <c r="AI541">
        <f t="shared" si="555"/>
        <v>0</v>
      </c>
      <c r="AJ541">
        <f t="shared" si="570"/>
        <v>0</v>
      </c>
      <c r="AK541">
        <v>118</v>
      </c>
      <c r="AL541">
        <v>118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108</v>
      </c>
      <c r="AU541">
        <v>55</v>
      </c>
      <c r="AV541">
        <v>1</v>
      </c>
      <c r="AW541">
        <v>1</v>
      </c>
      <c r="AZ541">
        <v>1</v>
      </c>
      <c r="BA541">
        <v>1</v>
      </c>
      <c r="BB541">
        <v>1</v>
      </c>
      <c r="BC541">
        <v>1</v>
      </c>
      <c r="BD541" t="s">
        <v>3</v>
      </c>
      <c r="BE541" t="s">
        <v>3</v>
      </c>
      <c r="BF541" t="s">
        <v>3</v>
      </c>
      <c r="BG541" t="s">
        <v>3</v>
      </c>
      <c r="BH541">
        <v>3</v>
      </c>
      <c r="BI541">
        <v>1</v>
      </c>
      <c r="BJ541" t="s">
        <v>488</v>
      </c>
      <c r="BM541">
        <v>12001</v>
      </c>
      <c r="BN541">
        <v>0</v>
      </c>
      <c r="BO541" t="s">
        <v>3</v>
      </c>
      <c r="BP541">
        <v>0</v>
      </c>
      <c r="BQ541">
        <v>2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3</v>
      </c>
      <c r="BZ541">
        <v>120</v>
      </c>
      <c r="CA541">
        <v>65</v>
      </c>
      <c r="CE541">
        <v>0</v>
      </c>
      <c r="CF541">
        <v>0</v>
      </c>
      <c r="CG541">
        <v>0</v>
      </c>
      <c r="CM541">
        <v>0</v>
      </c>
      <c r="CN541" t="s">
        <v>3</v>
      </c>
      <c r="CO541">
        <v>0</v>
      </c>
      <c r="CP541">
        <f t="shared" si="571"/>
        <v>59</v>
      </c>
      <c r="CQ541">
        <f t="shared" si="572"/>
        <v>118</v>
      </c>
      <c r="CR541">
        <f t="shared" si="573"/>
        <v>0</v>
      </c>
      <c r="CS541">
        <f t="shared" si="574"/>
        <v>0</v>
      </c>
      <c r="CT541">
        <f t="shared" si="575"/>
        <v>0</v>
      </c>
      <c r="CU541">
        <f t="shared" si="576"/>
        <v>0</v>
      </c>
      <c r="CV541">
        <f t="shared" si="577"/>
        <v>0</v>
      </c>
      <c r="CW541">
        <f t="shared" si="578"/>
        <v>0</v>
      </c>
      <c r="CX541">
        <f t="shared" si="579"/>
        <v>0</v>
      </c>
      <c r="CY541">
        <f t="shared" si="580"/>
        <v>0</v>
      </c>
      <c r="CZ541">
        <f t="shared" si="581"/>
        <v>0</v>
      </c>
      <c r="DC541" t="s">
        <v>3</v>
      </c>
      <c r="DD541" t="s">
        <v>3</v>
      </c>
      <c r="DE541" t="s">
        <v>3</v>
      </c>
      <c r="DF541" t="s">
        <v>3</v>
      </c>
      <c r="DG541" t="s">
        <v>3</v>
      </c>
      <c r="DH541" t="s">
        <v>3</v>
      </c>
      <c r="DI541" t="s">
        <v>3</v>
      </c>
      <c r="DJ541" t="s">
        <v>3</v>
      </c>
      <c r="DK541" t="s">
        <v>3</v>
      </c>
      <c r="DL541" t="s">
        <v>3</v>
      </c>
      <c r="DM541" t="s">
        <v>3</v>
      </c>
      <c r="DN541">
        <v>0</v>
      </c>
      <c r="DO541">
        <v>0</v>
      </c>
      <c r="DP541">
        <v>1</v>
      </c>
      <c r="DQ541">
        <v>1</v>
      </c>
      <c r="DU541">
        <v>1010</v>
      </c>
      <c r="DV541" t="s">
        <v>317</v>
      </c>
      <c r="DW541" t="s">
        <v>317</v>
      </c>
      <c r="DX541">
        <v>100</v>
      </c>
      <c r="EE541">
        <v>45919572</v>
      </c>
      <c r="EF541">
        <v>2</v>
      </c>
      <c r="EG541" t="s">
        <v>24</v>
      </c>
      <c r="EH541">
        <v>0</v>
      </c>
      <c r="EI541" t="s">
        <v>3</v>
      </c>
      <c r="EJ541">
        <v>1</v>
      </c>
      <c r="EK541">
        <v>12001</v>
      </c>
      <c r="EL541" t="s">
        <v>446</v>
      </c>
      <c r="EM541" t="s">
        <v>447</v>
      </c>
      <c r="EO541" t="s">
        <v>3</v>
      </c>
      <c r="EQ541">
        <v>0</v>
      </c>
      <c r="ER541">
        <v>118</v>
      </c>
      <c r="ES541">
        <v>118</v>
      </c>
      <c r="ET541">
        <v>0</v>
      </c>
      <c r="EU541">
        <v>0</v>
      </c>
      <c r="EV541">
        <v>0</v>
      </c>
      <c r="EW541">
        <v>0</v>
      </c>
      <c r="EX541">
        <v>0</v>
      </c>
      <c r="FQ541">
        <v>0</v>
      </c>
      <c r="FR541">
        <f t="shared" si="582"/>
        <v>0</v>
      </c>
      <c r="FS541">
        <v>0</v>
      </c>
      <c r="FT541" t="s">
        <v>28</v>
      </c>
      <c r="FU541" t="s">
        <v>29</v>
      </c>
      <c r="FX541">
        <v>108</v>
      </c>
      <c r="FY541">
        <v>55.25</v>
      </c>
      <c r="GA541" t="s">
        <v>3</v>
      </c>
      <c r="GD541">
        <v>1</v>
      </c>
      <c r="GF541">
        <v>1443844670</v>
      </c>
      <c r="GG541">
        <v>2</v>
      </c>
      <c r="GH541">
        <v>1</v>
      </c>
      <c r="GI541">
        <v>-2</v>
      </c>
      <c r="GJ541">
        <v>0</v>
      </c>
      <c r="GK541">
        <v>0</v>
      </c>
      <c r="GL541">
        <f t="shared" si="583"/>
        <v>0</v>
      </c>
      <c r="GM541">
        <f t="shared" si="584"/>
        <v>59</v>
      </c>
      <c r="GN541">
        <f t="shared" si="585"/>
        <v>59</v>
      </c>
      <c r="GO541">
        <f t="shared" si="586"/>
        <v>0</v>
      </c>
      <c r="GP541">
        <f t="shared" si="587"/>
        <v>0</v>
      </c>
      <c r="GR541">
        <v>0</v>
      </c>
      <c r="GS541">
        <v>0</v>
      </c>
      <c r="GT541">
        <v>0</v>
      </c>
      <c r="GU541" t="s">
        <v>3</v>
      </c>
      <c r="GV541">
        <f t="shared" si="588"/>
        <v>0</v>
      </c>
      <c r="GW541">
        <v>1</v>
      </c>
      <c r="GX541">
        <f t="shared" si="589"/>
        <v>0</v>
      </c>
      <c r="HA541">
        <v>0</v>
      </c>
      <c r="HB541">
        <v>0</v>
      </c>
      <c r="HC541">
        <f t="shared" si="590"/>
        <v>0</v>
      </c>
      <c r="IK541">
        <v>0</v>
      </c>
    </row>
    <row r="542" spans="1:245" x14ac:dyDescent="0.2">
      <c r="A542">
        <v>18</v>
      </c>
      <c r="B542">
        <v>1</v>
      </c>
      <c r="C542">
        <v>1213</v>
      </c>
      <c r="E542" t="s">
        <v>528</v>
      </c>
      <c r="F542" t="s">
        <v>490</v>
      </c>
      <c r="G542" t="s">
        <v>491</v>
      </c>
      <c r="H542" t="s">
        <v>19</v>
      </c>
      <c r="I542">
        <f>I538*J542</f>
        <v>-4.0000000000000002E-4</v>
      </c>
      <c r="J542">
        <v>-4.0000000000000001E-3</v>
      </c>
      <c r="O542">
        <f t="shared" si="556"/>
        <v>-3.39</v>
      </c>
      <c r="P542">
        <f t="shared" si="557"/>
        <v>-3.39</v>
      </c>
      <c r="Q542">
        <f t="shared" si="558"/>
        <v>0</v>
      </c>
      <c r="R542">
        <f t="shared" si="559"/>
        <v>0</v>
      </c>
      <c r="S542">
        <f t="shared" si="560"/>
        <v>0</v>
      </c>
      <c r="T542">
        <f t="shared" si="561"/>
        <v>0</v>
      </c>
      <c r="U542">
        <f t="shared" si="562"/>
        <v>0</v>
      </c>
      <c r="V542">
        <f t="shared" si="563"/>
        <v>0</v>
      </c>
      <c r="W542">
        <f t="shared" si="564"/>
        <v>0</v>
      </c>
      <c r="X542">
        <f t="shared" si="565"/>
        <v>0</v>
      </c>
      <c r="Y542">
        <f t="shared" si="566"/>
        <v>0</v>
      </c>
      <c r="AA542">
        <v>47636896</v>
      </c>
      <c r="AB542">
        <f t="shared" si="567"/>
        <v>8475</v>
      </c>
      <c r="AC542">
        <f t="shared" si="568"/>
        <v>8475</v>
      </c>
      <c r="AD542">
        <f t="shared" si="551"/>
        <v>0</v>
      </c>
      <c r="AE542">
        <f t="shared" si="552"/>
        <v>0</v>
      </c>
      <c r="AF542">
        <f t="shared" si="553"/>
        <v>0</v>
      </c>
      <c r="AG542">
        <f t="shared" si="569"/>
        <v>0</v>
      </c>
      <c r="AH542">
        <f t="shared" si="554"/>
        <v>0</v>
      </c>
      <c r="AI542">
        <f t="shared" si="555"/>
        <v>0</v>
      </c>
      <c r="AJ542">
        <f t="shared" si="570"/>
        <v>0</v>
      </c>
      <c r="AK542">
        <v>8475</v>
      </c>
      <c r="AL542">
        <v>8475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108</v>
      </c>
      <c r="AU542">
        <v>55</v>
      </c>
      <c r="AV542">
        <v>1</v>
      </c>
      <c r="AW542">
        <v>1</v>
      </c>
      <c r="AZ542">
        <v>1</v>
      </c>
      <c r="BA542">
        <v>1</v>
      </c>
      <c r="BB542">
        <v>1</v>
      </c>
      <c r="BC542">
        <v>1</v>
      </c>
      <c r="BD542" t="s">
        <v>3</v>
      </c>
      <c r="BE542" t="s">
        <v>3</v>
      </c>
      <c r="BF542" t="s">
        <v>3</v>
      </c>
      <c r="BG542" t="s">
        <v>3</v>
      </c>
      <c r="BH542">
        <v>3</v>
      </c>
      <c r="BI542">
        <v>1</v>
      </c>
      <c r="BJ542" t="s">
        <v>492</v>
      </c>
      <c r="BM542">
        <v>12001</v>
      </c>
      <c r="BN542">
        <v>0</v>
      </c>
      <c r="BO542" t="s">
        <v>3</v>
      </c>
      <c r="BP542">
        <v>0</v>
      </c>
      <c r="BQ542">
        <v>2</v>
      </c>
      <c r="BR542">
        <v>1</v>
      </c>
      <c r="BS542">
        <v>1</v>
      </c>
      <c r="BT542">
        <v>1</v>
      </c>
      <c r="BU542">
        <v>1</v>
      </c>
      <c r="BV542">
        <v>1</v>
      </c>
      <c r="BW542">
        <v>1</v>
      </c>
      <c r="BX542">
        <v>1</v>
      </c>
      <c r="BY542" t="s">
        <v>3</v>
      </c>
      <c r="BZ542">
        <v>120</v>
      </c>
      <c r="CA542">
        <v>65</v>
      </c>
      <c r="CE542">
        <v>0</v>
      </c>
      <c r="CF542">
        <v>0</v>
      </c>
      <c r="CG542">
        <v>0</v>
      </c>
      <c r="CM542">
        <v>0</v>
      </c>
      <c r="CN542" t="s">
        <v>3</v>
      </c>
      <c r="CO542">
        <v>0</v>
      </c>
      <c r="CP542">
        <f t="shared" si="571"/>
        <v>-3.39</v>
      </c>
      <c r="CQ542">
        <f t="shared" si="572"/>
        <v>8475</v>
      </c>
      <c r="CR542">
        <f t="shared" si="573"/>
        <v>0</v>
      </c>
      <c r="CS542">
        <f t="shared" si="574"/>
        <v>0</v>
      </c>
      <c r="CT542">
        <f t="shared" si="575"/>
        <v>0</v>
      </c>
      <c r="CU542">
        <f t="shared" si="576"/>
        <v>0</v>
      </c>
      <c r="CV542">
        <f t="shared" si="577"/>
        <v>0</v>
      </c>
      <c r="CW542">
        <f t="shared" si="578"/>
        <v>0</v>
      </c>
      <c r="CX542">
        <f t="shared" si="579"/>
        <v>0</v>
      </c>
      <c r="CY542">
        <f t="shared" si="580"/>
        <v>0</v>
      </c>
      <c r="CZ542">
        <f t="shared" si="581"/>
        <v>0</v>
      </c>
      <c r="DC542" t="s">
        <v>3</v>
      </c>
      <c r="DD542" t="s">
        <v>3</v>
      </c>
      <c r="DE542" t="s">
        <v>3</v>
      </c>
      <c r="DF542" t="s">
        <v>3</v>
      </c>
      <c r="DG542" t="s">
        <v>3</v>
      </c>
      <c r="DH542" t="s">
        <v>3</v>
      </c>
      <c r="DI542" t="s">
        <v>3</v>
      </c>
      <c r="DJ542" t="s">
        <v>3</v>
      </c>
      <c r="DK542" t="s">
        <v>3</v>
      </c>
      <c r="DL542" t="s">
        <v>3</v>
      </c>
      <c r="DM542" t="s">
        <v>3</v>
      </c>
      <c r="DN542">
        <v>0</v>
      </c>
      <c r="DO542">
        <v>0</v>
      </c>
      <c r="DP542">
        <v>1</v>
      </c>
      <c r="DQ542">
        <v>1</v>
      </c>
      <c r="DU542">
        <v>1009</v>
      </c>
      <c r="DV542" t="s">
        <v>19</v>
      </c>
      <c r="DW542" t="s">
        <v>19</v>
      </c>
      <c r="DX542">
        <v>1000</v>
      </c>
      <c r="EE542">
        <v>45919572</v>
      </c>
      <c r="EF542">
        <v>2</v>
      </c>
      <c r="EG542" t="s">
        <v>24</v>
      </c>
      <c r="EH542">
        <v>0</v>
      </c>
      <c r="EI542" t="s">
        <v>3</v>
      </c>
      <c r="EJ542">
        <v>1</v>
      </c>
      <c r="EK542">
        <v>12001</v>
      </c>
      <c r="EL542" t="s">
        <v>446</v>
      </c>
      <c r="EM542" t="s">
        <v>447</v>
      </c>
      <c r="EO542" t="s">
        <v>3</v>
      </c>
      <c r="EQ542">
        <v>32768</v>
      </c>
      <c r="ER542">
        <v>8475</v>
      </c>
      <c r="ES542">
        <v>8475</v>
      </c>
      <c r="ET542">
        <v>0</v>
      </c>
      <c r="EU542">
        <v>0</v>
      </c>
      <c r="EV542">
        <v>0</v>
      </c>
      <c r="EW542">
        <v>0</v>
      </c>
      <c r="EX542">
        <v>0</v>
      </c>
      <c r="FQ542">
        <v>0</v>
      </c>
      <c r="FR542">
        <f t="shared" si="582"/>
        <v>0</v>
      </c>
      <c r="FS542">
        <v>0</v>
      </c>
      <c r="FT542" t="s">
        <v>28</v>
      </c>
      <c r="FU542" t="s">
        <v>29</v>
      </c>
      <c r="FX542">
        <v>108</v>
      </c>
      <c r="FY542">
        <v>55.25</v>
      </c>
      <c r="GA542" t="s">
        <v>3</v>
      </c>
      <c r="GD542">
        <v>1</v>
      </c>
      <c r="GF542">
        <v>-1818623805</v>
      </c>
      <c r="GG542">
        <v>2</v>
      </c>
      <c r="GH542">
        <v>1</v>
      </c>
      <c r="GI542">
        <v>-2</v>
      </c>
      <c r="GJ542">
        <v>0</v>
      </c>
      <c r="GK542">
        <v>0</v>
      </c>
      <c r="GL542">
        <f t="shared" si="583"/>
        <v>0</v>
      </c>
      <c r="GM542">
        <f t="shared" si="584"/>
        <v>-3.39</v>
      </c>
      <c r="GN542">
        <f t="shared" si="585"/>
        <v>-3.39</v>
      </c>
      <c r="GO542">
        <f t="shared" si="586"/>
        <v>0</v>
      </c>
      <c r="GP542">
        <f t="shared" si="587"/>
        <v>0</v>
      </c>
      <c r="GR542">
        <v>0</v>
      </c>
      <c r="GS542">
        <v>3</v>
      </c>
      <c r="GT542">
        <v>0</v>
      </c>
      <c r="GU542" t="s">
        <v>3</v>
      </c>
      <c r="GV542">
        <f t="shared" si="588"/>
        <v>0</v>
      </c>
      <c r="GW542">
        <v>1</v>
      </c>
      <c r="GX542">
        <f t="shared" si="589"/>
        <v>0</v>
      </c>
      <c r="HA542">
        <v>0</v>
      </c>
      <c r="HB542">
        <v>0</v>
      </c>
      <c r="HC542">
        <f t="shared" si="590"/>
        <v>0</v>
      </c>
      <c r="IK542">
        <v>0</v>
      </c>
    </row>
    <row r="543" spans="1:245" x14ac:dyDescent="0.2">
      <c r="A543">
        <v>18</v>
      </c>
      <c r="B543">
        <v>1</v>
      </c>
      <c r="C543">
        <v>1221</v>
      </c>
      <c r="E543" t="s">
        <v>528</v>
      </c>
      <c r="F543" t="s">
        <v>490</v>
      </c>
      <c r="G543" t="s">
        <v>491</v>
      </c>
      <c r="H543" t="s">
        <v>19</v>
      </c>
      <c r="I543">
        <f>I539*J543</f>
        <v>-4.0000000000000002E-4</v>
      </c>
      <c r="J543">
        <v>-4.0000000000000001E-3</v>
      </c>
      <c r="O543">
        <f t="shared" si="556"/>
        <v>-3.39</v>
      </c>
      <c r="P543">
        <f t="shared" si="557"/>
        <v>-3.39</v>
      </c>
      <c r="Q543">
        <f t="shared" si="558"/>
        <v>0</v>
      </c>
      <c r="R543">
        <f t="shared" si="559"/>
        <v>0</v>
      </c>
      <c r="S543">
        <f t="shared" si="560"/>
        <v>0</v>
      </c>
      <c r="T543">
        <f t="shared" si="561"/>
        <v>0</v>
      </c>
      <c r="U543">
        <f t="shared" si="562"/>
        <v>0</v>
      </c>
      <c r="V543">
        <f t="shared" si="563"/>
        <v>0</v>
      </c>
      <c r="W543">
        <f t="shared" si="564"/>
        <v>0</v>
      </c>
      <c r="X543">
        <f t="shared" si="565"/>
        <v>0</v>
      </c>
      <c r="Y543">
        <f t="shared" si="566"/>
        <v>0</v>
      </c>
      <c r="AA543">
        <v>47641669</v>
      </c>
      <c r="AB543">
        <f t="shared" si="567"/>
        <v>8475</v>
      </c>
      <c r="AC543">
        <f t="shared" si="568"/>
        <v>8475</v>
      </c>
      <c r="AD543">
        <f t="shared" si="551"/>
        <v>0</v>
      </c>
      <c r="AE543">
        <f t="shared" si="552"/>
        <v>0</v>
      </c>
      <c r="AF543">
        <f t="shared" si="553"/>
        <v>0</v>
      </c>
      <c r="AG543">
        <f t="shared" si="569"/>
        <v>0</v>
      </c>
      <c r="AH543">
        <f t="shared" si="554"/>
        <v>0</v>
      </c>
      <c r="AI543">
        <f t="shared" si="555"/>
        <v>0</v>
      </c>
      <c r="AJ543">
        <f t="shared" si="570"/>
        <v>0</v>
      </c>
      <c r="AK543">
        <v>8475</v>
      </c>
      <c r="AL543">
        <v>8475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108</v>
      </c>
      <c r="AU543">
        <v>55</v>
      </c>
      <c r="AV543">
        <v>1</v>
      </c>
      <c r="AW543">
        <v>1</v>
      </c>
      <c r="AZ543">
        <v>1</v>
      </c>
      <c r="BA543">
        <v>1</v>
      </c>
      <c r="BB543">
        <v>1</v>
      </c>
      <c r="BC543">
        <v>1</v>
      </c>
      <c r="BD543" t="s">
        <v>3</v>
      </c>
      <c r="BE543" t="s">
        <v>3</v>
      </c>
      <c r="BF543" t="s">
        <v>3</v>
      </c>
      <c r="BG543" t="s">
        <v>3</v>
      </c>
      <c r="BH543">
        <v>3</v>
      </c>
      <c r="BI543">
        <v>1</v>
      </c>
      <c r="BJ543" t="s">
        <v>492</v>
      </c>
      <c r="BM543">
        <v>12001</v>
      </c>
      <c r="BN543">
        <v>0</v>
      </c>
      <c r="BO543" t="s">
        <v>3</v>
      </c>
      <c r="BP543">
        <v>0</v>
      </c>
      <c r="BQ543">
        <v>2</v>
      </c>
      <c r="BR543">
        <v>1</v>
      </c>
      <c r="BS543">
        <v>1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3</v>
      </c>
      <c r="BZ543">
        <v>120</v>
      </c>
      <c r="CA543">
        <v>65</v>
      </c>
      <c r="CE543">
        <v>0</v>
      </c>
      <c r="CF543">
        <v>0</v>
      </c>
      <c r="CG543">
        <v>0</v>
      </c>
      <c r="CM543">
        <v>0</v>
      </c>
      <c r="CN543" t="s">
        <v>3</v>
      </c>
      <c r="CO543">
        <v>0</v>
      </c>
      <c r="CP543">
        <f t="shared" si="571"/>
        <v>-3.39</v>
      </c>
      <c r="CQ543">
        <f t="shared" si="572"/>
        <v>8475</v>
      </c>
      <c r="CR543">
        <f t="shared" si="573"/>
        <v>0</v>
      </c>
      <c r="CS543">
        <f t="shared" si="574"/>
        <v>0</v>
      </c>
      <c r="CT543">
        <f t="shared" si="575"/>
        <v>0</v>
      </c>
      <c r="CU543">
        <f t="shared" si="576"/>
        <v>0</v>
      </c>
      <c r="CV543">
        <f t="shared" si="577"/>
        <v>0</v>
      </c>
      <c r="CW543">
        <f t="shared" si="578"/>
        <v>0</v>
      </c>
      <c r="CX543">
        <f t="shared" si="579"/>
        <v>0</v>
      </c>
      <c r="CY543">
        <f t="shared" si="580"/>
        <v>0</v>
      </c>
      <c r="CZ543">
        <f t="shared" si="581"/>
        <v>0</v>
      </c>
      <c r="DC543" t="s">
        <v>3</v>
      </c>
      <c r="DD543" t="s">
        <v>3</v>
      </c>
      <c r="DE543" t="s">
        <v>3</v>
      </c>
      <c r="DF543" t="s">
        <v>3</v>
      </c>
      <c r="DG543" t="s">
        <v>3</v>
      </c>
      <c r="DH543" t="s">
        <v>3</v>
      </c>
      <c r="DI543" t="s">
        <v>3</v>
      </c>
      <c r="DJ543" t="s">
        <v>3</v>
      </c>
      <c r="DK543" t="s">
        <v>3</v>
      </c>
      <c r="DL543" t="s">
        <v>3</v>
      </c>
      <c r="DM543" t="s">
        <v>3</v>
      </c>
      <c r="DN543">
        <v>0</v>
      </c>
      <c r="DO543">
        <v>0</v>
      </c>
      <c r="DP543">
        <v>1</v>
      </c>
      <c r="DQ543">
        <v>1</v>
      </c>
      <c r="DU543">
        <v>1009</v>
      </c>
      <c r="DV543" t="s">
        <v>19</v>
      </c>
      <c r="DW543" t="s">
        <v>19</v>
      </c>
      <c r="DX543">
        <v>1000</v>
      </c>
      <c r="EE543">
        <v>45919572</v>
      </c>
      <c r="EF543">
        <v>2</v>
      </c>
      <c r="EG543" t="s">
        <v>24</v>
      </c>
      <c r="EH543">
        <v>0</v>
      </c>
      <c r="EI543" t="s">
        <v>3</v>
      </c>
      <c r="EJ543">
        <v>1</v>
      </c>
      <c r="EK543">
        <v>12001</v>
      </c>
      <c r="EL543" t="s">
        <v>446</v>
      </c>
      <c r="EM543" t="s">
        <v>447</v>
      </c>
      <c r="EO543" t="s">
        <v>3</v>
      </c>
      <c r="EQ543">
        <v>32768</v>
      </c>
      <c r="ER543">
        <v>8475</v>
      </c>
      <c r="ES543">
        <v>8475</v>
      </c>
      <c r="ET543">
        <v>0</v>
      </c>
      <c r="EU543">
        <v>0</v>
      </c>
      <c r="EV543">
        <v>0</v>
      </c>
      <c r="EW543">
        <v>0</v>
      </c>
      <c r="EX543">
        <v>0</v>
      </c>
      <c r="FQ543">
        <v>0</v>
      </c>
      <c r="FR543">
        <f t="shared" si="582"/>
        <v>0</v>
      </c>
      <c r="FS543">
        <v>0</v>
      </c>
      <c r="FT543" t="s">
        <v>28</v>
      </c>
      <c r="FU543" t="s">
        <v>29</v>
      </c>
      <c r="FX543">
        <v>108</v>
      </c>
      <c r="FY543">
        <v>55.25</v>
      </c>
      <c r="GA543" t="s">
        <v>3</v>
      </c>
      <c r="GD543">
        <v>1</v>
      </c>
      <c r="GF543">
        <v>-1818623805</v>
      </c>
      <c r="GG543">
        <v>2</v>
      </c>
      <c r="GH543">
        <v>1</v>
      </c>
      <c r="GI543">
        <v>-2</v>
      </c>
      <c r="GJ543">
        <v>0</v>
      </c>
      <c r="GK543">
        <v>0</v>
      </c>
      <c r="GL543">
        <f t="shared" si="583"/>
        <v>0</v>
      </c>
      <c r="GM543">
        <f t="shared" si="584"/>
        <v>-3.39</v>
      </c>
      <c r="GN543">
        <f t="shared" si="585"/>
        <v>-3.39</v>
      </c>
      <c r="GO543">
        <f t="shared" si="586"/>
        <v>0</v>
      </c>
      <c r="GP543">
        <f t="shared" si="587"/>
        <v>0</v>
      </c>
      <c r="GR543">
        <v>0</v>
      </c>
      <c r="GS543">
        <v>0</v>
      </c>
      <c r="GT543">
        <v>0</v>
      </c>
      <c r="GU543" t="s">
        <v>3</v>
      </c>
      <c r="GV543">
        <f t="shared" si="588"/>
        <v>0</v>
      </c>
      <c r="GW543">
        <v>1</v>
      </c>
      <c r="GX543">
        <f t="shared" si="589"/>
        <v>0</v>
      </c>
      <c r="HA543">
        <v>0</v>
      </c>
      <c r="HB543">
        <v>0</v>
      </c>
      <c r="HC543">
        <f t="shared" si="590"/>
        <v>0</v>
      </c>
      <c r="IK543">
        <v>0</v>
      </c>
    </row>
    <row r="544" spans="1:245" x14ac:dyDescent="0.2">
      <c r="A544">
        <v>17</v>
      </c>
      <c r="B544">
        <v>1</v>
      </c>
      <c r="C544">
        <f>ROW(SmtRes!A1233)</f>
        <v>1233</v>
      </c>
      <c r="D544">
        <f>ROW(EtalonRes!A1225)</f>
        <v>1225</v>
      </c>
      <c r="E544" t="s">
        <v>529</v>
      </c>
      <c r="F544" t="s">
        <v>414</v>
      </c>
      <c r="G544" t="s">
        <v>415</v>
      </c>
      <c r="H544" t="s">
        <v>76</v>
      </c>
      <c r="I544">
        <f>ROUND(4/100,9)</f>
        <v>0.04</v>
      </c>
      <c r="J544">
        <v>0</v>
      </c>
      <c r="O544">
        <f t="shared" si="556"/>
        <v>50.05</v>
      </c>
      <c r="P544">
        <f t="shared" si="557"/>
        <v>4.6500000000000004</v>
      </c>
      <c r="Q544">
        <f t="shared" si="558"/>
        <v>9.66</v>
      </c>
      <c r="R544">
        <f t="shared" si="559"/>
        <v>2.76</v>
      </c>
      <c r="S544">
        <f t="shared" si="560"/>
        <v>35.74</v>
      </c>
      <c r="T544">
        <f t="shared" si="561"/>
        <v>0</v>
      </c>
      <c r="U544">
        <f t="shared" si="562"/>
        <v>4.3012989999999993</v>
      </c>
      <c r="V544">
        <f t="shared" si="563"/>
        <v>0.216775</v>
      </c>
      <c r="W544">
        <f t="shared" si="564"/>
        <v>0</v>
      </c>
      <c r="X544">
        <f t="shared" si="565"/>
        <v>42.74</v>
      </c>
      <c r="Y544">
        <f t="shared" si="566"/>
        <v>24.64</v>
      </c>
      <c r="AA544">
        <v>47636896</v>
      </c>
      <c r="AB544">
        <f t="shared" si="567"/>
        <v>1251.2637749999999</v>
      </c>
      <c r="AC544">
        <f t="shared" si="568"/>
        <v>116.25</v>
      </c>
      <c r="AD544">
        <f>ROUND((((((ET544*1.15)*1.25))-(((EU544*1.15)*1.25)))+AE544),6)</f>
        <v>241.41374999999999</v>
      </c>
      <c r="AE544">
        <f>ROUND((((EU544*1.15)*1.25)),6)</f>
        <v>69.086250000000007</v>
      </c>
      <c r="AF544">
        <f>ROUND((((EV544*1.15)*1.15)),6)</f>
        <v>893.60002499999996</v>
      </c>
      <c r="AG544">
        <f t="shared" si="569"/>
        <v>0</v>
      </c>
      <c r="AH544">
        <f>(((EW544*1.15)*1.15))</f>
        <v>107.53247499999998</v>
      </c>
      <c r="AI544">
        <f>(((EX544*1.15)*1.25))</f>
        <v>5.4193749999999996</v>
      </c>
      <c r="AJ544">
        <f t="shared" si="570"/>
        <v>0</v>
      </c>
      <c r="AK544">
        <v>959.88</v>
      </c>
      <c r="AL544">
        <v>116.25</v>
      </c>
      <c r="AM544">
        <v>167.94</v>
      </c>
      <c r="AN544">
        <v>48.06</v>
      </c>
      <c r="AO544">
        <v>675.69</v>
      </c>
      <c r="AP544">
        <v>0</v>
      </c>
      <c r="AQ544">
        <v>81.31</v>
      </c>
      <c r="AR544">
        <v>3.77</v>
      </c>
      <c r="AS544">
        <v>0</v>
      </c>
      <c r="AT544">
        <v>111</v>
      </c>
      <c r="AU544">
        <v>64</v>
      </c>
      <c r="AV544">
        <v>1</v>
      </c>
      <c r="AW544">
        <v>1</v>
      </c>
      <c r="AZ544">
        <v>1</v>
      </c>
      <c r="BA544">
        <v>1</v>
      </c>
      <c r="BB544">
        <v>1</v>
      </c>
      <c r="BC544">
        <v>1</v>
      </c>
      <c r="BD544" t="s">
        <v>3</v>
      </c>
      <c r="BE544" t="s">
        <v>3</v>
      </c>
      <c r="BF544" t="s">
        <v>3</v>
      </c>
      <c r="BG544" t="s">
        <v>3</v>
      </c>
      <c r="BH544">
        <v>0</v>
      </c>
      <c r="BI544">
        <v>1</v>
      </c>
      <c r="BJ544" t="s">
        <v>416</v>
      </c>
      <c r="BM544">
        <v>11001</v>
      </c>
      <c r="BN544">
        <v>0</v>
      </c>
      <c r="BO544" t="s">
        <v>3</v>
      </c>
      <c r="BP544">
        <v>0</v>
      </c>
      <c r="BQ544">
        <v>2</v>
      </c>
      <c r="BR544">
        <v>0</v>
      </c>
      <c r="BS544">
        <v>1</v>
      </c>
      <c r="BT544">
        <v>1</v>
      </c>
      <c r="BU544">
        <v>1</v>
      </c>
      <c r="BV544">
        <v>1</v>
      </c>
      <c r="BW544">
        <v>1</v>
      </c>
      <c r="BX544">
        <v>1</v>
      </c>
      <c r="BY544" t="s">
        <v>3</v>
      </c>
      <c r="BZ544">
        <v>123</v>
      </c>
      <c r="CA544">
        <v>75</v>
      </c>
      <c r="CE544">
        <v>0</v>
      </c>
      <c r="CF544">
        <v>0</v>
      </c>
      <c r="CG544">
        <v>0</v>
      </c>
      <c r="CM544">
        <v>0</v>
      </c>
      <c r="CN544" t="s">
        <v>1175</v>
      </c>
      <c r="CO544">
        <v>0</v>
      </c>
      <c r="CP544">
        <f t="shared" si="571"/>
        <v>50.050000000000004</v>
      </c>
      <c r="CQ544">
        <f t="shared" si="572"/>
        <v>116.25</v>
      </c>
      <c r="CR544">
        <f t="shared" si="573"/>
        <v>241.41374999999999</v>
      </c>
      <c r="CS544">
        <f t="shared" si="574"/>
        <v>69.086250000000007</v>
      </c>
      <c r="CT544">
        <f t="shared" si="575"/>
        <v>893.60002499999996</v>
      </c>
      <c r="CU544">
        <f t="shared" si="576"/>
        <v>0</v>
      </c>
      <c r="CV544">
        <f t="shared" si="577"/>
        <v>107.53247499999998</v>
      </c>
      <c r="CW544">
        <f t="shared" si="578"/>
        <v>5.4193749999999996</v>
      </c>
      <c r="CX544">
        <f t="shared" si="579"/>
        <v>0</v>
      </c>
      <c r="CY544">
        <f t="shared" si="580"/>
        <v>42.734999999999999</v>
      </c>
      <c r="CZ544">
        <f t="shared" si="581"/>
        <v>24.64</v>
      </c>
      <c r="DC544" t="s">
        <v>3</v>
      </c>
      <c r="DD544" t="s">
        <v>3</v>
      </c>
      <c r="DE544" t="s">
        <v>348</v>
      </c>
      <c r="DF544" t="s">
        <v>348</v>
      </c>
      <c r="DG544" t="s">
        <v>196</v>
      </c>
      <c r="DH544" t="s">
        <v>3</v>
      </c>
      <c r="DI544" t="s">
        <v>196</v>
      </c>
      <c r="DJ544" t="s">
        <v>348</v>
      </c>
      <c r="DK544" t="s">
        <v>3</v>
      </c>
      <c r="DL544" t="s">
        <v>3</v>
      </c>
      <c r="DM544" t="s">
        <v>3</v>
      </c>
      <c r="DN544">
        <v>0</v>
      </c>
      <c r="DO544">
        <v>0</v>
      </c>
      <c r="DP544">
        <v>1</v>
      </c>
      <c r="DQ544">
        <v>1</v>
      </c>
      <c r="DU544">
        <v>1005</v>
      </c>
      <c r="DV544" t="s">
        <v>76</v>
      </c>
      <c r="DW544" t="s">
        <v>76</v>
      </c>
      <c r="DX544">
        <v>100</v>
      </c>
      <c r="EE544">
        <v>45919571</v>
      </c>
      <c r="EF544">
        <v>2</v>
      </c>
      <c r="EG544" t="s">
        <v>24</v>
      </c>
      <c r="EH544">
        <v>0</v>
      </c>
      <c r="EI544" t="s">
        <v>3</v>
      </c>
      <c r="EJ544">
        <v>1</v>
      </c>
      <c r="EK544">
        <v>11001</v>
      </c>
      <c r="EL544" t="s">
        <v>360</v>
      </c>
      <c r="EM544" t="s">
        <v>361</v>
      </c>
      <c r="EO544" t="s">
        <v>351</v>
      </c>
      <c r="EQ544">
        <v>0</v>
      </c>
      <c r="ER544">
        <v>959.88</v>
      </c>
      <c r="ES544">
        <v>116.25</v>
      </c>
      <c r="ET544">
        <v>167.94</v>
      </c>
      <c r="EU544">
        <v>48.06</v>
      </c>
      <c r="EV544">
        <v>675.69</v>
      </c>
      <c r="EW544">
        <v>81.31</v>
      </c>
      <c r="EX544">
        <v>3.77</v>
      </c>
      <c r="EY544">
        <v>0</v>
      </c>
      <c r="FQ544">
        <v>0</v>
      </c>
      <c r="FR544">
        <f t="shared" si="582"/>
        <v>0</v>
      </c>
      <c r="FS544">
        <v>0</v>
      </c>
      <c r="FT544" t="s">
        <v>28</v>
      </c>
      <c r="FU544" t="s">
        <v>29</v>
      </c>
      <c r="FX544">
        <v>110.7</v>
      </c>
      <c r="FY544">
        <v>63.75</v>
      </c>
      <c r="GA544" t="s">
        <v>3</v>
      </c>
      <c r="GD544">
        <v>1</v>
      </c>
      <c r="GF544">
        <v>501493051</v>
      </c>
      <c r="GG544">
        <v>2</v>
      </c>
      <c r="GH544">
        <v>1</v>
      </c>
      <c r="GI544">
        <v>-2</v>
      </c>
      <c r="GJ544">
        <v>0</v>
      </c>
      <c r="GK544">
        <v>0</v>
      </c>
      <c r="GL544">
        <f t="shared" si="583"/>
        <v>0</v>
      </c>
      <c r="GM544">
        <f t="shared" si="584"/>
        <v>117.43</v>
      </c>
      <c r="GN544">
        <f t="shared" si="585"/>
        <v>117.43</v>
      </c>
      <c r="GO544">
        <f t="shared" si="586"/>
        <v>0</v>
      </c>
      <c r="GP544">
        <f t="shared" si="587"/>
        <v>0</v>
      </c>
      <c r="GR544">
        <v>0</v>
      </c>
      <c r="GS544">
        <v>3</v>
      </c>
      <c r="GT544">
        <v>0</v>
      </c>
      <c r="GU544" t="s">
        <v>3</v>
      </c>
      <c r="GV544">
        <f t="shared" si="588"/>
        <v>0</v>
      </c>
      <c r="GW544">
        <v>1</v>
      </c>
      <c r="GX544">
        <f t="shared" si="589"/>
        <v>0</v>
      </c>
      <c r="HA544">
        <v>0</v>
      </c>
      <c r="HB544">
        <v>0</v>
      </c>
      <c r="HC544">
        <f t="shared" si="590"/>
        <v>0</v>
      </c>
      <c r="IK544">
        <v>0</v>
      </c>
    </row>
    <row r="545" spans="1:245" x14ac:dyDescent="0.2">
      <c r="A545">
        <v>17</v>
      </c>
      <c r="B545">
        <v>1</v>
      </c>
      <c r="C545">
        <f>ROW(SmtRes!A1242)</f>
        <v>1242</v>
      </c>
      <c r="D545">
        <f>ROW(EtalonRes!A1234)</f>
        <v>1234</v>
      </c>
      <c r="E545" t="s">
        <v>529</v>
      </c>
      <c r="F545" t="s">
        <v>414</v>
      </c>
      <c r="G545" t="s">
        <v>415</v>
      </c>
      <c r="H545" t="s">
        <v>76</v>
      </c>
      <c r="I545">
        <f>ROUND(4/100,9)</f>
        <v>0.04</v>
      </c>
      <c r="J545">
        <v>0</v>
      </c>
      <c r="O545">
        <f t="shared" si="556"/>
        <v>50.05</v>
      </c>
      <c r="P545">
        <f t="shared" si="557"/>
        <v>4.6500000000000004</v>
      </c>
      <c r="Q545">
        <f t="shared" si="558"/>
        <v>9.66</v>
      </c>
      <c r="R545">
        <f t="shared" si="559"/>
        <v>2.76</v>
      </c>
      <c r="S545">
        <f t="shared" si="560"/>
        <v>35.74</v>
      </c>
      <c r="T545">
        <f t="shared" si="561"/>
        <v>0</v>
      </c>
      <c r="U545">
        <f t="shared" si="562"/>
        <v>4.3012989999999993</v>
      </c>
      <c r="V545">
        <f t="shared" si="563"/>
        <v>0.216775</v>
      </c>
      <c r="W545">
        <f t="shared" si="564"/>
        <v>0</v>
      </c>
      <c r="X545">
        <f t="shared" si="565"/>
        <v>42.74</v>
      </c>
      <c r="Y545">
        <f t="shared" si="566"/>
        <v>24.64</v>
      </c>
      <c r="AA545">
        <v>47641669</v>
      </c>
      <c r="AB545">
        <f t="shared" si="567"/>
        <v>1251.2637749999999</v>
      </c>
      <c r="AC545">
        <f t="shared" si="568"/>
        <v>116.25</v>
      </c>
      <c r="AD545">
        <f>ROUND((((((ET545*1.15)*1.25))-(((EU545*1.15)*1.25)))+AE545),6)</f>
        <v>241.41374999999999</v>
      </c>
      <c r="AE545">
        <f>ROUND((((EU545*1.15)*1.25)),6)</f>
        <v>69.086250000000007</v>
      </c>
      <c r="AF545">
        <f>ROUND((((EV545*1.15)*1.15)),6)</f>
        <v>893.60002499999996</v>
      </c>
      <c r="AG545">
        <f t="shared" si="569"/>
        <v>0</v>
      </c>
      <c r="AH545">
        <f>(((EW545*1.15)*1.15))</f>
        <v>107.53247499999998</v>
      </c>
      <c r="AI545">
        <f>(((EX545*1.15)*1.25))</f>
        <v>5.4193749999999996</v>
      </c>
      <c r="AJ545">
        <f t="shared" si="570"/>
        <v>0</v>
      </c>
      <c r="AK545">
        <v>959.88</v>
      </c>
      <c r="AL545">
        <v>116.25</v>
      </c>
      <c r="AM545">
        <v>167.94</v>
      </c>
      <c r="AN545">
        <v>48.06</v>
      </c>
      <c r="AO545">
        <v>675.69</v>
      </c>
      <c r="AP545">
        <v>0</v>
      </c>
      <c r="AQ545">
        <v>81.31</v>
      </c>
      <c r="AR545">
        <v>3.77</v>
      </c>
      <c r="AS545">
        <v>0</v>
      </c>
      <c r="AT545">
        <v>111</v>
      </c>
      <c r="AU545">
        <v>64</v>
      </c>
      <c r="AV545">
        <v>1</v>
      </c>
      <c r="AW545">
        <v>1</v>
      </c>
      <c r="AZ545">
        <v>1</v>
      </c>
      <c r="BA545">
        <v>1</v>
      </c>
      <c r="BB545">
        <v>1</v>
      </c>
      <c r="BC545">
        <v>1</v>
      </c>
      <c r="BD545" t="s">
        <v>3</v>
      </c>
      <c r="BE545" t="s">
        <v>3</v>
      </c>
      <c r="BF545" t="s">
        <v>3</v>
      </c>
      <c r="BG545" t="s">
        <v>3</v>
      </c>
      <c r="BH545">
        <v>0</v>
      </c>
      <c r="BI545">
        <v>1</v>
      </c>
      <c r="BJ545" t="s">
        <v>416</v>
      </c>
      <c r="BM545">
        <v>11001</v>
      </c>
      <c r="BN545">
        <v>0</v>
      </c>
      <c r="BO545" t="s">
        <v>3</v>
      </c>
      <c r="BP545">
        <v>0</v>
      </c>
      <c r="BQ545">
        <v>2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3</v>
      </c>
      <c r="BZ545">
        <v>123</v>
      </c>
      <c r="CA545">
        <v>75</v>
      </c>
      <c r="CE545">
        <v>0</v>
      </c>
      <c r="CF545">
        <v>0</v>
      </c>
      <c r="CG545">
        <v>0</v>
      </c>
      <c r="CM545">
        <v>0</v>
      </c>
      <c r="CN545" t="s">
        <v>1175</v>
      </c>
      <c r="CO545">
        <v>0</v>
      </c>
      <c r="CP545">
        <f t="shared" si="571"/>
        <v>50.050000000000004</v>
      </c>
      <c r="CQ545">
        <f t="shared" si="572"/>
        <v>116.25</v>
      </c>
      <c r="CR545">
        <f t="shared" si="573"/>
        <v>241.41374999999999</v>
      </c>
      <c r="CS545">
        <f t="shared" si="574"/>
        <v>69.086250000000007</v>
      </c>
      <c r="CT545">
        <f t="shared" si="575"/>
        <v>893.60002499999996</v>
      </c>
      <c r="CU545">
        <f t="shared" si="576"/>
        <v>0</v>
      </c>
      <c r="CV545">
        <f t="shared" si="577"/>
        <v>107.53247499999998</v>
      </c>
      <c r="CW545">
        <f t="shared" si="578"/>
        <v>5.4193749999999996</v>
      </c>
      <c r="CX545">
        <f t="shared" si="579"/>
        <v>0</v>
      </c>
      <c r="CY545">
        <f t="shared" si="580"/>
        <v>42.734999999999999</v>
      </c>
      <c r="CZ545">
        <f t="shared" si="581"/>
        <v>24.64</v>
      </c>
      <c r="DC545" t="s">
        <v>3</v>
      </c>
      <c r="DD545" t="s">
        <v>3</v>
      </c>
      <c r="DE545" t="s">
        <v>348</v>
      </c>
      <c r="DF545" t="s">
        <v>348</v>
      </c>
      <c r="DG545" t="s">
        <v>196</v>
      </c>
      <c r="DH545" t="s">
        <v>3</v>
      </c>
      <c r="DI545" t="s">
        <v>196</v>
      </c>
      <c r="DJ545" t="s">
        <v>348</v>
      </c>
      <c r="DK545" t="s">
        <v>3</v>
      </c>
      <c r="DL545" t="s">
        <v>3</v>
      </c>
      <c r="DM545" t="s">
        <v>3</v>
      </c>
      <c r="DN545">
        <v>0</v>
      </c>
      <c r="DO545">
        <v>0</v>
      </c>
      <c r="DP545">
        <v>1</v>
      </c>
      <c r="DQ545">
        <v>1</v>
      </c>
      <c r="DU545">
        <v>1005</v>
      </c>
      <c r="DV545" t="s">
        <v>76</v>
      </c>
      <c r="DW545" t="s">
        <v>76</v>
      </c>
      <c r="DX545">
        <v>100</v>
      </c>
      <c r="EE545">
        <v>45919571</v>
      </c>
      <c r="EF545">
        <v>2</v>
      </c>
      <c r="EG545" t="s">
        <v>24</v>
      </c>
      <c r="EH545">
        <v>0</v>
      </c>
      <c r="EI545" t="s">
        <v>3</v>
      </c>
      <c r="EJ545">
        <v>1</v>
      </c>
      <c r="EK545">
        <v>11001</v>
      </c>
      <c r="EL545" t="s">
        <v>360</v>
      </c>
      <c r="EM545" t="s">
        <v>361</v>
      </c>
      <c r="EO545" t="s">
        <v>351</v>
      </c>
      <c r="EQ545">
        <v>0</v>
      </c>
      <c r="ER545">
        <v>959.88</v>
      </c>
      <c r="ES545">
        <v>116.25</v>
      </c>
      <c r="ET545">
        <v>167.94</v>
      </c>
      <c r="EU545">
        <v>48.06</v>
      </c>
      <c r="EV545">
        <v>675.69</v>
      </c>
      <c r="EW545">
        <v>81.31</v>
      </c>
      <c r="EX545">
        <v>3.77</v>
      </c>
      <c r="EY545">
        <v>0</v>
      </c>
      <c r="FQ545">
        <v>0</v>
      </c>
      <c r="FR545">
        <f t="shared" si="582"/>
        <v>0</v>
      </c>
      <c r="FS545">
        <v>0</v>
      </c>
      <c r="FT545" t="s">
        <v>28</v>
      </c>
      <c r="FU545" t="s">
        <v>29</v>
      </c>
      <c r="FX545">
        <v>110.7</v>
      </c>
      <c r="FY545">
        <v>63.75</v>
      </c>
      <c r="GA545" t="s">
        <v>3</v>
      </c>
      <c r="GD545">
        <v>1</v>
      </c>
      <c r="GF545">
        <v>501493051</v>
      </c>
      <c r="GG545">
        <v>2</v>
      </c>
      <c r="GH545">
        <v>1</v>
      </c>
      <c r="GI545">
        <v>-2</v>
      </c>
      <c r="GJ545">
        <v>0</v>
      </c>
      <c r="GK545">
        <v>0</v>
      </c>
      <c r="GL545">
        <f t="shared" si="583"/>
        <v>0</v>
      </c>
      <c r="GM545">
        <f t="shared" si="584"/>
        <v>117.43</v>
      </c>
      <c r="GN545">
        <f t="shared" si="585"/>
        <v>117.43</v>
      </c>
      <c r="GO545">
        <f t="shared" si="586"/>
        <v>0</v>
      </c>
      <c r="GP545">
        <f t="shared" si="587"/>
        <v>0</v>
      </c>
      <c r="GR545">
        <v>0</v>
      </c>
      <c r="GS545">
        <v>0</v>
      </c>
      <c r="GT545">
        <v>0</v>
      </c>
      <c r="GU545" t="s">
        <v>3</v>
      </c>
      <c r="GV545">
        <f t="shared" si="588"/>
        <v>0</v>
      </c>
      <c r="GW545">
        <v>1</v>
      </c>
      <c r="GX545">
        <f t="shared" si="589"/>
        <v>0</v>
      </c>
      <c r="HA545">
        <v>0</v>
      </c>
      <c r="HB545">
        <v>0</v>
      </c>
      <c r="HC545">
        <f t="shared" si="590"/>
        <v>0</v>
      </c>
      <c r="IK545">
        <v>0</v>
      </c>
    </row>
    <row r="546" spans="1:245" x14ac:dyDescent="0.2">
      <c r="A546">
        <v>18</v>
      </c>
      <c r="B546">
        <v>1</v>
      </c>
      <c r="C546">
        <v>1232</v>
      </c>
      <c r="E546" t="s">
        <v>530</v>
      </c>
      <c r="F546" t="s">
        <v>418</v>
      </c>
      <c r="G546" t="s">
        <v>419</v>
      </c>
      <c r="H546" t="s">
        <v>50</v>
      </c>
      <c r="I546">
        <f>I544*J546</f>
        <v>5.1999999999999991E-2</v>
      </c>
      <c r="J546">
        <v>1.2999999999999998</v>
      </c>
      <c r="O546">
        <f t="shared" si="556"/>
        <v>33.89</v>
      </c>
      <c r="P546">
        <f t="shared" si="557"/>
        <v>33.89</v>
      </c>
      <c r="Q546">
        <f t="shared" si="558"/>
        <v>0</v>
      </c>
      <c r="R546">
        <f t="shared" si="559"/>
        <v>0</v>
      </c>
      <c r="S546">
        <f t="shared" si="560"/>
        <v>0</v>
      </c>
      <c r="T546">
        <f t="shared" si="561"/>
        <v>0</v>
      </c>
      <c r="U546">
        <f t="shared" si="562"/>
        <v>0</v>
      </c>
      <c r="V546">
        <f t="shared" si="563"/>
        <v>0</v>
      </c>
      <c r="W546">
        <f t="shared" si="564"/>
        <v>0</v>
      </c>
      <c r="X546">
        <f t="shared" si="565"/>
        <v>0</v>
      </c>
      <c r="Y546">
        <f t="shared" si="566"/>
        <v>0</v>
      </c>
      <c r="AA546">
        <v>47636896</v>
      </c>
      <c r="AB546">
        <f t="shared" si="567"/>
        <v>651.78</v>
      </c>
      <c r="AC546">
        <f t="shared" si="568"/>
        <v>651.78</v>
      </c>
      <c r="AD546">
        <f>ROUND((((ET546)-(EU546))+AE546),6)</f>
        <v>0</v>
      </c>
      <c r="AE546">
        <f t="shared" ref="AE546:AF549" si="591">ROUND((EU546),6)</f>
        <v>0</v>
      </c>
      <c r="AF546">
        <f t="shared" si="591"/>
        <v>0</v>
      </c>
      <c r="AG546">
        <f t="shared" si="569"/>
        <v>0</v>
      </c>
      <c r="AH546">
        <f t="shared" ref="AH546:AI549" si="592">(EW546)</f>
        <v>0</v>
      </c>
      <c r="AI546">
        <f t="shared" si="592"/>
        <v>0</v>
      </c>
      <c r="AJ546">
        <f t="shared" si="570"/>
        <v>0</v>
      </c>
      <c r="AK546">
        <v>651.78</v>
      </c>
      <c r="AL546">
        <v>651.78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111</v>
      </c>
      <c r="AU546">
        <v>64</v>
      </c>
      <c r="AV546">
        <v>1</v>
      </c>
      <c r="AW546">
        <v>1</v>
      </c>
      <c r="AZ546">
        <v>1</v>
      </c>
      <c r="BA546">
        <v>1</v>
      </c>
      <c r="BB546">
        <v>1</v>
      </c>
      <c r="BC546">
        <v>1</v>
      </c>
      <c r="BD546" t="s">
        <v>3</v>
      </c>
      <c r="BE546" t="s">
        <v>3</v>
      </c>
      <c r="BF546" t="s">
        <v>3</v>
      </c>
      <c r="BG546" t="s">
        <v>3</v>
      </c>
      <c r="BH546">
        <v>3</v>
      </c>
      <c r="BI546">
        <v>1</v>
      </c>
      <c r="BJ546" t="s">
        <v>420</v>
      </c>
      <c r="BM546">
        <v>11001</v>
      </c>
      <c r="BN546">
        <v>0</v>
      </c>
      <c r="BO546" t="s">
        <v>3</v>
      </c>
      <c r="BP546">
        <v>0</v>
      </c>
      <c r="BQ546">
        <v>2</v>
      </c>
      <c r="BR546">
        <v>0</v>
      </c>
      <c r="BS546">
        <v>1</v>
      </c>
      <c r="BT546">
        <v>1</v>
      </c>
      <c r="BU546">
        <v>1</v>
      </c>
      <c r="BV546">
        <v>1</v>
      </c>
      <c r="BW546">
        <v>1</v>
      </c>
      <c r="BX546">
        <v>1</v>
      </c>
      <c r="BY546" t="s">
        <v>3</v>
      </c>
      <c r="BZ546">
        <v>123</v>
      </c>
      <c r="CA546">
        <v>75</v>
      </c>
      <c r="CE546">
        <v>0</v>
      </c>
      <c r="CF546">
        <v>0</v>
      </c>
      <c r="CG546">
        <v>0</v>
      </c>
      <c r="CM546">
        <v>0</v>
      </c>
      <c r="CN546" t="s">
        <v>3</v>
      </c>
      <c r="CO546">
        <v>0</v>
      </c>
      <c r="CP546">
        <f t="shared" si="571"/>
        <v>33.89</v>
      </c>
      <c r="CQ546">
        <f t="shared" si="572"/>
        <v>651.78</v>
      </c>
      <c r="CR546">
        <f t="shared" si="573"/>
        <v>0</v>
      </c>
      <c r="CS546">
        <f t="shared" si="574"/>
        <v>0</v>
      </c>
      <c r="CT546">
        <f t="shared" si="575"/>
        <v>0</v>
      </c>
      <c r="CU546">
        <f t="shared" si="576"/>
        <v>0</v>
      </c>
      <c r="CV546">
        <f t="shared" si="577"/>
        <v>0</v>
      </c>
      <c r="CW546">
        <f t="shared" si="578"/>
        <v>0</v>
      </c>
      <c r="CX546">
        <f t="shared" si="579"/>
        <v>0</v>
      </c>
      <c r="CY546">
        <f t="shared" si="580"/>
        <v>0</v>
      </c>
      <c r="CZ546">
        <f t="shared" si="581"/>
        <v>0</v>
      </c>
      <c r="DC546" t="s">
        <v>3</v>
      </c>
      <c r="DD546" t="s">
        <v>3</v>
      </c>
      <c r="DE546" t="s">
        <v>3</v>
      </c>
      <c r="DF546" t="s">
        <v>3</v>
      </c>
      <c r="DG546" t="s">
        <v>3</v>
      </c>
      <c r="DH546" t="s">
        <v>3</v>
      </c>
      <c r="DI546" t="s">
        <v>3</v>
      </c>
      <c r="DJ546" t="s">
        <v>3</v>
      </c>
      <c r="DK546" t="s">
        <v>3</v>
      </c>
      <c r="DL546" t="s">
        <v>3</v>
      </c>
      <c r="DM546" t="s">
        <v>3</v>
      </c>
      <c r="DN546">
        <v>0</v>
      </c>
      <c r="DO546">
        <v>0</v>
      </c>
      <c r="DP546">
        <v>1</v>
      </c>
      <c r="DQ546">
        <v>1</v>
      </c>
      <c r="DU546">
        <v>1007</v>
      </c>
      <c r="DV546" t="s">
        <v>50</v>
      </c>
      <c r="DW546" t="s">
        <v>50</v>
      </c>
      <c r="DX546">
        <v>1</v>
      </c>
      <c r="EE546">
        <v>45919571</v>
      </c>
      <c r="EF546">
        <v>2</v>
      </c>
      <c r="EG546" t="s">
        <v>24</v>
      </c>
      <c r="EH546">
        <v>0</v>
      </c>
      <c r="EI546" t="s">
        <v>3</v>
      </c>
      <c r="EJ546">
        <v>1</v>
      </c>
      <c r="EK546">
        <v>11001</v>
      </c>
      <c r="EL546" t="s">
        <v>360</v>
      </c>
      <c r="EM546" t="s">
        <v>361</v>
      </c>
      <c r="EO546" t="s">
        <v>3</v>
      </c>
      <c r="EQ546">
        <v>0</v>
      </c>
      <c r="ER546">
        <v>651.78</v>
      </c>
      <c r="ES546">
        <v>651.78</v>
      </c>
      <c r="ET546">
        <v>0</v>
      </c>
      <c r="EU546">
        <v>0</v>
      </c>
      <c r="EV546">
        <v>0</v>
      </c>
      <c r="EW546">
        <v>0</v>
      </c>
      <c r="EX546">
        <v>0</v>
      </c>
      <c r="FQ546">
        <v>0</v>
      </c>
      <c r="FR546">
        <f t="shared" si="582"/>
        <v>0</v>
      </c>
      <c r="FS546">
        <v>0</v>
      </c>
      <c r="FT546" t="s">
        <v>28</v>
      </c>
      <c r="FU546" t="s">
        <v>29</v>
      </c>
      <c r="FX546">
        <v>110.7</v>
      </c>
      <c r="FY546">
        <v>63.75</v>
      </c>
      <c r="GA546" t="s">
        <v>3</v>
      </c>
      <c r="GD546">
        <v>1</v>
      </c>
      <c r="GF546">
        <v>1189598585</v>
      </c>
      <c r="GG546">
        <v>2</v>
      </c>
      <c r="GH546">
        <v>1</v>
      </c>
      <c r="GI546">
        <v>-2</v>
      </c>
      <c r="GJ546">
        <v>0</v>
      </c>
      <c r="GK546">
        <v>0</v>
      </c>
      <c r="GL546">
        <f t="shared" si="583"/>
        <v>0</v>
      </c>
      <c r="GM546">
        <f t="shared" si="584"/>
        <v>33.89</v>
      </c>
      <c r="GN546">
        <f t="shared" si="585"/>
        <v>33.89</v>
      </c>
      <c r="GO546">
        <f t="shared" si="586"/>
        <v>0</v>
      </c>
      <c r="GP546">
        <f t="shared" si="587"/>
        <v>0</v>
      </c>
      <c r="GR546">
        <v>0</v>
      </c>
      <c r="GS546">
        <v>3</v>
      </c>
      <c r="GT546">
        <v>0</v>
      </c>
      <c r="GU546" t="s">
        <v>3</v>
      </c>
      <c r="GV546">
        <f t="shared" si="588"/>
        <v>0</v>
      </c>
      <c r="GW546">
        <v>1</v>
      </c>
      <c r="GX546">
        <f t="shared" si="589"/>
        <v>0</v>
      </c>
      <c r="HA546">
        <v>0</v>
      </c>
      <c r="HB546">
        <v>0</v>
      </c>
      <c r="HC546">
        <f t="shared" si="590"/>
        <v>0</v>
      </c>
      <c r="IK546">
        <v>0</v>
      </c>
    </row>
    <row r="547" spans="1:245" x14ac:dyDescent="0.2">
      <c r="A547">
        <v>18</v>
      </c>
      <c r="B547">
        <v>1</v>
      </c>
      <c r="C547">
        <v>1241</v>
      </c>
      <c r="E547" t="s">
        <v>530</v>
      </c>
      <c r="F547" t="s">
        <v>418</v>
      </c>
      <c r="G547" t="s">
        <v>419</v>
      </c>
      <c r="H547" t="s">
        <v>50</v>
      </c>
      <c r="I547">
        <f>I545*J547</f>
        <v>5.1999999999999991E-2</v>
      </c>
      <c r="J547">
        <v>1.2999999999999998</v>
      </c>
      <c r="O547">
        <f t="shared" si="556"/>
        <v>33.89</v>
      </c>
      <c r="P547">
        <f t="shared" si="557"/>
        <v>33.89</v>
      </c>
      <c r="Q547">
        <f t="shared" si="558"/>
        <v>0</v>
      </c>
      <c r="R547">
        <f t="shared" si="559"/>
        <v>0</v>
      </c>
      <c r="S547">
        <f t="shared" si="560"/>
        <v>0</v>
      </c>
      <c r="T547">
        <f t="shared" si="561"/>
        <v>0</v>
      </c>
      <c r="U547">
        <f t="shared" si="562"/>
        <v>0</v>
      </c>
      <c r="V547">
        <f t="shared" si="563"/>
        <v>0</v>
      </c>
      <c r="W547">
        <f t="shared" si="564"/>
        <v>0</v>
      </c>
      <c r="X547">
        <f t="shared" si="565"/>
        <v>0</v>
      </c>
      <c r="Y547">
        <f t="shared" si="566"/>
        <v>0</v>
      </c>
      <c r="AA547">
        <v>47641669</v>
      </c>
      <c r="AB547">
        <f t="shared" si="567"/>
        <v>651.78</v>
      </c>
      <c r="AC547">
        <f t="shared" si="568"/>
        <v>651.78</v>
      </c>
      <c r="AD547">
        <f>ROUND((((ET547)-(EU547))+AE547),6)</f>
        <v>0</v>
      </c>
      <c r="AE547">
        <f t="shared" si="591"/>
        <v>0</v>
      </c>
      <c r="AF547">
        <f t="shared" si="591"/>
        <v>0</v>
      </c>
      <c r="AG547">
        <f t="shared" si="569"/>
        <v>0</v>
      </c>
      <c r="AH547">
        <f t="shared" si="592"/>
        <v>0</v>
      </c>
      <c r="AI547">
        <f t="shared" si="592"/>
        <v>0</v>
      </c>
      <c r="AJ547">
        <f t="shared" si="570"/>
        <v>0</v>
      </c>
      <c r="AK547">
        <v>651.78</v>
      </c>
      <c r="AL547">
        <v>651.78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111</v>
      </c>
      <c r="AU547">
        <v>64</v>
      </c>
      <c r="AV547">
        <v>1</v>
      </c>
      <c r="AW547">
        <v>1</v>
      </c>
      <c r="AZ547">
        <v>1</v>
      </c>
      <c r="BA547">
        <v>1</v>
      </c>
      <c r="BB547">
        <v>1</v>
      </c>
      <c r="BC547">
        <v>1</v>
      </c>
      <c r="BD547" t="s">
        <v>3</v>
      </c>
      <c r="BE547" t="s">
        <v>3</v>
      </c>
      <c r="BF547" t="s">
        <v>3</v>
      </c>
      <c r="BG547" t="s">
        <v>3</v>
      </c>
      <c r="BH547">
        <v>3</v>
      </c>
      <c r="BI547">
        <v>1</v>
      </c>
      <c r="BJ547" t="s">
        <v>420</v>
      </c>
      <c r="BM547">
        <v>11001</v>
      </c>
      <c r="BN547">
        <v>0</v>
      </c>
      <c r="BO547" t="s">
        <v>3</v>
      </c>
      <c r="BP547">
        <v>0</v>
      </c>
      <c r="BQ547">
        <v>2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3</v>
      </c>
      <c r="BZ547">
        <v>123</v>
      </c>
      <c r="CA547">
        <v>75</v>
      </c>
      <c r="CE547">
        <v>0</v>
      </c>
      <c r="CF547">
        <v>0</v>
      </c>
      <c r="CG547">
        <v>0</v>
      </c>
      <c r="CM547">
        <v>0</v>
      </c>
      <c r="CN547" t="s">
        <v>3</v>
      </c>
      <c r="CO547">
        <v>0</v>
      </c>
      <c r="CP547">
        <f t="shared" si="571"/>
        <v>33.89</v>
      </c>
      <c r="CQ547">
        <f t="shared" si="572"/>
        <v>651.78</v>
      </c>
      <c r="CR547">
        <f t="shared" si="573"/>
        <v>0</v>
      </c>
      <c r="CS547">
        <f t="shared" si="574"/>
        <v>0</v>
      </c>
      <c r="CT547">
        <f t="shared" si="575"/>
        <v>0</v>
      </c>
      <c r="CU547">
        <f t="shared" si="576"/>
        <v>0</v>
      </c>
      <c r="CV547">
        <f t="shared" si="577"/>
        <v>0</v>
      </c>
      <c r="CW547">
        <f t="shared" si="578"/>
        <v>0</v>
      </c>
      <c r="CX547">
        <f t="shared" si="579"/>
        <v>0</v>
      </c>
      <c r="CY547">
        <f t="shared" si="580"/>
        <v>0</v>
      </c>
      <c r="CZ547">
        <f t="shared" si="581"/>
        <v>0</v>
      </c>
      <c r="DC547" t="s">
        <v>3</v>
      </c>
      <c r="DD547" t="s">
        <v>3</v>
      </c>
      <c r="DE547" t="s">
        <v>3</v>
      </c>
      <c r="DF547" t="s">
        <v>3</v>
      </c>
      <c r="DG547" t="s">
        <v>3</v>
      </c>
      <c r="DH547" t="s">
        <v>3</v>
      </c>
      <c r="DI547" t="s">
        <v>3</v>
      </c>
      <c r="DJ547" t="s">
        <v>3</v>
      </c>
      <c r="DK547" t="s">
        <v>3</v>
      </c>
      <c r="DL547" t="s">
        <v>3</v>
      </c>
      <c r="DM547" t="s">
        <v>3</v>
      </c>
      <c r="DN547">
        <v>0</v>
      </c>
      <c r="DO547">
        <v>0</v>
      </c>
      <c r="DP547">
        <v>1</v>
      </c>
      <c r="DQ547">
        <v>1</v>
      </c>
      <c r="DU547">
        <v>1007</v>
      </c>
      <c r="DV547" t="s">
        <v>50</v>
      </c>
      <c r="DW547" t="s">
        <v>50</v>
      </c>
      <c r="DX547">
        <v>1</v>
      </c>
      <c r="EE547">
        <v>45919571</v>
      </c>
      <c r="EF547">
        <v>2</v>
      </c>
      <c r="EG547" t="s">
        <v>24</v>
      </c>
      <c r="EH547">
        <v>0</v>
      </c>
      <c r="EI547" t="s">
        <v>3</v>
      </c>
      <c r="EJ547">
        <v>1</v>
      </c>
      <c r="EK547">
        <v>11001</v>
      </c>
      <c r="EL547" t="s">
        <v>360</v>
      </c>
      <c r="EM547" t="s">
        <v>361</v>
      </c>
      <c r="EO547" t="s">
        <v>3</v>
      </c>
      <c r="EQ547">
        <v>0</v>
      </c>
      <c r="ER547">
        <v>651.78</v>
      </c>
      <c r="ES547">
        <v>651.78</v>
      </c>
      <c r="ET547">
        <v>0</v>
      </c>
      <c r="EU547">
        <v>0</v>
      </c>
      <c r="EV547">
        <v>0</v>
      </c>
      <c r="EW547">
        <v>0</v>
      </c>
      <c r="EX547">
        <v>0</v>
      </c>
      <c r="FQ547">
        <v>0</v>
      </c>
      <c r="FR547">
        <f t="shared" si="582"/>
        <v>0</v>
      </c>
      <c r="FS547">
        <v>0</v>
      </c>
      <c r="FT547" t="s">
        <v>28</v>
      </c>
      <c r="FU547" t="s">
        <v>29</v>
      </c>
      <c r="FX547">
        <v>110.7</v>
      </c>
      <c r="FY547">
        <v>63.75</v>
      </c>
      <c r="GA547" t="s">
        <v>3</v>
      </c>
      <c r="GD547">
        <v>1</v>
      </c>
      <c r="GF547">
        <v>1189598585</v>
      </c>
      <c r="GG547">
        <v>2</v>
      </c>
      <c r="GH547">
        <v>1</v>
      </c>
      <c r="GI547">
        <v>-2</v>
      </c>
      <c r="GJ547">
        <v>0</v>
      </c>
      <c r="GK547">
        <v>0</v>
      </c>
      <c r="GL547">
        <f t="shared" si="583"/>
        <v>0</v>
      </c>
      <c r="GM547">
        <f t="shared" si="584"/>
        <v>33.89</v>
      </c>
      <c r="GN547">
        <f t="shared" si="585"/>
        <v>33.89</v>
      </c>
      <c r="GO547">
        <f t="shared" si="586"/>
        <v>0</v>
      </c>
      <c r="GP547">
        <f t="shared" si="587"/>
        <v>0</v>
      </c>
      <c r="GR547">
        <v>0</v>
      </c>
      <c r="GS547">
        <v>0</v>
      </c>
      <c r="GT547">
        <v>0</v>
      </c>
      <c r="GU547" t="s">
        <v>3</v>
      </c>
      <c r="GV547">
        <f t="shared" si="588"/>
        <v>0</v>
      </c>
      <c r="GW547">
        <v>1</v>
      </c>
      <c r="GX547">
        <f t="shared" si="589"/>
        <v>0</v>
      </c>
      <c r="HA547">
        <v>0</v>
      </c>
      <c r="HB547">
        <v>0</v>
      </c>
      <c r="HC547">
        <f t="shared" si="590"/>
        <v>0</v>
      </c>
      <c r="IK547">
        <v>0</v>
      </c>
    </row>
    <row r="548" spans="1:245" x14ac:dyDescent="0.2">
      <c r="A548">
        <v>18</v>
      </c>
      <c r="B548">
        <v>1</v>
      </c>
      <c r="C548">
        <v>1233</v>
      </c>
      <c r="E548" t="s">
        <v>531</v>
      </c>
      <c r="F548" t="s">
        <v>422</v>
      </c>
      <c r="G548" t="s">
        <v>423</v>
      </c>
      <c r="H548" t="s">
        <v>399</v>
      </c>
      <c r="I548">
        <f>I544*J548</f>
        <v>4.08</v>
      </c>
      <c r="J548">
        <v>102</v>
      </c>
      <c r="O548">
        <f t="shared" si="556"/>
        <v>267.77</v>
      </c>
      <c r="P548">
        <f t="shared" si="557"/>
        <v>267.77</v>
      </c>
      <c r="Q548">
        <f t="shared" si="558"/>
        <v>0</v>
      </c>
      <c r="R548">
        <f t="shared" si="559"/>
        <v>0</v>
      </c>
      <c r="S548">
        <f t="shared" si="560"/>
        <v>0</v>
      </c>
      <c r="T548">
        <f t="shared" si="561"/>
        <v>0</v>
      </c>
      <c r="U548">
        <f t="shared" si="562"/>
        <v>0</v>
      </c>
      <c r="V548">
        <f t="shared" si="563"/>
        <v>0</v>
      </c>
      <c r="W548">
        <f t="shared" si="564"/>
        <v>0</v>
      </c>
      <c r="X548">
        <f t="shared" si="565"/>
        <v>0</v>
      </c>
      <c r="Y548">
        <f t="shared" si="566"/>
        <v>0</v>
      </c>
      <c r="AA548">
        <v>47636896</v>
      </c>
      <c r="AB548">
        <f t="shared" si="567"/>
        <v>65.63</v>
      </c>
      <c r="AC548">
        <f t="shared" si="568"/>
        <v>65.63</v>
      </c>
      <c r="AD548">
        <f>ROUND((((ET548)-(EU548))+AE548),6)</f>
        <v>0</v>
      </c>
      <c r="AE548">
        <f t="shared" si="591"/>
        <v>0</v>
      </c>
      <c r="AF548">
        <f t="shared" si="591"/>
        <v>0</v>
      </c>
      <c r="AG548">
        <f t="shared" si="569"/>
        <v>0</v>
      </c>
      <c r="AH548">
        <f t="shared" si="592"/>
        <v>0</v>
      </c>
      <c r="AI548">
        <f t="shared" si="592"/>
        <v>0</v>
      </c>
      <c r="AJ548">
        <f t="shared" si="570"/>
        <v>0</v>
      </c>
      <c r="AK548">
        <v>65.63</v>
      </c>
      <c r="AL548">
        <v>65.63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111</v>
      </c>
      <c r="AU548">
        <v>64</v>
      </c>
      <c r="AV548">
        <v>1</v>
      </c>
      <c r="AW548">
        <v>1</v>
      </c>
      <c r="AZ548">
        <v>1</v>
      </c>
      <c r="BA548">
        <v>1</v>
      </c>
      <c r="BB548">
        <v>1</v>
      </c>
      <c r="BC548">
        <v>1</v>
      </c>
      <c r="BD548" t="s">
        <v>3</v>
      </c>
      <c r="BE548" t="s">
        <v>3</v>
      </c>
      <c r="BF548" t="s">
        <v>3</v>
      </c>
      <c r="BG548" t="s">
        <v>3</v>
      </c>
      <c r="BH548">
        <v>3</v>
      </c>
      <c r="BI548">
        <v>1</v>
      </c>
      <c r="BJ548" t="s">
        <v>424</v>
      </c>
      <c r="BM548">
        <v>11001</v>
      </c>
      <c r="BN548">
        <v>0</v>
      </c>
      <c r="BO548" t="s">
        <v>3</v>
      </c>
      <c r="BP548">
        <v>0</v>
      </c>
      <c r="BQ548">
        <v>2</v>
      </c>
      <c r="BR548">
        <v>0</v>
      </c>
      <c r="BS548">
        <v>1</v>
      </c>
      <c r="BT548">
        <v>1</v>
      </c>
      <c r="BU548">
        <v>1</v>
      </c>
      <c r="BV548">
        <v>1</v>
      </c>
      <c r="BW548">
        <v>1</v>
      </c>
      <c r="BX548">
        <v>1</v>
      </c>
      <c r="BY548" t="s">
        <v>3</v>
      </c>
      <c r="BZ548">
        <v>123</v>
      </c>
      <c r="CA548">
        <v>75</v>
      </c>
      <c r="CE548">
        <v>0</v>
      </c>
      <c r="CF548">
        <v>0</v>
      </c>
      <c r="CG548">
        <v>0</v>
      </c>
      <c r="CM548">
        <v>0</v>
      </c>
      <c r="CN548" t="s">
        <v>3</v>
      </c>
      <c r="CO548">
        <v>0</v>
      </c>
      <c r="CP548">
        <f t="shared" si="571"/>
        <v>267.77</v>
      </c>
      <c r="CQ548">
        <f t="shared" si="572"/>
        <v>65.63</v>
      </c>
      <c r="CR548">
        <f t="shared" si="573"/>
        <v>0</v>
      </c>
      <c r="CS548">
        <f t="shared" si="574"/>
        <v>0</v>
      </c>
      <c r="CT548">
        <f t="shared" si="575"/>
        <v>0</v>
      </c>
      <c r="CU548">
        <f t="shared" si="576"/>
        <v>0</v>
      </c>
      <c r="CV548">
        <f t="shared" si="577"/>
        <v>0</v>
      </c>
      <c r="CW548">
        <f t="shared" si="578"/>
        <v>0</v>
      </c>
      <c r="CX548">
        <f t="shared" si="579"/>
        <v>0</v>
      </c>
      <c r="CY548">
        <f t="shared" si="580"/>
        <v>0</v>
      </c>
      <c r="CZ548">
        <f t="shared" si="581"/>
        <v>0</v>
      </c>
      <c r="DC548" t="s">
        <v>3</v>
      </c>
      <c r="DD548" t="s">
        <v>3</v>
      </c>
      <c r="DE548" t="s">
        <v>3</v>
      </c>
      <c r="DF548" t="s">
        <v>3</v>
      </c>
      <c r="DG548" t="s">
        <v>3</v>
      </c>
      <c r="DH548" t="s">
        <v>3</v>
      </c>
      <c r="DI548" t="s">
        <v>3</v>
      </c>
      <c r="DJ548" t="s">
        <v>3</v>
      </c>
      <c r="DK548" t="s">
        <v>3</v>
      </c>
      <c r="DL548" t="s">
        <v>3</v>
      </c>
      <c r="DM548" t="s">
        <v>3</v>
      </c>
      <c r="DN548">
        <v>0</v>
      </c>
      <c r="DO548">
        <v>0</v>
      </c>
      <c r="DP548">
        <v>1</v>
      </c>
      <c r="DQ548">
        <v>1</v>
      </c>
      <c r="DU548">
        <v>1005</v>
      </c>
      <c r="DV548" t="s">
        <v>399</v>
      </c>
      <c r="DW548" t="s">
        <v>399</v>
      </c>
      <c r="DX548">
        <v>1</v>
      </c>
      <c r="EE548">
        <v>45919571</v>
      </c>
      <c r="EF548">
        <v>2</v>
      </c>
      <c r="EG548" t="s">
        <v>24</v>
      </c>
      <c r="EH548">
        <v>0</v>
      </c>
      <c r="EI548" t="s">
        <v>3</v>
      </c>
      <c r="EJ548">
        <v>1</v>
      </c>
      <c r="EK548">
        <v>11001</v>
      </c>
      <c r="EL548" t="s">
        <v>360</v>
      </c>
      <c r="EM548" t="s">
        <v>361</v>
      </c>
      <c r="EO548" t="s">
        <v>3</v>
      </c>
      <c r="EQ548">
        <v>0</v>
      </c>
      <c r="ER548">
        <v>65.63</v>
      </c>
      <c r="ES548">
        <v>65.63</v>
      </c>
      <c r="ET548">
        <v>0</v>
      </c>
      <c r="EU548">
        <v>0</v>
      </c>
      <c r="EV548">
        <v>0</v>
      </c>
      <c r="EW548">
        <v>0</v>
      </c>
      <c r="EX548">
        <v>0</v>
      </c>
      <c r="FQ548">
        <v>0</v>
      </c>
      <c r="FR548">
        <f t="shared" si="582"/>
        <v>0</v>
      </c>
      <c r="FS548">
        <v>0</v>
      </c>
      <c r="FT548" t="s">
        <v>28</v>
      </c>
      <c r="FU548" t="s">
        <v>29</v>
      </c>
      <c r="FX548">
        <v>110.7</v>
      </c>
      <c r="FY548">
        <v>63.75</v>
      </c>
      <c r="GA548" t="s">
        <v>3</v>
      </c>
      <c r="GD548">
        <v>1</v>
      </c>
      <c r="GF548">
        <v>1158602457</v>
      </c>
      <c r="GG548">
        <v>2</v>
      </c>
      <c r="GH548">
        <v>1</v>
      </c>
      <c r="GI548">
        <v>-2</v>
      </c>
      <c r="GJ548">
        <v>0</v>
      </c>
      <c r="GK548">
        <v>0</v>
      </c>
      <c r="GL548">
        <f t="shared" si="583"/>
        <v>0</v>
      </c>
      <c r="GM548">
        <f t="shared" si="584"/>
        <v>267.77</v>
      </c>
      <c r="GN548">
        <f t="shared" si="585"/>
        <v>267.77</v>
      </c>
      <c r="GO548">
        <f t="shared" si="586"/>
        <v>0</v>
      </c>
      <c r="GP548">
        <f t="shared" si="587"/>
        <v>0</v>
      </c>
      <c r="GR548">
        <v>0</v>
      </c>
      <c r="GS548">
        <v>3</v>
      </c>
      <c r="GT548">
        <v>0</v>
      </c>
      <c r="GU548" t="s">
        <v>3</v>
      </c>
      <c r="GV548">
        <f t="shared" si="588"/>
        <v>0</v>
      </c>
      <c r="GW548">
        <v>1</v>
      </c>
      <c r="GX548">
        <f t="shared" si="589"/>
        <v>0</v>
      </c>
      <c r="HA548">
        <v>0</v>
      </c>
      <c r="HB548">
        <v>0</v>
      </c>
      <c r="HC548">
        <f t="shared" si="590"/>
        <v>0</v>
      </c>
      <c r="IK548">
        <v>0</v>
      </c>
    </row>
    <row r="549" spans="1:245" x14ac:dyDescent="0.2">
      <c r="A549">
        <v>18</v>
      </c>
      <c r="B549">
        <v>1</v>
      </c>
      <c r="C549">
        <v>1242</v>
      </c>
      <c r="E549" t="s">
        <v>531</v>
      </c>
      <c r="F549" t="s">
        <v>422</v>
      </c>
      <c r="G549" t="s">
        <v>423</v>
      </c>
      <c r="H549" t="s">
        <v>399</v>
      </c>
      <c r="I549">
        <f>I545*J549</f>
        <v>4.08</v>
      </c>
      <c r="J549">
        <v>102</v>
      </c>
      <c r="O549">
        <f t="shared" si="556"/>
        <v>267.77</v>
      </c>
      <c r="P549">
        <f t="shared" si="557"/>
        <v>267.77</v>
      </c>
      <c r="Q549">
        <f t="shared" si="558"/>
        <v>0</v>
      </c>
      <c r="R549">
        <f t="shared" si="559"/>
        <v>0</v>
      </c>
      <c r="S549">
        <f t="shared" si="560"/>
        <v>0</v>
      </c>
      <c r="T549">
        <f t="shared" si="561"/>
        <v>0</v>
      </c>
      <c r="U549">
        <f t="shared" si="562"/>
        <v>0</v>
      </c>
      <c r="V549">
        <f t="shared" si="563"/>
        <v>0</v>
      </c>
      <c r="W549">
        <f t="shared" si="564"/>
        <v>0</v>
      </c>
      <c r="X549">
        <f t="shared" si="565"/>
        <v>0</v>
      </c>
      <c r="Y549">
        <f t="shared" si="566"/>
        <v>0</v>
      </c>
      <c r="AA549">
        <v>47641669</v>
      </c>
      <c r="AB549">
        <f t="shared" si="567"/>
        <v>65.63</v>
      </c>
      <c r="AC549">
        <f t="shared" si="568"/>
        <v>65.63</v>
      </c>
      <c r="AD549">
        <f>ROUND((((ET549)-(EU549))+AE549),6)</f>
        <v>0</v>
      </c>
      <c r="AE549">
        <f t="shared" si="591"/>
        <v>0</v>
      </c>
      <c r="AF549">
        <f t="shared" si="591"/>
        <v>0</v>
      </c>
      <c r="AG549">
        <f t="shared" si="569"/>
        <v>0</v>
      </c>
      <c r="AH549">
        <f t="shared" si="592"/>
        <v>0</v>
      </c>
      <c r="AI549">
        <f t="shared" si="592"/>
        <v>0</v>
      </c>
      <c r="AJ549">
        <f t="shared" si="570"/>
        <v>0</v>
      </c>
      <c r="AK549">
        <v>65.63</v>
      </c>
      <c r="AL549">
        <v>65.63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111</v>
      </c>
      <c r="AU549">
        <v>64</v>
      </c>
      <c r="AV549">
        <v>1</v>
      </c>
      <c r="AW549">
        <v>1</v>
      </c>
      <c r="AZ549">
        <v>1</v>
      </c>
      <c r="BA549">
        <v>1</v>
      </c>
      <c r="BB549">
        <v>1</v>
      </c>
      <c r="BC549">
        <v>1</v>
      </c>
      <c r="BD549" t="s">
        <v>3</v>
      </c>
      <c r="BE549" t="s">
        <v>3</v>
      </c>
      <c r="BF549" t="s">
        <v>3</v>
      </c>
      <c r="BG549" t="s">
        <v>3</v>
      </c>
      <c r="BH549">
        <v>3</v>
      </c>
      <c r="BI549">
        <v>1</v>
      </c>
      <c r="BJ549" t="s">
        <v>424</v>
      </c>
      <c r="BM549">
        <v>11001</v>
      </c>
      <c r="BN549">
        <v>0</v>
      </c>
      <c r="BO549" t="s">
        <v>3</v>
      </c>
      <c r="BP549">
        <v>0</v>
      </c>
      <c r="BQ549">
        <v>2</v>
      </c>
      <c r="BR549">
        <v>0</v>
      </c>
      <c r="BS549">
        <v>1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3</v>
      </c>
      <c r="BZ549">
        <v>123</v>
      </c>
      <c r="CA549">
        <v>75</v>
      </c>
      <c r="CE549">
        <v>0</v>
      </c>
      <c r="CF549">
        <v>0</v>
      </c>
      <c r="CG549">
        <v>0</v>
      </c>
      <c r="CM549">
        <v>0</v>
      </c>
      <c r="CN549" t="s">
        <v>3</v>
      </c>
      <c r="CO549">
        <v>0</v>
      </c>
      <c r="CP549">
        <f t="shared" si="571"/>
        <v>267.77</v>
      </c>
      <c r="CQ549">
        <f t="shared" si="572"/>
        <v>65.63</v>
      </c>
      <c r="CR549">
        <f t="shared" si="573"/>
        <v>0</v>
      </c>
      <c r="CS549">
        <f t="shared" si="574"/>
        <v>0</v>
      </c>
      <c r="CT549">
        <f t="shared" si="575"/>
        <v>0</v>
      </c>
      <c r="CU549">
        <f t="shared" si="576"/>
        <v>0</v>
      </c>
      <c r="CV549">
        <f t="shared" si="577"/>
        <v>0</v>
      </c>
      <c r="CW549">
        <f t="shared" si="578"/>
        <v>0</v>
      </c>
      <c r="CX549">
        <f t="shared" si="579"/>
        <v>0</v>
      </c>
      <c r="CY549">
        <f t="shared" si="580"/>
        <v>0</v>
      </c>
      <c r="CZ549">
        <f t="shared" si="581"/>
        <v>0</v>
      </c>
      <c r="DC549" t="s">
        <v>3</v>
      </c>
      <c r="DD549" t="s">
        <v>3</v>
      </c>
      <c r="DE549" t="s">
        <v>3</v>
      </c>
      <c r="DF549" t="s">
        <v>3</v>
      </c>
      <c r="DG549" t="s">
        <v>3</v>
      </c>
      <c r="DH549" t="s">
        <v>3</v>
      </c>
      <c r="DI549" t="s">
        <v>3</v>
      </c>
      <c r="DJ549" t="s">
        <v>3</v>
      </c>
      <c r="DK549" t="s">
        <v>3</v>
      </c>
      <c r="DL549" t="s">
        <v>3</v>
      </c>
      <c r="DM549" t="s">
        <v>3</v>
      </c>
      <c r="DN549">
        <v>0</v>
      </c>
      <c r="DO549">
        <v>0</v>
      </c>
      <c r="DP549">
        <v>1</v>
      </c>
      <c r="DQ549">
        <v>1</v>
      </c>
      <c r="DU549">
        <v>1005</v>
      </c>
      <c r="DV549" t="s">
        <v>399</v>
      </c>
      <c r="DW549" t="s">
        <v>399</v>
      </c>
      <c r="DX549">
        <v>1</v>
      </c>
      <c r="EE549">
        <v>45919571</v>
      </c>
      <c r="EF549">
        <v>2</v>
      </c>
      <c r="EG549" t="s">
        <v>24</v>
      </c>
      <c r="EH549">
        <v>0</v>
      </c>
      <c r="EI549" t="s">
        <v>3</v>
      </c>
      <c r="EJ549">
        <v>1</v>
      </c>
      <c r="EK549">
        <v>11001</v>
      </c>
      <c r="EL549" t="s">
        <v>360</v>
      </c>
      <c r="EM549" t="s">
        <v>361</v>
      </c>
      <c r="EO549" t="s">
        <v>3</v>
      </c>
      <c r="EQ549">
        <v>0</v>
      </c>
      <c r="ER549">
        <v>65.63</v>
      </c>
      <c r="ES549">
        <v>65.63</v>
      </c>
      <c r="ET549">
        <v>0</v>
      </c>
      <c r="EU549">
        <v>0</v>
      </c>
      <c r="EV549">
        <v>0</v>
      </c>
      <c r="EW549">
        <v>0</v>
      </c>
      <c r="EX549">
        <v>0</v>
      </c>
      <c r="FQ549">
        <v>0</v>
      </c>
      <c r="FR549">
        <f t="shared" si="582"/>
        <v>0</v>
      </c>
      <c r="FS549">
        <v>0</v>
      </c>
      <c r="FT549" t="s">
        <v>28</v>
      </c>
      <c r="FU549" t="s">
        <v>29</v>
      </c>
      <c r="FX549">
        <v>110.7</v>
      </c>
      <c r="FY549">
        <v>63.75</v>
      </c>
      <c r="GA549" t="s">
        <v>3</v>
      </c>
      <c r="GD549">
        <v>1</v>
      </c>
      <c r="GF549">
        <v>1158602457</v>
      </c>
      <c r="GG549">
        <v>2</v>
      </c>
      <c r="GH549">
        <v>1</v>
      </c>
      <c r="GI549">
        <v>-2</v>
      </c>
      <c r="GJ549">
        <v>0</v>
      </c>
      <c r="GK549">
        <v>0</v>
      </c>
      <c r="GL549">
        <f t="shared" si="583"/>
        <v>0</v>
      </c>
      <c r="GM549">
        <f t="shared" si="584"/>
        <v>267.77</v>
      </c>
      <c r="GN549">
        <f t="shared" si="585"/>
        <v>267.77</v>
      </c>
      <c r="GO549">
        <f t="shared" si="586"/>
        <v>0</v>
      </c>
      <c r="GP549">
        <f t="shared" si="587"/>
        <v>0</v>
      </c>
      <c r="GR549">
        <v>0</v>
      </c>
      <c r="GS549">
        <v>0</v>
      </c>
      <c r="GT549">
        <v>0</v>
      </c>
      <c r="GU549" t="s">
        <v>3</v>
      </c>
      <c r="GV549">
        <f t="shared" si="588"/>
        <v>0</v>
      </c>
      <c r="GW549">
        <v>1</v>
      </c>
      <c r="GX549">
        <f t="shared" si="589"/>
        <v>0</v>
      </c>
      <c r="HA549">
        <v>0</v>
      </c>
      <c r="HB549">
        <v>0</v>
      </c>
      <c r="HC549">
        <f t="shared" si="590"/>
        <v>0</v>
      </c>
      <c r="IK549">
        <v>0</v>
      </c>
    </row>
    <row r="550" spans="1:245" x14ac:dyDescent="0.2">
      <c r="A550">
        <v>17</v>
      </c>
      <c r="B550">
        <v>1</v>
      </c>
      <c r="C550">
        <f>ROW(SmtRes!A1251)</f>
        <v>1251</v>
      </c>
      <c r="D550">
        <f>ROW(EtalonRes!A1243)</f>
        <v>1243</v>
      </c>
      <c r="E550" t="s">
        <v>532</v>
      </c>
      <c r="F550" t="s">
        <v>426</v>
      </c>
      <c r="G550" t="s">
        <v>427</v>
      </c>
      <c r="H550" t="s">
        <v>122</v>
      </c>
      <c r="I550">
        <f>ROUND(9/100,9)</f>
        <v>0.09</v>
      </c>
      <c r="J550">
        <v>0</v>
      </c>
      <c r="O550">
        <f t="shared" si="556"/>
        <v>418.9</v>
      </c>
      <c r="P550">
        <f t="shared" si="557"/>
        <v>332.1</v>
      </c>
      <c r="Q550">
        <f t="shared" si="558"/>
        <v>10.19</v>
      </c>
      <c r="R550">
        <f t="shared" si="559"/>
        <v>1.25</v>
      </c>
      <c r="S550">
        <f t="shared" si="560"/>
        <v>76.61</v>
      </c>
      <c r="T550">
        <f t="shared" si="561"/>
        <v>0</v>
      </c>
      <c r="U550">
        <f t="shared" si="562"/>
        <v>9.0554219999999983</v>
      </c>
      <c r="V550">
        <f t="shared" si="563"/>
        <v>9.3149999999999983E-2</v>
      </c>
      <c r="W550">
        <f t="shared" si="564"/>
        <v>0</v>
      </c>
      <c r="X550">
        <f t="shared" si="565"/>
        <v>99.66</v>
      </c>
      <c r="Y550">
        <f t="shared" si="566"/>
        <v>63.07</v>
      </c>
      <c r="AA550">
        <v>47636896</v>
      </c>
      <c r="AB550">
        <f t="shared" si="567"/>
        <v>4654.5101500000001</v>
      </c>
      <c r="AC550">
        <f t="shared" si="568"/>
        <v>3690.05</v>
      </c>
      <c r="AD550">
        <f>ROUND((((((ET550*1.15)*1.25))-(((EU550*1.15)*1.25)))+AE550),6)</f>
        <v>113.24625</v>
      </c>
      <c r="AE550">
        <f>ROUND((((EU550*1.15)*1.25)),6)</f>
        <v>13.8575</v>
      </c>
      <c r="AF550">
        <f>ROUND((((EV550*1.15)*1.15)),6)</f>
        <v>851.21389999999997</v>
      </c>
      <c r="AG550">
        <f t="shared" si="569"/>
        <v>0</v>
      </c>
      <c r="AH550">
        <f>(((EW550*1.15)*1.15))</f>
        <v>100.61579999999998</v>
      </c>
      <c r="AI550">
        <f>(((EX550*1.15)*1.25))</f>
        <v>1.0349999999999999</v>
      </c>
      <c r="AJ550">
        <f t="shared" si="570"/>
        <v>0</v>
      </c>
      <c r="AK550">
        <v>4412.47</v>
      </c>
      <c r="AL550">
        <v>3690.05</v>
      </c>
      <c r="AM550">
        <v>78.78</v>
      </c>
      <c r="AN550">
        <v>9.64</v>
      </c>
      <c r="AO550">
        <v>643.64</v>
      </c>
      <c r="AP550">
        <v>0</v>
      </c>
      <c r="AQ550">
        <v>76.08</v>
      </c>
      <c r="AR550">
        <v>0.72</v>
      </c>
      <c r="AS550">
        <v>0</v>
      </c>
      <c r="AT550">
        <v>128</v>
      </c>
      <c r="AU550">
        <v>81</v>
      </c>
      <c r="AV550">
        <v>1</v>
      </c>
      <c r="AW550">
        <v>1</v>
      </c>
      <c r="AZ550">
        <v>1</v>
      </c>
      <c r="BA550">
        <v>1</v>
      </c>
      <c r="BB550">
        <v>1</v>
      </c>
      <c r="BC550">
        <v>1</v>
      </c>
      <c r="BD550" t="s">
        <v>3</v>
      </c>
      <c r="BE550" t="s">
        <v>3</v>
      </c>
      <c r="BF550" t="s">
        <v>3</v>
      </c>
      <c r="BG550" t="s">
        <v>3</v>
      </c>
      <c r="BH550">
        <v>0</v>
      </c>
      <c r="BI550">
        <v>1</v>
      </c>
      <c r="BJ550" t="s">
        <v>428</v>
      </c>
      <c r="BM550">
        <v>27001</v>
      </c>
      <c r="BN550">
        <v>0</v>
      </c>
      <c r="BO550" t="s">
        <v>3</v>
      </c>
      <c r="BP550">
        <v>0</v>
      </c>
      <c r="BQ550">
        <v>2</v>
      </c>
      <c r="BR550">
        <v>0</v>
      </c>
      <c r="BS550">
        <v>1</v>
      </c>
      <c r="BT550">
        <v>1</v>
      </c>
      <c r="BU550">
        <v>1</v>
      </c>
      <c r="BV550">
        <v>1</v>
      </c>
      <c r="BW550">
        <v>1</v>
      </c>
      <c r="BX550">
        <v>1</v>
      </c>
      <c r="BY550" t="s">
        <v>3</v>
      </c>
      <c r="BZ550">
        <v>142</v>
      </c>
      <c r="CA550">
        <v>95</v>
      </c>
      <c r="CE550">
        <v>0</v>
      </c>
      <c r="CF550">
        <v>0</v>
      </c>
      <c r="CG550">
        <v>0</v>
      </c>
      <c r="CM550">
        <v>0</v>
      </c>
      <c r="CN550" t="s">
        <v>1175</v>
      </c>
      <c r="CO550">
        <v>0</v>
      </c>
      <c r="CP550">
        <f t="shared" si="571"/>
        <v>418.90000000000003</v>
      </c>
      <c r="CQ550">
        <f t="shared" si="572"/>
        <v>3690.05</v>
      </c>
      <c r="CR550">
        <f t="shared" si="573"/>
        <v>113.24625</v>
      </c>
      <c r="CS550">
        <f t="shared" si="574"/>
        <v>13.8575</v>
      </c>
      <c r="CT550">
        <f t="shared" si="575"/>
        <v>851.21389999999997</v>
      </c>
      <c r="CU550">
        <f t="shared" si="576"/>
        <v>0</v>
      </c>
      <c r="CV550">
        <f t="shared" si="577"/>
        <v>100.61579999999998</v>
      </c>
      <c r="CW550">
        <f t="shared" si="578"/>
        <v>1.0349999999999999</v>
      </c>
      <c r="CX550">
        <f t="shared" si="579"/>
        <v>0</v>
      </c>
      <c r="CY550">
        <f t="shared" si="580"/>
        <v>99.660799999999995</v>
      </c>
      <c r="CZ550">
        <f t="shared" si="581"/>
        <v>63.066600000000001</v>
      </c>
      <c r="DC550" t="s">
        <v>3</v>
      </c>
      <c r="DD550" t="s">
        <v>3</v>
      </c>
      <c r="DE550" t="s">
        <v>348</v>
      </c>
      <c r="DF550" t="s">
        <v>348</v>
      </c>
      <c r="DG550" t="s">
        <v>196</v>
      </c>
      <c r="DH550" t="s">
        <v>3</v>
      </c>
      <c r="DI550" t="s">
        <v>196</v>
      </c>
      <c r="DJ550" t="s">
        <v>348</v>
      </c>
      <c r="DK550" t="s">
        <v>3</v>
      </c>
      <c r="DL550" t="s">
        <v>3</v>
      </c>
      <c r="DM550" t="s">
        <v>3</v>
      </c>
      <c r="DN550">
        <v>0</v>
      </c>
      <c r="DO550">
        <v>0</v>
      </c>
      <c r="DP550">
        <v>1</v>
      </c>
      <c r="DQ550">
        <v>1</v>
      </c>
      <c r="DU550">
        <v>1003</v>
      </c>
      <c r="DV550" t="s">
        <v>122</v>
      </c>
      <c r="DW550" t="s">
        <v>122</v>
      </c>
      <c r="DX550">
        <v>100</v>
      </c>
      <c r="EE550">
        <v>45919611</v>
      </c>
      <c r="EF550">
        <v>2</v>
      </c>
      <c r="EG550" t="s">
        <v>24</v>
      </c>
      <c r="EH550">
        <v>0</v>
      </c>
      <c r="EI550" t="s">
        <v>3</v>
      </c>
      <c r="EJ550">
        <v>1</v>
      </c>
      <c r="EK550">
        <v>27001</v>
      </c>
      <c r="EL550" t="s">
        <v>429</v>
      </c>
      <c r="EM550" t="s">
        <v>430</v>
      </c>
      <c r="EO550" t="s">
        <v>351</v>
      </c>
      <c r="EQ550">
        <v>0</v>
      </c>
      <c r="ER550">
        <v>4412.47</v>
      </c>
      <c r="ES550">
        <v>3690.05</v>
      </c>
      <c r="ET550">
        <v>78.78</v>
      </c>
      <c r="EU550">
        <v>9.64</v>
      </c>
      <c r="EV550">
        <v>643.64</v>
      </c>
      <c r="EW550">
        <v>76.08</v>
      </c>
      <c r="EX550">
        <v>0.72</v>
      </c>
      <c r="EY550">
        <v>0</v>
      </c>
      <c r="FQ550">
        <v>0</v>
      </c>
      <c r="FR550">
        <f t="shared" si="582"/>
        <v>0</v>
      </c>
      <c r="FS550">
        <v>0</v>
      </c>
      <c r="FT550" t="s">
        <v>28</v>
      </c>
      <c r="FU550" t="s">
        <v>29</v>
      </c>
      <c r="FX550">
        <v>127.8</v>
      </c>
      <c r="FY550">
        <v>80.75</v>
      </c>
      <c r="GA550" t="s">
        <v>3</v>
      </c>
      <c r="GD550">
        <v>1</v>
      </c>
      <c r="GF550">
        <v>-1554983997</v>
      </c>
      <c r="GG550">
        <v>2</v>
      </c>
      <c r="GH550">
        <v>1</v>
      </c>
      <c r="GI550">
        <v>-2</v>
      </c>
      <c r="GJ550">
        <v>0</v>
      </c>
      <c r="GK550">
        <v>0</v>
      </c>
      <c r="GL550">
        <f t="shared" si="583"/>
        <v>0</v>
      </c>
      <c r="GM550">
        <f t="shared" si="584"/>
        <v>581.63</v>
      </c>
      <c r="GN550">
        <f t="shared" si="585"/>
        <v>581.63</v>
      </c>
      <c r="GO550">
        <f t="shared" si="586"/>
        <v>0</v>
      </c>
      <c r="GP550">
        <f t="shared" si="587"/>
        <v>0</v>
      </c>
      <c r="GR550">
        <v>0</v>
      </c>
      <c r="GS550">
        <v>3</v>
      </c>
      <c r="GT550">
        <v>0</v>
      </c>
      <c r="GU550" t="s">
        <v>3</v>
      </c>
      <c r="GV550">
        <f t="shared" si="588"/>
        <v>0</v>
      </c>
      <c r="GW550">
        <v>1</v>
      </c>
      <c r="GX550">
        <f t="shared" si="589"/>
        <v>0</v>
      </c>
      <c r="HA550">
        <v>0</v>
      </c>
      <c r="HB550">
        <v>0</v>
      </c>
      <c r="HC550">
        <f t="shared" si="590"/>
        <v>0</v>
      </c>
      <c r="IK550">
        <v>0</v>
      </c>
    </row>
    <row r="551" spans="1:245" x14ac:dyDescent="0.2">
      <c r="A551">
        <v>17</v>
      </c>
      <c r="B551">
        <v>1</v>
      </c>
      <c r="C551">
        <f>ROW(SmtRes!A1260)</f>
        <v>1260</v>
      </c>
      <c r="D551">
        <f>ROW(EtalonRes!A1252)</f>
        <v>1252</v>
      </c>
      <c r="E551" t="s">
        <v>532</v>
      </c>
      <c r="F551" t="s">
        <v>426</v>
      </c>
      <c r="G551" t="s">
        <v>427</v>
      </c>
      <c r="H551" t="s">
        <v>122</v>
      </c>
      <c r="I551">
        <f>ROUND(9/100,9)</f>
        <v>0.09</v>
      </c>
      <c r="J551">
        <v>0</v>
      </c>
      <c r="O551">
        <f t="shared" si="556"/>
        <v>418.9</v>
      </c>
      <c r="P551">
        <f t="shared" si="557"/>
        <v>332.1</v>
      </c>
      <c r="Q551">
        <f t="shared" si="558"/>
        <v>10.19</v>
      </c>
      <c r="R551">
        <f t="shared" si="559"/>
        <v>1.25</v>
      </c>
      <c r="S551">
        <f t="shared" si="560"/>
        <v>76.61</v>
      </c>
      <c r="T551">
        <f t="shared" si="561"/>
        <v>0</v>
      </c>
      <c r="U551">
        <f t="shared" si="562"/>
        <v>9.0554219999999983</v>
      </c>
      <c r="V551">
        <f t="shared" si="563"/>
        <v>9.3149999999999983E-2</v>
      </c>
      <c r="W551">
        <f t="shared" si="564"/>
        <v>0</v>
      </c>
      <c r="X551">
        <f t="shared" si="565"/>
        <v>99.66</v>
      </c>
      <c r="Y551">
        <f t="shared" si="566"/>
        <v>63.07</v>
      </c>
      <c r="AA551">
        <v>47641669</v>
      </c>
      <c r="AB551">
        <f t="shared" si="567"/>
        <v>4654.5101500000001</v>
      </c>
      <c r="AC551">
        <f t="shared" si="568"/>
        <v>3690.05</v>
      </c>
      <c r="AD551">
        <f>ROUND((((((ET551*1.15)*1.25))-(((EU551*1.15)*1.25)))+AE551),6)</f>
        <v>113.24625</v>
      </c>
      <c r="AE551">
        <f>ROUND((((EU551*1.15)*1.25)),6)</f>
        <v>13.8575</v>
      </c>
      <c r="AF551">
        <f>ROUND((((EV551*1.15)*1.15)),6)</f>
        <v>851.21389999999997</v>
      </c>
      <c r="AG551">
        <f t="shared" si="569"/>
        <v>0</v>
      </c>
      <c r="AH551">
        <f>(((EW551*1.15)*1.15))</f>
        <v>100.61579999999998</v>
      </c>
      <c r="AI551">
        <f>(((EX551*1.15)*1.25))</f>
        <v>1.0349999999999999</v>
      </c>
      <c r="AJ551">
        <f t="shared" si="570"/>
        <v>0</v>
      </c>
      <c r="AK551">
        <v>4412.47</v>
      </c>
      <c r="AL551">
        <v>3690.05</v>
      </c>
      <c r="AM551">
        <v>78.78</v>
      </c>
      <c r="AN551">
        <v>9.64</v>
      </c>
      <c r="AO551">
        <v>643.64</v>
      </c>
      <c r="AP551">
        <v>0</v>
      </c>
      <c r="AQ551">
        <v>76.08</v>
      </c>
      <c r="AR551">
        <v>0.72</v>
      </c>
      <c r="AS551">
        <v>0</v>
      </c>
      <c r="AT551">
        <v>128</v>
      </c>
      <c r="AU551">
        <v>81</v>
      </c>
      <c r="AV551">
        <v>1</v>
      </c>
      <c r="AW551">
        <v>1</v>
      </c>
      <c r="AZ551">
        <v>1</v>
      </c>
      <c r="BA551">
        <v>1</v>
      </c>
      <c r="BB551">
        <v>1</v>
      </c>
      <c r="BC551">
        <v>1</v>
      </c>
      <c r="BD551" t="s">
        <v>3</v>
      </c>
      <c r="BE551" t="s">
        <v>3</v>
      </c>
      <c r="BF551" t="s">
        <v>3</v>
      </c>
      <c r="BG551" t="s">
        <v>3</v>
      </c>
      <c r="BH551">
        <v>0</v>
      </c>
      <c r="BI551">
        <v>1</v>
      </c>
      <c r="BJ551" t="s">
        <v>428</v>
      </c>
      <c r="BM551">
        <v>27001</v>
      </c>
      <c r="BN551">
        <v>0</v>
      </c>
      <c r="BO551" t="s">
        <v>3</v>
      </c>
      <c r="BP551">
        <v>0</v>
      </c>
      <c r="BQ551">
        <v>2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3</v>
      </c>
      <c r="BZ551">
        <v>142</v>
      </c>
      <c r="CA551">
        <v>95</v>
      </c>
      <c r="CE551">
        <v>0</v>
      </c>
      <c r="CF551">
        <v>0</v>
      </c>
      <c r="CG551">
        <v>0</v>
      </c>
      <c r="CM551">
        <v>0</v>
      </c>
      <c r="CN551" t="s">
        <v>1175</v>
      </c>
      <c r="CO551">
        <v>0</v>
      </c>
      <c r="CP551">
        <f t="shared" si="571"/>
        <v>418.90000000000003</v>
      </c>
      <c r="CQ551">
        <f t="shared" si="572"/>
        <v>3690.05</v>
      </c>
      <c r="CR551">
        <f t="shared" si="573"/>
        <v>113.24625</v>
      </c>
      <c r="CS551">
        <f t="shared" si="574"/>
        <v>13.8575</v>
      </c>
      <c r="CT551">
        <f t="shared" si="575"/>
        <v>851.21389999999997</v>
      </c>
      <c r="CU551">
        <f t="shared" si="576"/>
        <v>0</v>
      </c>
      <c r="CV551">
        <f t="shared" si="577"/>
        <v>100.61579999999998</v>
      </c>
      <c r="CW551">
        <f t="shared" si="578"/>
        <v>1.0349999999999999</v>
      </c>
      <c r="CX551">
        <f t="shared" si="579"/>
        <v>0</v>
      </c>
      <c r="CY551">
        <f t="shared" si="580"/>
        <v>99.660799999999995</v>
      </c>
      <c r="CZ551">
        <f t="shared" si="581"/>
        <v>63.066600000000001</v>
      </c>
      <c r="DC551" t="s">
        <v>3</v>
      </c>
      <c r="DD551" t="s">
        <v>3</v>
      </c>
      <c r="DE551" t="s">
        <v>348</v>
      </c>
      <c r="DF551" t="s">
        <v>348</v>
      </c>
      <c r="DG551" t="s">
        <v>196</v>
      </c>
      <c r="DH551" t="s">
        <v>3</v>
      </c>
      <c r="DI551" t="s">
        <v>196</v>
      </c>
      <c r="DJ551" t="s">
        <v>348</v>
      </c>
      <c r="DK551" t="s">
        <v>3</v>
      </c>
      <c r="DL551" t="s">
        <v>3</v>
      </c>
      <c r="DM551" t="s">
        <v>3</v>
      </c>
      <c r="DN551">
        <v>0</v>
      </c>
      <c r="DO551">
        <v>0</v>
      </c>
      <c r="DP551">
        <v>1</v>
      </c>
      <c r="DQ551">
        <v>1</v>
      </c>
      <c r="DU551">
        <v>1003</v>
      </c>
      <c r="DV551" t="s">
        <v>122</v>
      </c>
      <c r="DW551" t="s">
        <v>122</v>
      </c>
      <c r="DX551">
        <v>100</v>
      </c>
      <c r="EE551">
        <v>45919611</v>
      </c>
      <c r="EF551">
        <v>2</v>
      </c>
      <c r="EG551" t="s">
        <v>24</v>
      </c>
      <c r="EH551">
        <v>0</v>
      </c>
      <c r="EI551" t="s">
        <v>3</v>
      </c>
      <c r="EJ551">
        <v>1</v>
      </c>
      <c r="EK551">
        <v>27001</v>
      </c>
      <c r="EL551" t="s">
        <v>429</v>
      </c>
      <c r="EM551" t="s">
        <v>430</v>
      </c>
      <c r="EO551" t="s">
        <v>351</v>
      </c>
      <c r="EQ551">
        <v>0</v>
      </c>
      <c r="ER551">
        <v>4412.47</v>
      </c>
      <c r="ES551">
        <v>3690.05</v>
      </c>
      <c r="ET551">
        <v>78.78</v>
      </c>
      <c r="EU551">
        <v>9.64</v>
      </c>
      <c r="EV551">
        <v>643.64</v>
      </c>
      <c r="EW551">
        <v>76.08</v>
      </c>
      <c r="EX551">
        <v>0.72</v>
      </c>
      <c r="EY551">
        <v>0</v>
      </c>
      <c r="FQ551">
        <v>0</v>
      </c>
      <c r="FR551">
        <f t="shared" si="582"/>
        <v>0</v>
      </c>
      <c r="FS551">
        <v>0</v>
      </c>
      <c r="FT551" t="s">
        <v>28</v>
      </c>
      <c r="FU551" t="s">
        <v>29</v>
      </c>
      <c r="FX551">
        <v>127.8</v>
      </c>
      <c r="FY551">
        <v>80.75</v>
      </c>
      <c r="GA551" t="s">
        <v>3</v>
      </c>
      <c r="GD551">
        <v>1</v>
      </c>
      <c r="GF551">
        <v>-1554983997</v>
      </c>
      <c r="GG551">
        <v>2</v>
      </c>
      <c r="GH551">
        <v>1</v>
      </c>
      <c r="GI551">
        <v>-2</v>
      </c>
      <c r="GJ551">
        <v>0</v>
      </c>
      <c r="GK551">
        <v>0</v>
      </c>
      <c r="GL551">
        <f t="shared" si="583"/>
        <v>0</v>
      </c>
      <c r="GM551">
        <f t="shared" si="584"/>
        <v>581.63</v>
      </c>
      <c r="GN551">
        <f t="shared" si="585"/>
        <v>581.63</v>
      </c>
      <c r="GO551">
        <f t="shared" si="586"/>
        <v>0</v>
      </c>
      <c r="GP551">
        <f t="shared" si="587"/>
        <v>0</v>
      </c>
      <c r="GR551">
        <v>0</v>
      </c>
      <c r="GS551">
        <v>0</v>
      </c>
      <c r="GT551">
        <v>0</v>
      </c>
      <c r="GU551" t="s">
        <v>3</v>
      </c>
      <c r="GV551">
        <f t="shared" si="588"/>
        <v>0</v>
      </c>
      <c r="GW551">
        <v>1</v>
      </c>
      <c r="GX551">
        <f t="shared" si="589"/>
        <v>0</v>
      </c>
      <c r="HA551">
        <v>0</v>
      </c>
      <c r="HB551">
        <v>0</v>
      </c>
      <c r="HC551">
        <f t="shared" si="590"/>
        <v>0</v>
      </c>
      <c r="IK551">
        <v>0</v>
      </c>
    </row>
    <row r="552" spans="1:245" x14ac:dyDescent="0.2">
      <c r="A552">
        <v>18</v>
      </c>
      <c r="B552">
        <v>1</v>
      </c>
      <c r="C552">
        <v>1250</v>
      </c>
      <c r="E552" t="s">
        <v>533</v>
      </c>
      <c r="F552" t="s">
        <v>435</v>
      </c>
      <c r="G552" t="s">
        <v>436</v>
      </c>
      <c r="H552" t="s">
        <v>337</v>
      </c>
      <c r="I552">
        <f>I550*J552</f>
        <v>9</v>
      </c>
      <c r="J552">
        <v>100</v>
      </c>
      <c r="O552">
        <f t="shared" si="556"/>
        <v>425.25</v>
      </c>
      <c r="P552">
        <f t="shared" si="557"/>
        <v>425.25</v>
      </c>
      <c r="Q552">
        <f t="shared" si="558"/>
        <v>0</v>
      </c>
      <c r="R552">
        <f t="shared" si="559"/>
        <v>0</v>
      </c>
      <c r="S552">
        <f t="shared" si="560"/>
        <v>0</v>
      </c>
      <c r="T552">
        <f t="shared" si="561"/>
        <v>0</v>
      </c>
      <c r="U552">
        <f t="shared" si="562"/>
        <v>0</v>
      </c>
      <c r="V552">
        <f t="shared" si="563"/>
        <v>0</v>
      </c>
      <c r="W552">
        <f t="shared" si="564"/>
        <v>0</v>
      </c>
      <c r="X552">
        <f t="shared" si="565"/>
        <v>0</v>
      </c>
      <c r="Y552">
        <f t="shared" si="566"/>
        <v>0</v>
      </c>
      <c r="AA552">
        <v>47636896</v>
      </c>
      <c r="AB552">
        <f t="shared" si="567"/>
        <v>47.25</v>
      </c>
      <c r="AC552">
        <f t="shared" si="568"/>
        <v>47.25</v>
      </c>
      <c r="AD552">
        <f>ROUND((((ET552)-(EU552))+AE552),6)</f>
        <v>0</v>
      </c>
      <c r="AE552">
        <f>ROUND((EU552),6)</f>
        <v>0</v>
      </c>
      <c r="AF552">
        <f>ROUND((EV552),6)</f>
        <v>0</v>
      </c>
      <c r="AG552">
        <f t="shared" si="569"/>
        <v>0</v>
      </c>
      <c r="AH552">
        <f>(EW552)</f>
        <v>0</v>
      </c>
      <c r="AI552">
        <f>(EX552)</f>
        <v>0</v>
      </c>
      <c r="AJ552">
        <f t="shared" si="570"/>
        <v>0</v>
      </c>
      <c r="AK552">
        <v>47.25</v>
      </c>
      <c r="AL552">
        <v>47.25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128</v>
      </c>
      <c r="AU552">
        <v>81</v>
      </c>
      <c r="AV552">
        <v>1</v>
      </c>
      <c r="AW552">
        <v>1</v>
      </c>
      <c r="AZ552">
        <v>1</v>
      </c>
      <c r="BA552">
        <v>1</v>
      </c>
      <c r="BB552">
        <v>1</v>
      </c>
      <c r="BC552">
        <v>1</v>
      </c>
      <c r="BD552" t="s">
        <v>3</v>
      </c>
      <c r="BE552" t="s">
        <v>3</v>
      </c>
      <c r="BF552" t="s">
        <v>3</v>
      </c>
      <c r="BG552" t="s">
        <v>3</v>
      </c>
      <c r="BH552">
        <v>3</v>
      </c>
      <c r="BI552">
        <v>1</v>
      </c>
      <c r="BJ552" t="s">
        <v>437</v>
      </c>
      <c r="BM552">
        <v>27001</v>
      </c>
      <c r="BN552">
        <v>0</v>
      </c>
      <c r="BO552" t="s">
        <v>3</v>
      </c>
      <c r="BP552">
        <v>0</v>
      </c>
      <c r="BQ552">
        <v>2</v>
      </c>
      <c r="BR552">
        <v>0</v>
      </c>
      <c r="BS552">
        <v>1</v>
      </c>
      <c r="BT552">
        <v>1</v>
      </c>
      <c r="BU552">
        <v>1</v>
      </c>
      <c r="BV552">
        <v>1</v>
      </c>
      <c r="BW552">
        <v>1</v>
      </c>
      <c r="BX552">
        <v>1</v>
      </c>
      <c r="BY552" t="s">
        <v>3</v>
      </c>
      <c r="BZ552">
        <v>142</v>
      </c>
      <c r="CA552">
        <v>95</v>
      </c>
      <c r="CE552">
        <v>0</v>
      </c>
      <c r="CF552">
        <v>0</v>
      </c>
      <c r="CG552">
        <v>0</v>
      </c>
      <c r="CM552">
        <v>0</v>
      </c>
      <c r="CN552" t="s">
        <v>3</v>
      </c>
      <c r="CO552">
        <v>0</v>
      </c>
      <c r="CP552">
        <f t="shared" si="571"/>
        <v>425.25</v>
      </c>
      <c r="CQ552">
        <f t="shared" si="572"/>
        <v>47.25</v>
      </c>
      <c r="CR552">
        <f t="shared" si="573"/>
        <v>0</v>
      </c>
      <c r="CS552">
        <f t="shared" si="574"/>
        <v>0</v>
      </c>
      <c r="CT552">
        <f t="shared" si="575"/>
        <v>0</v>
      </c>
      <c r="CU552">
        <f t="shared" si="576"/>
        <v>0</v>
      </c>
      <c r="CV552">
        <f t="shared" si="577"/>
        <v>0</v>
      </c>
      <c r="CW552">
        <f t="shared" si="578"/>
        <v>0</v>
      </c>
      <c r="CX552">
        <f t="shared" si="579"/>
        <v>0</v>
      </c>
      <c r="CY552">
        <f t="shared" si="580"/>
        <v>0</v>
      </c>
      <c r="CZ552">
        <f t="shared" si="581"/>
        <v>0</v>
      </c>
      <c r="DC552" t="s">
        <v>3</v>
      </c>
      <c r="DD552" t="s">
        <v>3</v>
      </c>
      <c r="DE552" t="s">
        <v>3</v>
      </c>
      <c r="DF552" t="s">
        <v>3</v>
      </c>
      <c r="DG552" t="s">
        <v>3</v>
      </c>
      <c r="DH552" t="s">
        <v>3</v>
      </c>
      <c r="DI552" t="s">
        <v>3</v>
      </c>
      <c r="DJ552" t="s">
        <v>3</v>
      </c>
      <c r="DK552" t="s">
        <v>3</v>
      </c>
      <c r="DL552" t="s">
        <v>3</v>
      </c>
      <c r="DM552" t="s">
        <v>3</v>
      </c>
      <c r="DN552">
        <v>0</v>
      </c>
      <c r="DO552">
        <v>0</v>
      </c>
      <c r="DP552">
        <v>1</v>
      </c>
      <c r="DQ552">
        <v>1</v>
      </c>
      <c r="DU552">
        <v>1010</v>
      </c>
      <c r="DV552" t="s">
        <v>337</v>
      </c>
      <c r="DW552" t="s">
        <v>337</v>
      </c>
      <c r="DX552">
        <v>1</v>
      </c>
      <c r="EE552">
        <v>45919611</v>
      </c>
      <c r="EF552">
        <v>2</v>
      </c>
      <c r="EG552" t="s">
        <v>24</v>
      </c>
      <c r="EH552">
        <v>0</v>
      </c>
      <c r="EI552" t="s">
        <v>3</v>
      </c>
      <c r="EJ552">
        <v>1</v>
      </c>
      <c r="EK552">
        <v>27001</v>
      </c>
      <c r="EL552" t="s">
        <v>429</v>
      </c>
      <c r="EM552" t="s">
        <v>430</v>
      </c>
      <c r="EO552" t="s">
        <v>3</v>
      </c>
      <c r="EQ552">
        <v>0</v>
      </c>
      <c r="ER552">
        <v>47.25</v>
      </c>
      <c r="ES552">
        <v>47.25</v>
      </c>
      <c r="ET552">
        <v>0</v>
      </c>
      <c r="EU552">
        <v>0</v>
      </c>
      <c r="EV552">
        <v>0</v>
      </c>
      <c r="EW552">
        <v>0</v>
      </c>
      <c r="EX552">
        <v>0</v>
      </c>
      <c r="FQ552">
        <v>0</v>
      </c>
      <c r="FR552">
        <f t="shared" si="582"/>
        <v>0</v>
      </c>
      <c r="FS552">
        <v>0</v>
      </c>
      <c r="FT552" t="s">
        <v>28</v>
      </c>
      <c r="FU552" t="s">
        <v>29</v>
      </c>
      <c r="FX552">
        <v>127.8</v>
      </c>
      <c r="FY552">
        <v>80.75</v>
      </c>
      <c r="GA552" t="s">
        <v>3</v>
      </c>
      <c r="GD552">
        <v>1</v>
      </c>
      <c r="GF552">
        <v>1254108881</v>
      </c>
      <c r="GG552">
        <v>2</v>
      </c>
      <c r="GH552">
        <v>1</v>
      </c>
      <c r="GI552">
        <v>-2</v>
      </c>
      <c r="GJ552">
        <v>0</v>
      </c>
      <c r="GK552">
        <v>0</v>
      </c>
      <c r="GL552">
        <f t="shared" si="583"/>
        <v>0</v>
      </c>
      <c r="GM552">
        <f t="shared" si="584"/>
        <v>425.25</v>
      </c>
      <c r="GN552">
        <f t="shared" si="585"/>
        <v>425.25</v>
      </c>
      <c r="GO552">
        <f t="shared" si="586"/>
        <v>0</v>
      </c>
      <c r="GP552">
        <f t="shared" si="587"/>
        <v>0</v>
      </c>
      <c r="GR552">
        <v>0</v>
      </c>
      <c r="GS552">
        <v>3</v>
      </c>
      <c r="GT552">
        <v>0</v>
      </c>
      <c r="GU552" t="s">
        <v>3</v>
      </c>
      <c r="GV552">
        <f t="shared" si="588"/>
        <v>0</v>
      </c>
      <c r="GW552">
        <v>1</v>
      </c>
      <c r="GX552">
        <f t="shared" si="589"/>
        <v>0</v>
      </c>
      <c r="HA552">
        <v>0</v>
      </c>
      <c r="HB552">
        <v>0</v>
      </c>
      <c r="HC552">
        <f t="shared" si="590"/>
        <v>0</v>
      </c>
      <c r="IK552">
        <v>0</v>
      </c>
    </row>
    <row r="553" spans="1:245" x14ac:dyDescent="0.2">
      <c r="A553">
        <v>18</v>
      </c>
      <c r="B553">
        <v>1</v>
      </c>
      <c r="C553">
        <v>1259</v>
      </c>
      <c r="E553" t="s">
        <v>533</v>
      </c>
      <c r="F553" t="s">
        <v>435</v>
      </c>
      <c r="G553" t="s">
        <v>436</v>
      </c>
      <c r="H553" t="s">
        <v>337</v>
      </c>
      <c r="I553">
        <f>I551*J553</f>
        <v>9</v>
      </c>
      <c r="J553">
        <v>100</v>
      </c>
      <c r="O553">
        <f t="shared" si="556"/>
        <v>425.25</v>
      </c>
      <c r="P553">
        <f t="shared" si="557"/>
        <v>425.25</v>
      </c>
      <c r="Q553">
        <f t="shared" si="558"/>
        <v>0</v>
      </c>
      <c r="R553">
        <f t="shared" si="559"/>
        <v>0</v>
      </c>
      <c r="S553">
        <f t="shared" si="560"/>
        <v>0</v>
      </c>
      <c r="T553">
        <f t="shared" si="561"/>
        <v>0</v>
      </c>
      <c r="U553">
        <f t="shared" si="562"/>
        <v>0</v>
      </c>
      <c r="V553">
        <f t="shared" si="563"/>
        <v>0</v>
      </c>
      <c r="W553">
        <f t="shared" si="564"/>
        <v>0</v>
      </c>
      <c r="X553">
        <f t="shared" si="565"/>
        <v>0</v>
      </c>
      <c r="Y553">
        <f t="shared" si="566"/>
        <v>0</v>
      </c>
      <c r="AA553">
        <v>47641669</v>
      </c>
      <c r="AB553">
        <f t="shared" si="567"/>
        <v>47.25</v>
      </c>
      <c r="AC553">
        <f t="shared" si="568"/>
        <v>47.25</v>
      </c>
      <c r="AD553">
        <f>ROUND((((ET553)-(EU553))+AE553),6)</f>
        <v>0</v>
      </c>
      <c r="AE553">
        <f>ROUND((EU553),6)</f>
        <v>0</v>
      </c>
      <c r="AF553">
        <f>ROUND((EV553),6)</f>
        <v>0</v>
      </c>
      <c r="AG553">
        <f t="shared" si="569"/>
        <v>0</v>
      </c>
      <c r="AH553">
        <f>(EW553)</f>
        <v>0</v>
      </c>
      <c r="AI553">
        <f>(EX553)</f>
        <v>0</v>
      </c>
      <c r="AJ553">
        <f t="shared" si="570"/>
        <v>0</v>
      </c>
      <c r="AK553">
        <v>47.25</v>
      </c>
      <c r="AL553">
        <v>47.25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128</v>
      </c>
      <c r="AU553">
        <v>81</v>
      </c>
      <c r="AV553">
        <v>1</v>
      </c>
      <c r="AW553">
        <v>1</v>
      </c>
      <c r="AZ553">
        <v>1</v>
      </c>
      <c r="BA553">
        <v>1</v>
      </c>
      <c r="BB553">
        <v>1</v>
      </c>
      <c r="BC553">
        <v>1</v>
      </c>
      <c r="BD553" t="s">
        <v>3</v>
      </c>
      <c r="BE553" t="s">
        <v>3</v>
      </c>
      <c r="BF553" t="s">
        <v>3</v>
      </c>
      <c r="BG553" t="s">
        <v>3</v>
      </c>
      <c r="BH553">
        <v>3</v>
      </c>
      <c r="BI553">
        <v>1</v>
      </c>
      <c r="BJ553" t="s">
        <v>437</v>
      </c>
      <c r="BM553">
        <v>27001</v>
      </c>
      <c r="BN553">
        <v>0</v>
      </c>
      <c r="BO553" t="s">
        <v>3</v>
      </c>
      <c r="BP553">
        <v>0</v>
      </c>
      <c r="BQ553">
        <v>2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3</v>
      </c>
      <c r="BZ553">
        <v>142</v>
      </c>
      <c r="CA553">
        <v>95</v>
      </c>
      <c r="CE553">
        <v>0</v>
      </c>
      <c r="CF553">
        <v>0</v>
      </c>
      <c r="CG553">
        <v>0</v>
      </c>
      <c r="CM553">
        <v>0</v>
      </c>
      <c r="CN553" t="s">
        <v>3</v>
      </c>
      <c r="CO553">
        <v>0</v>
      </c>
      <c r="CP553">
        <f t="shared" si="571"/>
        <v>425.25</v>
      </c>
      <c r="CQ553">
        <f t="shared" si="572"/>
        <v>47.25</v>
      </c>
      <c r="CR553">
        <f t="shared" si="573"/>
        <v>0</v>
      </c>
      <c r="CS553">
        <f t="shared" si="574"/>
        <v>0</v>
      </c>
      <c r="CT553">
        <f t="shared" si="575"/>
        <v>0</v>
      </c>
      <c r="CU553">
        <f t="shared" si="576"/>
        <v>0</v>
      </c>
      <c r="CV553">
        <f t="shared" si="577"/>
        <v>0</v>
      </c>
      <c r="CW553">
        <f t="shared" si="578"/>
        <v>0</v>
      </c>
      <c r="CX553">
        <f t="shared" si="579"/>
        <v>0</v>
      </c>
      <c r="CY553">
        <f t="shared" si="580"/>
        <v>0</v>
      </c>
      <c r="CZ553">
        <f t="shared" si="581"/>
        <v>0</v>
      </c>
      <c r="DC553" t="s">
        <v>3</v>
      </c>
      <c r="DD553" t="s">
        <v>3</v>
      </c>
      <c r="DE553" t="s">
        <v>3</v>
      </c>
      <c r="DF553" t="s">
        <v>3</v>
      </c>
      <c r="DG553" t="s">
        <v>3</v>
      </c>
      <c r="DH553" t="s">
        <v>3</v>
      </c>
      <c r="DI553" t="s">
        <v>3</v>
      </c>
      <c r="DJ553" t="s">
        <v>3</v>
      </c>
      <c r="DK553" t="s">
        <v>3</v>
      </c>
      <c r="DL553" t="s">
        <v>3</v>
      </c>
      <c r="DM553" t="s">
        <v>3</v>
      </c>
      <c r="DN553">
        <v>0</v>
      </c>
      <c r="DO553">
        <v>0</v>
      </c>
      <c r="DP553">
        <v>1</v>
      </c>
      <c r="DQ553">
        <v>1</v>
      </c>
      <c r="DU553">
        <v>1010</v>
      </c>
      <c r="DV553" t="s">
        <v>337</v>
      </c>
      <c r="DW553" t="s">
        <v>337</v>
      </c>
      <c r="DX553">
        <v>1</v>
      </c>
      <c r="EE553">
        <v>45919611</v>
      </c>
      <c r="EF553">
        <v>2</v>
      </c>
      <c r="EG553" t="s">
        <v>24</v>
      </c>
      <c r="EH553">
        <v>0</v>
      </c>
      <c r="EI553" t="s">
        <v>3</v>
      </c>
      <c r="EJ553">
        <v>1</v>
      </c>
      <c r="EK553">
        <v>27001</v>
      </c>
      <c r="EL553" t="s">
        <v>429</v>
      </c>
      <c r="EM553" t="s">
        <v>430</v>
      </c>
      <c r="EO553" t="s">
        <v>3</v>
      </c>
      <c r="EQ553">
        <v>0</v>
      </c>
      <c r="ER553">
        <v>47.25</v>
      </c>
      <c r="ES553">
        <v>47.25</v>
      </c>
      <c r="ET553">
        <v>0</v>
      </c>
      <c r="EU553">
        <v>0</v>
      </c>
      <c r="EV553">
        <v>0</v>
      </c>
      <c r="EW553">
        <v>0</v>
      </c>
      <c r="EX553">
        <v>0</v>
      </c>
      <c r="FQ553">
        <v>0</v>
      </c>
      <c r="FR553">
        <f t="shared" si="582"/>
        <v>0</v>
      </c>
      <c r="FS553">
        <v>0</v>
      </c>
      <c r="FT553" t="s">
        <v>28</v>
      </c>
      <c r="FU553" t="s">
        <v>29</v>
      </c>
      <c r="FX553">
        <v>127.8</v>
      </c>
      <c r="FY553">
        <v>80.75</v>
      </c>
      <c r="GA553" t="s">
        <v>3</v>
      </c>
      <c r="GD553">
        <v>1</v>
      </c>
      <c r="GF553">
        <v>1254108881</v>
      </c>
      <c r="GG553">
        <v>2</v>
      </c>
      <c r="GH553">
        <v>1</v>
      </c>
      <c r="GI553">
        <v>-2</v>
      </c>
      <c r="GJ553">
        <v>0</v>
      </c>
      <c r="GK553">
        <v>0</v>
      </c>
      <c r="GL553">
        <f t="shared" si="583"/>
        <v>0</v>
      </c>
      <c r="GM553">
        <f t="shared" si="584"/>
        <v>425.25</v>
      </c>
      <c r="GN553">
        <f t="shared" si="585"/>
        <v>425.25</v>
      </c>
      <c r="GO553">
        <f t="shared" si="586"/>
        <v>0</v>
      </c>
      <c r="GP553">
        <f t="shared" si="587"/>
        <v>0</v>
      </c>
      <c r="GR553">
        <v>0</v>
      </c>
      <c r="GS553">
        <v>0</v>
      </c>
      <c r="GT553">
        <v>0</v>
      </c>
      <c r="GU553" t="s">
        <v>3</v>
      </c>
      <c r="GV553">
        <f t="shared" si="588"/>
        <v>0</v>
      </c>
      <c r="GW553">
        <v>1</v>
      </c>
      <c r="GX553">
        <f t="shared" si="589"/>
        <v>0</v>
      </c>
      <c r="HA553">
        <v>0</v>
      </c>
      <c r="HB553">
        <v>0</v>
      </c>
      <c r="HC553">
        <f t="shared" si="590"/>
        <v>0</v>
      </c>
      <c r="IK553">
        <v>0</v>
      </c>
    </row>
    <row r="554" spans="1:245" x14ac:dyDescent="0.2">
      <c r="A554">
        <v>17</v>
      </c>
      <c r="B554">
        <v>1</v>
      </c>
      <c r="C554">
        <f>ROW(SmtRes!A1268)</f>
        <v>1268</v>
      </c>
      <c r="D554">
        <f>ROW(EtalonRes!A1260)</f>
        <v>1260</v>
      </c>
      <c r="E554" t="s">
        <v>534</v>
      </c>
      <c r="F554" t="s">
        <v>217</v>
      </c>
      <c r="G554" t="s">
        <v>324</v>
      </c>
      <c r="H554" t="s">
        <v>76</v>
      </c>
      <c r="I554">
        <f>ROUND(30.3/100,9)</f>
        <v>0.30299999999999999</v>
      </c>
      <c r="J554">
        <v>0</v>
      </c>
      <c r="O554">
        <f t="shared" si="556"/>
        <v>96.92</v>
      </c>
      <c r="P554">
        <f t="shared" si="557"/>
        <v>67.569999999999993</v>
      </c>
      <c r="Q554">
        <f t="shared" si="558"/>
        <v>4.42</v>
      </c>
      <c r="R554">
        <f t="shared" si="559"/>
        <v>0.11</v>
      </c>
      <c r="S554">
        <f t="shared" si="560"/>
        <v>24.93</v>
      </c>
      <c r="T554">
        <f t="shared" si="561"/>
        <v>0</v>
      </c>
      <c r="U554">
        <f t="shared" si="562"/>
        <v>2.3405909174999997</v>
      </c>
      <c r="V554">
        <f t="shared" si="563"/>
        <v>9.5823750000000006E-3</v>
      </c>
      <c r="W554">
        <f t="shared" si="564"/>
        <v>0</v>
      </c>
      <c r="X554">
        <f t="shared" si="565"/>
        <v>20.28</v>
      </c>
      <c r="Y554">
        <f t="shared" si="566"/>
        <v>15.02</v>
      </c>
      <c r="AA554">
        <v>47636896</v>
      </c>
      <c r="AB554">
        <f t="shared" si="567"/>
        <v>319.83723800000001</v>
      </c>
      <c r="AC554">
        <f>ROUND(((ES554*1.1)),6)</f>
        <v>222.99199999999999</v>
      </c>
      <c r="AD554">
        <f>ROUND(((((((ET554*1.1)*1.25)*1.15))-((((EU554*1.1)*1.25)*1.15)))+AE554),6)</f>
        <v>14.579124999999999</v>
      </c>
      <c r="AE554">
        <f>ROUND(((((EU554*1.1)*1.25)*1.15)),6)</f>
        <v>0.34787499999999999</v>
      </c>
      <c r="AF554">
        <f>ROUND(((((EV554*1.1)*1.15)*1.15)),6)</f>
        <v>82.266113000000004</v>
      </c>
      <c r="AG554">
        <f t="shared" si="569"/>
        <v>0</v>
      </c>
      <c r="AH554">
        <f>((((EW554*1.1)*1.15)*1.15))</f>
        <v>7.7247224999999986</v>
      </c>
      <c r="AI554">
        <f>((((EX554*1.1)*1.25)*1.15))</f>
        <v>3.1625E-2</v>
      </c>
      <c r="AJ554">
        <f t="shared" si="570"/>
        <v>0</v>
      </c>
      <c r="AK554">
        <v>268.49</v>
      </c>
      <c r="AL554">
        <v>202.72</v>
      </c>
      <c r="AM554">
        <v>9.2200000000000006</v>
      </c>
      <c r="AN554">
        <v>0.22</v>
      </c>
      <c r="AO554">
        <v>56.55</v>
      </c>
      <c r="AP554">
        <v>0</v>
      </c>
      <c r="AQ554">
        <v>5.31</v>
      </c>
      <c r="AR554">
        <v>0.02</v>
      </c>
      <c r="AS554">
        <v>0</v>
      </c>
      <c r="AT554">
        <v>81</v>
      </c>
      <c r="AU554">
        <v>60</v>
      </c>
      <c r="AV554">
        <v>1.06</v>
      </c>
      <c r="AW554">
        <v>1.06</v>
      </c>
      <c r="AZ554">
        <v>1</v>
      </c>
      <c r="BA554">
        <v>1</v>
      </c>
      <c r="BB554">
        <v>1</v>
      </c>
      <c r="BC554">
        <v>1</v>
      </c>
      <c r="BD554" t="s">
        <v>3</v>
      </c>
      <c r="BE554" t="s">
        <v>3</v>
      </c>
      <c r="BF554" t="s">
        <v>3</v>
      </c>
      <c r="BG554" t="s">
        <v>3</v>
      </c>
      <c r="BH554">
        <v>0</v>
      </c>
      <c r="BI554">
        <v>1</v>
      </c>
      <c r="BJ554" t="s">
        <v>219</v>
      </c>
      <c r="BM554">
        <v>13001</v>
      </c>
      <c r="BN554">
        <v>0</v>
      </c>
      <c r="BO554" t="s">
        <v>3</v>
      </c>
      <c r="BP554">
        <v>0</v>
      </c>
      <c r="BQ554">
        <v>2</v>
      </c>
      <c r="BR554">
        <v>0</v>
      </c>
      <c r="BS554">
        <v>1</v>
      </c>
      <c r="BT554">
        <v>1</v>
      </c>
      <c r="BU554">
        <v>1</v>
      </c>
      <c r="BV554">
        <v>1</v>
      </c>
      <c r="BW554">
        <v>1</v>
      </c>
      <c r="BX554">
        <v>1</v>
      </c>
      <c r="BY554" t="s">
        <v>3</v>
      </c>
      <c r="BZ554">
        <v>90</v>
      </c>
      <c r="CA554">
        <v>70</v>
      </c>
      <c r="CE554">
        <v>0</v>
      </c>
      <c r="CF554">
        <v>0</v>
      </c>
      <c r="CG554">
        <v>0</v>
      </c>
      <c r="CM554">
        <v>0</v>
      </c>
      <c r="CN554" t="s">
        <v>1174</v>
      </c>
      <c r="CO554">
        <v>0</v>
      </c>
      <c r="CP554">
        <f t="shared" si="571"/>
        <v>96.919999999999987</v>
      </c>
      <c r="CQ554">
        <f t="shared" si="572"/>
        <v>222.99199999999999</v>
      </c>
      <c r="CR554">
        <f t="shared" si="573"/>
        <v>14.579124999999999</v>
      </c>
      <c r="CS554">
        <f t="shared" si="574"/>
        <v>0.34787499999999999</v>
      </c>
      <c r="CT554">
        <f t="shared" si="575"/>
        <v>82.266113000000004</v>
      </c>
      <c r="CU554">
        <f t="shared" si="576"/>
        <v>0</v>
      </c>
      <c r="CV554">
        <f t="shared" si="577"/>
        <v>7.7247224999999986</v>
      </c>
      <c r="CW554">
        <f t="shared" si="578"/>
        <v>3.1625E-2</v>
      </c>
      <c r="CX554">
        <f t="shared" si="579"/>
        <v>0</v>
      </c>
      <c r="CY554">
        <f t="shared" si="580"/>
        <v>20.282399999999999</v>
      </c>
      <c r="CZ554">
        <f t="shared" si="581"/>
        <v>15.023999999999999</v>
      </c>
      <c r="DC554" t="s">
        <v>3</v>
      </c>
      <c r="DD554" t="s">
        <v>220</v>
      </c>
      <c r="DE554" t="s">
        <v>325</v>
      </c>
      <c r="DF554" t="s">
        <v>325</v>
      </c>
      <c r="DG554" t="s">
        <v>326</v>
      </c>
      <c r="DH554" t="s">
        <v>3</v>
      </c>
      <c r="DI554" t="s">
        <v>326</v>
      </c>
      <c r="DJ554" t="s">
        <v>325</v>
      </c>
      <c r="DK554" t="s">
        <v>3</v>
      </c>
      <c r="DL554" t="s">
        <v>3</v>
      </c>
      <c r="DM554" t="s">
        <v>3</v>
      </c>
      <c r="DN554">
        <v>0</v>
      </c>
      <c r="DO554">
        <v>0</v>
      </c>
      <c r="DP554">
        <v>1</v>
      </c>
      <c r="DQ554">
        <v>1</v>
      </c>
      <c r="DU554">
        <v>1005</v>
      </c>
      <c r="DV554" t="s">
        <v>76</v>
      </c>
      <c r="DW554" t="s">
        <v>76</v>
      </c>
      <c r="DX554">
        <v>100</v>
      </c>
      <c r="EE554">
        <v>45919573</v>
      </c>
      <c r="EF554">
        <v>2</v>
      </c>
      <c r="EG554" t="s">
        <v>24</v>
      </c>
      <c r="EH554">
        <v>0</v>
      </c>
      <c r="EI554" t="s">
        <v>3</v>
      </c>
      <c r="EJ554">
        <v>1</v>
      </c>
      <c r="EK554">
        <v>13001</v>
      </c>
      <c r="EL554" t="s">
        <v>223</v>
      </c>
      <c r="EM554" t="s">
        <v>224</v>
      </c>
      <c r="EO554" t="s">
        <v>327</v>
      </c>
      <c r="EQ554">
        <v>0</v>
      </c>
      <c r="ER554">
        <v>268.49</v>
      </c>
      <c r="ES554">
        <v>202.72</v>
      </c>
      <c r="ET554">
        <v>9.2200000000000006</v>
      </c>
      <c r="EU554">
        <v>0.22</v>
      </c>
      <c r="EV554">
        <v>56.55</v>
      </c>
      <c r="EW554">
        <v>5.31</v>
      </c>
      <c r="EX554">
        <v>0.02</v>
      </c>
      <c r="EY554">
        <v>0</v>
      </c>
      <c r="FQ554">
        <v>0</v>
      </c>
      <c r="FR554">
        <f t="shared" si="582"/>
        <v>0</v>
      </c>
      <c r="FS554">
        <v>0</v>
      </c>
      <c r="FT554" t="s">
        <v>28</v>
      </c>
      <c r="FU554" t="s">
        <v>29</v>
      </c>
      <c r="FX554">
        <v>81</v>
      </c>
      <c r="FY554">
        <v>59.5</v>
      </c>
      <c r="GA554" t="s">
        <v>3</v>
      </c>
      <c r="GD554">
        <v>1</v>
      </c>
      <c r="GF554">
        <v>625293973</v>
      </c>
      <c r="GG554">
        <v>2</v>
      </c>
      <c r="GH554">
        <v>1</v>
      </c>
      <c r="GI554">
        <v>-2</v>
      </c>
      <c r="GJ554">
        <v>0</v>
      </c>
      <c r="GK554">
        <v>0</v>
      </c>
      <c r="GL554">
        <f t="shared" si="583"/>
        <v>0</v>
      </c>
      <c r="GM554">
        <f t="shared" si="584"/>
        <v>132.22</v>
      </c>
      <c r="GN554">
        <f t="shared" si="585"/>
        <v>132.22</v>
      </c>
      <c r="GO554">
        <f t="shared" si="586"/>
        <v>0</v>
      </c>
      <c r="GP554">
        <f t="shared" si="587"/>
        <v>0</v>
      </c>
      <c r="GR554">
        <v>0</v>
      </c>
      <c r="GS554">
        <v>3</v>
      </c>
      <c r="GT554">
        <v>0</v>
      </c>
      <c r="GU554" t="s">
        <v>3</v>
      </c>
      <c r="GV554">
        <f t="shared" si="588"/>
        <v>0</v>
      </c>
      <c r="GW554">
        <v>1</v>
      </c>
      <c r="GX554">
        <f t="shared" si="589"/>
        <v>0</v>
      </c>
      <c r="HA554">
        <v>0</v>
      </c>
      <c r="HB554">
        <v>0</v>
      </c>
      <c r="HC554">
        <f t="shared" si="590"/>
        <v>0</v>
      </c>
      <c r="IK554">
        <v>0</v>
      </c>
    </row>
    <row r="555" spans="1:245" x14ac:dyDescent="0.2">
      <c r="A555">
        <v>17</v>
      </c>
      <c r="B555">
        <v>1</v>
      </c>
      <c r="C555">
        <f>ROW(SmtRes!A1276)</f>
        <v>1276</v>
      </c>
      <c r="D555">
        <f>ROW(EtalonRes!A1268)</f>
        <v>1268</v>
      </c>
      <c r="E555" t="s">
        <v>534</v>
      </c>
      <c r="F555" t="s">
        <v>217</v>
      </c>
      <c r="G555" t="s">
        <v>324</v>
      </c>
      <c r="H555" t="s">
        <v>76</v>
      </c>
      <c r="I555">
        <f>ROUND(30.3/100,9)</f>
        <v>0.30299999999999999</v>
      </c>
      <c r="J555">
        <v>0</v>
      </c>
      <c r="O555">
        <f t="shared" si="556"/>
        <v>96.92</v>
      </c>
      <c r="P555">
        <f t="shared" si="557"/>
        <v>67.569999999999993</v>
      </c>
      <c r="Q555">
        <f t="shared" si="558"/>
        <v>4.42</v>
      </c>
      <c r="R555">
        <f t="shared" si="559"/>
        <v>0.11</v>
      </c>
      <c r="S555">
        <f t="shared" si="560"/>
        <v>24.93</v>
      </c>
      <c r="T555">
        <f t="shared" si="561"/>
        <v>0</v>
      </c>
      <c r="U555">
        <f t="shared" si="562"/>
        <v>2.3405909174999997</v>
      </c>
      <c r="V555">
        <f t="shared" si="563"/>
        <v>9.5823750000000006E-3</v>
      </c>
      <c r="W555">
        <f t="shared" si="564"/>
        <v>0</v>
      </c>
      <c r="X555">
        <f t="shared" si="565"/>
        <v>20.28</v>
      </c>
      <c r="Y555">
        <f t="shared" si="566"/>
        <v>15.02</v>
      </c>
      <c r="AA555">
        <v>47641669</v>
      </c>
      <c r="AB555">
        <f t="shared" si="567"/>
        <v>319.83723800000001</v>
      </c>
      <c r="AC555">
        <f>ROUND(((ES555*1.1)),6)</f>
        <v>222.99199999999999</v>
      </c>
      <c r="AD555">
        <f>ROUND(((((((ET555*1.1)*1.25)*1.15))-((((EU555*1.1)*1.25)*1.15)))+AE555),6)</f>
        <v>14.579124999999999</v>
      </c>
      <c r="AE555">
        <f>ROUND(((((EU555*1.1)*1.25)*1.15)),6)</f>
        <v>0.34787499999999999</v>
      </c>
      <c r="AF555">
        <f>ROUND(((((EV555*1.1)*1.15)*1.15)),6)</f>
        <v>82.266113000000004</v>
      </c>
      <c r="AG555">
        <f t="shared" si="569"/>
        <v>0</v>
      </c>
      <c r="AH555">
        <f>((((EW555*1.1)*1.15)*1.15))</f>
        <v>7.7247224999999986</v>
      </c>
      <c r="AI555">
        <f>((((EX555*1.1)*1.25)*1.15))</f>
        <v>3.1625E-2</v>
      </c>
      <c r="AJ555">
        <f t="shared" si="570"/>
        <v>0</v>
      </c>
      <c r="AK555">
        <v>268.49</v>
      </c>
      <c r="AL555">
        <v>202.72</v>
      </c>
      <c r="AM555">
        <v>9.2200000000000006</v>
      </c>
      <c r="AN555">
        <v>0.22</v>
      </c>
      <c r="AO555">
        <v>56.55</v>
      </c>
      <c r="AP555">
        <v>0</v>
      </c>
      <c r="AQ555">
        <v>5.31</v>
      </c>
      <c r="AR555">
        <v>0.02</v>
      </c>
      <c r="AS555">
        <v>0</v>
      </c>
      <c r="AT555">
        <v>81</v>
      </c>
      <c r="AU555">
        <v>60</v>
      </c>
      <c r="AV555">
        <v>1</v>
      </c>
      <c r="AW555">
        <v>1</v>
      </c>
      <c r="AZ555">
        <v>1</v>
      </c>
      <c r="BA555">
        <v>1</v>
      </c>
      <c r="BB555">
        <v>1</v>
      </c>
      <c r="BC555">
        <v>1</v>
      </c>
      <c r="BD555" t="s">
        <v>3</v>
      </c>
      <c r="BE555" t="s">
        <v>3</v>
      </c>
      <c r="BF555" t="s">
        <v>3</v>
      </c>
      <c r="BG555" t="s">
        <v>3</v>
      </c>
      <c r="BH555">
        <v>0</v>
      </c>
      <c r="BI555">
        <v>1</v>
      </c>
      <c r="BJ555" t="s">
        <v>219</v>
      </c>
      <c r="BM555">
        <v>13001</v>
      </c>
      <c r="BN555">
        <v>0</v>
      </c>
      <c r="BO555" t="s">
        <v>3</v>
      </c>
      <c r="BP555">
        <v>0</v>
      </c>
      <c r="BQ555">
        <v>2</v>
      </c>
      <c r="BR555">
        <v>0</v>
      </c>
      <c r="BS555">
        <v>1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3</v>
      </c>
      <c r="BZ555">
        <v>90</v>
      </c>
      <c r="CA555">
        <v>70</v>
      </c>
      <c r="CE555">
        <v>0</v>
      </c>
      <c r="CF555">
        <v>0</v>
      </c>
      <c r="CG555">
        <v>0</v>
      </c>
      <c r="CM555">
        <v>0</v>
      </c>
      <c r="CN555" t="s">
        <v>1174</v>
      </c>
      <c r="CO555">
        <v>0</v>
      </c>
      <c r="CP555">
        <f t="shared" si="571"/>
        <v>96.919999999999987</v>
      </c>
      <c r="CQ555">
        <f t="shared" si="572"/>
        <v>222.99199999999999</v>
      </c>
      <c r="CR555">
        <f t="shared" si="573"/>
        <v>14.579124999999999</v>
      </c>
      <c r="CS555">
        <f t="shared" si="574"/>
        <v>0.34787499999999999</v>
      </c>
      <c r="CT555">
        <f t="shared" si="575"/>
        <v>82.266113000000004</v>
      </c>
      <c r="CU555">
        <f t="shared" si="576"/>
        <v>0</v>
      </c>
      <c r="CV555">
        <f t="shared" si="577"/>
        <v>7.7247224999999986</v>
      </c>
      <c r="CW555">
        <f t="shared" si="578"/>
        <v>3.1625E-2</v>
      </c>
      <c r="CX555">
        <f t="shared" si="579"/>
        <v>0</v>
      </c>
      <c r="CY555">
        <f t="shared" si="580"/>
        <v>20.282399999999999</v>
      </c>
      <c r="CZ555">
        <f t="shared" si="581"/>
        <v>15.023999999999999</v>
      </c>
      <c r="DC555" t="s">
        <v>3</v>
      </c>
      <c r="DD555" t="s">
        <v>220</v>
      </c>
      <c r="DE555" t="s">
        <v>325</v>
      </c>
      <c r="DF555" t="s">
        <v>325</v>
      </c>
      <c r="DG555" t="s">
        <v>326</v>
      </c>
      <c r="DH555" t="s">
        <v>3</v>
      </c>
      <c r="DI555" t="s">
        <v>326</v>
      </c>
      <c r="DJ555" t="s">
        <v>325</v>
      </c>
      <c r="DK555" t="s">
        <v>3</v>
      </c>
      <c r="DL555" t="s">
        <v>3</v>
      </c>
      <c r="DM555" t="s">
        <v>3</v>
      </c>
      <c r="DN555">
        <v>0</v>
      </c>
      <c r="DO555">
        <v>0</v>
      </c>
      <c r="DP555">
        <v>1</v>
      </c>
      <c r="DQ555">
        <v>1</v>
      </c>
      <c r="DU555">
        <v>1005</v>
      </c>
      <c r="DV555" t="s">
        <v>76</v>
      </c>
      <c r="DW555" t="s">
        <v>76</v>
      </c>
      <c r="DX555">
        <v>100</v>
      </c>
      <c r="EE555">
        <v>45919573</v>
      </c>
      <c r="EF555">
        <v>2</v>
      </c>
      <c r="EG555" t="s">
        <v>24</v>
      </c>
      <c r="EH555">
        <v>0</v>
      </c>
      <c r="EI555" t="s">
        <v>3</v>
      </c>
      <c r="EJ555">
        <v>1</v>
      </c>
      <c r="EK555">
        <v>13001</v>
      </c>
      <c r="EL555" t="s">
        <v>223</v>
      </c>
      <c r="EM555" t="s">
        <v>224</v>
      </c>
      <c r="EO555" t="s">
        <v>327</v>
      </c>
      <c r="EQ555">
        <v>0</v>
      </c>
      <c r="ER555">
        <v>268.49</v>
      </c>
      <c r="ES555">
        <v>202.72</v>
      </c>
      <c r="ET555">
        <v>9.2200000000000006</v>
      </c>
      <c r="EU555">
        <v>0.22</v>
      </c>
      <c r="EV555">
        <v>56.55</v>
      </c>
      <c r="EW555">
        <v>5.31</v>
      </c>
      <c r="EX555">
        <v>0.02</v>
      </c>
      <c r="EY555">
        <v>0</v>
      </c>
      <c r="FQ555">
        <v>0</v>
      </c>
      <c r="FR555">
        <f t="shared" si="582"/>
        <v>0</v>
      </c>
      <c r="FS555">
        <v>0</v>
      </c>
      <c r="FT555" t="s">
        <v>28</v>
      </c>
      <c r="FU555" t="s">
        <v>29</v>
      </c>
      <c r="FX555">
        <v>81</v>
      </c>
      <c r="FY555">
        <v>59.5</v>
      </c>
      <c r="GA555" t="s">
        <v>3</v>
      </c>
      <c r="GD555">
        <v>1</v>
      </c>
      <c r="GF555">
        <v>625293973</v>
      </c>
      <c r="GG555">
        <v>2</v>
      </c>
      <c r="GH555">
        <v>1</v>
      </c>
      <c r="GI555">
        <v>-2</v>
      </c>
      <c r="GJ555">
        <v>0</v>
      </c>
      <c r="GK555">
        <v>0</v>
      </c>
      <c r="GL555">
        <f t="shared" si="583"/>
        <v>0</v>
      </c>
      <c r="GM555">
        <f t="shared" si="584"/>
        <v>132.22</v>
      </c>
      <c r="GN555">
        <f t="shared" si="585"/>
        <v>132.22</v>
      </c>
      <c r="GO555">
        <f t="shared" si="586"/>
        <v>0</v>
      </c>
      <c r="GP555">
        <f t="shared" si="587"/>
        <v>0</v>
      </c>
      <c r="GR555">
        <v>0</v>
      </c>
      <c r="GS555">
        <v>0</v>
      </c>
      <c r="GT555">
        <v>0</v>
      </c>
      <c r="GU555" t="s">
        <v>3</v>
      </c>
      <c r="GV555">
        <f t="shared" si="588"/>
        <v>0</v>
      </c>
      <c r="GW555">
        <v>1</v>
      </c>
      <c r="GX555">
        <f t="shared" si="589"/>
        <v>0</v>
      </c>
      <c r="HA555">
        <v>0</v>
      </c>
      <c r="HB555">
        <v>0</v>
      </c>
      <c r="HC555">
        <f t="shared" si="590"/>
        <v>0</v>
      </c>
      <c r="IK555">
        <v>0</v>
      </c>
    </row>
    <row r="556" spans="1:245" x14ac:dyDescent="0.2">
      <c r="A556">
        <v>17</v>
      </c>
      <c r="B556">
        <v>1</v>
      </c>
      <c r="C556">
        <f>ROW(SmtRes!A1285)</f>
        <v>1285</v>
      </c>
      <c r="D556">
        <f>ROW(EtalonRes!A1276)</f>
        <v>1276</v>
      </c>
      <c r="E556" t="s">
        <v>535</v>
      </c>
      <c r="F556" t="s">
        <v>227</v>
      </c>
      <c r="G556" t="s">
        <v>228</v>
      </c>
      <c r="H556" t="s">
        <v>76</v>
      </c>
      <c r="I556">
        <f>ROUND(30.3/100,9)</f>
        <v>0.30299999999999999</v>
      </c>
      <c r="J556">
        <v>0</v>
      </c>
      <c r="O556">
        <f t="shared" si="556"/>
        <v>216.41</v>
      </c>
      <c r="P556">
        <f t="shared" si="557"/>
        <v>187.49</v>
      </c>
      <c r="Q556">
        <f t="shared" si="558"/>
        <v>5.76</v>
      </c>
      <c r="R556">
        <f t="shared" si="559"/>
        <v>0.21</v>
      </c>
      <c r="S556">
        <f t="shared" si="560"/>
        <v>23.16</v>
      </c>
      <c r="T556">
        <f t="shared" si="561"/>
        <v>0</v>
      </c>
      <c r="U556">
        <f t="shared" si="562"/>
        <v>3.3764456549999995</v>
      </c>
      <c r="V556">
        <f t="shared" si="563"/>
        <v>1.9164750000000001E-2</v>
      </c>
      <c r="W556">
        <f t="shared" si="564"/>
        <v>0</v>
      </c>
      <c r="X556">
        <f t="shared" si="565"/>
        <v>18.93</v>
      </c>
      <c r="Y556">
        <f t="shared" si="566"/>
        <v>14.02</v>
      </c>
      <c r="AA556">
        <v>47636896</v>
      </c>
      <c r="AB556">
        <f t="shared" si="567"/>
        <v>714.22862499999997</v>
      </c>
      <c r="AC556">
        <f>ROUND(((ES556*1.1*2)),6)</f>
        <v>618.79399999999998</v>
      </c>
      <c r="AD556">
        <f>ROUND(((((((ET556*1.1*2)*1.25)*1.15))-((((EU556*1.1*2)*1.25)*1.15)))+AE556),6)</f>
        <v>19.006625</v>
      </c>
      <c r="AE556">
        <f>ROUND(((((EU556*1.1*2)*1.25)*1.15)),6)</f>
        <v>0.69574999999999998</v>
      </c>
      <c r="AF556">
        <f>ROUND(((EV556*1.1*2)),6)</f>
        <v>76.427999999999997</v>
      </c>
      <c r="AG556">
        <f t="shared" si="569"/>
        <v>0</v>
      </c>
      <c r="AH556">
        <f>((((EW556*1.1*2)*1.15)*1.15))</f>
        <v>11.143384999999999</v>
      </c>
      <c r="AI556">
        <f>((((EX556*1.1*2)*1.25)*1.15))</f>
        <v>6.3250000000000001E-2</v>
      </c>
      <c r="AJ556">
        <f t="shared" si="570"/>
        <v>0</v>
      </c>
      <c r="AK556">
        <v>322.02</v>
      </c>
      <c r="AL556">
        <v>281.27</v>
      </c>
      <c r="AM556">
        <v>6.01</v>
      </c>
      <c r="AN556">
        <v>0.22</v>
      </c>
      <c r="AO556">
        <v>34.74</v>
      </c>
      <c r="AP556">
        <v>0</v>
      </c>
      <c r="AQ556">
        <v>3.83</v>
      </c>
      <c r="AR556">
        <v>0.02</v>
      </c>
      <c r="AS556">
        <v>0</v>
      </c>
      <c r="AT556">
        <v>81</v>
      </c>
      <c r="AU556">
        <v>60</v>
      </c>
      <c r="AV556">
        <v>1.06</v>
      </c>
      <c r="AW556">
        <v>1.06</v>
      </c>
      <c r="AZ556">
        <v>1</v>
      </c>
      <c r="BA556">
        <v>1</v>
      </c>
      <c r="BB556">
        <v>1</v>
      </c>
      <c r="BC556">
        <v>1</v>
      </c>
      <c r="BD556" t="s">
        <v>3</v>
      </c>
      <c r="BE556" t="s">
        <v>3</v>
      </c>
      <c r="BF556" t="s">
        <v>3</v>
      </c>
      <c r="BG556" t="s">
        <v>3</v>
      </c>
      <c r="BH556">
        <v>0</v>
      </c>
      <c r="BI556">
        <v>1</v>
      </c>
      <c r="BJ556" t="s">
        <v>229</v>
      </c>
      <c r="BM556">
        <v>13001</v>
      </c>
      <c r="BN556">
        <v>0</v>
      </c>
      <c r="BO556" t="s">
        <v>3</v>
      </c>
      <c r="BP556">
        <v>0</v>
      </c>
      <c r="BQ556">
        <v>2</v>
      </c>
      <c r="BR556">
        <v>0</v>
      </c>
      <c r="BS556">
        <v>1</v>
      </c>
      <c r="BT556">
        <v>1</v>
      </c>
      <c r="BU556">
        <v>1</v>
      </c>
      <c r="BV556">
        <v>1</v>
      </c>
      <c r="BW556">
        <v>1</v>
      </c>
      <c r="BX556">
        <v>1</v>
      </c>
      <c r="BY556" t="s">
        <v>3</v>
      </c>
      <c r="BZ556">
        <v>90</v>
      </c>
      <c r="CA556">
        <v>70</v>
      </c>
      <c r="CE556">
        <v>0</v>
      </c>
      <c r="CF556">
        <v>0</v>
      </c>
      <c r="CG556">
        <v>0</v>
      </c>
      <c r="CM556">
        <v>0</v>
      </c>
      <c r="CN556" t="s">
        <v>1174</v>
      </c>
      <c r="CO556">
        <v>0</v>
      </c>
      <c r="CP556">
        <f t="shared" si="571"/>
        <v>216.41</v>
      </c>
      <c r="CQ556">
        <f t="shared" si="572"/>
        <v>618.79399999999998</v>
      </c>
      <c r="CR556">
        <f t="shared" si="573"/>
        <v>19.006625</v>
      </c>
      <c r="CS556">
        <f t="shared" si="574"/>
        <v>0.69574999999999998</v>
      </c>
      <c r="CT556">
        <f t="shared" si="575"/>
        <v>76.427999999999997</v>
      </c>
      <c r="CU556">
        <f t="shared" si="576"/>
        <v>0</v>
      </c>
      <c r="CV556">
        <f t="shared" si="577"/>
        <v>11.143384999999999</v>
      </c>
      <c r="CW556">
        <f t="shared" si="578"/>
        <v>6.3250000000000001E-2</v>
      </c>
      <c r="CX556">
        <f t="shared" si="579"/>
        <v>0</v>
      </c>
      <c r="CY556">
        <f t="shared" si="580"/>
        <v>18.9297</v>
      </c>
      <c r="CZ556">
        <f t="shared" si="581"/>
        <v>14.022</v>
      </c>
      <c r="DC556" t="s">
        <v>3</v>
      </c>
      <c r="DD556" t="s">
        <v>230</v>
      </c>
      <c r="DE556" t="s">
        <v>329</v>
      </c>
      <c r="DF556" t="s">
        <v>329</v>
      </c>
      <c r="DG556" t="s">
        <v>230</v>
      </c>
      <c r="DH556" t="s">
        <v>3</v>
      </c>
      <c r="DI556" t="s">
        <v>330</v>
      </c>
      <c r="DJ556" t="s">
        <v>329</v>
      </c>
      <c r="DK556" t="s">
        <v>3</v>
      </c>
      <c r="DL556" t="s">
        <v>3</v>
      </c>
      <c r="DM556" t="s">
        <v>3</v>
      </c>
      <c r="DN556">
        <v>0</v>
      </c>
      <c r="DO556">
        <v>0</v>
      </c>
      <c r="DP556">
        <v>1</v>
      </c>
      <c r="DQ556">
        <v>1</v>
      </c>
      <c r="DU556">
        <v>1005</v>
      </c>
      <c r="DV556" t="s">
        <v>76</v>
      </c>
      <c r="DW556" t="s">
        <v>76</v>
      </c>
      <c r="DX556">
        <v>100</v>
      </c>
      <c r="EE556">
        <v>45919573</v>
      </c>
      <c r="EF556">
        <v>2</v>
      </c>
      <c r="EG556" t="s">
        <v>24</v>
      </c>
      <c r="EH556">
        <v>0</v>
      </c>
      <c r="EI556" t="s">
        <v>3</v>
      </c>
      <c r="EJ556">
        <v>1</v>
      </c>
      <c r="EK556">
        <v>13001</v>
      </c>
      <c r="EL556" t="s">
        <v>223</v>
      </c>
      <c r="EM556" t="s">
        <v>224</v>
      </c>
      <c r="EO556" t="s">
        <v>327</v>
      </c>
      <c r="EQ556">
        <v>0</v>
      </c>
      <c r="ER556">
        <v>322.02</v>
      </c>
      <c r="ES556">
        <v>281.27</v>
      </c>
      <c r="ET556">
        <v>6.01</v>
      </c>
      <c r="EU556">
        <v>0.22</v>
      </c>
      <c r="EV556">
        <v>34.74</v>
      </c>
      <c r="EW556">
        <v>3.83</v>
      </c>
      <c r="EX556">
        <v>0.02</v>
      </c>
      <c r="EY556">
        <v>0</v>
      </c>
      <c r="FQ556">
        <v>0</v>
      </c>
      <c r="FR556">
        <f t="shared" si="582"/>
        <v>0</v>
      </c>
      <c r="FS556">
        <v>0</v>
      </c>
      <c r="FT556" t="s">
        <v>28</v>
      </c>
      <c r="FU556" t="s">
        <v>29</v>
      </c>
      <c r="FX556">
        <v>81</v>
      </c>
      <c r="FY556">
        <v>59.5</v>
      </c>
      <c r="GA556" t="s">
        <v>3</v>
      </c>
      <c r="GD556">
        <v>1</v>
      </c>
      <c r="GF556">
        <v>886243478</v>
      </c>
      <c r="GG556">
        <v>2</v>
      </c>
      <c r="GH556">
        <v>1</v>
      </c>
      <c r="GI556">
        <v>-2</v>
      </c>
      <c r="GJ556">
        <v>0</v>
      </c>
      <c r="GK556">
        <v>0</v>
      </c>
      <c r="GL556">
        <f t="shared" si="583"/>
        <v>0</v>
      </c>
      <c r="GM556">
        <f t="shared" si="584"/>
        <v>249.36</v>
      </c>
      <c r="GN556">
        <f t="shared" si="585"/>
        <v>249.36</v>
      </c>
      <c r="GO556">
        <f t="shared" si="586"/>
        <v>0</v>
      </c>
      <c r="GP556">
        <f t="shared" si="587"/>
        <v>0</v>
      </c>
      <c r="GR556">
        <v>0</v>
      </c>
      <c r="GS556">
        <v>3</v>
      </c>
      <c r="GT556">
        <v>0</v>
      </c>
      <c r="GU556" t="s">
        <v>3</v>
      </c>
      <c r="GV556">
        <f t="shared" si="588"/>
        <v>0</v>
      </c>
      <c r="GW556">
        <v>1</v>
      </c>
      <c r="GX556">
        <f t="shared" si="589"/>
        <v>0</v>
      </c>
      <c r="HA556">
        <v>0</v>
      </c>
      <c r="HB556">
        <v>0</v>
      </c>
      <c r="HC556">
        <f t="shared" si="590"/>
        <v>0</v>
      </c>
      <c r="IK556">
        <v>0</v>
      </c>
    </row>
    <row r="557" spans="1:245" x14ac:dyDescent="0.2">
      <c r="A557">
        <v>17</v>
      </c>
      <c r="B557">
        <v>1</v>
      </c>
      <c r="C557">
        <f>ROW(SmtRes!A1294)</f>
        <v>1294</v>
      </c>
      <c r="D557">
        <f>ROW(EtalonRes!A1284)</f>
        <v>1284</v>
      </c>
      <c r="E557" t="s">
        <v>535</v>
      </c>
      <c r="F557" t="s">
        <v>227</v>
      </c>
      <c r="G557" t="s">
        <v>228</v>
      </c>
      <c r="H557" t="s">
        <v>76</v>
      </c>
      <c r="I557">
        <f>ROUND(30.3/100,9)</f>
        <v>0.30299999999999999</v>
      </c>
      <c r="J557">
        <v>0</v>
      </c>
      <c r="O557">
        <f t="shared" si="556"/>
        <v>216.41</v>
      </c>
      <c r="P557">
        <f t="shared" si="557"/>
        <v>187.49</v>
      </c>
      <c r="Q557">
        <f t="shared" si="558"/>
        <v>5.76</v>
      </c>
      <c r="R557">
        <f t="shared" si="559"/>
        <v>0.21</v>
      </c>
      <c r="S557">
        <f t="shared" si="560"/>
        <v>23.16</v>
      </c>
      <c r="T557">
        <f t="shared" si="561"/>
        <v>0</v>
      </c>
      <c r="U557">
        <f t="shared" si="562"/>
        <v>3.3764456549999995</v>
      </c>
      <c r="V557">
        <f t="shared" si="563"/>
        <v>1.9164750000000001E-2</v>
      </c>
      <c r="W557">
        <f t="shared" si="564"/>
        <v>0</v>
      </c>
      <c r="X557">
        <f t="shared" si="565"/>
        <v>18.93</v>
      </c>
      <c r="Y557">
        <f t="shared" si="566"/>
        <v>14.02</v>
      </c>
      <c r="AA557">
        <v>47641669</v>
      </c>
      <c r="AB557">
        <f t="shared" si="567"/>
        <v>714.22862499999997</v>
      </c>
      <c r="AC557">
        <f>ROUND(((ES557*1.1*2)),6)</f>
        <v>618.79399999999998</v>
      </c>
      <c r="AD557">
        <f>ROUND(((((((ET557*1.1*2)*1.25)*1.15))-((((EU557*1.1*2)*1.25)*1.15)))+AE557),6)</f>
        <v>19.006625</v>
      </c>
      <c r="AE557">
        <f>ROUND(((((EU557*1.1*2)*1.25)*1.15)),6)</f>
        <v>0.69574999999999998</v>
      </c>
      <c r="AF557">
        <f>ROUND(((EV557*1.1*2)),6)</f>
        <v>76.427999999999997</v>
      </c>
      <c r="AG557">
        <f t="shared" si="569"/>
        <v>0</v>
      </c>
      <c r="AH557">
        <f>((((EW557*1.1*2)*1.15)*1.15))</f>
        <v>11.143384999999999</v>
      </c>
      <c r="AI557">
        <f>((((EX557*1.1*2)*1.25)*1.15))</f>
        <v>6.3250000000000001E-2</v>
      </c>
      <c r="AJ557">
        <f t="shared" si="570"/>
        <v>0</v>
      </c>
      <c r="AK557">
        <v>322.02</v>
      </c>
      <c r="AL557">
        <v>281.27</v>
      </c>
      <c r="AM557">
        <v>6.01</v>
      </c>
      <c r="AN557">
        <v>0.22</v>
      </c>
      <c r="AO557">
        <v>34.74</v>
      </c>
      <c r="AP557">
        <v>0</v>
      </c>
      <c r="AQ557">
        <v>3.83</v>
      </c>
      <c r="AR557">
        <v>0.02</v>
      </c>
      <c r="AS557">
        <v>0</v>
      </c>
      <c r="AT557">
        <v>81</v>
      </c>
      <c r="AU557">
        <v>60</v>
      </c>
      <c r="AV557">
        <v>1</v>
      </c>
      <c r="AW557">
        <v>1</v>
      </c>
      <c r="AZ557">
        <v>1</v>
      </c>
      <c r="BA557">
        <v>1</v>
      </c>
      <c r="BB557">
        <v>1</v>
      </c>
      <c r="BC557">
        <v>1</v>
      </c>
      <c r="BD557" t="s">
        <v>3</v>
      </c>
      <c r="BE557" t="s">
        <v>3</v>
      </c>
      <c r="BF557" t="s">
        <v>3</v>
      </c>
      <c r="BG557" t="s">
        <v>3</v>
      </c>
      <c r="BH557">
        <v>0</v>
      </c>
      <c r="BI557">
        <v>1</v>
      </c>
      <c r="BJ557" t="s">
        <v>229</v>
      </c>
      <c r="BM557">
        <v>13001</v>
      </c>
      <c r="BN557">
        <v>0</v>
      </c>
      <c r="BO557" t="s">
        <v>3</v>
      </c>
      <c r="BP557">
        <v>0</v>
      </c>
      <c r="BQ557">
        <v>2</v>
      </c>
      <c r="BR557">
        <v>0</v>
      </c>
      <c r="BS557">
        <v>1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3</v>
      </c>
      <c r="BZ557">
        <v>90</v>
      </c>
      <c r="CA557">
        <v>70</v>
      </c>
      <c r="CE557">
        <v>0</v>
      </c>
      <c r="CF557">
        <v>0</v>
      </c>
      <c r="CG557">
        <v>0</v>
      </c>
      <c r="CM557">
        <v>0</v>
      </c>
      <c r="CN557" t="s">
        <v>1174</v>
      </c>
      <c r="CO557">
        <v>0</v>
      </c>
      <c r="CP557">
        <f t="shared" si="571"/>
        <v>216.41</v>
      </c>
      <c r="CQ557">
        <f t="shared" si="572"/>
        <v>618.79399999999998</v>
      </c>
      <c r="CR557">
        <f t="shared" si="573"/>
        <v>19.006625</v>
      </c>
      <c r="CS557">
        <f t="shared" si="574"/>
        <v>0.69574999999999998</v>
      </c>
      <c r="CT557">
        <f t="shared" si="575"/>
        <v>76.427999999999997</v>
      </c>
      <c r="CU557">
        <f t="shared" si="576"/>
        <v>0</v>
      </c>
      <c r="CV557">
        <f t="shared" si="577"/>
        <v>11.143384999999999</v>
      </c>
      <c r="CW557">
        <f t="shared" si="578"/>
        <v>6.3250000000000001E-2</v>
      </c>
      <c r="CX557">
        <f t="shared" si="579"/>
        <v>0</v>
      </c>
      <c r="CY557">
        <f t="shared" si="580"/>
        <v>18.9297</v>
      </c>
      <c r="CZ557">
        <f t="shared" si="581"/>
        <v>14.022</v>
      </c>
      <c r="DC557" t="s">
        <v>3</v>
      </c>
      <c r="DD557" t="s">
        <v>230</v>
      </c>
      <c r="DE557" t="s">
        <v>329</v>
      </c>
      <c r="DF557" t="s">
        <v>329</v>
      </c>
      <c r="DG557" t="s">
        <v>230</v>
      </c>
      <c r="DH557" t="s">
        <v>3</v>
      </c>
      <c r="DI557" t="s">
        <v>330</v>
      </c>
      <c r="DJ557" t="s">
        <v>329</v>
      </c>
      <c r="DK557" t="s">
        <v>3</v>
      </c>
      <c r="DL557" t="s">
        <v>3</v>
      </c>
      <c r="DM557" t="s">
        <v>3</v>
      </c>
      <c r="DN557">
        <v>0</v>
      </c>
      <c r="DO557">
        <v>0</v>
      </c>
      <c r="DP557">
        <v>1</v>
      </c>
      <c r="DQ557">
        <v>1</v>
      </c>
      <c r="DU557">
        <v>1005</v>
      </c>
      <c r="DV557" t="s">
        <v>76</v>
      </c>
      <c r="DW557" t="s">
        <v>76</v>
      </c>
      <c r="DX557">
        <v>100</v>
      </c>
      <c r="EE557">
        <v>45919573</v>
      </c>
      <c r="EF557">
        <v>2</v>
      </c>
      <c r="EG557" t="s">
        <v>24</v>
      </c>
      <c r="EH557">
        <v>0</v>
      </c>
      <c r="EI557" t="s">
        <v>3</v>
      </c>
      <c r="EJ557">
        <v>1</v>
      </c>
      <c r="EK557">
        <v>13001</v>
      </c>
      <c r="EL557" t="s">
        <v>223</v>
      </c>
      <c r="EM557" t="s">
        <v>224</v>
      </c>
      <c r="EO557" t="s">
        <v>327</v>
      </c>
      <c r="EQ557">
        <v>0</v>
      </c>
      <c r="ER557">
        <v>322.02</v>
      </c>
      <c r="ES557">
        <v>281.27</v>
      </c>
      <c r="ET557">
        <v>6.01</v>
      </c>
      <c r="EU557">
        <v>0.22</v>
      </c>
      <c r="EV557">
        <v>34.74</v>
      </c>
      <c r="EW557">
        <v>3.83</v>
      </c>
      <c r="EX557">
        <v>0.02</v>
      </c>
      <c r="EY557">
        <v>0</v>
      </c>
      <c r="FQ557">
        <v>0</v>
      </c>
      <c r="FR557">
        <f t="shared" si="582"/>
        <v>0</v>
      </c>
      <c r="FS557">
        <v>0</v>
      </c>
      <c r="FT557" t="s">
        <v>28</v>
      </c>
      <c r="FU557" t="s">
        <v>29</v>
      </c>
      <c r="FX557">
        <v>81</v>
      </c>
      <c r="FY557">
        <v>59.5</v>
      </c>
      <c r="GA557" t="s">
        <v>3</v>
      </c>
      <c r="GD557">
        <v>1</v>
      </c>
      <c r="GF557">
        <v>886243478</v>
      </c>
      <c r="GG557">
        <v>2</v>
      </c>
      <c r="GH557">
        <v>1</v>
      </c>
      <c r="GI557">
        <v>-2</v>
      </c>
      <c r="GJ557">
        <v>0</v>
      </c>
      <c r="GK557">
        <v>0</v>
      </c>
      <c r="GL557">
        <f t="shared" si="583"/>
        <v>0</v>
      </c>
      <c r="GM557">
        <f t="shared" si="584"/>
        <v>249.36</v>
      </c>
      <c r="GN557">
        <f t="shared" si="585"/>
        <v>249.36</v>
      </c>
      <c r="GO557">
        <f t="shared" si="586"/>
        <v>0</v>
      </c>
      <c r="GP557">
        <f t="shared" si="587"/>
        <v>0</v>
      </c>
      <c r="GR557">
        <v>0</v>
      </c>
      <c r="GS557">
        <v>0</v>
      </c>
      <c r="GT557">
        <v>0</v>
      </c>
      <c r="GU557" t="s">
        <v>3</v>
      </c>
      <c r="GV557">
        <f t="shared" si="588"/>
        <v>0</v>
      </c>
      <c r="GW557">
        <v>1</v>
      </c>
      <c r="GX557">
        <f t="shared" si="589"/>
        <v>0</v>
      </c>
      <c r="HA557">
        <v>0</v>
      </c>
      <c r="HB557">
        <v>0</v>
      </c>
      <c r="HC557">
        <f t="shared" si="590"/>
        <v>0</v>
      </c>
      <c r="IK557">
        <v>0</v>
      </c>
    </row>
    <row r="558" spans="1:245" x14ac:dyDescent="0.2">
      <c r="A558">
        <v>18</v>
      </c>
      <c r="B558">
        <v>1</v>
      </c>
      <c r="C558">
        <v>1284</v>
      </c>
      <c r="E558" t="s">
        <v>536</v>
      </c>
      <c r="F558" t="s">
        <v>234</v>
      </c>
      <c r="G558" t="s">
        <v>235</v>
      </c>
      <c r="H558" t="s">
        <v>19</v>
      </c>
      <c r="I558">
        <f>I556*J558</f>
        <v>1.2664999999999999E-2</v>
      </c>
      <c r="J558">
        <v>4.1798679867986799E-2</v>
      </c>
      <c r="O558">
        <f t="shared" si="556"/>
        <v>206.48</v>
      </c>
      <c r="P558">
        <f t="shared" si="557"/>
        <v>206.48</v>
      </c>
      <c r="Q558">
        <f t="shared" si="558"/>
        <v>0</v>
      </c>
      <c r="R558">
        <f t="shared" si="559"/>
        <v>0</v>
      </c>
      <c r="S558">
        <f t="shared" si="560"/>
        <v>0</v>
      </c>
      <c r="T558">
        <f t="shared" si="561"/>
        <v>0</v>
      </c>
      <c r="U558">
        <f t="shared" si="562"/>
        <v>0</v>
      </c>
      <c r="V558">
        <f t="shared" si="563"/>
        <v>0</v>
      </c>
      <c r="W558">
        <f t="shared" si="564"/>
        <v>0</v>
      </c>
      <c r="X558">
        <f t="shared" si="565"/>
        <v>0</v>
      </c>
      <c r="Y558">
        <f t="shared" si="566"/>
        <v>0</v>
      </c>
      <c r="AA558">
        <v>47636896</v>
      </c>
      <c r="AB558">
        <f t="shared" si="567"/>
        <v>16303</v>
      </c>
      <c r="AC558">
        <f t="shared" ref="AC558:AC569" si="593">ROUND((ES558),6)</f>
        <v>16303</v>
      </c>
      <c r="AD558">
        <f>ROUND((((ET558)-(EU558))+AE558),6)</f>
        <v>0</v>
      </c>
      <c r="AE558">
        <f t="shared" ref="AE558:AF561" si="594">ROUND((EU558),6)</f>
        <v>0</v>
      </c>
      <c r="AF558">
        <f t="shared" si="594"/>
        <v>0</v>
      </c>
      <c r="AG558">
        <f t="shared" si="569"/>
        <v>0</v>
      </c>
      <c r="AH558">
        <f t="shared" ref="AH558:AI561" si="595">(EW558)</f>
        <v>0</v>
      </c>
      <c r="AI558">
        <f t="shared" si="595"/>
        <v>0</v>
      </c>
      <c r="AJ558">
        <f t="shared" si="570"/>
        <v>0</v>
      </c>
      <c r="AK558">
        <v>16303</v>
      </c>
      <c r="AL558">
        <v>16303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81</v>
      </c>
      <c r="AU558">
        <v>60</v>
      </c>
      <c r="AV558">
        <v>1.06</v>
      </c>
      <c r="AW558">
        <v>1.06</v>
      </c>
      <c r="AZ558">
        <v>1</v>
      </c>
      <c r="BA558">
        <v>1</v>
      </c>
      <c r="BB558">
        <v>1</v>
      </c>
      <c r="BC558">
        <v>1</v>
      </c>
      <c r="BD558" t="s">
        <v>3</v>
      </c>
      <c r="BE558" t="s">
        <v>3</v>
      </c>
      <c r="BF558" t="s">
        <v>3</v>
      </c>
      <c r="BG558" t="s">
        <v>3</v>
      </c>
      <c r="BH558">
        <v>3</v>
      </c>
      <c r="BI558">
        <v>1</v>
      </c>
      <c r="BJ558" t="s">
        <v>236</v>
      </c>
      <c r="BM558">
        <v>13001</v>
      </c>
      <c r="BN558">
        <v>0</v>
      </c>
      <c r="BO558" t="s">
        <v>3</v>
      </c>
      <c r="BP558">
        <v>0</v>
      </c>
      <c r="BQ558">
        <v>2</v>
      </c>
      <c r="BR558">
        <v>0</v>
      </c>
      <c r="BS558">
        <v>1</v>
      </c>
      <c r="BT558">
        <v>1</v>
      </c>
      <c r="BU558">
        <v>1</v>
      </c>
      <c r="BV558">
        <v>1</v>
      </c>
      <c r="BW558">
        <v>1</v>
      </c>
      <c r="BX558">
        <v>1</v>
      </c>
      <c r="BY558" t="s">
        <v>3</v>
      </c>
      <c r="BZ558">
        <v>90</v>
      </c>
      <c r="CA558">
        <v>70</v>
      </c>
      <c r="CE558">
        <v>0</v>
      </c>
      <c r="CF558">
        <v>0</v>
      </c>
      <c r="CG558">
        <v>0</v>
      </c>
      <c r="CM558">
        <v>0</v>
      </c>
      <c r="CN558" t="s">
        <v>332</v>
      </c>
      <c r="CO558">
        <v>0</v>
      </c>
      <c r="CP558">
        <f t="shared" si="571"/>
        <v>206.48</v>
      </c>
      <c r="CQ558">
        <f t="shared" si="572"/>
        <v>16303</v>
      </c>
      <c r="CR558">
        <f t="shared" si="573"/>
        <v>0</v>
      </c>
      <c r="CS558">
        <f t="shared" si="574"/>
        <v>0</v>
      </c>
      <c r="CT558">
        <f t="shared" si="575"/>
        <v>0</v>
      </c>
      <c r="CU558">
        <f t="shared" si="576"/>
        <v>0</v>
      </c>
      <c r="CV558">
        <f t="shared" si="577"/>
        <v>0</v>
      </c>
      <c r="CW558">
        <f t="shared" si="578"/>
        <v>0</v>
      </c>
      <c r="CX558">
        <f t="shared" si="579"/>
        <v>0</v>
      </c>
      <c r="CY558">
        <f t="shared" si="580"/>
        <v>0</v>
      </c>
      <c r="CZ558">
        <f t="shared" si="581"/>
        <v>0</v>
      </c>
      <c r="DC558" t="s">
        <v>3</v>
      </c>
      <c r="DD558" t="s">
        <v>3</v>
      </c>
      <c r="DE558" t="s">
        <v>3</v>
      </c>
      <c r="DF558" t="s">
        <v>3</v>
      </c>
      <c r="DG558" t="s">
        <v>3</v>
      </c>
      <c r="DH558" t="s">
        <v>3</v>
      </c>
      <c r="DI558" t="s">
        <v>3</v>
      </c>
      <c r="DJ558" t="s">
        <v>3</v>
      </c>
      <c r="DK558" t="s">
        <v>3</v>
      </c>
      <c r="DL558" t="s">
        <v>3</v>
      </c>
      <c r="DM558" t="s">
        <v>3</v>
      </c>
      <c r="DN558">
        <v>0</v>
      </c>
      <c r="DO558">
        <v>0</v>
      </c>
      <c r="DP558">
        <v>1</v>
      </c>
      <c r="DQ558">
        <v>1</v>
      </c>
      <c r="DU558">
        <v>1009</v>
      </c>
      <c r="DV558" t="s">
        <v>19</v>
      </c>
      <c r="DW558" t="s">
        <v>19</v>
      </c>
      <c r="DX558">
        <v>1000</v>
      </c>
      <c r="EE558">
        <v>45919573</v>
      </c>
      <c r="EF558">
        <v>2</v>
      </c>
      <c r="EG558" t="s">
        <v>24</v>
      </c>
      <c r="EH558">
        <v>0</v>
      </c>
      <c r="EI558" t="s">
        <v>3</v>
      </c>
      <c r="EJ558">
        <v>1</v>
      </c>
      <c r="EK558">
        <v>13001</v>
      </c>
      <c r="EL558" t="s">
        <v>223</v>
      </c>
      <c r="EM558" t="s">
        <v>224</v>
      </c>
      <c r="EO558" t="s">
        <v>327</v>
      </c>
      <c r="EQ558">
        <v>0</v>
      </c>
      <c r="ER558">
        <v>16303</v>
      </c>
      <c r="ES558">
        <v>16303</v>
      </c>
      <c r="ET558">
        <v>0</v>
      </c>
      <c r="EU558">
        <v>0</v>
      </c>
      <c r="EV558">
        <v>0</v>
      </c>
      <c r="EW558">
        <v>0</v>
      </c>
      <c r="EX558">
        <v>0</v>
      </c>
      <c r="FQ558">
        <v>0</v>
      </c>
      <c r="FR558">
        <f t="shared" si="582"/>
        <v>0</v>
      </c>
      <c r="FS558">
        <v>0</v>
      </c>
      <c r="FT558" t="s">
        <v>28</v>
      </c>
      <c r="FU558" t="s">
        <v>29</v>
      </c>
      <c r="FX558">
        <v>81</v>
      </c>
      <c r="FY558">
        <v>59.5</v>
      </c>
      <c r="GA558" t="s">
        <v>3</v>
      </c>
      <c r="GD558">
        <v>1</v>
      </c>
      <c r="GF558">
        <v>-1644319245</v>
      </c>
      <c r="GG558">
        <v>2</v>
      </c>
      <c r="GH558">
        <v>1</v>
      </c>
      <c r="GI558">
        <v>-2</v>
      </c>
      <c r="GJ558">
        <v>0</v>
      </c>
      <c r="GK558">
        <v>0</v>
      </c>
      <c r="GL558">
        <f t="shared" si="583"/>
        <v>0</v>
      </c>
      <c r="GM558">
        <f t="shared" si="584"/>
        <v>206.48</v>
      </c>
      <c r="GN558">
        <f t="shared" si="585"/>
        <v>206.48</v>
      </c>
      <c r="GO558">
        <f t="shared" si="586"/>
        <v>0</v>
      </c>
      <c r="GP558">
        <f t="shared" si="587"/>
        <v>0</v>
      </c>
      <c r="GR558">
        <v>0</v>
      </c>
      <c r="GS558">
        <v>3</v>
      </c>
      <c r="GT558">
        <v>0</v>
      </c>
      <c r="GU558" t="s">
        <v>3</v>
      </c>
      <c r="GV558">
        <f t="shared" si="588"/>
        <v>0</v>
      </c>
      <c r="GW558">
        <v>1</v>
      </c>
      <c r="GX558">
        <f t="shared" si="589"/>
        <v>0</v>
      </c>
      <c r="HA558">
        <v>0</v>
      </c>
      <c r="HB558">
        <v>0</v>
      </c>
      <c r="HC558">
        <f t="shared" si="590"/>
        <v>0</v>
      </c>
      <c r="IK558">
        <v>0</v>
      </c>
    </row>
    <row r="559" spans="1:245" x14ac:dyDescent="0.2">
      <c r="A559">
        <v>18</v>
      </c>
      <c r="B559">
        <v>1</v>
      </c>
      <c r="C559">
        <v>1293</v>
      </c>
      <c r="E559" t="s">
        <v>536</v>
      </c>
      <c r="F559" t="s">
        <v>234</v>
      </c>
      <c r="G559" t="s">
        <v>235</v>
      </c>
      <c r="H559" t="s">
        <v>19</v>
      </c>
      <c r="I559">
        <f>I557*J559</f>
        <v>1.2664999999999999E-2</v>
      </c>
      <c r="J559">
        <v>4.1798679867986799E-2</v>
      </c>
      <c r="O559">
        <f t="shared" si="556"/>
        <v>206.48</v>
      </c>
      <c r="P559">
        <f t="shared" si="557"/>
        <v>206.48</v>
      </c>
      <c r="Q559">
        <f t="shared" si="558"/>
        <v>0</v>
      </c>
      <c r="R559">
        <f t="shared" si="559"/>
        <v>0</v>
      </c>
      <c r="S559">
        <f t="shared" si="560"/>
        <v>0</v>
      </c>
      <c r="T559">
        <f t="shared" si="561"/>
        <v>0</v>
      </c>
      <c r="U559">
        <f t="shared" si="562"/>
        <v>0</v>
      </c>
      <c r="V559">
        <f t="shared" si="563"/>
        <v>0</v>
      </c>
      <c r="W559">
        <f t="shared" si="564"/>
        <v>0</v>
      </c>
      <c r="X559">
        <f t="shared" si="565"/>
        <v>0</v>
      </c>
      <c r="Y559">
        <f t="shared" si="566"/>
        <v>0</v>
      </c>
      <c r="AA559">
        <v>47641669</v>
      </c>
      <c r="AB559">
        <f t="shared" si="567"/>
        <v>16303</v>
      </c>
      <c r="AC559">
        <f t="shared" si="593"/>
        <v>16303</v>
      </c>
      <c r="AD559">
        <f>ROUND((((ET559)-(EU559))+AE559),6)</f>
        <v>0</v>
      </c>
      <c r="AE559">
        <f t="shared" si="594"/>
        <v>0</v>
      </c>
      <c r="AF559">
        <f t="shared" si="594"/>
        <v>0</v>
      </c>
      <c r="AG559">
        <f t="shared" si="569"/>
        <v>0</v>
      </c>
      <c r="AH559">
        <f t="shared" si="595"/>
        <v>0</v>
      </c>
      <c r="AI559">
        <f t="shared" si="595"/>
        <v>0</v>
      </c>
      <c r="AJ559">
        <f t="shared" si="570"/>
        <v>0</v>
      </c>
      <c r="AK559">
        <v>16303</v>
      </c>
      <c r="AL559">
        <v>16303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81</v>
      </c>
      <c r="AU559">
        <v>60</v>
      </c>
      <c r="AV559">
        <v>1</v>
      </c>
      <c r="AW559">
        <v>1</v>
      </c>
      <c r="AZ559">
        <v>1</v>
      </c>
      <c r="BA559">
        <v>1</v>
      </c>
      <c r="BB559">
        <v>1</v>
      </c>
      <c r="BC559">
        <v>1</v>
      </c>
      <c r="BD559" t="s">
        <v>3</v>
      </c>
      <c r="BE559" t="s">
        <v>3</v>
      </c>
      <c r="BF559" t="s">
        <v>3</v>
      </c>
      <c r="BG559" t="s">
        <v>3</v>
      </c>
      <c r="BH559">
        <v>3</v>
      </c>
      <c r="BI559">
        <v>1</v>
      </c>
      <c r="BJ559" t="s">
        <v>236</v>
      </c>
      <c r="BM559">
        <v>13001</v>
      </c>
      <c r="BN559">
        <v>0</v>
      </c>
      <c r="BO559" t="s">
        <v>3</v>
      </c>
      <c r="BP559">
        <v>0</v>
      </c>
      <c r="BQ559">
        <v>2</v>
      </c>
      <c r="BR559">
        <v>0</v>
      </c>
      <c r="BS559">
        <v>1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3</v>
      </c>
      <c r="BZ559">
        <v>90</v>
      </c>
      <c r="CA559">
        <v>70</v>
      </c>
      <c r="CE559">
        <v>0</v>
      </c>
      <c r="CF559">
        <v>0</v>
      </c>
      <c r="CG559">
        <v>0</v>
      </c>
      <c r="CM559">
        <v>0</v>
      </c>
      <c r="CN559" t="s">
        <v>332</v>
      </c>
      <c r="CO559">
        <v>0</v>
      </c>
      <c r="CP559">
        <f t="shared" si="571"/>
        <v>206.48</v>
      </c>
      <c r="CQ559">
        <f t="shared" si="572"/>
        <v>16303</v>
      </c>
      <c r="CR559">
        <f t="shared" si="573"/>
        <v>0</v>
      </c>
      <c r="CS559">
        <f t="shared" si="574"/>
        <v>0</v>
      </c>
      <c r="CT559">
        <f t="shared" si="575"/>
        <v>0</v>
      </c>
      <c r="CU559">
        <f t="shared" si="576"/>
        <v>0</v>
      </c>
      <c r="CV559">
        <f t="shared" si="577"/>
        <v>0</v>
      </c>
      <c r="CW559">
        <f t="shared" si="578"/>
        <v>0</v>
      </c>
      <c r="CX559">
        <f t="shared" si="579"/>
        <v>0</v>
      </c>
      <c r="CY559">
        <f t="shared" si="580"/>
        <v>0</v>
      </c>
      <c r="CZ559">
        <f t="shared" si="581"/>
        <v>0</v>
      </c>
      <c r="DC559" t="s">
        <v>3</v>
      </c>
      <c r="DD559" t="s">
        <v>3</v>
      </c>
      <c r="DE559" t="s">
        <v>3</v>
      </c>
      <c r="DF559" t="s">
        <v>3</v>
      </c>
      <c r="DG559" t="s">
        <v>3</v>
      </c>
      <c r="DH559" t="s">
        <v>3</v>
      </c>
      <c r="DI559" t="s">
        <v>3</v>
      </c>
      <c r="DJ559" t="s">
        <v>3</v>
      </c>
      <c r="DK559" t="s">
        <v>3</v>
      </c>
      <c r="DL559" t="s">
        <v>3</v>
      </c>
      <c r="DM559" t="s">
        <v>3</v>
      </c>
      <c r="DN559">
        <v>0</v>
      </c>
      <c r="DO559">
        <v>0</v>
      </c>
      <c r="DP559">
        <v>1</v>
      </c>
      <c r="DQ559">
        <v>1</v>
      </c>
      <c r="DU559">
        <v>1009</v>
      </c>
      <c r="DV559" t="s">
        <v>19</v>
      </c>
      <c r="DW559" t="s">
        <v>19</v>
      </c>
      <c r="DX559">
        <v>1000</v>
      </c>
      <c r="EE559">
        <v>45919573</v>
      </c>
      <c r="EF559">
        <v>2</v>
      </c>
      <c r="EG559" t="s">
        <v>24</v>
      </c>
      <c r="EH559">
        <v>0</v>
      </c>
      <c r="EI559" t="s">
        <v>3</v>
      </c>
      <c r="EJ559">
        <v>1</v>
      </c>
      <c r="EK559">
        <v>13001</v>
      </c>
      <c r="EL559" t="s">
        <v>223</v>
      </c>
      <c r="EM559" t="s">
        <v>224</v>
      </c>
      <c r="EO559" t="s">
        <v>327</v>
      </c>
      <c r="EQ559">
        <v>0</v>
      </c>
      <c r="ER559">
        <v>16303</v>
      </c>
      <c r="ES559">
        <v>16303</v>
      </c>
      <c r="ET559">
        <v>0</v>
      </c>
      <c r="EU559">
        <v>0</v>
      </c>
      <c r="EV559">
        <v>0</v>
      </c>
      <c r="EW559">
        <v>0</v>
      </c>
      <c r="EX559">
        <v>0</v>
      </c>
      <c r="FQ559">
        <v>0</v>
      </c>
      <c r="FR559">
        <f t="shared" si="582"/>
        <v>0</v>
      </c>
      <c r="FS559">
        <v>0</v>
      </c>
      <c r="FT559" t="s">
        <v>28</v>
      </c>
      <c r="FU559" t="s">
        <v>29</v>
      </c>
      <c r="FX559">
        <v>81</v>
      </c>
      <c r="FY559">
        <v>59.5</v>
      </c>
      <c r="GA559" t="s">
        <v>3</v>
      </c>
      <c r="GD559">
        <v>1</v>
      </c>
      <c r="GF559">
        <v>-1644319245</v>
      </c>
      <c r="GG559">
        <v>2</v>
      </c>
      <c r="GH559">
        <v>1</v>
      </c>
      <c r="GI559">
        <v>-2</v>
      </c>
      <c r="GJ559">
        <v>0</v>
      </c>
      <c r="GK559">
        <v>0</v>
      </c>
      <c r="GL559">
        <f t="shared" si="583"/>
        <v>0</v>
      </c>
      <c r="GM559">
        <f t="shared" si="584"/>
        <v>206.48</v>
      </c>
      <c r="GN559">
        <f t="shared" si="585"/>
        <v>206.48</v>
      </c>
      <c r="GO559">
        <f t="shared" si="586"/>
        <v>0</v>
      </c>
      <c r="GP559">
        <f t="shared" si="587"/>
        <v>0</v>
      </c>
      <c r="GR559">
        <v>0</v>
      </c>
      <c r="GS559">
        <v>0</v>
      </c>
      <c r="GT559">
        <v>0</v>
      </c>
      <c r="GU559" t="s">
        <v>3</v>
      </c>
      <c r="GV559">
        <f t="shared" si="588"/>
        <v>0</v>
      </c>
      <c r="GW559">
        <v>1</v>
      </c>
      <c r="GX559">
        <f t="shared" si="589"/>
        <v>0</v>
      </c>
      <c r="HA559">
        <v>0</v>
      </c>
      <c r="HB559">
        <v>0</v>
      </c>
      <c r="HC559">
        <f t="shared" si="590"/>
        <v>0</v>
      </c>
      <c r="IK559">
        <v>0</v>
      </c>
    </row>
    <row r="560" spans="1:245" x14ac:dyDescent="0.2">
      <c r="A560">
        <v>18</v>
      </c>
      <c r="B560">
        <v>1</v>
      </c>
      <c r="C560">
        <v>1283</v>
      </c>
      <c r="E560" t="s">
        <v>537</v>
      </c>
      <c r="F560" t="s">
        <v>238</v>
      </c>
      <c r="G560" t="s">
        <v>239</v>
      </c>
      <c r="H560" t="s">
        <v>19</v>
      </c>
      <c r="I560">
        <f>I556*J560</f>
        <v>-1.2664999999999999E-2</v>
      </c>
      <c r="J560">
        <v>-4.1798679867986799E-2</v>
      </c>
      <c r="O560">
        <f t="shared" si="556"/>
        <v>-181.27</v>
      </c>
      <c r="P560">
        <f t="shared" si="557"/>
        <v>-181.27</v>
      </c>
      <c r="Q560">
        <f t="shared" si="558"/>
        <v>0</v>
      </c>
      <c r="R560">
        <f t="shared" si="559"/>
        <v>0</v>
      </c>
      <c r="S560">
        <f t="shared" si="560"/>
        <v>0</v>
      </c>
      <c r="T560">
        <f t="shared" si="561"/>
        <v>0</v>
      </c>
      <c r="U560">
        <f t="shared" si="562"/>
        <v>0</v>
      </c>
      <c r="V560">
        <f t="shared" si="563"/>
        <v>0</v>
      </c>
      <c r="W560">
        <f t="shared" si="564"/>
        <v>0</v>
      </c>
      <c r="X560">
        <f t="shared" si="565"/>
        <v>0</v>
      </c>
      <c r="Y560">
        <f t="shared" si="566"/>
        <v>0</v>
      </c>
      <c r="AA560">
        <v>47636896</v>
      </c>
      <c r="AB560">
        <f t="shared" si="567"/>
        <v>14312.87</v>
      </c>
      <c r="AC560">
        <f t="shared" si="593"/>
        <v>14312.87</v>
      </c>
      <c r="AD560">
        <f>ROUND((((ET560)-(EU560))+AE560),6)</f>
        <v>0</v>
      </c>
      <c r="AE560">
        <f t="shared" si="594"/>
        <v>0</v>
      </c>
      <c r="AF560">
        <f t="shared" si="594"/>
        <v>0</v>
      </c>
      <c r="AG560">
        <f t="shared" si="569"/>
        <v>0</v>
      </c>
      <c r="AH560">
        <f t="shared" si="595"/>
        <v>0</v>
      </c>
      <c r="AI560">
        <f t="shared" si="595"/>
        <v>0</v>
      </c>
      <c r="AJ560">
        <f t="shared" si="570"/>
        <v>0</v>
      </c>
      <c r="AK560">
        <v>14312.87</v>
      </c>
      <c r="AL560">
        <v>14312.87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81</v>
      </c>
      <c r="AU560">
        <v>60</v>
      </c>
      <c r="AV560">
        <v>1.06</v>
      </c>
      <c r="AW560">
        <v>1.06</v>
      </c>
      <c r="AZ560">
        <v>1</v>
      </c>
      <c r="BA560">
        <v>1</v>
      </c>
      <c r="BB560">
        <v>1</v>
      </c>
      <c r="BC560">
        <v>1</v>
      </c>
      <c r="BD560" t="s">
        <v>3</v>
      </c>
      <c r="BE560" t="s">
        <v>3</v>
      </c>
      <c r="BF560" t="s">
        <v>3</v>
      </c>
      <c r="BG560" t="s">
        <v>3</v>
      </c>
      <c r="BH560">
        <v>3</v>
      </c>
      <c r="BI560">
        <v>1</v>
      </c>
      <c r="BJ560" t="s">
        <v>240</v>
      </c>
      <c r="BM560">
        <v>13001</v>
      </c>
      <c r="BN560">
        <v>0</v>
      </c>
      <c r="BO560" t="s">
        <v>3</v>
      </c>
      <c r="BP560">
        <v>0</v>
      </c>
      <c r="BQ560">
        <v>2</v>
      </c>
      <c r="BR560">
        <v>1</v>
      </c>
      <c r="BS560">
        <v>1</v>
      </c>
      <c r="BT560">
        <v>1</v>
      </c>
      <c r="BU560">
        <v>1</v>
      </c>
      <c r="BV560">
        <v>1</v>
      </c>
      <c r="BW560">
        <v>1</v>
      </c>
      <c r="BX560">
        <v>1</v>
      </c>
      <c r="BY560" t="s">
        <v>3</v>
      </c>
      <c r="BZ560">
        <v>90</v>
      </c>
      <c r="CA560">
        <v>70</v>
      </c>
      <c r="CE560">
        <v>0</v>
      </c>
      <c r="CF560">
        <v>0</v>
      </c>
      <c r="CG560">
        <v>0</v>
      </c>
      <c r="CM560">
        <v>0</v>
      </c>
      <c r="CN560" t="s">
        <v>332</v>
      </c>
      <c r="CO560">
        <v>0</v>
      </c>
      <c r="CP560">
        <f t="shared" si="571"/>
        <v>-181.27</v>
      </c>
      <c r="CQ560">
        <f t="shared" si="572"/>
        <v>14312.87</v>
      </c>
      <c r="CR560">
        <f t="shared" si="573"/>
        <v>0</v>
      </c>
      <c r="CS560">
        <f t="shared" si="574"/>
        <v>0</v>
      </c>
      <c r="CT560">
        <f t="shared" si="575"/>
        <v>0</v>
      </c>
      <c r="CU560">
        <f t="shared" si="576"/>
        <v>0</v>
      </c>
      <c r="CV560">
        <f t="shared" si="577"/>
        <v>0</v>
      </c>
      <c r="CW560">
        <f t="shared" si="578"/>
        <v>0</v>
      </c>
      <c r="CX560">
        <f t="shared" si="579"/>
        <v>0</v>
      </c>
      <c r="CY560">
        <f t="shared" si="580"/>
        <v>0</v>
      </c>
      <c r="CZ560">
        <f t="shared" si="581"/>
        <v>0</v>
      </c>
      <c r="DC560" t="s">
        <v>3</v>
      </c>
      <c r="DD560" t="s">
        <v>3</v>
      </c>
      <c r="DE560" t="s">
        <v>3</v>
      </c>
      <c r="DF560" t="s">
        <v>3</v>
      </c>
      <c r="DG560" t="s">
        <v>3</v>
      </c>
      <c r="DH560" t="s">
        <v>3</v>
      </c>
      <c r="DI560" t="s">
        <v>3</v>
      </c>
      <c r="DJ560" t="s">
        <v>3</v>
      </c>
      <c r="DK560" t="s">
        <v>3</v>
      </c>
      <c r="DL560" t="s">
        <v>3</v>
      </c>
      <c r="DM560" t="s">
        <v>3</v>
      </c>
      <c r="DN560">
        <v>0</v>
      </c>
      <c r="DO560">
        <v>0</v>
      </c>
      <c r="DP560">
        <v>1</v>
      </c>
      <c r="DQ560">
        <v>1</v>
      </c>
      <c r="DU560">
        <v>1009</v>
      </c>
      <c r="DV560" t="s">
        <v>19</v>
      </c>
      <c r="DW560" t="s">
        <v>19</v>
      </c>
      <c r="DX560">
        <v>1000</v>
      </c>
      <c r="EE560">
        <v>45919573</v>
      </c>
      <c r="EF560">
        <v>2</v>
      </c>
      <c r="EG560" t="s">
        <v>24</v>
      </c>
      <c r="EH560">
        <v>0</v>
      </c>
      <c r="EI560" t="s">
        <v>3</v>
      </c>
      <c r="EJ560">
        <v>1</v>
      </c>
      <c r="EK560">
        <v>13001</v>
      </c>
      <c r="EL560" t="s">
        <v>223</v>
      </c>
      <c r="EM560" t="s">
        <v>224</v>
      </c>
      <c r="EO560" t="s">
        <v>327</v>
      </c>
      <c r="EQ560">
        <v>32768</v>
      </c>
      <c r="ER560">
        <v>14312.87</v>
      </c>
      <c r="ES560">
        <v>14312.87</v>
      </c>
      <c r="ET560">
        <v>0</v>
      </c>
      <c r="EU560">
        <v>0</v>
      </c>
      <c r="EV560">
        <v>0</v>
      </c>
      <c r="EW560">
        <v>0</v>
      </c>
      <c r="EX560">
        <v>0</v>
      </c>
      <c r="FQ560">
        <v>0</v>
      </c>
      <c r="FR560">
        <f t="shared" si="582"/>
        <v>0</v>
      </c>
      <c r="FS560">
        <v>0</v>
      </c>
      <c r="FT560" t="s">
        <v>28</v>
      </c>
      <c r="FU560" t="s">
        <v>29</v>
      </c>
      <c r="FX560">
        <v>81</v>
      </c>
      <c r="FY560">
        <v>59.5</v>
      </c>
      <c r="GA560" t="s">
        <v>3</v>
      </c>
      <c r="GD560">
        <v>1</v>
      </c>
      <c r="GF560">
        <v>314961973</v>
      </c>
      <c r="GG560">
        <v>2</v>
      </c>
      <c r="GH560">
        <v>1</v>
      </c>
      <c r="GI560">
        <v>-2</v>
      </c>
      <c r="GJ560">
        <v>0</v>
      </c>
      <c r="GK560">
        <v>0</v>
      </c>
      <c r="GL560">
        <f t="shared" si="583"/>
        <v>0</v>
      </c>
      <c r="GM560">
        <f t="shared" si="584"/>
        <v>-181.27</v>
      </c>
      <c r="GN560">
        <f t="shared" si="585"/>
        <v>-181.27</v>
      </c>
      <c r="GO560">
        <f t="shared" si="586"/>
        <v>0</v>
      </c>
      <c r="GP560">
        <f t="shared" si="587"/>
        <v>0</v>
      </c>
      <c r="GR560">
        <v>0</v>
      </c>
      <c r="GS560">
        <v>3</v>
      </c>
      <c r="GT560">
        <v>0</v>
      </c>
      <c r="GU560" t="s">
        <v>3</v>
      </c>
      <c r="GV560">
        <f t="shared" si="588"/>
        <v>0</v>
      </c>
      <c r="GW560">
        <v>1</v>
      </c>
      <c r="GX560">
        <f t="shared" si="589"/>
        <v>0</v>
      </c>
      <c r="HA560">
        <v>0</v>
      </c>
      <c r="HB560">
        <v>0</v>
      </c>
      <c r="HC560">
        <f t="shared" si="590"/>
        <v>0</v>
      </c>
      <c r="IK560">
        <v>0</v>
      </c>
    </row>
    <row r="561" spans="1:245" x14ac:dyDescent="0.2">
      <c r="A561">
        <v>18</v>
      </c>
      <c r="B561">
        <v>1</v>
      </c>
      <c r="C561">
        <v>1292</v>
      </c>
      <c r="E561" t="s">
        <v>537</v>
      </c>
      <c r="F561" t="s">
        <v>238</v>
      </c>
      <c r="G561" t="s">
        <v>239</v>
      </c>
      <c r="H561" t="s">
        <v>19</v>
      </c>
      <c r="I561">
        <f>I557*J561</f>
        <v>-1.2664999999999999E-2</v>
      </c>
      <c r="J561">
        <v>-4.1798679867986799E-2</v>
      </c>
      <c r="O561">
        <f t="shared" si="556"/>
        <v>-181.27</v>
      </c>
      <c r="P561">
        <f t="shared" si="557"/>
        <v>-181.27</v>
      </c>
      <c r="Q561">
        <f t="shared" si="558"/>
        <v>0</v>
      </c>
      <c r="R561">
        <f t="shared" si="559"/>
        <v>0</v>
      </c>
      <c r="S561">
        <f t="shared" si="560"/>
        <v>0</v>
      </c>
      <c r="T561">
        <f t="shared" si="561"/>
        <v>0</v>
      </c>
      <c r="U561">
        <f t="shared" si="562"/>
        <v>0</v>
      </c>
      <c r="V561">
        <f t="shared" si="563"/>
        <v>0</v>
      </c>
      <c r="W561">
        <f t="shared" si="564"/>
        <v>0</v>
      </c>
      <c r="X561">
        <f t="shared" si="565"/>
        <v>0</v>
      </c>
      <c r="Y561">
        <f t="shared" si="566"/>
        <v>0</v>
      </c>
      <c r="AA561">
        <v>47641669</v>
      </c>
      <c r="AB561">
        <f t="shared" si="567"/>
        <v>14312.87</v>
      </c>
      <c r="AC561">
        <f t="shared" si="593"/>
        <v>14312.87</v>
      </c>
      <c r="AD561">
        <f>ROUND((((ET561)-(EU561))+AE561),6)</f>
        <v>0</v>
      </c>
      <c r="AE561">
        <f t="shared" si="594"/>
        <v>0</v>
      </c>
      <c r="AF561">
        <f t="shared" si="594"/>
        <v>0</v>
      </c>
      <c r="AG561">
        <f t="shared" si="569"/>
        <v>0</v>
      </c>
      <c r="AH561">
        <f t="shared" si="595"/>
        <v>0</v>
      </c>
      <c r="AI561">
        <f t="shared" si="595"/>
        <v>0</v>
      </c>
      <c r="AJ561">
        <f t="shared" si="570"/>
        <v>0</v>
      </c>
      <c r="AK561">
        <v>14312.87</v>
      </c>
      <c r="AL561">
        <v>14312.87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81</v>
      </c>
      <c r="AU561">
        <v>60</v>
      </c>
      <c r="AV561">
        <v>1</v>
      </c>
      <c r="AW561">
        <v>1</v>
      </c>
      <c r="AZ561">
        <v>1</v>
      </c>
      <c r="BA561">
        <v>1</v>
      </c>
      <c r="BB561">
        <v>1</v>
      </c>
      <c r="BC561">
        <v>1</v>
      </c>
      <c r="BD561" t="s">
        <v>3</v>
      </c>
      <c r="BE561" t="s">
        <v>3</v>
      </c>
      <c r="BF561" t="s">
        <v>3</v>
      </c>
      <c r="BG561" t="s">
        <v>3</v>
      </c>
      <c r="BH561">
        <v>3</v>
      </c>
      <c r="BI561">
        <v>1</v>
      </c>
      <c r="BJ561" t="s">
        <v>240</v>
      </c>
      <c r="BM561">
        <v>13001</v>
      </c>
      <c r="BN561">
        <v>0</v>
      </c>
      <c r="BO561" t="s">
        <v>3</v>
      </c>
      <c r="BP561">
        <v>0</v>
      </c>
      <c r="BQ561">
        <v>2</v>
      </c>
      <c r="BR561">
        <v>1</v>
      </c>
      <c r="BS561">
        <v>1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3</v>
      </c>
      <c r="BZ561">
        <v>90</v>
      </c>
      <c r="CA561">
        <v>70</v>
      </c>
      <c r="CE561">
        <v>0</v>
      </c>
      <c r="CF561">
        <v>0</v>
      </c>
      <c r="CG561">
        <v>0</v>
      </c>
      <c r="CM561">
        <v>0</v>
      </c>
      <c r="CN561" t="s">
        <v>332</v>
      </c>
      <c r="CO561">
        <v>0</v>
      </c>
      <c r="CP561">
        <f t="shared" si="571"/>
        <v>-181.27</v>
      </c>
      <c r="CQ561">
        <f t="shared" si="572"/>
        <v>14312.87</v>
      </c>
      <c r="CR561">
        <f t="shared" si="573"/>
        <v>0</v>
      </c>
      <c r="CS561">
        <f t="shared" si="574"/>
        <v>0</v>
      </c>
      <c r="CT561">
        <f t="shared" si="575"/>
        <v>0</v>
      </c>
      <c r="CU561">
        <f t="shared" si="576"/>
        <v>0</v>
      </c>
      <c r="CV561">
        <f t="shared" si="577"/>
        <v>0</v>
      </c>
      <c r="CW561">
        <f t="shared" si="578"/>
        <v>0</v>
      </c>
      <c r="CX561">
        <f t="shared" si="579"/>
        <v>0</v>
      </c>
      <c r="CY561">
        <f t="shared" si="580"/>
        <v>0</v>
      </c>
      <c r="CZ561">
        <f t="shared" si="581"/>
        <v>0</v>
      </c>
      <c r="DC561" t="s">
        <v>3</v>
      </c>
      <c r="DD561" t="s">
        <v>3</v>
      </c>
      <c r="DE561" t="s">
        <v>3</v>
      </c>
      <c r="DF561" t="s">
        <v>3</v>
      </c>
      <c r="DG561" t="s">
        <v>3</v>
      </c>
      <c r="DH561" t="s">
        <v>3</v>
      </c>
      <c r="DI561" t="s">
        <v>3</v>
      </c>
      <c r="DJ561" t="s">
        <v>3</v>
      </c>
      <c r="DK561" t="s">
        <v>3</v>
      </c>
      <c r="DL561" t="s">
        <v>3</v>
      </c>
      <c r="DM561" t="s">
        <v>3</v>
      </c>
      <c r="DN561">
        <v>0</v>
      </c>
      <c r="DO561">
        <v>0</v>
      </c>
      <c r="DP561">
        <v>1</v>
      </c>
      <c r="DQ561">
        <v>1</v>
      </c>
      <c r="DU561">
        <v>1009</v>
      </c>
      <c r="DV561" t="s">
        <v>19</v>
      </c>
      <c r="DW561" t="s">
        <v>19</v>
      </c>
      <c r="DX561">
        <v>1000</v>
      </c>
      <c r="EE561">
        <v>45919573</v>
      </c>
      <c r="EF561">
        <v>2</v>
      </c>
      <c r="EG561" t="s">
        <v>24</v>
      </c>
      <c r="EH561">
        <v>0</v>
      </c>
      <c r="EI561" t="s">
        <v>3</v>
      </c>
      <c r="EJ561">
        <v>1</v>
      </c>
      <c r="EK561">
        <v>13001</v>
      </c>
      <c r="EL561" t="s">
        <v>223</v>
      </c>
      <c r="EM561" t="s">
        <v>224</v>
      </c>
      <c r="EO561" t="s">
        <v>327</v>
      </c>
      <c r="EQ561">
        <v>32768</v>
      </c>
      <c r="ER561">
        <v>14312.87</v>
      </c>
      <c r="ES561">
        <v>14312.87</v>
      </c>
      <c r="ET561">
        <v>0</v>
      </c>
      <c r="EU561">
        <v>0</v>
      </c>
      <c r="EV561">
        <v>0</v>
      </c>
      <c r="EW561">
        <v>0</v>
      </c>
      <c r="EX561">
        <v>0</v>
      </c>
      <c r="FQ561">
        <v>0</v>
      </c>
      <c r="FR561">
        <f t="shared" si="582"/>
        <v>0</v>
      </c>
      <c r="FS561">
        <v>0</v>
      </c>
      <c r="FT561" t="s">
        <v>28</v>
      </c>
      <c r="FU561" t="s">
        <v>29</v>
      </c>
      <c r="FX561">
        <v>81</v>
      </c>
      <c r="FY561">
        <v>59.5</v>
      </c>
      <c r="GA561" t="s">
        <v>3</v>
      </c>
      <c r="GD561">
        <v>1</v>
      </c>
      <c r="GF561">
        <v>314961973</v>
      </c>
      <c r="GG561">
        <v>2</v>
      </c>
      <c r="GH561">
        <v>1</v>
      </c>
      <c r="GI561">
        <v>-2</v>
      </c>
      <c r="GJ561">
        <v>0</v>
      </c>
      <c r="GK561">
        <v>0</v>
      </c>
      <c r="GL561">
        <f t="shared" si="583"/>
        <v>0</v>
      </c>
      <c r="GM561">
        <f t="shared" si="584"/>
        <v>-181.27</v>
      </c>
      <c r="GN561">
        <f t="shared" si="585"/>
        <v>-181.27</v>
      </c>
      <c r="GO561">
        <f t="shared" si="586"/>
        <v>0</v>
      </c>
      <c r="GP561">
        <f t="shared" si="587"/>
        <v>0</v>
      </c>
      <c r="GR561">
        <v>0</v>
      </c>
      <c r="GS561">
        <v>0</v>
      </c>
      <c r="GT561">
        <v>0</v>
      </c>
      <c r="GU561" t="s">
        <v>3</v>
      </c>
      <c r="GV561">
        <f t="shared" si="588"/>
        <v>0</v>
      </c>
      <c r="GW561">
        <v>1</v>
      </c>
      <c r="GX561">
        <f t="shared" si="589"/>
        <v>0</v>
      </c>
      <c r="HA561">
        <v>0</v>
      </c>
      <c r="HB561">
        <v>0</v>
      </c>
      <c r="HC561">
        <f t="shared" si="590"/>
        <v>0</v>
      </c>
      <c r="IK561">
        <v>0</v>
      </c>
    </row>
    <row r="562" spans="1:245" x14ac:dyDescent="0.2">
      <c r="A562">
        <v>17</v>
      </c>
      <c r="B562">
        <v>1</v>
      </c>
      <c r="C562">
        <f>ROW(SmtRes!A1299)</f>
        <v>1299</v>
      </c>
      <c r="D562">
        <f>ROW(EtalonRes!A1288)</f>
        <v>1288</v>
      </c>
      <c r="E562" t="s">
        <v>538</v>
      </c>
      <c r="F562" t="s">
        <v>443</v>
      </c>
      <c r="G562" t="s">
        <v>444</v>
      </c>
      <c r="H562" t="s">
        <v>251</v>
      </c>
      <c r="I562">
        <v>6</v>
      </c>
      <c r="J562">
        <v>0</v>
      </c>
      <c r="O562">
        <f t="shared" si="556"/>
        <v>55.93</v>
      </c>
      <c r="P562">
        <f t="shared" si="557"/>
        <v>46.8</v>
      </c>
      <c r="Q562">
        <f t="shared" si="558"/>
        <v>0</v>
      </c>
      <c r="R562">
        <f t="shared" si="559"/>
        <v>0</v>
      </c>
      <c r="S562">
        <f t="shared" si="560"/>
        <v>9.1300000000000008</v>
      </c>
      <c r="T562">
        <f t="shared" si="561"/>
        <v>0</v>
      </c>
      <c r="U562">
        <f t="shared" si="562"/>
        <v>0.95219999999999994</v>
      </c>
      <c r="V562">
        <f t="shared" si="563"/>
        <v>0</v>
      </c>
      <c r="W562">
        <f t="shared" si="564"/>
        <v>0</v>
      </c>
      <c r="X562">
        <f t="shared" si="565"/>
        <v>9.86</v>
      </c>
      <c r="Y562">
        <f t="shared" si="566"/>
        <v>5.0199999999999996</v>
      </c>
      <c r="AA562">
        <v>47636896</v>
      </c>
      <c r="AB562">
        <f t="shared" si="567"/>
        <v>9.3208749999999991</v>
      </c>
      <c r="AC562">
        <f t="shared" si="593"/>
        <v>7.8</v>
      </c>
      <c r="AD562">
        <f>ROUND((((((ET562*1.15)*1.25))-(((EU562*1.15)*1.25)))+AE562),6)</f>
        <v>0</v>
      </c>
      <c r="AE562">
        <f>ROUND((((EU562*1.15)*1.25)),6)</f>
        <v>0</v>
      </c>
      <c r="AF562">
        <f>ROUND((((EV562*1.15)*1.15)),6)</f>
        <v>1.520875</v>
      </c>
      <c r="AG562">
        <f t="shared" si="569"/>
        <v>0</v>
      </c>
      <c r="AH562">
        <f>(((EW562*1.15)*1.15))</f>
        <v>0.15869999999999998</v>
      </c>
      <c r="AI562">
        <f>(((EX562*1.15)*1.25))</f>
        <v>0</v>
      </c>
      <c r="AJ562">
        <f t="shared" si="570"/>
        <v>0</v>
      </c>
      <c r="AK562">
        <v>8.9499999999999993</v>
      </c>
      <c r="AL562">
        <v>7.8</v>
      </c>
      <c r="AM562">
        <v>0</v>
      </c>
      <c r="AN562">
        <v>0</v>
      </c>
      <c r="AO562">
        <v>1.1499999999999999</v>
      </c>
      <c r="AP562">
        <v>0</v>
      </c>
      <c r="AQ562">
        <v>0.12</v>
      </c>
      <c r="AR562">
        <v>0</v>
      </c>
      <c r="AS562">
        <v>0</v>
      </c>
      <c r="AT562">
        <v>108</v>
      </c>
      <c r="AU562">
        <v>55</v>
      </c>
      <c r="AV562">
        <v>1</v>
      </c>
      <c r="AW562">
        <v>1</v>
      </c>
      <c r="AZ562">
        <v>1</v>
      </c>
      <c r="BA562">
        <v>1</v>
      </c>
      <c r="BB562">
        <v>1</v>
      </c>
      <c r="BC562">
        <v>1</v>
      </c>
      <c r="BD562" t="s">
        <v>3</v>
      </c>
      <c r="BE562" t="s">
        <v>3</v>
      </c>
      <c r="BF562" t="s">
        <v>3</v>
      </c>
      <c r="BG562" t="s">
        <v>3</v>
      </c>
      <c r="BH562">
        <v>0</v>
      </c>
      <c r="BI562">
        <v>1</v>
      </c>
      <c r="BJ562" t="s">
        <v>445</v>
      </c>
      <c r="BM562">
        <v>12001</v>
      </c>
      <c r="BN562">
        <v>0</v>
      </c>
      <c r="BO562" t="s">
        <v>3</v>
      </c>
      <c r="BP562">
        <v>0</v>
      </c>
      <c r="BQ562">
        <v>2</v>
      </c>
      <c r="BR562">
        <v>0</v>
      </c>
      <c r="BS562">
        <v>1</v>
      </c>
      <c r="BT562">
        <v>1</v>
      </c>
      <c r="BU562">
        <v>1</v>
      </c>
      <c r="BV562">
        <v>1</v>
      </c>
      <c r="BW562">
        <v>1</v>
      </c>
      <c r="BX562">
        <v>1</v>
      </c>
      <c r="BY562" t="s">
        <v>3</v>
      </c>
      <c r="BZ562">
        <v>120</v>
      </c>
      <c r="CA562">
        <v>65</v>
      </c>
      <c r="CE562">
        <v>0</v>
      </c>
      <c r="CF562">
        <v>0</v>
      </c>
      <c r="CG562">
        <v>0</v>
      </c>
      <c r="CM562">
        <v>0</v>
      </c>
      <c r="CN562" t="s">
        <v>1175</v>
      </c>
      <c r="CO562">
        <v>0</v>
      </c>
      <c r="CP562">
        <f t="shared" si="571"/>
        <v>55.93</v>
      </c>
      <c r="CQ562">
        <f t="shared" si="572"/>
        <v>7.8</v>
      </c>
      <c r="CR562">
        <f t="shared" si="573"/>
        <v>0</v>
      </c>
      <c r="CS562">
        <f t="shared" si="574"/>
        <v>0</v>
      </c>
      <c r="CT562">
        <f t="shared" si="575"/>
        <v>1.520875</v>
      </c>
      <c r="CU562">
        <f t="shared" si="576"/>
        <v>0</v>
      </c>
      <c r="CV562">
        <f t="shared" si="577"/>
        <v>0.15869999999999998</v>
      </c>
      <c r="CW562">
        <f t="shared" si="578"/>
        <v>0</v>
      </c>
      <c r="CX562">
        <f t="shared" si="579"/>
        <v>0</v>
      </c>
      <c r="CY562">
        <f t="shared" si="580"/>
        <v>9.8604000000000003</v>
      </c>
      <c r="CZ562">
        <f t="shared" si="581"/>
        <v>5.0215000000000005</v>
      </c>
      <c r="DC562" t="s">
        <v>3</v>
      </c>
      <c r="DD562" t="s">
        <v>3</v>
      </c>
      <c r="DE562" t="s">
        <v>348</v>
      </c>
      <c r="DF562" t="s">
        <v>348</v>
      </c>
      <c r="DG562" t="s">
        <v>196</v>
      </c>
      <c r="DH562" t="s">
        <v>3</v>
      </c>
      <c r="DI562" t="s">
        <v>196</v>
      </c>
      <c r="DJ562" t="s">
        <v>348</v>
      </c>
      <c r="DK562" t="s">
        <v>3</v>
      </c>
      <c r="DL562" t="s">
        <v>3</v>
      </c>
      <c r="DM562" t="s">
        <v>3</v>
      </c>
      <c r="DN562">
        <v>0</v>
      </c>
      <c r="DO562">
        <v>0</v>
      </c>
      <c r="DP562">
        <v>1</v>
      </c>
      <c r="DQ562">
        <v>1</v>
      </c>
      <c r="DU562">
        <v>1003</v>
      </c>
      <c r="DV562" t="s">
        <v>251</v>
      </c>
      <c r="DW562" t="s">
        <v>251</v>
      </c>
      <c r="DX562">
        <v>1</v>
      </c>
      <c r="EE562">
        <v>45919572</v>
      </c>
      <c r="EF562">
        <v>2</v>
      </c>
      <c r="EG562" t="s">
        <v>24</v>
      </c>
      <c r="EH562">
        <v>0</v>
      </c>
      <c r="EI562" t="s">
        <v>3</v>
      </c>
      <c r="EJ562">
        <v>1</v>
      </c>
      <c r="EK562">
        <v>12001</v>
      </c>
      <c r="EL562" t="s">
        <v>446</v>
      </c>
      <c r="EM562" t="s">
        <v>447</v>
      </c>
      <c r="EO562" t="s">
        <v>351</v>
      </c>
      <c r="EQ562">
        <v>0</v>
      </c>
      <c r="ER562">
        <v>8.9499999999999993</v>
      </c>
      <c r="ES562">
        <v>7.8</v>
      </c>
      <c r="ET562">
        <v>0</v>
      </c>
      <c r="EU562">
        <v>0</v>
      </c>
      <c r="EV562">
        <v>1.1499999999999999</v>
      </c>
      <c r="EW562">
        <v>0.12</v>
      </c>
      <c r="EX562">
        <v>0</v>
      </c>
      <c r="EY562">
        <v>0</v>
      </c>
      <c r="FQ562">
        <v>0</v>
      </c>
      <c r="FR562">
        <f t="shared" si="582"/>
        <v>0</v>
      </c>
      <c r="FS562">
        <v>0</v>
      </c>
      <c r="FT562" t="s">
        <v>28</v>
      </c>
      <c r="FU562" t="s">
        <v>29</v>
      </c>
      <c r="FX562">
        <v>108</v>
      </c>
      <c r="FY562">
        <v>55.25</v>
      </c>
      <c r="GA562" t="s">
        <v>3</v>
      </c>
      <c r="GD562">
        <v>1</v>
      </c>
      <c r="GF562">
        <v>705739353</v>
      </c>
      <c r="GG562">
        <v>2</v>
      </c>
      <c r="GH562">
        <v>1</v>
      </c>
      <c r="GI562">
        <v>-2</v>
      </c>
      <c r="GJ562">
        <v>0</v>
      </c>
      <c r="GK562">
        <v>0</v>
      </c>
      <c r="GL562">
        <f t="shared" si="583"/>
        <v>0</v>
      </c>
      <c r="GM562">
        <f t="shared" si="584"/>
        <v>70.81</v>
      </c>
      <c r="GN562">
        <f t="shared" si="585"/>
        <v>70.81</v>
      </c>
      <c r="GO562">
        <f t="shared" si="586"/>
        <v>0</v>
      </c>
      <c r="GP562">
        <f t="shared" si="587"/>
        <v>0</v>
      </c>
      <c r="GR562">
        <v>0</v>
      </c>
      <c r="GS562">
        <v>3</v>
      </c>
      <c r="GT562">
        <v>0</v>
      </c>
      <c r="GU562" t="s">
        <v>3</v>
      </c>
      <c r="GV562">
        <f t="shared" si="588"/>
        <v>0</v>
      </c>
      <c r="GW562">
        <v>1</v>
      </c>
      <c r="GX562">
        <f t="shared" si="589"/>
        <v>0</v>
      </c>
      <c r="HA562">
        <v>0</v>
      </c>
      <c r="HB562">
        <v>0</v>
      </c>
      <c r="HC562">
        <f t="shared" si="590"/>
        <v>0</v>
      </c>
      <c r="IK562">
        <v>0</v>
      </c>
    </row>
    <row r="563" spans="1:245" x14ac:dyDescent="0.2">
      <c r="A563">
        <v>17</v>
      </c>
      <c r="B563">
        <v>1</v>
      </c>
      <c r="C563">
        <f>ROW(SmtRes!A1304)</f>
        <v>1304</v>
      </c>
      <c r="D563">
        <f>ROW(EtalonRes!A1292)</f>
        <v>1292</v>
      </c>
      <c r="E563" t="s">
        <v>538</v>
      </c>
      <c r="F563" t="s">
        <v>443</v>
      </c>
      <c r="G563" t="s">
        <v>444</v>
      </c>
      <c r="H563" t="s">
        <v>251</v>
      </c>
      <c r="I563">
        <v>6</v>
      </c>
      <c r="J563">
        <v>0</v>
      </c>
      <c r="O563">
        <f t="shared" si="556"/>
        <v>55.93</v>
      </c>
      <c r="P563">
        <f t="shared" si="557"/>
        <v>46.8</v>
      </c>
      <c r="Q563">
        <f t="shared" si="558"/>
        <v>0</v>
      </c>
      <c r="R563">
        <f t="shared" si="559"/>
        <v>0</v>
      </c>
      <c r="S563">
        <f t="shared" si="560"/>
        <v>9.1300000000000008</v>
      </c>
      <c r="T563">
        <f t="shared" si="561"/>
        <v>0</v>
      </c>
      <c r="U563">
        <f t="shared" si="562"/>
        <v>0.95219999999999994</v>
      </c>
      <c r="V563">
        <f t="shared" si="563"/>
        <v>0</v>
      </c>
      <c r="W563">
        <f t="shared" si="564"/>
        <v>0</v>
      </c>
      <c r="X563">
        <f t="shared" si="565"/>
        <v>9.86</v>
      </c>
      <c r="Y563">
        <f t="shared" si="566"/>
        <v>5.0199999999999996</v>
      </c>
      <c r="AA563">
        <v>47641669</v>
      </c>
      <c r="AB563">
        <f t="shared" si="567"/>
        <v>9.3208749999999991</v>
      </c>
      <c r="AC563">
        <f t="shared" si="593"/>
        <v>7.8</v>
      </c>
      <c r="AD563">
        <f>ROUND((((((ET563*1.15)*1.25))-(((EU563*1.15)*1.25)))+AE563),6)</f>
        <v>0</v>
      </c>
      <c r="AE563">
        <f>ROUND((((EU563*1.15)*1.25)),6)</f>
        <v>0</v>
      </c>
      <c r="AF563">
        <f>ROUND((((EV563*1.15)*1.15)),6)</f>
        <v>1.520875</v>
      </c>
      <c r="AG563">
        <f t="shared" si="569"/>
        <v>0</v>
      </c>
      <c r="AH563">
        <f>(((EW563*1.15)*1.15))</f>
        <v>0.15869999999999998</v>
      </c>
      <c r="AI563">
        <f>(((EX563*1.15)*1.25))</f>
        <v>0</v>
      </c>
      <c r="AJ563">
        <f t="shared" si="570"/>
        <v>0</v>
      </c>
      <c r="AK563">
        <v>8.9499999999999993</v>
      </c>
      <c r="AL563">
        <v>7.8</v>
      </c>
      <c r="AM563">
        <v>0</v>
      </c>
      <c r="AN563">
        <v>0</v>
      </c>
      <c r="AO563">
        <v>1.1499999999999999</v>
      </c>
      <c r="AP563">
        <v>0</v>
      </c>
      <c r="AQ563">
        <v>0.12</v>
      </c>
      <c r="AR563">
        <v>0</v>
      </c>
      <c r="AS563">
        <v>0</v>
      </c>
      <c r="AT563">
        <v>108</v>
      </c>
      <c r="AU563">
        <v>55</v>
      </c>
      <c r="AV563">
        <v>1</v>
      </c>
      <c r="AW563">
        <v>1</v>
      </c>
      <c r="AZ563">
        <v>1</v>
      </c>
      <c r="BA563">
        <v>1</v>
      </c>
      <c r="BB563">
        <v>1</v>
      </c>
      <c r="BC563">
        <v>1</v>
      </c>
      <c r="BD563" t="s">
        <v>3</v>
      </c>
      <c r="BE563" t="s">
        <v>3</v>
      </c>
      <c r="BF563" t="s">
        <v>3</v>
      </c>
      <c r="BG563" t="s">
        <v>3</v>
      </c>
      <c r="BH563">
        <v>0</v>
      </c>
      <c r="BI563">
        <v>1</v>
      </c>
      <c r="BJ563" t="s">
        <v>445</v>
      </c>
      <c r="BM563">
        <v>12001</v>
      </c>
      <c r="BN563">
        <v>0</v>
      </c>
      <c r="BO563" t="s">
        <v>3</v>
      </c>
      <c r="BP563">
        <v>0</v>
      </c>
      <c r="BQ563">
        <v>2</v>
      </c>
      <c r="BR563">
        <v>0</v>
      </c>
      <c r="BS563">
        <v>1</v>
      </c>
      <c r="BT563">
        <v>1</v>
      </c>
      <c r="BU563">
        <v>1</v>
      </c>
      <c r="BV563">
        <v>1</v>
      </c>
      <c r="BW563">
        <v>1</v>
      </c>
      <c r="BX563">
        <v>1</v>
      </c>
      <c r="BY563" t="s">
        <v>3</v>
      </c>
      <c r="BZ563">
        <v>120</v>
      </c>
      <c r="CA563">
        <v>65</v>
      </c>
      <c r="CE563">
        <v>0</v>
      </c>
      <c r="CF563">
        <v>0</v>
      </c>
      <c r="CG563">
        <v>0</v>
      </c>
      <c r="CM563">
        <v>0</v>
      </c>
      <c r="CN563" t="s">
        <v>1175</v>
      </c>
      <c r="CO563">
        <v>0</v>
      </c>
      <c r="CP563">
        <f t="shared" si="571"/>
        <v>55.93</v>
      </c>
      <c r="CQ563">
        <f t="shared" si="572"/>
        <v>7.8</v>
      </c>
      <c r="CR563">
        <f t="shared" si="573"/>
        <v>0</v>
      </c>
      <c r="CS563">
        <f t="shared" si="574"/>
        <v>0</v>
      </c>
      <c r="CT563">
        <f t="shared" si="575"/>
        <v>1.520875</v>
      </c>
      <c r="CU563">
        <f t="shared" si="576"/>
        <v>0</v>
      </c>
      <c r="CV563">
        <f t="shared" si="577"/>
        <v>0.15869999999999998</v>
      </c>
      <c r="CW563">
        <f t="shared" si="578"/>
        <v>0</v>
      </c>
      <c r="CX563">
        <f t="shared" si="579"/>
        <v>0</v>
      </c>
      <c r="CY563">
        <f t="shared" si="580"/>
        <v>9.8604000000000003</v>
      </c>
      <c r="CZ563">
        <f t="shared" si="581"/>
        <v>5.0215000000000005</v>
      </c>
      <c r="DC563" t="s">
        <v>3</v>
      </c>
      <c r="DD563" t="s">
        <v>3</v>
      </c>
      <c r="DE563" t="s">
        <v>348</v>
      </c>
      <c r="DF563" t="s">
        <v>348</v>
      </c>
      <c r="DG563" t="s">
        <v>196</v>
      </c>
      <c r="DH563" t="s">
        <v>3</v>
      </c>
      <c r="DI563" t="s">
        <v>196</v>
      </c>
      <c r="DJ563" t="s">
        <v>348</v>
      </c>
      <c r="DK563" t="s">
        <v>3</v>
      </c>
      <c r="DL563" t="s">
        <v>3</v>
      </c>
      <c r="DM563" t="s">
        <v>3</v>
      </c>
      <c r="DN563">
        <v>0</v>
      </c>
      <c r="DO563">
        <v>0</v>
      </c>
      <c r="DP563">
        <v>1</v>
      </c>
      <c r="DQ563">
        <v>1</v>
      </c>
      <c r="DU563">
        <v>1003</v>
      </c>
      <c r="DV563" t="s">
        <v>251</v>
      </c>
      <c r="DW563" t="s">
        <v>251</v>
      </c>
      <c r="DX563">
        <v>1</v>
      </c>
      <c r="EE563">
        <v>45919572</v>
      </c>
      <c r="EF563">
        <v>2</v>
      </c>
      <c r="EG563" t="s">
        <v>24</v>
      </c>
      <c r="EH563">
        <v>0</v>
      </c>
      <c r="EI563" t="s">
        <v>3</v>
      </c>
      <c r="EJ563">
        <v>1</v>
      </c>
      <c r="EK563">
        <v>12001</v>
      </c>
      <c r="EL563" t="s">
        <v>446</v>
      </c>
      <c r="EM563" t="s">
        <v>447</v>
      </c>
      <c r="EO563" t="s">
        <v>351</v>
      </c>
      <c r="EQ563">
        <v>0</v>
      </c>
      <c r="ER563">
        <v>8.9499999999999993</v>
      </c>
      <c r="ES563">
        <v>7.8</v>
      </c>
      <c r="ET563">
        <v>0</v>
      </c>
      <c r="EU563">
        <v>0</v>
      </c>
      <c r="EV563">
        <v>1.1499999999999999</v>
      </c>
      <c r="EW563">
        <v>0.12</v>
      </c>
      <c r="EX563">
        <v>0</v>
      </c>
      <c r="EY563">
        <v>0</v>
      </c>
      <c r="FQ563">
        <v>0</v>
      </c>
      <c r="FR563">
        <f t="shared" si="582"/>
        <v>0</v>
      </c>
      <c r="FS563">
        <v>0</v>
      </c>
      <c r="FT563" t="s">
        <v>28</v>
      </c>
      <c r="FU563" t="s">
        <v>29</v>
      </c>
      <c r="FX563">
        <v>108</v>
      </c>
      <c r="FY563">
        <v>55.25</v>
      </c>
      <c r="GA563" t="s">
        <v>3</v>
      </c>
      <c r="GD563">
        <v>1</v>
      </c>
      <c r="GF563">
        <v>705739353</v>
      </c>
      <c r="GG563">
        <v>2</v>
      </c>
      <c r="GH563">
        <v>1</v>
      </c>
      <c r="GI563">
        <v>-2</v>
      </c>
      <c r="GJ563">
        <v>0</v>
      </c>
      <c r="GK563">
        <v>0</v>
      </c>
      <c r="GL563">
        <f t="shared" si="583"/>
        <v>0</v>
      </c>
      <c r="GM563">
        <f t="shared" si="584"/>
        <v>70.81</v>
      </c>
      <c r="GN563">
        <f t="shared" si="585"/>
        <v>70.81</v>
      </c>
      <c r="GO563">
        <f t="shared" si="586"/>
        <v>0</v>
      </c>
      <c r="GP563">
        <f t="shared" si="587"/>
        <v>0</v>
      </c>
      <c r="GR563">
        <v>0</v>
      </c>
      <c r="GS563">
        <v>0</v>
      </c>
      <c r="GT563">
        <v>0</v>
      </c>
      <c r="GU563" t="s">
        <v>3</v>
      </c>
      <c r="GV563">
        <f t="shared" si="588"/>
        <v>0</v>
      </c>
      <c r="GW563">
        <v>1</v>
      </c>
      <c r="GX563">
        <f t="shared" si="589"/>
        <v>0</v>
      </c>
      <c r="HA563">
        <v>0</v>
      </c>
      <c r="HB563">
        <v>0</v>
      </c>
      <c r="HC563">
        <f t="shared" si="590"/>
        <v>0</v>
      </c>
      <c r="IK563">
        <v>0</v>
      </c>
    </row>
    <row r="564" spans="1:245" x14ac:dyDescent="0.2">
      <c r="A564">
        <v>18</v>
      </c>
      <c r="B564">
        <v>1</v>
      </c>
      <c r="C564">
        <v>1299</v>
      </c>
      <c r="E564" t="s">
        <v>539</v>
      </c>
      <c r="F564" t="s">
        <v>449</v>
      </c>
      <c r="G564" t="s">
        <v>450</v>
      </c>
      <c r="H564" t="s">
        <v>451</v>
      </c>
      <c r="I564">
        <f>I562*J564</f>
        <v>0.6</v>
      </c>
      <c r="J564">
        <v>9.9999999999999992E-2</v>
      </c>
      <c r="O564">
        <f t="shared" si="556"/>
        <v>66.599999999999994</v>
      </c>
      <c r="P564">
        <f t="shared" si="557"/>
        <v>66.599999999999994</v>
      </c>
      <c r="Q564">
        <f t="shared" si="558"/>
        <v>0</v>
      </c>
      <c r="R564">
        <f t="shared" si="559"/>
        <v>0</v>
      </c>
      <c r="S564">
        <f t="shared" si="560"/>
        <v>0</v>
      </c>
      <c r="T564">
        <f t="shared" si="561"/>
        <v>0</v>
      </c>
      <c r="U564">
        <f t="shared" si="562"/>
        <v>0</v>
      </c>
      <c r="V564">
        <f t="shared" si="563"/>
        <v>0</v>
      </c>
      <c r="W564">
        <f t="shared" si="564"/>
        <v>0</v>
      </c>
      <c r="X564">
        <f t="shared" si="565"/>
        <v>0</v>
      </c>
      <c r="Y564">
        <f t="shared" si="566"/>
        <v>0</v>
      </c>
      <c r="AA564">
        <v>47636896</v>
      </c>
      <c r="AB564">
        <f t="shared" si="567"/>
        <v>111</v>
      </c>
      <c r="AC564">
        <f t="shared" si="593"/>
        <v>111</v>
      </c>
      <c r="AD564">
        <f t="shared" ref="AD564:AD569" si="596">ROUND((((ET564)-(EU564))+AE564),6)</f>
        <v>0</v>
      </c>
      <c r="AE564">
        <f t="shared" ref="AE564:AF569" si="597">ROUND((EU564),6)</f>
        <v>0</v>
      </c>
      <c r="AF564">
        <f t="shared" si="597"/>
        <v>0</v>
      </c>
      <c r="AG564">
        <f t="shared" si="569"/>
        <v>0</v>
      </c>
      <c r="AH564">
        <f t="shared" ref="AH564:AI569" si="598">(EW564)</f>
        <v>0</v>
      </c>
      <c r="AI564">
        <f t="shared" si="598"/>
        <v>0</v>
      </c>
      <c r="AJ564">
        <f t="shared" si="570"/>
        <v>0</v>
      </c>
      <c r="AK564">
        <v>111</v>
      </c>
      <c r="AL564">
        <v>111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108</v>
      </c>
      <c r="AU564">
        <v>55</v>
      </c>
      <c r="AV564">
        <v>1</v>
      </c>
      <c r="AW564">
        <v>1</v>
      </c>
      <c r="AZ564">
        <v>1</v>
      </c>
      <c r="BA564">
        <v>1</v>
      </c>
      <c r="BB564">
        <v>1</v>
      </c>
      <c r="BC564">
        <v>1</v>
      </c>
      <c r="BD564" t="s">
        <v>3</v>
      </c>
      <c r="BE564" t="s">
        <v>3</v>
      </c>
      <c r="BF564" t="s">
        <v>3</v>
      </c>
      <c r="BG564" t="s">
        <v>3</v>
      </c>
      <c r="BH564">
        <v>3</v>
      </c>
      <c r="BI564">
        <v>1</v>
      </c>
      <c r="BJ564" t="s">
        <v>452</v>
      </c>
      <c r="BM564">
        <v>12001</v>
      </c>
      <c r="BN564">
        <v>0</v>
      </c>
      <c r="BO564" t="s">
        <v>3</v>
      </c>
      <c r="BP564">
        <v>0</v>
      </c>
      <c r="BQ564">
        <v>2</v>
      </c>
      <c r="BR564">
        <v>0</v>
      </c>
      <c r="BS564">
        <v>1</v>
      </c>
      <c r="BT564">
        <v>1</v>
      </c>
      <c r="BU564">
        <v>1</v>
      </c>
      <c r="BV564">
        <v>1</v>
      </c>
      <c r="BW564">
        <v>1</v>
      </c>
      <c r="BX564">
        <v>1</v>
      </c>
      <c r="BY564" t="s">
        <v>3</v>
      </c>
      <c r="BZ564">
        <v>120</v>
      </c>
      <c r="CA564">
        <v>65</v>
      </c>
      <c r="CE564">
        <v>0</v>
      </c>
      <c r="CF564">
        <v>0</v>
      </c>
      <c r="CG564">
        <v>0</v>
      </c>
      <c r="CM564">
        <v>0</v>
      </c>
      <c r="CN564" t="s">
        <v>3</v>
      </c>
      <c r="CO564">
        <v>0</v>
      </c>
      <c r="CP564">
        <f t="shared" si="571"/>
        <v>66.599999999999994</v>
      </c>
      <c r="CQ564">
        <f t="shared" si="572"/>
        <v>111</v>
      </c>
      <c r="CR564">
        <f t="shared" si="573"/>
        <v>0</v>
      </c>
      <c r="CS564">
        <f t="shared" si="574"/>
        <v>0</v>
      </c>
      <c r="CT564">
        <f t="shared" si="575"/>
        <v>0</v>
      </c>
      <c r="CU564">
        <f t="shared" si="576"/>
        <v>0</v>
      </c>
      <c r="CV564">
        <f t="shared" si="577"/>
        <v>0</v>
      </c>
      <c r="CW564">
        <f t="shared" si="578"/>
        <v>0</v>
      </c>
      <c r="CX564">
        <f t="shared" si="579"/>
        <v>0</v>
      </c>
      <c r="CY564">
        <f t="shared" si="580"/>
        <v>0</v>
      </c>
      <c r="CZ564">
        <f t="shared" si="581"/>
        <v>0</v>
      </c>
      <c r="DC564" t="s">
        <v>3</v>
      </c>
      <c r="DD564" t="s">
        <v>3</v>
      </c>
      <c r="DE564" t="s">
        <v>3</v>
      </c>
      <c r="DF564" t="s">
        <v>3</v>
      </c>
      <c r="DG564" t="s">
        <v>3</v>
      </c>
      <c r="DH564" t="s">
        <v>3</v>
      </c>
      <c r="DI564" t="s">
        <v>3</v>
      </c>
      <c r="DJ564" t="s">
        <v>3</v>
      </c>
      <c r="DK564" t="s">
        <v>3</v>
      </c>
      <c r="DL564" t="s">
        <v>3</v>
      </c>
      <c r="DM564" t="s">
        <v>3</v>
      </c>
      <c r="DN564">
        <v>0</v>
      </c>
      <c r="DO564">
        <v>0</v>
      </c>
      <c r="DP564">
        <v>1</v>
      </c>
      <c r="DQ564">
        <v>1</v>
      </c>
      <c r="DU564">
        <v>1010</v>
      </c>
      <c r="DV564" t="s">
        <v>451</v>
      </c>
      <c r="DW564" t="s">
        <v>451</v>
      </c>
      <c r="DX564">
        <v>10</v>
      </c>
      <c r="EE564">
        <v>45919572</v>
      </c>
      <c r="EF564">
        <v>2</v>
      </c>
      <c r="EG564" t="s">
        <v>24</v>
      </c>
      <c r="EH564">
        <v>0</v>
      </c>
      <c r="EI564" t="s">
        <v>3</v>
      </c>
      <c r="EJ564">
        <v>1</v>
      </c>
      <c r="EK564">
        <v>12001</v>
      </c>
      <c r="EL564" t="s">
        <v>446</v>
      </c>
      <c r="EM564" t="s">
        <v>447</v>
      </c>
      <c r="EO564" t="s">
        <v>3</v>
      </c>
      <c r="EQ564">
        <v>0</v>
      </c>
      <c r="ER564">
        <v>111</v>
      </c>
      <c r="ES564">
        <v>111</v>
      </c>
      <c r="ET564">
        <v>0</v>
      </c>
      <c r="EU564">
        <v>0</v>
      </c>
      <c r="EV564">
        <v>0</v>
      </c>
      <c r="EW564">
        <v>0</v>
      </c>
      <c r="EX564">
        <v>0</v>
      </c>
      <c r="FQ564">
        <v>0</v>
      </c>
      <c r="FR564">
        <f t="shared" si="582"/>
        <v>0</v>
      </c>
      <c r="FS564">
        <v>0</v>
      </c>
      <c r="FT564" t="s">
        <v>28</v>
      </c>
      <c r="FU564" t="s">
        <v>29</v>
      </c>
      <c r="FX564">
        <v>108</v>
      </c>
      <c r="FY564">
        <v>55.25</v>
      </c>
      <c r="GA564" t="s">
        <v>3</v>
      </c>
      <c r="GD564">
        <v>1</v>
      </c>
      <c r="GF564">
        <v>-523033937</v>
      </c>
      <c r="GG564">
        <v>2</v>
      </c>
      <c r="GH564">
        <v>1</v>
      </c>
      <c r="GI564">
        <v>-2</v>
      </c>
      <c r="GJ564">
        <v>0</v>
      </c>
      <c r="GK564">
        <v>0</v>
      </c>
      <c r="GL564">
        <f t="shared" si="583"/>
        <v>0</v>
      </c>
      <c r="GM564">
        <f t="shared" si="584"/>
        <v>66.599999999999994</v>
      </c>
      <c r="GN564">
        <f t="shared" si="585"/>
        <v>66.599999999999994</v>
      </c>
      <c r="GO564">
        <f t="shared" si="586"/>
        <v>0</v>
      </c>
      <c r="GP564">
        <f t="shared" si="587"/>
        <v>0</v>
      </c>
      <c r="GR564">
        <v>0</v>
      </c>
      <c r="GS564">
        <v>3</v>
      </c>
      <c r="GT564">
        <v>0</v>
      </c>
      <c r="GU564" t="s">
        <v>3</v>
      </c>
      <c r="GV564">
        <f t="shared" si="588"/>
        <v>0</v>
      </c>
      <c r="GW564">
        <v>1</v>
      </c>
      <c r="GX564">
        <f t="shared" si="589"/>
        <v>0</v>
      </c>
      <c r="HA564">
        <v>0</v>
      </c>
      <c r="HB564">
        <v>0</v>
      </c>
      <c r="HC564">
        <f t="shared" si="590"/>
        <v>0</v>
      </c>
      <c r="IK564">
        <v>0</v>
      </c>
    </row>
    <row r="565" spans="1:245" x14ac:dyDescent="0.2">
      <c r="A565">
        <v>18</v>
      </c>
      <c r="B565">
        <v>1</v>
      </c>
      <c r="C565">
        <v>1304</v>
      </c>
      <c r="E565" t="s">
        <v>539</v>
      </c>
      <c r="F565" t="s">
        <v>449</v>
      </c>
      <c r="G565" t="s">
        <v>450</v>
      </c>
      <c r="H565" t="s">
        <v>451</v>
      </c>
      <c r="I565">
        <f>I563*J565</f>
        <v>0.6</v>
      </c>
      <c r="J565">
        <v>9.9999999999999992E-2</v>
      </c>
      <c r="O565">
        <f t="shared" si="556"/>
        <v>66.599999999999994</v>
      </c>
      <c r="P565">
        <f t="shared" si="557"/>
        <v>66.599999999999994</v>
      </c>
      <c r="Q565">
        <f t="shared" si="558"/>
        <v>0</v>
      </c>
      <c r="R565">
        <f t="shared" si="559"/>
        <v>0</v>
      </c>
      <c r="S565">
        <f t="shared" si="560"/>
        <v>0</v>
      </c>
      <c r="T565">
        <f t="shared" si="561"/>
        <v>0</v>
      </c>
      <c r="U565">
        <f t="shared" si="562"/>
        <v>0</v>
      </c>
      <c r="V565">
        <f t="shared" si="563"/>
        <v>0</v>
      </c>
      <c r="W565">
        <f t="shared" si="564"/>
        <v>0</v>
      </c>
      <c r="X565">
        <f t="shared" si="565"/>
        <v>0</v>
      </c>
      <c r="Y565">
        <f t="shared" si="566"/>
        <v>0</v>
      </c>
      <c r="AA565">
        <v>47641669</v>
      </c>
      <c r="AB565">
        <f t="shared" si="567"/>
        <v>111</v>
      </c>
      <c r="AC565">
        <f t="shared" si="593"/>
        <v>111</v>
      </c>
      <c r="AD565">
        <f t="shared" si="596"/>
        <v>0</v>
      </c>
      <c r="AE565">
        <f t="shared" si="597"/>
        <v>0</v>
      </c>
      <c r="AF565">
        <f t="shared" si="597"/>
        <v>0</v>
      </c>
      <c r="AG565">
        <f t="shared" si="569"/>
        <v>0</v>
      </c>
      <c r="AH565">
        <f t="shared" si="598"/>
        <v>0</v>
      </c>
      <c r="AI565">
        <f t="shared" si="598"/>
        <v>0</v>
      </c>
      <c r="AJ565">
        <f t="shared" si="570"/>
        <v>0</v>
      </c>
      <c r="AK565">
        <v>111</v>
      </c>
      <c r="AL565">
        <v>111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108</v>
      </c>
      <c r="AU565">
        <v>55</v>
      </c>
      <c r="AV565">
        <v>1</v>
      </c>
      <c r="AW565">
        <v>1</v>
      </c>
      <c r="AZ565">
        <v>1</v>
      </c>
      <c r="BA565">
        <v>1</v>
      </c>
      <c r="BB565">
        <v>1</v>
      </c>
      <c r="BC565">
        <v>1</v>
      </c>
      <c r="BD565" t="s">
        <v>3</v>
      </c>
      <c r="BE565" t="s">
        <v>3</v>
      </c>
      <c r="BF565" t="s">
        <v>3</v>
      </c>
      <c r="BG565" t="s">
        <v>3</v>
      </c>
      <c r="BH565">
        <v>3</v>
      </c>
      <c r="BI565">
        <v>1</v>
      </c>
      <c r="BJ565" t="s">
        <v>452</v>
      </c>
      <c r="BM565">
        <v>12001</v>
      </c>
      <c r="BN565">
        <v>0</v>
      </c>
      <c r="BO565" t="s">
        <v>3</v>
      </c>
      <c r="BP565">
        <v>0</v>
      </c>
      <c r="BQ565">
        <v>2</v>
      </c>
      <c r="BR565">
        <v>0</v>
      </c>
      <c r="BS565">
        <v>1</v>
      </c>
      <c r="BT565">
        <v>1</v>
      </c>
      <c r="BU565">
        <v>1</v>
      </c>
      <c r="BV565">
        <v>1</v>
      </c>
      <c r="BW565">
        <v>1</v>
      </c>
      <c r="BX565">
        <v>1</v>
      </c>
      <c r="BY565" t="s">
        <v>3</v>
      </c>
      <c r="BZ565">
        <v>120</v>
      </c>
      <c r="CA565">
        <v>65</v>
      </c>
      <c r="CE565">
        <v>0</v>
      </c>
      <c r="CF565">
        <v>0</v>
      </c>
      <c r="CG565">
        <v>0</v>
      </c>
      <c r="CM565">
        <v>0</v>
      </c>
      <c r="CN565" t="s">
        <v>3</v>
      </c>
      <c r="CO565">
        <v>0</v>
      </c>
      <c r="CP565">
        <f t="shared" si="571"/>
        <v>66.599999999999994</v>
      </c>
      <c r="CQ565">
        <f t="shared" si="572"/>
        <v>111</v>
      </c>
      <c r="CR565">
        <f t="shared" si="573"/>
        <v>0</v>
      </c>
      <c r="CS565">
        <f t="shared" si="574"/>
        <v>0</v>
      </c>
      <c r="CT565">
        <f t="shared" si="575"/>
        <v>0</v>
      </c>
      <c r="CU565">
        <f t="shared" si="576"/>
        <v>0</v>
      </c>
      <c r="CV565">
        <f t="shared" si="577"/>
        <v>0</v>
      </c>
      <c r="CW565">
        <f t="shared" si="578"/>
        <v>0</v>
      </c>
      <c r="CX565">
        <f t="shared" si="579"/>
        <v>0</v>
      </c>
      <c r="CY565">
        <f t="shared" si="580"/>
        <v>0</v>
      </c>
      <c r="CZ565">
        <f t="shared" si="581"/>
        <v>0</v>
      </c>
      <c r="DC565" t="s">
        <v>3</v>
      </c>
      <c r="DD565" t="s">
        <v>3</v>
      </c>
      <c r="DE565" t="s">
        <v>3</v>
      </c>
      <c r="DF565" t="s">
        <v>3</v>
      </c>
      <c r="DG565" t="s">
        <v>3</v>
      </c>
      <c r="DH565" t="s">
        <v>3</v>
      </c>
      <c r="DI565" t="s">
        <v>3</v>
      </c>
      <c r="DJ565" t="s">
        <v>3</v>
      </c>
      <c r="DK565" t="s">
        <v>3</v>
      </c>
      <c r="DL565" t="s">
        <v>3</v>
      </c>
      <c r="DM565" t="s">
        <v>3</v>
      </c>
      <c r="DN565">
        <v>0</v>
      </c>
      <c r="DO565">
        <v>0</v>
      </c>
      <c r="DP565">
        <v>1</v>
      </c>
      <c r="DQ565">
        <v>1</v>
      </c>
      <c r="DU565">
        <v>1010</v>
      </c>
      <c r="DV565" t="s">
        <v>451</v>
      </c>
      <c r="DW565" t="s">
        <v>451</v>
      </c>
      <c r="DX565">
        <v>10</v>
      </c>
      <c r="EE565">
        <v>45919572</v>
      </c>
      <c r="EF565">
        <v>2</v>
      </c>
      <c r="EG565" t="s">
        <v>24</v>
      </c>
      <c r="EH565">
        <v>0</v>
      </c>
      <c r="EI565" t="s">
        <v>3</v>
      </c>
      <c r="EJ565">
        <v>1</v>
      </c>
      <c r="EK565">
        <v>12001</v>
      </c>
      <c r="EL565" t="s">
        <v>446</v>
      </c>
      <c r="EM565" t="s">
        <v>447</v>
      </c>
      <c r="EO565" t="s">
        <v>3</v>
      </c>
      <c r="EQ565">
        <v>0</v>
      </c>
      <c r="ER565">
        <v>111</v>
      </c>
      <c r="ES565">
        <v>111</v>
      </c>
      <c r="ET565">
        <v>0</v>
      </c>
      <c r="EU565">
        <v>0</v>
      </c>
      <c r="EV565">
        <v>0</v>
      </c>
      <c r="EW565">
        <v>0</v>
      </c>
      <c r="EX565">
        <v>0</v>
      </c>
      <c r="FQ565">
        <v>0</v>
      </c>
      <c r="FR565">
        <f t="shared" si="582"/>
        <v>0</v>
      </c>
      <c r="FS565">
        <v>0</v>
      </c>
      <c r="FT565" t="s">
        <v>28</v>
      </c>
      <c r="FU565" t="s">
        <v>29</v>
      </c>
      <c r="FX565">
        <v>108</v>
      </c>
      <c r="FY565">
        <v>55.25</v>
      </c>
      <c r="GA565" t="s">
        <v>3</v>
      </c>
      <c r="GD565">
        <v>1</v>
      </c>
      <c r="GF565">
        <v>-523033937</v>
      </c>
      <c r="GG565">
        <v>2</v>
      </c>
      <c r="GH565">
        <v>1</v>
      </c>
      <c r="GI565">
        <v>-2</v>
      </c>
      <c r="GJ565">
        <v>0</v>
      </c>
      <c r="GK565">
        <v>0</v>
      </c>
      <c r="GL565">
        <f t="shared" si="583"/>
        <v>0</v>
      </c>
      <c r="GM565">
        <f t="shared" si="584"/>
        <v>66.599999999999994</v>
      </c>
      <c r="GN565">
        <f t="shared" si="585"/>
        <v>66.599999999999994</v>
      </c>
      <c r="GO565">
        <f t="shared" si="586"/>
        <v>0</v>
      </c>
      <c r="GP565">
        <f t="shared" si="587"/>
        <v>0</v>
      </c>
      <c r="GR565">
        <v>0</v>
      </c>
      <c r="GS565">
        <v>0</v>
      </c>
      <c r="GT565">
        <v>0</v>
      </c>
      <c r="GU565" t="s">
        <v>3</v>
      </c>
      <c r="GV565">
        <f t="shared" si="588"/>
        <v>0</v>
      </c>
      <c r="GW565">
        <v>1</v>
      </c>
      <c r="GX565">
        <f t="shared" si="589"/>
        <v>0</v>
      </c>
      <c r="HA565">
        <v>0</v>
      </c>
      <c r="HB565">
        <v>0</v>
      </c>
      <c r="HC565">
        <f t="shared" si="590"/>
        <v>0</v>
      </c>
      <c r="IK565">
        <v>0</v>
      </c>
    </row>
    <row r="566" spans="1:245" x14ac:dyDescent="0.2">
      <c r="A566">
        <v>18</v>
      </c>
      <c r="B566">
        <v>1</v>
      </c>
      <c r="C566">
        <v>1298</v>
      </c>
      <c r="E566" t="s">
        <v>540</v>
      </c>
      <c r="F566" t="s">
        <v>454</v>
      </c>
      <c r="G566" t="s">
        <v>455</v>
      </c>
      <c r="H566" t="s">
        <v>337</v>
      </c>
      <c r="I566">
        <f>I562*J566</f>
        <v>1</v>
      </c>
      <c r="J566">
        <v>0.16666666666666666</v>
      </c>
      <c r="O566">
        <f t="shared" si="556"/>
        <v>267.44</v>
      </c>
      <c r="P566">
        <f t="shared" si="557"/>
        <v>267.44</v>
      </c>
      <c r="Q566">
        <f t="shared" si="558"/>
        <v>0</v>
      </c>
      <c r="R566">
        <f t="shared" si="559"/>
        <v>0</v>
      </c>
      <c r="S566">
        <f t="shared" si="560"/>
        <v>0</v>
      </c>
      <c r="T566">
        <f t="shared" si="561"/>
        <v>0</v>
      </c>
      <c r="U566">
        <f t="shared" si="562"/>
        <v>0</v>
      </c>
      <c r="V566">
        <f t="shared" si="563"/>
        <v>0</v>
      </c>
      <c r="W566">
        <f t="shared" si="564"/>
        <v>0</v>
      </c>
      <c r="X566">
        <f t="shared" si="565"/>
        <v>0</v>
      </c>
      <c r="Y566">
        <f t="shared" si="566"/>
        <v>0</v>
      </c>
      <c r="AA566">
        <v>47636896</v>
      </c>
      <c r="AB566">
        <f t="shared" si="567"/>
        <v>267.44</v>
      </c>
      <c r="AC566">
        <f t="shared" si="593"/>
        <v>267.44</v>
      </c>
      <c r="AD566">
        <f t="shared" si="596"/>
        <v>0</v>
      </c>
      <c r="AE566">
        <f t="shared" si="597"/>
        <v>0</v>
      </c>
      <c r="AF566">
        <f t="shared" si="597"/>
        <v>0</v>
      </c>
      <c r="AG566">
        <f t="shared" si="569"/>
        <v>0</v>
      </c>
      <c r="AH566">
        <f t="shared" si="598"/>
        <v>0</v>
      </c>
      <c r="AI566">
        <f t="shared" si="598"/>
        <v>0</v>
      </c>
      <c r="AJ566">
        <f t="shared" si="570"/>
        <v>0</v>
      </c>
      <c r="AK566">
        <v>267.44</v>
      </c>
      <c r="AL566">
        <v>267.44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108</v>
      </c>
      <c r="AU566">
        <v>55</v>
      </c>
      <c r="AV566">
        <v>1</v>
      </c>
      <c r="AW566">
        <v>1</v>
      </c>
      <c r="AZ566">
        <v>1</v>
      </c>
      <c r="BA566">
        <v>1</v>
      </c>
      <c r="BB566">
        <v>1</v>
      </c>
      <c r="BC566">
        <v>1</v>
      </c>
      <c r="BD566" t="s">
        <v>3</v>
      </c>
      <c r="BE566" t="s">
        <v>3</v>
      </c>
      <c r="BF566" t="s">
        <v>3</v>
      </c>
      <c r="BG566" t="s">
        <v>3</v>
      </c>
      <c r="BH566">
        <v>3</v>
      </c>
      <c r="BI566">
        <v>1</v>
      </c>
      <c r="BJ566" t="s">
        <v>456</v>
      </c>
      <c r="BM566">
        <v>12001</v>
      </c>
      <c r="BN566">
        <v>0</v>
      </c>
      <c r="BO566" t="s">
        <v>3</v>
      </c>
      <c r="BP566">
        <v>0</v>
      </c>
      <c r="BQ566">
        <v>2</v>
      </c>
      <c r="BR566">
        <v>0</v>
      </c>
      <c r="BS566">
        <v>1</v>
      </c>
      <c r="BT566">
        <v>1</v>
      </c>
      <c r="BU566">
        <v>1</v>
      </c>
      <c r="BV566">
        <v>1</v>
      </c>
      <c r="BW566">
        <v>1</v>
      </c>
      <c r="BX566">
        <v>1</v>
      </c>
      <c r="BY566" t="s">
        <v>3</v>
      </c>
      <c r="BZ566">
        <v>120</v>
      </c>
      <c r="CA566">
        <v>65</v>
      </c>
      <c r="CE566">
        <v>0</v>
      </c>
      <c r="CF566">
        <v>0</v>
      </c>
      <c r="CG566">
        <v>0</v>
      </c>
      <c r="CM566">
        <v>0</v>
      </c>
      <c r="CN566" t="s">
        <v>3</v>
      </c>
      <c r="CO566">
        <v>0</v>
      </c>
      <c r="CP566">
        <f t="shared" si="571"/>
        <v>267.44</v>
      </c>
      <c r="CQ566">
        <f t="shared" si="572"/>
        <v>267.44</v>
      </c>
      <c r="CR566">
        <f t="shared" si="573"/>
        <v>0</v>
      </c>
      <c r="CS566">
        <f t="shared" si="574"/>
        <v>0</v>
      </c>
      <c r="CT566">
        <f t="shared" si="575"/>
        <v>0</v>
      </c>
      <c r="CU566">
        <f t="shared" si="576"/>
        <v>0</v>
      </c>
      <c r="CV566">
        <f t="shared" si="577"/>
        <v>0</v>
      </c>
      <c r="CW566">
        <f t="shared" si="578"/>
        <v>0</v>
      </c>
      <c r="CX566">
        <f t="shared" si="579"/>
        <v>0</v>
      </c>
      <c r="CY566">
        <f t="shared" si="580"/>
        <v>0</v>
      </c>
      <c r="CZ566">
        <f t="shared" si="581"/>
        <v>0</v>
      </c>
      <c r="DC566" t="s">
        <v>3</v>
      </c>
      <c r="DD566" t="s">
        <v>3</v>
      </c>
      <c r="DE566" t="s">
        <v>3</v>
      </c>
      <c r="DF566" t="s">
        <v>3</v>
      </c>
      <c r="DG566" t="s">
        <v>3</v>
      </c>
      <c r="DH566" t="s">
        <v>3</v>
      </c>
      <c r="DI566" t="s">
        <v>3</v>
      </c>
      <c r="DJ566" t="s">
        <v>3</v>
      </c>
      <c r="DK566" t="s">
        <v>3</v>
      </c>
      <c r="DL566" t="s">
        <v>3</v>
      </c>
      <c r="DM566" t="s">
        <v>3</v>
      </c>
      <c r="DN566">
        <v>0</v>
      </c>
      <c r="DO566">
        <v>0</v>
      </c>
      <c r="DP566">
        <v>1</v>
      </c>
      <c r="DQ566">
        <v>1</v>
      </c>
      <c r="DU566">
        <v>1010</v>
      </c>
      <c r="DV566" t="s">
        <v>337</v>
      </c>
      <c r="DW566" t="s">
        <v>337</v>
      </c>
      <c r="DX566">
        <v>1</v>
      </c>
      <c r="EE566">
        <v>45919572</v>
      </c>
      <c r="EF566">
        <v>2</v>
      </c>
      <c r="EG566" t="s">
        <v>24</v>
      </c>
      <c r="EH566">
        <v>0</v>
      </c>
      <c r="EI566" t="s">
        <v>3</v>
      </c>
      <c r="EJ566">
        <v>1</v>
      </c>
      <c r="EK566">
        <v>12001</v>
      </c>
      <c r="EL566" t="s">
        <v>446</v>
      </c>
      <c r="EM566" t="s">
        <v>447</v>
      </c>
      <c r="EO566" t="s">
        <v>3</v>
      </c>
      <c r="EQ566">
        <v>0</v>
      </c>
      <c r="ER566">
        <v>267.44</v>
      </c>
      <c r="ES566">
        <v>267.44</v>
      </c>
      <c r="ET566">
        <v>0</v>
      </c>
      <c r="EU566">
        <v>0</v>
      </c>
      <c r="EV566">
        <v>0</v>
      </c>
      <c r="EW566">
        <v>0</v>
      </c>
      <c r="EX566">
        <v>0</v>
      </c>
      <c r="FQ566">
        <v>0</v>
      </c>
      <c r="FR566">
        <f t="shared" si="582"/>
        <v>0</v>
      </c>
      <c r="FS566">
        <v>0</v>
      </c>
      <c r="FT566" t="s">
        <v>28</v>
      </c>
      <c r="FU566" t="s">
        <v>29</v>
      </c>
      <c r="FX566">
        <v>108</v>
      </c>
      <c r="FY566">
        <v>55.25</v>
      </c>
      <c r="GA566" t="s">
        <v>3</v>
      </c>
      <c r="GD566">
        <v>1</v>
      </c>
      <c r="GF566">
        <v>-935975544</v>
      </c>
      <c r="GG566">
        <v>2</v>
      </c>
      <c r="GH566">
        <v>1</v>
      </c>
      <c r="GI566">
        <v>-2</v>
      </c>
      <c r="GJ566">
        <v>0</v>
      </c>
      <c r="GK566">
        <v>0</v>
      </c>
      <c r="GL566">
        <f t="shared" si="583"/>
        <v>0</v>
      </c>
      <c r="GM566">
        <f t="shared" si="584"/>
        <v>267.44</v>
      </c>
      <c r="GN566">
        <f t="shared" si="585"/>
        <v>267.44</v>
      </c>
      <c r="GO566">
        <f t="shared" si="586"/>
        <v>0</v>
      </c>
      <c r="GP566">
        <f t="shared" si="587"/>
        <v>0</v>
      </c>
      <c r="GR566">
        <v>0</v>
      </c>
      <c r="GS566">
        <v>3</v>
      </c>
      <c r="GT566">
        <v>0</v>
      </c>
      <c r="GU566" t="s">
        <v>3</v>
      </c>
      <c r="GV566">
        <f t="shared" si="588"/>
        <v>0</v>
      </c>
      <c r="GW566">
        <v>1</v>
      </c>
      <c r="GX566">
        <f t="shared" si="589"/>
        <v>0</v>
      </c>
      <c r="HA566">
        <v>0</v>
      </c>
      <c r="HB566">
        <v>0</v>
      </c>
      <c r="HC566">
        <f t="shared" si="590"/>
        <v>0</v>
      </c>
      <c r="IK566">
        <v>0</v>
      </c>
    </row>
    <row r="567" spans="1:245" x14ac:dyDescent="0.2">
      <c r="A567">
        <v>18</v>
      </c>
      <c r="B567">
        <v>1</v>
      </c>
      <c r="C567">
        <v>1303</v>
      </c>
      <c r="E567" t="s">
        <v>540</v>
      </c>
      <c r="F567" t="s">
        <v>454</v>
      </c>
      <c r="G567" t="s">
        <v>455</v>
      </c>
      <c r="H567" t="s">
        <v>337</v>
      </c>
      <c r="I567">
        <f>I563*J567</f>
        <v>1</v>
      </c>
      <c r="J567">
        <v>0.16666666666666666</v>
      </c>
      <c r="O567">
        <f t="shared" si="556"/>
        <v>267.44</v>
      </c>
      <c r="P567">
        <f t="shared" si="557"/>
        <v>267.44</v>
      </c>
      <c r="Q567">
        <f t="shared" si="558"/>
        <v>0</v>
      </c>
      <c r="R567">
        <f t="shared" si="559"/>
        <v>0</v>
      </c>
      <c r="S567">
        <f t="shared" si="560"/>
        <v>0</v>
      </c>
      <c r="T567">
        <f t="shared" si="561"/>
        <v>0</v>
      </c>
      <c r="U567">
        <f t="shared" si="562"/>
        <v>0</v>
      </c>
      <c r="V567">
        <f t="shared" si="563"/>
        <v>0</v>
      </c>
      <c r="W567">
        <f t="shared" si="564"/>
        <v>0</v>
      </c>
      <c r="X567">
        <f t="shared" si="565"/>
        <v>0</v>
      </c>
      <c r="Y567">
        <f t="shared" si="566"/>
        <v>0</v>
      </c>
      <c r="AA567">
        <v>47641669</v>
      </c>
      <c r="AB567">
        <f t="shared" si="567"/>
        <v>267.44</v>
      </c>
      <c r="AC567">
        <f t="shared" si="593"/>
        <v>267.44</v>
      </c>
      <c r="AD567">
        <f t="shared" si="596"/>
        <v>0</v>
      </c>
      <c r="AE567">
        <f t="shared" si="597"/>
        <v>0</v>
      </c>
      <c r="AF567">
        <f t="shared" si="597"/>
        <v>0</v>
      </c>
      <c r="AG567">
        <f t="shared" si="569"/>
        <v>0</v>
      </c>
      <c r="AH567">
        <f t="shared" si="598"/>
        <v>0</v>
      </c>
      <c r="AI567">
        <f t="shared" si="598"/>
        <v>0</v>
      </c>
      <c r="AJ567">
        <f t="shared" si="570"/>
        <v>0</v>
      </c>
      <c r="AK567">
        <v>267.44</v>
      </c>
      <c r="AL567">
        <v>267.44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108</v>
      </c>
      <c r="AU567">
        <v>55</v>
      </c>
      <c r="AV567">
        <v>1</v>
      </c>
      <c r="AW567">
        <v>1</v>
      </c>
      <c r="AZ567">
        <v>1</v>
      </c>
      <c r="BA567">
        <v>1</v>
      </c>
      <c r="BB567">
        <v>1</v>
      </c>
      <c r="BC567">
        <v>1</v>
      </c>
      <c r="BD567" t="s">
        <v>3</v>
      </c>
      <c r="BE567" t="s">
        <v>3</v>
      </c>
      <c r="BF567" t="s">
        <v>3</v>
      </c>
      <c r="BG567" t="s">
        <v>3</v>
      </c>
      <c r="BH567">
        <v>3</v>
      </c>
      <c r="BI567">
        <v>1</v>
      </c>
      <c r="BJ567" t="s">
        <v>456</v>
      </c>
      <c r="BM567">
        <v>12001</v>
      </c>
      <c r="BN567">
        <v>0</v>
      </c>
      <c r="BO567" t="s">
        <v>3</v>
      </c>
      <c r="BP567">
        <v>0</v>
      </c>
      <c r="BQ567">
        <v>2</v>
      </c>
      <c r="BR567">
        <v>0</v>
      </c>
      <c r="BS567">
        <v>1</v>
      </c>
      <c r="BT567">
        <v>1</v>
      </c>
      <c r="BU567">
        <v>1</v>
      </c>
      <c r="BV567">
        <v>1</v>
      </c>
      <c r="BW567">
        <v>1</v>
      </c>
      <c r="BX567">
        <v>1</v>
      </c>
      <c r="BY567" t="s">
        <v>3</v>
      </c>
      <c r="BZ567">
        <v>120</v>
      </c>
      <c r="CA567">
        <v>65</v>
      </c>
      <c r="CE567">
        <v>0</v>
      </c>
      <c r="CF567">
        <v>0</v>
      </c>
      <c r="CG567">
        <v>0</v>
      </c>
      <c r="CM567">
        <v>0</v>
      </c>
      <c r="CN567" t="s">
        <v>3</v>
      </c>
      <c r="CO567">
        <v>0</v>
      </c>
      <c r="CP567">
        <f t="shared" si="571"/>
        <v>267.44</v>
      </c>
      <c r="CQ567">
        <f t="shared" si="572"/>
        <v>267.44</v>
      </c>
      <c r="CR567">
        <f t="shared" si="573"/>
        <v>0</v>
      </c>
      <c r="CS567">
        <f t="shared" si="574"/>
        <v>0</v>
      </c>
      <c r="CT567">
        <f t="shared" si="575"/>
        <v>0</v>
      </c>
      <c r="CU567">
        <f t="shared" si="576"/>
        <v>0</v>
      </c>
      <c r="CV567">
        <f t="shared" si="577"/>
        <v>0</v>
      </c>
      <c r="CW567">
        <f t="shared" si="578"/>
        <v>0</v>
      </c>
      <c r="CX567">
        <f t="shared" si="579"/>
        <v>0</v>
      </c>
      <c r="CY567">
        <f t="shared" si="580"/>
        <v>0</v>
      </c>
      <c r="CZ567">
        <f t="shared" si="581"/>
        <v>0</v>
      </c>
      <c r="DC567" t="s">
        <v>3</v>
      </c>
      <c r="DD567" t="s">
        <v>3</v>
      </c>
      <c r="DE567" t="s">
        <v>3</v>
      </c>
      <c r="DF567" t="s">
        <v>3</v>
      </c>
      <c r="DG567" t="s">
        <v>3</v>
      </c>
      <c r="DH567" t="s">
        <v>3</v>
      </c>
      <c r="DI567" t="s">
        <v>3</v>
      </c>
      <c r="DJ567" t="s">
        <v>3</v>
      </c>
      <c r="DK567" t="s">
        <v>3</v>
      </c>
      <c r="DL567" t="s">
        <v>3</v>
      </c>
      <c r="DM567" t="s">
        <v>3</v>
      </c>
      <c r="DN567">
        <v>0</v>
      </c>
      <c r="DO567">
        <v>0</v>
      </c>
      <c r="DP567">
        <v>1</v>
      </c>
      <c r="DQ567">
        <v>1</v>
      </c>
      <c r="DU567">
        <v>1010</v>
      </c>
      <c r="DV567" t="s">
        <v>337</v>
      </c>
      <c r="DW567" t="s">
        <v>337</v>
      </c>
      <c r="DX567">
        <v>1</v>
      </c>
      <c r="EE567">
        <v>45919572</v>
      </c>
      <c r="EF567">
        <v>2</v>
      </c>
      <c r="EG567" t="s">
        <v>24</v>
      </c>
      <c r="EH567">
        <v>0</v>
      </c>
      <c r="EI567" t="s">
        <v>3</v>
      </c>
      <c r="EJ567">
        <v>1</v>
      </c>
      <c r="EK567">
        <v>12001</v>
      </c>
      <c r="EL567" t="s">
        <v>446</v>
      </c>
      <c r="EM567" t="s">
        <v>447</v>
      </c>
      <c r="EO567" t="s">
        <v>3</v>
      </c>
      <c r="EQ567">
        <v>0</v>
      </c>
      <c r="ER567">
        <v>267.44</v>
      </c>
      <c r="ES567">
        <v>267.44</v>
      </c>
      <c r="ET567">
        <v>0</v>
      </c>
      <c r="EU567">
        <v>0</v>
      </c>
      <c r="EV567">
        <v>0</v>
      </c>
      <c r="EW567">
        <v>0</v>
      </c>
      <c r="EX567">
        <v>0</v>
      </c>
      <c r="FQ567">
        <v>0</v>
      </c>
      <c r="FR567">
        <f t="shared" si="582"/>
        <v>0</v>
      </c>
      <c r="FS567">
        <v>0</v>
      </c>
      <c r="FT567" t="s">
        <v>28</v>
      </c>
      <c r="FU567" t="s">
        <v>29</v>
      </c>
      <c r="FX567">
        <v>108</v>
      </c>
      <c r="FY567">
        <v>55.25</v>
      </c>
      <c r="GA567" t="s">
        <v>3</v>
      </c>
      <c r="GD567">
        <v>1</v>
      </c>
      <c r="GF567">
        <v>-935975544</v>
      </c>
      <c r="GG567">
        <v>2</v>
      </c>
      <c r="GH567">
        <v>1</v>
      </c>
      <c r="GI567">
        <v>-2</v>
      </c>
      <c r="GJ567">
        <v>0</v>
      </c>
      <c r="GK567">
        <v>0</v>
      </c>
      <c r="GL567">
        <f t="shared" si="583"/>
        <v>0</v>
      </c>
      <c r="GM567">
        <f t="shared" si="584"/>
        <v>267.44</v>
      </c>
      <c r="GN567">
        <f t="shared" si="585"/>
        <v>267.44</v>
      </c>
      <c r="GO567">
        <f t="shared" si="586"/>
        <v>0</v>
      </c>
      <c r="GP567">
        <f t="shared" si="587"/>
        <v>0</v>
      </c>
      <c r="GR567">
        <v>0</v>
      </c>
      <c r="GS567">
        <v>0</v>
      </c>
      <c r="GT567">
        <v>0</v>
      </c>
      <c r="GU567" t="s">
        <v>3</v>
      </c>
      <c r="GV567">
        <f t="shared" si="588"/>
        <v>0</v>
      </c>
      <c r="GW567">
        <v>1</v>
      </c>
      <c r="GX567">
        <f t="shared" si="589"/>
        <v>0</v>
      </c>
      <c r="HA567">
        <v>0</v>
      </c>
      <c r="HB567">
        <v>0</v>
      </c>
      <c r="HC567">
        <f t="shared" si="590"/>
        <v>0</v>
      </c>
      <c r="IK567">
        <v>0</v>
      </c>
    </row>
    <row r="568" spans="1:245" x14ac:dyDescent="0.2">
      <c r="A568">
        <v>18</v>
      </c>
      <c r="B568">
        <v>1</v>
      </c>
      <c r="C568">
        <v>1297</v>
      </c>
      <c r="E568" t="s">
        <v>541</v>
      </c>
      <c r="F568" t="s">
        <v>458</v>
      </c>
      <c r="G568" t="s">
        <v>459</v>
      </c>
      <c r="H568" t="s">
        <v>337</v>
      </c>
      <c r="I568">
        <f>I562*J568</f>
        <v>1</v>
      </c>
      <c r="J568">
        <v>0.16666666666666666</v>
      </c>
      <c r="O568">
        <f t="shared" si="556"/>
        <v>213.23</v>
      </c>
      <c r="P568">
        <f t="shared" si="557"/>
        <v>213.23</v>
      </c>
      <c r="Q568">
        <f t="shared" si="558"/>
        <v>0</v>
      </c>
      <c r="R568">
        <f t="shared" si="559"/>
        <v>0</v>
      </c>
      <c r="S568">
        <f t="shared" si="560"/>
        <v>0</v>
      </c>
      <c r="T568">
        <f t="shared" si="561"/>
        <v>0</v>
      </c>
      <c r="U568">
        <f t="shared" si="562"/>
        <v>0</v>
      </c>
      <c r="V568">
        <f t="shared" si="563"/>
        <v>0</v>
      </c>
      <c r="W568">
        <f t="shared" si="564"/>
        <v>0</v>
      </c>
      <c r="X568">
        <f t="shared" si="565"/>
        <v>0</v>
      </c>
      <c r="Y568">
        <f t="shared" si="566"/>
        <v>0</v>
      </c>
      <c r="AA568">
        <v>47636896</v>
      </c>
      <c r="AB568">
        <f>ROUND((AC568+AD568+AF568),6)</f>
        <v>213.23</v>
      </c>
      <c r="AC568">
        <f t="shared" si="593"/>
        <v>213.23</v>
      </c>
      <c r="AD568">
        <f t="shared" si="596"/>
        <v>0</v>
      </c>
      <c r="AE568">
        <f t="shared" si="597"/>
        <v>0</v>
      </c>
      <c r="AF568">
        <f t="shared" si="597"/>
        <v>0</v>
      </c>
      <c r="AG568">
        <f t="shared" si="569"/>
        <v>0</v>
      </c>
      <c r="AH568">
        <f t="shared" si="598"/>
        <v>0</v>
      </c>
      <c r="AI568">
        <f t="shared" si="598"/>
        <v>0</v>
      </c>
      <c r="AJ568">
        <f t="shared" si="570"/>
        <v>0</v>
      </c>
      <c r="AK568">
        <v>213.23</v>
      </c>
      <c r="AL568">
        <v>213.23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108</v>
      </c>
      <c r="AU568">
        <v>55</v>
      </c>
      <c r="AV568">
        <v>1</v>
      </c>
      <c r="AW568">
        <v>1</v>
      </c>
      <c r="AZ568">
        <v>1</v>
      </c>
      <c r="BA568">
        <v>1</v>
      </c>
      <c r="BB568">
        <v>1</v>
      </c>
      <c r="BC568">
        <v>1</v>
      </c>
      <c r="BD568" t="s">
        <v>3</v>
      </c>
      <c r="BE568" t="s">
        <v>3</v>
      </c>
      <c r="BF568" t="s">
        <v>3</v>
      </c>
      <c r="BG568" t="s">
        <v>3</v>
      </c>
      <c r="BH568">
        <v>3</v>
      </c>
      <c r="BI568">
        <v>1</v>
      </c>
      <c r="BJ568" t="s">
        <v>460</v>
      </c>
      <c r="BM568">
        <v>12001</v>
      </c>
      <c r="BN568">
        <v>0</v>
      </c>
      <c r="BO568" t="s">
        <v>3</v>
      </c>
      <c r="BP568">
        <v>0</v>
      </c>
      <c r="BQ568">
        <v>2</v>
      </c>
      <c r="BR568">
        <v>0</v>
      </c>
      <c r="BS568">
        <v>1</v>
      </c>
      <c r="BT568">
        <v>1</v>
      </c>
      <c r="BU568">
        <v>1</v>
      </c>
      <c r="BV568">
        <v>1</v>
      </c>
      <c r="BW568">
        <v>1</v>
      </c>
      <c r="BX568">
        <v>1</v>
      </c>
      <c r="BY568" t="s">
        <v>3</v>
      </c>
      <c r="BZ568">
        <v>120</v>
      </c>
      <c r="CA568">
        <v>65</v>
      </c>
      <c r="CE568">
        <v>0</v>
      </c>
      <c r="CF568">
        <v>0</v>
      </c>
      <c r="CG568">
        <v>0</v>
      </c>
      <c r="CM568">
        <v>0</v>
      </c>
      <c r="CN568" t="s">
        <v>3</v>
      </c>
      <c r="CO568">
        <v>0</v>
      </c>
      <c r="CP568">
        <f t="shared" si="571"/>
        <v>213.23</v>
      </c>
      <c r="CQ568">
        <f t="shared" si="572"/>
        <v>213.23</v>
      </c>
      <c r="CR568">
        <f t="shared" si="573"/>
        <v>0</v>
      </c>
      <c r="CS568">
        <f t="shared" si="574"/>
        <v>0</v>
      </c>
      <c r="CT568">
        <f t="shared" si="575"/>
        <v>0</v>
      </c>
      <c r="CU568">
        <f t="shared" si="576"/>
        <v>0</v>
      </c>
      <c r="CV568">
        <f t="shared" si="577"/>
        <v>0</v>
      </c>
      <c r="CW568">
        <f t="shared" si="578"/>
        <v>0</v>
      </c>
      <c r="CX568">
        <f t="shared" si="579"/>
        <v>0</v>
      </c>
      <c r="CY568">
        <f t="shared" si="580"/>
        <v>0</v>
      </c>
      <c r="CZ568">
        <f t="shared" si="581"/>
        <v>0</v>
      </c>
      <c r="DC568" t="s">
        <v>3</v>
      </c>
      <c r="DD568" t="s">
        <v>3</v>
      </c>
      <c r="DE568" t="s">
        <v>3</v>
      </c>
      <c r="DF568" t="s">
        <v>3</v>
      </c>
      <c r="DG568" t="s">
        <v>3</v>
      </c>
      <c r="DH568" t="s">
        <v>3</v>
      </c>
      <c r="DI568" t="s">
        <v>3</v>
      </c>
      <c r="DJ568" t="s">
        <v>3</v>
      </c>
      <c r="DK568" t="s">
        <v>3</v>
      </c>
      <c r="DL568" t="s">
        <v>3</v>
      </c>
      <c r="DM568" t="s">
        <v>3</v>
      </c>
      <c r="DN568">
        <v>0</v>
      </c>
      <c r="DO568">
        <v>0</v>
      </c>
      <c r="DP568">
        <v>1</v>
      </c>
      <c r="DQ568">
        <v>1</v>
      </c>
      <c r="DU568">
        <v>1010</v>
      </c>
      <c r="DV568" t="s">
        <v>337</v>
      </c>
      <c r="DW568" t="s">
        <v>337</v>
      </c>
      <c r="DX568">
        <v>1</v>
      </c>
      <c r="EE568">
        <v>45919572</v>
      </c>
      <c r="EF568">
        <v>2</v>
      </c>
      <c r="EG568" t="s">
        <v>24</v>
      </c>
      <c r="EH568">
        <v>0</v>
      </c>
      <c r="EI568" t="s">
        <v>3</v>
      </c>
      <c r="EJ568">
        <v>1</v>
      </c>
      <c r="EK568">
        <v>12001</v>
      </c>
      <c r="EL568" t="s">
        <v>446</v>
      </c>
      <c r="EM568" t="s">
        <v>447</v>
      </c>
      <c r="EO568" t="s">
        <v>3</v>
      </c>
      <c r="EQ568">
        <v>0</v>
      </c>
      <c r="ER568">
        <v>213.23</v>
      </c>
      <c r="ES568">
        <v>213.23</v>
      </c>
      <c r="ET568">
        <v>0</v>
      </c>
      <c r="EU568">
        <v>0</v>
      </c>
      <c r="EV568">
        <v>0</v>
      </c>
      <c r="EW568">
        <v>0</v>
      </c>
      <c r="EX568">
        <v>0</v>
      </c>
      <c r="FQ568">
        <v>0</v>
      </c>
      <c r="FR568">
        <f t="shared" si="582"/>
        <v>0</v>
      </c>
      <c r="FS568">
        <v>0</v>
      </c>
      <c r="FT568" t="s">
        <v>28</v>
      </c>
      <c r="FU568" t="s">
        <v>29</v>
      </c>
      <c r="FX568">
        <v>108</v>
      </c>
      <c r="FY568">
        <v>55.25</v>
      </c>
      <c r="GA568" t="s">
        <v>3</v>
      </c>
      <c r="GD568">
        <v>1</v>
      </c>
      <c r="GF568">
        <v>231315228</v>
      </c>
      <c r="GG568">
        <v>2</v>
      </c>
      <c r="GH568">
        <v>1</v>
      </c>
      <c r="GI568">
        <v>-2</v>
      </c>
      <c r="GJ568">
        <v>0</v>
      </c>
      <c r="GK568">
        <v>0</v>
      </c>
      <c r="GL568">
        <f t="shared" si="583"/>
        <v>0</v>
      </c>
      <c r="GM568">
        <f t="shared" si="584"/>
        <v>213.23</v>
      </c>
      <c r="GN568">
        <f t="shared" si="585"/>
        <v>213.23</v>
      </c>
      <c r="GO568">
        <f t="shared" si="586"/>
        <v>0</v>
      </c>
      <c r="GP568">
        <f t="shared" si="587"/>
        <v>0</v>
      </c>
      <c r="GR568">
        <v>0</v>
      </c>
      <c r="GS568">
        <v>3</v>
      </c>
      <c r="GT568">
        <v>0</v>
      </c>
      <c r="GU568" t="s">
        <v>3</v>
      </c>
      <c r="GV568">
        <f t="shared" si="588"/>
        <v>0</v>
      </c>
      <c r="GW568">
        <v>1</v>
      </c>
      <c r="GX568">
        <f t="shared" si="589"/>
        <v>0</v>
      </c>
      <c r="HA568">
        <v>0</v>
      </c>
      <c r="HB568">
        <v>0</v>
      </c>
      <c r="HC568">
        <f t="shared" si="590"/>
        <v>0</v>
      </c>
      <c r="IK568">
        <v>0</v>
      </c>
    </row>
    <row r="569" spans="1:245" x14ac:dyDescent="0.2">
      <c r="A569">
        <v>18</v>
      </c>
      <c r="B569">
        <v>1</v>
      </c>
      <c r="C569">
        <v>1302</v>
      </c>
      <c r="E569" t="s">
        <v>541</v>
      </c>
      <c r="F569" t="s">
        <v>458</v>
      </c>
      <c r="G569" t="s">
        <v>459</v>
      </c>
      <c r="H569" t="s">
        <v>337</v>
      </c>
      <c r="I569">
        <f>I563*J569</f>
        <v>1</v>
      </c>
      <c r="J569">
        <v>0.16666666666666666</v>
      </c>
      <c r="O569">
        <f t="shared" si="556"/>
        <v>213.23</v>
      </c>
      <c r="P569">
        <f t="shared" si="557"/>
        <v>213.23</v>
      </c>
      <c r="Q569">
        <f t="shared" si="558"/>
        <v>0</v>
      </c>
      <c r="R569">
        <f t="shared" si="559"/>
        <v>0</v>
      </c>
      <c r="S569">
        <f t="shared" si="560"/>
        <v>0</v>
      </c>
      <c r="T569">
        <f t="shared" si="561"/>
        <v>0</v>
      </c>
      <c r="U569">
        <f t="shared" si="562"/>
        <v>0</v>
      </c>
      <c r="V569">
        <f t="shared" si="563"/>
        <v>0</v>
      </c>
      <c r="W569">
        <f t="shared" si="564"/>
        <v>0</v>
      </c>
      <c r="X569">
        <f t="shared" si="565"/>
        <v>0</v>
      </c>
      <c r="Y569">
        <f t="shared" si="566"/>
        <v>0</v>
      </c>
      <c r="AA569">
        <v>47641669</v>
      </c>
      <c r="AB569">
        <f>ROUND((AC569+AD569+AF569),6)</f>
        <v>213.23</v>
      </c>
      <c r="AC569">
        <f t="shared" si="593"/>
        <v>213.23</v>
      </c>
      <c r="AD569">
        <f t="shared" si="596"/>
        <v>0</v>
      </c>
      <c r="AE569">
        <f t="shared" si="597"/>
        <v>0</v>
      </c>
      <c r="AF569">
        <f t="shared" si="597"/>
        <v>0</v>
      </c>
      <c r="AG569">
        <f t="shared" si="569"/>
        <v>0</v>
      </c>
      <c r="AH569">
        <f t="shared" si="598"/>
        <v>0</v>
      </c>
      <c r="AI569">
        <f t="shared" si="598"/>
        <v>0</v>
      </c>
      <c r="AJ569">
        <f t="shared" si="570"/>
        <v>0</v>
      </c>
      <c r="AK569">
        <v>213.23</v>
      </c>
      <c r="AL569">
        <v>213.23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108</v>
      </c>
      <c r="AU569">
        <v>55</v>
      </c>
      <c r="AV569">
        <v>1</v>
      </c>
      <c r="AW569">
        <v>1</v>
      </c>
      <c r="AZ569">
        <v>1</v>
      </c>
      <c r="BA569">
        <v>1</v>
      </c>
      <c r="BB569">
        <v>1</v>
      </c>
      <c r="BC569">
        <v>1</v>
      </c>
      <c r="BD569" t="s">
        <v>3</v>
      </c>
      <c r="BE569" t="s">
        <v>3</v>
      </c>
      <c r="BF569" t="s">
        <v>3</v>
      </c>
      <c r="BG569" t="s">
        <v>3</v>
      </c>
      <c r="BH569">
        <v>3</v>
      </c>
      <c r="BI569">
        <v>1</v>
      </c>
      <c r="BJ569" t="s">
        <v>460</v>
      </c>
      <c r="BM569">
        <v>12001</v>
      </c>
      <c r="BN569">
        <v>0</v>
      </c>
      <c r="BO569" t="s">
        <v>3</v>
      </c>
      <c r="BP569">
        <v>0</v>
      </c>
      <c r="BQ569">
        <v>2</v>
      </c>
      <c r="BR569">
        <v>0</v>
      </c>
      <c r="BS569">
        <v>1</v>
      </c>
      <c r="BT569">
        <v>1</v>
      </c>
      <c r="BU569">
        <v>1</v>
      </c>
      <c r="BV569">
        <v>1</v>
      </c>
      <c r="BW569">
        <v>1</v>
      </c>
      <c r="BX569">
        <v>1</v>
      </c>
      <c r="BY569" t="s">
        <v>3</v>
      </c>
      <c r="BZ569">
        <v>120</v>
      </c>
      <c r="CA569">
        <v>65</v>
      </c>
      <c r="CE569">
        <v>0</v>
      </c>
      <c r="CF569">
        <v>0</v>
      </c>
      <c r="CG569">
        <v>0</v>
      </c>
      <c r="CM569">
        <v>0</v>
      </c>
      <c r="CN569" t="s">
        <v>3</v>
      </c>
      <c r="CO569">
        <v>0</v>
      </c>
      <c r="CP569">
        <f t="shared" si="571"/>
        <v>213.23</v>
      </c>
      <c r="CQ569">
        <f t="shared" si="572"/>
        <v>213.23</v>
      </c>
      <c r="CR569">
        <f t="shared" si="573"/>
        <v>0</v>
      </c>
      <c r="CS569">
        <f t="shared" si="574"/>
        <v>0</v>
      </c>
      <c r="CT569">
        <f t="shared" si="575"/>
        <v>0</v>
      </c>
      <c r="CU569">
        <f t="shared" si="576"/>
        <v>0</v>
      </c>
      <c r="CV569">
        <f t="shared" si="577"/>
        <v>0</v>
      </c>
      <c r="CW569">
        <f t="shared" si="578"/>
        <v>0</v>
      </c>
      <c r="CX569">
        <f t="shared" si="579"/>
        <v>0</v>
      </c>
      <c r="CY569">
        <f t="shared" si="580"/>
        <v>0</v>
      </c>
      <c r="CZ569">
        <f t="shared" si="581"/>
        <v>0</v>
      </c>
      <c r="DC569" t="s">
        <v>3</v>
      </c>
      <c r="DD569" t="s">
        <v>3</v>
      </c>
      <c r="DE569" t="s">
        <v>3</v>
      </c>
      <c r="DF569" t="s">
        <v>3</v>
      </c>
      <c r="DG569" t="s">
        <v>3</v>
      </c>
      <c r="DH569" t="s">
        <v>3</v>
      </c>
      <c r="DI569" t="s">
        <v>3</v>
      </c>
      <c r="DJ569" t="s">
        <v>3</v>
      </c>
      <c r="DK569" t="s">
        <v>3</v>
      </c>
      <c r="DL569" t="s">
        <v>3</v>
      </c>
      <c r="DM569" t="s">
        <v>3</v>
      </c>
      <c r="DN569">
        <v>0</v>
      </c>
      <c r="DO569">
        <v>0</v>
      </c>
      <c r="DP569">
        <v>1</v>
      </c>
      <c r="DQ569">
        <v>1</v>
      </c>
      <c r="DU569">
        <v>1010</v>
      </c>
      <c r="DV569" t="s">
        <v>337</v>
      </c>
      <c r="DW569" t="s">
        <v>337</v>
      </c>
      <c r="DX569">
        <v>1</v>
      </c>
      <c r="EE569">
        <v>45919572</v>
      </c>
      <c r="EF569">
        <v>2</v>
      </c>
      <c r="EG569" t="s">
        <v>24</v>
      </c>
      <c r="EH569">
        <v>0</v>
      </c>
      <c r="EI569" t="s">
        <v>3</v>
      </c>
      <c r="EJ569">
        <v>1</v>
      </c>
      <c r="EK569">
        <v>12001</v>
      </c>
      <c r="EL569" t="s">
        <v>446</v>
      </c>
      <c r="EM569" t="s">
        <v>447</v>
      </c>
      <c r="EO569" t="s">
        <v>3</v>
      </c>
      <c r="EQ569">
        <v>0</v>
      </c>
      <c r="ER569">
        <v>213.23</v>
      </c>
      <c r="ES569">
        <v>213.23</v>
      </c>
      <c r="ET569">
        <v>0</v>
      </c>
      <c r="EU569">
        <v>0</v>
      </c>
      <c r="EV569">
        <v>0</v>
      </c>
      <c r="EW569">
        <v>0</v>
      </c>
      <c r="EX569">
        <v>0</v>
      </c>
      <c r="FQ569">
        <v>0</v>
      </c>
      <c r="FR569">
        <f t="shared" si="582"/>
        <v>0</v>
      </c>
      <c r="FS569">
        <v>0</v>
      </c>
      <c r="FT569" t="s">
        <v>28</v>
      </c>
      <c r="FU569" t="s">
        <v>29</v>
      </c>
      <c r="FX569">
        <v>108</v>
      </c>
      <c r="FY569">
        <v>55.25</v>
      </c>
      <c r="GA569" t="s">
        <v>3</v>
      </c>
      <c r="GD569">
        <v>1</v>
      </c>
      <c r="GF569">
        <v>231315228</v>
      </c>
      <c r="GG569">
        <v>2</v>
      </c>
      <c r="GH569">
        <v>1</v>
      </c>
      <c r="GI569">
        <v>-2</v>
      </c>
      <c r="GJ569">
        <v>0</v>
      </c>
      <c r="GK569">
        <v>0</v>
      </c>
      <c r="GL569">
        <f t="shared" si="583"/>
        <v>0</v>
      </c>
      <c r="GM569">
        <f t="shared" si="584"/>
        <v>213.23</v>
      </c>
      <c r="GN569">
        <f t="shared" si="585"/>
        <v>213.23</v>
      </c>
      <c r="GO569">
        <f t="shared" si="586"/>
        <v>0</v>
      </c>
      <c r="GP569">
        <f t="shared" si="587"/>
        <v>0</v>
      </c>
      <c r="GR569">
        <v>0</v>
      </c>
      <c r="GS569">
        <v>0</v>
      </c>
      <c r="GT569">
        <v>0</v>
      </c>
      <c r="GU569" t="s">
        <v>3</v>
      </c>
      <c r="GV569">
        <f t="shared" si="588"/>
        <v>0</v>
      </c>
      <c r="GW569">
        <v>1</v>
      </c>
      <c r="GX569">
        <f t="shared" si="589"/>
        <v>0</v>
      </c>
      <c r="HA569">
        <v>0</v>
      </c>
      <c r="HB569">
        <v>0</v>
      </c>
      <c r="HC569">
        <f t="shared" si="590"/>
        <v>0</v>
      </c>
      <c r="IK569">
        <v>0</v>
      </c>
    </row>
    <row r="571" spans="1:245" x14ac:dyDescent="0.2">
      <c r="A571">
        <v>51</v>
      </c>
      <c r="B571">
        <f>B500</f>
        <v>1</v>
      </c>
      <c r="C571">
        <f>A500</f>
        <v>4</v>
      </c>
      <c r="D571">
        <f>ROW(A500)</f>
        <v>500</v>
      </c>
      <c r="F571" t="str">
        <f>IF(F500&lt;&gt;"",F500,"")</f>
        <v>Навес (вход №2)</v>
      </c>
      <c r="G571" t="str">
        <f>IF(G500&lt;&gt;"",G500,"")</f>
        <v>Навес (вход №2)</v>
      </c>
      <c r="H571">
        <v>0</v>
      </c>
      <c r="O571">
        <f t="shared" ref="O571:T571" si="599">ROUND(AB571,2)</f>
        <v>13032.12</v>
      </c>
      <c r="P571">
        <f t="shared" si="599"/>
        <v>11915.46</v>
      </c>
      <c r="Q571">
        <f t="shared" si="599"/>
        <v>483.86</v>
      </c>
      <c r="R571">
        <f t="shared" si="599"/>
        <v>47.79</v>
      </c>
      <c r="S571">
        <f t="shared" si="599"/>
        <v>632.79999999999995</v>
      </c>
      <c r="T571">
        <f t="shared" si="599"/>
        <v>0</v>
      </c>
      <c r="U571">
        <f>AH571</f>
        <v>72.272751081999985</v>
      </c>
      <c r="V571">
        <f>AI571</f>
        <v>3.5203752687500001</v>
      </c>
      <c r="W571">
        <f>ROUND(AJ571,2)</f>
        <v>0</v>
      </c>
      <c r="X571">
        <f>ROUND(AK571,2)</f>
        <v>636.49</v>
      </c>
      <c r="Y571">
        <f>ROUND(AL571,2)</f>
        <v>460.38</v>
      </c>
      <c r="AB571">
        <f>ROUND(SUMIF(AA504:AA569,"=47636896",O504:O569),2)</f>
        <v>13032.12</v>
      </c>
      <c r="AC571">
        <f>ROUND(SUMIF(AA504:AA569,"=47636896",P504:P569),2)</f>
        <v>11915.46</v>
      </c>
      <c r="AD571">
        <f>ROUND(SUMIF(AA504:AA569,"=47636896",Q504:Q569),2)</f>
        <v>483.86</v>
      </c>
      <c r="AE571">
        <f>ROUND(SUMIF(AA504:AA569,"=47636896",R504:R569),2)</f>
        <v>47.79</v>
      </c>
      <c r="AF571">
        <f>ROUND(SUMIF(AA504:AA569,"=47636896",S504:S569),2)</f>
        <v>632.79999999999995</v>
      </c>
      <c r="AG571">
        <f>ROUND(SUMIF(AA504:AA569,"=47636896",T504:T569),2)</f>
        <v>0</v>
      </c>
      <c r="AH571">
        <f>SUMIF(AA504:AA569,"=47636896",U504:U569)</f>
        <v>72.272751081999985</v>
      </c>
      <c r="AI571">
        <f>SUMIF(AA504:AA569,"=47636896",V504:V569)</f>
        <v>3.5203752687500001</v>
      </c>
      <c r="AJ571">
        <f>ROUND(SUMIF(AA504:AA569,"=47636896",W504:W569),2)</f>
        <v>0</v>
      </c>
      <c r="AK571">
        <f>ROUND(SUMIF(AA504:AA569,"=47636896",X504:X569),2)</f>
        <v>636.49</v>
      </c>
      <c r="AL571">
        <f>ROUND(SUMIF(AA504:AA569,"=47636896",Y504:Y569),2)</f>
        <v>460.38</v>
      </c>
      <c r="AO571">
        <f t="shared" ref="AO571:BC571" si="600">ROUND(BX571,2)</f>
        <v>0</v>
      </c>
      <c r="AP571">
        <f t="shared" si="600"/>
        <v>0</v>
      </c>
      <c r="AQ571">
        <f t="shared" si="600"/>
        <v>0</v>
      </c>
      <c r="AR571">
        <f t="shared" si="600"/>
        <v>14128.99</v>
      </c>
      <c r="AS571">
        <f t="shared" si="600"/>
        <v>14128.99</v>
      </c>
      <c r="AT571">
        <f t="shared" si="600"/>
        <v>0</v>
      </c>
      <c r="AU571">
        <f t="shared" si="600"/>
        <v>0</v>
      </c>
      <c r="AV571">
        <f t="shared" si="600"/>
        <v>11915.46</v>
      </c>
      <c r="AW571">
        <f t="shared" si="600"/>
        <v>11915.46</v>
      </c>
      <c r="AX571">
        <f t="shared" si="600"/>
        <v>0</v>
      </c>
      <c r="AY571">
        <f t="shared" si="600"/>
        <v>11915.46</v>
      </c>
      <c r="AZ571">
        <f t="shared" si="600"/>
        <v>0</v>
      </c>
      <c r="BA571">
        <f t="shared" si="600"/>
        <v>0</v>
      </c>
      <c r="BB571">
        <f t="shared" si="600"/>
        <v>0</v>
      </c>
      <c r="BC571">
        <f t="shared" si="600"/>
        <v>0</v>
      </c>
      <c r="BX571">
        <f>ROUND(SUMIF(AA504:AA569,"=47636896",FQ504:FQ569),2)</f>
        <v>0</v>
      </c>
      <c r="BY571">
        <f>ROUND(SUMIF(AA504:AA569,"=47636896",FR504:FR569),2)</f>
        <v>0</v>
      </c>
      <c r="BZ571">
        <f>ROUND(SUMIF(AA504:AA569,"=47636896",GL504:GL569),2)</f>
        <v>0</v>
      </c>
      <c r="CA571">
        <f>ROUND(SUMIF(AA504:AA569,"=47636896",GM504:GM569),2)</f>
        <v>14128.99</v>
      </c>
      <c r="CB571">
        <f>ROUND(SUMIF(AA504:AA569,"=47636896",GN504:GN569),2)</f>
        <v>14128.99</v>
      </c>
      <c r="CC571">
        <f>ROUND(SUMIF(AA504:AA569,"=47636896",GO504:GO569),2)</f>
        <v>0</v>
      </c>
      <c r="CD571">
        <f>ROUND(SUMIF(AA504:AA569,"=47636896",GP504:GP569),2)</f>
        <v>0</v>
      </c>
      <c r="CE571">
        <f>AC571-BX571</f>
        <v>11915.46</v>
      </c>
      <c r="CF571">
        <f>AC571-BY571</f>
        <v>11915.46</v>
      </c>
      <c r="CG571">
        <f>BX571-BZ571</f>
        <v>0</v>
      </c>
      <c r="CH571">
        <f>AC571-BX571-BY571+BZ571</f>
        <v>11915.46</v>
      </c>
      <c r="CI571">
        <f>BY571-BZ571</f>
        <v>0</v>
      </c>
      <c r="CJ571">
        <f>ROUND(SUMIF(AA504:AA569,"=47636896",GX504:GX569),2)</f>
        <v>0</v>
      </c>
      <c r="CK571">
        <f>ROUND(SUMIF(AA504:AA569,"=47636896",GY504:GY569),2)</f>
        <v>0</v>
      </c>
      <c r="CL571">
        <f>ROUND(SUMIF(AA504:AA569,"=47636896",GZ504:GZ569),2)</f>
        <v>0</v>
      </c>
      <c r="DG571">
        <f t="shared" ref="DG571:DL571" si="601">ROUND(DT571,2)</f>
        <v>13032.12</v>
      </c>
      <c r="DH571">
        <f t="shared" si="601"/>
        <v>11915.46</v>
      </c>
      <c r="DI571">
        <f t="shared" si="601"/>
        <v>483.86</v>
      </c>
      <c r="DJ571">
        <f t="shared" si="601"/>
        <v>47.79</v>
      </c>
      <c r="DK571">
        <f t="shared" si="601"/>
        <v>632.79999999999995</v>
      </c>
      <c r="DL571">
        <f t="shared" si="601"/>
        <v>0</v>
      </c>
      <c r="DM571">
        <f>DZ571</f>
        <v>72.272751081999985</v>
      </c>
      <c r="DN571">
        <f>EA571</f>
        <v>3.5203752687500001</v>
      </c>
      <c r="DO571">
        <f>ROUND(EB571,2)</f>
        <v>0</v>
      </c>
      <c r="DP571">
        <f>ROUND(EC571,2)</f>
        <v>636.49</v>
      </c>
      <c r="DQ571">
        <f>ROUND(ED571,2)</f>
        <v>460.38</v>
      </c>
      <c r="DT571">
        <f>ROUND(SUMIF(AA504:AA569,"=47641669",O504:O569),2)</f>
        <v>13032.12</v>
      </c>
      <c r="DU571">
        <f>ROUND(SUMIF(AA504:AA569,"=47641669",P504:P569),2)</f>
        <v>11915.46</v>
      </c>
      <c r="DV571">
        <f>ROUND(SUMIF(AA504:AA569,"=47641669",Q504:Q569),2)</f>
        <v>483.86</v>
      </c>
      <c r="DW571">
        <f>ROUND(SUMIF(AA504:AA569,"=47641669",R504:R569),2)</f>
        <v>47.79</v>
      </c>
      <c r="DX571">
        <f>ROUND(SUMIF(AA504:AA569,"=47641669",S504:S569),2)</f>
        <v>632.79999999999995</v>
      </c>
      <c r="DY571">
        <f>ROUND(SUMIF(AA504:AA569,"=47641669",T504:T569),2)</f>
        <v>0</v>
      </c>
      <c r="DZ571">
        <f>SUMIF(AA504:AA569,"=47641669",U504:U569)</f>
        <v>72.272751081999985</v>
      </c>
      <c r="EA571">
        <f>SUMIF(AA504:AA569,"=47641669",V504:V569)</f>
        <v>3.5203752687500001</v>
      </c>
      <c r="EB571">
        <f>ROUND(SUMIF(AA504:AA569,"=47641669",W504:W569),2)</f>
        <v>0</v>
      </c>
      <c r="EC571">
        <f>ROUND(SUMIF(AA504:AA569,"=47641669",X504:X569),2)</f>
        <v>636.49</v>
      </c>
      <c r="ED571">
        <f>ROUND(SUMIF(AA504:AA569,"=47641669",Y504:Y569),2)</f>
        <v>460.38</v>
      </c>
      <c r="EG571">
        <f t="shared" ref="EG571:EU571" si="602">ROUND(FP571,2)</f>
        <v>0</v>
      </c>
      <c r="EH571">
        <f t="shared" si="602"/>
        <v>0</v>
      </c>
      <c r="EI571">
        <f t="shared" si="602"/>
        <v>0</v>
      </c>
      <c r="EJ571">
        <f t="shared" si="602"/>
        <v>14128.99</v>
      </c>
      <c r="EK571">
        <f t="shared" si="602"/>
        <v>14128.99</v>
      </c>
      <c r="EL571">
        <f t="shared" si="602"/>
        <v>0</v>
      </c>
      <c r="EM571">
        <f t="shared" si="602"/>
        <v>0</v>
      </c>
      <c r="EN571">
        <f t="shared" si="602"/>
        <v>11915.46</v>
      </c>
      <c r="EO571">
        <f t="shared" si="602"/>
        <v>11915.46</v>
      </c>
      <c r="EP571">
        <f t="shared" si="602"/>
        <v>0</v>
      </c>
      <c r="EQ571">
        <f t="shared" si="602"/>
        <v>11915.46</v>
      </c>
      <c r="ER571">
        <f t="shared" si="602"/>
        <v>0</v>
      </c>
      <c r="ES571">
        <f t="shared" si="602"/>
        <v>0</v>
      </c>
      <c r="ET571">
        <f t="shared" si="602"/>
        <v>0</v>
      </c>
      <c r="EU571">
        <f t="shared" si="602"/>
        <v>0</v>
      </c>
      <c r="FP571">
        <f>ROUND(SUMIF(AA504:AA569,"=47641669",FQ504:FQ569),2)</f>
        <v>0</v>
      </c>
      <c r="FQ571">
        <f>ROUND(SUMIF(AA504:AA569,"=47641669",FR504:FR569),2)</f>
        <v>0</v>
      </c>
      <c r="FR571">
        <f>ROUND(SUMIF(AA504:AA569,"=47641669",GL504:GL569),2)</f>
        <v>0</v>
      </c>
      <c r="FS571">
        <f>ROUND(SUMIF(AA504:AA569,"=47641669",GM504:GM569),2)</f>
        <v>14128.99</v>
      </c>
      <c r="FT571">
        <f>ROUND(SUMIF(AA504:AA569,"=47641669",GN504:GN569),2)</f>
        <v>14128.99</v>
      </c>
      <c r="FU571">
        <f>ROUND(SUMIF(AA504:AA569,"=47641669",GO504:GO569),2)</f>
        <v>0</v>
      </c>
      <c r="FV571">
        <f>ROUND(SUMIF(AA504:AA569,"=47641669",GP504:GP569),2)</f>
        <v>0</v>
      </c>
      <c r="FW571">
        <f>DU571-FP571</f>
        <v>11915.46</v>
      </c>
      <c r="FX571">
        <f>DU571-FQ571</f>
        <v>11915.46</v>
      </c>
      <c r="FY571">
        <f>FP571-FR571</f>
        <v>0</v>
      </c>
      <c r="FZ571">
        <f>DU571-FP571-FQ571+FR571</f>
        <v>11915.46</v>
      </c>
      <c r="GA571">
        <f>FQ571-FR571</f>
        <v>0</v>
      </c>
      <c r="GB571">
        <f>ROUND(SUMIF(AA504:AA569,"=47641669",GX504:GX569),2)</f>
        <v>0</v>
      </c>
      <c r="GC571">
        <f>ROUND(SUMIF(AA504:AA569,"=47641669",GY504:GY569),2)</f>
        <v>0</v>
      </c>
      <c r="GD571">
        <f>ROUND(SUMIF(AA504:AA569,"=47641669",GZ504:GZ569),2)</f>
        <v>0</v>
      </c>
      <c r="GX571">
        <v>0</v>
      </c>
    </row>
    <row r="573" spans="1:245" x14ac:dyDescent="0.2">
      <c r="A573">
        <v>50</v>
      </c>
      <c r="B573">
        <v>0</v>
      </c>
      <c r="C573">
        <v>0</v>
      </c>
      <c r="D573">
        <v>1</v>
      </c>
      <c r="E573">
        <v>201</v>
      </c>
      <c r="F573">
        <f>ROUND(Source!O571,O573)</f>
        <v>13032.12</v>
      </c>
      <c r="G573" t="s">
        <v>138</v>
      </c>
      <c r="H573" t="s">
        <v>139</v>
      </c>
      <c r="K573">
        <v>201</v>
      </c>
      <c r="L573">
        <v>1</v>
      </c>
      <c r="M573">
        <v>3</v>
      </c>
      <c r="N573" t="s">
        <v>3</v>
      </c>
      <c r="O573">
        <v>2</v>
      </c>
      <c r="P573">
        <f>ROUND(Source!DG571,O573)</f>
        <v>13032.12</v>
      </c>
    </row>
    <row r="574" spans="1:245" x14ac:dyDescent="0.2">
      <c r="A574">
        <v>50</v>
      </c>
      <c r="B574">
        <v>0</v>
      </c>
      <c r="C574">
        <v>0</v>
      </c>
      <c r="D574">
        <v>1</v>
      </c>
      <c r="E574">
        <v>202</v>
      </c>
      <c r="F574">
        <f>ROUND(Source!P571,O574)</f>
        <v>11915.46</v>
      </c>
      <c r="G574" t="s">
        <v>140</v>
      </c>
      <c r="H574" t="s">
        <v>141</v>
      </c>
      <c r="K574">
        <v>202</v>
      </c>
      <c r="L574">
        <v>2</v>
      </c>
      <c r="M574">
        <v>3</v>
      </c>
      <c r="N574" t="s">
        <v>3</v>
      </c>
      <c r="O574">
        <v>2</v>
      </c>
      <c r="P574">
        <f>ROUND(Source!DH571,O574)</f>
        <v>11915.46</v>
      </c>
    </row>
    <row r="575" spans="1:245" x14ac:dyDescent="0.2">
      <c r="A575">
        <v>50</v>
      </c>
      <c r="B575">
        <v>0</v>
      </c>
      <c r="C575">
        <v>0</v>
      </c>
      <c r="D575">
        <v>1</v>
      </c>
      <c r="E575">
        <v>222</v>
      </c>
      <c r="F575">
        <f>ROUND(Source!AO571,O575)</f>
        <v>0</v>
      </c>
      <c r="G575" t="s">
        <v>142</v>
      </c>
      <c r="H575" t="s">
        <v>143</v>
      </c>
      <c r="K575">
        <v>222</v>
      </c>
      <c r="L575">
        <v>3</v>
      </c>
      <c r="M575">
        <v>3</v>
      </c>
      <c r="N575" t="s">
        <v>3</v>
      </c>
      <c r="O575">
        <v>2</v>
      </c>
      <c r="P575">
        <f>ROUND(Source!EG571,O575)</f>
        <v>0</v>
      </c>
    </row>
    <row r="576" spans="1:245" x14ac:dyDescent="0.2">
      <c r="A576">
        <v>50</v>
      </c>
      <c r="B576">
        <v>0</v>
      </c>
      <c r="C576">
        <v>0</v>
      </c>
      <c r="D576">
        <v>1</v>
      </c>
      <c r="E576">
        <v>225</v>
      </c>
      <c r="F576">
        <f>ROUND(Source!AV571,O576)</f>
        <v>11915.46</v>
      </c>
      <c r="G576" t="s">
        <v>144</v>
      </c>
      <c r="H576" t="s">
        <v>145</v>
      </c>
      <c r="K576">
        <v>225</v>
      </c>
      <c r="L576">
        <v>4</v>
      </c>
      <c r="M576">
        <v>3</v>
      </c>
      <c r="N576" t="s">
        <v>3</v>
      </c>
      <c r="O576">
        <v>2</v>
      </c>
      <c r="P576">
        <f>ROUND(Source!EN571,O576)</f>
        <v>11915.46</v>
      </c>
    </row>
    <row r="577" spans="1:16" x14ac:dyDescent="0.2">
      <c r="A577">
        <v>50</v>
      </c>
      <c r="B577">
        <v>0</v>
      </c>
      <c r="C577">
        <v>0</v>
      </c>
      <c r="D577">
        <v>1</v>
      </c>
      <c r="E577">
        <v>226</v>
      </c>
      <c r="F577">
        <f>ROUND(Source!AW571,O577)</f>
        <v>11915.46</v>
      </c>
      <c r="G577" t="s">
        <v>146</v>
      </c>
      <c r="H577" t="s">
        <v>147</v>
      </c>
      <c r="K577">
        <v>226</v>
      </c>
      <c r="L577">
        <v>5</v>
      </c>
      <c r="M577">
        <v>3</v>
      </c>
      <c r="N577" t="s">
        <v>3</v>
      </c>
      <c r="O577">
        <v>2</v>
      </c>
      <c r="P577">
        <f>ROUND(Source!EO571,O577)</f>
        <v>11915.46</v>
      </c>
    </row>
    <row r="578" spans="1:16" x14ac:dyDescent="0.2">
      <c r="A578">
        <v>50</v>
      </c>
      <c r="B578">
        <v>0</v>
      </c>
      <c r="C578">
        <v>0</v>
      </c>
      <c r="D578">
        <v>1</v>
      </c>
      <c r="E578">
        <v>227</v>
      </c>
      <c r="F578">
        <f>ROUND(Source!AX571,O578)</f>
        <v>0</v>
      </c>
      <c r="G578" t="s">
        <v>148</v>
      </c>
      <c r="H578" t="s">
        <v>149</v>
      </c>
      <c r="K578">
        <v>227</v>
      </c>
      <c r="L578">
        <v>6</v>
      </c>
      <c r="M578">
        <v>3</v>
      </c>
      <c r="N578" t="s">
        <v>3</v>
      </c>
      <c r="O578">
        <v>2</v>
      </c>
      <c r="P578">
        <f>ROUND(Source!EP571,O578)</f>
        <v>0</v>
      </c>
    </row>
    <row r="579" spans="1:16" x14ac:dyDescent="0.2">
      <c r="A579">
        <v>50</v>
      </c>
      <c r="B579">
        <v>0</v>
      </c>
      <c r="C579">
        <v>0</v>
      </c>
      <c r="D579">
        <v>1</v>
      </c>
      <c r="E579">
        <v>228</v>
      </c>
      <c r="F579">
        <f>ROUND(Source!AY571,O579)</f>
        <v>11915.46</v>
      </c>
      <c r="G579" t="s">
        <v>150</v>
      </c>
      <c r="H579" t="s">
        <v>151</v>
      </c>
      <c r="K579">
        <v>228</v>
      </c>
      <c r="L579">
        <v>7</v>
      </c>
      <c r="M579">
        <v>3</v>
      </c>
      <c r="N579" t="s">
        <v>3</v>
      </c>
      <c r="O579">
        <v>2</v>
      </c>
      <c r="P579">
        <f>ROUND(Source!EQ571,O579)</f>
        <v>11915.46</v>
      </c>
    </row>
    <row r="580" spans="1:16" x14ac:dyDescent="0.2">
      <c r="A580">
        <v>50</v>
      </c>
      <c r="B580">
        <v>0</v>
      </c>
      <c r="C580">
        <v>0</v>
      </c>
      <c r="D580">
        <v>1</v>
      </c>
      <c r="E580">
        <v>216</v>
      </c>
      <c r="F580">
        <f>ROUND(Source!AP571,O580)</f>
        <v>0</v>
      </c>
      <c r="G580" t="s">
        <v>152</v>
      </c>
      <c r="H580" t="s">
        <v>153</v>
      </c>
      <c r="K580">
        <v>216</v>
      </c>
      <c r="L580">
        <v>8</v>
      </c>
      <c r="M580">
        <v>3</v>
      </c>
      <c r="N580" t="s">
        <v>3</v>
      </c>
      <c r="O580">
        <v>2</v>
      </c>
      <c r="P580">
        <f>ROUND(Source!EH571,O580)</f>
        <v>0</v>
      </c>
    </row>
    <row r="581" spans="1:16" x14ac:dyDescent="0.2">
      <c r="A581">
        <v>50</v>
      </c>
      <c r="B581">
        <v>0</v>
      </c>
      <c r="C581">
        <v>0</v>
      </c>
      <c r="D581">
        <v>1</v>
      </c>
      <c r="E581">
        <v>223</v>
      </c>
      <c r="F581">
        <f>ROUND(Source!AQ571,O581)</f>
        <v>0</v>
      </c>
      <c r="G581" t="s">
        <v>154</v>
      </c>
      <c r="H581" t="s">
        <v>155</v>
      </c>
      <c r="K581">
        <v>223</v>
      </c>
      <c r="L581">
        <v>9</v>
      </c>
      <c r="M581">
        <v>3</v>
      </c>
      <c r="N581" t="s">
        <v>3</v>
      </c>
      <c r="O581">
        <v>2</v>
      </c>
      <c r="P581">
        <f>ROUND(Source!EI571,O581)</f>
        <v>0</v>
      </c>
    </row>
    <row r="582" spans="1:16" x14ac:dyDescent="0.2">
      <c r="A582">
        <v>50</v>
      </c>
      <c r="B582">
        <v>0</v>
      </c>
      <c r="C582">
        <v>0</v>
      </c>
      <c r="D582">
        <v>1</v>
      </c>
      <c r="E582">
        <v>229</v>
      </c>
      <c r="F582">
        <f>ROUND(Source!AZ571,O582)</f>
        <v>0</v>
      </c>
      <c r="G582" t="s">
        <v>156</v>
      </c>
      <c r="H582" t="s">
        <v>157</v>
      </c>
      <c r="K582">
        <v>229</v>
      </c>
      <c r="L582">
        <v>10</v>
      </c>
      <c r="M582">
        <v>3</v>
      </c>
      <c r="N582" t="s">
        <v>3</v>
      </c>
      <c r="O582">
        <v>2</v>
      </c>
      <c r="P582">
        <f>ROUND(Source!ER571,O582)</f>
        <v>0</v>
      </c>
    </row>
    <row r="583" spans="1:16" x14ac:dyDescent="0.2">
      <c r="A583">
        <v>50</v>
      </c>
      <c r="B583">
        <v>0</v>
      </c>
      <c r="C583">
        <v>0</v>
      </c>
      <c r="D583">
        <v>1</v>
      </c>
      <c r="E583">
        <v>203</v>
      </c>
      <c r="F583">
        <f>ROUND(Source!Q571,O583)</f>
        <v>483.86</v>
      </c>
      <c r="G583" t="s">
        <v>158</v>
      </c>
      <c r="H583" t="s">
        <v>159</v>
      </c>
      <c r="K583">
        <v>203</v>
      </c>
      <c r="L583">
        <v>11</v>
      </c>
      <c r="M583">
        <v>3</v>
      </c>
      <c r="N583" t="s">
        <v>3</v>
      </c>
      <c r="O583">
        <v>2</v>
      </c>
      <c r="P583">
        <f>ROUND(Source!DI571,O583)</f>
        <v>483.86</v>
      </c>
    </row>
    <row r="584" spans="1:16" x14ac:dyDescent="0.2">
      <c r="A584">
        <v>50</v>
      </c>
      <c r="B584">
        <v>0</v>
      </c>
      <c r="C584">
        <v>0</v>
      </c>
      <c r="D584">
        <v>1</v>
      </c>
      <c r="E584">
        <v>231</v>
      </c>
      <c r="F584">
        <f>ROUND(Source!BB571,O584)</f>
        <v>0</v>
      </c>
      <c r="G584" t="s">
        <v>160</v>
      </c>
      <c r="H584" t="s">
        <v>161</v>
      </c>
      <c r="K584">
        <v>231</v>
      </c>
      <c r="L584">
        <v>12</v>
      </c>
      <c r="M584">
        <v>3</v>
      </c>
      <c r="N584" t="s">
        <v>3</v>
      </c>
      <c r="O584">
        <v>2</v>
      </c>
      <c r="P584">
        <f>ROUND(Source!ET571,O584)</f>
        <v>0</v>
      </c>
    </row>
    <row r="585" spans="1:16" x14ac:dyDescent="0.2">
      <c r="A585">
        <v>50</v>
      </c>
      <c r="B585">
        <v>0</v>
      </c>
      <c r="C585">
        <v>0</v>
      </c>
      <c r="D585">
        <v>1</v>
      </c>
      <c r="E585">
        <v>204</v>
      </c>
      <c r="F585">
        <f>ROUND(Source!R571,O585)</f>
        <v>47.79</v>
      </c>
      <c r="G585" t="s">
        <v>162</v>
      </c>
      <c r="H585" t="s">
        <v>163</v>
      </c>
      <c r="K585">
        <v>204</v>
      </c>
      <c r="L585">
        <v>13</v>
      </c>
      <c r="M585">
        <v>3</v>
      </c>
      <c r="N585" t="s">
        <v>3</v>
      </c>
      <c r="O585">
        <v>2</v>
      </c>
      <c r="P585">
        <f>ROUND(Source!DJ571,O585)</f>
        <v>47.79</v>
      </c>
    </row>
    <row r="586" spans="1:16" x14ac:dyDescent="0.2">
      <c r="A586">
        <v>50</v>
      </c>
      <c r="B586">
        <v>0</v>
      </c>
      <c r="C586">
        <v>0</v>
      </c>
      <c r="D586">
        <v>1</v>
      </c>
      <c r="E586">
        <v>205</v>
      </c>
      <c r="F586">
        <f>ROUND(Source!S571,O586)</f>
        <v>632.79999999999995</v>
      </c>
      <c r="G586" t="s">
        <v>164</v>
      </c>
      <c r="H586" t="s">
        <v>165</v>
      </c>
      <c r="K586">
        <v>205</v>
      </c>
      <c r="L586">
        <v>14</v>
      </c>
      <c r="M586">
        <v>3</v>
      </c>
      <c r="N586" t="s">
        <v>3</v>
      </c>
      <c r="O586">
        <v>2</v>
      </c>
      <c r="P586">
        <f>ROUND(Source!DK571,O586)</f>
        <v>632.79999999999995</v>
      </c>
    </row>
    <row r="587" spans="1:16" x14ac:dyDescent="0.2">
      <c r="A587">
        <v>50</v>
      </c>
      <c r="B587">
        <v>0</v>
      </c>
      <c r="C587">
        <v>0</v>
      </c>
      <c r="D587">
        <v>1</v>
      </c>
      <c r="E587">
        <v>232</v>
      </c>
      <c r="F587">
        <f>ROUND(Source!BC571,O587)</f>
        <v>0</v>
      </c>
      <c r="G587" t="s">
        <v>166</v>
      </c>
      <c r="H587" t="s">
        <v>167</v>
      </c>
      <c r="K587">
        <v>232</v>
      </c>
      <c r="L587">
        <v>15</v>
      </c>
      <c r="M587">
        <v>3</v>
      </c>
      <c r="N587" t="s">
        <v>3</v>
      </c>
      <c r="O587">
        <v>2</v>
      </c>
      <c r="P587">
        <f>ROUND(Source!EU571,O587)</f>
        <v>0</v>
      </c>
    </row>
    <row r="588" spans="1:16" x14ac:dyDescent="0.2">
      <c r="A588">
        <v>50</v>
      </c>
      <c r="B588">
        <v>0</v>
      </c>
      <c r="C588">
        <v>0</v>
      </c>
      <c r="D588">
        <v>1</v>
      </c>
      <c r="E588">
        <v>214</v>
      </c>
      <c r="F588">
        <f>ROUND(Source!AS571,O588)</f>
        <v>14128.99</v>
      </c>
      <c r="G588" t="s">
        <v>168</v>
      </c>
      <c r="H588" t="s">
        <v>169</v>
      </c>
      <c r="K588">
        <v>214</v>
      </c>
      <c r="L588">
        <v>16</v>
      </c>
      <c r="M588">
        <v>3</v>
      </c>
      <c r="N588" t="s">
        <v>3</v>
      </c>
      <c r="O588">
        <v>2</v>
      </c>
      <c r="P588">
        <f>ROUND(Source!EK571,O588)</f>
        <v>14128.99</v>
      </c>
    </row>
    <row r="589" spans="1:16" x14ac:dyDescent="0.2">
      <c r="A589">
        <v>50</v>
      </c>
      <c r="B589">
        <v>0</v>
      </c>
      <c r="C589">
        <v>0</v>
      </c>
      <c r="D589">
        <v>1</v>
      </c>
      <c r="E589">
        <v>215</v>
      </c>
      <c r="F589">
        <f>ROUND(Source!AT571,O589)</f>
        <v>0</v>
      </c>
      <c r="G589" t="s">
        <v>170</v>
      </c>
      <c r="H589" t="s">
        <v>171</v>
      </c>
      <c r="K589">
        <v>215</v>
      </c>
      <c r="L589">
        <v>17</v>
      </c>
      <c r="M589">
        <v>3</v>
      </c>
      <c r="N589" t="s">
        <v>3</v>
      </c>
      <c r="O589">
        <v>2</v>
      </c>
      <c r="P589">
        <f>ROUND(Source!EL571,O589)</f>
        <v>0</v>
      </c>
    </row>
    <row r="590" spans="1:16" x14ac:dyDescent="0.2">
      <c r="A590">
        <v>50</v>
      </c>
      <c r="B590">
        <v>0</v>
      </c>
      <c r="C590">
        <v>0</v>
      </c>
      <c r="D590">
        <v>1</v>
      </c>
      <c r="E590">
        <v>217</v>
      </c>
      <c r="F590">
        <f>ROUND(Source!AU571,O590)</f>
        <v>0</v>
      </c>
      <c r="G590" t="s">
        <v>172</v>
      </c>
      <c r="H590" t="s">
        <v>173</v>
      </c>
      <c r="K590">
        <v>217</v>
      </c>
      <c r="L590">
        <v>18</v>
      </c>
      <c r="M590">
        <v>3</v>
      </c>
      <c r="N590" t="s">
        <v>3</v>
      </c>
      <c r="O590">
        <v>2</v>
      </c>
      <c r="P590">
        <f>ROUND(Source!EM571,O590)</f>
        <v>0</v>
      </c>
    </row>
    <row r="591" spans="1:16" x14ac:dyDescent="0.2">
      <c r="A591">
        <v>50</v>
      </c>
      <c r="B591">
        <v>0</v>
      </c>
      <c r="C591">
        <v>0</v>
      </c>
      <c r="D591">
        <v>1</v>
      </c>
      <c r="E591">
        <v>230</v>
      </c>
      <c r="F591">
        <f>ROUND(Source!BA571,O591)</f>
        <v>0</v>
      </c>
      <c r="G591" t="s">
        <v>174</v>
      </c>
      <c r="H591" t="s">
        <v>175</v>
      </c>
      <c r="K591">
        <v>230</v>
      </c>
      <c r="L591">
        <v>19</v>
      </c>
      <c r="M591">
        <v>3</v>
      </c>
      <c r="N591" t="s">
        <v>3</v>
      </c>
      <c r="O591">
        <v>2</v>
      </c>
      <c r="P591">
        <f>ROUND(Source!ES571,O591)</f>
        <v>0</v>
      </c>
    </row>
    <row r="592" spans="1:16" x14ac:dyDescent="0.2">
      <c r="A592">
        <v>50</v>
      </c>
      <c r="B592">
        <v>0</v>
      </c>
      <c r="C592">
        <v>0</v>
      </c>
      <c r="D592">
        <v>1</v>
      </c>
      <c r="E592">
        <v>206</v>
      </c>
      <c r="F592">
        <f>ROUND(Source!T571,O592)</f>
        <v>0</v>
      </c>
      <c r="G592" t="s">
        <v>176</v>
      </c>
      <c r="H592" t="s">
        <v>177</v>
      </c>
      <c r="K592">
        <v>206</v>
      </c>
      <c r="L592">
        <v>20</v>
      </c>
      <c r="M592">
        <v>3</v>
      </c>
      <c r="N592" t="s">
        <v>3</v>
      </c>
      <c r="O592">
        <v>2</v>
      </c>
      <c r="P592">
        <f>ROUND(Source!DL571,O592)</f>
        <v>0</v>
      </c>
    </row>
    <row r="593" spans="1:245" x14ac:dyDescent="0.2">
      <c r="A593">
        <v>50</v>
      </c>
      <c r="B593">
        <v>0</v>
      </c>
      <c r="C593">
        <v>0</v>
      </c>
      <c r="D593">
        <v>1</v>
      </c>
      <c r="E593">
        <v>207</v>
      </c>
      <c r="F593">
        <f>Source!U571</f>
        <v>72.272751081999985</v>
      </c>
      <c r="G593" t="s">
        <v>178</v>
      </c>
      <c r="H593" t="s">
        <v>179</v>
      </c>
      <c r="K593">
        <v>207</v>
      </c>
      <c r="L593">
        <v>21</v>
      </c>
      <c r="M593">
        <v>3</v>
      </c>
      <c r="N593" t="s">
        <v>3</v>
      </c>
      <c r="O593">
        <v>-1</v>
      </c>
      <c r="P593">
        <f>Source!DM571</f>
        <v>72.272751081999985</v>
      </c>
    </row>
    <row r="594" spans="1:245" x14ac:dyDescent="0.2">
      <c r="A594">
        <v>50</v>
      </c>
      <c r="B594">
        <v>0</v>
      </c>
      <c r="C594">
        <v>0</v>
      </c>
      <c r="D594">
        <v>1</v>
      </c>
      <c r="E594">
        <v>208</v>
      </c>
      <c r="F594">
        <f>Source!V571</f>
        <v>3.5203752687500001</v>
      </c>
      <c r="G594" t="s">
        <v>180</v>
      </c>
      <c r="H594" t="s">
        <v>181</v>
      </c>
      <c r="K594">
        <v>208</v>
      </c>
      <c r="L594">
        <v>22</v>
      </c>
      <c r="M594">
        <v>3</v>
      </c>
      <c r="N594" t="s">
        <v>3</v>
      </c>
      <c r="O594">
        <v>-1</v>
      </c>
      <c r="P594">
        <f>Source!DN571</f>
        <v>3.5203752687500001</v>
      </c>
    </row>
    <row r="595" spans="1:245" x14ac:dyDescent="0.2">
      <c r="A595">
        <v>50</v>
      </c>
      <c r="B595">
        <v>0</v>
      </c>
      <c r="C595">
        <v>0</v>
      </c>
      <c r="D595">
        <v>1</v>
      </c>
      <c r="E595">
        <v>209</v>
      </c>
      <c r="F595">
        <f>ROUND(Source!W571,O595)</f>
        <v>0</v>
      </c>
      <c r="G595" t="s">
        <v>182</v>
      </c>
      <c r="H595" t="s">
        <v>183</v>
      </c>
      <c r="K595">
        <v>209</v>
      </c>
      <c r="L595">
        <v>23</v>
      </c>
      <c r="M595">
        <v>3</v>
      </c>
      <c r="N595" t="s">
        <v>3</v>
      </c>
      <c r="O595">
        <v>2</v>
      </c>
      <c r="P595">
        <f>ROUND(Source!DO571,O595)</f>
        <v>0</v>
      </c>
    </row>
    <row r="596" spans="1:245" x14ac:dyDescent="0.2">
      <c r="A596">
        <v>50</v>
      </c>
      <c r="B596">
        <v>0</v>
      </c>
      <c r="C596">
        <v>0</v>
      </c>
      <c r="D596">
        <v>1</v>
      </c>
      <c r="E596">
        <v>210</v>
      </c>
      <c r="F596">
        <f>ROUND(Source!X571,O596)</f>
        <v>636.49</v>
      </c>
      <c r="G596" t="s">
        <v>184</v>
      </c>
      <c r="H596" t="s">
        <v>185</v>
      </c>
      <c r="K596">
        <v>210</v>
      </c>
      <c r="L596">
        <v>24</v>
      </c>
      <c r="M596">
        <v>3</v>
      </c>
      <c r="N596" t="s">
        <v>3</v>
      </c>
      <c r="O596">
        <v>2</v>
      </c>
      <c r="P596">
        <f>ROUND(Source!DP571,O596)</f>
        <v>636.49</v>
      </c>
    </row>
    <row r="597" spans="1:245" x14ac:dyDescent="0.2">
      <c r="A597">
        <v>50</v>
      </c>
      <c r="B597">
        <v>0</v>
      </c>
      <c r="C597">
        <v>0</v>
      </c>
      <c r="D597">
        <v>1</v>
      </c>
      <c r="E597">
        <v>211</v>
      </c>
      <c r="F597">
        <f>ROUND(Source!Y571,O597)</f>
        <v>460.38</v>
      </c>
      <c r="G597" t="s">
        <v>186</v>
      </c>
      <c r="H597" t="s">
        <v>187</v>
      </c>
      <c r="K597">
        <v>211</v>
      </c>
      <c r="L597">
        <v>25</v>
      </c>
      <c r="M597">
        <v>3</v>
      </c>
      <c r="N597" t="s">
        <v>3</v>
      </c>
      <c r="O597">
        <v>2</v>
      </c>
      <c r="P597">
        <f>ROUND(Source!DQ571,O597)</f>
        <v>460.38</v>
      </c>
    </row>
    <row r="598" spans="1:245" x14ac:dyDescent="0.2">
      <c r="A598">
        <v>50</v>
      </c>
      <c r="B598">
        <v>0</v>
      </c>
      <c r="C598">
        <v>0</v>
      </c>
      <c r="D598">
        <v>1</v>
      </c>
      <c r="E598">
        <v>224</v>
      </c>
      <c r="F598">
        <f>ROUND(Source!AR571,O598)</f>
        <v>14128.99</v>
      </c>
      <c r="G598" t="s">
        <v>188</v>
      </c>
      <c r="H598" t="s">
        <v>189</v>
      </c>
      <c r="K598">
        <v>224</v>
      </c>
      <c r="L598">
        <v>26</v>
      </c>
      <c r="M598">
        <v>3</v>
      </c>
      <c r="N598" t="s">
        <v>3</v>
      </c>
      <c r="O598">
        <v>2</v>
      </c>
      <c r="P598">
        <f>ROUND(Source!EJ571,O598)</f>
        <v>14128.99</v>
      </c>
    </row>
    <row r="600" spans="1:245" x14ac:dyDescent="0.2">
      <c r="A600">
        <v>4</v>
      </c>
      <c r="B600">
        <v>1</v>
      </c>
      <c r="D600">
        <f>ROW(A671)</f>
        <v>671</v>
      </c>
      <c r="F600" t="s">
        <v>542</v>
      </c>
      <c r="G600" t="s">
        <v>542</v>
      </c>
      <c r="H600" t="s">
        <v>3</v>
      </c>
      <c r="I600">
        <v>0</v>
      </c>
      <c r="K600">
        <v>-1</v>
      </c>
      <c r="U600" t="s">
        <v>3</v>
      </c>
      <c r="V600">
        <v>5</v>
      </c>
      <c r="AB600" t="s">
        <v>3</v>
      </c>
      <c r="AC600" t="s">
        <v>3</v>
      </c>
      <c r="AD600" t="s">
        <v>3</v>
      </c>
      <c r="AE600" t="s">
        <v>3</v>
      </c>
      <c r="AF600" t="s">
        <v>3</v>
      </c>
      <c r="AG600" t="s">
        <v>3</v>
      </c>
      <c r="AP600" t="s">
        <v>3</v>
      </c>
      <c r="AQ600" t="s">
        <v>3</v>
      </c>
      <c r="AR600" t="s">
        <v>3</v>
      </c>
      <c r="AZ600" t="s">
        <v>3</v>
      </c>
      <c r="BB600" t="s">
        <v>3</v>
      </c>
      <c r="BC600" t="s">
        <v>3</v>
      </c>
      <c r="BD600" t="s">
        <v>3</v>
      </c>
      <c r="BE600" t="s">
        <v>3</v>
      </c>
      <c r="BF600" t="s">
        <v>3</v>
      </c>
      <c r="BG600" t="s">
        <v>3</v>
      </c>
      <c r="BH600" t="s">
        <v>3</v>
      </c>
      <c r="BI600" t="s">
        <v>3</v>
      </c>
      <c r="BJ600" t="s">
        <v>3</v>
      </c>
      <c r="BK600" t="s">
        <v>3</v>
      </c>
      <c r="BL600" t="s">
        <v>3</v>
      </c>
      <c r="BM600" t="s">
        <v>3</v>
      </c>
      <c r="BN600" t="s">
        <v>3</v>
      </c>
      <c r="BO600" t="s">
        <v>3</v>
      </c>
      <c r="BP600" t="s">
        <v>3</v>
      </c>
      <c r="BX600">
        <v>0</v>
      </c>
      <c r="CJ600">
        <v>0</v>
      </c>
    </row>
    <row r="602" spans="1:245" x14ac:dyDescent="0.2">
      <c r="A602">
        <v>52</v>
      </c>
      <c r="B602">
        <f t="shared" ref="B602:G602" si="603">B671</f>
        <v>1</v>
      </c>
      <c r="C602">
        <f t="shared" si="603"/>
        <v>4</v>
      </c>
      <c r="D602">
        <f t="shared" si="603"/>
        <v>600</v>
      </c>
      <c r="E602">
        <f t="shared" si="603"/>
        <v>0</v>
      </c>
      <c r="F602" t="str">
        <f t="shared" si="603"/>
        <v>Навес (вход №3)</v>
      </c>
      <c r="G602" t="str">
        <f t="shared" si="603"/>
        <v>Навес (вход №3)</v>
      </c>
      <c r="O602">
        <f t="shared" ref="O602:AT602" si="604">O671</f>
        <v>11192.12</v>
      </c>
      <c r="P602">
        <f t="shared" si="604"/>
        <v>10279.91</v>
      </c>
      <c r="Q602">
        <f t="shared" si="604"/>
        <v>388.31</v>
      </c>
      <c r="R602">
        <f t="shared" si="604"/>
        <v>37.590000000000003</v>
      </c>
      <c r="S602">
        <f t="shared" si="604"/>
        <v>523.9</v>
      </c>
      <c r="T602">
        <f t="shared" si="604"/>
        <v>0</v>
      </c>
      <c r="U602">
        <f t="shared" si="604"/>
        <v>59.652825249499983</v>
      </c>
      <c r="V602">
        <f t="shared" si="604"/>
        <v>2.7748884874999997</v>
      </c>
      <c r="W602">
        <f t="shared" si="604"/>
        <v>0</v>
      </c>
      <c r="X602">
        <f t="shared" si="604"/>
        <v>516.70000000000005</v>
      </c>
      <c r="Y602">
        <f t="shared" si="604"/>
        <v>374.48</v>
      </c>
      <c r="Z602">
        <f t="shared" si="604"/>
        <v>0</v>
      </c>
      <c r="AA602">
        <f t="shared" si="604"/>
        <v>0</v>
      </c>
      <c r="AB602">
        <f t="shared" si="604"/>
        <v>11192.12</v>
      </c>
      <c r="AC602">
        <f t="shared" si="604"/>
        <v>10279.91</v>
      </c>
      <c r="AD602">
        <f t="shared" si="604"/>
        <v>388.31</v>
      </c>
      <c r="AE602">
        <f t="shared" si="604"/>
        <v>37.590000000000003</v>
      </c>
      <c r="AF602">
        <f t="shared" si="604"/>
        <v>523.9</v>
      </c>
      <c r="AG602">
        <f t="shared" si="604"/>
        <v>0</v>
      </c>
      <c r="AH602">
        <f t="shared" si="604"/>
        <v>59.652825249499983</v>
      </c>
      <c r="AI602">
        <f t="shared" si="604"/>
        <v>2.7748884874999997</v>
      </c>
      <c r="AJ602">
        <f t="shared" si="604"/>
        <v>0</v>
      </c>
      <c r="AK602">
        <f t="shared" si="604"/>
        <v>516.70000000000005</v>
      </c>
      <c r="AL602">
        <f t="shared" si="604"/>
        <v>374.48</v>
      </c>
      <c r="AM602">
        <f t="shared" si="604"/>
        <v>0</v>
      </c>
      <c r="AN602">
        <f t="shared" si="604"/>
        <v>0</v>
      </c>
      <c r="AO602">
        <f t="shared" si="604"/>
        <v>0</v>
      </c>
      <c r="AP602">
        <f t="shared" si="604"/>
        <v>0</v>
      </c>
      <c r="AQ602">
        <f t="shared" si="604"/>
        <v>0</v>
      </c>
      <c r="AR602">
        <f t="shared" si="604"/>
        <v>12083.3</v>
      </c>
      <c r="AS602">
        <f t="shared" si="604"/>
        <v>12083.3</v>
      </c>
      <c r="AT602">
        <f t="shared" si="604"/>
        <v>0</v>
      </c>
      <c r="AU602">
        <f t="shared" ref="AU602:BZ602" si="605">AU671</f>
        <v>0</v>
      </c>
      <c r="AV602">
        <f t="shared" si="605"/>
        <v>10279.91</v>
      </c>
      <c r="AW602">
        <f t="shared" si="605"/>
        <v>10279.91</v>
      </c>
      <c r="AX602">
        <f t="shared" si="605"/>
        <v>0</v>
      </c>
      <c r="AY602">
        <f t="shared" si="605"/>
        <v>10279.91</v>
      </c>
      <c r="AZ602">
        <f t="shared" si="605"/>
        <v>0</v>
      </c>
      <c r="BA602">
        <f t="shared" si="605"/>
        <v>0</v>
      </c>
      <c r="BB602">
        <f t="shared" si="605"/>
        <v>0</v>
      </c>
      <c r="BC602">
        <f t="shared" si="605"/>
        <v>0</v>
      </c>
      <c r="BD602">
        <f t="shared" si="605"/>
        <v>0</v>
      </c>
      <c r="BE602">
        <f t="shared" si="605"/>
        <v>0</v>
      </c>
      <c r="BF602">
        <f t="shared" si="605"/>
        <v>0</v>
      </c>
      <c r="BG602">
        <f t="shared" si="605"/>
        <v>0</v>
      </c>
      <c r="BH602">
        <f t="shared" si="605"/>
        <v>0</v>
      </c>
      <c r="BI602">
        <f t="shared" si="605"/>
        <v>0</v>
      </c>
      <c r="BJ602">
        <f t="shared" si="605"/>
        <v>0</v>
      </c>
      <c r="BK602">
        <f t="shared" si="605"/>
        <v>0</v>
      </c>
      <c r="BL602">
        <f t="shared" si="605"/>
        <v>0</v>
      </c>
      <c r="BM602">
        <f t="shared" si="605"/>
        <v>0</v>
      </c>
      <c r="BN602">
        <f t="shared" si="605"/>
        <v>0</v>
      </c>
      <c r="BO602">
        <f t="shared" si="605"/>
        <v>0</v>
      </c>
      <c r="BP602">
        <f t="shared" si="605"/>
        <v>0</v>
      </c>
      <c r="BQ602">
        <f t="shared" si="605"/>
        <v>0</v>
      </c>
      <c r="BR602">
        <f t="shared" si="605"/>
        <v>0</v>
      </c>
      <c r="BS602">
        <f t="shared" si="605"/>
        <v>0</v>
      </c>
      <c r="BT602">
        <f t="shared" si="605"/>
        <v>0</v>
      </c>
      <c r="BU602">
        <f t="shared" si="605"/>
        <v>0</v>
      </c>
      <c r="BV602">
        <f t="shared" si="605"/>
        <v>0</v>
      </c>
      <c r="BW602">
        <f t="shared" si="605"/>
        <v>0</v>
      </c>
      <c r="BX602">
        <f t="shared" si="605"/>
        <v>0</v>
      </c>
      <c r="BY602">
        <f t="shared" si="605"/>
        <v>0</v>
      </c>
      <c r="BZ602">
        <f t="shared" si="605"/>
        <v>0</v>
      </c>
      <c r="CA602">
        <f t="shared" ref="CA602:DF602" si="606">CA671</f>
        <v>12083.3</v>
      </c>
      <c r="CB602">
        <f t="shared" si="606"/>
        <v>12083.3</v>
      </c>
      <c r="CC602">
        <f t="shared" si="606"/>
        <v>0</v>
      </c>
      <c r="CD602">
        <f t="shared" si="606"/>
        <v>0</v>
      </c>
      <c r="CE602">
        <f t="shared" si="606"/>
        <v>10279.91</v>
      </c>
      <c r="CF602">
        <f t="shared" si="606"/>
        <v>10279.91</v>
      </c>
      <c r="CG602">
        <f t="shared" si="606"/>
        <v>0</v>
      </c>
      <c r="CH602">
        <f t="shared" si="606"/>
        <v>10279.91</v>
      </c>
      <c r="CI602">
        <f t="shared" si="606"/>
        <v>0</v>
      </c>
      <c r="CJ602">
        <f t="shared" si="606"/>
        <v>0</v>
      </c>
      <c r="CK602">
        <f t="shared" si="606"/>
        <v>0</v>
      </c>
      <c r="CL602">
        <f t="shared" si="606"/>
        <v>0</v>
      </c>
      <c r="CM602">
        <f t="shared" si="606"/>
        <v>0</v>
      </c>
      <c r="CN602">
        <f t="shared" si="606"/>
        <v>0</v>
      </c>
      <c r="CO602">
        <f t="shared" si="606"/>
        <v>0</v>
      </c>
      <c r="CP602">
        <f t="shared" si="606"/>
        <v>0</v>
      </c>
      <c r="CQ602">
        <f t="shared" si="606"/>
        <v>0</v>
      </c>
      <c r="CR602">
        <f t="shared" si="606"/>
        <v>0</v>
      </c>
      <c r="CS602">
        <f t="shared" si="606"/>
        <v>0</v>
      </c>
      <c r="CT602">
        <f t="shared" si="606"/>
        <v>0</v>
      </c>
      <c r="CU602">
        <f t="shared" si="606"/>
        <v>0</v>
      </c>
      <c r="CV602">
        <f t="shared" si="606"/>
        <v>0</v>
      </c>
      <c r="CW602">
        <f t="shared" si="606"/>
        <v>0</v>
      </c>
      <c r="CX602">
        <f t="shared" si="606"/>
        <v>0</v>
      </c>
      <c r="CY602">
        <f t="shared" si="606"/>
        <v>0</v>
      </c>
      <c r="CZ602">
        <f t="shared" si="606"/>
        <v>0</v>
      </c>
      <c r="DA602">
        <f t="shared" si="606"/>
        <v>0</v>
      </c>
      <c r="DB602">
        <f t="shared" si="606"/>
        <v>0</v>
      </c>
      <c r="DC602">
        <f t="shared" si="606"/>
        <v>0</v>
      </c>
      <c r="DD602">
        <f t="shared" si="606"/>
        <v>0</v>
      </c>
      <c r="DE602">
        <f t="shared" si="606"/>
        <v>0</v>
      </c>
      <c r="DF602">
        <f t="shared" si="606"/>
        <v>0</v>
      </c>
      <c r="DG602">
        <f t="shared" ref="DG602:EL602" si="607">DG671</f>
        <v>11192.12</v>
      </c>
      <c r="DH602">
        <f t="shared" si="607"/>
        <v>10279.91</v>
      </c>
      <c r="DI602">
        <f t="shared" si="607"/>
        <v>388.31</v>
      </c>
      <c r="DJ602">
        <f t="shared" si="607"/>
        <v>37.590000000000003</v>
      </c>
      <c r="DK602">
        <f t="shared" si="607"/>
        <v>523.9</v>
      </c>
      <c r="DL602">
        <f t="shared" si="607"/>
        <v>0</v>
      </c>
      <c r="DM602">
        <f t="shared" si="607"/>
        <v>59.652825249499983</v>
      </c>
      <c r="DN602">
        <f t="shared" si="607"/>
        <v>2.7748884874999997</v>
      </c>
      <c r="DO602">
        <f t="shared" si="607"/>
        <v>0</v>
      </c>
      <c r="DP602">
        <f t="shared" si="607"/>
        <v>516.70000000000005</v>
      </c>
      <c r="DQ602">
        <f t="shared" si="607"/>
        <v>374.48</v>
      </c>
      <c r="DR602">
        <f t="shared" si="607"/>
        <v>0</v>
      </c>
      <c r="DS602">
        <f t="shared" si="607"/>
        <v>0</v>
      </c>
      <c r="DT602">
        <f t="shared" si="607"/>
        <v>11192.12</v>
      </c>
      <c r="DU602">
        <f t="shared" si="607"/>
        <v>10279.91</v>
      </c>
      <c r="DV602">
        <f t="shared" si="607"/>
        <v>388.31</v>
      </c>
      <c r="DW602">
        <f t="shared" si="607"/>
        <v>37.590000000000003</v>
      </c>
      <c r="DX602">
        <f t="shared" si="607"/>
        <v>523.9</v>
      </c>
      <c r="DY602">
        <f t="shared" si="607"/>
        <v>0</v>
      </c>
      <c r="DZ602">
        <f t="shared" si="607"/>
        <v>59.652825249499983</v>
      </c>
      <c r="EA602">
        <f t="shared" si="607"/>
        <v>2.7748884874999997</v>
      </c>
      <c r="EB602">
        <f t="shared" si="607"/>
        <v>0</v>
      </c>
      <c r="EC602">
        <f t="shared" si="607"/>
        <v>516.70000000000005</v>
      </c>
      <c r="ED602">
        <f t="shared" si="607"/>
        <v>374.48</v>
      </c>
      <c r="EE602">
        <f t="shared" si="607"/>
        <v>0</v>
      </c>
      <c r="EF602">
        <f t="shared" si="607"/>
        <v>0</v>
      </c>
      <c r="EG602">
        <f t="shared" si="607"/>
        <v>0</v>
      </c>
      <c r="EH602">
        <f t="shared" si="607"/>
        <v>0</v>
      </c>
      <c r="EI602">
        <f t="shared" si="607"/>
        <v>0</v>
      </c>
      <c r="EJ602">
        <f t="shared" si="607"/>
        <v>12083.3</v>
      </c>
      <c r="EK602">
        <f t="shared" si="607"/>
        <v>12083.3</v>
      </c>
      <c r="EL602">
        <f t="shared" si="607"/>
        <v>0</v>
      </c>
      <c r="EM602">
        <f t="shared" ref="EM602:FR602" si="608">EM671</f>
        <v>0</v>
      </c>
      <c r="EN602">
        <f t="shared" si="608"/>
        <v>10279.91</v>
      </c>
      <c r="EO602">
        <f t="shared" si="608"/>
        <v>10279.91</v>
      </c>
      <c r="EP602">
        <f t="shared" si="608"/>
        <v>0</v>
      </c>
      <c r="EQ602">
        <f t="shared" si="608"/>
        <v>10279.91</v>
      </c>
      <c r="ER602">
        <f t="shared" si="608"/>
        <v>0</v>
      </c>
      <c r="ES602">
        <f t="shared" si="608"/>
        <v>0</v>
      </c>
      <c r="ET602">
        <f t="shared" si="608"/>
        <v>0</v>
      </c>
      <c r="EU602">
        <f t="shared" si="608"/>
        <v>0</v>
      </c>
      <c r="EV602">
        <f t="shared" si="608"/>
        <v>0</v>
      </c>
      <c r="EW602">
        <f t="shared" si="608"/>
        <v>0</v>
      </c>
      <c r="EX602">
        <f t="shared" si="608"/>
        <v>0</v>
      </c>
      <c r="EY602">
        <f t="shared" si="608"/>
        <v>0</v>
      </c>
      <c r="EZ602">
        <f t="shared" si="608"/>
        <v>0</v>
      </c>
      <c r="FA602">
        <f t="shared" si="608"/>
        <v>0</v>
      </c>
      <c r="FB602">
        <f t="shared" si="608"/>
        <v>0</v>
      </c>
      <c r="FC602">
        <f t="shared" si="608"/>
        <v>0</v>
      </c>
      <c r="FD602">
        <f t="shared" si="608"/>
        <v>0</v>
      </c>
      <c r="FE602">
        <f t="shared" si="608"/>
        <v>0</v>
      </c>
      <c r="FF602">
        <f t="shared" si="608"/>
        <v>0</v>
      </c>
      <c r="FG602">
        <f t="shared" si="608"/>
        <v>0</v>
      </c>
      <c r="FH602">
        <f t="shared" si="608"/>
        <v>0</v>
      </c>
      <c r="FI602">
        <f t="shared" si="608"/>
        <v>0</v>
      </c>
      <c r="FJ602">
        <f t="shared" si="608"/>
        <v>0</v>
      </c>
      <c r="FK602">
        <f t="shared" si="608"/>
        <v>0</v>
      </c>
      <c r="FL602">
        <f t="shared" si="608"/>
        <v>0</v>
      </c>
      <c r="FM602">
        <f t="shared" si="608"/>
        <v>0</v>
      </c>
      <c r="FN602">
        <f t="shared" si="608"/>
        <v>0</v>
      </c>
      <c r="FO602">
        <f t="shared" si="608"/>
        <v>0</v>
      </c>
      <c r="FP602">
        <f t="shared" si="608"/>
        <v>0</v>
      </c>
      <c r="FQ602">
        <f t="shared" si="608"/>
        <v>0</v>
      </c>
      <c r="FR602">
        <f t="shared" si="608"/>
        <v>0</v>
      </c>
      <c r="FS602">
        <f t="shared" ref="FS602:GX602" si="609">FS671</f>
        <v>12083.3</v>
      </c>
      <c r="FT602">
        <f t="shared" si="609"/>
        <v>12083.3</v>
      </c>
      <c r="FU602">
        <f t="shared" si="609"/>
        <v>0</v>
      </c>
      <c r="FV602">
        <f t="shared" si="609"/>
        <v>0</v>
      </c>
      <c r="FW602">
        <f t="shared" si="609"/>
        <v>10279.91</v>
      </c>
      <c r="FX602">
        <f t="shared" si="609"/>
        <v>10279.91</v>
      </c>
      <c r="FY602">
        <f t="shared" si="609"/>
        <v>0</v>
      </c>
      <c r="FZ602">
        <f t="shared" si="609"/>
        <v>10279.91</v>
      </c>
      <c r="GA602">
        <f t="shared" si="609"/>
        <v>0</v>
      </c>
      <c r="GB602">
        <f t="shared" si="609"/>
        <v>0</v>
      </c>
      <c r="GC602">
        <f t="shared" si="609"/>
        <v>0</v>
      </c>
      <c r="GD602">
        <f t="shared" si="609"/>
        <v>0</v>
      </c>
      <c r="GE602">
        <f t="shared" si="609"/>
        <v>0</v>
      </c>
      <c r="GF602">
        <f t="shared" si="609"/>
        <v>0</v>
      </c>
      <c r="GG602">
        <f t="shared" si="609"/>
        <v>0</v>
      </c>
      <c r="GH602">
        <f t="shared" si="609"/>
        <v>0</v>
      </c>
      <c r="GI602">
        <f t="shared" si="609"/>
        <v>0</v>
      </c>
      <c r="GJ602">
        <f t="shared" si="609"/>
        <v>0</v>
      </c>
      <c r="GK602">
        <f t="shared" si="609"/>
        <v>0</v>
      </c>
      <c r="GL602">
        <f t="shared" si="609"/>
        <v>0</v>
      </c>
      <c r="GM602">
        <f t="shared" si="609"/>
        <v>0</v>
      </c>
      <c r="GN602">
        <f t="shared" si="609"/>
        <v>0</v>
      </c>
      <c r="GO602">
        <f t="shared" si="609"/>
        <v>0</v>
      </c>
      <c r="GP602">
        <f t="shared" si="609"/>
        <v>0</v>
      </c>
      <c r="GQ602">
        <f t="shared" si="609"/>
        <v>0</v>
      </c>
      <c r="GR602">
        <f t="shared" si="609"/>
        <v>0</v>
      </c>
      <c r="GS602">
        <f t="shared" si="609"/>
        <v>0</v>
      </c>
      <c r="GT602">
        <f t="shared" si="609"/>
        <v>0</v>
      </c>
      <c r="GU602">
        <f t="shared" si="609"/>
        <v>0</v>
      </c>
      <c r="GV602">
        <f t="shared" si="609"/>
        <v>0</v>
      </c>
      <c r="GW602">
        <f t="shared" si="609"/>
        <v>0</v>
      </c>
      <c r="GX602">
        <f t="shared" si="609"/>
        <v>0</v>
      </c>
    </row>
    <row r="604" spans="1:245" x14ac:dyDescent="0.2">
      <c r="A604">
        <v>17</v>
      </c>
      <c r="B604">
        <v>1</v>
      </c>
      <c r="C604">
        <f>ROW(SmtRes!A1312)</f>
        <v>1312</v>
      </c>
      <c r="D604">
        <f>ROW(EtalonRes!A1300)</f>
        <v>1300</v>
      </c>
      <c r="E604" t="s">
        <v>543</v>
      </c>
      <c r="F604" t="s">
        <v>345</v>
      </c>
      <c r="G604" t="s">
        <v>346</v>
      </c>
      <c r="H604" t="s">
        <v>65</v>
      </c>
      <c r="I604">
        <f>ROUND(0.5/100,9)</f>
        <v>5.0000000000000001E-3</v>
      </c>
      <c r="J604">
        <v>0</v>
      </c>
      <c r="O604">
        <f t="shared" ref="O604:O635" si="610">ROUND(CP604,2)</f>
        <v>25.22</v>
      </c>
      <c r="P604">
        <f t="shared" ref="P604:P635" si="611">ROUND(CQ604*I604,2)</f>
        <v>4.53</v>
      </c>
      <c r="Q604">
        <f t="shared" ref="Q604:Q635" si="612">ROUND(CR604*I604,2)</f>
        <v>11.41</v>
      </c>
      <c r="R604">
        <f t="shared" ref="R604:R635" si="613">ROUND(CS604*I604,2)</f>
        <v>1.76</v>
      </c>
      <c r="S604">
        <f t="shared" ref="S604:S635" si="614">ROUND(CT604*I604,2)</f>
        <v>9.2799999999999994</v>
      </c>
      <c r="T604">
        <f t="shared" ref="T604:T635" si="615">ROUND(CU604*I604,2)</f>
        <v>0</v>
      </c>
      <c r="U604">
        <f t="shared" ref="U604:U635" si="616">CV604*I604</f>
        <v>1.1902499999999998</v>
      </c>
      <c r="V604">
        <f t="shared" ref="V604:V635" si="617">CW604*I604</f>
        <v>0.13030937499999998</v>
      </c>
      <c r="W604">
        <f t="shared" ref="W604:W635" si="618">ROUND(CX604*I604,2)</f>
        <v>0</v>
      </c>
      <c r="X604">
        <f t="shared" ref="X604:X635" si="619">ROUND(CY604,2)</f>
        <v>10.49</v>
      </c>
      <c r="Y604">
        <f t="shared" ref="Y604:Y635" si="620">ROUND(CZ604,2)</f>
        <v>6.07</v>
      </c>
      <c r="AA604">
        <v>47636896</v>
      </c>
      <c r="AB604">
        <f t="shared" ref="AB604:AB635" si="621">ROUND((AC604+AD604+AF604),6)</f>
        <v>5044.65625</v>
      </c>
      <c r="AC604">
        <f t="shared" ref="AC604:AC635" si="622">ROUND((ES604),6)</f>
        <v>905.49</v>
      </c>
      <c r="AD604">
        <f>ROUND((((((ET604*1.15)*1.25))-(((EU604*1.15)*1.25)))+AE604),6)</f>
        <v>2282.3762499999998</v>
      </c>
      <c r="AE604">
        <f>ROUND((((EU604*1.15)*1.25)),6)</f>
        <v>351.48312499999997</v>
      </c>
      <c r="AF604">
        <f>ROUND((((EV604*1.15)*1.15)),6)</f>
        <v>1856.79</v>
      </c>
      <c r="AG604">
        <f t="shared" ref="AG604:AG635" si="623">ROUND((AP604),6)</f>
        <v>0</v>
      </c>
      <c r="AH604">
        <f>(((EW604*1.15)*1.15))</f>
        <v>238.04999999999995</v>
      </c>
      <c r="AI604">
        <f>(((EX604*1.15)*1.25))</f>
        <v>26.061874999999993</v>
      </c>
      <c r="AJ604">
        <f t="shared" ref="AJ604:AJ635" si="624">(AS604)</f>
        <v>0</v>
      </c>
      <c r="AK604">
        <v>3897.23</v>
      </c>
      <c r="AL604">
        <v>905.49</v>
      </c>
      <c r="AM604">
        <v>1587.74</v>
      </c>
      <c r="AN604">
        <v>244.51</v>
      </c>
      <c r="AO604">
        <v>1404</v>
      </c>
      <c r="AP604">
        <v>0</v>
      </c>
      <c r="AQ604">
        <v>180</v>
      </c>
      <c r="AR604">
        <v>18.13</v>
      </c>
      <c r="AS604">
        <v>0</v>
      </c>
      <c r="AT604">
        <v>95</v>
      </c>
      <c r="AU604">
        <v>55</v>
      </c>
      <c r="AV604">
        <v>1</v>
      </c>
      <c r="AW604">
        <v>1</v>
      </c>
      <c r="AZ604">
        <v>1</v>
      </c>
      <c r="BA604">
        <v>1</v>
      </c>
      <c r="BB604">
        <v>1</v>
      </c>
      <c r="BC604">
        <v>1</v>
      </c>
      <c r="BD604" t="s">
        <v>3</v>
      </c>
      <c r="BE604" t="s">
        <v>3</v>
      </c>
      <c r="BF604" t="s">
        <v>3</v>
      </c>
      <c r="BG604" t="s">
        <v>3</v>
      </c>
      <c r="BH604">
        <v>0</v>
      </c>
      <c r="BI604">
        <v>1</v>
      </c>
      <c r="BJ604" t="s">
        <v>347</v>
      </c>
      <c r="BM604">
        <v>6001</v>
      </c>
      <c r="BN604">
        <v>0</v>
      </c>
      <c r="BO604" t="s">
        <v>3</v>
      </c>
      <c r="BP604">
        <v>0</v>
      </c>
      <c r="BQ604">
        <v>2</v>
      </c>
      <c r="BR604">
        <v>0</v>
      </c>
      <c r="BS604">
        <v>1</v>
      </c>
      <c r="BT604">
        <v>1</v>
      </c>
      <c r="BU604">
        <v>1</v>
      </c>
      <c r="BV604">
        <v>1</v>
      </c>
      <c r="BW604">
        <v>1</v>
      </c>
      <c r="BX604">
        <v>1</v>
      </c>
      <c r="BY604" t="s">
        <v>3</v>
      </c>
      <c r="BZ604">
        <v>105</v>
      </c>
      <c r="CA604">
        <v>65</v>
      </c>
      <c r="CE604">
        <v>0</v>
      </c>
      <c r="CF604">
        <v>0</v>
      </c>
      <c r="CG604">
        <v>0</v>
      </c>
      <c r="CM604">
        <v>0</v>
      </c>
      <c r="CN604" t="s">
        <v>1175</v>
      </c>
      <c r="CO604">
        <v>0</v>
      </c>
      <c r="CP604">
        <f t="shared" ref="CP604:CP635" si="625">(P604+Q604+S604)</f>
        <v>25.22</v>
      </c>
      <c r="CQ604">
        <f t="shared" ref="CQ604:CQ635" si="626">AC604*BC604</f>
        <v>905.49</v>
      </c>
      <c r="CR604">
        <f t="shared" ref="CR604:CR635" si="627">AD604*BB604</f>
        <v>2282.3762499999998</v>
      </c>
      <c r="CS604">
        <f t="shared" ref="CS604:CS635" si="628">AE604*BS604</f>
        <v>351.48312499999997</v>
      </c>
      <c r="CT604">
        <f t="shared" ref="CT604:CT635" si="629">AF604*BA604</f>
        <v>1856.79</v>
      </c>
      <c r="CU604">
        <f t="shared" ref="CU604:CU635" si="630">AG604</f>
        <v>0</v>
      </c>
      <c r="CV604">
        <f t="shared" ref="CV604:CV635" si="631">AH604</f>
        <v>238.04999999999995</v>
      </c>
      <c r="CW604">
        <f t="shared" ref="CW604:CW635" si="632">AI604</f>
        <v>26.061874999999993</v>
      </c>
      <c r="CX604">
        <f t="shared" ref="CX604:CX635" si="633">AJ604</f>
        <v>0</v>
      </c>
      <c r="CY604">
        <f t="shared" ref="CY604:CY635" si="634">(((S604+R604)*AT604)/100)</f>
        <v>10.488</v>
      </c>
      <c r="CZ604">
        <f t="shared" ref="CZ604:CZ635" si="635">(((S604+R604)*AU604)/100)</f>
        <v>6.0719999999999992</v>
      </c>
      <c r="DC604" t="s">
        <v>3</v>
      </c>
      <c r="DD604" t="s">
        <v>3</v>
      </c>
      <c r="DE604" t="s">
        <v>348</v>
      </c>
      <c r="DF604" t="s">
        <v>348</v>
      </c>
      <c r="DG604" t="s">
        <v>196</v>
      </c>
      <c r="DH604" t="s">
        <v>3</v>
      </c>
      <c r="DI604" t="s">
        <v>196</v>
      </c>
      <c r="DJ604" t="s">
        <v>348</v>
      </c>
      <c r="DK604" t="s">
        <v>3</v>
      </c>
      <c r="DL604" t="s">
        <v>3</v>
      </c>
      <c r="DM604" t="s">
        <v>3</v>
      </c>
      <c r="DN604">
        <v>0</v>
      </c>
      <c r="DO604">
        <v>0</v>
      </c>
      <c r="DP604">
        <v>1</v>
      </c>
      <c r="DQ604">
        <v>1</v>
      </c>
      <c r="DU604">
        <v>1007</v>
      </c>
      <c r="DV604" t="s">
        <v>65</v>
      </c>
      <c r="DW604" t="s">
        <v>65</v>
      </c>
      <c r="DX604">
        <v>100</v>
      </c>
      <c r="EE604">
        <v>45919557</v>
      </c>
      <c r="EF604">
        <v>2</v>
      </c>
      <c r="EG604" t="s">
        <v>24</v>
      </c>
      <c r="EH604">
        <v>0</v>
      </c>
      <c r="EI604" t="s">
        <v>3</v>
      </c>
      <c r="EJ604">
        <v>1</v>
      </c>
      <c r="EK604">
        <v>6001</v>
      </c>
      <c r="EL604" t="s">
        <v>349</v>
      </c>
      <c r="EM604" t="s">
        <v>350</v>
      </c>
      <c r="EO604" t="s">
        <v>351</v>
      </c>
      <c r="EQ604">
        <v>0</v>
      </c>
      <c r="ER604">
        <v>3897.23</v>
      </c>
      <c r="ES604">
        <v>905.49</v>
      </c>
      <c r="ET604">
        <v>1587.74</v>
      </c>
      <c r="EU604">
        <v>244.51</v>
      </c>
      <c r="EV604">
        <v>1404</v>
      </c>
      <c r="EW604">
        <v>180</v>
      </c>
      <c r="EX604">
        <v>18.13</v>
      </c>
      <c r="EY604">
        <v>0</v>
      </c>
      <c r="FQ604">
        <v>0</v>
      </c>
      <c r="FR604">
        <f t="shared" ref="FR604:FR635" si="636">ROUND(IF(AND(BH604=3,BI604=3),P604,0),2)</f>
        <v>0</v>
      </c>
      <c r="FS604">
        <v>0</v>
      </c>
      <c r="FT604" t="s">
        <v>28</v>
      </c>
      <c r="FU604" t="s">
        <v>29</v>
      </c>
      <c r="FX604">
        <v>94.5</v>
      </c>
      <c r="FY604">
        <v>55.25</v>
      </c>
      <c r="GA604" t="s">
        <v>3</v>
      </c>
      <c r="GD604">
        <v>1</v>
      </c>
      <c r="GF604">
        <v>1120797142</v>
      </c>
      <c r="GG604">
        <v>2</v>
      </c>
      <c r="GH604">
        <v>1</v>
      </c>
      <c r="GI604">
        <v>-2</v>
      </c>
      <c r="GJ604">
        <v>0</v>
      </c>
      <c r="GK604">
        <v>0</v>
      </c>
      <c r="GL604">
        <f t="shared" ref="GL604:GL635" si="637">ROUND(IF(AND(BH604=3,BI604=3,FS604&lt;&gt;0),P604,0),2)</f>
        <v>0</v>
      </c>
      <c r="GM604">
        <f t="shared" ref="GM604:GM635" si="638">ROUND(O604+X604+Y604,2)+GX604</f>
        <v>41.78</v>
      </c>
      <c r="GN604">
        <f t="shared" ref="GN604:GN635" si="639">IF(OR(BI604=0,BI604=1),ROUND(O604+X604+Y604,2),0)</f>
        <v>41.78</v>
      </c>
      <c r="GO604">
        <f t="shared" ref="GO604:GO635" si="640">IF(BI604=2,ROUND(O604+X604+Y604,2),0)</f>
        <v>0</v>
      </c>
      <c r="GP604">
        <f t="shared" ref="GP604:GP635" si="641">IF(BI604=4,ROUND(O604+X604+Y604,2)+GX604,0)</f>
        <v>0</v>
      </c>
      <c r="GR604">
        <v>0</v>
      </c>
      <c r="GS604">
        <v>3</v>
      </c>
      <c r="GT604">
        <v>0</v>
      </c>
      <c r="GU604" t="s">
        <v>3</v>
      </c>
      <c r="GV604">
        <f t="shared" ref="GV604:GV635" si="642">ROUND((GT604),6)</f>
        <v>0</v>
      </c>
      <c r="GW604">
        <v>1</v>
      </c>
      <c r="GX604">
        <f t="shared" ref="GX604:GX635" si="643">ROUND(HC604*I604,2)</f>
        <v>0</v>
      </c>
      <c r="HA604">
        <v>0</v>
      </c>
      <c r="HB604">
        <v>0</v>
      </c>
      <c r="HC604">
        <f t="shared" ref="HC604:HC635" si="644">GV604*GW604</f>
        <v>0</v>
      </c>
      <c r="IK604">
        <v>0</v>
      </c>
    </row>
    <row r="605" spans="1:245" x14ac:dyDescent="0.2">
      <c r="A605">
        <v>17</v>
      </c>
      <c r="B605">
        <v>1</v>
      </c>
      <c r="C605">
        <f>ROW(SmtRes!A1320)</f>
        <v>1320</v>
      </c>
      <c r="D605">
        <f>ROW(EtalonRes!A1308)</f>
        <v>1308</v>
      </c>
      <c r="E605" t="s">
        <v>543</v>
      </c>
      <c r="F605" t="s">
        <v>345</v>
      </c>
      <c r="G605" t="s">
        <v>346</v>
      </c>
      <c r="H605" t="s">
        <v>65</v>
      </c>
      <c r="I605">
        <f>ROUND(0.5/100,9)</f>
        <v>5.0000000000000001E-3</v>
      </c>
      <c r="J605">
        <v>0</v>
      </c>
      <c r="O605">
        <f t="shared" si="610"/>
        <v>25.22</v>
      </c>
      <c r="P605">
        <f t="shared" si="611"/>
        <v>4.53</v>
      </c>
      <c r="Q605">
        <f t="shared" si="612"/>
        <v>11.41</v>
      </c>
      <c r="R605">
        <f t="shared" si="613"/>
        <v>1.76</v>
      </c>
      <c r="S605">
        <f t="shared" si="614"/>
        <v>9.2799999999999994</v>
      </c>
      <c r="T605">
        <f t="shared" si="615"/>
        <v>0</v>
      </c>
      <c r="U605">
        <f t="shared" si="616"/>
        <v>1.1902499999999998</v>
      </c>
      <c r="V605">
        <f t="shared" si="617"/>
        <v>0.13030937499999998</v>
      </c>
      <c r="W605">
        <f t="shared" si="618"/>
        <v>0</v>
      </c>
      <c r="X605">
        <f t="shared" si="619"/>
        <v>10.49</v>
      </c>
      <c r="Y605">
        <f t="shared" si="620"/>
        <v>6.07</v>
      </c>
      <c r="AA605">
        <v>47641669</v>
      </c>
      <c r="AB605">
        <f t="shared" si="621"/>
        <v>5044.65625</v>
      </c>
      <c r="AC605">
        <f t="shared" si="622"/>
        <v>905.49</v>
      </c>
      <c r="AD605">
        <f>ROUND((((((ET605*1.15)*1.25))-(((EU605*1.15)*1.25)))+AE605),6)</f>
        <v>2282.3762499999998</v>
      </c>
      <c r="AE605">
        <f>ROUND((((EU605*1.15)*1.25)),6)</f>
        <v>351.48312499999997</v>
      </c>
      <c r="AF605">
        <f>ROUND((((EV605*1.15)*1.15)),6)</f>
        <v>1856.79</v>
      </c>
      <c r="AG605">
        <f t="shared" si="623"/>
        <v>0</v>
      </c>
      <c r="AH605">
        <f>(((EW605*1.15)*1.15))</f>
        <v>238.04999999999995</v>
      </c>
      <c r="AI605">
        <f>(((EX605*1.15)*1.25))</f>
        <v>26.061874999999993</v>
      </c>
      <c r="AJ605">
        <f t="shared" si="624"/>
        <v>0</v>
      </c>
      <c r="AK605">
        <v>3897.23</v>
      </c>
      <c r="AL605">
        <v>905.49</v>
      </c>
      <c r="AM605">
        <v>1587.74</v>
      </c>
      <c r="AN605">
        <v>244.51</v>
      </c>
      <c r="AO605">
        <v>1404</v>
      </c>
      <c r="AP605">
        <v>0</v>
      </c>
      <c r="AQ605">
        <v>180</v>
      </c>
      <c r="AR605">
        <v>18.13</v>
      </c>
      <c r="AS605">
        <v>0</v>
      </c>
      <c r="AT605">
        <v>95</v>
      </c>
      <c r="AU605">
        <v>55</v>
      </c>
      <c r="AV605">
        <v>1</v>
      </c>
      <c r="AW605">
        <v>1</v>
      </c>
      <c r="AZ605">
        <v>1</v>
      </c>
      <c r="BA605">
        <v>1</v>
      </c>
      <c r="BB605">
        <v>1</v>
      </c>
      <c r="BC605">
        <v>1</v>
      </c>
      <c r="BD605" t="s">
        <v>3</v>
      </c>
      <c r="BE605" t="s">
        <v>3</v>
      </c>
      <c r="BF605" t="s">
        <v>3</v>
      </c>
      <c r="BG605" t="s">
        <v>3</v>
      </c>
      <c r="BH605">
        <v>0</v>
      </c>
      <c r="BI605">
        <v>1</v>
      </c>
      <c r="BJ605" t="s">
        <v>347</v>
      </c>
      <c r="BM605">
        <v>6001</v>
      </c>
      <c r="BN605">
        <v>0</v>
      </c>
      <c r="BO605" t="s">
        <v>3</v>
      </c>
      <c r="BP605">
        <v>0</v>
      </c>
      <c r="BQ605">
        <v>2</v>
      </c>
      <c r="BR605">
        <v>0</v>
      </c>
      <c r="BS605">
        <v>1</v>
      </c>
      <c r="BT605">
        <v>1</v>
      </c>
      <c r="BU605">
        <v>1</v>
      </c>
      <c r="BV605">
        <v>1</v>
      </c>
      <c r="BW605">
        <v>1</v>
      </c>
      <c r="BX605">
        <v>1</v>
      </c>
      <c r="BY605" t="s">
        <v>3</v>
      </c>
      <c r="BZ605">
        <v>105</v>
      </c>
      <c r="CA605">
        <v>65</v>
      </c>
      <c r="CE605">
        <v>0</v>
      </c>
      <c r="CF605">
        <v>0</v>
      </c>
      <c r="CG605">
        <v>0</v>
      </c>
      <c r="CM605">
        <v>0</v>
      </c>
      <c r="CN605" t="s">
        <v>1175</v>
      </c>
      <c r="CO605">
        <v>0</v>
      </c>
      <c r="CP605">
        <f t="shared" si="625"/>
        <v>25.22</v>
      </c>
      <c r="CQ605">
        <f t="shared" si="626"/>
        <v>905.49</v>
      </c>
      <c r="CR605">
        <f t="shared" si="627"/>
        <v>2282.3762499999998</v>
      </c>
      <c r="CS605">
        <f t="shared" si="628"/>
        <v>351.48312499999997</v>
      </c>
      <c r="CT605">
        <f t="shared" si="629"/>
        <v>1856.79</v>
      </c>
      <c r="CU605">
        <f t="shared" si="630"/>
        <v>0</v>
      </c>
      <c r="CV605">
        <f t="shared" si="631"/>
        <v>238.04999999999995</v>
      </c>
      <c r="CW605">
        <f t="shared" si="632"/>
        <v>26.061874999999993</v>
      </c>
      <c r="CX605">
        <f t="shared" si="633"/>
        <v>0</v>
      </c>
      <c r="CY605">
        <f t="shared" si="634"/>
        <v>10.488</v>
      </c>
      <c r="CZ605">
        <f t="shared" si="635"/>
        <v>6.0719999999999992</v>
      </c>
      <c r="DC605" t="s">
        <v>3</v>
      </c>
      <c r="DD605" t="s">
        <v>3</v>
      </c>
      <c r="DE605" t="s">
        <v>348</v>
      </c>
      <c r="DF605" t="s">
        <v>348</v>
      </c>
      <c r="DG605" t="s">
        <v>196</v>
      </c>
      <c r="DH605" t="s">
        <v>3</v>
      </c>
      <c r="DI605" t="s">
        <v>196</v>
      </c>
      <c r="DJ605" t="s">
        <v>348</v>
      </c>
      <c r="DK605" t="s">
        <v>3</v>
      </c>
      <c r="DL605" t="s">
        <v>3</v>
      </c>
      <c r="DM605" t="s">
        <v>3</v>
      </c>
      <c r="DN605">
        <v>0</v>
      </c>
      <c r="DO605">
        <v>0</v>
      </c>
      <c r="DP605">
        <v>1</v>
      </c>
      <c r="DQ605">
        <v>1</v>
      </c>
      <c r="DU605">
        <v>1007</v>
      </c>
      <c r="DV605" t="s">
        <v>65</v>
      </c>
      <c r="DW605" t="s">
        <v>65</v>
      </c>
      <c r="DX605">
        <v>100</v>
      </c>
      <c r="EE605">
        <v>45919557</v>
      </c>
      <c r="EF605">
        <v>2</v>
      </c>
      <c r="EG605" t="s">
        <v>24</v>
      </c>
      <c r="EH605">
        <v>0</v>
      </c>
      <c r="EI605" t="s">
        <v>3</v>
      </c>
      <c r="EJ605">
        <v>1</v>
      </c>
      <c r="EK605">
        <v>6001</v>
      </c>
      <c r="EL605" t="s">
        <v>349</v>
      </c>
      <c r="EM605" t="s">
        <v>350</v>
      </c>
      <c r="EO605" t="s">
        <v>351</v>
      </c>
      <c r="EQ605">
        <v>0</v>
      </c>
      <c r="ER605">
        <v>3897.23</v>
      </c>
      <c r="ES605">
        <v>905.49</v>
      </c>
      <c r="ET605">
        <v>1587.74</v>
      </c>
      <c r="EU605">
        <v>244.51</v>
      </c>
      <c r="EV605">
        <v>1404</v>
      </c>
      <c r="EW605">
        <v>180</v>
      </c>
      <c r="EX605">
        <v>18.13</v>
      </c>
      <c r="EY605">
        <v>0</v>
      </c>
      <c r="FQ605">
        <v>0</v>
      </c>
      <c r="FR605">
        <f t="shared" si="636"/>
        <v>0</v>
      </c>
      <c r="FS605">
        <v>0</v>
      </c>
      <c r="FT605" t="s">
        <v>28</v>
      </c>
      <c r="FU605" t="s">
        <v>29</v>
      </c>
      <c r="FX605">
        <v>94.5</v>
      </c>
      <c r="FY605">
        <v>55.25</v>
      </c>
      <c r="GA605" t="s">
        <v>3</v>
      </c>
      <c r="GD605">
        <v>1</v>
      </c>
      <c r="GF605">
        <v>1120797142</v>
      </c>
      <c r="GG605">
        <v>2</v>
      </c>
      <c r="GH605">
        <v>1</v>
      </c>
      <c r="GI605">
        <v>-2</v>
      </c>
      <c r="GJ605">
        <v>0</v>
      </c>
      <c r="GK605">
        <v>0</v>
      </c>
      <c r="GL605">
        <f t="shared" si="637"/>
        <v>0</v>
      </c>
      <c r="GM605">
        <f t="shared" si="638"/>
        <v>41.78</v>
      </c>
      <c r="GN605">
        <f t="shared" si="639"/>
        <v>41.78</v>
      </c>
      <c r="GO605">
        <f t="shared" si="640"/>
        <v>0</v>
      </c>
      <c r="GP605">
        <f t="shared" si="641"/>
        <v>0</v>
      </c>
      <c r="GR605">
        <v>0</v>
      </c>
      <c r="GS605">
        <v>0</v>
      </c>
      <c r="GT605">
        <v>0</v>
      </c>
      <c r="GU605" t="s">
        <v>3</v>
      </c>
      <c r="GV605">
        <f t="shared" si="642"/>
        <v>0</v>
      </c>
      <c r="GW605">
        <v>1</v>
      </c>
      <c r="GX605">
        <f t="shared" si="643"/>
        <v>0</v>
      </c>
      <c r="HA605">
        <v>0</v>
      </c>
      <c r="HB605">
        <v>0</v>
      </c>
      <c r="HC605">
        <f t="shared" si="644"/>
        <v>0</v>
      </c>
      <c r="IK605">
        <v>0</v>
      </c>
    </row>
    <row r="606" spans="1:245" x14ac:dyDescent="0.2">
      <c r="A606">
        <v>18</v>
      </c>
      <c r="B606">
        <v>1</v>
      </c>
      <c r="C606">
        <v>1312</v>
      </c>
      <c r="E606" t="s">
        <v>544</v>
      </c>
      <c r="F606" t="s">
        <v>353</v>
      </c>
      <c r="G606" t="s">
        <v>354</v>
      </c>
      <c r="H606" t="s">
        <v>50</v>
      </c>
      <c r="I606">
        <f>I604*J606</f>
        <v>0.51</v>
      </c>
      <c r="J606">
        <v>102</v>
      </c>
      <c r="O606">
        <f t="shared" si="610"/>
        <v>302.31</v>
      </c>
      <c r="P606">
        <f t="shared" si="611"/>
        <v>302.31</v>
      </c>
      <c r="Q606">
        <f t="shared" si="612"/>
        <v>0</v>
      </c>
      <c r="R606">
        <f t="shared" si="613"/>
        <v>0</v>
      </c>
      <c r="S606">
        <f t="shared" si="614"/>
        <v>0</v>
      </c>
      <c r="T606">
        <f t="shared" si="615"/>
        <v>0</v>
      </c>
      <c r="U606">
        <f t="shared" si="616"/>
        <v>0</v>
      </c>
      <c r="V606">
        <f t="shared" si="617"/>
        <v>0</v>
      </c>
      <c r="W606">
        <f t="shared" si="618"/>
        <v>0</v>
      </c>
      <c r="X606">
        <f t="shared" si="619"/>
        <v>0</v>
      </c>
      <c r="Y606">
        <f t="shared" si="620"/>
        <v>0</v>
      </c>
      <c r="AA606">
        <v>47636896</v>
      </c>
      <c r="AB606">
        <f t="shared" si="621"/>
        <v>592.76</v>
      </c>
      <c r="AC606">
        <f t="shared" si="622"/>
        <v>592.76</v>
      </c>
      <c r="AD606">
        <f>ROUND((((ET606)-(EU606))+AE606),6)</f>
        <v>0</v>
      </c>
      <c r="AE606">
        <f>ROUND((EU606),6)</f>
        <v>0</v>
      </c>
      <c r="AF606">
        <f>ROUND((EV606),6)</f>
        <v>0</v>
      </c>
      <c r="AG606">
        <f t="shared" si="623"/>
        <v>0</v>
      </c>
      <c r="AH606">
        <f>(EW606)</f>
        <v>0</v>
      </c>
      <c r="AI606">
        <f>(EX606)</f>
        <v>0</v>
      </c>
      <c r="AJ606">
        <f t="shared" si="624"/>
        <v>0</v>
      </c>
      <c r="AK606">
        <v>592.76</v>
      </c>
      <c r="AL606">
        <v>592.76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95</v>
      </c>
      <c r="AU606">
        <v>55</v>
      </c>
      <c r="AV606">
        <v>1</v>
      </c>
      <c r="AW606">
        <v>1</v>
      </c>
      <c r="AZ606">
        <v>1</v>
      </c>
      <c r="BA606">
        <v>1</v>
      </c>
      <c r="BB606">
        <v>1</v>
      </c>
      <c r="BC606">
        <v>1</v>
      </c>
      <c r="BD606" t="s">
        <v>3</v>
      </c>
      <c r="BE606" t="s">
        <v>3</v>
      </c>
      <c r="BF606" t="s">
        <v>3</v>
      </c>
      <c r="BG606" t="s">
        <v>3</v>
      </c>
      <c r="BH606">
        <v>3</v>
      </c>
      <c r="BI606">
        <v>1</v>
      </c>
      <c r="BJ606" t="s">
        <v>355</v>
      </c>
      <c r="BM606">
        <v>6001</v>
      </c>
      <c r="BN606">
        <v>0</v>
      </c>
      <c r="BO606" t="s">
        <v>3</v>
      </c>
      <c r="BP606">
        <v>0</v>
      </c>
      <c r="BQ606">
        <v>2</v>
      </c>
      <c r="BR606">
        <v>0</v>
      </c>
      <c r="BS606">
        <v>1</v>
      </c>
      <c r="BT606">
        <v>1</v>
      </c>
      <c r="BU606">
        <v>1</v>
      </c>
      <c r="BV606">
        <v>1</v>
      </c>
      <c r="BW606">
        <v>1</v>
      </c>
      <c r="BX606">
        <v>1</v>
      </c>
      <c r="BY606" t="s">
        <v>3</v>
      </c>
      <c r="BZ606">
        <v>105</v>
      </c>
      <c r="CA606">
        <v>65</v>
      </c>
      <c r="CE606">
        <v>0</v>
      </c>
      <c r="CF606">
        <v>0</v>
      </c>
      <c r="CG606">
        <v>0</v>
      </c>
      <c r="CM606">
        <v>0</v>
      </c>
      <c r="CN606" t="s">
        <v>3</v>
      </c>
      <c r="CO606">
        <v>0</v>
      </c>
      <c r="CP606">
        <f t="shared" si="625"/>
        <v>302.31</v>
      </c>
      <c r="CQ606">
        <f t="shared" si="626"/>
        <v>592.76</v>
      </c>
      <c r="CR606">
        <f t="shared" si="627"/>
        <v>0</v>
      </c>
      <c r="CS606">
        <f t="shared" si="628"/>
        <v>0</v>
      </c>
      <c r="CT606">
        <f t="shared" si="629"/>
        <v>0</v>
      </c>
      <c r="CU606">
        <f t="shared" si="630"/>
        <v>0</v>
      </c>
      <c r="CV606">
        <f t="shared" si="631"/>
        <v>0</v>
      </c>
      <c r="CW606">
        <f t="shared" si="632"/>
        <v>0</v>
      </c>
      <c r="CX606">
        <f t="shared" si="633"/>
        <v>0</v>
      </c>
      <c r="CY606">
        <f t="shared" si="634"/>
        <v>0</v>
      </c>
      <c r="CZ606">
        <f t="shared" si="635"/>
        <v>0</v>
      </c>
      <c r="DC606" t="s">
        <v>3</v>
      </c>
      <c r="DD606" t="s">
        <v>3</v>
      </c>
      <c r="DE606" t="s">
        <v>3</v>
      </c>
      <c r="DF606" t="s">
        <v>3</v>
      </c>
      <c r="DG606" t="s">
        <v>3</v>
      </c>
      <c r="DH606" t="s">
        <v>3</v>
      </c>
      <c r="DI606" t="s">
        <v>3</v>
      </c>
      <c r="DJ606" t="s">
        <v>3</v>
      </c>
      <c r="DK606" t="s">
        <v>3</v>
      </c>
      <c r="DL606" t="s">
        <v>3</v>
      </c>
      <c r="DM606" t="s">
        <v>3</v>
      </c>
      <c r="DN606">
        <v>0</v>
      </c>
      <c r="DO606">
        <v>0</v>
      </c>
      <c r="DP606">
        <v>1</v>
      </c>
      <c r="DQ606">
        <v>1</v>
      </c>
      <c r="DU606">
        <v>1007</v>
      </c>
      <c r="DV606" t="s">
        <v>50</v>
      </c>
      <c r="DW606" t="s">
        <v>50</v>
      </c>
      <c r="DX606">
        <v>1</v>
      </c>
      <c r="EE606">
        <v>45919557</v>
      </c>
      <c r="EF606">
        <v>2</v>
      </c>
      <c r="EG606" t="s">
        <v>24</v>
      </c>
      <c r="EH606">
        <v>0</v>
      </c>
      <c r="EI606" t="s">
        <v>3</v>
      </c>
      <c r="EJ606">
        <v>1</v>
      </c>
      <c r="EK606">
        <v>6001</v>
      </c>
      <c r="EL606" t="s">
        <v>349</v>
      </c>
      <c r="EM606" t="s">
        <v>350</v>
      </c>
      <c r="EO606" t="s">
        <v>3</v>
      </c>
      <c r="EQ606">
        <v>0</v>
      </c>
      <c r="ER606">
        <v>592.76</v>
      </c>
      <c r="ES606">
        <v>592.76</v>
      </c>
      <c r="ET606">
        <v>0</v>
      </c>
      <c r="EU606">
        <v>0</v>
      </c>
      <c r="EV606">
        <v>0</v>
      </c>
      <c r="EW606">
        <v>0</v>
      </c>
      <c r="EX606">
        <v>0</v>
      </c>
      <c r="FQ606">
        <v>0</v>
      </c>
      <c r="FR606">
        <f t="shared" si="636"/>
        <v>0</v>
      </c>
      <c r="FS606">
        <v>0</v>
      </c>
      <c r="FT606" t="s">
        <v>28</v>
      </c>
      <c r="FU606" t="s">
        <v>29</v>
      </c>
      <c r="FX606">
        <v>94.5</v>
      </c>
      <c r="FY606">
        <v>55.25</v>
      </c>
      <c r="GA606" t="s">
        <v>3</v>
      </c>
      <c r="GD606">
        <v>1</v>
      </c>
      <c r="GF606">
        <v>184330150</v>
      </c>
      <c r="GG606">
        <v>2</v>
      </c>
      <c r="GH606">
        <v>1</v>
      </c>
      <c r="GI606">
        <v>-2</v>
      </c>
      <c r="GJ606">
        <v>0</v>
      </c>
      <c r="GK606">
        <v>0</v>
      </c>
      <c r="GL606">
        <f t="shared" si="637"/>
        <v>0</v>
      </c>
      <c r="GM606">
        <f t="shared" si="638"/>
        <v>302.31</v>
      </c>
      <c r="GN606">
        <f t="shared" si="639"/>
        <v>302.31</v>
      </c>
      <c r="GO606">
        <f t="shared" si="640"/>
        <v>0</v>
      </c>
      <c r="GP606">
        <f t="shared" si="641"/>
        <v>0</v>
      </c>
      <c r="GR606">
        <v>0</v>
      </c>
      <c r="GS606">
        <v>3</v>
      </c>
      <c r="GT606">
        <v>0</v>
      </c>
      <c r="GU606" t="s">
        <v>3</v>
      </c>
      <c r="GV606">
        <f t="shared" si="642"/>
        <v>0</v>
      </c>
      <c r="GW606">
        <v>1</v>
      </c>
      <c r="GX606">
        <f t="shared" si="643"/>
        <v>0</v>
      </c>
      <c r="HA606">
        <v>0</v>
      </c>
      <c r="HB606">
        <v>0</v>
      </c>
      <c r="HC606">
        <f t="shared" si="644"/>
        <v>0</v>
      </c>
      <c r="IK606">
        <v>0</v>
      </c>
    </row>
    <row r="607" spans="1:245" x14ac:dyDescent="0.2">
      <c r="A607">
        <v>18</v>
      </c>
      <c r="B607">
        <v>1</v>
      </c>
      <c r="C607">
        <v>1320</v>
      </c>
      <c r="E607" t="s">
        <v>544</v>
      </c>
      <c r="F607" t="s">
        <v>353</v>
      </c>
      <c r="G607" t="s">
        <v>354</v>
      </c>
      <c r="H607" t="s">
        <v>50</v>
      </c>
      <c r="I607">
        <f>I605*J607</f>
        <v>0.51</v>
      </c>
      <c r="J607">
        <v>102</v>
      </c>
      <c r="O607">
        <f t="shared" si="610"/>
        <v>302.31</v>
      </c>
      <c r="P607">
        <f t="shared" si="611"/>
        <v>302.31</v>
      </c>
      <c r="Q607">
        <f t="shared" si="612"/>
        <v>0</v>
      </c>
      <c r="R607">
        <f t="shared" si="613"/>
        <v>0</v>
      </c>
      <c r="S607">
        <f t="shared" si="614"/>
        <v>0</v>
      </c>
      <c r="T607">
        <f t="shared" si="615"/>
        <v>0</v>
      </c>
      <c r="U607">
        <f t="shared" si="616"/>
        <v>0</v>
      </c>
      <c r="V607">
        <f t="shared" si="617"/>
        <v>0</v>
      </c>
      <c r="W607">
        <f t="shared" si="618"/>
        <v>0</v>
      </c>
      <c r="X607">
        <f t="shared" si="619"/>
        <v>0</v>
      </c>
      <c r="Y607">
        <f t="shared" si="620"/>
        <v>0</v>
      </c>
      <c r="AA607">
        <v>47641669</v>
      </c>
      <c r="AB607">
        <f t="shared" si="621"/>
        <v>592.76</v>
      </c>
      <c r="AC607">
        <f t="shared" si="622"/>
        <v>592.76</v>
      </c>
      <c r="AD607">
        <f>ROUND((((ET607)-(EU607))+AE607),6)</f>
        <v>0</v>
      </c>
      <c r="AE607">
        <f>ROUND((EU607),6)</f>
        <v>0</v>
      </c>
      <c r="AF607">
        <f>ROUND((EV607),6)</f>
        <v>0</v>
      </c>
      <c r="AG607">
        <f t="shared" si="623"/>
        <v>0</v>
      </c>
      <c r="AH607">
        <f>(EW607)</f>
        <v>0</v>
      </c>
      <c r="AI607">
        <f>(EX607)</f>
        <v>0</v>
      </c>
      <c r="AJ607">
        <f t="shared" si="624"/>
        <v>0</v>
      </c>
      <c r="AK607">
        <v>592.76</v>
      </c>
      <c r="AL607">
        <v>592.76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95</v>
      </c>
      <c r="AU607">
        <v>55</v>
      </c>
      <c r="AV607">
        <v>1</v>
      </c>
      <c r="AW607">
        <v>1</v>
      </c>
      <c r="AZ607">
        <v>1</v>
      </c>
      <c r="BA607">
        <v>1</v>
      </c>
      <c r="BB607">
        <v>1</v>
      </c>
      <c r="BC607">
        <v>1</v>
      </c>
      <c r="BD607" t="s">
        <v>3</v>
      </c>
      <c r="BE607" t="s">
        <v>3</v>
      </c>
      <c r="BF607" t="s">
        <v>3</v>
      </c>
      <c r="BG607" t="s">
        <v>3</v>
      </c>
      <c r="BH607">
        <v>3</v>
      </c>
      <c r="BI607">
        <v>1</v>
      </c>
      <c r="BJ607" t="s">
        <v>355</v>
      </c>
      <c r="BM607">
        <v>6001</v>
      </c>
      <c r="BN607">
        <v>0</v>
      </c>
      <c r="BO607" t="s">
        <v>3</v>
      </c>
      <c r="BP607">
        <v>0</v>
      </c>
      <c r="BQ607">
        <v>2</v>
      </c>
      <c r="BR607">
        <v>0</v>
      </c>
      <c r="BS607">
        <v>1</v>
      </c>
      <c r="BT607">
        <v>1</v>
      </c>
      <c r="BU607">
        <v>1</v>
      </c>
      <c r="BV607">
        <v>1</v>
      </c>
      <c r="BW607">
        <v>1</v>
      </c>
      <c r="BX607">
        <v>1</v>
      </c>
      <c r="BY607" t="s">
        <v>3</v>
      </c>
      <c r="BZ607">
        <v>105</v>
      </c>
      <c r="CA607">
        <v>65</v>
      </c>
      <c r="CE607">
        <v>0</v>
      </c>
      <c r="CF607">
        <v>0</v>
      </c>
      <c r="CG607">
        <v>0</v>
      </c>
      <c r="CM607">
        <v>0</v>
      </c>
      <c r="CN607" t="s">
        <v>3</v>
      </c>
      <c r="CO607">
        <v>0</v>
      </c>
      <c r="CP607">
        <f t="shared" si="625"/>
        <v>302.31</v>
      </c>
      <c r="CQ607">
        <f t="shared" si="626"/>
        <v>592.76</v>
      </c>
      <c r="CR607">
        <f t="shared" si="627"/>
        <v>0</v>
      </c>
      <c r="CS607">
        <f t="shared" si="628"/>
        <v>0</v>
      </c>
      <c r="CT607">
        <f t="shared" si="629"/>
        <v>0</v>
      </c>
      <c r="CU607">
        <f t="shared" si="630"/>
        <v>0</v>
      </c>
      <c r="CV607">
        <f t="shared" si="631"/>
        <v>0</v>
      </c>
      <c r="CW607">
        <f t="shared" si="632"/>
        <v>0</v>
      </c>
      <c r="CX607">
        <f t="shared" si="633"/>
        <v>0</v>
      </c>
      <c r="CY607">
        <f t="shared" si="634"/>
        <v>0</v>
      </c>
      <c r="CZ607">
        <f t="shared" si="635"/>
        <v>0</v>
      </c>
      <c r="DC607" t="s">
        <v>3</v>
      </c>
      <c r="DD607" t="s">
        <v>3</v>
      </c>
      <c r="DE607" t="s">
        <v>3</v>
      </c>
      <c r="DF607" t="s">
        <v>3</v>
      </c>
      <c r="DG607" t="s">
        <v>3</v>
      </c>
      <c r="DH607" t="s">
        <v>3</v>
      </c>
      <c r="DI607" t="s">
        <v>3</v>
      </c>
      <c r="DJ607" t="s">
        <v>3</v>
      </c>
      <c r="DK607" t="s">
        <v>3</v>
      </c>
      <c r="DL607" t="s">
        <v>3</v>
      </c>
      <c r="DM607" t="s">
        <v>3</v>
      </c>
      <c r="DN607">
        <v>0</v>
      </c>
      <c r="DO607">
        <v>0</v>
      </c>
      <c r="DP607">
        <v>1</v>
      </c>
      <c r="DQ607">
        <v>1</v>
      </c>
      <c r="DU607">
        <v>1007</v>
      </c>
      <c r="DV607" t="s">
        <v>50</v>
      </c>
      <c r="DW607" t="s">
        <v>50</v>
      </c>
      <c r="DX607">
        <v>1</v>
      </c>
      <c r="EE607">
        <v>45919557</v>
      </c>
      <c r="EF607">
        <v>2</v>
      </c>
      <c r="EG607" t="s">
        <v>24</v>
      </c>
      <c r="EH607">
        <v>0</v>
      </c>
      <c r="EI607" t="s">
        <v>3</v>
      </c>
      <c r="EJ607">
        <v>1</v>
      </c>
      <c r="EK607">
        <v>6001</v>
      </c>
      <c r="EL607" t="s">
        <v>349</v>
      </c>
      <c r="EM607" t="s">
        <v>350</v>
      </c>
      <c r="EO607" t="s">
        <v>3</v>
      </c>
      <c r="EQ607">
        <v>0</v>
      </c>
      <c r="ER607">
        <v>592.76</v>
      </c>
      <c r="ES607">
        <v>592.76</v>
      </c>
      <c r="ET607">
        <v>0</v>
      </c>
      <c r="EU607">
        <v>0</v>
      </c>
      <c r="EV607">
        <v>0</v>
      </c>
      <c r="EW607">
        <v>0</v>
      </c>
      <c r="EX607">
        <v>0</v>
      </c>
      <c r="FQ607">
        <v>0</v>
      </c>
      <c r="FR607">
        <f t="shared" si="636"/>
        <v>0</v>
      </c>
      <c r="FS607">
        <v>0</v>
      </c>
      <c r="FT607" t="s">
        <v>28</v>
      </c>
      <c r="FU607" t="s">
        <v>29</v>
      </c>
      <c r="FX607">
        <v>94.5</v>
      </c>
      <c r="FY607">
        <v>55.25</v>
      </c>
      <c r="GA607" t="s">
        <v>3</v>
      </c>
      <c r="GD607">
        <v>1</v>
      </c>
      <c r="GF607">
        <v>184330150</v>
      </c>
      <c r="GG607">
        <v>2</v>
      </c>
      <c r="GH607">
        <v>1</v>
      </c>
      <c r="GI607">
        <v>-2</v>
      </c>
      <c r="GJ607">
        <v>0</v>
      </c>
      <c r="GK607">
        <v>0</v>
      </c>
      <c r="GL607">
        <f t="shared" si="637"/>
        <v>0</v>
      </c>
      <c r="GM607">
        <f t="shared" si="638"/>
        <v>302.31</v>
      </c>
      <c r="GN607">
        <f t="shared" si="639"/>
        <v>302.31</v>
      </c>
      <c r="GO607">
        <f t="shared" si="640"/>
        <v>0</v>
      </c>
      <c r="GP607">
        <f t="shared" si="641"/>
        <v>0</v>
      </c>
      <c r="GR607">
        <v>0</v>
      </c>
      <c r="GS607">
        <v>0</v>
      </c>
      <c r="GT607">
        <v>0</v>
      </c>
      <c r="GU607" t="s">
        <v>3</v>
      </c>
      <c r="GV607">
        <f t="shared" si="642"/>
        <v>0</v>
      </c>
      <c r="GW607">
        <v>1</v>
      </c>
      <c r="GX607">
        <f t="shared" si="643"/>
        <v>0</v>
      </c>
      <c r="HA607">
        <v>0</v>
      </c>
      <c r="HB607">
        <v>0</v>
      </c>
      <c r="HC607">
        <f t="shared" si="644"/>
        <v>0</v>
      </c>
      <c r="IK607">
        <v>0</v>
      </c>
    </row>
    <row r="608" spans="1:245" x14ac:dyDescent="0.2">
      <c r="A608">
        <v>17</v>
      </c>
      <c r="B608">
        <v>1</v>
      </c>
      <c r="C608">
        <f>ROW(SmtRes!A1324)</f>
        <v>1324</v>
      </c>
      <c r="D608">
        <f>ROW(EtalonRes!A1312)</f>
        <v>1312</v>
      </c>
      <c r="E608" t="s">
        <v>545</v>
      </c>
      <c r="F608" t="s">
        <v>357</v>
      </c>
      <c r="G608" t="s">
        <v>358</v>
      </c>
      <c r="H608" t="s">
        <v>76</v>
      </c>
      <c r="I608">
        <f>ROUND(5/100,9)</f>
        <v>0.05</v>
      </c>
      <c r="J608">
        <v>0</v>
      </c>
      <c r="O608">
        <f t="shared" si="610"/>
        <v>76.64</v>
      </c>
      <c r="P608">
        <f t="shared" si="611"/>
        <v>74.599999999999994</v>
      </c>
      <c r="Q608">
        <f t="shared" si="612"/>
        <v>0.09</v>
      </c>
      <c r="R608">
        <f t="shared" si="613"/>
        <v>0.02</v>
      </c>
      <c r="S608">
        <f t="shared" si="614"/>
        <v>1.95</v>
      </c>
      <c r="T608">
        <f t="shared" si="615"/>
        <v>0</v>
      </c>
      <c r="U608">
        <f t="shared" si="616"/>
        <v>0.22813125000000001</v>
      </c>
      <c r="V608">
        <f t="shared" si="617"/>
        <v>1.4375E-3</v>
      </c>
      <c r="W608">
        <f t="shared" si="618"/>
        <v>0</v>
      </c>
      <c r="X608">
        <f t="shared" si="619"/>
        <v>2.19</v>
      </c>
      <c r="Y608">
        <f t="shared" si="620"/>
        <v>1.26</v>
      </c>
      <c r="AA608">
        <v>47636896</v>
      </c>
      <c r="AB608">
        <f t="shared" si="621"/>
        <v>1532.8643</v>
      </c>
      <c r="AC608">
        <f t="shared" si="622"/>
        <v>1492.06</v>
      </c>
      <c r="AD608">
        <f>ROUND((((((ET608*1.15)*1.25))-(((EU608*1.15)*1.25)))+AE608),6)</f>
        <v>1.8831249999999999</v>
      </c>
      <c r="AE608">
        <f>ROUND((((EU608*1.15)*1.25)),6)</f>
        <v>0.330625</v>
      </c>
      <c r="AF608">
        <f>ROUND((((EV608*1.15)*1.15)),6)</f>
        <v>38.921174999999998</v>
      </c>
      <c r="AG608">
        <f t="shared" si="623"/>
        <v>0</v>
      </c>
      <c r="AH608">
        <f>(((EW608*1.15)*1.15))</f>
        <v>4.5626249999999997</v>
      </c>
      <c r="AI608">
        <f>(((EX608*1.15)*1.25))</f>
        <v>2.8749999999999998E-2</v>
      </c>
      <c r="AJ608">
        <f t="shared" si="624"/>
        <v>0</v>
      </c>
      <c r="AK608">
        <v>1522.8</v>
      </c>
      <c r="AL608">
        <v>1492.06</v>
      </c>
      <c r="AM608">
        <v>1.31</v>
      </c>
      <c r="AN608">
        <v>0.23</v>
      </c>
      <c r="AO608">
        <v>29.43</v>
      </c>
      <c r="AP608">
        <v>0</v>
      </c>
      <c r="AQ608">
        <v>3.45</v>
      </c>
      <c r="AR608">
        <v>0.02</v>
      </c>
      <c r="AS608">
        <v>0</v>
      </c>
      <c r="AT608">
        <v>111</v>
      </c>
      <c r="AU608">
        <v>64</v>
      </c>
      <c r="AV608">
        <v>1</v>
      </c>
      <c r="AW608">
        <v>1</v>
      </c>
      <c r="AZ608">
        <v>1</v>
      </c>
      <c r="BA608">
        <v>1</v>
      </c>
      <c r="BB608">
        <v>1</v>
      </c>
      <c r="BC608">
        <v>1</v>
      </c>
      <c r="BD608" t="s">
        <v>3</v>
      </c>
      <c r="BE608" t="s">
        <v>3</v>
      </c>
      <c r="BF608" t="s">
        <v>3</v>
      </c>
      <c r="BG608" t="s">
        <v>3</v>
      </c>
      <c r="BH608">
        <v>0</v>
      </c>
      <c r="BI608">
        <v>1</v>
      </c>
      <c r="BJ608" t="s">
        <v>359</v>
      </c>
      <c r="BM608">
        <v>11001</v>
      </c>
      <c r="BN608">
        <v>0</v>
      </c>
      <c r="BO608" t="s">
        <v>3</v>
      </c>
      <c r="BP608">
        <v>0</v>
      </c>
      <c r="BQ608">
        <v>2</v>
      </c>
      <c r="BR608">
        <v>0</v>
      </c>
      <c r="BS608">
        <v>1</v>
      </c>
      <c r="BT608">
        <v>1</v>
      </c>
      <c r="BU608">
        <v>1</v>
      </c>
      <c r="BV608">
        <v>1</v>
      </c>
      <c r="BW608">
        <v>1</v>
      </c>
      <c r="BX608">
        <v>1</v>
      </c>
      <c r="BY608" t="s">
        <v>3</v>
      </c>
      <c r="BZ608">
        <v>123</v>
      </c>
      <c r="CA608">
        <v>75</v>
      </c>
      <c r="CE608">
        <v>0</v>
      </c>
      <c r="CF608">
        <v>0</v>
      </c>
      <c r="CG608">
        <v>0</v>
      </c>
      <c r="CM608">
        <v>0</v>
      </c>
      <c r="CN608" t="s">
        <v>1175</v>
      </c>
      <c r="CO608">
        <v>0</v>
      </c>
      <c r="CP608">
        <f t="shared" si="625"/>
        <v>76.64</v>
      </c>
      <c r="CQ608">
        <f t="shared" si="626"/>
        <v>1492.06</v>
      </c>
      <c r="CR608">
        <f t="shared" si="627"/>
        <v>1.8831249999999999</v>
      </c>
      <c r="CS608">
        <f t="shared" si="628"/>
        <v>0.330625</v>
      </c>
      <c r="CT608">
        <f t="shared" si="629"/>
        <v>38.921174999999998</v>
      </c>
      <c r="CU608">
        <f t="shared" si="630"/>
        <v>0</v>
      </c>
      <c r="CV608">
        <f t="shared" si="631"/>
        <v>4.5626249999999997</v>
      </c>
      <c r="CW608">
        <f t="shared" si="632"/>
        <v>2.8749999999999998E-2</v>
      </c>
      <c r="CX608">
        <f t="shared" si="633"/>
        <v>0</v>
      </c>
      <c r="CY608">
        <f t="shared" si="634"/>
        <v>2.1867000000000001</v>
      </c>
      <c r="CZ608">
        <f t="shared" si="635"/>
        <v>1.2607999999999999</v>
      </c>
      <c r="DC608" t="s">
        <v>3</v>
      </c>
      <c r="DD608" t="s">
        <v>3</v>
      </c>
      <c r="DE608" t="s">
        <v>348</v>
      </c>
      <c r="DF608" t="s">
        <v>348</v>
      </c>
      <c r="DG608" t="s">
        <v>196</v>
      </c>
      <c r="DH608" t="s">
        <v>3</v>
      </c>
      <c r="DI608" t="s">
        <v>196</v>
      </c>
      <c r="DJ608" t="s">
        <v>348</v>
      </c>
      <c r="DK608" t="s">
        <v>3</v>
      </c>
      <c r="DL608" t="s">
        <v>3</v>
      </c>
      <c r="DM608" t="s">
        <v>3</v>
      </c>
      <c r="DN608">
        <v>0</v>
      </c>
      <c r="DO608">
        <v>0</v>
      </c>
      <c r="DP608">
        <v>1</v>
      </c>
      <c r="DQ608">
        <v>1</v>
      </c>
      <c r="DU608">
        <v>1005</v>
      </c>
      <c r="DV608" t="s">
        <v>76</v>
      </c>
      <c r="DW608" t="s">
        <v>76</v>
      </c>
      <c r="DX608">
        <v>100</v>
      </c>
      <c r="EE608">
        <v>45919571</v>
      </c>
      <c r="EF608">
        <v>2</v>
      </c>
      <c r="EG608" t="s">
        <v>24</v>
      </c>
      <c r="EH608">
        <v>0</v>
      </c>
      <c r="EI608" t="s">
        <v>3</v>
      </c>
      <c r="EJ608">
        <v>1</v>
      </c>
      <c r="EK608">
        <v>11001</v>
      </c>
      <c r="EL608" t="s">
        <v>360</v>
      </c>
      <c r="EM608" t="s">
        <v>361</v>
      </c>
      <c r="EO608" t="s">
        <v>351</v>
      </c>
      <c r="EQ608">
        <v>0</v>
      </c>
      <c r="ER608">
        <v>1522.8</v>
      </c>
      <c r="ES608">
        <v>1492.06</v>
      </c>
      <c r="ET608">
        <v>1.31</v>
      </c>
      <c r="EU608">
        <v>0.23</v>
      </c>
      <c r="EV608">
        <v>29.43</v>
      </c>
      <c r="EW608">
        <v>3.45</v>
      </c>
      <c r="EX608">
        <v>0.02</v>
      </c>
      <c r="EY608">
        <v>0</v>
      </c>
      <c r="FQ608">
        <v>0</v>
      </c>
      <c r="FR608">
        <f t="shared" si="636"/>
        <v>0</v>
      </c>
      <c r="FS608">
        <v>0</v>
      </c>
      <c r="FT608" t="s">
        <v>28</v>
      </c>
      <c r="FU608" t="s">
        <v>29</v>
      </c>
      <c r="FX608">
        <v>110.7</v>
      </c>
      <c r="FY608">
        <v>63.75</v>
      </c>
      <c r="GA608" t="s">
        <v>3</v>
      </c>
      <c r="GD608">
        <v>1</v>
      </c>
      <c r="GF608">
        <v>-515006301</v>
      </c>
      <c r="GG608">
        <v>2</v>
      </c>
      <c r="GH608">
        <v>1</v>
      </c>
      <c r="GI608">
        <v>-2</v>
      </c>
      <c r="GJ608">
        <v>0</v>
      </c>
      <c r="GK608">
        <v>0</v>
      </c>
      <c r="GL608">
        <f t="shared" si="637"/>
        <v>0</v>
      </c>
      <c r="GM608">
        <f t="shared" si="638"/>
        <v>80.09</v>
      </c>
      <c r="GN608">
        <f t="shared" si="639"/>
        <v>80.09</v>
      </c>
      <c r="GO608">
        <f t="shared" si="640"/>
        <v>0</v>
      </c>
      <c r="GP608">
        <f t="shared" si="641"/>
        <v>0</v>
      </c>
      <c r="GR608">
        <v>0</v>
      </c>
      <c r="GS608">
        <v>3</v>
      </c>
      <c r="GT608">
        <v>0</v>
      </c>
      <c r="GU608" t="s">
        <v>3</v>
      </c>
      <c r="GV608">
        <f t="shared" si="642"/>
        <v>0</v>
      </c>
      <c r="GW608">
        <v>1</v>
      </c>
      <c r="GX608">
        <f t="shared" si="643"/>
        <v>0</v>
      </c>
      <c r="HA608">
        <v>0</v>
      </c>
      <c r="HB608">
        <v>0</v>
      </c>
      <c r="HC608">
        <f t="shared" si="644"/>
        <v>0</v>
      </c>
      <c r="IK608">
        <v>0</v>
      </c>
    </row>
    <row r="609" spans="1:245" x14ac:dyDescent="0.2">
      <c r="A609">
        <v>17</v>
      </c>
      <c r="B609">
        <v>1</v>
      </c>
      <c r="C609">
        <f>ROW(SmtRes!A1328)</f>
        <v>1328</v>
      </c>
      <c r="D609">
        <f>ROW(EtalonRes!A1316)</f>
        <v>1316</v>
      </c>
      <c r="E609" t="s">
        <v>545</v>
      </c>
      <c r="F609" t="s">
        <v>357</v>
      </c>
      <c r="G609" t="s">
        <v>358</v>
      </c>
      <c r="H609" t="s">
        <v>76</v>
      </c>
      <c r="I609">
        <f>ROUND(5/100,9)</f>
        <v>0.05</v>
      </c>
      <c r="J609">
        <v>0</v>
      </c>
      <c r="O609">
        <f t="shared" si="610"/>
        <v>76.64</v>
      </c>
      <c r="P609">
        <f t="shared" si="611"/>
        <v>74.599999999999994</v>
      </c>
      <c r="Q609">
        <f t="shared" si="612"/>
        <v>0.09</v>
      </c>
      <c r="R609">
        <f t="shared" si="613"/>
        <v>0.02</v>
      </c>
      <c r="S609">
        <f t="shared" si="614"/>
        <v>1.95</v>
      </c>
      <c r="T609">
        <f t="shared" si="615"/>
        <v>0</v>
      </c>
      <c r="U609">
        <f t="shared" si="616"/>
        <v>0.22813125000000001</v>
      </c>
      <c r="V609">
        <f t="shared" si="617"/>
        <v>1.4375E-3</v>
      </c>
      <c r="W609">
        <f t="shared" si="618"/>
        <v>0</v>
      </c>
      <c r="X609">
        <f t="shared" si="619"/>
        <v>2.19</v>
      </c>
      <c r="Y609">
        <f t="shared" si="620"/>
        <v>1.26</v>
      </c>
      <c r="AA609">
        <v>47641669</v>
      </c>
      <c r="AB609">
        <f t="shared" si="621"/>
        <v>1532.8643</v>
      </c>
      <c r="AC609">
        <f t="shared" si="622"/>
        <v>1492.06</v>
      </c>
      <c r="AD609">
        <f>ROUND((((((ET609*1.15)*1.25))-(((EU609*1.15)*1.25)))+AE609),6)</f>
        <v>1.8831249999999999</v>
      </c>
      <c r="AE609">
        <f>ROUND((((EU609*1.15)*1.25)),6)</f>
        <v>0.330625</v>
      </c>
      <c r="AF609">
        <f>ROUND((((EV609*1.15)*1.15)),6)</f>
        <v>38.921174999999998</v>
      </c>
      <c r="AG609">
        <f t="shared" si="623"/>
        <v>0</v>
      </c>
      <c r="AH609">
        <f>(((EW609*1.15)*1.15))</f>
        <v>4.5626249999999997</v>
      </c>
      <c r="AI609">
        <f>(((EX609*1.15)*1.25))</f>
        <v>2.8749999999999998E-2</v>
      </c>
      <c r="AJ609">
        <f t="shared" si="624"/>
        <v>0</v>
      </c>
      <c r="AK609">
        <v>1522.8</v>
      </c>
      <c r="AL609">
        <v>1492.06</v>
      </c>
      <c r="AM609">
        <v>1.31</v>
      </c>
      <c r="AN609">
        <v>0.23</v>
      </c>
      <c r="AO609">
        <v>29.43</v>
      </c>
      <c r="AP609">
        <v>0</v>
      </c>
      <c r="AQ609">
        <v>3.45</v>
      </c>
      <c r="AR609">
        <v>0.02</v>
      </c>
      <c r="AS609">
        <v>0</v>
      </c>
      <c r="AT609">
        <v>111</v>
      </c>
      <c r="AU609">
        <v>64</v>
      </c>
      <c r="AV609">
        <v>1</v>
      </c>
      <c r="AW609">
        <v>1</v>
      </c>
      <c r="AZ609">
        <v>1</v>
      </c>
      <c r="BA609">
        <v>1</v>
      </c>
      <c r="BB609">
        <v>1</v>
      </c>
      <c r="BC609">
        <v>1</v>
      </c>
      <c r="BD609" t="s">
        <v>3</v>
      </c>
      <c r="BE609" t="s">
        <v>3</v>
      </c>
      <c r="BF609" t="s">
        <v>3</v>
      </c>
      <c r="BG609" t="s">
        <v>3</v>
      </c>
      <c r="BH609">
        <v>0</v>
      </c>
      <c r="BI609">
        <v>1</v>
      </c>
      <c r="BJ609" t="s">
        <v>359</v>
      </c>
      <c r="BM609">
        <v>11001</v>
      </c>
      <c r="BN609">
        <v>0</v>
      </c>
      <c r="BO609" t="s">
        <v>3</v>
      </c>
      <c r="BP609">
        <v>0</v>
      </c>
      <c r="BQ609">
        <v>2</v>
      </c>
      <c r="BR609">
        <v>0</v>
      </c>
      <c r="BS609">
        <v>1</v>
      </c>
      <c r="BT609">
        <v>1</v>
      </c>
      <c r="BU609">
        <v>1</v>
      </c>
      <c r="BV609">
        <v>1</v>
      </c>
      <c r="BW609">
        <v>1</v>
      </c>
      <c r="BX609">
        <v>1</v>
      </c>
      <c r="BY609" t="s">
        <v>3</v>
      </c>
      <c r="BZ609">
        <v>123</v>
      </c>
      <c r="CA609">
        <v>75</v>
      </c>
      <c r="CE609">
        <v>0</v>
      </c>
      <c r="CF609">
        <v>0</v>
      </c>
      <c r="CG609">
        <v>0</v>
      </c>
      <c r="CM609">
        <v>0</v>
      </c>
      <c r="CN609" t="s">
        <v>1175</v>
      </c>
      <c r="CO609">
        <v>0</v>
      </c>
      <c r="CP609">
        <f t="shared" si="625"/>
        <v>76.64</v>
      </c>
      <c r="CQ609">
        <f t="shared" si="626"/>
        <v>1492.06</v>
      </c>
      <c r="CR609">
        <f t="shared" si="627"/>
        <v>1.8831249999999999</v>
      </c>
      <c r="CS609">
        <f t="shared" si="628"/>
        <v>0.330625</v>
      </c>
      <c r="CT609">
        <f t="shared" si="629"/>
        <v>38.921174999999998</v>
      </c>
      <c r="CU609">
        <f t="shared" si="630"/>
        <v>0</v>
      </c>
      <c r="CV609">
        <f t="shared" si="631"/>
        <v>4.5626249999999997</v>
      </c>
      <c r="CW609">
        <f t="shared" si="632"/>
        <v>2.8749999999999998E-2</v>
      </c>
      <c r="CX609">
        <f t="shared" si="633"/>
        <v>0</v>
      </c>
      <c r="CY609">
        <f t="shared" si="634"/>
        <v>2.1867000000000001</v>
      </c>
      <c r="CZ609">
        <f t="shared" si="635"/>
        <v>1.2607999999999999</v>
      </c>
      <c r="DC609" t="s">
        <v>3</v>
      </c>
      <c r="DD609" t="s">
        <v>3</v>
      </c>
      <c r="DE609" t="s">
        <v>348</v>
      </c>
      <c r="DF609" t="s">
        <v>348</v>
      </c>
      <c r="DG609" t="s">
        <v>196</v>
      </c>
      <c r="DH609" t="s">
        <v>3</v>
      </c>
      <c r="DI609" t="s">
        <v>196</v>
      </c>
      <c r="DJ609" t="s">
        <v>348</v>
      </c>
      <c r="DK609" t="s">
        <v>3</v>
      </c>
      <c r="DL609" t="s">
        <v>3</v>
      </c>
      <c r="DM609" t="s">
        <v>3</v>
      </c>
      <c r="DN609">
        <v>0</v>
      </c>
      <c r="DO609">
        <v>0</v>
      </c>
      <c r="DP609">
        <v>1</v>
      </c>
      <c r="DQ609">
        <v>1</v>
      </c>
      <c r="DU609">
        <v>1005</v>
      </c>
      <c r="DV609" t="s">
        <v>76</v>
      </c>
      <c r="DW609" t="s">
        <v>76</v>
      </c>
      <c r="DX609">
        <v>100</v>
      </c>
      <c r="EE609">
        <v>45919571</v>
      </c>
      <c r="EF609">
        <v>2</v>
      </c>
      <c r="EG609" t="s">
        <v>24</v>
      </c>
      <c r="EH609">
        <v>0</v>
      </c>
      <c r="EI609" t="s">
        <v>3</v>
      </c>
      <c r="EJ609">
        <v>1</v>
      </c>
      <c r="EK609">
        <v>11001</v>
      </c>
      <c r="EL609" t="s">
        <v>360</v>
      </c>
      <c r="EM609" t="s">
        <v>361</v>
      </c>
      <c r="EO609" t="s">
        <v>351</v>
      </c>
      <c r="EQ609">
        <v>0</v>
      </c>
      <c r="ER609">
        <v>1522.8</v>
      </c>
      <c r="ES609">
        <v>1492.06</v>
      </c>
      <c r="ET609">
        <v>1.31</v>
      </c>
      <c r="EU609">
        <v>0.23</v>
      </c>
      <c r="EV609">
        <v>29.43</v>
      </c>
      <c r="EW609">
        <v>3.45</v>
      </c>
      <c r="EX609">
        <v>0.02</v>
      </c>
      <c r="EY609">
        <v>0</v>
      </c>
      <c r="FQ609">
        <v>0</v>
      </c>
      <c r="FR609">
        <f t="shared" si="636"/>
        <v>0</v>
      </c>
      <c r="FS609">
        <v>0</v>
      </c>
      <c r="FT609" t="s">
        <v>28</v>
      </c>
      <c r="FU609" t="s">
        <v>29</v>
      </c>
      <c r="FX609">
        <v>110.7</v>
      </c>
      <c r="FY609">
        <v>63.75</v>
      </c>
      <c r="GA609" t="s">
        <v>3</v>
      </c>
      <c r="GD609">
        <v>1</v>
      </c>
      <c r="GF609">
        <v>-515006301</v>
      </c>
      <c r="GG609">
        <v>2</v>
      </c>
      <c r="GH609">
        <v>1</v>
      </c>
      <c r="GI609">
        <v>-2</v>
      </c>
      <c r="GJ609">
        <v>0</v>
      </c>
      <c r="GK609">
        <v>0</v>
      </c>
      <c r="GL609">
        <f t="shared" si="637"/>
        <v>0</v>
      </c>
      <c r="GM609">
        <f t="shared" si="638"/>
        <v>80.09</v>
      </c>
      <c r="GN609">
        <f t="shared" si="639"/>
        <v>80.09</v>
      </c>
      <c r="GO609">
        <f t="shared" si="640"/>
        <v>0</v>
      </c>
      <c r="GP609">
        <f t="shared" si="641"/>
        <v>0</v>
      </c>
      <c r="GR609">
        <v>0</v>
      </c>
      <c r="GS609">
        <v>0</v>
      </c>
      <c r="GT609">
        <v>0</v>
      </c>
      <c r="GU609" t="s">
        <v>3</v>
      </c>
      <c r="GV609">
        <f t="shared" si="642"/>
        <v>0</v>
      </c>
      <c r="GW609">
        <v>1</v>
      </c>
      <c r="GX609">
        <f t="shared" si="643"/>
        <v>0</v>
      </c>
      <c r="HA609">
        <v>0</v>
      </c>
      <c r="HB609">
        <v>0</v>
      </c>
      <c r="HC609">
        <f t="shared" si="644"/>
        <v>0</v>
      </c>
      <c r="IK609">
        <v>0</v>
      </c>
    </row>
    <row r="610" spans="1:245" x14ac:dyDescent="0.2">
      <c r="A610">
        <v>17</v>
      </c>
      <c r="B610">
        <v>1</v>
      </c>
      <c r="C610">
        <f>ROW(SmtRes!A1347)</f>
        <v>1347</v>
      </c>
      <c r="D610">
        <f>ROW(EtalonRes!A1334)</f>
        <v>1334</v>
      </c>
      <c r="E610" t="s">
        <v>546</v>
      </c>
      <c r="F610" t="s">
        <v>363</v>
      </c>
      <c r="G610" t="s">
        <v>364</v>
      </c>
      <c r="H610" t="s">
        <v>65</v>
      </c>
      <c r="I610">
        <f>ROUND(1/100,9)</f>
        <v>0.01</v>
      </c>
      <c r="J610">
        <v>0</v>
      </c>
      <c r="O610">
        <f t="shared" si="610"/>
        <v>66.25</v>
      </c>
      <c r="P610">
        <f t="shared" si="611"/>
        <v>4.88</v>
      </c>
      <c r="Q610">
        <f t="shared" si="612"/>
        <v>36.479999999999997</v>
      </c>
      <c r="R610">
        <f t="shared" si="613"/>
        <v>5.53</v>
      </c>
      <c r="S610">
        <f t="shared" si="614"/>
        <v>24.89</v>
      </c>
      <c r="T610">
        <f t="shared" si="615"/>
        <v>0</v>
      </c>
      <c r="U610">
        <f t="shared" si="616"/>
        <v>2.9182284999999997</v>
      </c>
      <c r="V610">
        <f t="shared" si="617"/>
        <v>0.41371250000000004</v>
      </c>
      <c r="W610">
        <f t="shared" si="618"/>
        <v>0</v>
      </c>
      <c r="X610">
        <f t="shared" si="619"/>
        <v>28.9</v>
      </c>
      <c r="Y610">
        <f t="shared" si="620"/>
        <v>16.73</v>
      </c>
      <c r="AA610">
        <v>47636896</v>
      </c>
      <c r="AB610">
        <f t="shared" si="621"/>
        <v>6625.1816749999998</v>
      </c>
      <c r="AC610">
        <f t="shared" si="622"/>
        <v>488.42</v>
      </c>
      <c r="AD610">
        <f>ROUND((((((ET610*1.15)*1.25))-(((EU610*1.15)*1.25)))+AE610),6)</f>
        <v>3647.5124999999998</v>
      </c>
      <c r="AE610">
        <f>ROUND((((EU610*1.15)*1.25)),6)</f>
        <v>553.16437499999995</v>
      </c>
      <c r="AF610">
        <f>ROUND((((EV610*1.15)*1.15)),6)</f>
        <v>2489.2491749999999</v>
      </c>
      <c r="AG610">
        <f t="shared" si="623"/>
        <v>0</v>
      </c>
      <c r="AH610">
        <f>(((EW610*1.15)*1.15))</f>
        <v>291.82284999999996</v>
      </c>
      <c r="AI610">
        <f>(((EX610*1.15)*1.25))</f>
        <v>41.371250000000003</v>
      </c>
      <c r="AJ610">
        <f t="shared" si="624"/>
        <v>0</v>
      </c>
      <c r="AK610">
        <v>4908.05</v>
      </c>
      <c r="AL610">
        <v>488.42</v>
      </c>
      <c r="AM610">
        <v>2537.4</v>
      </c>
      <c r="AN610">
        <v>384.81</v>
      </c>
      <c r="AO610">
        <v>1882.23</v>
      </c>
      <c r="AP610">
        <v>0</v>
      </c>
      <c r="AQ610">
        <v>220.66</v>
      </c>
      <c r="AR610">
        <v>28.78</v>
      </c>
      <c r="AS610">
        <v>0</v>
      </c>
      <c r="AT610">
        <v>95</v>
      </c>
      <c r="AU610">
        <v>55</v>
      </c>
      <c r="AV610">
        <v>1</v>
      </c>
      <c r="AW610">
        <v>1</v>
      </c>
      <c r="AZ610">
        <v>1</v>
      </c>
      <c r="BA610">
        <v>1</v>
      </c>
      <c r="BB610">
        <v>1</v>
      </c>
      <c r="BC610">
        <v>1</v>
      </c>
      <c r="BD610" t="s">
        <v>3</v>
      </c>
      <c r="BE610" t="s">
        <v>3</v>
      </c>
      <c r="BF610" t="s">
        <v>3</v>
      </c>
      <c r="BG610" t="s">
        <v>3</v>
      </c>
      <c r="BH610">
        <v>0</v>
      </c>
      <c r="BI610">
        <v>1</v>
      </c>
      <c r="BJ610" t="s">
        <v>365</v>
      </c>
      <c r="BM610">
        <v>6001</v>
      </c>
      <c r="BN610">
        <v>0</v>
      </c>
      <c r="BO610" t="s">
        <v>3</v>
      </c>
      <c r="BP610">
        <v>0</v>
      </c>
      <c r="BQ610">
        <v>2</v>
      </c>
      <c r="BR610">
        <v>0</v>
      </c>
      <c r="BS610">
        <v>1</v>
      </c>
      <c r="BT610">
        <v>1</v>
      </c>
      <c r="BU610">
        <v>1</v>
      </c>
      <c r="BV610">
        <v>1</v>
      </c>
      <c r="BW610">
        <v>1</v>
      </c>
      <c r="BX610">
        <v>1</v>
      </c>
      <c r="BY610" t="s">
        <v>3</v>
      </c>
      <c r="BZ610">
        <v>105</v>
      </c>
      <c r="CA610">
        <v>65</v>
      </c>
      <c r="CE610">
        <v>0</v>
      </c>
      <c r="CF610">
        <v>0</v>
      </c>
      <c r="CG610">
        <v>0</v>
      </c>
      <c r="CM610">
        <v>0</v>
      </c>
      <c r="CN610" t="s">
        <v>1175</v>
      </c>
      <c r="CO610">
        <v>0</v>
      </c>
      <c r="CP610">
        <f t="shared" si="625"/>
        <v>66.25</v>
      </c>
      <c r="CQ610">
        <f t="shared" si="626"/>
        <v>488.42</v>
      </c>
      <c r="CR610">
        <f t="shared" si="627"/>
        <v>3647.5124999999998</v>
      </c>
      <c r="CS610">
        <f t="shared" si="628"/>
        <v>553.16437499999995</v>
      </c>
      <c r="CT610">
        <f t="shared" si="629"/>
        <v>2489.2491749999999</v>
      </c>
      <c r="CU610">
        <f t="shared" si="630"/>
        <v>0</v>
      </c>
      <c r="CV610">
        <f t="shared" si="631"/>
        <v>291.82284999999996</v>
      </c>
      <c r="CW610">
        <f t="shared" si="632"/>
        <v>41.371250000000003</v>
      </c>
      <c r="CX610">
        <f t="shared" si="633"/>
        <v>0</v>
      </c>
      <c r="CY610">
        <f t="shared" si="634"/>
        <v>28.899000000000001</v>
      </c>
      <c r="CZ610">
        <f t="shared" si="635"/>
        <v>16.731000000000002</v>
      </c>
      <c r="DC610" t="s">
        <v>3</v>
      </c>
      <c r="DD610" t="s">
        <v>3</v>
      </c>
      <c r="DE610" t="s">
        <v>348</v>
      </c>
      <c r="DF610" t="s">
        <v>348</v>
      </c>
      <c r="DG610" t="s">
        <v>196</v>
      </c>
      <c r="DH610" t="s">
        <v>3</v>
      </c>
      <c r="DI610" t="s">
        <v>196</v>
      </c>
      <c r="DJ610" t="s">
        <v>348</v>
      </c>
      <c r="DK610" t="s">
        <v>3</v>
      </c>
      <c r="DL610" t="s">
        <v>3</v>
      </c>
      <c r="DM610" t="s">
        <v>3</v>
      </c>
      <c r="DN610">
        <v>0</v>
      </c>
      <c r="DO610">
        <v>0</v>
      </c>
      <c r="DP610">
        <v>1</v>
      </c>
      <c r="DQ610">
        <v>1</v>
      </c>
      <c r="DU610">
        <v>1007</v>
      </c>
      <c r="DV610" t="s">
        <v>65</v>
      </c>
      <c r="DW610" t="s">
        <v>65</v>
      </c>
      <c r="DX610">
        <v>100</v>
      </c>
      <c r="EE610">
        <v>45919557</v>
      </c>
      <c r="EF610">
        <v>2</v>
      </c>
      <c r="EG610" t="s">
        <v>24</v>
      </c>
      <c r="EH610">
        <v>0</v>
      </c>
      <c r="EI610" t="s">
        <v>3</v>
      </c>
      <c r="EJ610">
        <v>1</v>
      </c>
      <c r="EK610">
        <v>6001</v>
      </c>
      <c r="EL610" t="s">
        <v>349</v>
      </c>
      <c r="EM610" t="s">
        <v>350</v>
      </c>
      <c r="EO610" t="s">
        <v>351</v>
      </c>
      <c r="EQ610">
        <v>0</v>
      </c>
      <c r="ER610">
        <v>4908.05</v>
      </c>
      <c r="ES610">
        <v>488.42</v>
      </c>
      <c r="ET610">
        <v>2537.4</v>
      </c>
      <c r="EU610">
        <v>384.81</v>
      </c>
      <c r="EV610">
        <v>1882.23</v>
      </c>
      <c r="EW610">
        <v>220.66</v>
      </c>
      <c r="EX610">
        <v>28.78</v>
      </c>
      <c r="EY610">
        <v>0</v>
      </c>
      <c r="FQ610">
        <v>0</v>
      </c>
      <c r="FR610">
        <f t="shared" si="636"/>
        <v>0</v>
      </c>
      <c r="FS610">
        <v>0</v>
      </c>
      <c r="FT610" t="s">
        <v>28</v>
      </c>
      <c r="FU610" t="s">
        <v>29</v>
      </c>
      <c r="FX610">
        <v>94.5</v>
      </c>
      <c r="FY610">
        <v>55.25</v>
      </c>
      <c r="GA610" t="s">
        <v>3</v>
      </c>
      <c r="GD610">
        <v>1</v>
      </c>
      <c r="GF610">
        <v>-716259204</v>
      </c>
      <c r="GG610">
        <v>2</v>
      </c>
      <c r="GH610">
        <v>1</v>
      </c>
      <c r="GI610">
        <v>-2</v>
      </c>
      <c r="GJ610">
        <v>0</v>
      </c>
      <c r="GK610">
        <v>0</v>
      </c>
      <c r="GL610">
        <f t="shared" si="637"/>
        <v>0</v>
      </c>
      <c r="GM610">
        <f t="shared" si="638"/>
        <v>111.88</v>
      </c>
      <c r="GN610">
        <f t="shared" si="639"/>
        <v>111.88</v>
      </c>
      <c r="GO610">
        <f t="shared" si="640"/>
        <v>0</v>
      </c>
      <c r="GP610">
        <f t="shared" si="641"/>
        <v>0</v>
      </c>
      <c r="GR610">
        <v>0</v>
      </c>
      <c r="GS610">
        <v>3</v>
      </c>
      <c r="GT610">
        <v>0</v>
      </c>
      <c r="GU610" t="s">
        <v>3</v>
      </c>
      <c r="GV610">
        <f t="shared" si="642"/>
        <v>0</v>
      </c>
      <c r="GW610">
        <v>1</v>
      </c>
      <c r="GX610">
        <f t="shared" si="643"/>
        <v>0</v>
      </c>
      <c r="HA610">
        <v>0</v>
      </c>
      <c r="HB610">
        <v>0</v>
      </c>
      <c r="HC610">
        <f t="shared" si="644"/>
        <v>0</v>
      </c>
      <c r="IK610">
        <v>0</v>
      </c>
    </row>
    <row r="611" spans="1:245" x14ac:dyDescent="0.2">
      <c r="A611">
        <v>17</v>
      </c>
      <c r="B611">
        <v>1</v>
      </c>
      <c r="C611">
        <f>ROW(SmtRes!A1366)</f>
        <v>1366</v>
      </c>
      <c r="D611">
        <f>ROW(EtalonRes!A1352)</f>
        <v>1352</v>
      </c>
      <c r="E611" t="s">
        <v>546</v>
      </c>
      <c r="F611" t="s">
        <v>363</v>
      </c>
      <c r="G611" t="s">
        <v>364</v>
      </c>
      <c r="H611" t="s">
        <v>65</v>
      </c>
      <c r="I611">
        <f>ROUND(1/100,9)</f>
        <v>0.01</v>
      </c>
      <c r="J611">
        <v>0</v>
      </c>
      <c r="O611">
        <f t="shared" si="610"/>
        <v>66.25</v>
      </c>
      <c r="P611">
        <f t="shared" si="611"/>
        <v>4.88</v>
      </c>
      <c r="Q611">
        <f t="shared" si="612"/>
        <v>36.479999999999997</v>
      </c>
      <c r="R611">
        <f t="shared" si="613"/>
        <v>5.53</v>
      </c>
      <c r="S611">
        <f t="shared" si="614"/>
        <v>24.89</v>
      </c>
      <c r="T611">
        <f t="shared" si="615"/>
        <v>0</v>
      </c>
      <c r="U611">
        <f t="shared" si="616"/>
        <v>2.9182284999999997</v>
      </c>
      <c r="V611">
        <f t="shared" si="617"/>
        <v>0.41371250000000004</v>
      </c>
      <c r="W611">
        <f t="shared" si="618"/>
        <v>0</v>
      </c>
      <c r="X611">
        <f t="shared" si="619"/>
        <v>28.9</v>
      </c>
      <c r="Y611">
        <f t="shared" si="620"/>
        <v>16.73</v>
      </c>
      <c r="AA611">
        <v>47641669</v>
      </c>
      <c r="AB611">
        <f t="shared" si="621"/>
        <v>6625.1816749999998</v>
      </c>
      <c r="AC611">
        <f t="shared" si="622"/>
        <v>488.42</v>
      </c>
      <c r="AD611">
        <f>ROUND((((((ET611*1.15)*1.25))-(((EU611*1.15)*1.25)))+AE611),6)</f>
        <v>3647.5124999999998</v>
      </c>
      <c r="AE611">
        <f>ROUND((((EU611*1.15)*1.25)),6)</f>
        <v>553.16437499999995</v>
      </c>
      <c r="AF611">
        <f>ROUND((((EV611*1.15)*1.15)),6)</f>
        <v>2489.2491749999999</v>
      </c>
      <c r="AG611">
        <f t="shared" si="623"/>
        <v>0</v>
      </c>
      <c r="AH611">
        <f>(((EW611*1.15)*1.15))</f>
        <v>291.82284999999996</v>
      </c>
      <c r="AI611">
        <f>(((EX611*1.15)*1.25))</f>
        <v>41.371250000000003</v>
      </c>
      <c r="AJ611">
        <f t="shared" si="624"/>
        <v>0</v>
      </c>
      <c r="AK611">
        <v>4908.05</v>
      </c>
      <c r="AL611">
        <v>488.42</v>
      </c>
      <c r="AM611">
        <v>2537.4</v>
      </c>
      <c r="AN611">
        <v>384.81</v>
      </c>
      <c r="AO611">
        <v>1882.23</v>
      </c>
      <c r="AP611">
        <v>0</v>
      </c>
      <c r="AQ611">
        <v>220.66</v>
      </c>
      <c r="AR611">
        <v>28.78</v>
      </c>
      <c r="AS611">
        <v>0</v>
      </c>
      <c r="AT611">
        <v>95</v>
      </c>
      <c r="AU611">
        <v>55</v>
      </c>
      <c r="AV611">
        <v>1</v>
      </c>
      <c r="AW611">
        <v>1</v>
      </c>
      <c r="AZ611">
        <v>1</v>
      </c>
      <c r="BA611">
        <v>1</v>
      </c>
      <c r="BB611">
        <v>1</v>
      </c>
      <c r="BC611">
        <v>1</v>
      </c>
      <c r="BD611" t="s">
        <v>3</v>
      </c>
      <c r="BE611" t="s">
        <v>3</v>
      </c>
      <c r="BF611" t="s">
        <v>3</v>
      </c>
      <c r="BG611" t="s">
        <v>3</v>
      </c>
      <c r="BH611">
        <v>0</v>
      </c>
      <c r="BI611">
        <v>1</v>
      </c>
      <c r="BJ611" t="s">
        <v>365</v>
      </c>
      <c r="BM611">
        <v>6001</v>
      </c>
      <c r="BN611">
        <v>0</v>
      </c>
      <c r="BO611" t="s">
        <v>3</v>
      </c>
      <c r="BP611">
        <v>0</v>
      </c>
      <c r="BQ611">
        <v>2</v>
      </c>
      <c r="BR611">
        <v>0</v>
      </c>
      <c r="BS611">
        <v>1</v>
      </c>
      <c r="BT611">
        <v>1</v>
      </c>
      <c r="BU611">
        <v>1</v>
      </c>
      <c r="BV611">
        <v>1</v>
      </c>
      <c r="BW611">
        <v>1</v>
      </c>
      <c r="BX611">
        <v>1</v>
      </c>
      <c r="BY611" t="s">
        <v>3</v>
      </c>
      <c r="BZ611">
        <v>105</v>
      </c>
      <c r="CA611">
        <v>65</v>
      </c>
      <c r="CE611">
        <v>0</v>
      </c>
      <c r="CF611">
        <v>0</v>
      </c>
      <c r="CG611">
        <v>0</v>
      </c>
      <c r="CM611">
        <v>0</v>
      </c>
      <c r="CN611" t="s">
        <v>1175</v>
      </c>
      <c r="CO611">
        <v>0</v>
      </c>
      <c r="CP611">
        <f t="shared" si="625"/>
        <v>66.25</v>
      </c>
      <c r="CQ611">
        <f t="shared" si="626"/>
        <v>488.42</v>
      </c>
      <c r="CR611">
        <f t="shared" si="627"/>
        <v>3647.5124999999998</v>
      </c>
      <c r="CS611">
        <f t="shared" si="628"/>
        <v>553.16437499999995</v>
      </c>
      <c r="CT611">
        <f t="shared" si="629"/>
        <v>2489.2491749999999</v>
      </c>
      <c r="CU611">
        <f t="shared" si="630"/>
        <v>0</v>
      </c>
      <c r="CV611">
        <f t="shared" si="631"/>
        <v>291.82284999999996</v>
      </c>
      <c r="CW611">
        <f t="shared" si="632"/>
        <v>41.371250000000003</v>
      </c>
      <c r="CX611">
        <f t="shared" si="633"/>
        <v>0</v>
      </c>
      <c r="CY611">
        <f t="shared" si="634"/>
        <v>28.899000000000001</v>
      </c>
      <c r="CZ611">
        <f t="shared" si="635"/>
        <v>16.731000000000002</v>
      </c>
      <c r="DC611" t="s">
        <v>3</v>
      </c>
      <c r="DD611" t="s">
        <v>3</v>
      </c>
      <c r="DE611" t="s">
        <v>348</v>
      </c>
      <c r="DF611" t="s">
        <v>348</v>
      </c>
      <c r="DG611" t="s">
        <v>196</v>
      </c>
      <c r="DH611" t="s">
        <v>3</v>
      </c>
      <c r="DI611" t="s">
        <v>196</v>
      </c>
      <c r="DJ611" t="s">
        <v>348</v>
      </c>
      <c r="DK611" t="s">
        <v>3</v>
      </c>
      <c r="DL611" t="s">
        <v>3</v>
      </c>
      <c r="DM611" t="s">
        <v>3</v>
      </c>
      <c r="DN611">
        <v>0</v>
      </c>
      <c r="DO611">
        <v>0</v>
      </c>
      <c r="DP611">
        <v>1</v>
      </c>
      <c r="DQ611">
        <v>1</v>
      </c>
      <c r="DU611">
        <v>1007</v>
      </c>
      <c r="DV611" t="s">
        <v>65</v>
      </c>
      <c r="DW611" t="s">
        <v>65</v>
      </c>
      <c r="DX611">
        <v>100</v>
      </c>
      <c r="EE611">
        <v>45919557</v>
      </c>
      <c r="EF611">
        <v>2</v>
      </c>
      <c r="EG611" t="s">
        <v>24</v>
      </c>
      <c r="EH611">
        <v>0</v>
      </c>
      <c r="EI611" t="s">
        <v>3</v>
      </c>
      <c r="EJ611">
        <v>1</v>
      </c>
      <c r="EK611">
        <v>6001</v>
      </c>
      <c r="EL611" t="s">
        <v>349</v>
      </c>
      <c r="EM611" t="s">
        <v>350</v>
      </c>
      <c r="EO611" t="s">
        <v>351</v>
      </c>
      <c r="EQ611">
        <v>0</v>
      </c>
      <c r="ER611">
        <v>4908.05</v>
      </c>
      <c r="ES611">
        <v>488.42</v>
      </c>
      <c r="ET611">
        <v>2537.4</v>
      </c>
      <c r="EU611">
        <v>384.81</v>
      </c>
      <c r="EV611">
        <v>1882.23</v>
      </c>
      <c r="EW611">
        <v>220.66</v>
      </c>
      <c r="EX611">
        <v>28.78</v>
      </c>
      <c r="EY611">
        <v>0</v>
      </c>
      <c r="FQ611">
        <v>0</v>
      </c>
      <c r="FR611">
        <f t="shared" si="636"/>
        <v>0</v>
      </c>
      <c r="FS611">
        <v>0</v>
      </c>
      <c r="FT611" t="s">
        <v>28</v>
      </c>
      <c r="FU611" t="s">
        <v>29</v>
      </c>
      <c r="FX611">
        <v>94.5</v>
      </c>
      <c r="FY611">
        <v>55.25</v>
      </c>
      <c r="GA611" t="s">
        <v>3</v>
      </c>
      <c r="GD611">
        <v>1</v>
      </c>
      <c r="GF611">
        <v>-716259204</v>
      </c>
      <c r="GG611">
        <v>2</v>
      </c>
      <c r="GH611">
        <v>1</v>
      </c>
      <c r="GI611">
        <v>-2</v>
      </c>
      <c r="GJ611">
        <v>0</v>
      </c>
      <c r="GK611">
        <v>0</v>
      </c>
      <c r="GL611">
        <f t="shared" si="637"/>
        <v>0</v>
      </c>
      <c r="GM611">
        <f t="shared" si="638"/>
        <v>111.88</v>
      </c>
      <c r="GN611">
        <f t="shared" si="639"/>
        <v>111.88</v>
      </c>
      <c r="GO611">
        <f t="shared" si="640"/>
        <v>0</v>
      </c>
      <c r="GP611">
        <f t="shared" si="641"/>
        <v>0</v>
      </c>
      <c r="GR611">
        <v>0</v>
      </c>
      <c r="GS611">
        <v>0</v>
      </c>
      <c r="GT611">
        <v>0</v>
      </c>
      <c r="GU611" t="s">
        <v>3</v>
      </c>
      <c r="GV611">
        <f t="shared" si="642"/>
        <v>0</v>
      </c>
      <c r="GW611">
        <v>1</v>
      </c>
      <c r="GX611">
        <f t="shared" si="643"/>
        <v>0</v>
      </c>
      <c r="HA611">
        <v>0</v>
      </c>
      <c r="HB611">
        <v>0</v>
      </c>
      <c r="HC611">
        <f t="shared" si="644"/>
        <v>0</v>
      </c>
      <c r="IK611">
        <v>0</v>
      </c>
    </row>
    <row r="612" spans="1:245" x14ac:dyDescent="0.2">
      <c r="A612">
        <v>18</v>
      </c>
      <c r="B612">
        <v>1</v>
      </c>
      <c r="C612">
        <v>1342</v>
      </c>
      <c r="E612" t="s">
        <v>547</v>
      </c>
      <c r="F612" t="s">
        <v>242</v>
      </c>
      <c r="G612" t="s">
        <v>367</v>
      </c>
      <c r="H612" t="s">
        <v>50</v>
      </c>
      <c r="I612">
        <f>I610*J612</f>
        <v>1.0149999999999999</v>
      </c>
      <c r="J612">
        <v>101.49999999999999</v>
      </c>
      <c r="O612">
        <f t="shared" si="610"/>
        <v>674.98</v>
      </c>
      <c r="P612">
        <f t="shared" si="611"/>
        <v>674.98</v>
      </c>
      <c r="Q612">
        <f t="shared" si="612"/>
        <v>0</v>
      </c>
      <c r="R612">
        <f t="shared" si="613"/>
        <v>0</v>
      </c>
      <c r="S612">
        <f t="shared" si="614"/>
        <v>0</v>
      </c>
      <c r="T612">
        <f t="shared" si="615"/>
        <v>0</v>
      </c>
      <c r="U612">
        <f t="shared" si="616"/>
        <v>0</v>
      </c>
      <c r="V612">
        <f t="shared" si="617"/>
        <v>0</v>
      </c>
      <c r="W612">
        <f t="shared" si="618"/>
        <v>0</v>
      </c>
      <c r="X612">
        <f t="shared" si="619"/>
        <v>0</v>
      </c>
      <c r="Y612">
        <f t="shared" si="620"/>
        <v>0</v>
      </c>
      <c r="AA612">
        <v>47636896</v>
      </c>
      <c r="AB612">
        <f t="shared" si="621"/>
        <v>665</v>
      </c>
      <c r="AC612">
        <f t="shared" si="622"/>
        <v>665</v>
      </c>
      <c r="AD612">
        <f t="shared" ref="AD612:AD617" si="645">ROUND((((ET612)-(EU612))+AE612),6)</f>
        <v>0</v>
      </c>
      <c r="AE612">
        <f t="shared" ref="AE612:AF617" si="646">ROUND((EU612),6)</f>
        <v>0</v>
      </c>
      <c r="AF612">
        <f t="shared" si="646"/>
        <v>0</v>
      </c>
      <c r="AG612">
        <f t="shared" si="623"/>
        <v>0</v>
      </c>
      <c r="AH612">
        <f t="shared" ref="AH612:AI617" si="647">(EW612)</f>
        <v>0</v>
      </c>
      <c r="AI612">
        <f t="shared" si="647"/>
        <v>0</v>
      </c>
      <c r="AJ612">
        <f t="shared" si="624"/>
        <v>0</v>
      </c>
      <c r="AK612">
        <v>665</v>
      </c>
      <c r="AL612">
        <v>665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95</v>
      </c>
      <c r="AU612">
        <v>55</v>
      </c>
      <c r="AV612">
        <v>1</v>
      </c>
      <c r="AW612">
        <v>1</v>
      </c>
      <c r="AZ612">
        <v>1</v>
      </c>
      <c r="BA612">
        <v>1</v>
      </c>
      <c r="BB612">
        <v>1</v>
      </c>
      <c r="BC612">
        <v>1</v>
      </c>
      <c r="BD612" t="s">
        <v>3</v>
      </c>
      <c r="BE612" t="s">
        <v>3</v>
      </c>
      <c r="BF612" t="s">
        <v>3</v>
      </c>
      <c r="BG612" t="s">
        <v>3</v>
      </c>
      <c r="BH612">
        <v>3</v>
      </c>
      <c r="BI612">
        <v>1</v>
      </c>
      <c r="BJ612" t="s">
        <v>244</v>
      </c>
      <c r="BM612">
        <v>6001</v>
      </c>
      <c r="BN612">
        <v>0</v>
      </c>
      <c r="BO612" t="s">
        <v>3</v>
      </c>
      <c r="BP612">
        <v>0</v>
      </c>
      <c r="BQ612">
        <v>2</v>
      </c>
      <c r="BR612">
        <v>0</v>
      </c>
      <c r="BS612">
        <v>1</v>
      </c>
      <c r="BT612">
        <v>1</v>
      </c>
      <c r="BU612">
        <v>1</v>
      </c>
      <c r="BV612">
        <v>1</v>
      </c>
      <c r="BW612">
        <v>1</v>
      </c>
      <c r="BX612">
        <v>1</v>
      </c>
      <c r="BY612" t="s">
        <v>3</v>
      </c>
      <c r="BZ612">
        <v>105</v>
      </c>
      <c r="CA612">
        <v>65</v>
      </c>
      <c r="CE612">
        <v>0</v>
      </c>
      <c r="CF612">
        <v>0</v>
      </c>
      <c r="CG612">
        <v>0</v>
      </c>
      <c r="CM612">
        <v>0</v>
      </c>
      <c r="CN612" t="s">
        <v>3</v>
      </c>
      <c r="CO612">
        <v>0</v>
      </c>
      <c r="CP612">
        <f t="shared" si="625"/>
        <v>674.98</v>
      </c>
      <c r="CQ612">
        <f t="shared" si="626"/>
        <v>665</v>
      </c>
      <c r="CR612">
        <f t="shared" si="627"/>
        <v>0</v>
      </c>
      <c r="CS612">
        <f t="shared" si="628"/>
        <v>0</v>
      </c>
      <c r="CT612">
        <f t="shared" si="629"/>
        <v>0</v>
      </c>
      <c r="CU612">
        <f t="shared" si="630"/>
        <v>0</v>
      </c>
      <c r="CV612">
        <f t="shared" si="631"/>
        <v>0</v>
      </c>
      <c r="CW612">
        <f t="shared" si="632"/>
        <v>0</v>
      </c>
      <c r="CX612">
        <f t="shared" si="633"/>
        <v>0</v>
      </c>
      <c r="CY612">
        <f t="shared" si="634"/>
        <v>0</v>
      </c>
      <c r="CZ612">
        <f t="shared" si="635"/>
        <v>0</v>
      </c>
      <c r="DC612" t="s">
        <v>3</v>
      </c>
      <c r="DD612" t="s">
        <v>3</v>
      </c>
      <c r="DE612" t="s">
        <v>3</v>
      </c>
      <c r="DF612" t="s">
        <v>3</v>
      </c>
      <c r="DG612" t="s">
        <v>3</v>
      </c>
      <c r="DH612" t="s">
        <v>3</v>
      </c>
      <c r="DI612" t="s">
        <v>3</v>
      </c>
      <c r="DJ612" t="s">
        <v>3</v>
      </c>
      <c r="DK612" t="s">
        <v>3</v>
      </c>
      <c r="DL612" t="s">
        <v>3</v>
      </c>
      <c r="DM612" t="s">
        <v>3</v>
      </c>
      <c r="DN612">
        <v>0</v>
      </c>
      <c r="DO612">
        <v>0</v>
      </c>
      <c r="DP612">
        <v>1</v>
      </c>
      <c r="DQ612">
        <v>1</v>
      </c>
      <c r="DU612">
        <v>1007</v>
      </c>
      <c r="DV612" t="s">
        <v>50</v>
      </c>
      <c r="DW612" t="s">
        <v>50</v>
      </c>
      <c r="DX612">
        <v>1</v>
      </c>
      <c r="EE612">
        <v>45919557</v>
      </c>
      <c r="EF612">
        <v>2</v>
      </c>
      <c r="EG612" t="s">
        <v>24</v>
      </c>
      <c r="EH612">
        <v>0</v>
      </c>
      <c r="EI612" t="s">
        <v>3</v>
      </c>
      <c r="EJ612">
        <v>1</v>
      </c>
      <c r="EK612">
        <v>6001</v>
      </c>
      <c r="EL612" t="s">
        <v>349</v>
      </c>
      <c r="EM612" t="s">
        <v>350</v>
      </c>
      <c r="EO612" t="s">
        <v>3</v>
      </c>
      <c r="EQ612">
        <v>0</v>
      </c>
      <c r="ER612">
        <v>665</v>
      </c>
      <c r="ES612">
        <v>665</v>
      </c>
      <c r="ET612">
        <v>0</v>
      </c>
      <c r="EU612">
        <v>0</v>
      </c>
      <c r="EV612">
        <v>0</v>
      </c>
      <c r="EW612">
        <v>0</v>
      </c>
      <c r="EX612">
        <v>0</v>
      </c>
      <c r="FQ612">
        <v>0</v>
      </c>
      <c r="FR612">
        <f t="shared" si="636"/>
        <v>0</v>
      </c>
      <c r="FS612">
        <v>0</v>
      </c>
      <c r="FT612" t="s">
        <v>28</v>
      </c>
      <c r="FU612" t="s">
        <v>29</v>
      </c>
      <c r="FX612">
        <v>94.5</v>
      </c>
      <c r="FY612">
        <v>55.25</v>
      </c>
      <c r="GA612" t="s">
        <v>3</v>
      </c>
      <c r="GD612">
        <v>1</v>
      </c>
      <c r="GF612">
        <v>1329812617</v>
      </c>
      <c r="GG612">
        <v>2</v>
      </c>
      <c r="GH612">
        <v>1</v>
      </c>
      <c r="GI612">
        <v>-2</v>
      </c>
      <c r="GJ612">
        <v>0</v>
      </c>
      <c r="GK612">
        <v>0</v>
      </c>
      <c r="GL612">
        <f t="shared" si="637"/>
        <v>0</v>
      </c>
      <c r="GM612">
        <f t="shared" si="638"/>
        <v>674.98</v>
      </c>
      <c r="GN612">
        <f t="shared" si="639"/>
        <v>674.98</v>
      </c>
      <c r="GO612">
        <f t="shared" si="640"/>
        <v>0</v>
      </c>
      <c r="GP612">
        <f t="shared" si="641"/>
        <v>0</v>
      </c>
      <c r="GR612">
        <v>0</v>
      </c>
      <c r="GS612">
        <v>3</v>
      </c>
      <c r="GT612">
        <v>0</v>
      </c>
      <c r="GU612" t="s">
        <v>3</v>
      </c>
      <c r="GV612">
        <f t="shared" si="642"/>
        <v>0</v>
      </c>
      <c r="GW612">
        <v>1</v>
      </c>
      <c r="GX612">
        <f t="shared" si="643"/>
        <v>0</v>
      </c>
      <c r="HA612">
        <v>0</v>
      </c>
      <c r="HB612">
        <v>0</v>
      </c>
      <c r="HC612">
        <f t="shared" si="644"/>
        <v>0</v>
      </c>
      <c r="IK612">
        <v>0</v>
      </c>
    </row>
    <row r="613" spans="1:245" x14ac:dyDescent="0.2">
      <c r="A613">
        <v>18</v>
      </c>
      <c r="B613">
        <v>1</v>
      </c>
      <c r="C613">
        <v>1361</v>
      </c>
      <c r="E613" t="s">
        <v>547</v>
      </c>
      <c r="F613" t="s">
        <v>242</v>
      </c>
      <c r="G613" t="s">
        <v>367</v>
      </c>
      <c r="H613" t="s">
        <v>50</v>
      </c>
      <c r="I613">
        <f>I611*J613</f>
        <v>1.0149999999999999</v>
      </c>
      <c r="J613">
        <v>101.49999999999999</v>
      </c>
      <c r="O613">
        <f t="shared" si="610"/>
        <v>674.98</v>
      </c>
      <c r="P613">
        <f t="shared" si="611"/>
        <v>674.98</v>
      </c>
      <c r="Q613">
        <f t="shared" si="612"/>
        <v>0</v>
      </c>
      <c r="R613">
        <f t="shared" si="613"/>
        <v>0</v>
      </c>
      <c r="S613">
        <f t="shared" si="614"/>
        <v>0</v>
      </c>
      <c r="T613">
        <f t="shared" si="615"/>
        <v>0</v>
      </c>
      <c r="U613">
        <f t="shared" si="616"/>
        <v>0</v>
      </c>
      <c r="V613">
        <f t="shared" si="617"/>
        <v>0</v>
      </c>
      <c r="W613">
        <f t="shared" si="618"/>
        <v>0</v>
      </c>
      <c r="X613">
        <f t="shared" si="619"/>
        <v>0</v>
      </c>
      <c r="Y613">
        <f t="shared" si="620"/>
        <v>0</v>
      </c>
      <c r="AA613">
        <v>47641669</v>
      </c>
      <c r="AB613">
        <f t="shared" si="621"/>
        <v>665</v>
      </c>
      <c r="AC613">
        <f t="shared" si="622"/>
        <v>665</v>
      </c>
      <c r="AD613">
        <f t="shared" si="645"/>
        <v>0</v>
      </c>
      <c r="AE613">
        <f t="shared" si="646"/>
        <v>0</v>
      </c>
      <c r="AF613">
        <f t="shared" si="646"/>
        <v>0</v>
      </c>
      <c r="AG613">
        <f t="shared" si="623"/>
        <v>0</v>
      </c>
      <c r="AH613">
        <f t="shared" si="647"/>
        <v>0</v>
      </c>
      <c r="AI613">
        <f t="shared" si="647"/>
        <v>0</v>
      </c>
      <c r="AJ613">
        <f t="shared" si="624"/>
        <v>0</v>
      </c>
      <c r="AK613">
        <v>665</v>
      </c>
      <c r="AL613">
        <v>665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95</v>
      </c>
      <c r="AU613">
        <v>55</v>
      </c>
      <c r="AV613">
        <v>1</v>
      </c>
      <c r="AW613">
        <v>1</v>
      </c>
      <c r="AZ613">
        <v>1</v>
      </c>
      <c r="BA613">
        <v>1</v>
      </c>
      <c r="BB613">
        <v>1</v>
      </c>
      <c r="BC613">
        <v>1</v>
      </c>
      <c r="BD613" t="s">
        <v>3</v>
      </c>
      <c r="BE613" t="s">
        <v>3</v>
      </c>
      <c r="BF613" t="s">
        <v>3</v>
      </c>
      <c r="BG613" t="s">
        <v>3</v>
      </c>
      <c r="BH613">
        <v>3</v>
      </c>
      <c r="BI613">
        <v>1</v>
      </c>
      <c r="BJ613" t="s">
        <v>244</v>
      </c>
      <c r="BM613">
        <v>6001</v>
      </c>
      <c r="BN613">
        <v>0</v>
      </c>
      <c r="BO613" t="s">
        <v>3</v>
      </c>
      <c r="BP613">
        <v>0</v>
      </c>
      <c r="BQ613">
        <v>2</v>
      </c>
      <c r="BR613">
        <v>0</v>
      </c>
      <c r="BS613">
        <v>1</v>
      </c>
      <c r="BT613">
        <v>1</v>
      </c>
      <c r="BU613">
        <v>1</v>
      </c>
      <c r="BV613">
        <v>1</v>
      </c>
      <c r="BW613">
        <v>1</v>
      </c>
      <c r="BX613">
        <v>1</v>
      </c>
      <c r="BY613" t="s">
        <v>3</v>
      </c>
      <c r="BZ613">
        <v>105</v>
      </c>
      <c r="CA613">
        <v>65</v>
      </c>
      <c r="CE613">
        <v>0</v>
      </c>
      <c r="CF613">
        <v>0</v>
      </c>
      <c r="CG613">
        <v>0</v>
      </c>
      <c r="CM613">
        <v>0</v>
      </c>
      <c r="CN613" t="s">
        <v>3</v>
      </c>
      <c r="CO613">
        <v>0</v>
      </c>
      <c r="CP613">
        <f t="shared" si="625"/>
        <v>674.98</v>
      </c>
      <c r="CQ613">
        <f t="shared" si="626"/>
        <v>665</v>
      </c>
      <c r="CR613">
        <f t="shared" si="627"/>
        <v>0</v>
      </c>
      <c r="CS613">
        <f t="shared" si="628"/>
        <v>0</v>
      </c>
      <c r="CT613">
        <f t="shared" si="629"/>
        <v>0</v>
      </c>
      <c r="CU613">
        <f t="shared" si="630"/>
        <v>0</v>
      </c>
      <c r="CV613">
        <f t="shared" si="631"/>
        <v>0</v>
      </c>
      <c r="CW613">
        <f t="shared" si="632"/>
        <v>0</v>
      </c>
      <c r="CX613">
        <f t="shared" si="633"/>
        <v>0</v>
      </c>
      <c r="CY613">
        <f t="shared" si="634"/>
        <v>0</v>
      </c>
      <c r="CZ613">
        <f t="shared" si="635"/>
        <v>0</v>
      </c>
      <c r="DC613" t="s">
        <v>3</v>
      </c>
      <c r="DD613" t="s">
        <v>3</v>
      </c>
      <c r="DE613" t="s">
        <v>3</v>
      </c>
      <c r="DF613" t="s">
        <v>3</v>
      </c>
      <c r="DG613" t="s">
        <v>3</v>
      </c>
      <c r="DH613" t="s">
        <v>3</v>
      </c>
      <c r="DI613" t="s">
        <v>3</v>
      </c>
      <c r="DJ613" t="s">
        <v>3</v>
      </c>
      <c r="DK613" t="s">
        <v>3</v>
      </c>
      <c r="DL613" t="s">
        <v>3</v>
      </c>
      <c r="DM613" t="s">
        <v>3</v>
      </c>
      <c r="DN613">
        <v>0</v>
      </c>
      <c r="DO613">
        <v>0</v>
      </c>
      <c r="DP613">
        <v>1</v>
      </c>
      <c r="DQ613">
        <v>1</v>
      </c>
      <c r="DU613">
        <v>1007</v>
      </c>
      <c r="DV613" t="s">
        <v>50</v>
      </c>
      <c r="DW613" t="s">
        <v>50</v>
      </c>
      <c r="DX613">
        <v>1</v>
      </c>
      <c r="EE613">
        <v>45919557</v>
      </c>
      <c r="EF613">
        <v>2</v>
      </c>
      <c r="EG613" t="s">
        <v>24</v>
      </c>
      <c r="EH613">
        <v>0</v>
      </c>
      <c r="EI613" t="s">
        <v>3</v>
      </c>
      <c r="EJ613">
        <v>1</v>
      </c>
      <c r="EK613">
        <v>6001</v>
      </c>
      <c r="EL613" t="s">
        <v>349</v>
      </c>
      <c r="EM613" t="s">
        <v>350</v>
      </c>
      <c r="EO613" t="s">
        <v>3</v>
      </c>
      <c r="EQ613">
        <v>0</v>
      </c>
      <c r="ER613">
        <v>665</v>
      </c>
      <c r="ES613">
        <v>665</v>
      </c>
      <c r="ET613">
        <v>0</v>
      </c>
      <c r="EU613">
        <v>0</v>
      </c>
      <c r="EV613">
        <v>0</v>
      </c>
      <c r="EW613">
        <v>0</v>
      </c>
      <c r="EX613">
        <v>0</v>
      </c>
      <c r="FQ613">
        <v>0</v>
      </c>
      <c r="FR613">
        <f t="shared" si="636"/>
        <v>0</v>
      </c>
      <c r="FS613">
        <v>0</v>
      </c>
      <c r="FT613" t="s">
        <v>28</v>
      </c>
      <c r="FU613" t="s">
        <v>29</v>
      </c>
      <c r="FX613">
        <v>94.5</v>
      </c>
      <c r="FY613">
        <v>55.25</v>
      </c>
      <c r="GA613" t="s">
        <v>3</v>
      </c>
      <c r="GD613">
        <v>1</v>
      </c>
      <c r="GF613">
        <v>1329812617</v>
      </c>
      <c r="GG613">
        <v>2</v>
      </c>
      <c r="GH613">
        <v>1</v>
      </c>
      <c r="GI613">
        <v>-2</v>
      </c>
      <c r="GJ613">
        <v>0</v>
      </c>
      <c r="GK613">
        <v>0</v>
      </c>
      <c r="GL613">
        <f t="shared" si="637"/>
        <v>0</v>
      </c>
      <c r="GM613">
        <f t="shared" si="638"/>
        <v>674.98</v>
      </c>
      <c r="GN613">
        <f t="shared" si="639"/>
        <v>674.98</v>
      </c>
      <c r="GO613">
        <f t="shared" si="640"/>
        <v>0</v>
      </c>
      <c r="GP613">
        <f t="shared" si="641"/>
        <v>0</v>
      </c>
      <c r="GR613">
        <v>0</v>
      </c>
      <c r="GS613">
        <v>0</v>
      </c>
      <c r="GT613">
        <v>0</v>
      </c>
      <c r="GU613" t="s">
        <v>3</v>
      </c>
      <c r="GV613">
        <f t="shared" si="642"/>
        <v>0</v>
      </c>
      <c r="GW613">
        <v>1</v>
      </c>
      <c r="GX613">
        <f t="shared" si="643"/>
        <v>0</v>
      </c>
      <c r="HA613">
        <v>0</v>
      </c>
      <c r="HB613">
        <v>0</v>
      </c>
      <c r="HC613">
        <f t="shared" si="644"/>
        <v>0</v>
      </c>
      <c r="IK613">
        <v>0</v>
      </c>
    </row>
    <row r="614" spans="1:245" x14ac:dyDescent="0.2">
      <c r="A614">
        <v>18</v>
      </c>
      <c r="B614">
        <v>1</v>
      </c>
      <c r="C614">
        <v>1345</v>
      </c>
      <c r="E614" t="s">
        <v>548</v>
      </c>
      <c r="F614" t="s">
        <v>369</v>
      </c>
      <c r="G614" t="s">
        <v>370</v>
      </c>
      <c r="H614" t="s">
        <v>19</v>
      </c>
      <c r="I614">
        <f>I610*J614</f>
        <v>7.238E-2</v>
      </c>
      <c r="J614">
        <v>7.2379999999999995</v>
      </c>
      <c r="O614">
        <f t="shared" si="610"/>
        <v>408.95</v>
      </c>
      <c r="P614">
        <f t="shared" si="611"/>
        <v>408.95</v>
      </c>
      <c r="Q614">
        <f t="shared" si="612"/>
        <v>0</v>
      </c>
      <c r="R614">
        <f t="shared" si="613"/>
        <v>0</v>
      </c>
      <c r="S614">
        <f t="shared" si="614"/>
        <v>0</v>
      </c>
      <c r="T614">
        <f t="shared" si="615"/>
        <v>0</v>
      </c>
      <c r="U614">
        <f t="shared" si="616"/>
        <v>0</v>
      </c>
      <c r="V614">
        <f t="shared" si="617"/>
        <v>0</v>
      </c>
      <c r="W614">
        <f t="shared" si="618"/>
        <v>0</v>
      </c>
      <c r="X614">
        <f t="shared" si="619"/>
        <v>0</v>
      </c>
      <c r="Y614">
        <f t="shared" si="620"/>
        <v>0</v>
      </c>
      <c r="AA614">
        <v>47636896</v>
      </c>
      <c r="AB614">
        <f t="shared" si="621"/>
        <v>5650</v>
      </c>
      <c r="AC614">
        <f t="shared" si="622"/>
        <v>5650</v>
      </c>
      <c r="AD614">
        <f t="shared" si="645"/>
        <v>0</v>
      </c>
      <c r="AE614">
        <f t="shared" si="646"/>
        <v>0</v>
      </c>
      <c r="AF614">
        <f t="shared" si="646"/>
        <v>0</v>
      </c>
      <c r="AG614">
        <f t="shared" si="623"/>
        <v>0</v>
      </c>
      <c r="AH614">
        <f t="shared" si="647"/>
        <v>0</v>
      </c>
      <c r="AI614">
        <f t="shared" si="647"/>
        <v>0</v>
      </c>
      <c r="AJ614">
        <f t="shared" si="624"/>
        <v>0</v>
      </c>
      <c r="AK614">
        <v>5650</v>
      </c>
      <c r="AL614">
        <v>5650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95</v>
      </c>
      <c r="AU614">
        <v>55</v>
      </c>
      <c r="AV614">
        <v>1</v>
      </c>
      <c r="AW614">
        <v>1</v>
      </c>
      <c r="AZ614">
        <v>1</v>
      </c>
      <c r="BA614">
        <v>1</v>
      </c>
      <c r="BB614">
        <v>1</v>
      </c>
      <c r="BC614">
        <v>1</v>
      </c>
      <c r="BD614" t="s">
        <v>3</v>
      </c>
      <c r="BE614" t="s">
        <v>3</v>
      </c>
      <c r="BF614" t="s">
        <v>3</v>
      </c>
      <c r="BG614" t="s">
        <v>3</v>
      </c>
      <c r="BH614">
        <v>3</v>
      </c>
      <c r="BI614">
        <v>1</v>
      </c>
      <c r="BJ614" t="s">
        <v>371</v>
      </c>
      <c r="BM614">
        <v>6001</v>
      </c>
      <c r="BN614">
        <v>0</v>
      </c>
      <c r="BO614" t="s">
        <v>3</v>
      </c>
      <c r="BP614">
        <v>0</v>
      </c>
      <c r="BQ614">
        <v>2</v>
      </c>
      <c r="BR614">
        <v>0</v>
      </c>
      <c r="BS614">
        <v>1</v>
      </c>
      <c r="BT614">
        <v>1</v>
      </c>
      <c r="BU614">
        <v>1</v>
      </c>
      <c r="BV614">
        <v>1</v>
      </c>
      <c r="BW614">
        <v>1</v>
      </c>
      <c r="BX614">
        <v>1</v>
      </c>
      <c r="BY614" t="s">
        <v>3</v>
      </c>
      <c r="BZ614">
        <v>105</v>
      </c>
      <c r="CA614">
        <v>65</v>
      </c>
      <c r="CE614">
        <v>0</v>
      </c>
      <c r="CF614">
        <v>0</v>
      </c>
      <c r="CG614">
        <v>0</v>
      </c>
      <c r="CM614">
        <v>0</v>
      </c>
      <c r="CN614" t="s">
        <v>3</v>
      </c>
      <c r="CO614">
        <v>0</v>
      </c>
      <c r="CP614">
        <f t="shared" si="625"/>
        <v>408.95</v>
      </c>
      <c r="CQ614">
        <f t="shared" si="626"/>
        <v>5650</v>
      </c>
      <c r="CR614">
        <f t="shared" si="627"/>
        <v>0</v>
      </c>
      <c r="CS614">
        <f t="shared" si="628"/>
        <v>0</v>
      </c>
      <c r="CT614">
        <f t="shared" si="629"/>
        <v>0</v>
      </c>
      <c r="CU614">
        <f t="shared" si="630"/>
        <v>0</v>
      </c>
      <c r="CV614">
        <f t="shared" si="631"/>
        <v>0</v>
      </c>
      <c r="CW614">
        <f t="shared" si="632"/>
        <v>0</v>
      </c>
      <c r="CX614">
        <f t="shared" si="633"/>
        <v>0</v>
      </c>
      <c r="CY614">
        <f t="shared" si="634"/>
        <v>0</v>
      </c>
      <c r="CZ614">
        <f t="shared" si="635"/>
        <v>0</v>
      </c>
      <c r="DC614" t="s">
        <v>3</v>
      </c>
      <c r="DD614" t="s">
        <v>3</v>
      </c>
      <c r="DE614" t="s">
        <v>3</v>
      </c>
      <c r="DF614" t="s">
        <v>3</v>
      </c>
      <c r="DG614" t="s">
        <v>3</v>
      </c>
      <c r="DH614" t="s">
        <v>3</v>
      </c>
      <c r="DI614" t="s">
        <v>3</v>
      </c>
      <c r="DJ614" t="s">
        <v>3</v>
      </c>
      <c r="DK614" t="s">
        <v>3</v>
      </c>
      <c r="DL614" t="s">
        <v>3</v>
      </c>
      <c r="DM614" t="s">
        <v>3</v>
      </c>
      <c r="DN614">
        <v>0</v>
      </c>
      <c r="DO614">
        <v>0</v>
      </c>
      <c r="DP614">
        <v>1</v>
      </c>
      <c r="DQ614">
        <v>1</v>
      </c>
      <c r="DU614">
        <v>1009</v>
      </c>
      <c r="DV614" t="s">
        <v>19</v>
      </c>
      <c r="DW614" t="s">
        <v>19</v>
      </c>
      <c r="DX614">
        <v>1000</v>
      </c>
      <c r="EE614">
        <v>45919557</v>
      </c>
      <c r="EF614">
        <v>2</v>
      </c>
      <c r="EG614" t="s">
        <v>24</v>
      </c>
      <c r="EH614">
        <v>0</v>
      </c>
      <c r="EI614" t="s">
        <v>3</v>
      </c>
      <c r="EJ614">
        <v>1</v>
      </c>
      <c r="EK614">
        <v>6001</v>
      </c>
      <c r="EL614" t="s">
        <v>349</v>
      </c>
      <c r="EM614" t="s">
        <v>350</v>
      </c>
      <c r="EO614" t="s">
        <v>3</v>
      </c>
      <c r="EQ614">
        <v>0</v>
      </c>
      <c r="ER614">
        <v>5650</v>
      </c>
      <c r="ES614">
        <v>5650</v>
      </c>
      <c r="ET614">
        <v>0</v>
      </c>
      <c r="EU614">
        <v>0</v>
      </c>
      <c r="EV614">
        <v>0</v>
      </c>
      <c r="EW614">
        <v>0</v>
      </c>
      <c r="EX614">
        <v>0</v>
      </c>
      <c r="FQ614">
        <v>0</v>
      </c>
      <c r="FR614">
        <f t="shared" si="636"/>
        <v>0</v>
      </c>
      <c r="FS614">
        <v>0</v>
      </c>
      <c r="FT614" t="s">
        <v>28</v>
      </c>
      <c r="FU614" t="s">
        <v>29</v>
      </c>
      <c r="FX614">
        <v>94.5</v>
      </c>
      <c r="FY614">
        <v>55.25</v>
      </c>
      <c r="GA614" t="s">
        <v>3</v>
      </c>
      <c r="GD614">
        <v>1</v>
      </c>
      <c r="GF614">
        <v>-1996811505</v>
      </c>
      <c r="GG614">
        <v>2</v>
      </c>
      <c r="GH614">
        <v>1</v>
      </c>
      <c r="GI614">
        <v>-2</v>
      </c>
      <c r="GJ614">
        <v>0</v>
      </c>
      <c r="GK614">
        <v>0</v>
      </c>
      <c r="GL614">
        <f t="shared" si="637"/>
        <v>0</v>
      </c>
      <c r="GM614">
        <f t="shared" si="638"/>
        <v>408.95</v>
      </c>
      <c r="GN614">
        <f t="shared" si="639"/>
        <v>408.95</v>
      </c>
      <c r="GO614">
        <f t="shared" si="640"/>
        <v>0</v>
      </c>
      <c r="GP614">
        <f t="shared" si="641"/>
        <v>0</v>
      </c>
      <c r="GR614">
        <v>0</v>
      </c>
      <c r="GS614">
        <v>3</v>
      </c>
      <c r="GT614">
        <v>0</v>
      </c>
      <c r="GU614" t="s">
        <v>3</v>
      </c>
      <c r="GV614">
        <f t="shared" si="642"/>
        <v>0</v>
      </c>
      <c r="GW614">
        <v>1</v>
      </c>
      <c r="GX614">
        <f t="shared" si="643"/>
        <v>0</v>
      </c>
      <c r="HA614">
        <v>0</v>
      </c>
      <c r="HB614">
        <v>0</v>
      </c>
      <c r="HC614">
        <f t="shared" si="644"/>
        <v>0</v>
      </c>
      <c r="IK614">
        <v>0</v>
      </c>
    </row>
    <row r="615" spans="1:245" x14ac:dyDescent="0.2">
      <c r="A615">
        <v>18</v>
      </c>
      <c r="B615">
        <v>1</v>
      </c>
      <c r="C615">
        <v>1364</v>
      </c>
      <c r="E615" t="s">
        <v>548</v>
      </c>
      <c r="F615" t="s">
        <v>369</v>
      </c>
      <c r="G615" t="s">
        <v>370</v>
      </c>
      <c r="H615" t="s">
        <v>19</v>
      </c>
      <c r="I615">
        <f>I611*J615</f>
        <v>7.238E-2</v>
      </c>
      <c r="J615">
        <v>7.2379999999999995</v>
      </c>
      <c r="O615">
        <f t="shared" si="610"/>
        <v>408.95</v>
      </c>
      <c r="P615">
        <f t="shared" si="611"/>
        <v>408.95</v>
      </c>
      <c r="Q615">
        <f t="shared" si="612"/>
        <v>0</v>
      </c>
      <c r="R615">
        <f t="shared" si="613"/>
        <v>0</v>
      </c>
      <c r="S615">
        <f t="shared" si="614"/>
        <v>0</v>
      </c>
      <c r="T615">
        <f t="shared" si="615"/>
        <v>0</v>
      </c>
      <c r="U615">
        <f t="shared" si="616"/>
        <v>0</v>
      </c>
      <c r="V615">
        <f t="shared" si="617"/>
        <v>0</v>
      </c>
      <c r="W615">
        <f t="shared" si="618"/>
        <v>0</v>
      </c>
      <c r="X615">
        <f t="shared" si="619"/>
        <v>0</v>
      </c>
      <c r="Y615">
        <f t="shared" si="620"/>
        <v>0</v>
      </c>
      <c r="AA615">
        <v>47641669</v>
      </c>
      <c r="AB615">
        <f t="shared" si="621"/>
        <v>5650</v>
      </c>
      <c r="AC615">
        <f t="shared" si="622"/>
        <v>5650</v>
      </c>
      <c r="AD615">
        <f t="shared" si="645"/>
        <v>0</v>
      </c>
      <c r="AE615">
        <f t="shared" si="646"/>
        <v>0</v>
      </c>
      <c r="AF615">
        <f t="shared" si="646"/>
        <v>0</v>
      </c>
      <c r="AG615">
        <f t="shared" si="623"/>
        <v>0</v>
      </c>
      <c r="AH615">
        <f t="shared" si="647"/>
        <v>0</v>
      </c>
      <c r="AI615">
        <f t="shared" si="647"/>
        <v>0</v>
      </c>
      <c r="AJ615">
        <f t="shared" si="624"/>
        <v>0</v>
      </c>
      <c r="AK615">
        <v>5650</v>
      </c>
      <c r="AL615">
        <v>5650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95</v>
      </c>
      <c r="AU615">
        <v>55</v>
      </c>
      <c r="AV615">
        <v>1</v>
      </c>
      <c r="AW615">
        <v>1</v>
      </c>
      <c r="AZ615">
        <v>1</v>
      </c>
      <c r="BA615">
        <v>1</v>
      </c>
      <c r="BB615">
        <v>1</v>
      </c>
      <c r="BC615">
        <v>1</v>
      </c>
      <c r="BD615" t="s">
        <v>3</v>
      </c>
      <c r="BE615" t="s">
        <v>3</v>
      </c>
      <c r="BF615" t="s">
        <v>3</v>
      </c>
      <c r="BG615" t="s">
        <v>3</v>
      </c>
      <c r="BH615">
        <v>3</v>
      </c>
      <c r="BI615">
        <v>1</v>
      </c>
      <c r="BJ615" t="s">
        <v>371</v>
      </c>
      <c r="BM615">
        <v>6001</v>
      </c>
      <c r="BN615">
        <v>0</v>
      </c>
      <c r="BO615" t="s">
        <v>3</v>
      </c>
      <c r="BP615">
        <v>0</v>
      </c>
      <c r="BQ615">
        <v>2</v>
      </c>
      <c r="BR615">
        <v>0</v>
      </c>
      <c r="BS615">
        <v>1</v>
      </c>
      <c r="BT615">
        <v>1</v>
      </c>
      <c r="BU615">
        <v>1</v>
      </c>
      <c r="BV615">
        <v>1</v>
      </c>
      <c r="BW615">
        <v>1</v>
      </c>
      <c r="BX615">
        <v>1</v>
      </c>
      <c r="BY615" t="s">
        <v>3</v>
      </c>
      <c r="BZ615">
        <v>105</v>
      </c>
      <c r="CA615">
        <v>65</v>
      </c>
      <c r="CE615">
        <v>0</v>
      </c>
      <c r="CF615">
        <v>0</v>
      </c>
      <c r="CG615">
        <v>0</v>
      </c>
      <c r="CM615">
        <v>0</v>
      </c>
      <c r="CN615" t="s">
        <v>3</v>
      </c>
      <c r="CO615">
        <v>0</v>
      </c>
      <c r="CP615">
        <f t="shared" si="625"/>
        <v>408.95</v>
      </c>
      <c r="CQ615">
        <f t="shared" si="626"/>
        <v>5650</v>
      </c>
      <c r="CR615">
        <f t="shared" si="627"/>
        <v>0</v>
      </c>
      <c r="CS615">
        <f t="shared" si="628"/>
        <v>0</v>
      </c>
      <c r="CT615">
        <f t="shared" si="629"/>
        <v>0</v>
      </c>
      <c r="CU615">
        <f t="shared" si="630"/>
        <v>0</v>
      </c>
      <c r="CV615">
        <f t="shared" si="631"/>
        <v>0</v>
      </c>
      <c r="CW615">
        <f t="shared" si="632"/>
        <v>0</v>
      </c>
      <c r="CX615">
        <f t="shared" si="633"/>
        <v>0</v>
      </c>
      <c r="CY615">
        <f t="shared" si="634"/>
        <v>0</v>
      </c>
      <c r="CZ615">
        <f t="shared" si="635"/>
        <v>0</v>
      </c>
      <c r="DC615" t="s">
        <v>3</v>
      </c>
      <c r="DD615" t="s">
        <v>3</v>
      </c>
      <c r="DE615" t="s">
        <v>3</v>
      </c>
      <c r="DF615" t="s">
        <v>3</v>
      </c>
      <c r="DG615" t="s">
        <v>3</v>
      </c>
      <c r="DH615" t="s">
        <v>3</v>
      </c>
      <c r="DI615" t="s">
        <v>3</v>
      </c>
      <c r="DJ615" t="s">
        <v>3</v>
      </c>
      <c r="DK615" t="s">
        <v>3</v>
      </c>
      <c r="DL615" t="s">
        <v>3</v>
      </c>
      <c r="DM615" t="s">
        <v>3</v>
      </c>
      <c r="DN615">
        <v>0</v>
      </c>
      <c r="DO615">
        <v>0</v>
      </c>
      <c r="DP615">
        <v>1</v>
      </c>
      <c r="DQ615">
        <v>1</v>
      </c>
      <c r="DU615">
        <v>1009</v>
      </c>
      <c r="DV615" t="s">
        <v>19</v>
      </c>
      <c r="DW615" t="s">
        <v>19</v>
      </c>
      <c r="DX615">
        <v>1000</v>
      </c>
      <c r="EE615">
        <v>45919557</v>
      </c>
      <c r="EF615">
        <v>2</v>
      </c>
      <c r="EG615" t="s">
        <v>24</v>
      </c>
      <c r="EH615">
        <v>0</v>
      </c>
      <c r="EI615" t="s">
        <v>3</v>
      </c>
      <c r="EJ615">
        <v>1</v>
      </c>
      <c r="EK615">
        <v>6001</v>
      </c>
      <c r="EL615" t="s">
        <v>349</v>
      </c>
      <c r="EM615" t="s">
        <v>350</v>
      </c>
      <c r="EO615" t="s">
        <v>3</v>
      </c>
      <c r="EQ615">
        <v>0</v>
      </c>
      <c r="ER615">
        <v>5650</v>
      </c>
      <c r="ES615">
        <v>5650</v>
      </c>
      <c r="ET615">
        <v>0</v>
      </c>
      <c r="EU615">
        <v>0</v>
      </c>
      <c r="EV615">
        <v>0</v>
      </c>
      <c r="EW615">
        <v>0</v>
      </c>
      <c r="EX615">
        <v>0</v>
      </c>
      <c r="FQ615">
        <v>0</v>
      </c>
      <c r="FR615">
        <f t="shared" si="636"/>
        <v>0</v>
      </c>
      <c r="FS615">
        <v>0</v>
      </c>
      <c r="FT615" t="s">
        <v>28</v>
      </c>
      <c r="FU615" t="s">
        <v>29</v>
      </c>
      <c r="FX615">
        <v>94.5</v>
      </c>
      <c r="FY615">
        <v>55.25</v>
      </c>
      <c r="GA615" t="s">
        <v>3</v>
      </c>
      <c r="GD615">
        <v>1</v>
      </c>
      <c r="GF615">
        <v>-1996811505</v>
      </c>
      <c r="GG615">
        <v>2</v>
      </c>
      <c r="GH615">
        <v>1</v>
      </c>
      <c r="GI615">
        <v>-2</v>
      </c>
      <c r="GJ615">
        <v>0</v>
      </c>
      <c r="GK615">
        <v>0</v>
      </c>
      <c r="GL615">
        <f t="shared" si="637"/>
        <v>0</v>
      </c>
      <c r="GM615">
        <f t="shared" si="638"/>
        <v>408.95</v>
      </c>
      <c r="GN615">
        <f t="shared" si="639"/>
        <v>408.95</v>
      </c>
      <c r="GO615">
        <f t="shared" si="640"/>
        <v>0</v>
      </c>
      <c r="GP615">
        <f t="shared" si="641"/>
        <v>0</v>
      </c>
      <c r="GR615">
        <v>0</v>
      </c>
      <c r="GS615">
        <v>0</v>
      </c>
      <c r="GT615">
        <v>0</v>
      </c>
      <c r="GU615" t="s">
        <v>3</v>
      </c>
      <c r="GV615">
        <f t="shared" si="642"/>
        <v>0</v>
      </c>
      <c r="GW615">
        <v>1</v>
      </c>
      <c r="GX615">
        <f t="shared" si="643"/>
        <v>0</v>
      </c>
      <c r="HA615">
        <v>0</v>
      </c>
      <c r="HB615">
        <v>0</v>
      </c>
      <c r="HC615">
        <f t="shared" si="644"/>
        <v>0</v>
      </c>
      <c r="IK615">
        <v>0</v>
      </c>
    </row>
    <row r="616" spans="1:245" x14ac:dyDescent="0.2">
      <c r="A616">
        <v>18</v>
      </c>
      <c r="B616">
        <v>1</v>
      </c>
      <c r="C616">
        <v>1344</v>
      </c>
      <c r="E616" t="s">
        <v>549</v>
      </c>
      <c r="F616" t="s">
        <v>369</v>
      </c>
      <c r="G616" t="s">
        <v>373</v>
      </c>
      <c r="H616" t="s">
        <v>19</v>
      </c>
      <c r="I616">
        <f>I610*J616</f>
        <v>2.2799999999999999E-3</v>
      </c>
      <c r="J616">
        <v>0.22799999999999998</v>
      </c>
      <c r="O616">
        <f t="shared" si="610"/>
        <v>12.88</v>
      </c>
      <c r="P616">
        <f t="shared" si="611"/>
        <v>12.88</v>
      </c>
      <c r="Q616">
        <f t="shared" si="612"/>
        <v>0</v>
      </c>
      <c r="R616">
        <f t="shared" si="613"/>
        <v>0</v>
      </c>
      <c r="S616">
        <f t="shared" si="614"/>
        <v>0</v>
      </c>
      <c r="T616">
        <f t="shared" si="615"/>
        <v>0</v>
      </c>
      <c r="U616">
        <f t="shared" si="616"/>
        <v>0</v>
      </c>
      <c r="V616">
        <f t="shared" si="617"/>
        <v>0</v>
      </c>
      <c r="W616">
        <f t="shared" si="618"/>
        <v>0</v>
      </c>
      <c r="X616">
        <f t="shared" si="619"/>
        <v>0</v>
      </c>
      <c r="Y616">
        <f t="shared" si="620"/>
        <v>0</v>
      </c>
      <c r="AA616">
        <v>47636896</v>
      </c>
      <c r="AB616">
        <f t="shared" si="621"/>
        <v>5650</v>
      </c>
      <c r="AC616">
        <f t="shared" si="622"/>
        <v>5650</v>
      </c>
      <c r="AD616">
        <f t="shared" si="645"/>
        <v>0</v>
      </c>
      <c r="AE616">
        <f t="shared" si="646"/>
        <v>0</v>
      </c>
      <c r="AF616">
        <f t="shared" si="646"/>
        <v>0</v>
      </c>
      <c r="AG616">
        <f t="shared" si="623"/>
        <v>0</v>
      </c>
      <c r="AH616">
        <f t="shared" si="647"/>
        <v>0</v>
      </c>
      <c r="AI616">
        <f t="shared" si="647"/>
        <v>0</v>
      </c>
      <c r="AJ616">
        <f t="shared" si="624"/>
        <v>0</v>
      </c>
      <c r="AK616">
        <v>5650</v>
      </c>
      <c r="AL616">
        <v>5650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95</v>
      </c>
      <c r="AU616">
        <v>55</v>
      </c>
      <c r="AV616">
        <v>1</v>
      </c>
      <c r="AW616">
        <v>1</v>
      </c>
      <c r="AZ616">
        <v>1</v>
      </c>
      <c r="BA616">
        <v>1</v>
      </c>
      <c r="BB616">
        <v>1</v>
      </c>
      <c r="BC616">
        <v>1</v>
      </c>
      <c r="BD616" t="s">
        <v>3</v>
      </c>
      <c r="BE616" t="s">
        <v>3</v>
      </c>
      <c r="BF616" t="s">
        <v>3</v>
      </c>
      <c r="BG616" t="s">
        <v>3</v>
      </c>
      <c r="BH616">
        <v>3</v>
      </c>
      <c r="BI616">
        <v>1</v>
      </c>
      <c r="BJ616" t="s">
        <v>371</v>
      </c>
      <c r="BM616">
        <v>6001</v>
      </c>
      <c r="BN616">
        <v>0</v>
      </c>
      <c r="BO616" t="s">
        <v>3</v>
      </c>
      <c r="BP616">
        <v>0</v>
      </c>
      <c r="BQ616">
        <v>2</v>
      </c>
      <c r="BR616">
        <v>0</v>
      </c>
      <c r="BS616">
        <v>1</v>
      </c>
      <c r="BT616">
        <v>1</v>
      </c>
      <c r="BU616">
        <v>1</v>
      </c>
      <c r="BV616">
        <v>1</v>
      </c>
      <c r="BW616">
        <v>1</v>
      </c>
      <c r="BX616">
        <v>1</v>
      </c>
      <c r="BY616" t="s">
        <v>3</v>
      </c>
      <c r="BZ616">
        <v>105</v>
      </c>
      <c r="CA616">
        <v>65</v>
      </c>
      <c r="CE616">
        <v>0</v>
      </c>
      <c r="CF616">
        <v>0</v>
      </c>
      <c r="CG616">
        <v>0</v>
      </c>
      <c r="CM616">
        <v>0</v>
      </c>
      <c r="CN616" t="s">
        <v>3</v>
      </c>
      <c r="CO616">
        <v>0</v>
      </c>
      <c r="CP616">
        <f t="shared" si="625"/>
        <v>12.88</v>
      </c>
      <c r="CQ616">
        <f t="shared" si="626"/>
        <v>5650</v>
      </c>
      <c r="CR616">
        <f t="shared" si="627"/>
        <v>0</v>
      </c>
      <c r="CS616">
        <f t="shared" si="628"/>
        <v>0</v>
      </c>
      <c r="CT616">
        <f t="shared" si="629"/>
        <v>0</v>
      </c>
      <c r="CU616">
        <f t="shared" si="630"/>
        <v>0</v>
      </c>
      <c r="CV616">
        <f t="shared" si="631"/>
        <v>0</v>
      </c>
      <c r="CW616">
        <f t="shared" si="632"/>
        <v>0</v>
      </c>
      <c r="CX616">
        <f t="shared" si="633"/>
        <v>0</v>
      </c>
      <c r="CY616">
        <f t="shared" si="634"/>
        <v>0</v>
      </c>
      <c r="CZ616">
        <f t="shared" si="635"/>
        <v>0</v>
      </c>
      <c r="DC616" t="s">
        <v>3</v>
      </c>
      <c r="DD616" t="s">
        <v>3</v>
      </c>
      <c r="DE616" t="s">
        <v>3</v>
      </c>
      <c r="DF616" t="s">
        <v>3</v>
      </c>
      <c r="DG616" t="s">
        <v>3</v>
      </c>
      <c r="DH616" t="s">
        <v>3</v>
      </c>
      <c r="DI616" t="s">
        <v>3</v>
      </c>
      <c r="DJ616" t="s">
        <v>3</v>
      </c>
      <c r="DK616" t="s">
        <v>3</v>
      </c>
      <c r="DL616" t="s">
        <v>3</v>
      </c>
      <c r="DM616" t="s">
        <v>3</v>
      </c>
      <c r="DN616">
        <v>0</v>
      </c>
      <c r="DO616">
        <v>0</v>
      </c>
      <c r="DP616">
        <v>1</v>
      </c>
      <c r="DQ616">
        <v>1</v>
      </c>
      <c r="DU616">
        <v>1009</v>
      </c>
      <c r="DV616" t="s">
        <v>19</v>
      </c>
      <c r="DW616" t="s">
        <v>19</v>
      </c>
      <c r="DX616">
        <v>1000</v>
      </c>
      <c r="EE616">
        <v>45919557</v>
      </c>
      <c r="EF616">
        <v>2</v>
      </c>
      <c r="EG616" t="s">
        <v>24</v>
      </c>
      <c r="EH616">
        <v>0</v>
      </c>
      <c r="EI616" t="s">
        <v>3</v>
      </c>
      <c r="EJ616">
        <v>1</v>
      </c>
      <c r="EK616">
        <v>6001</v>
      </c>
      <c r="EL616" t="s">
        <v>349</v>
      </c>
      <c r="EM616" t="s">
        <v>350</v>
      </c>
      <c r="EO616" t="s">
        <v>3</v>
      </c>
      <c r="EQ616">
        <v>0</v>
      </c>
      <c r="ER616">
        <v>5650</v>
      </c>
      <c r="ES616">
        <v>5650</v>
      </c>
      <c r="ET616">
        <v>0</v>
      </c>
      <c r="EU616">
        <v>0</v>
      </c>
      <c r="EV616">
        <v>0</v>
      </c>
      <c r="EW616">
        <v>0</v>
      </c>
      <c r="EX616">
        <v>0</v>
      </c>
      <c r="FQ616">
        <v>0</v>
      </c>
      <c r="FR616">
        <f t="shared" si="636"/>
        <v>0</v>
      </c>
      <c r="FS616">
        <v>0</v>
      </c>
      <c r="FT616" t="s">
        <v>28</v>
      </c>
      <c r="FU616" t="s">
        <v>29</v>
      </c>
      <c r="FX616">
        <v>94.5</v>
      </c>
      <c r="FY616">
        <v>55.25</v>
      </c>
      <c r="GA616" t="s">
        <v>3</v>
      </c>
      <c r="GD616">
        <v>1</v>
      </c>
      <c r="GF616">
        <v>-1610259268</v>
      </c>
      <c r="GG616">
        <v>2</v>
      </c>
      <c r="GH616">
        <v>1</v>
      </c>
      <c r="GI616">
        <v>-2</v>
      </c>
      <c r="GJ616">
        <v>0</v>
      </c>
      <c r="GK616">
        <v>0</v>
      </c>
      <c r="GL616">
        <f t="shared" si="637"/>
        <v>0</v>
      </c>
      <c r="GM616">
        <f t="shared" si="638"/>
        <v>12.88</v>
      </c>
      <c r="GN616">
        <f t="shared" si="639"/>
        <v>12.88</v>
      </c>
      <c r="GO616">
        <f t="shared" si="640"/>
        <v>0</v>
      </c>
      <c r="GP616">
        <f t="shared" si="641"/>
        <v>0</v>
      </c>
      <c r="GR616">
        <v>0</v>
      </c>
      <c r="GS616">
        <v>3</v>
      </c>
      <c r="GT616">
        <v>0</v>
      </c>
      <c r="GU616" t="s">
        <v>3</v>
      </c>
      <c r="GV616">
        <f t="shared" si="642"/>
        <v>0</v>
      </c>
      <c r="GW616">
        <v>1</v>
      </c>
      <c r="GX616">
        <f t="shared" si="643"/>
        <v>0</v>
      </c>
      <c r="HA616">
        <v>0</v>
      </c>
      <c r="HB616">
        <v>0</v>
      </c>
      <c r="HC616">
        <f t="shared" si="644"/>
        <v>0</v>
      </c>
      <c r="IK616">
        <v>0</v>
      </c>
    </row>
    <row r="617" spans="1:245" x14ac:dyDescent="0.2">
      <c r="A617">
        <v>18</v>
      </c>
      <c r="B617">
        <v>1</v>
      </c>
      <c r="C617">
        <v>1363</v>
      </c>
      <c r="E617" t="s">
        <v>549</v>
      </c>
      <c r="F617" t="s">
        <v>369</v>
      </c>
      <c r="G617" t="s">
        <v>373</v>
      </c>
      <c r="H617" t="s">
        <v>19</v>
      </c>
      <c r="I617">
        <f>I611*J617</f>
        <v>2.2799999999999999E-3</v>
      </c>
      <c r="J617">
        <v>0.22799999999999998</v>
      </c>
      <c r="O617">
        <f t="shared" si="610"/>
        <v>12.88</v>
      </c>
      <c r="P617">
        <f t="shared" si="611"/>
        <v>12.88</v>
      </c>
      <c r="Q617">
        <f t="shared" si="612"/>
        <v>0</v>
      </c>
      <c r="R617">
        <f t="shared" si="613"/>
        <v>0</v>
      </c>
      <c r="S617">
        <f t="shared" si="614"/>
        <v>0</v>
      </c>
      <c r="T617">
        <f t="shared" si="615"/>
        <v>0</v>
      </c>
      <c r="U617">
        <f t="shared" si="616"/>
        <v>0</v>
      </c>
      <c r="V617">
        <f t="shared" si="617"/>
        <v>0</v>
      </c>
      <c r="W617">
        <f t="shared" si="618"/>
        <v>0</v>
      </c>
      <c r="X617">
        <f t="shared" si="619"/>
        <v>0</v>
      </c>
      <c r="Y617">
        <f t="shared" si="620"/>
        <v>0</v>
      </c>
      <c r="AA617">
        <v>47641669</v>
      </c>
      <c r="AB617">
        <f t="shared" si="621"/>
        <v>5650</v>
      </c>
      <c r="AC617">
        <f t="shared" si="622"/>
        <v>5650</v>
      </c>
      <c r="AD617">
        <f t="shared" si="645"/>
        <v>0</v>
      </c>
      <c r="AE617">
        <f t="shared" si="646"/>
        <v>0</v>
      </c>
      <c r="AF617">
        <f t="shared" si="646"/>
        <v>0</v>
      </c>
      <c r="AG617">
        <f t="shared" si="623"/>
        <v>0</v>
      </c>
      <c r="AH617">
        <f t="shared" si="647"/>
        <v>0</v>
      </c>
      <c r="AI617">
        <f t="shared" si="647"/>
        <v>0</v>
      </c>
      <c r="AJ617">
        <f t="shared" si="624"/>
        <v>0</v>
      </c>
      <c r="AK617">
        <v>5650</v>
      </c>
      <c r="AL617">
        <v>5650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95</v>
      </c>
      <c r="AU617">
        <v>55</v>
      </c>
      <c r="AV617">
        <v>1</v>
      </c>
      <c r="AW617">
        <v>1</v>
      </c>
      <c r="AZ617">
        <v>1</v>
      </c>
      <c r="BA617">
        <v>1</v>
      </c>
      <c r="BB617">
        <v>1</v>
      </c>
      <c r="BC617">
        <v>1</v>
      </c>
      <c r="BD617" t="s">
        <v>3</v>
      </c>
      <c r="BE617" t="s">
        <v>3</v>
      </c>
      <c r="BF617" t="s">
        <v>3</v>
      </c>
      <c r="BG617" t="s">
        <v>3</v>
      </c>
      <c r="BH617">
        <v>3</v>
      </c>
      <c r="BI617">
        <v>1</v>
      </c>
      <c r="BJ617" t="s">
        <v>371</v>
      </c>
      <c r="BM617">
        <v>6001</v>
      </c>
      <c r="BN617">
        <v>0</v>
      </c>
      <c r="BO617" t="s">
        <v>3</v>
      </c>
      <c r="BP617">
        <v>0</v>
      </c>
      <c r="BQ617">
        <v>2</v>
      </c>
      <c r="BR617">
        <v>0</v>
      </c>
      <c r="BS617">
        <v>1</v>
      </c>
      <c r="BT617">
        <v>1</v>
      </c>
      <c r="BU617">
        <v>1</v>
      </c>
      <c r="BV617">
        <v>1</v>
      </c>
      <c r="BW617">
        <v>1</v>
      </c>
      <c r="BX617">
        <v>1</v>
      </c>
      <c r="BY617" t="s">
        <v>3</v>
      </c>
      <c r="BZ617">
        <v>105</v>
      </c>
      <c r="CA617">
        <v>65</v>
      </c>
      <c r="CE617">
        <v>0</v>
      </c>
      <c r="CF617">
        <v>0</v>
      </c>
      <c r="CG617">
        <v>0</v>
      </c>
      <c r="CM617">
        <v>0</v>
      </c>
      <c r="CN617" t="s">
        <v>3</v>
      </c>
      <c r="CO617">
        <v>0</v>
      </c>
      <c r="CP617">
        <f t="shared" si="625"/>
        <v>12.88</v>
      </c>
      <c r="CQ617">
        <f t="shared" si="626"/>
        <v>5650</v>
      </c>
      <c r="CR617">
        <f t="shared" si="627"/>
        <v>0</v>
      </c>
      <c r="CS617">
        <f t="shared" si="628"/>
        <v>0</v>
      </c>
      <c r="CT617">
        <f t="shared" si="629"/>
        <v>0</v>
      </c>
      <c r="CU617">
        <f t="shared" si="630"/>
        <v>0</v>
      </c>
      <c r="CV617">
        <f t="shared" si="631"/>
        <v>0</v>
      </c>
      <c r="CW617">
        <f t="shared" si="632"/>
        <v>0</v>
      </c>
      <c r="CX617">
        <f t="shared" si="633"/>
        <v>0</v>
      </c>
      <c r="CY617">
        <f t="shared" si="634"/>
        <v>0</v>
      </c>
      <c r="CZ617">
        <f t="shared" si="635"/>
        <v>0</v>
      </c>
      <c r="DC617" t="s">
        <v>3</v>
      </c>
      <c r="DD617" t="s">
        <v>3</v>
      </c>
      <c r="DE617" t="s">
        <v>3</v>
      </c>
      <c r="DF617" t="s">
        <v>3</v>
      </c>
      <c r="DG617" t="s">
        <v>3</v>
      </c>
      <c r="DH617" t="s">
        <v>3</v>
      </c>
      <c r="DI617" t="s">
        <v>3</v>
      </c>
      <c r="DJ617" t="s">
        <v>3</v>
      </c>
      <c r="DK617" t="s">
        <v>3</v>
      </c>
      <c r="DL617" t="s">
        <v>3</v>
      </c>
      <c r="DM617" t="s">
        <v>3</v>
      </c>
      <c r="DN617">
        <v>0</v>
      </c>
      <c r="DO617">
        <v>0</v>
      </c>
      <c r="DP617">
        <v>1</v>
      </c>
      <c r="DQ617">
        <v>1</v>
      </c>
      <c r="DU617">
        <v>1009</v>
      </c>
      <c r="DV617" t="s">
        <v>19</v>
      </c>
      <c r="DW617" t="s">
        <v>19</v>
      </c>
      <c r="DX617">
        <v>1000</v>
      </c>
      <c r="EE617">
        <v>45919557</v>
      </c>
      <c r="EF617">
        <v>2</v>
      </c>
      <c r="EG617" t="s">
        <v>24</v>
      </c>
      <c r="EH617">
        <v>0</v>
      </c>
      <c r="EI617" t="s">
        <v>3</v>
      </c>
      <c r="EJ617">
        <v>1</v>
      </c>
      <c r="EK617">
        <v>6001</v>
      </c>
      <c r="EL617" t="s">
        <v>349</v>
      </c>
      <c r="EM617" t="s">
        <v>350</v>
      </c>
      <c r="EO617" t="s">
        <v>3</v>
      </c>
      <c r="EQ617">
        <v>0</v>
      </c>
      <c r="ER617">
        <v>5650</v>
      </c>
      <c r="ES617">
        <v>5650</v>
      </c>
      <c r="ET617">
        <v>0</v>
      </c>
      <c r="EU617">
        <v>0</v>
      </c>
      <c r="EV617">
        <v>0</v>
      </c>
      <c r="EW617">
        <v>0</v>
      </c>
      <c r="EX617">
        <v>0</v>
      </c>
      <c r="FQ617">
        <v>0</v>
      </c>
      <c r="FR617">
        <f t="shared" si="636"/>
        <v>0</v>
      </c>
      <c r="FS617">
        <v>0</v>
      </c>
      <c r="FT617" t="s">
        <v>28</v>
      </c>
      <c r="FU617" t="s">
        <v>29</v>
      </c>
      <c r="FX617">
        <v>94.5</v>
      </c>
      <c r="FY617">
        <v>55.25</v>
      </c>
      <c r="GA617" t="s">
        <v>3</v>
      </c>
      <c r="GD617">
        <v>1</v>
      </c>
      <c r="GF617">
        <v>-1610259268</v>
      </c>
      <c r="GG617">
        <v>2</v>
      </c>
      <c r="GH617">
        <v>1</v>
      </c>
      <c r="GI617">
        <v>-2</v>
      </c>
      <c r="GJ617">
        <v>0</v>
      </c>
      <c r="GK617">
        <v>0</v>
      </c>
      <c r="GL617">
        <f t="shared" si="637"/>
        <v>0</v>
      </c>
      <c r="GM617">
        <f t="shared" si="638"/>
        <v>12.88</v>
      </c>
      <c r="GN617">
        <f t="shared" si="639"/>
        <v>12.88</v>
      </c>
      <c r="GO617">
        <f t="shared" si="640"/>
        <v>0</v>
      </c>
      <c r="GP617">
        <f t="shared" si="641"/>
        <v>0</v>
      </c>
      <c r="GR617">
        <v>0</v>
      </c>
      <c r="GS617">
        <v>0</v>
      </c>
      <c r="GT617">
        <v>0</v>
      </c>
      <c r="GU617" t="s">
        <v>3</v>
      </c>
      <c r="GV617">
        <f t="shared" si="642"/>
        <v>0</v>
      </c>
      <c r="GW617">
        <v>1</v>
      </c>
      <c r="GX617">
        <f t="shared" si="643"/>
        <v>0</v>
      </c>
      <c r="HA617">
        <v>0</v>
      </c>
      <c r="HB617">
        <v>0</v>
      </c>
      <c r="HC617">
        <f t="shared" si="644"/>
        <v>0</v>
      </c>
      <c r="IK617">
        <v>0</v>
      </c>
    </row>
    <row r="618" spans="1:245" x14ac:dyDescent="0.2">
      <c r="A618">
        <v>17</v>
      </c>
      <c r="B618">
        <v>1</v>
      </c>
      <c r="C618">
        <f>ROW(SmtRes!A1371)</f>
        <v>1371</v>
      </c>
      <c r="D618">
        <f>ROW(EtalonRes!A1357)</f>
        <v>1357</v>
      </c>
      <c r="E618" t="s">
        <v>550</v>
      </c>
      <c r="F618" t="s">
        <v>375</v>
      </c>
      <c r="G618" t="s">
        <v>376</v>
      </c>
      <c r="H618" t="s">
        <v>19</v>
      </c>
      <c r="I618">
        <v>1.422E-2</v>
      </c>
      <c r="J618">
        <v>0</v>
      </c>
      <c r="O618">
        <f t="shared" si="610"/>
        <v>48.02</v>
      </c>
      <c r="P618">
        <f t="shared" si="611"/>
        <v>0</v>
      </c>
      <c r="Q618">
        <f t="shared" si="612"/>
        <v>3.16</v>
      </c>
      <c r="R618">
        <f t="shared" si="613"/>
        <v>0.11</v>
      </c>
      <c r="S618">
        <f t="shared" si="614"/>
        <v>44.86</v>
      </c>
      <c r="T618">
        <f t="shared" si="615"/>
        <v>0</v>
      </c>
      <c r="U618">
        <f t="shared" si="616"/>
        <v>4.9459648499999993</v>
      </c>
      <c r="V618">
        <f t="shared" si="617"/>
        <v>8.9941500000000011E-3</v>
      </c>
      <c r="W618">
        <f t="shared" si="618"/>
        <v>0</v>
      </c>
      <c r="X618">
        <f t="shared" si="619"/>
        <v>36.43</v>
      </c>
      <c r="Y618">
        <f t="shared" si="620"/>
        <v>32.380000000000003</v>
      </c>
      <c r="AA618">
        <v>47636896</v>
      </c>
      <c r="AB618">
        <f t="shared" si="621"/>
        <v>3377.2584750000001</v>
      </c>
      <c r="AC618">
        <f t="shared" si="622"/>
        <v>0</v>
      </c>
      <c r="AD618">
        <f>ROUND((((((ET618*1.15)*1.25))-(((EU618*1.15)*1.25)))+AE618),6)</f>
        <v>222.55375000000001</v>
      </c>
      <c r="AE618">
        <f>ROUND((((EU618*1.15)*1.25)),6)</f>
        <v>7.8343749999999996</v>
      </c>
      <c r="AF618">
        <f>ROUND((((EV618*1.15)*1.15)),6)</f>
        <v>3154.7047250000001</v>
      </c>
      <c r="AG618">
        <f t="shared" si="623"/>
        <v>0</v>
      </c>
      <c r="AH618">
        <f>(((EW618*1.15)*1.15))</f>
        <v>347.81749999999994</v>
      </c>
      <c r="AI618">
        <f>(((EX618*1.15)*1.25))</f>
        <v>0.63250000000000006</v>
      </c>
      <c r="AJ618">
        <f t="shared" si="624"/>
        <v>0</v>
      </c>
      <c r="AK618">
        <v>2540.23</v>
      </c>
      <c r="AL618">
        <v>0</v>
      </c>
      <c r="AM618">
        <v>154.82</v>
      </c>
      <c r="AN618">
        <v>5.45</v>
      </c>
      <c r="AO618">
        <v>2385.41</v>
      </c>
      <c r="AP618">
        <v>0</v>
      </c>
      <c r="AQ618">
        <v>263</v>
      </c>
      <c r="AR618">
        <v>0.44</v>
      </c>
      <c r="AS618">
        <v>0</v>
      </c>
      <c r="AT618">
        <v>81</v>
      </c>
      <c r="AU618">
        <v>72</v>
      </c>
      <c r="AV618">
        <v>1</v>
      </c>
      <c r="AW618">
        <v>1</v>
      </c>
      <c r="AZ618">
        <v>1</v>
      </c>
      <c r="BA618">
        <v>1</v>
      </c>
      <c r="BB618">
        <v>1</v>
      </c>
      <c r="BC618">
        <v>1</v>
      </c>
      <c r="BD618" t="s">
        <v>3</v>
      </c>
      <c r="BE618" t="s">
        <v>3</v>
      </c>
      <c r="BF618" t="s">
        <v>3</v>
      </c>
      <c r="BG618" t="s">
        <v>3</v>
      </c>
      <c r="BH618">
        <v>0</v>
      </c>
      <c r="BI618">
        <v>1</v>
      </c>
      <c r="BJ618" t="s">
        <v>377</v>
      </c>
      <c r="BM618">
        <v>9001</v>
      </c>
      <c r="BN618">
        <v>0</v>
      </c>
      <c r="BO618" t="s">
        <v>3</v>
      </c>
      <c r="BP618">
        <v>0</v>
      </c>
      <c r="BQ618">
        <v>2</v>
      </c>
      <c r="BR618">
        <v>0</v>
      </c>
      <c r="BS618">
        <v>1</v>
      </c>
      <c r="BT618">
        <v>1</v>
      </c>
      <c r="BU618">
        <v>1</v>
      </c>
      <c r="BV618">
        <v>1</v>
      </c>
      <c r="BW618">
        <v>1</v>
      </c>
      <c r="BX618">
        <v>1</v>
      </c>
      <c r="BY618" t="s">
        <v>3</v>
      </c>
      <c r="BZ618">
        <v>90</v>
      </c>
      <c r="CA618">
        <v>85</v>
      </c>
      <c r="CE618">
        <v>0</v>
      </c>
      <c r="CF618">
        <v>0</v>
      </c>
      <c r="CG618">
        <v>0</v>
      </c>
      <c r="CM618">
        <v>0</v>
      </c>
      <c r="CN618" t="s">
        <v>1175</v>
      </c>
      <c r="CO618">
        <v>0</v>
      </c>
      <c r="CP618">
        <f t="shared" si="625"/>
        <v>48.019999999999996</v>
      </c>
      <c r="CQ618">
        <f t="shared" si="626"/>
        <v>0</v>
      </c>
      <c r="CR618">
        <f t="shared" si="627"/>
        <v>222.55375000000001</v>
      </c>
      <c r="CS618">
        <f t="shared" si="628"/>
        <v>7.8343749999999996</v>
      </c>
      <c r="CT618">
        <f t="shared" si="629"/>
        <v>3154.7047250000001</v>
      </c>
      <c r="CU618">
        <f t="shared" si="630"/>
        <v>0</v>
      </c>
      <c r="CV618">
        <f t="shared" si="631"/>
        <v>347.81749999999994</v>
      </c>
      <c r="CW618">
        <f t="shared" si="632"/>
        <v>0.63250000000000006</v>
      </c>
      <c r="CX618">
        <f t="shared" si="633"/>
        <v>0</v>
      </c>
      <c r="CY618">
        <f t="shared" si="634"/>
        <v>36.425699999999999</v>
      </c>
      <c r="CZ618">
        <f t="shared" si="635"/>
        <v>32.378399999999999</v>
      </c>
      <c r="DC618" t="s">
        <v>3</v>
      </c>
      <c r="DD618" t="s">
        <v>3</v>
      </c>
      <c r="DE618" t="s">
        <v>348</v>
      </c>
      <c r="DF618" t="s">
        <v>348</v>
      </c>
      <c r="DG618" t="s">
        <v>196</v>
      </c>
      <c r="DH618" t="s">
        <v>3</v>
      </c>
      <c r="DI618" t="s">
        <v>196</v>
      </c>
      <c r="DJ618" t="s">
        <v>348</v>
      </c>
      <c r="DK618" t="s">
        <v>3</v>
      </c>
      <c r="DL618" t="s">
        <v>3</v>
      </c>
      <c r="DM618" t="s">
        <v>3</v>
      </c>
      <c r="DN618">
        <v>0</v>
      </c>
      <c r="DO618">
        <v>0</v>
      </c>
      <c r="DP618">
        <v>1</v>
      </c>
      <c r="DQ618">
        <v>1</v>
      </c>
      <c r="DU618">
        <v>1009</v>
      </c>
      <c r="DV618" t="s">
        <v>19</v>
      </c>
      <c r="DW618" t="s">
        <v>19</v>
      </c>
      <c r="DX618">
        <v>1000</v>
      </c>
      <c r="EE618">
        <v>45919569</v>
      </c>
      <c r="EF618">
        <v>2</v>
      </c>
      <c r="EG618" t="s">
        <v>24</v>
      </c>
      <c r="EH618">
        <v>0</v>
      </c>
      <c r="EI618" t="s">
        <v>3</v>
      </c>
      <c r="EJ618">
        <v>1</v>
      </c>
      <c r="EK618">
        <v>9001</v>
      </c>
      <c r="EL618" t="s">
        <v>25</v>
      </c>
      <c r="EM618" t="s">
        <v>26</v>
      </c>
      <c r="EO618" t="s">
        <v>351</v>
      </c>
      <c r="EQ618">
        <v>0</v>
      </c>
      <c r="ER618">
        <v>2540.23</v>
      </c>
      <c r="ES618">
        <v>0</v>
      </c>
      <c r="ET618">
        <v>154.82</v>
      </c>
      <c r="EU618">
        <v>5.45</v>
      </c>
      <c r="EV618">
        <v>2385.41</v>
      </c>
      <c r="EW618">
        <v>263</v>
      </c>
      <c r="EX618">
        <v>0.44</v>
      </c>
      <c r="EY618">
        <v>0</v>
      </c>
      <c r="FQ618">
        <v>0</v>
      </c>
      <c r="FR618">
        <f t="shared" si="636"/>
        <v>0</v>
      </c>
      <c r="FS618">
        <v>0</v>
      </c>
      <c r="FT618" t="s">
        <v>28</v>
      </c>
      <c r="FU618" t="s">
        <v>29</v>
      </c>
      <c r="FX618">
        <v>81</v>
      </c>
      <c r="FY618">
        <v>72.25</v>
      </c>
      <c r="GA618" t="s">
        <v>3</v>
      </c>
      <c r="GD618">
        <v>1</v>
      </c>
      <c r="GF618">
        <v>2023062089</v>
      </c>
      <c r="GG618">
        <v>2</v>
      </c>
      <c r="GH618">
        <v>1</v>
      </c>
      <c r="GI618">
        <v>-2</v>
      </c>
      <c r="GJ618">
        <v>0</v>
      </c>
      <c r="GK618">
        <v>0</v>
      </c>
      <c r="GL618">
        <f t="shared" si="637"/>
        <v>0</v>
      </c>
      <c r="GM618">
        <f t="shared" si="638"/>
        <v>116.83</v>
      </c>
      <c r="GN618">
        <f t="shared" si="639"/>
        <v>116.83</v>
      </c>
      <c r="GO618">
        <f t="shared" si="640"/>
        <v>0</v>
      </c>
      <c r="GP618">
        <f t="shared" si="641"/>
        <v>0</v>
      </c>
      <c r="GR618">
        <v>0</v>
      </c>
      <c r="GS618">
        <v>3</v>
      </c>
      <c r="GT618">
        <v>0</v>
      </c>
      <c r="GU618" t="s">
        <v>3</v>
      </c>
      <c r="GV618">
        <f t="shared" si="642"/>
        <v>0</v>
      </c>
      <c r="GW618">
        <v>1</v>
      </c>
      <c r="GX618">
        <f t="shared" si="643"/>
        <v>0</v>
      </c>
      <c r="HA618">
        <v>0</v>
      </c>
      <c r="HB618">
        <v>0</v>
      </c>
      <c r="HC618">
        <f t="shared" si="644"/>
        <v>0</v>
      </c>
      <c r="IK618">
        <v>0</v>
      </c>
    </row>
    <row r="619" spans="1:245" x14ac:dyDescent="0.2">
      <c r="A619">
        <v>17</v>
      </c>
      <c r="B619">
        <v>1</v>
      </c>
      <c r="C619">
        <f>ROW(SmtRes!A1376)</f>
        <v>1376</v>
      </c>
      <c r="D619">
        <f>ROW(EtalonRes!A1362)</f>
        <v>1362</v>
      </c>
      <c r="E619" t="s">
        <v>550</v>
      </c>
      <c r="F619" t="s">
        <v>375</v>
      </c>
      <c r="G619" t="s">
        <v>376</v>
      </c>
      <c r="H619" t="s">
        <v>19</v>
      </c>
      <c r="I619">
        <v>1.422E-2</v>
      </c>
      <c r="J619">
        <v>0</v>
      </c>
      <c r="O619">
        <f t="shared" si="610"/>
        <v>48.02</v>
      </c>
      <c r="P619">
        <f t="shared" si="611"/>
        <v>0</v>
      </c>
      <c r="Q619">
        <f t="shared" si="612"/>
        <v>3.16</v>
      </c>
      <c r="R619">
        <f t="shared" si="613"/>
        <v>0.11</v>
      </c>
      <c r="S619">
        <f t="shared" si="614"/>
        <v>44.86</v>
      </c>
      <c r="T619">
        <f t="shared" si="615"/>
        <v>0</v>
      </c>
      <c r="U619">
        <f t="shared" si="616"/>
        <v>4.9459648499999993</v>
      </c>
      <c r="V619">
        <f t="shared" si="617"/>
        <v>8.9941500000000011E-3</v>
      </c>
      <c r="W619">
        <f t="shared" si="618"/>
        <v>0</v>
      </c>
      <c r="X619">
        <f t="shared" si="619"/>
        <v>36.43</v>
      </c>
      <c r="Y619">
        <f t="shared" si="620"/>
        <v>32.380000000000003</v>
      </c>
      <c r="AA619">
        <v>47641669</v>
      </c>
      <c r="AB619">
        <f t="shared" si="621"/>
        <v>3377.2584750000001</v>
      </c>
      <c r="AC619">
        <f t="shared" si="622"/>
        <v>0</v>
      </c>
      <c r="AD619">
        <f>ROUND((((((ET619*1.15)*1.25))-(((EU619*1.15)*1.25)))+AE619),6)</f>
        <v>222.55375000000001</v>
      </c>
      <c r="AE619">
        <f>ROUND((((EU619*1.15)*1.25)),6)</f>
        <v>7.8343749999999996</v>
      </c>
      <c r="AF619">
        <f>ROUND((((EV619*1.15)*1.15)),6)</f>
        <v>3154.7047250000001</v>
      </c>
      <c r="AG619">
        <f t="shared" si="623"/>
        <v>0</v>
      </c>
      <c r="AH619">
        <f>(((EW619*1.15)*1.15))</f>
        <v>347.81749999999994</v>
      </c>
      <c r="AI619">
        <f>(((EX619*1.15)*1.25))</f>
        <v>0.63250000000000006</v>
      </c>
      <c r="AJ619">
        <f t="shared" si="624"/>
        <v>0</v>
      </c>
      <c r="AK619">
        <v>2540.23</v>
      </c>
      <c r="AL619">
        <v>0</v>
      </c>
      <c r="AM619">
        <v>154.82</v>
      </c>
      <c r="AN619">
        <v>5.45</v>
      </c>
      <c r="AO619">
        <v>2385.41</v>
      </c>
      <c r="AP619">
        <v>0</v>
      </c>
      <c r="AQ619">
        <v>263</v>
      </c>
      <c r="AR619">
        <v>0.44</v>
      </c>
      <c r="AS619">
        <v>0</v>
      </c>
      <c r="AT619">
        <v>81</v>
      </c>
      <c r="AU619">
        <v>72</v>
      </c>
      <c r="AV619">
        <v>1</v>
      </c>
      <c r="AW619">
        <v>1</v>
      </c>
      <c r="AZ619">
        <v>1</v>
      </c>
      <c r="BA619">
        <v>1</v>
      </c>
      <c r="BB619">
        <v>1</v>
      </c>
      <c r="BC619">
        <v>1</v>
      </c>
      <c r="BD619" t="s">
        <v>3</v>
      </c>
      <c r="BE619" t="s">
        <v>3</v>
      </c>
      <c r="BF619" t="s">
        <v>3</v>
      </c>
      <c r="BG619" t="s">
        <v>3</v>
      </c>
      <c r="BH619">
        <v>0</v>
      </c>
      <c r="BI619">
        <v>1</v>
      </c>
      <c r="BJ619" t="s">
        <v>377</v>
      </c>
      <c r="BM619">
        <v>9001</v>
      </c>
      <c r="BN619">
        <v>0</v>
      </c>
      <c r="BO619" t="s">
        <v>3</v>
      </c>
      <c r="BP619">
        <v>0</v>
      </c>
      <c r="BQ619">
        <v>2</v>
      </c>
      <c r="BR619">
        <v>0</v>
      </c>
      <c r="BS619">
        <v>1</v>
      </c>
      <c r="BT619">
        <v>1</v>
      </c>
      <c r="BU619">
        <v>1</v>
      </c>
      <c r="BV619">
        <v>1</v>
      </c>
      <c r="BW619">
        <v>1</v>
      </c>
      <c r="BX619">
        <v>1</v>
      </c>
      <c r="BY619" t="s">
        <v>3</v>
      </c>
      <c r="BZ619">
        <v>90</v>
      </c>
      <c r="CA619">
        <v>85</v>
      </c>
      <c r="CE619">
        <v>0</v>
      </c>
      <c r="CF619">
        <v>0</v>
      </c>
      <c r="CG619">
        <v>0</v>
      </c>
      <c r="CM619">
        <v>0</v>
      </c>
      <c r="CN619" t="s">
        <v>1175</v>
      </c>
      <c r="CO619">
        <v>0</v>
      </c>
      <c r="CP619">
        <f t="shared" si="625"/>
        <v>48.019999999999996</v>
      </c>
      <c r="CQ619">
        <f t="shared" si="626"/>
        <v>0</v>
      </c>
      <c r="CR619">
        <f t="shared" si="627"/>
        <v>222.55375000000001</v>
      </c>
      <c r="CS619">
        <f t="shared" si="628"/>
        <v>7.8343749999999996</v>
      </c>
      <c r="CT619">
        <f t="shared" si="629"/>
        <v>3154.7047250000001</v>
      </c>
      <c r="CU619">
        <f t="shared" si="630"/>
        <v>0</v>
      </c>
      <c r="CV619">
        <f t="shared" si="631"/>
        <v>347.81749999999994</v>
      </c>
      <c r="CW619">
        <f t="shared" si="632"/>
        <v>0.63250000000000006</v>
      </c>
      <c r="CX619">
        <f t="shared" si="633"/>
        <v>0</v>
      </c>
      <c r="CY619">
        <f t="shared" si="634"/>
        <v>36.425699999999999</v>
      </c>
      <c r="CZ619">
        <f t="shared" si="635"/>
        <v>32.378399999999999</v>
      </c>
      <c r="DC619" t="s">
        <v>3</v>
      </c>
      <c r="DD619" t="s">
        <v>3</v>
      </c>
      <c r="DE619" t="s">
        <v>348</v>
      </c>
      <c r="DF619" t="s">
        <v>348</v>
      </c>
      <c r="DG619" t="s">
        <v>196</v>
      </c>
      <c r="DH619" t="s">
        <v>3</v>
      </c>
      <c r="DI619" t="s">
        <v>196</v>
      </c>
      <c r="DJ619" t="s">
        <v>348</v>
      </c>
      <c r="DK619" t="s">
        <v>3</v>
      </c>
      <c r="DL619" t="s">
        <v>3</v>
      </c>
      <c r="DM619" t="s">
        <v>3</v>
      </c>
      <c r="DN619">
        <v>0</v>
      </c>
      <c r="DO619">
        <v>0</v>
      </c>
      <c r="DP619">
        <v>1</v>
      </c>
      <c r="DQ619">
        <v>1</v>
      </c>
      <c r="DU619">
        <v>1009</v>
      </c>
      <c r="DV619" t="s">
        <v>19</v>
      </c>
      <c r="DW619" t="s">
        <v>19</v>
      </c>
      <c r="DX619">
        <v>1000</v>
      </c>
      <c r="EE619">
        <v>45919569</v>
      </c>
      <c r="EF619">
        <v>2</v>
      </c>
      <c r="EG619" t="s">
        <v>24</v>
      </c>
      <c r="EH619">
        <v>0</v>
      </c>
      <c r="EI619" t="s">
        <v>3</v>
      </c>
      <c r="EJ619">
        <v>1</v>
      </c>
      <c r="EK619">
        <v>9001</v>
      </c>
      <c r="EL619" t="s">
        <v>25</v>
      </c>
      <c r="EM619" t="s">
        <v>26</v>
      </c>
      <c r="EO619" t="s">
        <v>351</v>
      </c>
      <c r="EQ619">
        <v>0</v>
      </c>
      <c r="ER619">
        <v>2540.23</v>
      </c>
      <c r="ES619">
        <v>0</v>
      </c>
      <c r="ET619">
        <v>154.82</v>
      </c>
      <c r="EU619">
        <v>5.45</v>
      </c>
      <c r="EV619">
        <v>2385.41</v>
      </c>
      <c r="EW619">
        <v>263</v>
      </c>
      <c r="EX619">
        <v>0.44</v>
      </c>
      <c r="EY619">
        <v>0</v>
      </c>
      <c r="FQ619">
        <v>0</v>
      </c>
      <c r="FR619">
        <f t="shared" si="636"/>
        <v>0</v>
      </c>
      <c r="FS619">
        <v>0</v>
      </c>
      <c r="FT619" t="s">
        <v>28</v>
      </c>
      <c r="FU619" t="s">
        <v>29</v>
      </c>
      <c r="FX619">
        <v>81</v>
      </c>
      <c r="FY619">
        <v>72.25</v>
      </c>
      <c r="GA619" t="s">
        <v>3</v>
      </c>
      <c r="GD619">
        <v>1</v>
      </c>
      <c r="GF619">
        <v>2023062089</v>
      </c>
      <c r="GG619">
        <v>2</v>
      </c>
      <c r="GH619">
        <v>1</v>
      </c>
      <c r="GI619">
        <v>-2</v>
      </c>
      <c r="GJ619">
        <v>0</v>
      </c>
      <c r="GK619">
        <v>0</v>
      </c>
      <c r="GL619">
        <f t="shared" si="637"/>
        <v>0</v>
      </c>
      <c r="GM619">
        <f t="shared" si="638"/>
        <v>116.83</v>
      </c>
      <c r="GN619">
        <f t="shared" si="639"/>
        <v>116.83</v>
      </c>
      <c r="GO619">
        <f t="shared" si="640"/>
        <v>0</v>
      </c>
      <c r="GP619">
        <f t="shared" si="641"/>
        <v>0</v>
      </c>
      <c r="GR619">
        <v>0</v>
      </c>
      <c r="GS619">
        <v>0</v>
      </c>
      <c r="GT619">
        <v>0</v>
      </c>
      <c r="GU619" t="s">
        <v>3</v>
      </c>
      <c r="GV619">
        <f t="shared" si="642"/>
        <v>0</v>
      </c>
      <c r="GW619">
        <v>1</v>
      </c>
      <c r="GX619">
        <f t="shared" si="643"/>
        <v>0</v>
      </c>
      <c r="HA619">
        <v>0</v>
      </c>
      <c r="HB619">
        <v>0</v>
      </c>
      <c r="HC619">
        <f t="shared" si="644"/>
        <v>0</v>
      </c>
      <c r="IK619">
        <v>0</v>
      </c>
    </row>
    <row r="620" spans="1:245" x14ac:dyDescent="0.2">
      <c r="A620">
        <v>18</v>
      </c>
      <c r="B620">
        <v>1</v>
      </c>
      <c r="C620">
        <v>1371</v>
      </c>
      <c r="E620" t="s">
        <v>551</v>
      </c>
      <c r="F620" t="s">
        <v>379</v>
      </c>
      <c r="G620" t="s">
        <v>380</v>
      </c>
      <c r="H620" t="s">
        <v>19</v>
      </c>
      <c r="I620">
        <f>I618*J620</f>
        <v>1.422E-2</v>
      </c>
      <c r="J620">
        <v>1</v>
      </c>
      <c r="O620">
        <f t="shared" si="610"/>
        <v>192.95</v>
      </c>
      <c r="P620">
        <f t="shared" si="611"/>
        <v>192.95</v>
      </c>
      <c r="Q620">
        <f t="shared" si="612"/>
        <v>0</v>
      </c>
      <c r="R620">
        <f t="shared" si="613"/>
        <v>0</v>
      </c>
      <c r="S620">
        <f t="shared" si="614"/>
        <v>0</v>
      </c>
      <c r="T620">
        <f t="shared" si="615"/>
        <v>0</v>
      </c>
      <c r="U620">
        <f t="shared" si="616"/>
        <v>0</v>
      </c>
      <c r="V620">
        <f t="shared" si="617"/>
        <v>0</v>
      </c>
      <c r="W620">
        <f t="shared" si="618"/>
        <v>0</v>
      </c>
      <c r="X620">
        <f t="shared" si="619"/>
        <v>0</v>
      </c>
      <c r="Y620">
        <f t="shared" si="620"/>
        <v>0</v>
      </c>
      <c r="AA620">
        <v>47636896</v>
      </c>
      <c r="AB620">
        <f t="shared" si="621"/>
        <v>13568.69</v>
      </c>
      <c r="AC620">
        <f t="shared" si="622"/>
        <v>13568.69</v>
      </c>
      <c r="AD620">
        <f>ROUND((((ET620)-(EU620))+AE620),6)</f>
        <v>0</v>
      </c>
      <c r="AE620">
        <f>ROUND((EU620),6)</f>
        <v>0</v>
      </c>
      <c r="AF620">
        <f>ROUND((EV620),6)</f>
        <v>0</v>
      </c>
      <c r="AG620">
        <f t="shared" si="623"/>
        <v>0</v>
      </c>
      <c r="AH620">
        <f>(EW620)</f>
        <v>0</v>
      </c>
      <c r="AI620">
        <f>(EX620)</f>
        <v>0</v>
      </c>
      <c r="AJ620">
        <f t="shared" si="624"/>
        <v>0</v>
      </c>
      <c r="AK620">
        <v>13568.69</v>
      </c>
      <c r="AL620">
        <v>13568.69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81</v>
      </c>
      <c r="AU620">
        <v>72</v>
      </c>
      <c r="AV620">
        <v>1</v>
      </c>
      <c r="AW620">
        <v>1</v>
      </c>
      <c r="AZ620">
        <v>1</v>
      </c>
      <c r="BA620">
        <v>1</v>
      </c>
      <c r="BB620">
        <v>1</v>
      </c>
      <c r="BC620">
        <v>1</v>
      </c>
      <c r="BD620" t="s">
        <v>3</v>
      </c>
      <c r="BE620" t="s">
        <v>3</v>
      </c>
      <c r="BF620" t="s">
        <v>3</v>
      </c>
      <c r="BG620" t="s">
        <v>3</v>
      </c>
      <c r="BH620">
        <v>3</v>
      </c>
      <c r="BI620">
        <v>1</v>
      </c>
      <c r="BJ620" t="s">
        <v>381</v>
      </c>
      <c r="BM620">
        <v>9001</v>
      </c>
      <c r="BN620">
        <v>0</v>
      </c>
      <c r="BO620" t="s">
        <v>3</v>
      </c>
      <c r="BP620">
        <v>0</v>
      </c>
      <c r="BQ620">
        <v>2</v>
      </c>
      <c r="BR620">
        <v>0</v>
      </c>
      <c r="BS620">
        <v>1</v>
      </c>
      <c r="BT620">
        <v>1</v>
      </c>
      <c r="BU620">
        <v>1</v>
      </c>
      <c r="BV620">
        <v>1</v>
      </c>
      <c r="BW620">
        <v>1</v>
      </c>
      <c r="BX620">
        <v>1</v>
      </c>
      <c r="BY620" t="s">
        <v>3</v>
      </c>
      <c r="BZ620">
        <v>90</v>
      </c>
      <c r="CA620">
        <v>85</v>
      </c>
      <c r="CE620">
        <v>0</v>
      </c>
      <c r="CF620">
        <v>0</v>
      </c>
      <c r="CG620">
        <v>0</v>
      </c>
      <c r="CM620">
        <v>0</v>
      </c>
      <c r="CN620" t="s">
        <v>3</v>
      </c>
      <c r="CO620">
        <v>0</v>
      </c>
      <c r="CP620">
        <f t="shared" si="625"/>
        <v>192.95</v>
      </c>
      <c r="CQ620">
        <f t="shared" si="626"/>
        <v>13568.69</v>
      </c>
      <c r="CR620">
        <f t="shared" si="627"/>
        <v>0</v>
      </c>
      <c r="CS620">
        <f t="shared" si="628"/>
        <v>0</v>
      </c>
      <c r="CT620">
        <f t="shared" si="629"/>
        <v>0</v>
      </c>
      <c r="CU620">
        <f t="shared" si="630"/>
        <v>0</v>
      </c>
      <c r="CV620">
        <f t="shared" si="631"/>
        <v>0</v>
      </c>
      <c r="CW620">
        <f t="shared" si="632"/>
        <v>0</v>
      </c>
      <c r="CX620">
        <f t="shared" si="633"/>
        <v>0</v>
      </c>
      <c r="CY620">
        <f t="shared" si="634"/>
        <v>0</v>
      </c>
      <c r="CZ620">
        <f t="shared" si="635"/>
        <v>0</v>
      </c>
      <c r="DC620" t="s">
        <v>3</v>
      </c>
      <c r="DD620" t="s">
        <v>3</v>
      </c>
      <c r="DE620" t="s">
        <v>3</v>
      </c>
      <c r="DF620" t="s">
        <v>3</v>
      </c>
      <c r="DG620" t="s">
        <v>3</v>
      </c>
      <c r="DH620" t="s">
        <v>3</v>
      </c>
      <c r="DI620" t="s">
        <v>3</v>
      </c>
      <c r="DJ620" t="s">
        <v>3</v>
      </c>
      <c r="DK620" t="s">
        <v>3</v>
      </c>
      <c r="DL620" t="s">
        <v>3</v>
      </c>
      <c r="DM620" t="s">
        <v>3</v>
      </c>
      <c r="DN620">
        <v>0</v>
      </c>
      <c r="DO620">
        <v>0</v>
      </c>
      <c r="DP620">
        <v>1</v>
      </c>
      <c r="DQ620">
        <v>1</v>
      </c>
      <c r="DU620">
        <v>1009</v>
      </c>
      <c r="DV620" t="s">
        <v>19</v>
      </c>
      <c r="DW620" t="s">
        <v>19</v>
      </c>
      <c r="DX620">
        <v>1000</v>
      </c>
      <c r="EE620">
        <v>45919569</v>
      </c>
      <c r="EF620">
        <v>2</v>
      </c>
      <c r="EG620" t="s">
        <v>24</v>
      </c>
      <c r="EH620">
        <v>0</v>
      </c>
      <c r="EI620" t="s">
        <v>3</v>
      </c>
      <c r="EJ620">
        <v>1</v>
      </c>
      <c r="EK620">
        <v>9001</v>
      </c>
      <c r="EL620" t="s">
        <v>25</v>
      </c>
      <c r="EM620" t="s">
        <v>26</v>
      </c>
      <c r="EO620" t="s">
        <v>3</v>
      </c>
      <c r="EQ620">
        <v>0</v>
      </c>
      <c r="ER620">
        <v>13568.69</v>
      </c>
      <c r="ES620">
        <v>13568.69</v>
      </c>
      <c r="ET620">
        <v>0</v>
      </c>
      <c r="EU620">
        <v>0</v>
      </c>
      <c r="EV620">
        <v>0</v>
      </c>
      <c r="EW620">
        <v>0</v>
      </c>
      <c r="EX620">
        <v>0</v>
      </c>
      <c r="FQ620">
        <v>0</v>
      </c>
      <c r="FR620">
        <f t="shared" si="636"/>
        <v>0</v>
      </c>
      <c r="FS620">
        <v>0</v>
      </c>
      <c r="FT620" t="s">
        <v>28</v>
      </c>
      <c r="FU620" t="s">
        <v>29</v>
      </c>
      <c r="FX620">
        <v>81</v>
      </c>
      <c r="FY620">
        <v>72.25</v>
      </c>
      <c r="GA620" t="s">
        <v>3</v>
      </c>
      <c r="GD620">
        <v>1</v>
      </c>
      <c r="GF620">
        <v>-1264958911</v>
      </c>
      <c r="GG620">
        <v>2</v>
      </c>
      <c r="GH620">
        <v>1</v>
      </c>
      <c r="GI620">
        <v>-2</v>
      </c>
      <c r="GJ620">
        <v>0</v>
      </c>
      <c r="GK620">
        <v>0</v>
      </c>
      <c r="GL620">
        <f t="shared" si="637"/>
        <v>0</v>
      </c>
      <c r="GM620">
        <f t="shared" si="638"/>
        <v>192.95</v>
      </c>
      <c r="GN620">
        <f t="shared" si="639"/>
        <v>192.95</v>
      </c>
      <c r="GO620">
        <f t="shared" si="640"/>
        <v>0</v>
      </c>
      <c r="GP620">
        <f t="shared" si="641"/>
        <v>0</v>
      </c>
      <c r="GR620">
        <v>0</v>
      </c>
      <c r="GS620">
        <v>3</v>
      </c>
      <c r="GT620">
        <v>0</v>
      </c>
      <c r="GU620" t="s">
        <v>3</v>
      </c>
      <c r="GV620">
        <f t="shared" si="642"/>
        <v>0</v>
      </c>
      <c r="GW620">
        <v>1</v>
      </c>
      <c r="GX620">
        <f t="shared" si="643"/>
        <v>0</v>
      </c>
      <c r="HA620">
        <v>0</v>
      </c>
      <c r="HB620">
        <v>0</v>
      </c>
      <c r="HC620">
        <f t="shared" si="644"/>
        <v>0</v>
      </c>
      <c r="IK620">
        <v>0</v>
      </c>
    </row>
    <row r="621" spans="1:245" x14ac:dyDescent="0.2">
      <c r="A621">
        <v>18</v>
      </c>
      <c r="B621">
        <v>1</v>
      </c>
      <c r="C621">
        <v>1376</v>
      </c>
      <c r="E621" t="s">
        <v>551</v>
      </c>
      <c r="F621" t="s">
        <v>379</v>
      </c>
      <c r="G621" t="s">
        <v>380</v>
      </c>
      <c r="H621" t="s">
        <v>19</v>
      </c>
      <c r="I621">
        <f>I619*J621</f>
        <v>1.422E-2</v>
      </c>
      <c r="J621">
        <v>1</v>
      </c>
      <c r="O621">
        <f t="shared" si="610"/>
        <v>192.95</v>
      </c>
      <c r="P621">
        <f t="shared" si="611"/>
        <v>192.95</v>
      </c>
      <c r="Q621">
        <f t="shared" si="612"/>
        <v>0</v>
      </c>
      <c r="R621">
        <f t="shared" si="613"/>
        <v>0</v>
      </c>
      <c r="S621">
        <f t="shared" si="614"/>
        <v>0</v>
      </c>
      <c r="T621">
        <f t="shared" si="615"/>
        <v>0</v>
      </c>
      <c r="U621">
        <f t="shared" si="616"/>
        <v>0</v>
      </c>
      <c r="V621">
        <f t="shared" si="617"/>
        <v>0</v>
      </c>
      <c r="W621">
        <f t="shared" si="618"/>
        <v>0</v>
      </c>
      <c r="X621">
        <f t="shared" si="619"/>
        <v>0</v>
      </c>
      <c r="Y621">
        <f t="shared" si="620"/>
        <v>0</v>
      </c>
      <c r="AA621">
        <v>47641669</v>
      </c>
      <c r="AB621">
        <f t="shared" si="621"/>
        <v>13568.69</v>
      </c>
      <c r="AC621">
        <f t="shared" si="622"/>
        <v>13568.69</v>
      </c>
      <c r="AD621">
        <f>ROUND((((ET621)-(EU621))+AE621),6)</f>
        <v>0</v>
      </c>
      <c r="AE621">
        <f>ROUND((EU621),6)</f>
        <v>0</v>
      </c>
      <c r="AF621">
        <f>ROUND((EV621),6)</f>
        <v>0</v>
      </c>
      <c r="AG621">
        <f t="shared" si="623"/>
        <v>0</v>
      </c>
      <c r="AH621">
        <f>(EW621)</f>
        <v>0</v>
      </c>
      <c r="AI621">
        <f>(EX621)</f>
        <v>0</v>
      </c>
      <c r="AJ621">
        <f t="shared" si="624"/>
        <v>0</v>
      </c>
      <c r="AK621">
        <v>13568.69</v>
      </c>
      <c r="AL621">
        <v>13568.69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81</v>
      </c>
      <c r="AU621">
        <v>72</v>
      </c>
      <c r="AV621">
        <v>1</v>
      </c>
      <c r="AW621">
        <v>1</v>
      </c>
      <c r="AZ621">
        <v>1</v>
      </c>
      <c r="BA621">
        <v>1</v>
      </c>
      <c r="BB621">
        <v>1</v>
      </c>
      <c r="BC621">
        <v>1</v>
      </c>
      <c r="BD621" t="s">
        <v>3</v>
      </c>
      <c r="BE621" t="s">
        <v>3</v>
      </c>
      <c r="BF621" t="s">
        <v>3</v>
      </c>
      <c r="BG621" t="s">
        <v>3</v>
      </c>
      <c r="BH621">
        <v>3</v>
      </c>
      <c r="BI621">
        <v>1</v>
      </c>
      <c r="BJ621" t="s">
        <v>381</v>
      </c>
      <c r="BM621">
        <v>9001</v>
      </c>
      <c r="BN621">
        <v>0</v>
      </c>
      <c r="BO621" t="s">
        <v>3</v>
      </c>
      <c r="BP621">
        <v>0</v>
      </c>
      <c r="BQ621">
        <v>2</v>
      </c>
      <c r="BR621">
        <v>0</v>
      </c>
      <c r="BS621">
        <v>1</v>
      </c>
      <c r="BT621">
        <v>1</v>
      </c>
      <c r="BU621">
        <v>1</v>
      </c>
      <c r="BV621">
        <v>1</v>
      </c>
      <c r="BW621">
        <v>1</v>
      </c>
      <c r="BX621">
        <v>1</v>
      </c>
      <c r="BY621" t="s">
        <v>3</v>
      </c>
      <c r="BZ621">
        <v>90</v>
      </c>
      <c r="CA621">
        <v>85</v>
      </c>
      <c r="CE621">
        <v>0</v>
      </c>
      <c r="CF621">
        <v>0</v>
      </c>
      <c r="CG621">
        <v>0</v>
      </c>
      <c r="CM621">
        <v>0</v>
      </c>
      <c r="CN621" t="s">
        <v>3</v>
      </c>
      <c r="CO621">
        <v>0</v>
      </c>
      <c r="CP621">
        <f t="shared" si="625"/>
        <v>192.95</v>
      </c>
      <c r="CQ621">
        <f t="shared" si="626"/>
        <v>13568.69</v>
      </c>
      <c r="CR621">
        <f t="shared" si="627"/>
        <v>0</v>
      </c>
      <c r="CS621">
        <f t="shared" si="628"/>
        <v>0</v>
      </c>
      <c r="CT621">
        <f t="shared" si="629"/>
        <v>0</v>
      </c>
      <c r="CU621">
        <f t="shared" si="630"/>
        <v>0</v>
      </c>
      <c r="CV621">
        <f t="shared" si="631"/>
        <v>0</v>
      </c>
      <c r="CW621">
        <f t="shared" si="632"/>
        <v>0</v>
      </c>
      <c r="CX621">
        <f t="shared" si="633"/>
        <v>0</v>
      </c>
      <c r="CY621">
        <f t="shared" si="634"/>
        <v>0</v>
      </c>
      <c r="CZ621">
        <f t="shared" si="635"/>
        <v>0</v>
      </c>
      <c r="DC621" t="s">
        <v>3</v>
      </c>
      <c r="DD621" t="s">
        <v>3</v>
      </c>
      <c r="DE621" t="s">
        <v>3</v>
      </c>
      <c r="DF621" t="s">
        <v>3</v>
      </c>
      <c r="DG621" t="s">
        <v>3</v>
      </c>
      <c r="DH621" t="s">
        <v>3</v>
      </c>
      <c r="DI621" t="s">
        <v>3</v>
      </c>
      <c r="DJ621" t="s">
        <v>3</v>
      </c>
      <c r="DK621" t="s">
        <v>3</v>
      </c>
      <c r="DL621" t="s">
        <v>3</v>
      </c>
      <c r="DM621" t="s">
        <v>3</v>
      </c>
      <c r="DN621">
        <v>0</v>
      </c>
      <c r="DO621">
        <v>0</v>
      </c>
      <c r="DP621">
        <v>1</v>
      </c>
      <c r="DQ621">
        <v>1</v>
      </c>
      <c r="DU621">
        <v>1009</v>
      </c>
      <c r="DV621" t="s">
        <v>19</v>
      </c>
      <c r="DW621" t="s">
        <v>19</v>
      </c>
      <c r="DX621">
        <v>1000</v>
      </c>
      <c r="EE621">
        <v>45919569</v>
      </c>
      <c r="EF621">
        <v>2</v>
      </c>
      <c r="EG621" t="s">
        <v>24</v>
      </c>
      <c r="EH621">
        <v>0</v>
      </c>
      <c r="EI621" t="s">
        <v>3</v>
      </c>
      <c r="EJ621">
        <v>1</v>
      </c>
      <c r="EK621">
        <v>9001</v>
      </c>
      <c r="EL621" t="s">
        <v>25</v>
      </c>
      <c r="EM621" t="s">
        <v>26</v>
      </c>
      <c r="EO621" t="s">
        <v>3</v>
      </c>
      <c r="EQ621">
        <v>0</v>
      </c>
      <c r="ER621">
        <v>13568.69</v>
      </c>
      <c r="ES621">
        <v>13568.69</v>
      </c>
      <c r="ET621">
        <v>0</v>
      </c>
      <c r="EU621">
        <v>0</v>
      </c>
      <c r="EV621">
        <v>0</v>
      </c>
      <c r="EW621">
        <v>0</v>
      </c>
      <c r="EX621">
        <v>0</v>
      </c>
      <c r="FQ621">
        <v>0</v>
      </c>
      <c r="FR621">
        <f t="shared" si="636"/>
        <v>0</v>
      </c>
      <c r="FS621">
        <v>0</v>
      </c>
      <c r="FT621" t="s">
        <v>28</v>
      </c>
      <c r="FU621" t="s">
        <v>29</v>
      </c>
      <c r="FX621">
        <v>81</v>
      </c>
      <c r="FY621">
        <v>72.25</v>
      </c>
      <c r="GA621" t="s">
        <v>3</v>
      </c>
      <c r="GD621">
        <v>1</v>
      </c>
      <c r="GF621">
        <v>-1264958911</v>
      </c>
      <c r="GG621">
        <v>2</v>
      </c>
      <c r="GH621">
        <v>1</v>
      </c>
      <c r="GI621">
        <v>-2</v>
      </c>
      <c r="GJ621">
        <v>0</v>
      </c>
      <c r="GK621">
        <v>0</v>
      </c>
      <c r="GL621">
        <f t="shared" si="637"/>
        <v>0</v>
      </c>
      <c r="GM621">
        <f t="shared" si="638"/>
        <v>192.95</v>
      </c>
      <c r="GN621">
        <f t="shared" si="639"/>
        <v>192.95</v>
      </c>
      <c r="GO621">
        <f t="shared" si="640"/>
        <v>0</v>
      </c>
      <c r="GP621">
        <f t="shared" si="641"/>
        <v>0</v>
      </c>
      <c r="GR621">
        <v>0</v>
      </c>
      <c r="GS621">
        <v>0</v>
      </c>
      <c r="GT621">
        <v>0</v>
      </c>
      <c r="GU621" t="s">
        <v>3</v>
      </c>
      <c r="GV621">
        <f t="shared" si="642"/>
        <v>0</v>
      </c>
      <c r="GW621">
        <v>1</v>
      </c>
      <c r="GX621">
        <f t="shared" si="643"/>
        <v>0</v>
      </c>
      <c r="HA621">
        <v>0</v>
      </c>
      <c r="HB621">
        <v>0</v>
      </c>
      <c r="HC621">
        <f t="shared" si="644"/>
        <v>0</v>
      </c>
      <c r="IK621">
        <v>0</v>
      </c>
    </row>
    <row r="622" spans="1:245" x14ac:dyDescent="0.2">
      <c r="A622">
        <v>17</v>
      </c>
      <c r="B622">
        <v>1</v>
      </c>
      <c r="C622">
        <f>ROW(SmtRes!A1399)</f>
        <v>1399</v>
      </c>
      <c r="D622">
        <f>ROW(EtalonRes!A1385)</f>
        <v>1385</v>
      </c>
      <c r="E622" t="s">
        <v>552</v>
      </c>
      <c r="F622" t="s">
        <v>383</v>
      </c>
      <c r="G622" t="s">
        <v>384</v>
      </c>
      <c r="H622" t="s">
        <v>19</v>
      </c>
      <c r="I622">
        <f>ROUND((14.58*10.5+13*11.5+5.25*15+1.7*30+2.02*10)/1000,9)</f>
        <v>0.45254</v>
      </c>
      <c r="J622">
        <v>0</v>
      </c>
      <c r="O622">
        <f t="shared" si="610"/>
        <v>466.25</v>
      </c>
      <c r="P622">
        <f t="shared" si="611"/>
        <v>203.83</v>
      </c>
      <c r="Q622">
        <f t="shared" si="612"/>
        <v>153.38999999999999</v>
      </c>
      <c r="R622">
        <f t="shared" si="613"/>
        <v>12.8</v>
      </c>
      <c r="S622">
        <f t="shared" si="614"/>
        <v>109.03</v>
      </c>
      <c r="T622">
        <f t="shared" si="615"/>
        <v>0</v>
      </c>
      <c r="U622">
        <f t="shared" si="616"/>
        <v>11.598622826999996</v>
      </c>
      <c r="V622">
        <f t="shared" si="617"/>
        <v>0.95627358749999991</v>
      </c>
      <c r="W622">
        <f t="shared" si="618"/>
        <v>0</v>
      </c>
      <c r="X622">
        <f t="shared" si="619"/>
        <v>98.68</v>
      </c>
      <c r="Y622">
        <f t="shared" si="620"/>
        <v>87.72</v>
      </c>
      <c r="AA622">
        <v>47636896</v>
      </c>
      <c r="AB622">
        <f t="shared" si="621"/>
        <v>1030.2879499999999</v>
      </c>
      <c r="AC622">
        <f t="shared" si="622"/>
        <v>450.42</v>
      </c>
      <c r="AD622">
        <f>ROUND((((((ET622*1.15)*1.25))-(((EU622*1.15)*1.25)))+AE622),6)</f>
        <v>338.948125</v>
      </c>
      <c r="AE622">
        <f>ROUND((((EU622*1.15)*1.25)),6)</f>
        <v>28.275625000000002</v>
      </c>
      <c r="AF622">
        <f>ROUND((((EV622*1.15)*1.15)),6)</f>
        <v>240.919825</v>
      </c>
      <c r="AG622">
        <f t="shared" si="623"/>
        <v>0</v>
      </c>
      <c r="AH622">
        <f>(((EW622*1.15)*1.15))</f>
        <v>25.630049999999994</v>
      </c>
      <c r="AI622">
        <f>(((EX622*1.15)*1.25))</f>
        <v>2.1131249999999997</v>
      </c>
      <c r="AJ622">
        <f t="shared" si="624"/>
        <v>0</v>
      </c>
      <c r="AK622">
        <v>868.38</v>
      </c>
      <c r="AL622">
        <v>450.42</v>
      </c>
      <c r="AM622">
        <v>235.79</v>
      </c>
      <c r="AN622">
        <v>19.670000000000002</v>
      </c>
      <c r="AO622">
        <v>182.17</v>
      </c>
      <c r="AP622">
        <v>0</v>
      </c>
      <c r="AQ622">
        <v>19.38</v>
      </c>
      <c r="AR622">
        <v>1.47</v>
      </c>
      <c r="AS622">
        <v>0</v>
      </c>
      <c r="AT622">
        <v>81</v>
      </c>
      <c r="AU622">
        <v>72</v>
      </c>
      <c r="AV622">
        <v>1</v>
      </c>
      <c r="AW622">
        <v>1</v>
      </c>
      <c r="AZ622">
        <v>1</v>
      </c>
      <c r="BA622">
        <v>1</v>
      </c>
      <c r="BB622">
        <v>1</v>
      </c>
      <c r="BC622">
        <v>1</v>
      </c>
      <c r="BD622" t="s">
        <v>3</v>
      </c>
      <c r="BE622" t="s">
        <v>3</v>
      </c>
      <c r="BF622" t="s">
        <v>3</v>
      </c>
      <c r="BG622" t="s">
        <v>3</v>
      </c>
      <c r="BH622">
        <v>0</v>
      </c>
      <c r="BI622">
        <v>1</v>
      </c>
      <c r="BJ622" t="s">
        <v>385</v>
      </c>
      <c r="BM622">
        <v>9001</v>
      </c>
      <c r="BN622">
        <v>0</v>
      </c>
      <c r="BO622" t="s">
        <v>3</v>
      </c>
      <c r="BP622">
        <v>0</v>
      </c>
      <c r="BQ622">
        <v>2</v>
      </c>
      <c r="BR622">
        <v>0</v>
      </c>
      <c r="BS622">
        <v>1</v>
      </c>
      <c r="BT622">
        <v>1</v>
      </c>
      <c r="BU622">
        <v>1</v>
      </c>
      <c r="BV622">
        <v>1</v>
      </c>
      <c r="BW622">
        <v>1</v>
      </c>
      <c r="BX622">
        <v>1</v>
      </c>
      <c r="BY622" t="s">
        <v>3</v>
      </c>
      <c r="BZ622">
        <v>90</v>
      </c>
      <c r="CA622">
        <v>85</v>
      </c>
      <c r="CE622">
        <v>0</v>
      </c>
      <c r="CF622">
        <v>0</v>
      </c>
      <c r="CG622">
        <v>0</v>
      </c>
      <c r="CM622">
        <v>0</v>
      </c>
      <c r="CN622" t="s">
        <v>1175</v>
      </c>
      <c r="CO622">
        <v>0</v>
      </c>
      <c r="CP622">
        <f t="shared" si="625"/>
        <v>466.25</v>
      </c>
      <c r="CQ622">
        <f t="shared" si="626"/>
        <v>450.42</v>
      </c>
      <c r="CR622">
        <f t="shared" si="627"/>
        <v>338.948125</v>
      </c>
      <c r="CS622">
        <f t="shared" si="628"/>
        <v>28.275625000000002</v>
      </c>
      <c r="CT622">
        <f t="shared" si="629"/>
        <v>240.919825</v>
      </c>
      <c r="CU622">
        <f t="shared" si="630"/>
        <v>0</v>
      </c>
      <c r="CV622">
        <f t="shared" si="631"/>
        <v>25.630049999999994</v>
      </c>
      <c r="CW622">
        <f t="shared" si="632"/>
        <v>2.1131249999999997</v>
      </c>
      <c r="CX622">
        <f t="shared" si="633"/>
        <v>0</v>
      </c>
      <c r="CY622">
        <f t="shared" si="634"/>
        <v>98.682299999999998</v>
      </c>
      <c r="CZ622">
        <f t="shared" si="635"/>
        <v>87.717600000000004</v>
      </c>
      <c r="DC622" t="s">
        <v>3</v>
      </c>
      <c r="DD622" t="s">
        <v>3</v>
      </c>
      <c r="DE622" t="s">
        <v>348</v>
      </c>
      <c r="DF622" t="s">
        <v>348</v>
      </c>
      <c r="DG622" t="s">
        <v>196</v>
      </c>
      <c r="DH622" t="s">
        <v>3</v>
      </c>
      <c r="DI622" t="s">
        <v>196</v>
      </c>
      <c r="DJ622" t="s">
        <v>348</v>
      </c>
      <c r="DK622" t="s">
        <v>3</v>
      </c>
      <c r="DL622" t="s">
        <v>3</v>
      </c>
      <c r="DM622" t="s">
        <v>3</v>
      </c>
      <c r="DN622">
        <v>0</v>
      </c>
      <c r="DO622">
        <v>0</v>
      </c>
      <c r="DP622">
        <v>1</v>
      </c>
      <c r="DQ622">
        <v>1</v>
      </c>
      <c r="DU622">
        <v>1009</v>
      </c>
      <c r="DV622" t="s">
        <v>19</v>
      </c>
      <c r="DW622" t="s">
        <v>19</v>
      </c>
      <c r="DX622">
        <v>1000</v>
      </c>
      <c r="EE622">
        <v>45919569</v>
      </c>
      <c r="EF622">
        <v>2</v>
      </c>
      <c r="EG622" t="s">
        <v>24</v>
      </c>
      <c r="EH622">
        <v>0</v>
      </c>
      <c r="EI622" t="s">
        <v>3</v>
      </c>
      <c r="EJ622">
        <v>1</v>
      </c>
      <c r="EK622">
        <v>9001</v>
      </c>
      <c r="EL622" t="s">
        <v>25</v>
      </c>
      <c r="EM622" t="s">
        <v>26</v>
      </c>
      <c r="EO622" t="s">
        <v>351</v>
      </c>
      <c r="EQ622">
        <v>0</v>
      </c>
      <c r="ER622">
        <v>868.38</v>
      </c>
      <c r="ES622">
        <v>450.42</v>
      </c>
      <c r="ET622">
        <v>235.79</v>
      </c>
      <c r="EU622">
        <v>19.670000000000002</v>
      </c>
      <c r="EV622">
        <v>182.17</v>
      </c>
      <c r="EW622">
        <v>19.38</v>
      </c>
      <c r="EX622">
        <v>1.47</v>
      </c>
      <c r="EY622">
        <v>0</v>
      </c>
      <c r="FQ622">
        <v>0</v>
      </c>
      <c r="FR622">
        <f t="shared" si="636"/>
        <v>0</v>
      </c>
      <c r="FS622">
        <v>0</v>
      </c>
      <c r="FT622" t="s">
        <v>28</v>
      </c>
      <c r="FU622" t="s">
        <v>29</v>
      </c>
      <c r="FX622">
        <v>81</v>
      </c>
      <c r="FY622">
        <v>72.25</v>
      </c>
      <c r="GA622" t="s">
        <v>3</v>
      </c>
      <c r="GD622">
        <v>1</v>
      </c>
      <c r="GF622">
        <v>-366737137</v>
      </c>
      <c r="GG622">
        <v>2</v>
      </c>
      <c r="GH622">
        <v>1</v>
      </c>
      <c r="GI622">
        <v>-2</v>
      </c>
      <c r="GJ622">
        <v>0</v>
      </c>
      <c r="GK622">
        <v>0</v>
      </c>
      <c r="GL622">
        <f t="shared" si="637"/>
        <v>0</v>
      </c>
      <c r="GM622">
        <f t="shared" si="638"/>
        <v>652.65</v>
      </c>
      <c r="GN622">
        <f t="shared" si="639"/>
        <v>652.65</v>
      </c>
      <c r="GO622">
        <f t="shared" si="640"/>
        <v>0</v>
      </c>
      <c r="GP622">
        <f t="shared" si="641"/>
        <v>0</v>
      </c>
      <c r="GR622">
        <v>0</v>
      </c>
      <c r="GS622">
        <v>3</v>
      </c>
      <c r="GT622">
        <v>0</v>
      </c>
      <c r="GU622" t="s">
        <v>3</v>
      </c>
      <c r="GV622">
        <f t="shared" si="642"/>
        <v>0</v>
      </c>
      <c r="GW622">
        <v>1</v>
      </c>
      <c r="GX622">
        <f t="shared" si="643"/>
        <v>0</v>
      </c>
      <c r="HA622">
        <v>0</v>
      </c>
      <c r="HB622">
        <v>0</v>
      </c>
      <c r="HC622">
        <f t="shared" si="644"/>
        <v>0</v>
      </c>
      <c r="IK622">
        <v>0</v>
      </c>
    </row>
    <row r="623" spans="1:245" x14ac:dyDescent="0.2">
      <c r="A623">
        <v>17</v>
      </c>
      <c r="B623">
        <v>1</v>
      </c>
      <c r="C623">
        <f>ROW(SmtRes!A1422)</f>
        <v>1422</v>
      </c>
      <c r="D623">
        <f>ROW(EtalonRes!A1408)</f>
        <v>1408</v>
      </c>
      <c r="E623" t="s">
        <v>552</v>
      </c>
      <c r="F623" t="s">
        <v>383</v>
      </c>
      <c r="G623" t="s">
        <v>384</v>
      </c>
      <c r="H623" t="s">
        <v>19</v>
      </c>
      <c r="I623">
        <f>ROUND((14.58*10.5+13*11.5+5.25*15+1.7*30+2.02*10)/1000,9)</f>
        <v>0.45254</v>
      </c>
      <c r="J623">
        <v>0</v>
      </c>
      <c r="O623">
        <f t="shared" si="610"/>
        <v>466.25</v>
      </c>
      <c r="P623">
        <f t="shared" si="611"/>
        <v>203.83</v>
      </c>
      <c r="Q623">
        <f t="shared" si="612"/>
        <v>153.38999999999999</v>
      </c>
      <c r="R623">
        <f t="shared" si="613"/>
        <v>12.8</v>
      </c>
      <c r="S623">
        <f t="shared" si="614"/>
        <v>109.03</v>
      </c>
      <c r="T623">
        <f t="shared" si="615"/>
        <v>0</v>
      </c>
      <c r="U623">
        <f t="shared" si="616"/>
        <v>11.598622826999996</v>
      </c>
      <c r="V623">
        <f t="shared" si="617"/>
        <v>0.95627358749999991</v>
      </c>
      <c r="W623">
        <f t="shared" si="618"/>
        <v>0</v>
      </c>
      <c r="X623">
        <f t="shared" si="619"/>
        <v>98.68</v>
      </c>
      <c r="Y623">
        <f t="shared" si="620"/>
        <v>87.72</v>
      </c>
      <c r="AA623">
        <v>47641669</v>
      </c>
      <c r="AB623">
        <f t="shared" si="621"/>
        <v>1030.2879499999999</v>
      </c>
      <c r="AC623">
        <f t="shared" si="622"/>
        <v>450.42</v>
      </c>
      <c r="AD623">
        <f>ROUND((((((ET623*1.15)*1.25))-(((EU623*1.15)*1.25)))+AE623),6)</f>
        <v>338.948125</v>
      </c>
      <c r="AE623">
        <f>ROUND((((EU623*1.15)*1.25)),6)</f>
        <v>28.275625000000002</v>
      </c>
      <c r="AF623">
        <f>ROUND((((EV623*1.15)*1.15)),6)</f>
        <v>240.919825</v>
      </c>
      <c r="AG623">
        <f t="shared" si="623"/>
        <v>0</v>
      </c>
      <c r="AH623">
        <f>(((EW623*1.15)*1.15))</f>
        <v>25.630049999999994</v>
      </c>
      <c r="AI623">
        <f>(((EX623*1.15)*1.25))</f>
        <v>2.1131249999999997</v>
      </c>
      <c r="AJ623">
        <f t="shared" si="624"/>
        <v>0</v>
      </c>
      <c r="AK623">
        <v>868.38</v>
      </c>
      <c r="AL623">
        <v>450.42</v>
      </c>
      <c r="AM623">
        <v>235.79</v>
      </c>
      <c r="AN623">
        <v>19.670000000000002</v>
      </c>
      <c r="AO623">
        <v>182.17</v>
      </c>
      <c r="AP623">
        <v>0</v>
      </c>
      <c r="AQ623">
        <v>19.38</v>
      </c>
      <c r="AR623">
        <v>1.47</v>
      </c>
      <c r="AS623">
        <v>0</v>
      </c>
      <c r="AT623">
        <v>81</v>
      </c>
      <c r="AU623">
        <v>72</v>
      </c>
      <c r="AV623">
        <v>1</v>
      </c>
      <c r="AW623">
        <v>1</v>
      </c>
      <c r="AZ623">
        <v>1</v>
      </c>
      <c r="BA623">
        <v>1</v>
      </c>
      <c r="BB623">
        <v>1</v>
      </c>
      <c r="BC623">
        <v>1</v>
      </c>
      <c r="BD623" t="s">
        <v>3</v>
      </c>
      <c r="BE623" t="s">
        <v>3</v>
      </c>
      <c r="BF623" t="s">
        <v>3</v>
      </c>
      <c r="BG623" t="s">
        <v>3</v>
      </c>
      <c r="BH623">
        <v>0</v>
      </c>
      <c r="BI623">
        <v>1</v>
      </c>
      <c r="BJ623" t="s">
        <v>385</v>
      </c>
      <c r="BM623">
        <v>9001</v>
      </c>
      <c r="BN623">
        <v>0</v>
      </c>
      <c r="BO623" t="s">
        <v>3</v>
      </c>
      <c r="BP623">
        <v>0</v>
      </c>
      <c r="BQ623">
        <v>2</v>
      </c>
      <c r="BR623">
        <v>0</v>
      </c>
      <c r="BS623">
        <v>1</v>
      </c>
      <c r="BT623">
        <v>1</v>
      </c>
      <c r="BU623">
        <v>1</v>
      </c>
      <c r="BV623">
        <v>1</v>
      </c>
      <c r="BW623">
        <v>1</v>
      </c>
      <c r="BX623">
        <v>1</v>
      </c>
      <c r="BY623" t="s">
        <v>3</v>
      </c>
      <c r="BZ623">
        <v>90</v>
      </c>
      <c r="CA623">
        <v>85</v>
      </c>
      <c r="CE623">
        <v>0</v>
      </c>
      <c r="CF623">
        <v>0</v>
      </c>
      <c r="CG623">
        <v>0</v>
      </c>
      <c r="CM623">
        <v>0</v>
      </c>
      <c r="CN623" t="s">
        <v>1175</v>
      </c>
      <c r="CO623">
        <v>0</v>
      </c>
      <c r="CP623">
        <f t="shared" si="625"/>
        <v>466.25</v>
      </c>
      <c r="CQ623">
        <f t="shared" si="626"/>
        <v>450.42</v>
      </c>
      <c r="CR623">
        <f t="shared" si="627"/>
        <v>338.948125</v>
      </c>
      <c r="CS623">
        <f t="shared" si="628"/>
        <v>28.275625000000002</v>
      </c>
      <c r="CT623">
        <f t="shared" si="629"/>
        <v>240.919825</v>
      </c>
      <c r="CU623">
        <f t="shared" si="630"/>
        <v>0</v>
      </c>
      <c r="CV623">
        <f t="shared" si="631"/>
        <v>25.630049999999994</v>
      </c>
      <c r="CW623">
        <f t="shared" si="632"/>
        <v>2.1131249999999997</v>
      </c>
      <c r="CX623">
        <f t="shared" si="633"/>
        <v>0</v>
      </c>
      <c r="CY623">
        <f t="shared" si="634"/>
        <v>98.682299999999998</v>
      </c>
      <c r="CZ623">
        <f t="shared" si="635"/>
        <v>87.717600000000004</v>
      </c>
      <c r="DC623" t="s">
        <v>3</v>
      </c>
      <c r="DD623" t="s">
        <v>3</v>
      </c>
      <c r="DE623" t="s">
        <v>348</v>
      </c>
      <c r="DF623" t="s">
        <v>348</v>
      </c>
      <c r="DG623" t="s">
        <v>196</v>
      </c>
      <c r="DH623" t="s">
        <v>3</v>
      </c>
      <c r="DI623" t="s">
        <v>196</v>
      </c>
      <c r="DJ623" t="s">
        <v>348</v>
      </c>
      <c r="DK623" t="s">
        <v>3</v>
      </c>
      <c r="DL623" t="s">
        <v>3</v>
      </c>
      <c r="DM623" t="s">
        <v>3</v>
      </c>
      <c r="DN623">
        <v>0</v>
      </c>
      <c r="DO623">
        <v>0</v>
      </c>
      <c r="DP623">
        <v>1</v>
      </c>
      <c r="DQ623">
        <v>1</v>
      </c>
      <c r="DU623">
        <v>1009</v>
      </c>
      <c r="DV623" t="s">
        <v>19</v>
      </c>
      <c r="DW623" t="s">
        <v>19</v>
      </c>
      <c r="DX623">
        <v>1000</v>
      </c>
      <c r="EE623">
        <v>45919569</v>
      </c>
      <c r="EF623">
        <v>2</v>
      </c>
      <c r="EG623" t="s">
        <v>24</v>
      </c>
      <c r="EH623">
        <v>0</v>
      </c>
      <c r="EI623" t="s">
        <v>3</v>
      </c>
      <c r="EJ623">
        <v>1</v>
      </c>
      <c r="EK623">
        <v>9001</v>
      </c>
      <c r="EL623" t="s">
        <v>25</v>
      </c>
      <c r="EM623" t="s">
        <v>26</v>
      </c>
      <c r="EO623" t="s">
        <v>351</v>
      </c>
      <c r="EQ623">
        <v>0</v>
      </c>
      <c r="ER623">
        <v>868.38</v>
      </c>
      <c r="ES623">
        <v>450.42</v>
      </c>
      <c r="ET623">
        <v>235.79</v>
      </c>
      <c r="EU623">
        <v>19.670000000000002</v>
      </c>
      <c r="EV623">
        <v>182.17</v>
      </c>
      <c r="EW623">
        <v>19.38</v>
      </c>
      <c r="EX623">
        <v>1.47</v>
      </c>
      <c r="EY623">
        <v>0</v>
      </c>
      <c r="FQ623">
        <v>0</v>
      </c>
      <c r="FR623">
        <f t="shared" si="636"/>
        <v>0</v>
      </c>
      <c r="FS623">
        <v>0</v>
      </c>
      <c r="FT623" t="s">
        <v>28</v>
      </c>
      <c r="FU623" t="s">
        <v>29</v>
      </c>
      <c r="FX623">
        <v>81</v>
      </c>
      <c r="FY623">
        <v>72.25</v>
      </c>
      <c r="GA623" t="s">
        <v>3</v>
      </c>
      <c r="GD623">
        <v>1</v>
      </c>
      <c r="GF623">
        <v>-366737137</v>
      </c>
      <c r="GG623">
        <v>2</v>
      </c>
      <c r="GH623">
        <v>1</v>
      </c>
      <c r="GI623">
        <v>-2</v>
      </c>
      <c r="GJ623">
        <v>0</v>
      </c>
      <c r="GK623">
        <v>0</v>
      </c>
      <c r="GL623">
        <f t="shared" si="637"/>
        <v>0</v>
      </c>
      <c r="GM623">
        <f t="shared" si="638"/>
        <v>652.65</v>
      </c>
      <c r="GN623">
        <f t="shared" si="639"/>
        <v>652.65</v>
      </c>
      <c r="GO623">
        <f t="shared" si="640"/>
        <v>0</v>
      </c>
      <c r="GP623">
        <f t="shared" si="641"/>
        <v>0</v>
      </c>
      <c r="GR623">
        <v>0</v>
      </c>
      <c r="GS623">
        <v>0</v>
      </c>
      <c r="GT623">
        <v>0</v>
      </c>
      <c r="GU623" t="s">
        <v>3</v>
      </c>
      <c r="GV623">
        <f t="shared" si="642"/>
        <v>0</v>
      </c>
      <c r="GW623">
        <v>1</v>
      </c>
      <c r="GX623">
        <f t="shared" si="643"/>
        <v>0</v>
      </c>
      <c r="HA623">
        <v>0</v>
      </c>
      <c r="HB623">
        <v>0</v>
      </c>
      <c r="HC623">
        <f t="shared" si="644"/>
        <v>0</v>
      </c>
      <c r="IK623">
        <v>0</v>
      </c>
    </row>
    <row r="624" spans="1:245" x14ac:dyDescent="0.2">
      <c r="A624">
        <v>18</v>
      </c>
      <c r="B624">
        <v>1</v>
      </c>
      <c r="C624">
        <v>1392</v>
      </c>
      <c r="E624" t="s">
        <v>553</v>
      </c>
      <c r="F624" t="s">
        <v>285</v>
      </c>
      <c r="G624" t="s">
        <v>387</v>
      </c>
      <c r="H624" t="s">
        <v>19</v>
      </c>
      <c r="I624">
        <f>I622*J624</f>
        <v>0.45254</v>
      </c>
      <c r="J624">
        <v>1</v>
      </c>
      <c r="O624">
        <f t="shared" si="610"/>
        <v>4755.29</v>
      </c>
      <c r="P624">
        <f t="shared" si="611"/>
        <v>4755.29</v>
      </c>
      <c r="Q624">
        <f t="shared" si="612"/>
        <v>0</v>
      </c>
      <c r="R624">
        <f t="shared" si="613"/>
        <v>0</v>
      </c>
      <c r="S624">
        <f t="shared" si="614"/>
        <v>0</v>
      </c>
      <c r="T624">
        <f t="shared" si="615"/>
        <v>0</v>
      </c>
      <c r="U624">
        <f t="shared" si="616"/>
        <v>0</v>
      </c>
      <c r="V624">
        <f t="shared" si="617"/>
        <v>0</v>
      </c>
      <c r="W624">
        <f t="shared" si="618"/>
        <v>0</v>
      </c>
      <c r="X624">
        <f t="shared" si="619"/>
        <v>0</v>
      </c>
      <c r="Y624">
        <f t="shared" si="620"/>
        <v>0</v>
      </c>
      <c r="AA624">
        <v>47636896</v>
      </c>
      <c r="AB624">
        <f t="shared" si="621"/>
        <v>10508</v>
      </c>
      <c r="AC624">
        <f t="shared" si="622"/>
        <v>10508</v>
      </c>
      <c r="AD624">
        <f>ROUND((((ET624)-(EU624))+AE624),6)</f>
        <v>0</v>
      </c>
      <c r="AE624">
        <f>ROUND((EU624),6)</f>
        <v>0</v>
      </c>
      <c r="AF624">
        <f>ROUND((EV624),6)</f>
        <v>0</v>
      </c>
      <c r="AG624">
        <f t="shared" si="623"/>
        <v>0</v>
      </c>
      <c r="AH624">
        <f>(EW624)</f>
        <v>0</v>
      </c>
      <c r="AI624">
        <f>(EX624)</f>
        <v>0</v>
      </c>
      <c r="AJ624">
        <f t="shared" si="624"/>
        <v>0</v>
      </c>
      <c r="AK624">
        <v>10508</v>
      </c>
      <c r="AL624">
        <v>10508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1</v>
      </c>
      <c r="AW624">
        <v>1</v>
      </c>
      <c r="AZ624">
        <v>1</v>
      </c>
      <c r="BA624">
        <v>1</v>
      </c>
      <c r="BB624">
        <v>1</v>
      </c>
      <c r="BC624">
        <v>1</v>
      </c>
      <c r="BD624" t="s">
        <v>3</v>
      </c>
      <c r="BE624" t="s">
        <v>3</v>
      </c>
      <c r="BF624" t="s">
        <v>3</v>
      </c>
      <c r="BG624" t="s">
        <v>3</v>
      </c>
      <c r="BH624">
        <v>3</v>
      </c>
      <c r="BI624">
        <v>1</v>
      </c>
      <c r="BJ624" t="s">
        <v>287</v>
      </c>
      <c r="BM624">
        <v>500001</v>
      </c>
      <c r="BN624">
        <v>0</v>
      </c>
      <c r="BO624" t="s">
        <v>3</v>
      </c>
      <c r="BP624">
        <v>0</v>
      </c>
      <c r="BQ624">
        <v>8</v>
      </c>
      <c r="BR624">
        <v>0</v>
      </c>
      <c r="BS624">
        <v>1</v>
      </c>
      <c r="BT624">
        <v>1</v>
      </c>
      <c r="BU624">
        <v>1</v>
      </c>
      <c r="BV624">
        <v>1</v>
      </c>
      <c r="BW624">
        <v>1</v>
      </c>
      <c r="BX624">
        <v>1</v>
      </c>
      <c r="BY624" t="s">
        <v>3</v>
      </c>
      <c r="BZ624">
        <v>0</v>
      </c>
      <c r="CA624">
        <v>0</v>
      </c>
      <c r="CE624">
        <v>0</v>
      </c>
      <c r="CF624">
        <v>0</v>
      </c>
      <c r="CG624">
        <v>0</v>
      </c>
      <c r="CM624">
        <v>0</v>
      </c>
      <c r="CN624" t="s">
        <v>3</v>
      </c>
      <c r="CO624">
        <v>0</v>
      </c>
      <c r="CP624">
        <f t="shared" si="625"/>
        <v>4755.29</v>
      </c>
      <c r="CQ624">
        <f t="shared" si="626"/>
        <v>10508</v>
      </c>
      <c r="CR624">
        <f t="shared" si="627"/>
        <v>0</v>
      </c>
      <c r="CS624">
        <f t="shared" si="628"/>
        <v>0</v>
      </c>
      <c r="CT624">
        <f t="shared" si="629"/>
        <v>0</v>
      </c>
      <c r="CU624">
        <f t="shared" si="630"/>
        <v>0</v>
      </c>
      <c r="CV624">
        <f t="shared" si="631"/>
        <v>0</v>
      </c>
      <c r="CW624">
        <f t="shared" si="632"/>
        <v>0</v>
      </c>
      <c r="CX624">
        <f t="shared" si="633"/>
        <v>0</v>
      </c>
      <c r="CY624">
        <f t="shared" si="634"/>
        <v>0</v>
      </c>
      <c r="CZ624">
        <f t="shared" si="635"/>
        <v>0</v>
      </c>
      <c r="DC624" t="s">
        <v>3</v>
      </c>
      <c r="DD624" t="s">
        <v>3</v>
      </c>
      <c r="DE624" t="s">
        <v>3</v>
      </c>
      <c r="DF624" t="s">
        <v>3</v>
      </c>
      <c r="DG624" t="s">
        <v>3</v>
      </c>
      <c r="DH624" t="s">
        <v>3</v>
      </c>
      <c r="DI624" t="s">
        <v>3</v>
      </c>
      <c r="DJ624" t="s">
        <v>3</v>
      </c>
      <c r="DK624" t="s">
        <v>3</v>
      </c>
      <c r="DL624" t="s">
        <v>3</v>
      </c>
      <c r="DM624" t="s">
        <v>3</v>
      </c>
      <c r="DN624">
        <v>0</v>
      </c>
      <c r="DO624">
        <v>0</v>
      </c>
      <c r="DP624">
        <v>1</v>
      </c>
      <c r="DQ624">
        <v>1</v>
      </c>
      <c r="DU624">
        <v>1009</v>
      </c>
      <c r="DV624" t="s">
        <v>19</v>
      </c>
      <c r="DW624" t="s">
        <v>19</v>
      </c>
      <c r="DX624">
        <v>1000</v>
      </c>
      <c r="EE624">
        <v>45919503</v>
      </c>
      <c r="EF624">
        <v>8</v>
      </c>
      <c r="EG624" t="s">
        <v>245</v>
      </c>
      <c r="EH624">
        <v>0</v>
      </c>
      <c r="EI624" t="s">
        <v>3</v>
      </c>
      <c r="EJ624">
        <v>1</v>
      </c>
      <c r="EK624">
        <v>500001</v>
      </c>
      <c r="EL624" t="s">
        <v>246</v>
      </c>
      <c r="EM624" t="s">
        <v>247</v>
      </c>
      <c r="EO624" t="s">
        <v>3</v>
      </c>
      <c r="EQ624">
        <v>0</v>
      </c>
      <c r="ER624">
        <v>10508</v>
      </c>
      <c r="ES624">
        <v>10508</v>
      </c>
      <c r="ET624">
        <v>0</v>
      </c>
      <c r="EU624">
        <v>0</v>
      </c>
      <c r="EV624">
        <v>0</v>
      </c>
      <c r="EW624">
        <v>0</v>
      </c>
      <c r="EX624">
        <v>0</v>
      </c>
      <c r="FQ624">
        <v>0</v>
      </c>
      <c r="FR624">
        <f t="shared" si="636"/>
        <v>0</v>
      </c>
      <c r="FS624">
        <v>0</v>
      </c>
      <c r="FX624">
        <v>0</v>
      </c>
      <c r="FY624">
        <v>0</v>
      </c>
      <c r="GA624" t="s">
        <v>3</v>
      </c>
      <c r="GD624">
        <v>1</v>
      </c>
      <c r="GF624">
        <v>-1669505893</v>
      </c>
      <c r="GG624">
        <v>2</v>
      </c>
      <c r="GH624">
        <v>1</v>
      </c>
      <c r="GI624">
        <v>-2</v>
      </c>
      <c r="GJ624">
        <v>0</v>
      </c>
      <c r="GK624">
        <v>0</v>
      </c>
      <c r="GL624">
        <f t="shared" si="637"/>
        <v>0</v>
      </c>
      <c r="GM624">
        <f t="shared" si="638"/>
        <v>4755.29</v>
      </c>
      <c r="GN624">
        <f t="shared" si="639"/>
        <v>4755.29</v>
      </c>
      <c r="GO624">
        <f t="shared" si="640"/>
        <v>0</v>
      </c>
      <c r="GP624">
        <f t="shared" si="641"/>
        <v>0</v>
      </c>
      <c r="GR624">
        <v>0</v>
      </c>
      <c r="GS624">
        <v>3</v>
      </c>
      <c r="GT624">
        <v>0</v>
      </c>
      <c r="GU624" t="s">
        <v>3</v>
      </c>
      <c r="GV624">
        <f t="shared" si="642"/>
        <v>0</v>
      </c>
      <c r="GW624">
        <v>1</v>
      </c>
      <c r="GX624">
        <f t="shared" si="643"/>
        <v>0</v>
      </c>
      <c r="HA624">
        <v>0</v>
      </c>
      <c r="HB624">
        <v>0</v>
      </c>
      <c r="HC624">
        <f t="shared" si="644"/>
        <v>0</v>
      </c>
      <c r="IK624">
        <v>0</v>
      </c>
    </row>
    <row r="625" spans="1:245" x14ac:dyDescent="0.2">
      <c r="A625">
        <v>18</v>
      </c>
      <c r="B625">
        <v>1</v>
      </c>
      <c r="C625">
        <v>1415</v>
      </c>
      <c r="E625" t="s">
        <v>553</v>
      </c>
      <c r="F625" t="s">
        <v>285</v>
      </c>
      <c r="G625" t="s">
        <v>387</v>
      </c>
      <c r="H625" t="s">
        <v>19</v>
      </c>
      <c r="I625">
        <f>I623*J625</f>
        <v>0.45254</v>
      </c>
      <c r="J625">
        <v>1</v>
      </c>
      <c r="O625">
        <f t="shared" si="610"/>
        <v>4755.29</v>
      </c>
      <c r="P625">
        <f t="shared" si="611"/>
        <v>4755.29</v>
      </c>
      <c r="Q625">
        <f t="shared" si="612"/>
        <v>0</v>
      </c>
      <c r="R625">
        <f t="shared" si="613"/>
        <v>0</v>
      </c>
      <c r="S625">
        <f t="shared" si="614"/>
        <v>0</v>
      </c>
      <c r="T625">
        <f t="shared" si="615"/>
        <v>0</v>
      </c>
      <c r="U625">
        <f t="shared" si="616"/>
        <v>0</v>
      </c>
      <c r="V625">
        <f t="shared" si="617"/>
        <v>0</v>
      </c>
      <c r="W625">
        <f t="shared" si="618"/>
        <v>0</v>
      </c>
      <c r="X625">
        <f t="shared" si="619"/>
        <v>0</v>
      </c>
      <c r="Y625">
        <f t="shared" si="620"/>
        <v>0</v>
      </c>
      <c r="AA625">
        <v>47641669</v>
      </c>
      <c r="AB625">
        <f t="shared" si="621"/>
        <v>10508</v>
      </c>
      <c r="AC625">
        <f t="shared" si="622"/>
        <v>10508</v>
      </c>
      <c r="AD625">
        <f>ROUND((((ET625)-(EU625))+AE625),6)</f>
        <v>0</v>
      </c>
      <c r="AE625">
        <f>ROUND((EU625),6)</f>
        <v>0</v>
      </c>
      <c r="AF625">
        <f>ROUND((EV625),6)</f>
        <v>0</v>
      </c>
      <c r="AG625">
        <f t="shared" si="623"/>
        <v>0</v>
      </c>
      <c r="AH625">
        <f>(EW625)</f>
        <v>0</v>
      </c>
      <c r="AI625">
        <f>(EX625)</f>
        <v>0</v>
      </c>
      <c r="AJ625">
        <f t="shared" si="624"/>
        <v>0</v>
      </c>
      <c r="AK625">
        <v>10508</v>
      </c>
      <c r="AL625">
        <v>10508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90</v>
      </c>
      <c r="AU625">
        <v>85</v>
      </c>
      <c r="AV625">
        <v>1</v>
      </c>
      <c r="AW625">
        <v>1</v>
      </c>
      <c r="AZ625">
        <v>1</v>
      </c>
      <c r="BA625">
        <v>1</v>
      </c>
      <c r="BB625">
        <v>1</v>
      </c>
      <c r="BC625">
        <v>1</v>
      </c>
      <c r="BD625" t="s">
        <v>3</v>
      </c>
      <c r="BE625" t="s">
        <v>3</v>
      </c>
      <c r="BF625" t="s">
        <v>3</v>
      </c>
      <c r="BG625" t="s">
        <v>3</v>
      </c>
      <c r="BH625">
        <v>3</v>
      </c>
      <c r="BI625">
        <v>1</v>
      </c>
      <c r="BJ625" t="s">
        <v>287</v>
      </c>
      <c r="BM625">
        <v>500001</v>
      </c>
      <c r="BN625">
        <v>0</v>
      </c>
      <c r="BO625" t="s">
        <v>3</v>
      </c>
      <c r="BP625">
        <v>0</v>
      </c>
      <c r="BQ625">
        <v>8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3</v>
      </c>
      <c r="BZ625">
        <v>90</v>
      </c>
      <c r="CA625">
        <v>85</v>
      </c>
      <c r="CE625">
        <v>0</v>
      </c>
      <c r="CF625">
        <v>0</v>
      </c>
      <c r="CG625">
        <v>0</v>
      </c>
      <c r="CM625">
        <v>0</v>
      </c>
      <c r="CN625" t="s">
        <v>3</v>
      </c>
      <c r="CO625">
        <v>0</v>
      </c>
      <c r="CP625">
        <f t="shared" si="625"/>
        <v>4755.29</v>
      </c>
      <c r="CQ625">
        <f t="shared" si="626"/>
        <v>10508</v>
      </c>
      <c r="CR625">
        <f t="shared" si="627"/>
        <v>0</v>
      </c>
      <c r="CS625">
        <f t="shared" si="628"/>
        <v>0</v>
      </c>
      <c r="CT625">
        <f t="shared" si="629"/>
        <v>0</v>
      </c>
      <c r="CU625">
        <f t="shared" si="630"/>
        <v>0</v>
      </c>
      <c r="CV625">
        <f t="shared" si="631"/>
        <v>0</v>
      </c>
      <c r="CW625">
        <f t="shared" si="632"/>
        <v>0</v>
      </c>
      <c r="CX625">
        <f t="shared" si="633"/>
        <v>0</v>
      </c>
      <c r="CY625">
        <f t="shared" si="634"/>
        <v>0</v>
      </c>
      <c r="CZ625">
        <f t="shared" si="635"/>
        <v>0</v>
      </c>
      <c r="DC625" t="s">
        <v>3</v>
      </c>
      <c r="DD625" t="s">
        <v>3</v>
      </c>
      <c r="DE625" t="s">
        <v>3</v>
      </c>
      <c r="DF625" t="s">
        <v>3</v>
      </c>
      <c r="DG625" t="s">
        <v>3</v>
      </c>
      <c r="DH625" t="s">
        <v>3</v>
      </c>
      <c r="DI625" t="s">
        <v>3</v>
      </c>
      <c r="DJ625" t="s">
        <v>3</v>
      </c>
      <c r="DK625" t="s">
        <v>3</v>
      </c>
      <c r="DL625" t="s">
        <v>3</v>
      </c>
      <c r="DM625" t="s">
        <v>3</v>
      </c>
      <c r="DN625">
        <v>0</v>
      </c>
      <c r="DO625">
        <v>0</v>
      </c>
      <c r="DP625">
        <v>1</v>
      </c>
      <c r="DQ625">
        <v>1</v>
      </c>
      <c r="DU625">
        <v>1009</v>
      </c>
      <c r="DV625" t="s">
        <v>19</v>
      </c>
      <c r="DW625" t="s">
        <v>19</v>
      </c>
      <c r="DX625">
        <v>1000</v>
      </c>
      <c r="EE625">
        <v>45919503</v>
      </c>
      <c r="EF625">
        <v>8</v>
      </c>
      <c r="EG625" t="s">
        <v>245</v>
      </c>
      <c r="EH625">
        <v>0</v>
      </c>
      <c r="EI625" t="s">
        <v>3</v>
      </c>
      <c r="EJ625">
        <v>1</v>
      </c>
      <c r="EK625">
        <v>500001</v>
      </c>
      <c r="EL625" t="s">
        <v>246</v>
      </c>
      <c r="EM625" t="s">
        <v>247</v>
      </c>
      <c r="EO625" t="s">
        <v>3</v>
      </c>
      <c r="EQ625">
        <v>0</v>
      </c>
      <c r="ER625">
        <v>10508</v>
      </c>
      <c r="ES625">
        <v>10508</v>
      </c>
      <c r="ET625">
        <v>0</v>
      </c>
      <c r="EU625">
        <v>0</v>
      </c>
      <c r="EV625">
        <v>0</v>
      </c>
      <c r="EW625">
        <v>0</v>
      </c>
      <c r="EX625">
        <v>0</v>
      </c>
      <c r="FQ625">
        <v>0</v>
      </c>
      <c r="FR625">
        <f t="shared" si="636"/>
        <v>0</v>
      </c>
      <c r="FS625">
        <v>0</v>
      </c>
      <c r="FX625">
        <v>90</v>
      </c>
      <c r="FY625">
        <v>85</v>
      </c>
      <c r="GA625" t="s">
        <v>3</v>
      </c>
      <c r="GD625">
        <v>1</v>
      </c>
      <c r="GF625">
        <v>-1669505893</v>
      </c>
      <c r="GG625">
        <v>2</v>
      </c>
      <c r="GH625">
        <v>1</v>
      </c>
      <c r="GI625">
        <v>-2</v>
      </c>
      <c r="GJ625">
        <v>0</v>
      </c>
      <c r="GK625">
        <v>0</v>
      </c>
      <c r="GL625">
        <f t="shared" si="637"/>
        <v>0</v>
      </c>
      <c r="GM625">
        <f t="shared" si="638"/>
        <v>4755.29</v>
      </c>
      <c r="GN625">
        <f t="shared" si="639"/>
        <v>4755.29</v>
      </c>
      <c r="GO625">
        <f t="shared" si="640"/>
        <v>0</v>
      </c>
      <c r="GP625">
        <f t="shared" si="641"/>
        <v>0</v>
      </c>
      <c r="GR625">
        <v>0</v>
      </c>
      <c r="GS625">
        <v>0</v>
      </c>
      <c r="GT625">
        <v>0</v>
      </c>
      <c r="GU625" t="s">
        <v>3</v>
      </c>
      <c r="GV625">
        <f t="shared" si="642"/>
        <v>0</v>
      </c>
      <c r="GW625">
        <v>1</v>
      </c>
      <c r="GX625">
        <f t="shared" si="643"/>
        <v>0</v>
      </c>
      <c r="HA625">
        <v>0</v>
      </c>
      <c r="HB625">
        <v>0</v>
      </c>
      <c r="HC625">
        <f t="shared" si="644"/>
        <v>0</v>
      </c>
      <c r="IK625">
        <v>0</v>
      </c>
    </row>
    <row r="626" spans="1:245" x14ac:dyDescent="0.2">
      <c r="A626">
        <v>17</v>
      </c>
      <c r="B626">
        <v>1</v>
      </c>
      <c r="C626">
        <f>ROW(SmtRes!A1445)</f>
        <v>1445</v>
      </c>
      <c r="D626">
        <f>ROW(EtalonRes!A1431)</f>
        <v>1431</v>
      </c>
      <c r="E626" t="s">
        <v>554</v>
      </c>
      <c r="F626" t="s">
        <v>389</v>
      </c>
      <c r="G626" t="s">
        <v>390</v>
      </c>
      <c r="H626" t="s">
        <v>76</v>
      </c>
      <c r="I626">
        <f>ROUND((3.2*1.05*7)/100,9)</f>
        <v>0.23519999999999999</v>
      </c>
      <c r="J626">
        <v>0</v>
      </c>
      <c r="O626">
        <f t="shared" si="610"/>
        <v>291.22000000000003</v>
      </c>
      <c r="P626">
        <f t="shared" si="611"/>
        <v>36.21</v>
      </c>
      <c r="Q626">
        <f t="shared" si="612"/>
        <v>158.5</v>
      </c>
      <c r="R626">
        <f t="shared" si="613"/>
        <v>13.91</v>
      </c>
      <c r="S626">
        <f t="shared" si="614"/>
        <v>96.51</v>
      </c>
      <c r="T626">
        <f t="shared" si="615"/>
        <v>0</v>
      </c>
      <c r="U626">
        <f t="shared" si="616"/>
        <v>11.042345999999997</v>
      </c>
      <c r="V626">
        <f t="shared" si="617"/>
        <v>0.99063299999999999</v>
      </c>
      <c r="W626">
        <f t="shared" si="618"/>
        <v>0</v>
      </c>
      <c r="X626">
        <f t="shared" si="619"/>
        <v>89.44</v>
      </c>
      <c r="Y626">
        <f t="shared" si="620"/>
        <v>79.5</v>
      </c>
      <c r="AA626">
        <v>47636896</v>
      </c>
      <c r="AB626">
        <f t="shared" si="621"/>
        <v>1238.2064499999999</v>
      </c>
      <c r="AC626">
        <f t="shared" si="622"/>
        <v>153.96</v>
      </c>
      <c r="AD626">
        <f>ROUND((((((ET626*1.15)*1.25))-(((EU626*1.15)*1.25)))+AE626),6)</f>
        <v>673.91437499999995</v>
      </c>
      <c r="AE626">
        <f>ROUND((((EU626*1.15)*1.25)),6)</f>
        <v>59.153125000000003</v>
      </c>
      <c r="AF626">
        <f>ROUND((((EV626*1.15)*1.15)),6)</f>
        <v>410.33207499999997</v>
      </c>
      <c r="AG626">
        <f t="shared" si="623"/>
        <v>0</v>
      </c>
      <c r="AH626">
        <f>(((EW626*1.15)*1.15))</f>
        <v>46.94874999999999</v>
      </c>
      <c r="AI626">
        <f>(((EX626*1.15)*1.25))</f>
        <v>4.211875</v>
      </c>
      <c r="AJ626">
        <f t="shared" si="624"/>
        <v>0</v>
      </c>
      <c r="AK626">
        <v>933.04</v>
      </c>
      <c r="AL626">
        <v>153.96</v>
      </c>
      <c r="AM626">
        <v>468.81</v>
      </c>
      <c r="AN626">
        <v>41.15</v>
      </c>
      <c r="AO626">
        <v>310.27</v>
      </c>
      <c r="AP626">
        <v>0</v>
      </c>
      <c r="AQ626">
        <v>35.5</v>
      </c>
      <c r="AR626">
        <v>2.93</v>
      </c>
      <c r="AS626">
        <v>0</v>
      </c>
      <c r="AT626">
        <v>81</v>
      </c>
      <c r="AU626">
        <v>72</v>
      </c>
      <c r="AV626">
        <v>1</v>
      </c>
      <c r="AW626">
        <v>1</v>
      </c>
      <c r="AZ626">
        <v>1</v>
      </c>
      <c r="BA626">
        <v>1</v>
      </c>
      <c r="BB626">
        <v>1</v>
      </c>
      <c r="BC626">
        <v>1</v>
      </c>
      <c r="BD626" t="s">
        <v>3</v>
      </c>
      <c r="BE626" t="s">
        <v>3</v>
      </c>
      <c r="BF626" t="s">
        <v>3</v>
      </c>
      <c r="BG626" t="s">
        <v>3</v>
      </c>
      <c r="BH626">
        <v>0</v>
      </c>
      <c r="BI626">
        <v>1</v>
      </c>
      <c r="BJ626" t="s">
        <v>391</v>
      </c>
      <c r="BM626">
        <v>9001</v>
      </c>
      <c r="BN626">
        <v>0</v>
      </c>
      <c r="BO626" t="s">
        <v>3</v>
      </c>
      <c r="BP626">
        <v>0</v>
      </c>
      <c r="BQ626">
        <v>2</v>
      </c>
      <c r="BR626">
        <v>0</v>
      </c>
      <c r="BS626">
        <v>1</v>
      </c>
      <c r="BT626">
        <v>1</v>
      </c>
      <c r="BU626">
        <v>1</v>
      </c>
      <c r="BV626">
        <v>1</v>
      </c>
      <c r="BW626">
        <v>1</v>
      </c>
      <c r="BX626">
        <v>1</v>
      </c>
      <c r="BY626" t="s">
        <v>3</v>
      </c>
      <c r="BZ626">
        <v>90</v>
      </c>
      <c r="CA626">
        <v>85</v>
      </c>
      <c r="CE626">
        <v>0</v>
      </c>
      <c r="CF626">
        <v>0</v>
      </c>
      <c r="CG626">
        <v>0</v>
      </c>
      <c r="CM626">
        <v>0</v>
      </c>
      <c r="CN626" t="s">
        <v>1175</v>
      </c>
      <c r="CO626">
        <v>0</v>
      </c>
      <c r="CP626">
        <f t="shared" si="625"/>
        <v>291.22000000000003</v>
      </c>
      <c r="CQ626">
        <f t="shared" si="626"/>
        <v>153.96</v>
      </c>
      <c r="CR626">
        <f t="shared" si="627"/>
        <v>673.91437499999995</v>
      </c>
      <c r="CS626">
        <f t="shared" si="628"/>
        <v>59.153125000000003</v>
      </c>
      <c r="CT626">
        <f t="shared" si="629"/>
        <v>410.33207499999997</v>
      </c>
      <c r="CU626">
        <f t="shared" si="630"/>
        <v>0</v>
      </c>
      <c r="CV626">
        <f t="shared" si="631"/>
        <v>46.94874999999999</v>
      </c>
      <c r="CW626">
        <f t="shared" si="632"/>
        <v>4.211875</v>
      </c>
      <c r="CX626">
        <f t="shared" si="633"/>
        <v>0</v>
      </c>
      <c r="CY626">
        <f t="shared" si="634"/>
        <v>89.440200000000004</v>
      </c>
      <c r="CZ626">
        <f t="shared" si="635"/>
        <v>79.502399999999994</v>
      </c>
      <c r="DC626" t="s">
        <v>3</v>
      </c>
      <c r="DD626" t="s">
        <v>3</v>
      </c>
      <c r="DE626" t="s">
        <v>348</v>
      </c>
      <c r="DF626" t="s">
        <v>348</v>
      </c>
      <c r="DG626" t="s">
        <v>196</v>
      </c>
      <c r="DH626" t="s">
        <v>3</v>
      </c>
      <c r="DI626" t="s">
        <v>196</v>
      </c>
      <c r="DJ626" t="s">
        <v>348</v>
      </c>
      <c r="DK626" t="s">
        <v>3</v>
      </c>
      <c r="DL626" t="s">
        <v>3</v>
      </c>
      <c r="DM626" t="s">
        <v>3</v>
      </c>
      <c r="DN626">
        <v>0</v>
      </c>
      <c r="DO626">
        <v>0</v>
      </c>
      <c r="DP626">
        <v>1</v>
      </c>
      <c r="DQ626">
        <v>1</v>
      </c>
      <c r="DU626">
        <v>1005</v>
      </c>
      <c r="DV626" t="s">
        <v>76</v>
      </c>
      <c r="DW626" t="s">
        <v>76</v>
      </c>
      <c r="DX626">
        <v>100</v>
      </c>
      <c r="EE626">
        <v>45919569</v>
      </c>
      <c r="EF626">
        <v>2</v>
      </c>
      <c r="EG626" t="s">
        <v>24</v>
      </c>
      <c r="EH626">
        <v>0</v>
      </c>
      <c r="EI626" t="s">
        <v>3</v>
      </c>
      <c r="EJ626">
        <v>1</v>
      </c>
      <c r="EK626">
        <v>9001</v>
      </c>
      <c r="EL626" t="s">
        <v>25</v>
      </c>
      <c r="EM626" t="s">
        <v>26</v>
      </c>
      <c r="EO626" t="s">
        <v>351</v>
      </c>
      <c r="EQ626">
        <v>0</v>
      </c>
      <c r="ER626">
        <v>933.04</v>
      </c>
      <c r="ES626">
        <v>153.96</v>
      </c>
      <c r="ET626">
        <v>468.81</v>
      </c>
      <c r="EU626">
        <v>41.15</v>
      </c>
      <c r="EV626">
        <v>310.27</v>
      </c>
      <c r="EW626">
        <v>35.5</v>
      </c>
      <c r="EX626">
        <v>2.93</v>
      </c>
      <c r="EY626">
        <v>0</v>
      </c>
      <c r="FQ626">
        <v>0</v>
      </c>
      <c r="FR626">
        <f t="shared" si="636"/>
        <v>0</v>
      </c>
      <c r="FS626">
        <v>0</v>
      </c>
      <c r="FT626" t="s">
        <v>28</v>
      </c>
      <c r="FU626" t="s">
        <v>29</v>
      </c>
      <c r="FX626">
        <v>81</v>
      </c>
      <c r="FY626">
        <v>72.25</v>
      </c>
      <c r="GA626" t="s">
        <v>3</v>
      </c>
      <c r="GD626">
        <v>1</v>
      </c>
      <c r="GF626">
        <v>1849954762</v>
      </c>
      <c r="GG626">
        <v>2</v>
      </c>
      <c r="GH626">
        <v>1</v>
      </c>
      <c r="GI626">
        <v>-2</v>
      </c>
      <c r="GJ626">
        <v>0</v>
      </c>
      <c r="GK626">
        <v>0</v>
      </c>
      <c r="GL626">
        <f t="shared" si="637"/>
        <v>0</v>
      </c>
      <c r="GM626">
        <f t="shared" si="638"/>
        <v>460.16</v>
      </c>
      <c r="GN626">
        <f t="shared" si="639"/>
        <v>460.16</v>
      </c>
      <c r="GO626">
        <f t="shared" si="640"/>
        <v>0</v>
      </c>
      <c r="GP626">
        <f t="shared" si="641"/>
        <v>0</v>
      </c>
      <c r="GR626">
        <v>0</v>
      </c>
      <c r="GS626">
        <v>3</v>
      </c>
      <c r="GT626">
        <v>0</v>
      </c>
      <c r="GU626" t="s">
        <v>3</v>
      </c>
      <c r="GV626">
        <f t="shared" si="642"/>
        <v>0</v>
      </c>
      <c r="GW626">
        <v>1</v>
      </c>
      <c r="GX626">
        <f t="shared" si="643"/>
        <v>0</v>
      </c>
      <c r="HA626">
        <v>0</v>
      </c>
      <c r="HB626">
        <v>0</v>
      </c>
      <c r="HC626">
        <f t="shared" si="644"/>
        <v>0</v>
      </c>
      <c r="IK626">
        <v>0</v>
      </c>
    </row>
    <row r="627" spans="1:245" x14ac:dyDescent="0.2">
      <c r="A627">
        <v>17</v>
      </c>
      <c r="B627">
        <v>1</v>
      </c>
      <c r="C627">
        <f>ROW(SmtRes!A1468)</f>
        <v>1468</v>
      </c>
      <c r="D627">
        <f>ROW(EtalonRes!A1454)</f>
        <v>1454</v>
      </c>
      <c r="E627" t="s">
        <v>554</v>
      </c>
      <c r="F627" t="s">
        <v>389</v>
      </c>
      <c r="G627" t="s">
        <v>390</v>
      </c>
      <c r="H627" t="s">
        <v>76</v>
      </c>
      <c r="I627">
        <f>ROUND((3.2*1.05*7)/100,9)</f>
        <v>0.23519999999999999</v>
      </c>
      <c r="J627">
        <v>0</v>
      </c>
      <c r="O627">
        <f t="shared" si="610"/>
        <v>291.22000000000003</v>
      </c>
      <c r="P627">
        <f t="shared" si="611"/>
        <v>36.21</v>
      </c>
      <c r="Q627">
        <f t="shared" si="612"/>
        <v>158.5</v>
      </c>
      <c r="R627">
        <f t="shared" si="613"/>
        <v>13.91</v>
      </c>
      <c r="S627">
        <f t="shared" si="614"/>
        <v>96.51</v>
      </c>
      <c r="T627">
        <f t="shared" si="615"/>
        <v>0</v>
      </c>
      <c r="U627">
        <f t="shared" si="616"/>
        <v>11.042345999999997</v>
      </c>
      <c r="V627">
        <f t="shared" si="617"/>
        <v>0.99063299999999999</v>
      </c>
      <c r="W627">
        <f t="shared" si="618"/>
        <v>0</v>
      </c>
      <c r="X627">
        <f t="shared" si="619"/>
        <v>89.44</v>
      </c>
      <c r="Y627">
        <f t="shared" si="620"/>
        <v>79.5</v>
      </c>
      <c r="AA627">
        <v>47641669</v>
      </c>
      <c r="AB627">
        <f t="shared" si="621"/>
        <v>1238.2064499999999</v>
      </c>
      <c r="AC627">
        <f t="shared" si="622"/>
        <v>153.96</v>
      </c>
      <c r="AD627">
        <f>ROUND((((((ET627*1.15)*1.25))-(((EU627*1.15)*1.25)))+AE627),6)</f>
        <v>673.91437499999995</v>
      </c>
      <c r="AE627">
        <f>ROUND((((EU627*1.15)*1.25)),6)</f>
        <v>59.153125000000003</v>
      </c>
      <c r="AF627">
        <f>ROUND((((EV627*1.15)*1.15)),6)</f>
        <v>410.33207499999997</v>
      </c>
      <c r="AG627">
        <f t="shared" si="623"/>
        <v>0</v>
      </c>
      <c r="AH627">
        <f>(((EW627*1.15)*1.15))</f>
        <v>46.94874999999999</v>
      </c>
      <c r="AI627">
        <f>(((EX627*1.15)*1.25))</f>
        <v>4.211875</v>
      </c>
      <c r="AJ627">
        <f t="shared" si="624"/>
        <v>0</v>
      </c>
      <c r="AK627">
        <v>933.04</v>
      </c>
      <c r="AL627">
        <v>153.96</v>
      </c>
      <c r="AM627">
        <v>468.81</v>
      </c>
      <c r="AN627">
        <v>41.15</v>
      </c>
      <c r="AO627">
        <v>310.27</v>
      </c>
      <c r="AP627">
        <v>0</v>
      </c>
      <c r="AQ627">
        <v>35.5</v>
      </c>
      <c r="AR627">
        <v>2.93</v>
      </c>
      <c r="AS627">
        <v>0</v>
      </c>
      <c r="AT627">
        <v>81</v>
      </c>
      <c r="AU627">
        <v>72</v>
      </c>
      <c r="AV627">
        <v>1</v>
      </c>
      <c r="AW627">
        <v>1</v>
      </c>
      <c r="AZ627">
        <v>1</v>
      </c>
      <c r="BA627">
        <v>1</v>
      </c>
      <c r="BB627">
        <v>1</v>
      </c>
      <c r="BC627">
        <v>1</v>
      </c>
      <c r="BD627" t="s">
        <v>3</v>
      </c>
      <c r="BE627" t="s">
        <v>3</v>
      </c>
      <c r="BF627" t="s">
        <v>3</v>
      </c>
      <c r="BG627" t="s">
        <v>3</v>
      </c>
      <c r="BH627">
        <v>0</v>
      </c>
      <c r="BI627">
        <v>1</v>
      </c>
      <c r="BJ627" t="s">
        <v>391</v>
      </c>
      <c r="BM627">
        <v>9001</v>
      </c>
      <c r="BN627">
        <v>0</v>
      </c>
      <c r="BO627" t="s">
        <v>3</v>
      </c>
      <c r="BP627">
        <v>0</v>
      </c>
      <c r="BQ627">
        <v>2</v>
      </c>
      <c r="BR627">
        <v>0</v>
      </c>
      <c r="BS627">
        <v>1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3</v>
      </c>
      <c r="BZ627">
        <v>90</v>
      </c>
      <c r="CA627">
        <v>85</v>
      </c>
      <c r="CE627">
        <v>0</v>
      </c>
      <c r="CF627">
        <v>0</v>
      </c>
      <c r="CG627">
        <v>0</v>
      </c>
      <c r="CM627">
        <v>0</v>
      </c>
      <c r="CN627" t="s">
        <v>1175</v>
      </c>
      <c r="CO627">
        <v>0</v>
      </c>
      <c r="CP627">
        <f t="shared" si="625"/>
        <v>291.22000000000003</v>
      </c>
      <c r="CQ627">
        <f t="shared" si="626"/>
        <v>153.96</v>
      </c>
      <c r="CR627">
        <f t="shared" si="627"/>
        <v>673.91437499999995</v>
      </c>
      <c r="CS627">
        <f t="shared" si="628"/>
        <v>59.153125000000003</v>
      </c>
      <c r="CT627">
        <f t="shared" si="629"/>
        <v>410.33207499999997</v>
      </c>
      <c r="CU627">
        <f t="shared" si="630"/>
        <v>0</v>
      </c>
      <c r="CV627">
        <f t="shared" si="631"/>
        <v>46.94874999999999</v>
      </c>
      <c r="CW627">
        <f t="shared" si="632"/>
        <v>4.211875</v>
      </c>
      <c r="CX627">
        <f t="shared" si="633"/>
        <v>0</v>
      </c>
      <c r="CY627">
        <f t="shared" si="634"/>
        <v>89.440200000000004</v>
      </c>
      <c r="CZ627">
        <f t="shared" si="635"/>
        <v>79.502399999999994</v>
      </c>
      <c r="DC627" t="s">
        <v>3</v>
      </c>
      <c r="DD627" t="s">
        <v>3</v>
      </c>
      <c r="DE627" t="s">
        <v>348</v>
      </c>
      <c r="DF627" t="s">
        <v>348</v>
      </c>
      <c r="DG627" t="s">
        <v>196</v>
      </c>
      <c r="DH627" t="s">
        <v>3</v>
      </c>
      <c r="DI627" t="s">
        <v>196</v>
      </c>
      <c r="DJ627" t="s">
        <v>348</v>
      </c>
      <c r="DK627" t="s">
        <v>3</v>
      </c>
      <c r="DL627" t="s">
        <v>3</v>
      </c>
      <c r="DM627" t="s">
        <v>3</v>
      </c>
      <c r="DN627">
        <v>0</v>
      </c>
      <c r="DO627">
        <v>0</v>
      </c>
      <c r="DP627">
        <v>1</v>
      </c>
      <c r="DQ627">
        <v>1</v>
      </c>
      <c r="DU627">
        <v>1005</v>
      </c>
      <c r="DV627" t="s">
        <v>76</v>
      </c>
      <c r="DW627" t="s">
        <v>76</v>
      </c>
      <c r="DX627">
        <v>100</v>
      </c>
      <c r="EE627">
        <v>45919569</v>
      </c>
      <c r="EF627">
        <v>2</v>
      </c>
      <c r="EG627" t="s">
        <v>24</v>
      </c>
      <c r="EH627">
        <v>0</v>
      </c>
      <c r="EI627" t="s">
        <v>3</v>
      </c>
      <c r="EJ627">
        <v>1</v>
      </c>
      <c r="EK627">
        <v>9001</v>
      </c>
      <c r="EL627" t="s">
        <v>25</v>
      </c>
      <c r="EM627" t="s">
        <v>26</v>
      </c>
      <c r="EO627" t="s">
        <v>351</v>
      </c>
      <c r="EQ627">
        <v>0</v>
      </c>
      <c r="ER627">
        <v>933.04</v>
      </c>
      <c r="ES627">
        <v>153.96</v>
      </c>
      <c r="ET627">
        <v>468.81</v>
      </c>
      <c r="EU627">
        <v>41.15</v>
      </c>
      <c r="EV627">
        <v>310.27</v>
      </c>
      <c r="EW627">
        <v>35.5</v>
      </c>
      <c r="EX627">
        <v>2.93</v>
      </c>
      <c r="EY627">
        <v>0</v>
      </c>
      <c r="FQ627">
        <v>0</v>
      </c>
      <c r="FR627">
        <f t="shared" si="636"/>
        <v>0</v>
      </c>
      <c r="FS627">
        <v>0</v>
      </c>
      <c r="FT627" t="s">
        <v>28</v>
      </c>
      <c r="FU627" t="s">
        <v>29</v>
      </c>
      <c r="FX627">
        <v>81</v>
      </c>
      <c r="FY627">
        <v>72.25</v>
      </c>
      <c r="GA627" t="s">
        <v>3</v>
      </c>
      <c r="GD627">
        <v>1</v>
      </c>
      <c r="GF627">
        <v>1849954762</v>
      </c>
      <c r="GG627">
        <v>2</v>
      </c>
      <c r="GH627">
        <v>1</v>
      </c>
      <c r="GI627">
        <v>-2</v>
      </c>
      <c r="GJ627">
        <v>0</v>
      </c>
      <c r="GK627">
        <v>0</v>
      </c>
      <c r="GL627">
        <f t="shared" si="637"/>
        <v>0</v>
      </c>
      <c r="GM627">
        <f t="shared" si="638"/>
        <v>460.16</v>
      </c>
      <c r="GN627">
        <f t="shared" si="639"/>
        <v>460.16</v>
      </c>
      <c r="GO627">
        <f t="shared" si="640"/>
        <v>0</v>
      </c>
      <c r="GP627">
        <f t="shared" si="641"/>
        <v>0</v>
      </c>
      <c r="GR627">
        <v>0</v>
      </c>
      <c r="GS627">
        <v>0</v>
      </c>
      <c r="GT627">
        <v>0</v>
      </c>
      <c r="GU627" t="s">
        <v>3</v>
      </c>
      <c r="GV627">
        <f t="shared" si="642"/>
        <v>0</v>
      </c>
      <c r="GW627">
        <v>1</v>
      </c>
      <c r="GX627">
        <f t="shared" si="643"/>
        <v>0</v>
      </c>
      <c r="HA627">
        <v>0</v>
      </c>
      <c r="HB627">
        <v>0</v>
      </c>
      <c r="HC627">
        <f t="shared" si="644"/>
        <v>0</v>
      </c>
      <c r="IK627">
        <v>0</v>
      </c>
    </row>
    <row r="628" spans="1:245" x14ac:dyDescent="0.2">
      <c r="A628">
        <v>18</v>
      </c>
      <c r="B628">
        <v>1</v>
      </c>
      <c r="C628">
        <v>1436</v>
      </c>
      <c r="E628" t="s">
        <v>555</v>
      </c>
      <c r="F628" t="s">
        <v>393</v>
      </c>
      <c r="G628" t="s">
        <v>394</v>
      </c>
      <c r="H628" t="s">
        <v>317</v>
      </c>
      <c r="I628">
        <f>I626*J628</f>
        <v>1.5</v>
      </c>
      <c r="J628">
        <v>6.3775510204081636</v>
      </c>
      <c r="O628">
        <f t="shared" si="610"/>
        <v>77.099999999999994</v>
      </c>
      <c r="P628">
        <f t="shared" si="611"/>
        <v>77.099999999999994</v>
      </c>
      <c r="Q628">
        <f t="shared" si="612"/>
        <v>0</v>
      </c>
      <c r="R628">
        <f t="shared" si="613"/>
        <v>0</v>
      </c>
      <c r="S628">
        <f t="shared" si="614"/>
        <v>0</v>
      </c>
      <c r="T628">
        <f t="shared" si="615"/>
        <v>0</v>
      </c>
      <c r="U628">
        <f t="shared" si="616"/>
        <v>0</v>
      </c>
      <c r="V628">
        <f t="shared" si="617"/>
        <v>0</v>
      </c>
      <c r="W628">
        <f t="shared" si="618"/>
        <v>0</v>
      </c>
      <c r="X628">
        <f t="shared" si="619"/>
        <v>0</v>
      </c>
      <c r="Y628">
        <f t="shared" si="620"/>
        <v>0</v>
      </c>
      <c r="AA628">
        <v>47636896</v>
      </c>
      <c r="AB628">
        <f t="shared" si="621"/>
        <v>51.4</v>
      </c>
      <c r="AC628">
        <f t="shared" si="622"/>
        <v>51.4</v>
      </c>
      <c r="AD628">
        <f>ROUND((((ET628)-(EU628))+AE628),6)</f>
        <v>0</v>
      </c>
      <c r="AE628">
        <f t="shared" ref="AE628:AF631" si="648">ROUND((EU628),6)</f>
        <v>0</v>
      </c>
      <c r="AF628">
        <f t="shared" si="648"/>
        <v>0</v>
      </c>
      <c r="AG628">
        <f t="shared" si="623"/>
        <v>0</v>
      </c>
      <c r="AH628">
        <f t="shared" ref="AH628:AI631" si="649">(EW628)</f>
        <v>0</v>
      </c>
      <c r="AI628">
        <f t="shared" si="649"/>
        <v>0</v>
      </c>
      <c r="AJ628">
        <f t="shared" si="624"/>
        <v>0</v>
      </c>
      <c r="AK628">
        <v>51.4</v>
      </c>
      <c r="AL628">
        <v>51.4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81</v>
      </c>
      <c r="AU628">
        <v>72</v>
      </c>
      <c r="AV628">
        <v>1</v>
      </c>
      <c r="AW628">
        <v>1</v>
      </c>
      <c r="AZ628">
        <v>1</v>
      </c>
      <c r="BA628">
        <v>1</v>
      </c>
      <c r="BB628">
        <v>1</v>
      </c>
      <c r="BC628">
        <v>1</v>
      </c>
      <c r="BD628" t="s">
        <v>3</v>
      </c>
      <c r="BE628" t="s">
        <v>3</v>
      </c>
      <c r="BF628" t="s">
        <v>3</v>
      </c>
      <c r="BG628" t="s">
        <v>3</v>
      </c>
      <c r="BH628">
        <v>3</v>
      </c>
      <c r="BI628">
        <v>1</v>
      </c>
      <c r="BJ628" t="s">
        <v>395</v>
      </c>
      <c r="BM628">
        <v>9001</v>
      </c>
      <c r="BN628">
        <v>0</v>
      </c>
      <c r="BO628" t="s">
        <v>3</v>
      </c>
      <c r="BP628">
        <v>0</v>
      </c>
      <c r="BQ628">
        <v>2</v>
      </c>
      <c r="BR628">
        <v>0</v>
      </c>
      <c r="BS628">
        <v>1</v>
      </c>
      <c r="BT628">
        <v>1</v>
      </c>
      <c r="BU628">
        <v>1</v>
      </c>
      <c r="BV628">
        <v>1</v>
      </c>
      <c r="BW628">
        <v>1</v>
      </c>
      <c r="BX628">
        <v>1</v>
      </c>
      <c r="BY628" t="s">
        <v>3</v>
      </c>
      <c r="BZ628">
        <v>90</v>
      </c>
      <c r="CA628">
        <v>85</v>
      </c>
      <c r="CE628">
        <v>0</v>
      </c>
      <c r="CF628">
        <v>0</v>
      </c>
      <c r="CG628">
        <v>0</v>
      </c>
      <c r="CM628">
        <v>0</v>
      </c>
      <c r="CN628" t="s">
        <v>3</v>
      </c>
      <c r="CO628">
        <v>0</v>
      </c>
      <c r="CP628">
        <f t="shared" si="625"/>
        <v>77.099999999999994</v>
      </c>
      <c r="CQ628">
        <f t="shared" si="626"/>
        <v>51.4</v>
      </c>
      <c r="CR628">
        <f t="shared" si="627"/>
        <v>0</v>
      </c>
      <c r="CS628">
        <f t="shared" si="628"/>
        <v>0</v>
      </c>
      <c r="CT628">
        <f t="shared" si="629"/>
        <v>0</v>
      </c>
      <c r="CU628">
        <f t="shared" si="630"/>
        <v>0</v>
      </c>
      <c r="CV628">
        <f t="shared" si="631"/>
        <v>0</v>
      </c>
      <c r="CW628">
        <f t="shared" si="632"/>
        <v>0</v>
      </c>
      <c r="CX628">
        <f t="shared" si="633"/>
        <v>0</v>
      </c>
      <c r="CY628">
        <f t="shared" si="634"/>
        <v>0</v>
      </c>
      <c r="CZ628">
        <f t="shared" si="635"/>
        <v>0</v>
      </c>
      <c r="DC628" t="s">
        <v>3</v>
      </c>
      <c r="DD628" t="s">
        <v>3</v>
      </c>
      <c r="DE628" t="s">
        <v>3</v>
      </c>
      <c r="DF628" t="s">
        <v>3</v>
      </c>
      <c r="DG628" t="s">
        <v>3</v>
      </c>
      <c r="DH628" t="s">
        <v>3</v>
      </c>
      <c r="DI628" t="s">
        <v>3</v>
      </c>
      <c r="DJ628" t="s">
        <v>3</v>
      </c>
      <c r="DK628" t="s">
        <v>3</v>
      </c>
      <c r="DL628" t="s">
        <v>3</v>
      </c>
      <c r="DM628" t="s">
        <v>3</v>
      </c>
      <c r="DN628">
        <v>0</v>
      </c>
      <c r="DO628">
        <v>0</v>
      </c>
      <c r="DP628">
        <v>1</v>
      </c>
      <c r="DQ628">
        <v>1</v>
      </c>
      <c r="DU628">
        <v>1010</v>
      </c>
      <c r="DV628" t="s">
        <v>317</v>
      </c>
      <c r="DW628" t="s">
        <v>317</v>
      </c>
      <c r="DX628">
        <v>100</v>
      </c>
      <c r="EE628">
        <v>45919569</v>
      </c>
      <c r="EF628">
        <v>2</v>
      </c>
      <c r="EG628" t="s">
        <v>24</v>
      </c>
      <c r="EH628">
        <v>0</v>
      </c>
      <c r="EI628" t="s">
        <v>3</v>
      </c>
      <c r="EJ628">
        <v>1</v>
      </c>
      <c r="EK628">
        <v>9001</v>
      </c>
      <c r="EL628" t="s">
        <v>25</v>
      </c>
      <c r="EM628" t="s">
        <v>26</v>
      </c>
      <c r="EO628" t="s">
        <v>3</v>
      </c>
      <c r="EQ628">
        <v>0</v>
      </c>
      <c r="ER628">
        <v>51.4</v>
      </c>
      <c r="ES628">
        <v>51.4</v>
      </c>
      <c r="ET628">
        <v>0</v>
      </c>
      <c r="EU628">
        <v>0</v>
      </c>
      <c r="EV628">
        <v>0</v>
      </c>
      <c r="EW628">
        <v>0</v>
      </c>
      <c r="EX628">
        <v>0</v>
      </c>
      <c r="FQ628">
        <v>0</v>
      </c>
      <c r="FR628">
        <f t="shared" si="636"/>
        <v>0</v>
      </c>
      <c r="FS628">
        <v>0</v>
      </c>
      <c r="FT628" t="s">
        <v>28</v>
      </c>
      <c r="FU628" t="s">
        <v>29</v>
      </c>
      <c r="FX628">
        <v>81</v>
      </c>
      <c r="FY628">
        <v>72.25</v>
      </c>
      <c r="GA628" t="s">
        <v>3</v>
      </c>
      <c r="GD628">
        <v>1</v>
      </c>
      <c r="GF628">
        <v>-1303502090</v>
      </c>
      <c r="GG628">
        <v>2</v>
      </c>
      <c r="GH628">
        <v>1</v>
      </c>
      <c r="GI628">
        <v>-2</v>
      </c>
      <c r="GJ628">
        <v>0</v>
      </c>
      <c r="GK628">
        <v>0</v>
      </c>
      <c r="GL628">
        <f t="shared" si="637"/>
        <v>0</v>
      </c>
      <c r="GM628">
        <f t="shared" si="638"/>
        <v>77.099999999999994</v>
      </c>
      <c r="GN628">
        <f t="shared" si="639"/>
        <v>77.099999999999994</v>
      </c>
      <c r="GO628">
        <f t="shared" si="640"/>
        <v>0</v>
      </c>
      <c r="GP628">
        <f t="shared" si="641"/>
        <v>0</v>
      </c>
      <c r="GR628">
        <v>0</v>
      </c>
      <c r="GS628">
        <v>3</v>
      </c>
      <c r="GT628">
        <v>0</v>
      </c>
      <c r="GU628" t="s">
        <v>3</v>
      </c>
      <c r="GV628">
        <f t="shared" si="642"/>
        <v>0</v>
      </c>
      <c r="GW628">
        <v>1</v>
      </c>
      <c r="GX628">
        <f t="shared" si="643"/>
        <v>0</v>
      </c>
      <c r="HA628">
        <v>0</v>
      </c>
      <c r="HB628">
        <v>0</v>
      </c>
      <c r="HC628">
        <f t="shared" si="644"/>
        <v>0</v>
      </c>
      <c r="IK628">
        <v>0</v>
      </c>
    </row>
    <row r="629" spans="1:245" x14ac:dyDescent="0.2">
      <c r="A629">
        <v>18</v>
      </c>
      <c r="B629">
        <v>1</v>
      </c>
      <c r="C629">
        <v>1459</v>
      </c>
      <c r="E629" t="s">
        <v>555</v>
      </c>
      <c r="F629" t="s">
        <v>393</v>
      </c>
      <c r="G629" t="s">
        <v>394</v>
      </c>
      <c r="H629" t="s">
        <v>317</v>
      </c>
      <c r="I629">
        <f>I627*J629</f>
        <v>1.5</v>
      </c>
      <c r="J629">
        <v>6.3775510204081636</v>
      </c>
      <c r="O629">
        <f t="shared" si="610"/>
        <v>77.099999999999994</v>
      </c>
      <c r="P629">
        <f t="shared" si="611"/>
        <v>77.099999999999994</v>
      </c>
      <c r="Q629">
        <f t="shared" si="612"/>
        <v>0</v>
      </c>
      <c r="R629">
        <f t="shared" si="613"/>
        <v>0</v>
      </c>
      <c r="S629">
        <f t="shared" si="614"/>
        <v>0</v>
      </c>
      <c r="T629">
        <f t="shared" si="615"/>
        <v>0</v>
      </c>
      <c r="U629">
        <f t="shared" si="616"/>
        <v>0</v>
      </c>
      <c r="V629">
        <f t="shared" si="617"/>
        <v>0</v>
      </c>
      <c r="W629">
        <f t="shared" si="618"/>
        <v>0</v>
      </c>
      <c r="X629">
        <f t="shared" si="619"/>
        <v>0</v>
      </c>
      <c r="Y629">
        <f t="shared" si="620"/>
        <v>0</v>
      </c>
      <c r="AA629">
        <v>47641669</v>
      </c>
      <c r="AB629">
        <f t="shared" si="621"/>
        <v>51.4</v>
      </c>
      <c r="AC629">
        <f t="shared" si="622"/>
        <v>51.4</v>
      </c>
      <c r="AD629">
        <f>ROUND((((ET629)-(EU629))+AE629),6)</f>
        <v>0</v>
      </c>
      <c r="AE629">
        <f t="shared" si="648"/>
        <v>0</v>
      </c>
      <c r="AF629">
        <f t="shared" si="648"/>
        <v>0</v>
      </c>
      <c r="AG629">
        <f t="shared" si="623"/>
        <v>0</v>
      </c>
      <c r="AH629">
        <f t="shared" si="649"/>
        <v>0</v>
      </c>
      <c r="AI629">
        <f t="shared" si="649"/>
        <v>0</v>
      </c>
      <c r="AJ629">
        <f t="shared" si="624"/>
        <v>0</v>
      </c>
      <c r="AK629">
        <v>51.4</v>
      </c>
      <c r="AL629">
        <v>51.4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81</v>
      </c>
      <c r="AU629">
        <v>72</v>
      </c>
      <c r="AV629">
        <v>1</v>
      </c>
      <c r="AW629">
        <v>1</v>
      </c>
      <c r="AZ629">
        <v>1</v>
      </c>
      <c r="BA629">
        <v>1</v>
      </c>
      <c r="BB629">
        <v>1</v>
      </c>
      <c r="BC629">
        <v>1</v>
      </c>
      <c r="BD629" t="s">
        <v>3</v>
      </c>
      <c r="BE629" t="s">
        <v>3</v>
      </c>
      <c r="BF629" t="s">
        <v>3</v>
      </c>
      <c r="BG629" t="s">
        <v>3</v>
      </c>
      <c r="BH629">
        <v>3</v>
      </c>
      <c r="BI629">
        <v>1</v>
      </c>
      <c r="BJ629" t="s">
        <v>395</v>
      </c>
      <c r="BM629">
        <v>9001</v>
      </c>
      <c r="BN629">
        <v>0</v>
      </c>
      <c r="BO629" t="s">
        <v>3</v>
      </c>
      <c r="BP629">
        <v>0</v>
      </c>
      <c r="BQ629">
        <v>2</v>
      </c>
      <c r="BR629">
        <v>0</v>
      </c>
      <c r="BS629">
        <v>1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3</v>
      </c>
      <c r="BZ629">
        <v>90</v>
      </c>
      <c r="CA629">
        <v>85</v>
      </c>
      <c r="CE629">
        <v>0</v>
      </c>
      <c r="CF629">
        <v>0</v>
      </c>
      <c r="CG629">
        <v>0</v>
      </c>
      <c r="CM629">
        <v>0</v>
      </c>
      <c r="CN629" t="s">
        <v>3</v>
      </c>
      <c r="CO629">
        <v>0</v>
      </c>
      <c r="CP629">
        <f t="shared" si="625"/>
        <v>77.099999999999994</v>
      </c>
      <c r="CQ629">
        <f t="shared" si="626"/>
        <v>51.4</v>
      </c>
      <c r="CR629">
        <f t="shared" si="627"/>
        <v>0</v>
      </c>
      <c r="CS629">
        <f t="shared" si="628"/>
        <v>0</v>
      </c>
      <c r="CT629">
        <f t="shared" si="629"/>
        <v>0</v>
      </c>
      <c r="CU629">
        <f t="shared" si="630"/>
        <v>0</v>
      </c>
      <c r="CV629">
        <f t="shared" si="631"/>
        <v>0</v>
      </c>
      <c r="CW629">
        <f t="shared" si="632"/>
        <v>0</v>
      </c>
      <c r="CX629">
        <f t="shared" si="633"/>
        <v>0</v>
      </c>
      <c r="CY629">
        <f t="shared" si="634"/>
        <v>0</v>
      </c>
      <c r="CZ629">
        <f t="shared" si="635"/>
        <v>0</v>
      </c>
      <c r="DC629" t="s">
        <v>3</v>
      </c>
      <c r="DD629" t="s">
        <v>3</v>
      </c>
      <c r="DE629" t="s">
        <v>3</v>
      </c>
      <c r="DF629" t="s">
        <v>3</v>
      </c>
      <c r="DG629" t="s">
        <v>3</v>
      </c>
      <c r="DH629" t="s">
        <v>3</v>
      </c>
      <c r="DI629" t="s">
        <v>3</v>
      </c>
      <c r="DJ629" t="s">
        <v>3</v>
      </c>
      <c r="DK629" t="s">
        <v>3</v>
      </c>
      <c r="DL629" t="s">
        <v>3</v>
      </c>
      <c r="DM629" t="s">
        <v>3</v>
      </c>
      <c r="DN629">
        <v>0</v>
      </c>
      <c r="DO629">
        <v>0</v>
      </c>
      <c r="DP629">
        <v>1</v>
      </c>
      <c r="DQ629">
        <v>1</v>
      </c>
      <c r="DU629">
        <v>1010</v>
      </c>
      <c r="DV629" t="s">
        <v>317</v>
      </c>
      <c r="DW629" t="s">
        <v>317</v>
      </c>
      <c r="DX629">
        <v>100</v>
      </c>
      <c r="EE629">
        <v>45919569</v>
      </c>
      <c r="EF629">
        <v>2</v>
      </c>
      <c r="EG629" t="s">
        <v>24</v>
      </c>
      <c r="EH629">
        <v>0</v>
      </c>
      <c r="EI629" t="s">
        <v>3</v>
      </c>
      <c r="EJ629">
        <v>1</v>
      </c>
      <c r="EK629">
        <v>9001</v>
      </c>
      <c r="EL629" t="s">
        <v>25</v>
      </c>
      <c r="EM629" t="s">
        <v>26</v>
      </c>
      <c r="EO629" t="s">
        <v>3</v>
      </c>
      <c r="EQ629">
        <v>0</v>
      </c>
      <c r="ER629">
        <v>51.4</v>
      </c>
      <c r="ES629">
        <v>51.4</v>
      </c>
      <c r="ET629">
        <v>0</v>
      </c>
      <c r="EU629">
        <v>0</v>
      </c>
      <c r="EV629">
        <v>0</v>
      </c>
      <c r="EW629">
        <v>0</v>
      </c>
      <c r="EX629">
        <v>0</v>
      </c>
      <c r="FQ629">
        <v>0</v>
      </c>
      <c r="FR629">
        <f t="shared" si="636"/>
        <v>0</v>
      </c>
      <c r="FS629">
        <v>0</v>
      </c>
      <c r="FT629" t="s">
        <v>28</v>
      </c>
      <c r="FU629" t="s">
        <v>29</v>
      </c>
      <c r="FX629">
        <v>81</v>
      </c>
      <c r="FY629">
        <v>72.25</v>
      </c>
      <c r="GA629" t="s">
        <v>3</v>
      </c>
      <c r="GD629">
        <v>1</v>
      </c>
      <c r="GF629">
        <v>-1303502090</v>
      </c>
      <c r="GG629">
        <v>2</v>
      </c>
      <c r="GH629">
        <v>1</v>
      </c>
      <c r="GI629">
        <v>-2</v>
      </c>
      <c r="GJ629">
        <v>0</v>
      </c>
      <c r="GK629">
        <v>0</v>
      </c>
      <c r="GL629">
        <f t="shared" si="637"/>
        <v>0</v>
      </c>
      <c r="GM629">
        <f t="shared" si="638"/>
        <v>77.099999999999994</v>
      </c>
      <c r="GN629">
        <f t="shared" si="639"/>
        <v>77.099999999999994</v>
      </c>
      <c r="GO629">
        <f t="shared" si="640"/>
        <v>0</v>
      </c>
      <c r="GP629">
        <f t="shared" si="641"/>
        <v>0</v>
      </c>
      <c r="GR629">
        <v>0</v>
      </c>
      <c r="GS629">
        <v>0</v>
      </c>
      <c r="GT629">
        <v>0</v>
      </c>
      <c r="GU629" t="s">
        <v>3</v>
      </c>
      <c r="GV629">
        <f t="shared" si="642"/>
        <v>0</v>
      </c>
      <c r="GW629">
        <v>1</v>
      </c>
      <c r="GX629">
        <f t="shared" si="643"/>
        <v>0</v>
      </c>
      <c r="HA629">
        <v>0</v>
      </c>
      <c r="HB629">
        <v>0</v>
      </c>
      <c r="HC629">
        <f t="shared" si="644"/>
        <v>0</v>
      </c>
      <c r="IK629">
        <v>0</v>
      </c>
    </row>
    <row r="630" spans="1:245" x14ac:dyDescent="0.2">
      <c r="A630">
        <v>18</v>
      </c>
      <c r="B630">
        <v>1</v>
      </c>
      <c r="C630">
        <v>1441</v>
      </c>
      <c r="E630" t="s">
        <v>556</v>
      </c>
      <c r="F630" t="s">
        <v>397</v>
      </c>
      <c r="G630" t="s">
        <v>477</v>
      </c>
      <c r="H630" t="s">
        <v>399</v>
      </c>
      <c r="I630">
        <f>I626*J630</f>
        <v>23.990400000000001</v>
      </c>
      <c r="J630">
        <v>102.00000000000001</v>
      </c>
      <c r="O630">
        <f t="shared" si="610"/>
        <v>1069.73</v>
      </c>
      <c r="P630">
        <f t="shared" si="611"/>
        <v>1069.73</v>
      </c>
      <c r="Q630">
        <f t="shared" si="612"/>
        <v>0</v>
      </c>
      <c r="R630">
        <f t="shared" si="613"/>
        <v>0</v>
      </c>
      <c r="S630">
        <f t="shared" si="614"/>
        <v>0</v>
      </c>
      <c r="T630">
        <f t="shared" si="615"/>
        <v>0</v>
      </c>
      <c r="U630">
        <f t="shared" si="616"/>
        <v>0</v>
      </c>
      <c r="V630">
        <f t="shared" si="617"/>
        <v>0</v>
      </c>
      <c r="W630">
        <f t="shared" si="618"/>
        <v>0</v>
      </c>
      <c r="X630">
        <f t="shared" si="619"/>
        <v>0</v>
      </c>
      <c r="Y630">
        <f t="shared" si="620"/>
        <v>0</v>
      </c>
      <c r="AA630">
        <v>47636896</v>
      </c>
      <c r="AB630">
        <f t="shared" si="621"/>
        <v>44.59</v>
      </c>
      <c r="AC630">
        <f t="shared" si="622"/>
        <v>44.59</v>
      </c>
      <c r="AD630">
        <f>ROUND((((ET630)-(EU630))+AE630),6)</f>
        <v>0</v>
      </c>
      <c r="AE630">
        <f t="shared" si="648"/>
        <v>0</v>
      </c>
      <c r="AF630">
        <f t="shared" si="648"/>
        <v>0</v>
      </c>
      <c r="AG630">
        <f t="shared" si="623"/>
        <v>0</v>
      </c>
      <c r="AH630">
        <f t="shared" si="649"/>
        <v>0</v>
      </c>
      <c r="AI630">
        <f t="shared" si="649"/>
        <v>0</v>
      </c>
      <c r="AJ630">
        <f t="shared" si="624"/>
        <v>0</v>
      </c>
      <c r="AK630">
        <v>44.59</v>
      </c>
      <c r="AL630">
        <v>44.59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81</v>
      </c>
      <c r="AU630">
        <v>72</v>
      </c>
      <c r="AV630">
        <v>1</v>
      </c>
      <c r="AW630">
        <v>1</v>
      </c>
      <c r="AZ630">
        <v>1</v>
      </c>
      <c r="BA630">
        <v>1</v>
      </c>
      <c r="BB630">
        <v>1</v>
      </c>
      <c r="BC630">
        <v>1</v>
      </c>
      <c r="BD630" t="s">
        <v>3</v>
      </c>
      <c r="BE630" t="s">
        <v>3</v>
      </c>
      <c r="BF630" t="s">
        <v>3</v>
      </c>
      <c r="BG630" t="s">
        <v>3</v>
      </c>
      <c r="BH630">
        <v>3</v>
      </c>
      <c r="BI630">
        <v>1</v>
      </c>
      <c r="BJ630" t="s">
        <v>400</v>
      </c>
      <c r="BM630">
        <v>9001</v>
      </c>
      <c r="BN630">
        <v>0</v>
      </c>
      <c r="BO630" t="s">
        <v>3</v>
      </c>
      <c r="BP630">
        <v>0</v>
      </c>
      <c r="BQ630">
        <v>2</v>
      </c>
      <c r="BR630">
        <v>0</v>
      </c>
      <c r="BS630">
        <v>1</v>
      </c>
      <c r="BT630">
        <v>1</v>
      </c>
      <c r="BU630">
        <v>1</v>
      </c>
      <c r="BV630">
        <v>1</v>
      </c>
      <c r="BW630">
        <v>1</v>
      </c>
      <c r="BX630">
        <v>1</v>
      </c>
      <c r="BY630" t="s">
        <v>3</v>
      </c>
      <c r="BZ630">
        <v>90</v>
      </c>
      <c r="CA630">
        <v>85</v>
      </c>
      <c r="CE630">
        <v>0</v>
      </c>
      <c r="CF630">
        <v>0</v>
      </c>
      <c r="CG630">
        <v>0</v>
      </c>
      <c r="CM630">
        <v>0</v>
      </c>
      <c r="CN630" t="s">
        <v>3</v>
      </c>
      <c r="CO630">
        <v>0</v>
      </c>
      <c r="CP630">
        <f t="shared" si="625"/>
        <v>1069.73</v>
      </c>
      <c r="CQ630">
        <f t="shared" si="626"/>
        <v>44.59</v>
      </c>
      <c r="CR630">
        <f t="shared" si="627"/>
        <v>0</v>
      </c>
      <c r="CS630">
        <f t="shared" si="628"/>
        <v>0</v>
      </c>
      <c r="CT630">
        <f t="shared" si="629"/>
        <v>0</v>
      </c>
      <c r="CU630">
        <f t="shared" si="630"/>
        <v>0</v>
      </c>
      <c r="CV630">
        <f t="shared" si="631"/>
        <v>0</v>
      </c>
      <c r="CW630">
        <f t="shared" si="632"/>
        <v>0</v>
      </c>
      <c r="CX630">
        <f t="shared" si="633"/>
        <v>0</v>
      </c>
      <c r="CY630">
        <f t="shared" si="634"/>
        <v>0</v>
      </c>
      <c r="CZ630">
        <f t="shared" si="635"/>
        <v>0</v>
      </c>
      <c r="DC630" t="s">
        <v>3</v>
      </c>
      <c r="DD630" t="s">
        <v>3</v>
      </c>
      <c r="DE630" t="s">
        <v>3</v>
      </c>
      <c r="DF630" t="s">
        <v>3</v>
      </c>
      <c r="DG630" t="s">
        <v>3</v>
      </c>
      <c r="DH630" t="s">
        <v>3</v>
      </c>
      <c r="DI630" t="s">
        <v>3</v>
      </c>
      <c r="DJ630" t="s">
        <v>3</v>
      </c>
      <c r="DK630" t="s">
        <v>3</v>
      </c>
      <c r="DL630" t="s">
        <v>3</v>
      </c>
      <c r="DM630" t="s">
        <v>3</v>
      </c>
      <c r="DN630">
        <v>0</v>
      </c>
      <c r="DO630">
        <v>0</v>
      </c>
      <c r="DP630">
        <v>1</v>
      </c>
      <c r="DQ630">
        <v>1</v>
      </c>
      <c r="DU630">
        <v>1005</v>
      </c>
      <c r="DV630" t="s">
        <v>399</v>
      </c>
      <c r="DW630" t="s">
        <v>399</v>
      </c>
      <c r="DX630">
        <v>1</v>
      </c>
      <c r="EE630">
        <v>45919569</v>
      </c>
      <c r="EF630">
        <v>2</v>
      </c>
      <c r="EG630" t="s">
        <v>24</v>
      </c>
      <c r="EH630">
        <v>0</v>
      </c>
      <c r="EI630" t="s">
        <v>3</v>
      </c>
      <c r="EJ630">
        <v>1</v>
      </c>
      <c r="EK630">
        <v>9001</v>
      </c>
      <c r="EL630" t="s">
        <v>25</v>
      </c>
      <c r="EM630" t="s">
        <v>26</v>
      </c>
      <c r="EO630" t="s">
        <v>3</v>
      </c>
      <c r="EQ630">
        <v>0</v>
      </c>
      <c r="ER630">
        <v>44.59</v>
      </c>
      <c r="ES630">
        <v>44.59</v>
      </c>
      <c r="ET630">
        <v>0</v>
      </c>
      <c r="EU630">
        <v>0</v>
      </c>
      <c r="EV630">
        <v>0</v>
      </c>
      <c r="EW630">
        <v>0</v>
      </c>
      <c r="EX630">
        <v>0</v>
      </c>
      <c r="FQ630">
        <v>0</v>
      </c>
      <c r="FR630">
        <f t="shared" si="636"/>
        <v>0</v>
      </c>
      <c r="FS630">
        <v>0</v>
      </c>
      <c r="FT630" t="s">
        <v>28</v>
      </c>
      <c r="FU630" t="s">
        <v>29</v>
      </c>
      <c r="FX630">
        <v>81</v>
      </c>
      <c r="FY630">
        <v>72.25</v>
      </c>
      <c r="GA630" t="s">
        <v>3</v>
      </c>
      <c r="GD630">
        <v>1</v>
      </c>
      <c r="GF630">
        <v>1854162943</v>
      </c>
      <c r="GG630">
        <v>2</v>
      </c>
      <c r="GH630">
        <v>1</v>
      </c>
      <c r="GI630">
        <v>-2</v>
      </c>
      <c r="GJ630">
        <v>0</v>
      </c>
      <c r="GK630">
        <v>0</v>
      </c>
      <c r="GL630">
        <f t="shared" si="637"/>
        <v>0</v>
      </c>
      <c r="GM630">
        <f t="shared" si="638"/>
        <v>1069.73</v>
      </c>
      <c r="GN630">
        <f t="shared" si="639"/>
        <v>1069.73</v>
      </c>
      <c r="GO630">
        <f t="shared" si="640"/>
        <v>0</v>
      </c>
      <c r="GP630">
        <f t="shared" si="641"/>
        <v>0</v>
      </c>
      <c r="GR630">
        <v>0</v>
      </c>
      <c r="GS630">
        <v>3</v>
      </c>
      <c r="GT630">
        <v>0</v>
      </c>
      <c r="GU630" t="s">
        <v>3</v>
      </c>
      <c r="GV630">
        <f t="shared" si="642"/>
        <v>0</v>
      </c>
      <c r="GW630">
        <v>1</v>
      </c>
      <c r="GX630">
        <f t="shared" si="643"/>
        <v>0</v>
      </c>
      <c r="HA630">
        <v>0</v>
      </c>
      <c r="HB630">
        <v>0</v>
      </c>
      <c r="HC630">
        <f t="shared" si="644"/>
        <v>0</v>
      </c>
      <c r="IK630">
        <v>0</v>
      </c>
    </row>
    <row r="631" spans="1:245" x14ac:dyDescent="0.2">
      <c r="A631">
        <v>18</v>
      </c>
      <c r="B631">
        <v>1</v>
      </c>
      <c r="C631">
        <v>1464</v>
      </c>
      <c r="E631" t="s">
        <v>556</v>
      </c>
      <c r="F631" t="s">
        <v>397</v>
      </c>
      <c r="G631" t="s">
        <v>477</v>
      </c>
      <c r="H631" t="s">
        <v>399</v>
      </c>
      <c r="I631">
        <f>I627*J631</f>
        <v>23.990400000000001</v>
      </c>
      <c r="J631">
        <v>102.00000000000001</v>
      </c>
      <c r="O631">
        <f t="shared" si="610"/>
        <v>1069.73</v>
      </c>
      <c r="P631">
        <f t="shared" si="611"/>
        <v>1069.73</v>
      </c>
      <c r="Q631">
        <f t="shared" si="612"/>
        <v>0</v>
      </c>
      <c r="R631">
        <f t="shared" si="613"/>
        <v>0</v>
      </c>
      <c r="S631">
        <f t="shared" si="614"/>
        <v>0</v>
      </c>
      <c r="T631">
        <f t="shared" si="615"/>
        <v>0</v>
      </c>
      <c r="U631">
        <f t="shared" si="616"/>
        <v>0</v>
      </c>
      <c r="V631">
        <f t="shared" si="617"/>
        <v>0</v>
      </c>
      <c r="W631">
        <f t="shared" si="618"/>
        <v>0</v>
      </c>
      <c r="X631">
        <f t="shared" si="619"/>
        <v>0</v>
      </c>
      <c r="Y631">
        <f t="shared" si="620"/>
        <v>0</v>
      </c>
      <c r="AA631">
        <v>47641669</v>
      </c>
      <c r="AB631">
        <f t="shared" si="621"/>
        <v>44.59</v>
      </c>
      <c r="AC631">
        <f t="shared" si="622"/>
        <v>44.59</v>
      </c>
      <c r="AD631">
        <f>ROUND((((ET631)-(EU631))+AE631),6)</f>
        <v>0</v>
      </c>
      <c r="AE631">
        <f t="shared" si="648"/>
        <v>0</v>
      </c>
      <c r="AF631">
        <f t="shared" si="648"/>
        <v>0</v>
      </c>
      <c r="AG631">
        <f t="shared" si="623"/>
        <v>0</v>
      </c>
      <c r="AH631">
        <f t="shared" si="649"/>
        <v>0</v>
      </c>
      <c r="AI631">
        <f t="shared" si="649"/>
        <v>0</v>
      </c>
      <c r="AJ631">
        <f t="shared" si="624"/>
        <v>0</v>
      </c>
      <c r="AK631">
        <v>44.59</v>
      </c>
      <c r="AL631">
        <v>44.59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81</v>
      </c>
      <c r="AU631">
        <v>72</v>
      </c>
      <c r="AV631">
        <v>1</v>
      </c>
      <c r="AW631">
        <v>1</v>
      </c>
      <c r="AZ631">
        <v>1</v>
      </c>
      <c r="BA631">
        <v>1</v>
      </c>
      <c r="BB631">
        <v>1</v>
      </c>
      <c r="BC631">
        <v>1</v>
      </c>
      <c r="BD631" t="s">
        <v>3</v>
      </c>
      <c r="BE631" t="s">
        <v>3</v>
      </c>
      <c r="BF631" t="s">
        <v>3</v>
      </c>
      <c r="BG631" t="s">
        <v>3</v>
      </c>
      <c r="BH631">
        <v>3</v>
      </c>
      <c r="BI631">
        <v>1</v>
      </c>
      <c r="BJ631" t="s">
        <v>400</v>
      </c>
      <c r="BM631">
        <v>9001</v>
      </c>
      <c r="BN631">
        <v>0</v>
      </c>
      <c r="BO631" t="s">
        <v>3</v>
      </c>
      <c r="BP631">
        <v>0</v>
      </c>
      <c r="BQ631">
        <v>2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3</v>
      </c>
      <c r="BZ631">
        <v>90</v>
      </c>
      <c r="CA631">
        <v>85</v>
      </c>
      <c r="CE631">
        <v>0</v>
      </c>
      <c r="CF631">
        <v>0</v>
      </c>
      <c r="CG631">
        <v>0</v>
      </c>
      <c r="CM631">
        <v>0</v>
      </c>
      <c r="CN631" t="s">
        <v>3</v>
      </c>
      <c r="CO631">
        <v>0</v>
      </c>
      <c r="CP631">
        <f t="shared" si="625"/>
        <v>1069.73</v>
      </c>
      <c r="CQ631">
        <f t="shared" si="626"/>
        <v>44.59</v>
      </c>
      <c r="CR631">
        <f t="shared" si="627"/>
        <v>0</v>
      </c>
      <c r="CS631">
        <f t="shared" si="628"/>
        <v>0</v>
      </c>
      <c r="CT631">
        <f t="shared" si="629"/>
        <v>0</v>
      </c>
      <c r="CU631">
        <f t="shared" si="630"/>
        <v>0</v>
      </c>
      <c r="CV631">
        <f t="shared" si="631"/>
        <v>0</v>
      </c>
      <c r="CW631">
        <f t="shared" si="632"/>
        <v>0</v>
      </c>
      <c r="CX631">
        <f t="shared" si="633"/>
        <v>0</v>
      </c>
      <c r="CY631">
        <f t="shared" si="634"/>
        <v>0</v>
      </c>
      <c r="CZ631">
        <f t="shared" si="635"/>
        <v>0</v>
      </c>
      <c r="DC631" t="s">
        <v>3</v>
      </c>
      <c r="DD631" t="s">
        <v>3</v>
      </c>
      <c r="DE631" t="s">
        <v>3</v>
      </c>
      <c r="DF631" t="s">
        <v>3</v>
      </c>
      <c r="DG631" t="s">
        <v>3</v>
      </c>
      <c r="DH631" t="s">
        <v>3</v>
      </c>
      <c r="DI631" t="s">
        <v>3</v>
      </c>
      <c r="DJ631" t="s">
        <v>3</v>
      </c>
      <c r="DK631" t="s">
        <v>3</v>
      </c>
      <c r="DL631" t="s">
        <v>3</v>
      </c>
      <c r="DM631" t="s">
        <v>3</v>
      </c>
      <c r="DN631">
        <v>0</v>
      </c>
      <c r="DO631">
        <v>0</v>
      </c>
      <c r="DP631">
        <v>1</v>
      </c>
      <c r="DQ631">
        <v>1</v>
      </c>
      <c r="DU631">
        <v>1005</v>
      </c>
      <c r="DV631" t="s">
        <v>399</v>
      </c>
      <c r="DW631" t="s">
        <v>399</v>
      </c>
      <c r="DX631">
        <v>1</v>
      </c>
      <c r="EE631">
        <v>45919569</v>
      </c>
      <c r="EF631">
        <v>2</v>
      </c>
      <c r="EG631" t="s">
        <v>24</v>
      </c>
      <c r="EH631">
        <v>0</v>
      </c>
      <c r="EI631" t="s">
        <v>3</v>
      </c>
      <c r="EJ631">
        <v>1</v>
      </c>
      <c r="EK631">
        <v>9001</v>
      </c>
      <c r="EL631" t="s">
        <v>25</v>
      </c>
      <c r="EM631" t="s">
        <v>26</v>
      </c>
      <c r="EO631" t="s">
        <v>3</v>
      </c>
      <c r="EQ631">
        <v>0</v>
      </c>
      <c r="ER631">
        <v>44.59</v>
      </c>
      <c r="ES631">
        <v>44.59</v>
      </c>
      <c r="ET631">
        <v>0</v>
      </c>
      <c r="EU631">
        <v>0</v>
      </c>
      <c r="EV631">
        <v>0</v>
      </c>
      <c r="EW631">
        <v>0</v>
      </c>
      <c r="EX631">
        <v>0</v>
      </c>
      <c r="FQ631">
        <v>0</v>
      </c>
      <c r="FR631">
        <f t="shared" si="636"/>
        <v>0</v>
      </c>
      <c r="FS631">
        <v>0</v>
      </c>
      <c r="FT631" t="s">
        <v>28</v>
      </c>
      <c r="FU631" t="s">
        <v>29</v>
      </c>
      <c r="FX631">
        <v>81</v>
      </c>
      <c r="FY631">
        <v>72.25</v>
      </c>
      <c r="GA631" t="s">
        <v>3</v>
      </c>
      <c r="GD631">
        <v>1</v>
      </c>
      <c r="GF631">
        <v>1854162943</v>
      </c>
      <c r="GG631">
        <v>2</v>
      </c>
      <c r="GH631">
        <v>1</v>
      </c>
      <c r="GI631">
        <v>-2</v>
      </c>
      <c r="GJ631">
        <v>0</v>
      </c>
      <c r="GK631">
        <v>0</v>
      </c>
      <c r="GL631">
        <f t="shared" si="637"/>
        <v>0</v>
      </c>
      <c r="GM631">
        <f t="shared" si="638"/>
        <v>1069.73</v>
      </c>
      <c r="GN631">
        <f t="shared" si="639"/>
        <v>1069.73</v>
      </c>
      <c r="GO631">
        <f t="shared" si="640"/>
        <v>0</v>
      </c>
      <c r="GP631">
        <f t="shared" si="641"/>
        <v>0</v>
      </c>
      <c r="GR631">
        <v>0</v>
      </c>
      <c r="GS631">
        <v>0</v>
      </c>
      <c r="GT631">
        <v>0</v>
      </c>
      <c r="GU631" t="s">
        <v>3</v>
      </c>
      <c r="GV631">
        <f t="shared" si="642"/>
        <v>0</v>
      </c>
      <c r="GW631">
        <v>1</v>
      </c>
      <c r="GX631">
        <f t="shared" si="643"/>
        <v>0</v>
      </c>
      <c r="HA631">
        <v>0</v>
      </c>
      <c r="HB631">
        <v>0</v>
      </c>
      <c r="HC631">
        <f t="shared" si="644"/>
        <v>0</v>
      </c>
      <c r="IK631">
        <v>0</v>
      </c>
    </row>
    <row r="632" spans="1:245" x14ac:dyDescent="0.2">
      <c r="A632">
        <v>17</v>
      </c>
      <c r="B632">
        <v>1</v>
      </c>
      <c r="C632">
        <f>ROW(SmtRes!A1473)</f>
        <v>1473</v>
      </c>
      <c r="D632">
        <f>ROW(EtalonRes!A1460)</f>
        <v>1460</v>
      </c>
      <c r="E632" t="s">
        <v>557</v>
      </c>
      <c r="F632" t="s">
        <v>402</v>
      </c>
      <c r="G632" t="s">
        <v>403</v>
      </c>
      <c r="H632" t="s">
        <v>122</v>
      </c>
      <c r="I632">
        <f>ROUND(12/100,9)</f>
        <v>0.12</v>
      </c>
      <c r="J632">
        <v>0</v>
      </c>
      <c r="O632">
        <f t="shared" si="610"/>
        <v>19.440000000000001</v>
      </c>
      <c r="P632">
        <f t="shared" si="611"/>
        <v>0</v>
      </c>
      <c r="Q632">
        <f t="shared" si="612"/>
        <v>0.56999999999999995</v>
      </c>
      <c r="R632">
        <f t="shared" si="613"/>
        <v>0.1</v>
      </c>
      <c r="S632">
        <f t="shared" si="614"/>
        <v>18.87</v>
      </c>
      <c r="T632">
        <f t="shared" si="615"/>
        <v>0</v>
      </c>
      <c r="U632">
        <f t="shared" si="616"/>
        <v>2.0313599999999994</v>
      </c>
      <c r="V632">
        <f t="shared" si="617"/>
        <v>8.624999999999999E-3</v>
      </c>
      <c r="W632">
        <f t="shared" si="618"/>
        <v>0</v>
      </c>
      <c r="X632">
        <f t="shared" si="619"/>
        <v>15.37</v>
      </c>
      <c r="Y632">
        <f t="shared" si="620"/>
        <v>13.66</v>
      </c>
      <c r="AA632">
        <v>47636896</v>
      </c>
      <c r="AB632">
        <f t="shared" si="621"/>
        <v>161.98785000000001</v>
      </c>
      <c r="AC632">
        <f t="shared" si="622"/>
        <v>0</v>
      </c>
      <c r="AD632">
        <f>ROUND((((((ET632*1.15)*1.25))-(((EU632*1.15)*1.25)))+AE632),6)</f>
        <v>4.7293750000000001</v>
      </c>
      <c r="AE632">
        <f>ROUND((((EU632*1.15)*1.25)),6)</f>
        <v>0.83374999999999999</v>
      </c>
      <c r="AF632">
        <f>ROUND((((EV632*1.15)*1.15)),6)</f>
        <v>157.258475</v>
      </c>
      <c r="AG632">
        <f t="shared" si="623"/>
        <v>0</v>
      </c>
      <c r="AH632">
        <f>(((EW632*1.15)*1.15))</f>
        <v>16.927999999999997</v>
      </c>
      <c r="AI632">
        <f>(((EX632*1.15)*1.25))</f>
        <v>7.1874999999999994E-2</v>
      </c>
      <c r="AJ632">
        <f t="shared" si="624"/>
        <v>0</v>
      </c>
      <c r="AK632">
        <v>122.2</v>
      </c>
      <c r="AL632">
        <v>0</v>
      </c>
      <c r="AM632">
        <v>3.29</v>
      </c>
      <c r="AN632">
        <v>0.57999999999999996</v>
      </c>
      <c r="AO632">
        <v>118.91</v>
      </c>
      <c r="AP632">
        <v>0</v>
      </c>
      <c r="AQ632">
        <v>12.8</v>
      </c>
      <c r="AR632">
        <v>0.05</v>
      </c>
      <c r="AS632">
        <v>0</v>
      </c>
      <c r="AT632">
        <v>81</v>
      </c>
      <c r="AU632">
        <v>72</v>
      </c>
      <c r="AV632">
        <v>1</v>
      </c>
      <c r="AW632">
        <v>1</v>
      </c>
      <c r="AZ632">
        <v>1</v>
      </c>
      <c r="BA632">
        <v>1</v>
      </c>
      <c r="BB632">
        <v>1</v>
      </c>
      <c r="BC632">
        <v>1</v>
      </c>
      <c r="BD632" t="s">
        <v>3</v>
      </c>
      <c r="BE632" t="s">
        <v>3</v>
      </c>
      <c r="BF632" t="s">
        <v>3</v>
      </c>
      <c r="BG632" t="s">
        <v>3</v>
      </c>
      <c r="BH632">
        <v>0</v>
      </c>
      <c r="BI632">
        <v>1</v>
      </c>
      <c r="BJ632" t="s">
        <v>404</v>
      </c>
      <c r="BM632">
        <v>9001</v>
      </c>
      <c r="BN632">
        <v>0</v>
      </c>
      <c r="BO632" t="s">
        <v>3</v>
      </c>
      <c r="BP632">
        <v>0</v>
      </c>
      <c r="BQ632">
        <v>2</v>
      </c>
      <c r="BR632">
        <v>0</v>
      </c>
      <c r="BS632">
        <v>1</v>
      </c>
      <c r="BT632">
        <v>1</v>
      </c>
      <c r="BU632">
        <v>1</v>
      </c>
      <c r="BV632">
        <v>1</v>
      </c>
      <c r="BW632">
        <v>1</v>
      </c>
      <c r="BX632">
        <v>1</v>
      </c>
      <c r="BY632" t="s">
        <v>3</v>
      </c>
      <c r="BZ632">
        <v>90</v>
      </c>
      <c r="CA632">
        <v>85</v>
      </c>
      <c r="CE632">
        <v>0</v>
      </c>
      <c r="CF632">
        <v>0</v>
      </c>
      <c r="CG632">
        <v>0</v>
      </c>
      <c r="CM632">
        <v>0</v>
      </c>
      <c r="CN632" t="s">
        <v>1175</v>
      </c>
      <c r="CO632">
        <v>0</v>
      </c>
      <c r="CP632">
        <f t="shared" si="625"/>
        <v>19.440000000000001</v>
      </c>
      <c r="CQ632">
        <f t="shared" si="626"/>
        <v>0</v>
      </c>
      <c r="CR632">
        <f t="shared" si="627"/>
        <v>4.7293750000000001</v>
      </c>
      <c r="CS632">
        <f t="shared" si="628"/>
        <v>0.83374999999999999</v>
      </c>
      <c r="CT632">
        <f t="shared" si="629"/>
        <v>157.258475</v>
      </c>
      <c r="CU632">
        <f t="shared" si="630"/>
        <v>0</v>
      </c>
      <c r="CV632">
        <f t="shared" si="631"/>
        <v>16.927999999999997</v>
      </c>
      <c r="CW632">
        <f t="shared" si="632"/>
        <v>7.1874999999999994E-2</v>
      </c>
      <c r="CX632">
        <f t="shared" si="633"/>
        <v>0</v>
      </c>
      <c r="CY632">
        <f t="shared" si="634"/>
        <v>15.365700000000002</v>
      </c>
      <c r="CZ632">
        <f t="shared" si="635"/>
        <v>13.658400000000002</v>
      </c>
      <c r="DC632" t="s">
        <v>3</v>
      </c>
      <c r="DD632" t="s">
        <v>3</v>
      </c>
      <c r="DE632" t="s">
        <v>348</v>
      </c>
      <c r="DF632" t="s">
        <v>348</v>
      </c>
      <c r="DG632" t="s">
        <v>196</v>
      </c>
      <c r="DH632" t="s">
        <v>3</v>
      </c>
      <c r="DI632" t="s">
        <v>196</v>
      </c>
      <c r="DJ632" t="s">
        <v>348</v>
      </c>
      <c r="DK632" t="s">
        <v>3</v>
      </c>
      <c r="DL632" t="s">
        <v>3</v>
      </c>
      <c r="DM632" t="s">
        <v>3</v>
      </c>
      <c r="DN632">
        <v>0</v>
      </c>
      <c r="DO632">
        <v>0</v>
      </c>
      <c r="DP632">
        <v>1</v>
      </c>
      <c r="DQ632">
        <v>1</v>
      </c>
      <c r="DU632">
        <v>1003</v>
      </c>
      <c r="DV632" t="s">
        <v>122</v>
      </c>
      <c r="DW632" t="s">
        <v>122</v>
      </c>
      <c r="DX632">
        <v>100</v>
      </c>
      <c r="EE632">
        <v>45919569</v>
      </c>
      <c r="EF632">
        <v>2</v>
      </c>
      <c r="EG632" t="s">
        <v>24</v>
      </c>
      <c r="EH632">
        <v>0</v>
      </c>
      <c r="EI632" t="s">
        <v>3</v>
      </c>
      <c r="EJ632">
        <v>1</v>
      </c>
      <c r="EK632">
        <v>9001</v>
      </c>
      <c r="EL632" t="s">
        <v>25</v>
      </c>
      <c r="EM632" t="s">
        <v>26</v>
      </c>
      <c r="EO632" t="s">
        <v>351</v>
      </c>
      <c r="EQ632">
        <v>0</v>
      </c>
      <c r="ER632">
        <v>122.2</v>
      </c>
      <c r="ES632">
        <v>0</v>
      </c>
      <c r="ET632">
        <v>3.29</v>
      </c>
      <c r="EU632">
        <v>0.57999999999999996</v>
      </c>
      <c r="EV632">
        <v>118.91</v>
      </c>
      <c r="EW632">
        <v>12.8</v>
      </c>
      <c r="EX632">
        <v>0.05</v>
      </c>
      <c r="EY632">
        <v>0</v>
      </c>
      <c r="FQ632">
        <v>0</v>
      </c>
      <c r="FR632">
        <f t="shared" si="636"/>
        <v>0</v>
      </c>
      <c r="FS632">
        <v>0</v>
      </c>
      <c r="FT632" t="s">
        <v>28</v>
      </c>
      <c r="FU632" t="s">
        <v>29</v>
      </c>
      <c r="FX632">
        <v>81</v>
      </c>
      <c r="FY632">
        <v>72.25</v>
      </c>
      <c r="GA632" t="s">
        <v>3</v>
      </c>
      <c r="GD632">
        <v>1</v>
      </c>
      <c r="GF632">
        <v>-1468733713</v>
      </c>
      <c r="GG632">
        <v>2</v>
      </c>
      <c r="GH632">
        <v>1</v>
      </c>
      <c r="GI632">
        <v>-2</v>
      </c>
      <c r="GJ632">
        <v>0</v>
      </c>
      <c r="GK632">
        <v>0</v>
      </c>
      <c r="GL632">
        <f t="shared" si="637"/>
        <v>0</v>
      </c>
      <c r="GM632">
        <f t="shared" si="638"/>
        <v>48.47</v>
      </c>
      <c r="GN632">
        <f t="shared" si="639"/>
        <v>48.47</v>
      </c>
      <c r="GO632">
        <f t="shared" si="640"/>
        <v>0</v>
      </c>
      <c r="GP632">
        <f t="shared" si="641"/>
        <v>0</v>
      </c>
      <c r="GR632">
        <v>0</v>
      </c>
      <c r="GS632">
        <v>3</v>
      </c>
      <c r="GT632">
        <v>0</v>
      </c>
      <c r="GU632" t="s">
        <v>3</v>
      </c>
      <c r="GV632">
        <f t="shared" si="642"/>
        <v>0</v>
      </c>
      <c r="GW632">
        <v>1</v>
      </c>
      <c r="GX632">
        <f t="shared" si="643"/>
        <v>0</v>
      </c>
      <c r="HA632">
        <v>0</v>
      </c>
      <c r="HB632">
        <v>0</v>
      </c>
      <c r="HC632">
        <f t="shared" si="644"/>
        <v>0</v>
      </c>
      <c r="IK632">
        <v>0</v>
      </c>
    </row>
    <row r="633" spans="1:245" x14ac:dyDescent="0.2">
      <c r="A633">
        <v>17</v>
      </c>
      <c r="B633">
        <v>1</v>
      </c>
      <c r="C633">
        <f>ROW(SmtRes!A1478)</f>
        <v>1478</v>
      </c>
      <c r="D633">
        <f>ROW(EtalonRes!A1466)</f>
        <v>1466</v>
      </c>
      <c r="E633" t="s">
        <v>557</v>
      </c>
      <c r="F633" t="s">
        <v>402</v>
      </c>
      <c r="G633" t="s">
        <v>403</v>
      </c>
      <c r="H633" t="s">
        <v>122</v>
      </c>
      <c r="I633">
        <f>ROUND(12/100,9)</f>
        <v>0.12</v>
      </c>
      <c r="J633">
        <v>0</v>
      </c>
      <c r="O633">
        <f t="shared" si="610"/>
        <v>19.440000000000001</v>
      </c>
      <c r="P633">
        <f t="shared" si="611"/>
        <v>0</v>
      </c>
      <c r="Q633">
        <f t="shared" si="612"/>
        <v>0.56999999999999995</v>
      </c>
      <c r="R633">
        <f t="shared" si="613"/>
        <v>0.1</v>
      </c>
      <c r="S633">
        <f t="shared" si="614"/>
        <v>18.87</v>
      </c>
      <c r="T633">
        <f t="shared" si="615"/>
        <v>0</v>
      </c>
      <c r="U633">
        <f t="shared" si="616"/>
        <v>2.0313599999999994</v>
      </c>
      <c r="V633">
        <f t="shared" si="617"/>
        <v>8.624999999999999E-3</v>
      </c>
      <c r="W633">
        <f t="shared" si="618"/>
        <v>0</v>
      </c>
      <c r="X633">
        <f t="shared" si="619"/>
        <v>15.37</v>
      </c>
      <c r="Y633">
        <f t="shared" si="620"/>
        <v>13.66</v>
      </c>
      <c r="AA633">
        <v>47641669</v>
      </c>
      <c r="AB633">
        <f t="shared" si="621"/>
        <v>161.98785000000001</v>
      </c>
      <c r="AC633">
        <f t="shared" si="622"/>
        <v>0</v>
      </c>
      <c r="AD633">
        <f>ROUND((((((ET633*1.15)*1.25))-(((EU633*1.15)*1.25)))+AE633),6)</f>
        <v>4.7293750000000001</v>
      </c>
      <c r="AE633">
        <f>ROUND((((EU633*1.15)*1.25)),6)</f>
        <v>0.83374999999999999</v>
      </c>
      <c r="AF633">
        <f>ROUND((((EV633*1.15)*1.15)),6)</f>
        <v>157.258475</v>
      </c>
      <c r="AG633">
        <f t="shared" si="623"/>
        <v>0</v>
      </c>
      <c r="AH633">
        <f>(((EW633*1.15)*1.15))</f>
        <v>16.927999999999997</v>
      </c>
      <c r="AI633">
        <f>(((EX633*1.15)*1.25))</f>
        <v>7.1874999999999994E-2</v>
      </c>
      <c r="AJ633">
        <f t="shared" si="624"/>
        <v>0</v>
      </c>
      <c r="AK633">
        <v>122.2</v>
      </c>
      <c r="AL633">
        <v>0</v>
      </c>
      <c r="AM633">
        <v>3.29</v>
      </c>
      <c r="AN633">
        <v>0.57999999999999996</v>
      </c>
      <c r="AO633">
        <v>118.91</v>
      </c>
      <c r="AP633">
        <v>0</v>
      </c>
      <c r="AQ633">
        <v>12.8</v>
      </c>
      <c r="AR633">
        <v>0.05</v>
      </c>
      <c r="AS633">
        <v>0</v>
      </c>
      <c r="AT633">
        <v>81</v>
      </c>
      <c r="AU633">
        <v>72</v>
      </c>
      <c r="AV633">
        <v>1</v>
      </c>
      <c r="AW633">
        <v>1</v>
      </c>
      <c r="AZ633">
        <v>1</v>
      </c>
      <c r="BA633">
        <v>1</v>
      </c>
      <c r="BB633">
        <v>1</v>
      </c>
      <c r="BC633">
        <v>1</v>
      </c>
      <c r="BD633" t="s">
        <v>3</v>
      </c>
      <c r="BE633" t="s">
        <v>3</v>
      </c>
      <c r="BF633" t="s">
        <v>3</v>
      </c>
      <c r="BG633" t="s">
        <v>3</v>
      </c>
      <c r="BH633">
        <v>0</v>
      </c>
      <c r="BI633">
        <v>1</v>
      </c>
      <c r="BJ633" t="s">
        <v>404</v>
      </c>
      <c r="BM633">
        <v>9001</v>
      </c>
      <c r="BN633">
        <v>0</v>
      </c>
      <c r="BO633" t="s">
        <v>3</v>
      </c>
      <c r="BP633">
        <v>0</v>
      </c>
      <c r="BQ633">
        <v>2</v>
      </c>
      <c r="BR633">
        <v>0</v>
      </c>
      <c r="BS633">
        <v>1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3</v>
      </c>
      <c r="BZ633">
        <v>90</v>
      </c>
      <c r="CA633">
        <v>85</v>
      </c>
      <c r="CE633">
        <v>0</v>
      </c>
      <c r="CF633">
        <v>0</v>
      </c>
      <c r="CG633">
        <v>0</v>
      </c>
      <c r="CM633">
        <v>0</v>
      </c>
      <c r="CN633" t="s">
        <v>1175</v>
      </c>
      <c r="CO633">
        <v>0</v>
      </c>
      <c r="CP633">
        <f t="shared" si="625"/>
        <v>19.440000000000001</v>
      </c>
      <c r="CQ633">
        <f t="shared" si="626"/>
        <v>0</v>
      </c>
      <c r="CR633">
        <f t="shared" si="627"/>
        <v>4.7293750000000001</v>
      </c>
      <c r="CS633">
        <f t="shared" si="628"/>
        <v>0.83374999999999999</v>
      </c>
      <c r="CT633">
        <f t="shared" si="629"/>
        <v>157.258475</v>
      </c>
      <c r="CU633">
        <f t="shared" si="630"/>
        <v>0</v>
      </c>
      <c r="CV633">
        <f t="shared" si="631"/>
        <v>16.927999999999997</v>
      </c>
      <c r="CW633">
        <f t="shared" si="632"/>
        <v>7.1874999999999994E-2</v>
      </c>
      <c r="CX633">
        <f t="shared" si="633"/>
        <v>0</v>
      </c>
      <c r="CY633">
        <f t="shared" si="634"/>
        <v>15.365700000000002</v>
      </c>
      <c r="CZ633">
        <f t="shared" si="635"/>
        <v>13.658400000000002</v>
      </c>
      <c r="DC633" t="s">
        <v>3</v>
      </c>
      <c r="DD633" t="s">
        <v>3</v>
      </c>
      <c r="DE633" t="s">
        <v>348</v>
      </c>
      <c r="DF633" t="s">
        <v>348</v>
      </c>
      <c r="DG633" t="s">
        <v>196</v>
      </c>
      <c r="DH633" t="s">
        <v>3</v>
      </c>
      <c r="DI633" t="s">
        <v>196</v>
      </c>
      <c r="DJ633" t="s">
        <v>348</v>
      </c>
      <c r="DK633" t="s">
        <v>3</v>
      </c>
      <c r="DL633" t="s">
        <v>3</v>
      </c>
      <c r="DM633" t="s">
        <v>3</v>
      </c>
      <c r="DN633">
        <v>0</v>
      </c>
      <c r="DO633">
        <v>0</v>
      </c>
      <c r="DP633">
        <v>1</v>
      </c>
      <c r="DQ633">
        <v>1</v>
      </c>
      <c r="DU633">
        <v>1003</v>
      </c>
      <c r="DV633" t="s">
        <v>122</v>
      </c>
      <c r="DW633" t="s">
        <v>122</v>
      </c>
      <c r="DX633">
        <v>100</v>
      </c>
      <c r="EE633">
        <v>45919569</v>
      </c>
      <c r="EF633">
        <v>2</v>
      </c>
      <c r="EG633" t="s">
        <v>24</v>
      </c>
      <c r="EH633">
        <v>0</v>
      </c>
      <c r="EI633" t="s">
        <v>3</v>
      </c>
      <c r="EJ633">
        <v>1</v>
      </c>
      <c r="EK633">
        <v>9001</v>
      </c>
      <c r="EL633" t="s">
        <v>25</v>
      </c>
      <c r="EM633" t="s">
        <v>26</v>
      </c>
      <c r="EO633" t="s">
        <v>351</v>
      </c>
      <c r="EQ633">
        <v>0</v>
      </c>
      <c r="ER633">
        <v>122.2</v>
      </c>
      <c r="ES633">
        <v>0</v>
      </c>
      <c r="ET633">
        <v>3.29</v>
      </c>
      <c r="EU633">
        <v>0.57999999999999996</v>
      </c>
      <c r="EV633">
        <v>118.91</v>
      </c>
      <c r="EW633">
        <v>12.8</v>
      </c>
      <c r="EX633">
        <v>0.05</v>
      </c>
      <c r="EY633">
        <v>0</v>
      </c>
      <c r="FQ633">
        <v>0</v>
      </c>
      <c r="FR633">
        <f t="shared" si="636"/>
        <v>0</v>
      </c>
      <c r="FS633">
        <v>0</v>
      </c>
      <c r="FT633" t="s">
        <v>28</v>
      </c>
      <c r="FU633" t="s">
        <v>29</v>
      </c>
      <c r="FX633">
        <v>81</v>
      </c>
      <c r="FY633">
        <v>72.25</v>
      </c>
      <c r="GA633" t="s">
        <v>3</v>
      </c>
      <c r="GD633">
        <v>1</v>
      </c>
      <c r="GF633">
        <v>-1468733713</v>
      </c>
      <c r="GG633">
        <v>2</v>
      </c>
      <c r="GH633">
        <v>1</v>
      </c>
      <c r="GI633">
        <v>-2</v>
      </c>
      <c r="GJ633">
        <v>0</v>
      </c>
      <c r="GK633">
        <v>0</v>
      </c>
      <c r="GL633">
        <f t="shared" si="637"/>
        <v>0</v>
      </c>
      <c r="GM633">
        <f t="shared" si="638"/>
        <v>48.47</v>
      </c>
      <c r="GN633">
        <f t="shared" si="639"/>
        <v>48.47</v>
      </c>
      <c r="GO633">
        <f t="shared" si="640"/>
        <v>0</v>
      </c>
      <c r="GP633">
        <f t="shared" si="641"/>
        <v>0</v>
      </c>
      <c r="GR633">
        <v>0</v>
      </c>
      <c r="GS633">
        <v>0</v>
      </c>
      <c r="GT633">
        <v>0</v>
      </c>
      <c r="GU633" t="s">
        <v>3</v>
      </c>
      <c r="GV633">
        <f t="shared" si="642"/>
        <v>0</v>
      </c>
      <c r="GW633">
        <v>1</v>
      </c>
      <c r="GX633">
        <f t="shared" si="643"/>
        <v>0</v>
      </c>
      <c r="HA633">
        <v>0</v>
      </c>
      <c r="HB633">
        <v>0</v>
      </c>
      <c r="HC633">
        <f t="shared" si="644"/>
        <v>0</v>
      </c>
      <c r="IK633">
        <v>0</v>
      </c>
    </row>
    <row r="634" spans="1:245" x14ac:dyDescent="0.2">
      <c r="A634">
        <v>18</v>
      </c>
      <c r="B634">
        <v>1</v>
      </c>
      <c r="C634">
        <v>1472</v>
      </c>
      <c r="E634" t="s">
        <v>558</v>
      </c>
      <c r="F634" t="s">
        <v>406</v>
      </c>
      <c r="G634" t="s">
        <v>407</v>
      </c>
      <c r="H634" t="s">
        <v>19</v>
      </c>
      <c r="I634">
        <f>I632*J634</f>
        <v>9.0000000000000006E-5</v>
      </c>
      <c r="J634">
        <v>7.5000000000000012E-4</v>
      </c>
      <c r="O634">
        <f t="shared" si="610"/>
        <v>1.5</v>
      </c>
      <c r="P634">
        <f t="shared" si="611"/>
        <v>1.5</v>
      </c>
      <c r="Q634">
        <f t="shared" si="612"/>
        <v>0</v>
      </c>
      <c r="R634">
        <f t="shared" si="613"/>
        <v>0</v>
      </c>
      <c r="S634">
        <f t="shared" si="614"/>
        <v>0</v>
      </c>
      <c r="T634">
        <f t="shared" si="615"/>
        <v>0</v>
      </c>
      <c r="U634">
        <f t="shared" si="616"/>
        <v>0</v>
      </c>
      <c r="V634">
        <f t="shared" si="617"/>
        <v>0</v>
      </c>
      <c r="W634">
        <f t="shared" si="618"/>
        <v>0</v>
      </c>
      <c r="X634">
        <f t="shared" si="619"/>
        <v>0</v>
      </c>
      <c r="Y634">
        <f t="shared" si="620"/>
        <v>0</v>
      </c>
      <c r="AA634">
        <v>47636896</v>
      </c>
      <c r="AB634">
        <f t="shared" si="621"/>
        <v>16709.810000000001</v>
      </c>
      <c r="AC634">
        <f t="shared" si="622"/>
        <v>16709.810000000001</v>
      </c>
      <c r="AD634">
        <f t="shared" ref="AD634:AD643" si="650">ROUND((((ET634)-(EU634))+AE634),6)</f>
        <v>0</v>
      </c>
      <c r="AE634">
        <f t="shared" ref="AE634:AE643" si="651">ROUND((EU634),6)</f>
        <v>0</v>
      </c>
      <c r="AF634">
        <f t="shared" ref="AF634:AF643" si="652">ROUND((EV634),6)</f>
        <v>0</v>
      </c>
      <c r="AG634">
        <f t="shared" si="623"/>
        <v>0</v>
      </c>
      <c r="AH634">
        <f t="shared" ref="AH634:AH643" si="653">(EW634)</f>
        <v>0</v>
      </c>
      <c r="AI634">
        <f t="shared" ref="AI634:AI643" si="654">(EX634)</f>
        <v>0</v>
      </c>
      <c r="AJ634">
        <f t="shared" si="624"/>
        <v>0</v>
      </c>
      <c r="AK634">
        <v>16709.810000000001</v>
      </c>
      <c r="AL634">
        <v>16709.810000000001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81</v>
      </c>
      <c r="AU634">
        <v>72</v>
      </c>
      <c r="AV634">
        <v>1</v>
      </c>
      <c r="AW634">
        <v>1</v>
      </c>
      <c r="AZ634">
        <v>1</v>
      </c>
      <c r="BA634">
        <v>1</v>
      </c>
      <c r="BB634">
        <v>1</v>
      </c>
      <c r="BC634">
        <v>1</v>
      </c>
      <c r="BD634" t="s">
        <v>3</v>
      </c>
      <c r="BE634" t="s">
        <v>3</v>
      </c>
      <c r="BF634" t="s">
        <v>3</v>
      </c>
      <c r="BG634" t="s">
        <v>3</v>
      </c>
      <c r="BH634">
        <v>3</v>
      </c>
      <c r="BI634">
        <v>1</v>
      </c>
      <c r="BJ634" t="s">
        <v>408</v>
      </c>
      <c r="BM634">
        <v>9001</v>
      </c>
      <c r="BN634">
        <v>0</v>
      </c>
      <c r="BO634" t="s">
        <v>3</v>
      </c>
      <c r="BP634">
        <v>0</v>
      </c>
      <c r="BQ634">
        <v>2</v>
      </c>
      <c r="BR634">
        <v>0</v>
      </c>
      <c r="BS634">
        <v>1</v>
      </c>
      <c r="BT634">
        <v>1</v>
      </c>
      <c r="BU634">
        <v>1</v>
      </c>
      <c r="BV634">
        <v>1</v>
      </c>
      <c r="BW634">
        <v>1</v>
      </c>
      <c r="BX634">
        <v>1</v>
      </c>
      <c r="BY634" t="s">
        <v>3</v>
      </c>
      <c r="BZ634">
        <v>90</v>
      </c>
      <c r="CA634">
        <v>85</v>
      </c>
      <c r="CE634">
        <v>0</v>
      </c>
      <c r="CF634">
        <v>0</v>
      </c>
      <c r="CG634">
        <v>0</v>
      </c>
      <c r="CM634">
        <v>0</v>
      </c>
      <c r="CN634" t="s">
        <v>3</v>
      </c>
      <c r="CO634">
        <v>0</v>
      </c>
      <c r="CP634">
        <f t="shared" si="625"/>
        <v>1.5</v>
      </c>
      <c r="CQ634">
        <f t="shared" si="626"/>
        <v>16709.810000000001</v>
      </c>
      <c r="CR634">
        <f t="shared" si="627"/>
        <v>0</v>
      </c>
      <c r="CS634">
        <f t="shared" si="628"/>
        <v>0</v>
      </c>
      <c r="CT634">
        <f t="shared" si="629"/>
        <v>0</v>
      </c>
      <c r="CU634">
        <f t="shared" si="630"/>
        <v>0</v>
      </c>
      <c r="CV634">
        <f t="shared" si="631"/>
        <v>0</v>
      </c>
      <c r="CW634">
        <f t="shared" si="632"/>
        <v>0</v>
      </c>
      <c r="CX634">
        <f t="shared" si="633"/>
        <v>0</v>
      </c>
      <c r="CY634">
        <f t="shared" si="634"/>
        <v>0</v>
      </c>
      <c r="CZ634">
        <f t="shared" si="635"/>
        <v>0</v>
      </c>
      <c r="DC634" t="s">
        <v>3</v>
      </c>
      <c r="DD634" t="s">
        <v>3</v>
      </c>
      <c r="DE634" t="s">
        <v>3</v>
      </c>
      <c r="DF634" t="s">
        <v>3</v>
      </c>
      <c r="DG634" t="s">
        <v>3</v>
      </c>
      <c r="DH634" t="s">
        <v>3</v>
      </c>
      <c r="DI634" t="s">
        <v>3</v>
      </c>
      <c r="DJ634" t="s">
        <v>3</v>
      </c>
      <c r="DK634" t="s">
        <v>3</v>
      </c>
      <c r="DL634" t="s">
        <v>3</v>
      </c>
      <c r="DM634" t="s">
        <v>3</v>
      </c>
      <c r="DN634">
        <v>0</v>
      </c>
      <c r="DO634">
        <v>0</v>
      </c>
      <c r="DP634">
        <v>1</v>
      </c>
      <c r="DQ634">
        <v>1</v>
      </c>
      <c r="DU634">
        <v>1009</v>
      </c>
      <c r="DV634" t="s">
        <v>19</v>
      </c>
      <c r="DW634" t="s">
        <v>19</v>
      </c>
      <c r="DX634">
        <v>1000</v>
      </c>
      <c r="EE634">
        <v>45919569</v>
      </c>
      <c r="EF634">
        <v>2</v>
      </c>
      <c r="EG634" t="s">
        <v>24</v>
      </c>
      <c r="EH634">
        <v>0</v>
      </c>
      <c r="EI634" t="s">
        <v>3</v>
      </c>
      <c r="EJ634">
        <v>1</v>
      </c>
      <c r="EK634">
        <v>9001</v>
      </c>
      <c r="EL634" t="s">
        <v>25</v>
      </c>
      <c r="EM634" t="s">
        <v>26</v>
      </c>
      <c r="EO634" t="s">
        <v>3</v>
      </c>
      <c r="EQ634">
        <v>0</v>
      </c>
      <c r="ER634">
        <v>16709.810000000001</v>
      </c>
      <c r="ES634">
        <v>16709.810000000001</v>
      </c>
      <c r="ET634">
        <v>0</v>
      </c>
      <c r="EU634">
        <v>0</v>
      </c>
      <c r="EV634">
        <v>0</v>
      </c>
      <c r="EW634">
        <v>0</v>
      </c>
      <c r="EX634">
        <v>0</v>
      </c>
      <c r="FQ634">
        <v>0</v>
      </c>
      <c r="FR634">
        <f t="shared" si="636"/>
        <v>0</v>
      </c>
      <c r="FS634">
        <v>0</v>
      </c>
      <c r="FT634" t="s">
        <v>28</v>
      </c>
      <c r="FU634" t="s">
        <v>29</v>
      </c>
      <c r="FX634">
        <v>81</v>
      </c>
      <c r="FY634">
        <v>72.25</v>
      </c>
      <c r="GA634" t="s">
        <v>3</v>
      </c>
      <c r="GD634">
        <v>1</v>
      </c>
      <c r="GF634">
        <v>1885511416</v>
      </c>
      <c r="GG634">
        <v>2</v>
      </c>
      <c r="GH634">
        <v>1</v>
      </c>
      <c r="GI634">
        <v>-2</v>
      </c>
      <c r="GJ634">
        <v>0</v>
      </c>
      <c r="GK634">
        <v>0</v>
      </c>
      <c r="GL634">
        <f t="shared" si="637"/>
        <v>0</v>
      </c>
      <c r="GM634">
        <f t="shared" si="638"/>
        <v>1.5</v>
      </c>
      <c r="GN634">
        <f t="shared" si="639"/>
        <v>1.5</v>
      </c>
      <c r="GO634">
        <f t="shared" si="640"/>
        <v>0</v>
      </c>
      <c r="GP634">
        <f t="shared" si="641"/>
        <v>0</v>
      </c>
      <c r="GR634">
        <v>0</v>
      </c>
      <c r="GS634">
        <v>3</v>
      </c>
      <c r="GT634">
        <v>0</v>
      </c>
      <c r="GU634" t="s">
        <v>3</v>
      </c>
      <c r="GV634">
        <f t="shared" si="642"/>
        <v>0</v>
      </c>
      <c r="GW634">
        <v>1</v>
      </c>
      <c r="GX634">
        <f t="shared" si="643"/>
        <v>0</v>
      </c>
      <c r="HA634">
        <v>0</v>
      </c>
      <c r="HB634">
        <v>0</v>
      </c>
      <c r="HC634">
        <f t="shared" si="644"/>
        <v>0</v>
      </c>
      <c r="IK634">
        <v>0</v>
      </c>
    </row>
    <row r="635" spans="1:245" x14ac:dyDescent="0.2">
      <c r="A635">
        <v>18</v>
      </c>
      <c r="B635">
        <v>1</v>
      </c>
      <c r="C635">
        <v>1477</v>
      </c>
      <c r="E635" t="s">
        <v>558</v>
      </c>
      <c r="F635" t="s">
        <v>406</v>
      </c>
      <c r="G635" t="s">
        <v>407</v>
      </c>
      <c r="H635" t="s">
        <v>19</v>
      </c>
      <c r="I635">
        <f>I633*J635</f>
        <v>9.0000000000000006E-5</v>
      </c>
      <c r="J635">
        <v>7.5000000000000012E-4</v>
      </c>
      <c r="O635">
        <f t="shared" si="610"/>
        <v>1.5</v>
      </c>
      <c r="P635">
        <f t="shared" si="611"/>
        <v>1.5</v>
      </c>
      <c r="Q635">
        <f t="shared" si="612"/>
        <v>0</v>
      </c>
      <c r="R635">
        <f t="shared" si="613"/>
        <v>0</v>
      </c>
      <c r="S635">
        <f t="shared" si="614"/>
        <v>0</v>
      </c>
      <c r="T635">
        <f t="shared" si="615"/>
        <v>0</v>
      </c>
      <c r="U635">
        <f t="shared" si="616"/>
        <v>0</v>
      </c>
      <c r="V635">
        <f t="shared" si="617"/>
        <v>0</v>
      </c>
      <c r="W635">
        <f t="shared" si="618"/>
        <v>0</v>
      </c>
      <c r="X635">
        <f t="shared" si="619"/>
        <v>0</v>
      </c>
      <c r="Y635">
        <f t="shared" si="620"/>
        <v>0</v>
      </c>
      <c r="AA635">
        <v>47641669</v>
      </c>
      <c r="AB635">
        <f t="shared" si="621"/>
        <v>16709.810000000001</v>
      </c>
      <c r="AC635">
        <f t="shared" si="622"/>
        <v>16709.810000000001</v>
      </c>
      <c r="AD635">
        <f t="shared" si="650"/>
        <v>0</v>
      </c>
      <c r="AE635">
        <f t="shared" si="651"/>
        <v>0</v>
      </c>
      <c r="AF635">
        <f t="shared" si="652"/>
        <v>0</v>
      </c>
      <c r="AG635">
        <f t="shared" si="623"/>
        <v>0</v>
      </c>
      <c r="AH635">
        <f t="shared" si="653"/>
        <v>0</v>
      </c>
      <c r="AI635">
        <f t="shared" si="654"/>
        <v>0</v>
      </c>
      <c r="AJ635">
        <f t="shared" si="624"/>
        <v>0</v>
      </c>
      <c r="AK635">
        <v>16709.810000000001</v>
      </c>
      <c r="AL635">
        <v>16709.810000000001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81</v>
      </c>
      <c r="AU635">
        <v>72</v>
      </c>
      <c r="AV635">
        <v>1</v>
      </c>
      <c r="AW635">
        <v>1</v>
      </c>
      <c r="AZ635">
        <v>1</v>
      </c>
      <c r="BA635">
        <v>1</v>
      </c>
      <c r="BB635">
        <v>1</v>
      </c>
      <c r="BC635">
        <v>1</v>
      </c>
      <c r="BD635" t="s">
        <v>3</v>
      </c>
      <c r="BE635" t="s">
        <v>3</v>
      </c>
      <c r="BF635" t="s">
        <v>3</v>
      </c>
      <c r="BG635" t="s">
        <v>3</v>
      </c>
      <c r="BH635">
        <v>3</v>
      </c>
      <c r="BI635">
        <v>1</v>
      </c>
      <c r="BJ635" t="s">
        <v>408</v>
      </c>
      <c r="BM635">
        <v>9001</v>
      </c>
      <c r="BN635">
        <v>0</v>
      </c>
      <c r="BO635" t="s">
        <v>3</v>
      </c>
      <c r="BP635">
        <v>0</v>
      </c>
      <c r="BQ635">
        <v>2</v>
      </c>
      <c r="BR635">
        <v>0</v>
      </c>
      <c r="BS635">
        <v>1</v>
      </c>
      <c r="BT635">
        <v>1</v>
      </c>
      <c r="BU635">
        <v>1</v>
      </c>
      <c r="BV635">
        <v>1</v>
      </c>
      <c r="BW635">
        <v>1</v>
      </c>
      <c r="BX635">
        <v>1</v>
      </c>
      <c r="BY635" t="s">
        <v>3</v>
      </c>
      <c r="BZ635">
        <v>90</v>
      </c>
      <c r="CA635">
        <v>85</v>
      </c>
      <c r="CE635">
        <v>0</v>
      </c>
      <c r="CF635">
        <v>0</v>
      </c>
      <c r="CG635">
        <v>0</v>
      </c>
      <c r="CM635">
        <v>0</v>
      </c>
      <c r="CN635" t="s">
        <v>3</v>
      </c>
      <c r="CO635">
        <v>0</v>
      </c>
      <c r="CP635">
        <f t="shared" si="625"/>
        <v>1.5</v>
      </c>
      <c r="CQ635">
        <f t="shared" si="626"/>
        <v>16709.810000000001</v>
      </c>
      <c r="CR635">
        <f t="shared" si="627"/>
        <v>0</v>
      </c>
      <c r="CS635">
        <f t="shared" si="628"/>
        <v>0</v>
      </c>
      <c r="CT635">
        <f t="shared" si="629"/>
        <v>0</v>
      </c>
      <c r="CU635">
        <f t="shared" si="630"/>
        <v>0</v>
      </c>
      <c r="CV635">
        <f t="shared" si="631"/>
        <v>0</v>
      </c>
      <c r="CW635">
        <f t="shared" si="632"/>
        <v>0</v>
      </c>
      <c r="CX635">
        <f t="shared" si="633"/>
        <v>0</v>
      </c>
      <c r="CY635">
        <f t="shared" si="634"/>
        <v>0</v>
      </c>
      <c r="CZ635">
        <f t="shared" si="635"/>
        <v>0</v>
      </c>
      <c r="DC635" t="s">
        <v>3</v>
      </c>
      <c r="DD635" t="s">
        <v>3</v>
      </c>
      <c r="DE635" t="s">
        <v>3</v>
      </c>
      <c r="DF635" t="s">
        <v>3</v>
      </c>
      <c r="DG635" t="s">
        <v>3</v>
      </c>
      <c r="DH635" t="s">
        <v>3</v>
      </c>
      <c r="DI635" t="s">
        <v>3</v>
      </c>
      <c r="DJ635" t="s">
        <v>3</v>
      </c>
      <c r="DK635" t="s">
        <v>3</v>
      </c>
      <c r="DL635" t="s">
        <v>3</v>
      </c>
      <c r="DM635" t="s">
        <v>3</v>
      </c>
      <c r="DN635">
        <v>0</v>
      </c>
      <c r="DO635">
        <v>0</v>
      </c>
      <c r="DP635">
        <v>1</v>
      </c>
      <c r="DQ635">
        <v>1</v>
      </c>
      <c r="DU635">
        <v>1009</v>
      </c>
      <c r="DV635" t="s">
        <v>19</v>
      </c>
      <c r="DW635" t="s">
        <v>19</v>
      </c>
      <c r="DX635">
        <v>1000</v>
      </c>
      <c r="EE635">
        <v>45919569</v>
      </c>
      <c r="EF635">
        <v>2</v>
      </c>
      <c r="EG635" t="s">
        <v>24</v>
      </c>
      <c r="EH635">
        <v>0</v>
      </c>
      <c r="EI635" t="s">
        <v>3</v>
      </c>
      <c r="EJ635">
        <v>1</v>
      </c>
      <c r="EK635">
        <v>9001</v>
      </c>
      <c r="EL635" t="s">
        <v>25</v>
      </c>
      <c r="EM635" t="s">
        <v>26</v>
      </c>
      <c r="EO635" t="s">
        <v>3</v>
      </c>
      <c r="EQ635">
        <v>0</v>
      </c>
      <c r="ER635">
        <v>16709.810000000001</v>
      </c>
      <c r="ES635">
        <v>16709.810000000001</v>
      </c>
      <c r="ET635">
        <v>0</v>
      </c>
      <c r="EU635">
        <v>0</v>
      </c>
      <c r="EV635">
        <v>0</v>
      </c>
      <c r="EW635">
        <v>0</v>
      </c>
      <c r="EX635">
        <v>0</v>
      </c>
      <c r="FQ635">
        <v>0</v>
      </c>
      <c r="FR635">
        <f t="shared" si="636"/>
        <v>0</v>
      </c>
      <c r="FS635">
        <v>0</v>
      </c>
      <c r="FT635" t="s">
        <v>28</v>
      </c>
      <c r="FU635" t="s">
        <v>29</v>
      </c>
      <c r="FX635">
        <v>81</v>
      </c>
      <c r="FY635">
        <v>72.25</v>
      </c>
      <c r="GA635" t="s">
        <v>3</v>
      </c>
      <c r="GD635">
        <v>1</v>
      </c>
      <c r="GF635">
        <v>1885511416</v>
      </c>
      <c r="GG635">
        <v>2</v>
      </c>
      <c r="GH635">
        <v>1</v>
      </c>
      <c r="GI635">
        <v>-2</v>
      </c>
      <c r="GJ635">
        <v>0</v>
      </c>
      <c r="GK635">
        <v>0</v>
      </c>
      <c r="GL635">
        <f t="shared" si="637"/>
        <v>0</v>
      </c>
      <c r="GM635">
        <f t="shared" si="638"/>
        <v>1.5</v>
      </c>
      <c r="GN635">
        <f t="shared" si="639"/>
        <v>1.5</v>
      </c>
      <c r="GO635">
        <f t="shared" si="640"/>
        <v>0</v>
      </c>
      <c r="GP635">
        <f t="shared" si="641"/>
        <v>0</v>
      </c>
      <c r="GR635">
        <v>0</v>
      </c>
      <c r="GS635">
        <v>0</v>
      </c>
      <c r="GT635">
        <v>0</v>
      </c>
      <c r="GU635" t="s">
        <v>3</v>
      </c>
      <c r="GV635">
        <f t="shared" si="642"/>
        <v>0</v>
      </c>
      <c r="GW635">
        <v>1</v>
      </c>
      <c r="GX635">
        <f t="shared" si="643"/>
        <v>0</v>
      </c>
      <c r="HA635">
        <v>0</v>
      </c>
      <c r="HB635">
        <v>0</v>
      </c>
      <c r="HC635">
        <f t="shared" si="644"/>
        <v>0</v>
      </c>
      <c r="IK635">
        <v>0</v>
      </c>
    </row>
    <row r="636" spans="1:245" x14ac:dyDescent="0.2">
      <c r="A636">
        <v>18</v>
      </c>
      <c r="B636">
        <v>1</v>
      </c>
      <c r="C636">
        <v>1473</v>
      </c>
      <c r="E636" t="s">
        <v>559</v>
      </c>
      <c r="F636" t="s">
        <v>410</v>
      </c>
      <c r="G636" t="s">
        <v>411</v>
      </c>
      <c r="H636" t="s">
        <v>19</v>
      </c>
      <c r="I636">
        <f>I632*J636</f>
        <v>4.7999999999999996E-3</v>
      </c>
      <c r="J636">
        <v>0.04</v>
      </c>
      <c r="O636">
        <f t="shared" ref="O636:O669" si="655">ROUND(CP636,2)</f>
        <v>32.74</v>
      </c>
      <c r="P636">
        <f t="shared" ref="P636:P669" si="656">ROUND(CQ636*I636,2)</f>
        <v>32.74</v>
      </c>
      <c r="Q636">
        <f t="shared" ref="Q636:Q669" si="657">ROUND(CR636*I636,2)</f>
        <v>0</v>
      </c>
      <c r="R636">
        <f t="shared" ref="R636:R669" si="658">ROUND(CS636*I636,2)</f>
        <v>0</v>
      </c>
      <c r="S636">
        <f t="shared" ref="S636:S669" si="659">ROUND(CT636*I636,2)</f>
        <v>0</v>
      </c>
      <c r="T636">
        <f t="shared" ref="T636:T669" si="660">ROUND(CU636*I636,2)</f>
        <v>0</v>
      </c>
      <c r="U636">
        <f t="shared" ref="U636:U669" si="661">CV636*I636</f>
        <v>0</v>
      </c>
      <c r="V636">
        <f t="shared" ref="V636:V669" si="662">CW636*I636</f>
        <v>0</v>
      </c>
      <c r="W636">
        <f t="shared" ref="W636:W669" si="663">ROUND(CX636*I636,2)</f>
        <v>0</v>
      </c>
      <c r="X636">
        <f t="shared" ref="X636:X669" si="664">ROUND(CY636,2)</f>
        <v>0</v>
      </c>
      <c r="Y636">
        <f t="shared" ref="Y636:Y669" si="665">ROUND(CZ636,2)</f>
        <v>0</v>
      </c>
      <c r="AA636">
        <v>47636896</v>
      </c>
      <c r="AB636">
        <f t="shared" ref="AB636:AB667" si="666">ROUND((AC636+AD636+AF636),6)</f>
        <v>6820</v>
      </c>
      <c r="AC636">
        <f t="shared" ref="AC636:AC653" si="667">ROUND((ES636),6)</f>
        <v>6820</v>
      </c>
      <c r="AD636">
        <f t="shared" si="650"/>
        <v>0</v>
      </c>
      <c r="AE636">
        <f t="shared" si="651"/>
        <v>0</v>
      </c>
      <c r="AF636">
        <f t="shared" si="652"/>
        <v>0</v>
      </c>
      <c r="AG636">
        <f t="shared" ref="AG636:AG669" si="668">ROUND((AP636),6)</f>
        <v>0</v>
      </c>
      <c r="AH636">
        <f t="shared" si="653"/>
        <v>0</v>
      </c>
      <c r="AI636">
        <f t="shared" si="654"/>
        <v>0</v>
      </c>
      <c r="AJ636">
        <f t="shared" ref="AJ636:AJ669" si="669">(AS636)</f>
        <v>0</v>
      </c>
      <c r="AK636">
        <v>6820</v>
      </c>
      <c r="AL636">
        <v>6820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81</v>
      </c>
      <c r="AU636">
        <v>72</v>
      </c>
      <c r="AV636">
        <v>1</v>
      </c>
      <c r="AW636">
        <v>1</v>
      </c>
      <c r="AZ636">
        <v>1</v>
      </c>
      <c r="BA636">
        <v>1</v>
      </c>
      <c r="BB636">
        <v>1</v>
      </c>
      <c r="BC636">
        <v>1</v>
      </c>
      <c r="BD636" t="s">
        <v>3</v>
      </c>
      <c r="BE636" t="s">
        <v>3</v>
      </c>
      <c r="BF636" t="s">
        <v>3</v>
      </c>
      <c r="BG636" t="s">
        <v>3</v>
      </c>
      <c r="BH636">
        <v>3</v>
      </c>
      <c r="BI636">
        <v>1</v>
      </c>
      <c r="BJ636" t="s">
        <v>412</v>
      </c>
      <c r="BM636">
        <v>9001</v>
      </c>
      <c r="BN636">
        <v>0</v>
      </c>
      <c r="BO636" t="s">
        <v>3</v>
      </c>
      <c r="BP636">
        <v>0</v>
      </c>
      <c r="BQ636">
        <v>2</v>
      </c>
      <c r="BR636">
        <v>0</v>
      </c>
      <c r="BS636">
        <v>1</v>
      </c>
      <c r="BT636">
        <v>1</v>
      </c>
      <c r="BU636">
        <v>1</v>
      </c>
      <c r="BV636">
        <v>1</v>
      </c>
      <c r="BW636">
        <v>1</v>
      </c>
      <c r="BX636">
        <v>1</v>
      </c>
      <c r="BY636" t="s">
        <v>3</v>
      </c>
      <c r="BZ636">
        <v>90</v>
      </c>
      <c r="CA636">
        <v>85</v>
      </c>
      <c r="CE636">
        <v>0</v>
      </c>
      <c r="CF636">
        <v>0</v>
      </c>
      <c r="CG636">
        <v>0</v>
      </c>
      <c r="CM636">
        <v>0</v>
      </c>
      <c r="CN636" t="s">
        <v>3</v>
      </c>
      <c r="CO636">
        <v>0</v>
      </c>
      <c r="CP636">
        <f t="shared" ref="CP636:CP669" si="670">(P636+Q636+S636)</f>
        <v>32.74</v>
      </c>
      <c r="CQ636">
        <f t="shared" ref="CQ636:CQ669" si="671">AC636*BC636</f>
        <v>6820</v>
      </c>
      <c r="CR636">
        <f t="shared" ref="CR636:CR669" si="672">AD636*BB636</f>
        <v>0</v>
      </c>
      <c r="CS636">
        <f t="shared" ref="CS636:CS669" si="673">AE636*BS636</f>
        <v>0</v>
      </c>
      <c r="CT636">
        <f t="shared" ref="CT636:CT669" si="674">AF636*BA636</f>
        <v>0</v>
      </c>
      <c r="CU636">
        <f t="shared" ref="CU636:CU669" si="675">AG636</f>
        <v>0</v>
      </c>
      <c r="CV636">
        <f t="shared" ref="CV636:CV669" si="676">AH636</f>
        <v>0</v>
      </c>
      <c r="CW636">
        <f t="shared" ref="CW636:CW669" si="677">AI636</f>
        <v>0</v>
      </c>
      <c r="CX636">
        <f t="shared" ref="CX636:CX669" si="678">AJ636</f>
        <v>0</v>
      </c>
      <c r="CY636">
        <f t="shared" ref="CY636:CY669" si="679">(((S636+R636)*AT636)/100)</f>
        <v>0</v>
      </c>
      <c r="CZ636">
        <f t="shared" ref="CZ636:CZ669" si="680">(((S636+R636)*AU636)/100)</f>
        <v>0</v>
      </c>
      <c r="DC636" t="s">
        <v>3</v>
      </c>
      <c r="DD636" t="s">
        <v>3</v>
      </c>
      <c r="DE636" t="s">
        <v>3</v>
      </c>
      <c r="DF636" t="s">
        <v>3</v>
      </c>
      <c r="DG636" t="s">
        <v>3</v>
      </c>
      <c r="DH636" t="s">
        <v>3</v>
      </c>
      <c r="DI636" t="s">
        <v>3</v>
      </c>
      <c r="DJ636" t="s">
        <v>3</v>
      </c>
      <c r="DK636" t="s">
        <v>3</v>
      </c>
      <c r="DL636" t="s">
        <v>3</v>
      </c>
      <c r="DM636" t="s">
        <v>3</v>
      </c>
      <c r="DN636">
        <v>0</v>
      </c>
      <c r="DO636">
        <v>0</v>
      </c>
      <c r="DP636">
        <v>1</v>
      </c>
      <c r="DQ636">
        <v>1</v>
      </c>
      <c r="DU636">
        <v>1009</v>
      </c>
      <c r="DV636" t="s">
        <v>19</v>
      </c>
      <c r="DW636" t="s">
        <v>19</v>
      </c>
      <c r="DX636">
        <v>1000</v>
      </c>
      <c r="EE636">
        <v>45919569</v>
      </c>
      <c r="EF636">
        <v>2</v>
      </c>
      <c r="EG636" t="s">
        <v>24</v>
      </c>
      <c r="EH636">
        <v>0</v>
      </c>
      <c r="EI636" t="s">
        <v>3</v>
      </c>
      <c r="EJ636">
        <v>1</v>
      </c>
      <c r="EK636">
        <v>9001</v>
      </c>
      <c r="EL636" t="s">
        <v>25</v>
      </c>
      <c r="EM636" t="s">
        <v>26</v>
      </c>
      <c r="EO636" t="s">
        <v>3</v>
      </c>
      <c r="EQ636">
        <v>0</v>
      </c>
      <c r="ER636">
        <v>6820</v>
      </c>
      <c r="ES636">
        <v>6820</v>
      </c>
      <c r="ET636">
        <v>0</v>
      </c>
      <c r="EU636">
        <v>0</v>
      </c>
      <c r="EV636">
        <v>0</v>
      </c>
      <c r="EW636">
        <v>0</v>
      </c>
      <c r="EX636">
        <v>0</v>
      </c>
      <c r="FQ636">
        <v>0</v>
      </c>
      <c r="FR636">
        <f t="shared" ref="FR636:FR669" si="681">ROUND(IF(AND(BH636=3,BI636=3),P636,0),2)</f>
        <v>0</v>
      </c>
      <c r="FS636">
        <v>0</v>
      </c>
      <c r="FT636" t="s">
        <v>28</v>
      </c>
      <c r="FU636" t="s">
        <v>29</v>
      </c>
      <c r="FX636">
        <v>81</v>
      </c>
      <c r="FY636">
        <v>72.25</v>
      </c>
      <c r="GA636" t="s">
        <v>3</v>
      </c>
      <c r="GD636">
        <v>1</v>
      </c>
      <c r="GF636">
        <v>-811576021</v>
      </c>
      <c r="GG636">
        <v>2</v>
      </c>
      <c r="GH636">
        <v>1</v>
      </c>
      <c r="GI636">
        <v>-2</v>
      </c>
      <c r="GJ636">
        <v>0</v>
      </c>
      <c r="GK636">
        <v>0</v>
      </c>
      <c r="GL636">
        <f t="shared" ref="GL636:GL669" si="682">ROUND(IF(AND(BH636=3,BI636=3,FS636&lt;&gt;0),P636,0),2)</f>
        <v>0</v>
      </c>
      <c r="GM636">
        <f t="shared" ref="GM636:GM669" si="683">ROUND(O636+X636+Y636,2)+GX636</f>
        <v>32.74</v>
      </c>
      <c r="GN636">
        <f t="shared" ref="GN636:GN669" si="684">IF(OR(BI636=0,BI636=1),ROUND(O636+X636+Y636,2),0)</f>
        <v>32.74</v>
      </c>
      <c r="GO636">
        <f t="shared" ref="GO636:GO669" si="685">IF(BI636=2,ROUND(O636+X636+Y636,2),0)</f>
        <v>0</v>
      </c>
      <c r="GP636">
        <f t="shared" ref="GP636:GP669" si="686">IF(BI636=4,ROUND(O636+X636+Y636,2)+GX636,0)</f>
        <v>0</v>
      </c>
      <c r="GR636">
        <v>0</v>
      </c>
      <c r="GS636">
        <v>3</v>
      </c>
      <c r="GT636">
        <v>0</v>
      </c>
      <c r="GU636" t="s">
        <v>3</v>
      </c>
      <c r="GV636">
        <f t="shared" ref="GV636:GV669" si="687">ROUND((GT636),6)</f>
        <v>0</v>
      </c>
      <c r="GW636">
        <v>1</v>
      </c>
      <c r="GX636">
        <f t="shared" ref="GX636:GX669" si="688">ROUND(HC636*I636,2)</f>
        <v>0</v>
      </c>
      <c r="HA636">
        <v>0</v>
      </c>
      <c r="HB636">
        <v>0</v>
      </c>
      <c r="HC636">
        <f t="shared" ref="HC636:HC669" si="689">GV636*GW636</f>
        <v>0</v>
      </c>
      <c r="IK636">
        <v>0</v>
      </c>
    </row>
    <row r="637" spans="1:245" x14ac:dyDescent="0.2">
      <c r="A637">
        <v>18</v>
      </c>
      <c r="B637">
        <v>1</v>
      </c>
      <c r="C637">
        <v>1478</v>
      </c>
      <c r="E637" t="s">
        <v>559</v>
      </c>
      <c r="F637" t="s">
        <v>410</v>
      </c>
      <c r="G637" t="s">
        <v>411</v>
      </c>
      <c r="H637" t="s">
        <v>19</v>
      </c>
      <c r="I637">
        <f>I633*J637</f>
        <v>4.7999999999999996E-3</v>
      </c>
      <c r="J637">
        <v>0.04</v>
      </c>
      <c r="O637">
        <f t="shared" si="655"/>
        <v>32.74</v>
      </c>
      <c r="P637">
        <f t="shared" si="656"/>
        <v>32.74</v>
      </c>
      <c r="Q637">
        <f t="shared" si="657"/>
        <v>0</v>
      </c>
      <c r="R637">
        <f t="shared" si="658"/>
        <v>0</v>
      </c>
      <c r="S637">
        <f t="shared" si="659"/>
        <v>0</v>
      </c>
      <c r="T637">
        <f t="shared" si="660"/>
        <v>0</v>
      </c>
      <c r="U637">
        <f t="shared" si="661"/>
        <v>0</v>
      </c>
      <c r="V637">
        <f t="shared" si="662"/>
        <v>0</v>
      </c>
      <c r="W637">
        <f t="shared" si="663"/>
        <v>0</v>
      </c>
      <c r="X637">
        <f t="shared" si="664"/>
        <v>0</v>
      </c>
      <c r="Y637">
        <f t="shared" si="665"/>
        <v>0</v>
      </c>
      <c r="AA637">
        <v>47641669</v>
      </c>
      <c r="AB637">
        <f t="shared" si="666"/>
        <v>6820</v>
      </c>
      <c r="AC637">
        <f t="shared" si="667"/>
        <v>6820</v>
      </c>
      <c r="AD637">
        <f t="shared" si="650"/>
        <v>0</v>
      </c>
      <c r="AE637">
        <f t="shared" si="651"/>
        <v>0</v>
      </c>
      <c r="AF637">
        <f t="shared" si="652"/>
        <v>0</v>
      </c>
      <c r="AG637">
        <f t="shared" si="668"/>
        <v>0</v>
      </c>
      <c r="AH637">
        <f t="shared" si="653"/>
        <v>0</v>
      </c>
      <c r="AI637">
        <f t="shared" si="654"/>
        <v>0</v>
      </c>
      <c r="AJ637">
        <f t="shared" si="669"/>
        <v>0</v>
      </c>
      <c r="AK637">
        <v>6820</v>
      </c>
      <c r="AL637">
        <v>6820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81</v>
      </c>
      <c r="AU637">
        <v>72</v>
      </c>
      <c r="AV637">
        <v>1</v>
      </c>
      <c r="AW637">
        <v>1</v>
      </c>
      <c r="AZ637">
        <v>1</v>
      </c>
      <c r="BA637">
        <v>1</v>
      </c>
      <c r="BB637">
        <v>1</v>
      </c>
      <c r="BC637">
        <v>1</v>
      </c>
      <c r="BD637" t="s">
        <v>3</v>
      </c>
      <c r="BE637" t="s">
        <v>3</v>
      </c>
      <c r="BF637" t="s">
        <v>3</v>
      </c>
      <c r="BG637" t="s">
        <v>3</v>
      </c>
      <c r="BH637">
        <v>3</v>
      </c>
      <c r="BI637">
        <v>1</v>
      </c>
      <c r="BJ637" t="s">
        <v>412</v>
      </c>
      <c r="BM637">
        <v>9001</v>
      </c>
      <c r="BN637">
        <v>0</v>
      </c>
      <c r="BO637" t="s">
        <v>3</v>
      </c>
      <c r="BP637">
        <v>0</v>
      </c>
      <c r="BQ637">
        <v>2</v>
      </c>
      <c r="BR637">
        <v>0</v>
      </c>
      <c r="BS637">
        <v>1</v>
      </c>
      <c r="BT637">
        <v>1</v>
      </c>
      <c r="BU637">
        <v>1</v>
      </c>
      <c r="BV637">
        <v>1</v>
      </c>
      <c r="BW637">
        <v>1</v>
      </c>
      <c r="BX637">
        <v>1</v>
      </c>
      <c r="BY637" t="s">
        <v>3</v>
      </c>
      <c r="BZ637">
        <v>90</v>
      </c>
      <c r="CA637">
        <v>85</v>
      </c>
      <c r="CE637">
        <v>0</v>
      </c>
      <c r="CF637">
        <v>0</v>
      </c>
      <c r="CG637">
        <v>0</v>
      </c>
      <c r="CM637">
        <v>0</v>
      </c>
      <c r="CN637" t="s">
        <v>3</v>
      </c>
      <c r="CO637">
        <v>0</v>
      </c>
      <c r="CP637">
        <f t="shared" si="670"/>
        <v>32.74</v>
      </c>
      <c r="CQ637">
        <f t="shared" si="671"/>
        <v>6820</v>
      </c>
      <c r="CR637">
        <f t="shared" si="672"/>
        <v>0</v>
      </c>
      <c r="CS637">
        <f t="shared" si="673"/>
        <v>0</v>
      </c>
      <c r="CT637">
        <f t="shared" si="674"/>
        <v>0</v>
      </c>
      <c r="CU637">
        <f t="shared" si="675"/>
        <v>0</v>
      </c>
      <c r="CV637">
        <f t="shared" si="676"/>
        <v>0</v>
      </c>
      <c r="CW637">
        <f t="shared" si="677"/>
        <v>0</v>
      </c>
      <c r="CX637">
        <f t="shared" si="678"/>
        <v>0</v>
      </c>
      <c r="CY637">
        <f t="shared" si="679"/>
        <v>0</v>
      </c>
      <c r="CZ637">
        <f t="shared" si="680"/>
        <v>0</v>
      </c>
      <c r="DC637" t="s">
        <v>3</v>
      </c>
      <c r="DD637" t="s">
        <v>3</v>
      </c>
      <c r="DE637" t="s">
        <v>3</v>
      </c>
      <c r="DF637" t="s">
        <v>3</v>
      </c>
      <c r="DG637" t="s">
        <v>3</v>
      </c>
      <c r="DH637" t="s">
        <v>3</v>
      </c>
      <c r="DI637" t="s">
        <v>3</v>
      </c>
      <c r="DJ637" t="s">
        <v>3</v>
      </c>
      <c r="DK637" t="s">
        <v>3</v>
      </c>
      <c r="DL637" t="s">
        <v>3</v>
      </c>
      <c r="DM637" t="s">
        <v>3</v>
      </c>
      <c r="DN637">
        <v>0</v>
      </c>
      <c r="DO637">
        <v>0</v>
      </c>
      <c r="DP637">
        <v>1</v>
      </c>
      <c r="DQ637">
        <v>1</v>
      </c>
      <c r="DU637">
        <v>1009</v>
      </c>
      <c r="DV637" t="s">
        <v>19</v>
      </c>
      <c r="DW637" t="s">
        <v>19</v>
      </c>
      <c r="DX637">
        <v>1000</v>
      </c>
      <c r="EE637">
        <v>45919569</v>
      </c>
      <c r="EF637">
        <v>2</v>
      </c>
      <c r="EG637" t="s">
        <v>24</v>
      </c>
      <c r="EH637">
        <v>0</v>
      </c>
      <c r="EI637" t="s">
        <v>3</v>
      </c>
      <c r="EJ637">
        <v>1</v>
      </c>
      <c r="EK637">
        <v>9001</v>
      </c>
      <c r="EL637" t="s">
        <v>25</v>
      </c>
      <c r="EM637" t="s">
        <v>26</v>
      </c>
      <c r="EO637" t="s">
        <v>3</v>
      </c>
      <c r="EQ637">
        <v>0</v>
      </c>
      <c r="ER637">
        <v>6820</v>
      </c>
      <c r="ES637">
        <v>6820</v>
      </c>
      <c r="ET637">
        <v>0</v>
      </c>
      <c r="EU637">
        <v>0</v>
      </c>
      <c r="EV637">
        <v>0</v>
      </c>
      <c r="EW637">
        <v>0</v>
      </c>
      <c r="EX637">
        <v>0</v>
      </c>
      <c r="FQ637">
        <v>0</v>
      </c>
      <c r="FR637">
        <f t="shared" si="681"/>
        <v>0</v>
      </c>
      <c r="FS637">
        <v>0</v>
      </c>
      <c r="FT637" t="s">
        <v>28</v>
      </c>
      <c r="FU637" t="s">
        <v>29</v>
      </c>
      <c r="FX637">
        <v>81</v>
      </c>
      <c r="FY637">
        <v>72.25</v>
      </c>
      <c r="GA637" t="s">
        <v>3</v>
      </c>
      <c r="GD637">
        <v>1</v>
      </c>
      <c r="GF637">
        <v>-811576021</v>
      </c>
      <c r="GG637">
        <v>2</v>
      </c>
      <c r="GH637">
        <v>1</v>
      </c>
      <c r="GI637">
        <v>-2</v>
      </c>
      <c r="GJ637">
        <v>0</v>
      </c>
      <c r="GK637">
        <v>0</v>
      </c>
      <c r="GL637">
        <f t="shared" si="682"/>
        <v>0</v>
      </c>
      <c r="GM637">
        <f t="shared" si="683"/>
        <v>32.74</v>
      </c>
      <c r="GN637">
        <f t="shared" si="684"/>
        <v>32.74</v>
      </c>
      <c r="GO637">
        <f t="shared" si="685"/>
        <v>0</v>
      </c>
      <c r="GP637">
        <f t="shared" si="686"/>
        <v>0</v>
      </c>
      <c r="GR637">
        <v>0</v>
      </c>
      <c r="GS637">
        <v>0</v>
      </c>
      <c r="GT637">
        <v>0</v>
      </c>
      <c r="GU637" t="s">
        <v>3</v>
      </c>
      <c r="GV637">
        <f t="shared" si="687"/>
        <v>0</v>
      </c>
      <c r="GW637">
        <v>1</v>
      </c>
      <c r="GX637">
        <f t="shared" si="688"/>
        <v>0</v>
      </c>
      <c r="HA637">
        <v>0</v>
      </c>
      <c r="HB637">
        <v>0</v>
      </c>
      <c r="HC637">
        <f t="shared" si="689"/>
        <v>0</v>
      </c>
      <c r="IK637">
        <v>0</v>
      </c>
    </row>
    <row r="638" spans="1:245" x14ac:dyDescent="0.2">
      <c r="A638">
        <v>17</v>
      </c>
      <c r="B638">
        <v>1</v>
      </c>
      <c r="C638">
        <f>ROW(SmtRes!A1486)</f>
        <v>1486</v>
      </c>
      <c r="D638">
        <f>ROW(EtalonRes!A1473)</f>
        <v>1473</v>
      </c>
      <c r="E638" t="s">
        <v>560</v>
      </c>
      <c r="F638" t="s">
        <v>482</v>
      </c>
      <c r="G638" t="s">
        <v>483</v>
      </c>
      <c r="H638" t="s">
        <v>76</v>
      </c>
      <c r="I638">
        <f>ROUND(10/100,9)</f>
        <v>0.1</v>
      </c>
      <c r="J638">
        <v>0</v>
      </c>
      <c r="O638">
        <f t="shared" si="655"/>
        <v>987.43</v>
      </c>
      <c r="P638">
        <f t="shared" si="656"/>
        <v>889.06</v>
      </c>
      <c r="Q638">
        <f t="shared" si="657"/>
        <v>2.19</v>
      </c>
      <c r="R638">
        <f t="shared" si="658"/>
        <v>0.35</v>
      </c>
      <c r="S638">
        <f t="shared" si="659"/>
        <v>96.18</v>
      </c>
      <c r="T638">
        <f t="shared" si="660"/>
        <v>0</v>
      </c>
      <c r="U638">
        <f t="shared" si="661"/>
        <v>11.275</v>
      </c>
      <c r="V638">
        <f t="shared" si="662"/>
        <v>2.7000000000000003E-2</v>
      </c>
      <c r="W638">
        <f t="shared" si="663"/>
        <v>0</v>
      </c>
      <c r="X638">
        <f t="shared" si="664"/>
        <v>104.25</v>
      </c>
      <c r="Y638">
        <f t="shared" si="665"/>
        <v>53.09</v>
      </c>
      <c r="AA638">
        <v>47636896</v>
      </c>
      <c r="AB638">
        <f t="shared" si="666"/>
        <v>9874.2199999999993</v>
      </c>
      <c r="AC638">
        <f t="shared" si="667"/>
        <v>8890.58</v>
      </c>
      <c r="AD638">
        <f t="shared" si="650"/>
        <v>21.88</v>
      </c>
      <c r="AE638">
        <f t="shared" si="651"/>
        <v>3.51</v>
      </c>
      <c r="AF638">
        <f t="shared" si="652"/>
        <v>961.76</v>
      </c>
      <c r="AG638">
        <f t="shared" si="668"/>
        <v>0</v>
      </c>
      <c r="AH638">
        <f t="shared" si="653"/>
        <v>112.75</v>
      </c>
      <c r="AI638">
        <f t="shared" si="654"/>
        <v>0.27</v>
      </c>
      <c r="AJ638">
        <f t="shared" si="669"/>
        <v>0</v>
      </c>
      <c r="AK638">
        <v>9874.2199999999993</v>
      </c>
      <c r="AL638">
        <v>8890.58</v>
      </c>
      <c r="AM638">
        <v>21.88</v>
      </c>
      <c r="AN638">
        <v>3.51</v>
      </c>
      <c r="AO638">
        <v>961.76</v>
      </c>
      <c r="AP638">
        <v>0</v>
      </c>
      <c r="AQ638">
        <v>112.75</v>
      </c>
      <c r="AR638">
        <v>0.27</v>
      </c>
      <c r="AS638">
        <v>0</v>
      </c>
      <c r="AT638">
        <v>108</v>
      </c>
      <c r="AU638">
        <v>55</v>
      </c>
      <c r="AV638">
        <v>1</v>
      </c>
      <c r="AW638">
        <v>1</v>
      </c>
      <c r="AZ638">
        <v>1</v>
      </c>
      <c r="BA638">
        <v>1</v>
      </c>
      <c r="BB638">
        <v>1</v>
      </c>
      <c r="BC638">
        <v>1</v>
      </c>
      <c r="BD638" t="s">
        <v>3</v>
      </c>
      <c r="BE638" t="s">
        <v>3</v>
      </c>
      <c r="BF638" t="s">
        <v>3</v>
      </c>
      <c r="BG638" t="s">
        <v>3</v>
      </c>
      <c r="BH638">
        <v>0</v>
      </c>
      <c r="BI638">
        <v>1</v>
      </c>
      <c r="BJ638" t="s">
        <v>484</v>
      </c>
      <c r="BM638">
        <v>12001</v>
      </c>
      <c r="BN638">
        <v>0</v>
      </c>
      <c r="BO638" t="s">
        <v>3</v>
      </c>
      <c r="BP638">
        <v>0</v>
      </c>
      <c r="BQ638">
        <v>2</v>
      </c>
      <c r="BR638">
        <v>0</v>
      </c>
      <c r="BS638">
        <v>1</v>
      </c>
      <c r="BT638">
        <v>1</v>
      </c>
      <c r="BU638">
        <v>1</v>
      </c>
      <c r="BV638">
        <v>1</v>
      </c>
      <c r="BW638">
        <v>1</v>
      </c>
      <c r="BX638">
        <v>1</v>
      </c>
      <c r="BY638" t="s">
        <v>3</v>
      </c>
      <c r="BZ638">
        <v>120</v>
      </c>
      <c r="CA638">
        <v>65</v>
      </c>
      <c r="CE638">
        <v>0</v>
      </c>
      <c r="CF638">
        <v>0</v>
      </c>
      <c r="CG638">
        <v>0</v>
      </c>
      <c r="CM638">
        <v>0</v>
      </c>
      <c r="CN638" t="s">
        <v>3</v>
      </c>
      <c r="CO638">
        <v>0</v>
      </c>
      <c r="CP638">
        <f t="shared" si="670"/>
        <v>987.43000000000006</v>
      </c>
      <c r="CQ638">
        <f t="shared" si="671"/>
        <v>8890.58</v>
      </c>
      <c r="CR638">
        <f t="shared" si="672"/>
        <v>21.88</v>
      </c>
      <c r="CS638">
        <f t="shared" si="673"/>
        <v>3.51</v>
      </c>
      <c r="CT638">
        <f t="shared" si="674"/>
        <v>961.76</v>
      </c>
      <c r="CU638">
        <f t="shared" si="675"/>
        <v>0</v>
      </c>
      <c r="CV638">
        <f t="shared" si="676"/>
        <v>112.75</v>
      </c>
      <c r="CW638">
        <f t="shared" si="677"/>
        <v>0.27</v>
      </c>
      <c r="CX638">
        <f t="shared" si="678"/>
        <v>0</v>
      </c>
      <c r="CY638">
        <f t="shared" si="679"/>
        <v>104.25239999999999</v>
      </c>
      <c r="CZ638">
        <f t="shared" si="680"/>
        <v>53.091499999999996</v>
      </c>
      <c r="DC638" t="s">
        <v>3</v>
      </c>
      <c r="DD638" t="s">
        <v>3</v>
      </c>
      <c r="DE638" t="s">
        <v>3</v>
      </c>
      <c r="DF638" t="s">
        <v>3</v>
      </c>
      <c r="DG638" t="s">
        <v>3</v>
      </c>
      <c r="DH638" t="s">
        <v>3</v>
      </c>
      <c r="DI638" t="s">
        <v>3</v>
      </c>
      <c r="DJ638" t="s">
        <v>3</v>
      </c>
      <c r="DK638" t="s">
        <v>3</v>
      </c>
      <c r="DL638" t="s">
        <v>3</v>
      </c>
      <c r="DM638" t="s">
        <v>3</v>
      </c>
      <c r="DN638">
        <v>0</v>
      </c>
      <c r="DO638">
        <v>0</v>
      </c>
      <c r="DP638">
        <v>1</v>
      </c>
      <c r="DQ638">
        <v>1</v>
      </c>
      <c r="DU638">
        <v>1005</v>
      </c>
      <c r="DV638" t="s">
        <v>76</v>
      </c>
      <c r="DW638" t="s">
        <v>76</v>
      </c>
      <c r="DX638">
        <v>100</v>
      </c>
      <c r="EE638">
        <v>45919572</v>
      </c>
      <c r="EF638">
        <v>2</v>
      </c>
      <c r="EG638" t="s">
        <v>24</v>
      </c>
      <c r="EH638">
        <v>0</v>
      </c>
      <c r="EI638" t="s">
        <v>3</v>
      </c>
      <c r="EJ638">
        <v>1</v>
      </c>
      <c r="EK638">
        <v>12001</v>
      </c>
      <c r="EL638" t="s">
        <v>446</v>
      </c>
      <c r="EM638" t="s">
        <v>447</v>
      </c>
      <c r="EO638" t="s">
        <v>3</v>
      </c>
      <c r="EQ638">
        <v>0</v>
      </c>
      <c r="ER638">
        <v>9874.2199999999993</v>
      </c>
      <c r="ES638">
        <v>8890.58</v>
      </c>
      <c r="ET638">
        <v>21.88</v>
      </c>
      <c r="EU638">
        <v>3.51</v>
      </c>
      <c r="EV638">
        <v>961.76</v>
      </c>
      <c r="EW638">
        <v>112.75</v>
      </c>
      <c r="EX638">
        <v>0.27</v>
      </c>
      <c r="EY638">
        <v>0</v>
      </c>
      <c r="FQ638">
        <v>0</v>
      </c>
      <c r="FR638">
        <f t="shared" si="681"/>
        <v>0</v>
      </c>
      <c r="FS638">
        <v>0</v>
      </c>
      <c r="FT638" t="s">
        <v>28</v>
      </c>
      <c r="FU638" t="s">
        <v>29</v>
      </c>
      <c r="FX638">
        <v>108</v>
      </c>
      <c r="FY638">
        <v>55.25</v>
      </c>
      <c r="GA638" t="s">
        <v>3</v>
      </c>
      <c r="GD638">
        <v>1</v>
      </c>
      <c r="GF638">
        <v>-1607425613</v>
      </c>
      <c r="GG638">
        <v>2</v>
      </c>
      <c r="GH638">
        <v>1</v>
      </c>
      <c r="GI638">
        <v>-2</v>
      </c>
      <c r="GJ638">
        <v>0</v>
      </c>
      <c r="GK638">
        <v>0</v>
      </c>
      <c r="GL638">
        <f t="shared" si="682"/>
        <v>0</v>
      </c>
      <c r="GM638">
        <f t="shared" si="683"/>
        <v>1144.77</v>
      </c>
      <c r="GN638">
        <f t="shared" si="684"/>
        <v>1144.77</v>
      </c>
      <c r="GO638">
        <f t="shared" si="685"/>
        <v>0</v>
      </c>
      <c r="GP638">
        <f t="shared" si="686"/>
        <v>0</v>
      </c>
      <c r="GR638">
        <v>0</v>
      </c>
      <c r="GS638">
        <v>3</v>
      </c>
      <c r="GT638">
        <v>0</v>
      </c>
      <c r="GU638" t="s">
        <v>3</v>
      </c>
      <c r="GV638">
        <f t="shared" si="687"/>
        <v>0</v>
      </c>
      <c r="GW638">
        <v>1</v>
      </c>
      <c r="GX638">
        <f t="shared" si="688"/>
        <v>0</v>
      </c>
      <c r="HA638">
        <v>0</v>
      </c>
      <c r="HB638">
        <v>0</v>
      </c>
      <c r="HC638">
        <f t="shared" si="689"/>
        <v>0</v>
      </c>
      <c r="IK638">
        <v>0</v>
      </c>
    </row>
    <row r="639" spans="1:245" x14ac:dyDescent="0.2">
      <c r="A639">
        <v>17</v>
      </c>
      <c r="B639">
        <v>1</v>
      </c>
      <c r="C639">
        <f>ROW(SmtRes!A1494)</f>
        <v>1494</v>
      </c>
      <c r="D639">
        <f>ROW(EtalonRes!A1480)</f>
        <v>1480</v>
      </c>
      <c r="E639" t="s">
        <v>560</v>
      </c>
      <c r="F639" t="s">
        <v>482</v>
      </c>
      <c r="G639" t="s">
        <v>483</v>
      </c>
      <c r="H639" t="s">
        <v>76</v>
      </c>
      <c r="I639">
        <f>ROUND(10/100,9)</f>
        <v>0.1</v>
      </c>
      <c r="J639">
        <v>0</v>
      </c>
      <c r="O639">
        <f t="shared" si="655"/>
        <v>987.43</v>
      </c>
      <c r="P639">
        <f t="shared" si="656"/>
        <v>889.06</v>
      </c>
      <c r="Q639">
        <f t="shared" si="657"/>
        <v>2.19</v>
      </c>
      <c r="R639">
        <f t="shared" si="658"/>
        <v>0.35</v>
      </c>
      <c r="S639">
        <f t="shared" si="659"/>
        <v>96.18</v>
      </c>
      <c r="T639">
        <f t="shared" si="660"/>
        <v>0</v>
      </c>
      <c r="U639">
        <f t="shared" si="661"/>
        <v>11.275</v>
      </c>
      <c r="V639">
        <f t="shared" si="662"/>
        <v>2.7000000000000003E-2</v>
      </c>
      <c r="W639">
        <f t="shared" si="663"/>
        <v>0</v>
      </c>
      <c r="X639">
        <f t="shared" si="664"/>
        <v>104.25</v>
      </c>
      <c r="Y639">
        <f t="shared" si="665"/>
        <v>53.09</v>
      </c>
      <c r="AA639">
        <v>47641669</v>
      </c>
      <c r="AB639">
        <f t="shared" si="666"/>
        <v>9874.2199999999993</v>
      </c>
      <c r="AC639">
        <f t="shared" si="667"/>
        <v>8890.58</v>
      </c>
      <c r="AD639">
        <f t="shared" si="650"/>
        <v>21.88</v>
      </c>
      <c r="AE639">
        <f t="shared" si="651"/>
        <v>3.51</v>
      </c>
      <c r="AF639">
        <f t="shared" si="652"/>
        <v>961.76</v>
      </c>
      <c r="AG639">
        <f t="shared" si="668"/>
        <v>0</v>
      </c>
      <c r="AH639">
        <f t="shared" si="653"/>
        <v>112.75</v>
      </c>
      <c r="AI639">
        <f t="shared" si="654"/>
        <v>0.27</v>
      </c>
      <c r="AJ639">
        <f t="shared" si="669"/>
        <v>0</v>
      </c>
      <c r="AK639">
        <v>9874.2199999999993</v>
      </c>
      <c r="AL639">
        <v>8890.58</v>
      </c>
      <c r="AM639">
        <v>21.88</v>
      </c>
      <c r="AN639">
        <v>3.51</v>
      </c>
      <c r="AO639">
        <v>961.76</v>
      </c>
      <c r="AP639">
        <v>0</v>
      </c>
      <c r="AQ639">
        <v>112.75</v>
      </c>
      <c r="AR639">
        <v>0.27</v>
      </c>
      <c r="AS639">
        <v>0</v>
      </c>
      <c r="AT639">
        <v>108</v>
      </c>
      <c r="AU639">
        <v>55</v>
      </c>
      <c r="AV639">
        <v>1</v>
      </c>
      <c r="AW639">
        <v>1</v>
      </c>
      <c r="AZ639">
        <v>1</v>
      </c>
      <c r="BA639">
        <v>1</v>
      </c>
      <c r="BB639">
        <v>1</v>
      </c>
      <c r="BC639">
        <v>1</v>
      </c>
      <c r="BD639" t="s">
        <v>3</v>
      </c>
      <c r="BE639" t="s">
        <v>3</v>
      </c>
      <c r="BF639" t="s">
        <v>3</v>
      </c>
      <c r="BG639" t="s">
        <v>3</v>
      </c>
      <c r="BH639">
        <v>0</v>
      </c>
      <c r="BI639">
        <v>1</v>
      </c>
      <c r="BJ639" t="s">
        <v>484</v>
      </c>
      <c r="BM639">
        <v>12001</v>
      </c>
      <c r="BN639">
        <v>0</v>
      </c>
      <c r="BO639" t="s">
        <v>3</v>
      </c>
      <c r="BP639">
        <v>0</v>
      </c>
      <c r="BQ639">
        <v>2</v>
      </c>
      <c r="BR639">
        <v>0</v>
      </c>
      <c r="BS639">
        <v>1</v>
      </c>
      <c r="BT639">
        <v>1</v>
      </c>
      <c r="BU639">
        <v>1</v>
      </c>
      <c r="BV639">
        <v>1</v>
      </c>
      <c r="BW639">
        <v>1</v>
      </c>
      <c r="BX639">
        <v>1</v>
      </c>
      <c r="BY639" t="s">
        <v>3</v>
      </c>
      <c r="BZ639">
        <v>120</v>
      </c>
      <c r="CA639">
        <v>65</v>
      </c>
      <c r="CE639">
        <v>0</v>
      </c>
      <c r="CF639">
        <v>0</v>
      </c>
      <c r="CG639">
        <v>0</v>
      </c>
      <c r="CM639">
        <v>0</v>
      </c>
      <c r="CN639" t="s">
        <v>3</v>
      </c>
      <c r="CO639">
        <v>0</v>
      </c>
      <c r="CP639">
        <f t="shared" si="670"/>
        <v>987.43000000000006</v>
      </c>
      <c r="CQ639">
        <f t="shared" si="671"/>
        <v>8890.58</v>
      </c>
      <c r="CR639">
        <f t="shared" si="672"/>
        <v>21.88</v>
      </c>
      <c r="CS639">
        <f t="shared" si="673"/>
        <v>3.51</v>
      </c>
      <c r="CT639">
        <f t="shared" si="674"/>
        <v>961.76</v>
      </c>
      <c r="CU639">
        <f t="shared" si="675"/>
        <v>0</v>
      </c>
      <c r="CV639">
        <f t="shared" si="676"/>
        <v>112.75</v>
      </c>
      <c r="CW639">
        <f t="shared" si="677"/>
        <v>0.27</v>
      </c>
      <c r="CX639">
        <f t="shared" si="678"/>
        <v>0</v>
      </c>
      <c r="CY639">
        <f t="shared" si="679"/>
        <v>104.25239999999999</v>
      </c>
      <c r="CZ639">
        <f t="shared" si="680"/>
        <v>53.091499999999996</v>
      </c>
      <c r="DC639" t="s">
        <v>3</v>
      </c>
      <c r="DD639" t="s">
        <v>3</v>
      </c>
      <c r="DE639" t="s">
        <v>3</v>
      </c>
      <c r="DF639" t="s">
        <v>3</v>
      </c>
      <c r="DG639" t="s">
        <v>3</v>
      </c>
      <c r="DH639" t="s">
        <v>3</v>
      </c>
      <c r="DI639" t="s">
        <v>3</v>
      </c>
      <c r="DJ639" t="s">
        <v>3</v>
      </c>
      <c r="DK639" t="s">
        <v>3</v>
      </c>
      <c r="DL639" t="s">
        <v>3</v>
      </c>
      <c r="DM639" t="s">
        <v>3</v>
      </c>
      <c r="DN639">
        <v>0</v>
      </c>
      <c r="DO639">
        <v>0</v>
      </c>
      <c r="DP639">
        <v>1</v>
      </c>
      <c r="DQ639">
        <v>1</v>
      </c>
      <c r="DU639">
        <v>1005</v>
      </c>
      <c r="DV639" t="s">
        <v>76</v>
      </c>
      <c r="DW639" t="s">
        <v>76</v>
      </c>
      <c r="DX639">
        <v>100</v>
      </c>
      <c r="EE639">
        <v>45919572</v>
      </c>
      <c r="EF639">
        <v>2</v>
      </c>
      <c r="EG639" t="s">
        <v>24</v>
      </c>
      <c r="EH639">
        <v>0</v>
      </c>
      <c r="EI639" t="s">
        <v>3</v>
      </c>
      <c r="EJ639">
        <v>1</v>
      </c>
      <c r="EK639">
        <v>12001</v>
      </c>
      <c r="EL639" t="s">
        <v>446</v>
      </c>
      <c r="EM639" t="s">
        <v>447</v>
      </c>
      <c r="EO639" t="s">
        <v>3</v>
      </c>
      <c r="EQ639">
        <v>0</v>
      </c>
      <c r="ER639">
        <v>9874.2199999999993</v>
      </c>
      <c r="ES639">
        <v>8890.58</v>
      </c>
      <c r="ET639">
        <v>21.88</v>
      </c>
      <c r="EU639">
        <v>3.51</v>
      </c>
      <c r="EV639">
        <v>961.76</v>
      </c>
      <c r="EW639">
        <v>112.75</v>
      </c>
      <c r="EX639">
        <v>0.27</v>
      </c>
      <c r="EY639">
        <v>0</v>
      </c>
      <c r="FQ639">
        <v>0</v>
      </c>
      <c r="FR639">
        <f t="shared" si="681"/>
        <v>0</v>
      </c>
      <c r="FS639">
        <v>0</v>
      </c>
      <c r="FT639" t="s">
        <v>28</v>
      </c>
      <c r="FU639" t="s">
        <v>29</v>
      </c>
      <c r="FX639">
        <v>108</v>
      </c>
      <c r="FY639">
        <v>55.25</v>
      </c>
      <c r="GA639" t="s">
        <v>3</v>
      </c>
      <c r="GD639">
        <v>1</v>
      </c>
      <c r="GF639">
        <v>-1607425613</v>
      </c>
      <c r="GG639">
        <v>2</v>
      </c>
      <c r="GH639">
        <v>1</v>
      </c>
      <c r="GI639">
        <v>-2</v>
      </c>
      <c r="GJ639">
        <v>0</v>
      </c>
      <c r="GK639">
        <v>0</v>
      </c>
      <c r="GL639">
        <f t="shared" si="682"/>
        <v>0</v>
      </c>
      <c r="GM639">
        <f t="shared" si="683"/>
        <v>1144.77</v>
      </c>
      <c r="GN639">
        <f t="shared" si="684"/>
        <v>1144.77</v>
      </c>
      <c r="GO639">
        <f t="shared" si="685"/>
        <v>0</v>
      </c>
      <c r="GP639">
        <f t="shared" si="686"/>
        <v>0</v>
      </c>
      <c r="GR639">
        <v>0</v>
      </c>
      <c r="GS639">
        <v>0</v>
      </c>
      <c r="GT639">
        <v>0</v>
      </c>
      <c r="GU639" t="s">
        <v>3</v>
      </c>
      <c r="GV639">
        <f t="shared" si="687"/>
        <v>0</v>
      </c>
      <c r="GW639">
        <v>1</v>
      </c>
      <c r="GX639">
        <f t="shared" si="688"/>
        <v>0</v>
      </c>
      <c r="HA639">
        <v>0</v>
      </c>
      <c r="HB639">
        <v>0</v>
      </c>
      <c r="HC639">
        <f t="shared" si="689"/>
        <v>0</v>
      </c>
      <c r="IK639">
        <v>0</v>
      </c>
    </row>
    <row r="640" spans="1:245" x14ac:dyDescent="0.2">
      <c r="A640">
        <v>18</v>
      </c>
      <c r="B640">
        <v>1</v>
      </c>
      <c r="C640">
        <v>1484</v>
      </c>
      <c r="E640" t="s">
        <v>561</v>
      </c>
      <c r="F640" t="s">
        <v>486</v>
      </c>
      <c r="G640" t="s">
        <v>487</v>
      </c>
      <c r="H640" t="s">
        <v>317</v>
      </c>
      <c r="I640">
        <f>I638*J640</f>
        <v>0.5</v>
      </c>
      <c r="J640">
        <v>5</v>
      </c>
      <c r="O640">
        <f t="shared" si="655"/>
        <v>59</v>
      </c>
      <c r="P640">
        <f t="shared" si="656"/>
        <v>59</v>
      </c>
      <c r="Q640">
        <f t="shared" si="657"/>
        <v>0</v>
      </c>
      <c r="R640">
        <f t="shared" si="658"/>
        <v>0</v>
      </c>
      <c r="S640">
        <f t="shared" si="659"/>
        <v>0</v>
      </c>
      <c r="T640">
        <f t="shared" si="660"/>
        <v>0</v>
      </c>
      <c r="U640">
        <f t="shared" si="661"/>
        <v>0</v>
      </c>
      <c r="V640">
        <f t="shared" si="662"/>
        <v>0</v>
      </c>
      <c r="W640">
        <f t="shared" si="663"/>
        <v>0</v>
      </c>
      <c r="X640">
        <f t="shared" si="664"/>
        <v>0</v>
      </c>
      <c r="Y640">
        <f t="shared" si="665"/>
        <v>0</v>
      </c>
      <c r="AA640">
        <v>47636896</v>
      </c>
      <c r="AB640">
        <f t="shared" si="666"/>
        <v>118</v>
      </c>
      <c r="AC640">
        <f t="shared" si="667"/>
        <v>118</v>
      </c>
      <c r="AD640">
        <f t="shared" si="650"/>
        <v>0</v>
      </c>
      <c r="AE640">
        <f t="shared" si="651"/>
        <v>0</v>
      </c>
      <c r="AF640">
        <f t="shared" si="652"/>
        <v>0</v>
      </c>
      <c r="AG640">
        <f t="shared" si="668"/>
        <v>0</v>
      </c>
      <c r="AH640">
        <f t="shared" si="653"/>
        <v>0</v>
      </c>
      <c r="AI640">
        <f t="shared" si="654"/>
        <v>0</v>
      </c>
      <c r="AJ640">
        <f t="shared" si="669"/>
        <v>0</v>
      </c>
      <c r="AK640">
        <v>118</v>
      </c>
      <c r="AL640">
        <v>118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108</v>
      </c>
      <c r="AU640">
        <v>55</v>
      </c>
      <c r="AV640">
        <v>1</v>
      </c>
      <c r="AW640">
        <v>1</v>
      </c>
      <c r="AZ640">
        <v>1</v>
      </c>
      <c r="BA640">
        <v>1</v>
      </c>
      <c r="BB640">
        <v>1</v>
      </c>
      <c r="BC640">
        <v>1</v>
      </c>
      <c r="BD640" t="s">
        <v>3</v>
      </c>
      <c r="BE640" t="s">
        <v>3</v>
      </c>
      <c r="BF640" t="s">
        <v>3</v>
      </c>
      <c r="BG640" t="s">
        <v>3</v>
      </c>
      <c r="BH640">
        <v>3</v>
      </c>
      <c r="BI640">
        <v>1</v>
      </c>
      <c r="BJ640" t="s">
        <v>488</v>
      </c>
      <c r="BM640">
        <v>12001</v>
      </c>
      <c r="BN640">
        <v>0</v>
      </c>
      <c r="BO640" t="s">
        <v>3</v>
      </c>
      <c r="BP640">
        <v>0</v>
      </c>
      <c r="BQ640">
        <v>2</v>
      </c>
      <c r="BR640">
        <v>0</v>
      </c>
      <c r="BS640">
        <v>1</v>
      </c>
      <c r="BT640">
        <v>1</v>
      </c>
      <c r="BU640">
        <v>1</v>
      </c>
      <c r="BV640">
        <v>1</v>
      </c>
      <c r="BW640">
        <v>1</v>
      </c>
      <c r="BX640">
        <v>1</v>
      </c>
      <c r="BY640" t="s">
        <v>3</v>
      </c>
      <c r="BZ640">
        <v>120</v>
      </c>
      <c r="CA640">
        <v>65</v>
      </c>
      <c r="CE640">
        <v>0</v>
      </c>
      <c r="CF640">
        <v>0</v>
      </c>
      <c r="CG640">
        <v>0</v>
      </c>
      <c r="CM640">
        <v>0</v>
      </c>
      <c r="CN640" t="s">
        <v>3</v>
      </c>
      <c r="CO640">
        <v>0</v>
      </c>
      <c r="CP640">
        <f t="shared" si="670"/>
        <v>59</v>
      </c>
      <c r="CQ640">
        <f t="shared" si="671"/>
        <v>118</v>
      </c>
      <c r="CR640">
        <f t="shared" si="672"/>
        <v>0</v>
      </c>
      <c r="CS640">
        <f t="shared" si="673"/>
        <v>0</v>
      </c>
      <c r="CT640">
        <f t="shared" si="674"/>
        <v>0</v>
      </c>
      <c r="CU640">
        <f t="shared" si="675"/>
        <v>0</v>
      </c>
      <c r="CV640">
        <f t="shared" si="676"/>
        <v>0</v>
      </c>
      <c r="CW640">
        <f t="shared" si="677"/>
        <v>0</v>
      </c>
      <c r="CX640">
        <f t="shared" si="678"/>
        <v>0</v>
      </c>
      <c r="CY640">
        <f t="shared" si="679"/>
        <v>0</v>
      </c>
      <c r="CZ640">
        <f t="shared" si="680"/>
        <v>0</v>
      </c>
      <c r="DC640" t="s">
        <v>3</v>
      </c>
      <c r="DD640" t="s">
        <v>3</v>
      </c>
      <c r="DE640" t="s">
        <v>3</v>
      </c>
      <c r="DF640" t="s">
        <v>3</v>
      </c>
      <c r="DG640" t="s">
        <v>3</v>
      </c>
      <c r="DH640" t="s">
        <v>3</v>
      </c>
      <c r="DI640" t="s">
        <v>3</v>
      </c>
      <c r="DJ640" t="s">
        <v>3</v>
      </c>
      <c r="DK640" t="s">
        <v>3</v>
      </c>
      <c r="DL640" t="s">
        <v>3</v>
      </c>
      <c r="DM640" t="s">
        <v>3</v>
      </c>
      <c r="DN640">
        <v>0</v>
      </c>
      <c r="DO640">
        <v>0</v>
      </c>
      <c r="DP640">
        <v>1</v>
      </c>
      <c r="DQ640">
        <v>1</v>
      </c>
      <c r="DU640">
        <v>1010</v>
      </c>
      <c r="DV640" t="s">
        <v>317</v>
      </c>
      <c r="DW640" t="s">
        <v>317</v>
      </c>
      <c r="DX640">
        <v>100</v>
      </c>
      <c r="EE640">
        <v>45919572</v>
      </c>
      <c r="EF640">
        <v>2</v>
      </c>
      <c r="EG640" t="s">
        <v>24</v>
      </c>
      <c r="EH640">
        <v>0</v>
      </c>
      <c r="EI640" t="s">
        <v>3</v>
      </c>
      <c r="EJ640">
        <v>1</v>
      </c>
      <c r="EK640">
        <v>12001</v>
      </c>
      <c r="EL640" t="s">
        <v>446</v>
      </c>
      <c r="EM640" t="s">
        <v>447</v>
      </c>
      <c r="EO640" t="s">
        <v>3</v>
      </c>
      <c r="EQ640">
        <v>0</v>
      </c>
      <c r="ER640">
        <v>118</v>
      </c>
      <c r="ES640">
        <v>118</v>
      </c>
      <c r="ET640">
        <v>0</v>
      </c>
      <c r="EU640">
        <v>0</v>
      </c>
      <c r="EV640">
        <v>0</v>
      </c>
      <c r="EW640">
        <v>0</v>
      </c>
      <c r="EX640">
        <v>0</v>
      </c>
      <c r="FQ640">
        <v>0</v>
      </c>
      <c r="FR640">
        <f t="shared" si="681"/>
        <v>0</v>
      </c>
      <c r="FS640">
        <v>0</v>
      </c>
      <c r="FT640" t="s">
        <v>28</v>
      </c>
      <c r="FU640" t="s">
        <v>29</v>
      </c>
      <c r="FX640">
        <v>108</v>
      </c>
      <c r="FY640">
        <v>55.25</v>
      </c>
      <c r="GA640" t="s">
        <v>3</v>
      </c>
      <c r="GD640">
        <v>1</v>
      </c>
      <c r="GF640">
        <v>1443844670</v>
      </c>
      <c r="GG640">
        <v>2</v>
      </c>
      <c r="GH640">
        <v>1</v>
      </c>
      <c r="GI640">
        <v>-2</v>
      </c>
      <c r="GJ640">
        <v>0</v>
      </c>
      <c r="GK640">
        <v>0</v>
      </c>
      <c r="GL640">
        <f t="shared" si="682"/>
        <v>0</v>
      </c>
      <c r="GM640">
        <f t="shared" si="683"/>
        <v>59</v>
      </c>
      <c r="GN640">
        <f t="shared" si="684"/>
        <v>59</v>
      </c>
      <c r="GO640">
        <f t="shared" si="685"/>
        <v>0</v>
      </c>
      <c r="GP640">
        <f t="shared" si="686"/>
        <v>0</v>
      </c>
      <c r="GR640">
        <v>0</v>
      </c>
      <c r="GS640">
        <v>3</v>
      </c>
      <c r="GT640">
        <v>0</v>
      </c>
      <c r="GU640" t="s">
        <v>3</v>
      </c>
      <c r="GV640">
        <f t="shared" si="687"/>
        <v>0</v>
      </c>
      <c r="GW640">
        <v>1</v>
      </c>
      <c r="GX640">
        <f t="shared" si="688"/>
        <v>0</v>
      </c>
      <c r="HA640">
        <v>0</v>
      </c>
      <c r="HB640">
        <v>0</v>
      </c>
      <c r="HC640">
        <f t="shared" si="689"/>
        <v>0</v>
      </c>
      <c r="IK640">
        <v>0</v>
      </c>
    </row>
    <row r="641" spans="1:245" x14ac:dyDescent="0.2">
      <c r="A641">
        <v>18</v>
      </c>
      <c r="B641">
        <v>1</v>
      </c>
      <c r="C641">
        <v>1492</v>
      </c>
      <c r="E641" t="s">
        <v>561</v>
      </c>
      <c r="F641" t="s">
        <v>486</v>
      </c>
      <c r="G641" t="s">
        <v>487</v>
      </c>
      <c r="H641" t="s">
        <v>317</v>
      </c>
      <c r="I641">
        <f>I639*J641</f>
        <v>0.5</v>
      </c>
      <c r="J641">
        <v>5</v>
      </c>
      <c r="O641">
        <f t="shared" si="655"/>
        <v>59</v>
      </c>
      <c r="P641">
        <f t="shared" si="656"/>
        <v>59</v>
      </c>
      <c r="Q641">
        <f t="shared" si="657"/>
        <v>0</v>
      </c>
      <c r="R641">
        <f t="shared" si="658"/>
        <v>0</v>
      </c>
      <c r="S641">
        <f t="shared" si="659"/>
        <v>0</v>
      </c>
      <c r="T641">
        <f t="shared" si="660"/>
        <v>0</v>
      </c>
      <c r="U641">
        <f t="shared" si="661"/>
        <v>0</v>
      </c>
      <c r="V641">
        <f t="shared" si="662"/>
        <v>0</v>
      </c>
      <c r="W641">
        <f t="shared" si="663"/>
        <v>0</v>
      </c>
      <c r="X641">
        <f t="shared" si="664"/>
        <v>0</v>
      </c>
      <c r="Y641">
        <f t="shared" si="665"/>
        <v>0</v>
      </c>
      <c r="AA641">
        <v>47641669</v>
      </c>
      <c r="AB641">
        <f t="shared" si="666"/>
        <v>118</v>
      </c>
      <c r="AC641">
        <f t="shared" si="667"/>
        <v>118</v>
      </c>
      <c r="AD641">
        <f t="shared" si="650"/>
        <v>0</v>
      </c>
      <c r="AE641">
        <f t="shared" si="651"/>
        <v>0</v>
      </c>
      <c r="AF641">
        <f t="shared" si="652"/>
        <v>0</v>
      </c>
      <c r="AG641">
        <f t="shared" si="668"/>
        <v>0</v>
      </c>
      <c r="AH641">
        <f t="shared" si="653"/>
        <v>0</v>
      </c>
      <c r="AI641">
        <f t="shared" si="654"/>
        <v>0</v>
      </c>
      <c r="AJ641">
        <f t="shared" si="669"/>
        <v>0</v>
      </c>
      <c r="AK641">
        <v>118</v>
      </c>
      <c r="AL641">
        <v>118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108</v>
      </c>
      <c r="AU641">
        <v>55</v>
      </c>
      <c r="AV641">
        <v>1</v>
      </c>
      <c r="AW641">
        <v>1</v>
      </c>
      <c r="AZ641">
        <v>1</v>
      </c>
      <c r="BA641">
        <v>1</v>
      </c>
      <c r="BB641">
        <v>1</v>
      </c>
      <c r="BC641">
        <v>1</v>
      </c>
      <c r="BD641" t="s">
        <v>3</v>
      </c>
      <c r="BE641" t="s">
        <v>3</v>
      </c>
      <c r="BF641" t="s">
        <v>3</v>
      </c>
      <c r="BG641" t="s">
        <v>3</v>
      </c>
      <c r="BH641">
        <v>3</v>
      </c>
      <c r="BI641">
        <v>1</v>
      </c>
      <c r="BJ641" t="s">
        <v>488</v>
      </c>
      <c r="BM641">
        <v>12001</v>
      </c>
      <c r="BN641">
        <v>0</v>
      </c>
      <c r="BO641" t="s">
        <v>3</v>
      </c>
      <c r="BP641">
        <v>0</v>
      </c>
      <c r="BQ641">
        <v>2</v>
      </c>
      <c r="BR641">
        <v>0</v>
      </c>
      <c r="BS641">
        <v>1</v>
      </c>
      <c r="BT641">
        <v>1</v>
      </c>
      <c r="BU641">
        <v>1</v>
      </c>
      <c r="BV641">
        <v>1</v>
      </c>
      <c r="BW641">
        <v>1</v>
      </c>
      <c r="BX641">
        <v>1</v>
      </c>
      <c r="BY641" t="s">
        <v>3</v>
      </c>
      <c r="BZ641">
        <v>120</v>
      </c>
      <c r="CA641">
        <v>65</v>
      </c>
      <c r="CE641">
        <v>0</v>
      </c>
      <c r="CF641">
        <v>0</v>
      </c>
      <c r="CG641">
        <v>0</v>
      </c>
      <c r="CM641">
        <v>0</v>
      </c>
      <c r="CN641" t="s">
        <v>3</v>
      </c>
      <c r="CO641">
        <v>0</v>
      </c>
      <c r="CP641">
        <f t="shared" si="670"/>
        <v>59</v>
      </c>
      <c r="CQ641">
        <f t="shared" si="671"/>
        <v>118</v>
      </c>
      <c r="CR641">
        <f t="shared" si="672"/>
        <v>0</v>
      </c>
      <c r="CS641">
        <f t="shared" si="673"/>
        <v>0</v>
      </c>
      <c r="CT641">
        <f t="shared" si="674"/>
        <v>0</v>
      </c>
      <c r="CU641">
        <f t="shared" si="675"/>
        <v>0</v>
      </c>
      <c r="CV641">
        <f t="shared" si="676"/>
        <v>0</v>
      </c>
      <c r="CW641">
        <f t="shared" si="677"/>
        <v>0</v>
      </c>
      <c r="CX641">
        <f t="shared" si="678"/>
        <v>0</v>
      </c>
      <c r="CY641">
        <f t="shared" si="679"/>
        <v>0</v>
      </c>
      <c r="CZ641">
        <f t="shared" si="680"/>
        <v>0</v>
      </c>
      <c r="DC641" t="s">
        <v>3</v>
      </c>
      <c r="DD641" t="s">
        <v>3</v>
      </c>
      <c r="DE641" t="s">
        <v>3</v>
      </c>
      <c r="DF641" t="s">
        <v>3</v>
      </c>
      <c r="DG641" t="s">
        <v>3</v>
      </c>
      <c r="DH641" t="s">
        <v>3</v>
      </c>
      <c r="DI641" t="s">
        <v>3</v>
      </c>
      <c r="DJ641" t="s">
        <v>3</v>
      </c>
      <c r="DK641" t="s">
        <v>3</v>
      </c>
      <c r="DL641" t="s">
        <v>3</v>
      </c>
      <c r="DM641" t="s">
        <v>3</v>
      </c>
      <c r="DN641">
        <v>0</v>
      </c>
      <c r="DO641">
        <v>0</v>
      </c>
      <c r="DP641">
        <v>1</v>
      </c>
      <c r="DQ641">
        <v>1</v>
      </c>
      <c r="DU641">
        <v>1010</v>
      </c>
      <c r="DV641" t="s">
        <v>317</v>
      </c>
      <c r="DW641" t="s">
        <v>317</v>
      </c>
      <c r="DX641">
        <v>100</v>
      </c>
      <c r="EE641">
        <v>45919572</v>
      </c>
      <c r="EF641">
        <v>2</v>
      </c>
      <c r="EG641" t="s">
        <v>24</v>
      </c>
      <c r="EH641">
        <v>0</v>
      </c>
      <c r="EI641" t="s">
        <v>3</v>
      </c>
      <c r="EJ641">
        <v>1</v>
      </c>
      <c r="EK641">
        <v>12001</v>
      </c>
      <c r="EL641" t="s">
        <v>446</v>
      </c>
      <c r="EM641" t="s">
        <v>447</v>
      </c>
      <c r="EO641" t="s">
        <v>3</v>
      </c>
      <c r="EQ641">
        <v>0</v>
      </c>
      <c r="ER641">
        <v>118</v>
      </c>
      <c r="ES641">
        <v>118</v>
      </c>
      <c r="ET641">
        <v>0</v>
      </c>
      <c r="EU641">
        <v>0</v>
      </c>
      <c r="EV641">
        <v>0</v>
      </c>
      <c r="EW641">
        <v>0</v>
      </c>
      <c r="EX641">
        <v>0</v>
      </c>
      <c r="FQ641">
        <v>0</v>
      </c>
      <c r="FR641">
        <f t="shared" si="681"/>
        <v>0</v>
      </c>
      <c r="FS641">
        <v>0</v>
      </c>
      <c r="FT641" t="s">
        <v>28</v>
      </c>
      <c r="FU641" t="s">
        <v>29</v>
      </c>
      <c r="FX641">
        <v>108</v>
      </c>
      <c r="FY641">
        <v>55.25</v>
      </c>
      <c r="GA641" t="s">
        <v>3</v>
      </c>
      <c r="GD641">
        <v>1</v>
      </c>
      <c r="GF641">
        <v>1443844670</v>
      </c>
      <c r="GG641">
        <v>2</v>
      </c>
      <c r="GH641">
        <v>1</v>
      </c>
      <c r="GI641">
        <v>-2</v>
      </c>
      <c r="GJ641">
        <v>0</v>
      </c>
      <c r="GK641">
        <v>0</v>
      </c>
      <c r="GL641">
        <f t="shared" si="682"/>
        <v>0</v>
      </c>
      <c r="GM641">
        <f t="shared" si="683"/>
        <v>59</v>
      </c>
      <c r="GN641">
        <f t="shared" si="684"/>
        <v>59</v>
      </c>
      <c r="GO641">
        <f t="shared" si="685"/>
        <v>0</v>
      </c>
      <c r="GP641">
        <f t="shared" si="686"/>
        <v>0</v>
      </c>
      <c r="GR641">
        <v>0</v>
      </c>
      <c r="GS641">
        <v>0</v>
      </c>
      <c r="GT641">
        <v>0</v>
      </c>
      <c r="GU641" t="s">
        <v>3</v>
      </c>
      <c r="GV641">
        <f t="shared" si="687"/>
        <v>0</v>
      </c>
      <c r="GW641">
        <v>1</v>
      </c>
      <c r="GX641">
        <f t="shared" si="688"/>
        <v>0</v>
      </c>
      <c r="HA641">
        <v>0</v>
      </c>
      <c r="HB641">
        <v>0</v>
      </c>
      <c r="HC641">
        <f t="shared" si="689"/>
        <v>0</v>
      </c>
      <c r="IK641">
        <v>0</v>
      </c>
    </row>
    <row r="642" spans="1:245" x14ac:dyDescent="0.2">
      <c r="A642">
        <v>18</v>
      </c>
      <c r="B642">
        <v>1</v>
      </c>
      <c r="C642">
        <v>1483</v>
      </c>
      <c r="E642" t="s">
        <v>562</v>
      </c>
      <c r="F642" t="s">
        <v>490</v>
      </c>
      <c r="G642" t="s">
        <v>491</v>
      </c>
      <c r="H642" t="s">
        <v>19</v>
      </c>
      <c r="I642">
        <f>I638*J642</f>
        <v>-4.0000000000000002E-4</v>
      </c>
      <c r="J642">
        <v>-4.0000000000000001E-3</v>
      </c>
      <c r="O642">
        <f t="shared" si="655"/>
        <v>-3.39</v>
      </c>
      <c r="P642">
        <f t="shared" si="656"/>
        <v>-3.39</v>
      </c>
      <c r="Q642">
        <f t="shared" si="657"/>
        <v>0</v>
      </c>
      <c r="R642">
        <f t="shared" si="658"/>
        <v>0</v>
      </c>
      <c r="S642">
        <f t="shared" si="659"/>
        <v>0</v>
      </c>
      <c r="T642">
        <f t="shared" si="660"/>
        <v>0</v>
      </c>
      <c r="U642">
        <f t="shared" si="661"/>
        <v>0</v>
      </c>
      <c r="V642">
        <f t="shared" si="662"/>
        <v>0</v>
      </c>
      <c r="W642">
        <f t="shared" si="663"/>
        <v>0</v>
      </c>
      <c r="X642">
        <f t="shared" si="664"/>
        <v>0</v>
      </c>
      <c r="Y642">
        <f t="shared" si="665"/>
        <v>0</v>
      </c>
      <c r="AA642">
        <v>47636896</v>
      </c>
      <c r="AB642">
        <f t="shared" si="666"/>
        <v>8475</v>
      </c>
      <c r="AC642">
        <f t="shared" si="667"/>
        <v>8475</v>
      </c>
      <c r="AD642">
        <f t="shared" si="650"/>
        <v>0</v>
      </c>
      <c r="AE642">
        <f t="shared" si="651"/>
        <v>0</v>
      </c>
      <c r="AF642">
        <f t="shared" si="652"/>
        <v>0</v>
      </c>
      <c r="AG642">
        <f t="shared" si="668"/>
        <v>0</v>
      </c>
      <c r="AH642">
        <f t="shared" si="653"/>
        <v>0</v>
      </c>
      <c r="AI642">
        <f t="shared" si="654"/>
        <v>0</v>
      </c>
      <c r="AJ642">
        <f t="shared" si="669"/>
        <v>0</v>
      </c>
      <c r="AK642">
        <v>8475</v>
      </c>
      <c r="AL642">
        <v>8475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108</v>
      </c>
      <c r="AU642">
        <v>55</v>
      </c>
      <c r="AV642">
        <v>1</v>
      </c>
      <c r="AW642">
        <v>1</v>
      </c>
      <c r="AZ642">
        <v>1</v>
      </c>
      <c r="BA642">
        <v>1</v>
      </c>
      <c r="BB642">
        <v>1</v>
      </c>
      <c r="BC642">
        <v>1</v>
      </c>
      <c r="BD642" t="s">
        <v>3</v>
      </c>
      <c r="BE642" t="s">
        <v>3</v>
      </c>
      <c r="BF642" t="s">
        <v>3</v>
      </c>
      <c r="BG642" t="s">
        <v>3</v>
      </c>
      <c r="BH642">
        <v>3</v>
      </c>
      <c r="BI642">
        <v>1</v>
      </c>
      <c r="BJ642" t="s">
        <v>492</v>
      </c>
      <c r="BM642">
        <v>12001</v>
      </c>
      <c r="BN642">
        <v>0</v>
      </c>
      <c r="BO642" t="s">
        <v>3</v>
      </c>
      <c r="BP642">
        <v>0</v>
      </c>
      <c r="BQ642">
        <v>2</v>
      </c>
      <c r="BR642">
        <v>1</v>
      </c>
      <c r="BS642">
        <v>1</v>
      </c>
      <c r="BT642">
        <v>1</v>
      </c>
      <c r="BU642">
        <v>1</v>
      </c>
      <c r="BV642">
        <v>1</v>
      </c>
      <c r="BW642">
        <v>1</v>
      </c>
      <c r="BX642">
        <v>1</v>
      </c>
      <c r="BY642" t="s">
        <v>3</v>
      </c>
      <c r="BZ642">
        <v>120</v>
      </c>
      <c r="CA642">
        <v>65</v>
      </c>
      <c r="CE642">
        <v>0</v>
      </c>
      <c r="CF642">
        <v>0</v>
      </c>
      <c r="CG642">
        <v>0</v>
      </c>
      <c r="CM642">
        <v>0</v>
      </c>
      <c r="CN642" t="s">
        <v>3</v>
      </c>
      <c r="CO642">
        <v>0</v>
      </c>
      <c r="CP642">
        <f t="shared" si="670"/>
        <v>-3.39</v>
      </c>
      <c r="CQ642">
        <f t="shared" si="671"/>
        <v>8475</v>
      </c>
      <c r="CR642">
        <f t="shared" si="672"/>
        <v>0</v>
      </c>
      <c r="CS642">
        <f t="shared" si="673"/>
        <v>0</v>
      </c>
      <c r="CT642">
        <f t="shared" si="674"/>
        <v>0</v>
      </c>
      <c r="CU642">
        <f t="shared" si="675"/>
        <v>0</v>
      </c>
      <c r="CV642">
        <f t="shared" si="676"/>
        <v>0</v>
      </c>
      <c r="CW642">
        <f t="shared" si="677"/>
        <v>0</v>
      </c>
      <c r="CX642">
        <f t="shared" si="678"/>
        <v>0</v>
      </c>
      <c r="CY642">
        <f t="shared" si="679"/>
        <v>0</v>
      </c>
      <c r="CZ642">
        <f t="shared" si="680"/>
        <v>0</v>
      </c>
      <c r="DC642" t="s">
        <v>3</v>
      </c>
      <c r="DD642" t="s">
        <v>3</v>
      </c>
      <c r="DE642" t="s">
        <v>3</v>
      </c>
      <c r="DF642" t="s">
        <v>3</v>
      </c>
      <c r="DG642" t="s">
        <v>3</v>
      </c>
      <c r="DH642" t="s">
        <v>3</v>
      </c>
      <c r="DI642" t="s">
        <v>3</v>
      </c>
      <c r="DJ642" t="s">
        <v>3</v>
      </c>
      <c r="DK642" t="s">
        <v>3</v>
      </c>
      <c r="DL642" t="s">
        <v>3</v>
      </c>
      <c r="DM642" t="s">
        <v>3</v>
      </c>
      <c r="DN642">
        <v>0</v>
      </c>
      <c r="DO642">
        <v>0</v>
      </c>
      <c r="DP642">
        <v>1</v>
      </c>
      <c r="DQ642">
        <v>1</v>
      </c>
      <c r="DU642">
        <v>1009</v>
      </c>
      <c r="DV642" t="s">
        <v>19</v>
      </c>
      <c r="DW642" t="s">
        <v>19</v>
      </c>
      <c r="DX642">
        <v>1000</v>
      </c>
      <c r="EE642">
        <v>45919572</v>
      </c>
      <c r="EF642">
        <v>2</v>
      </c>
      <c r="EG642" t="s">
        <v>24</v>
      </c>
      <c r="EH642">
        <v>0</v>
      </c>
      <c r="EI642" t="s">
        <v>3</v>
      </c>
      <c r="EJ642">
        <v>1</v>
      </c>
      <c r="EK642">
        <v>12001</v>
      </c>
      <c r="EL642" t="s">
        <v>446</v>
      </c>
      <c r="EM642" t="s">
        <v>447</v>
      </c>
      <c r="EO642" t="s">
        <v>3</v>
      </c>
      <c r="EQ642">
        <v>32768</v>
      </c>
      <c r="ER642">
        <v>8475</v>
      </c>
      <c r="ES642">
        <v>8475</v>
      </c>
      <c r="ET642">
        <v>0</v>
      </c>
      <c r="EU642">
        <v>0</v>
      </c>
      <c r="EV642">
        <v>0</v>
      </c>
      <c r="EW642">
        <v>0</v>
      </c>
      <c r="EX642">
        <v>0</v>
      </c>
      <c r="FQ642">
        <v>0</v>
      </c>
      <c r="FR642">
        <f t="shared" si="681"/>
        <v>0</v>
      </c>
      <c r="FS642">
        <v>0</v>
      </c>
      <c r="FT642" t="s">
        <v>28</v>
      </c>
      <c r="FU642" t="s">
        <v>29</v>
      </c>
      <c r="FX642">
        <v>108</v>
      </c>
      <c r="FY642">
        <v>55.25</v>
      </c>
      <c r="GA642" t="s">
        <v>3</v>
      </c>
      <c r="GD642">
        <v>1</v>
      </c>
      <c r="GF642">
        <v>-1818623805</v>
      </c>
      <c r="GG642">
        <v>2</v>
      </c>
      <c r="GH642">
        <v>1</v>
      </c>
      <c r="GI642">
        <v>-2</v>
      </c>
      <c r="GJ642">
        <v>0</v>
      </c>
      <c r="GK642">
        <v>0</v>
      </c>
      <c r="GL642">
        <f t="shared" si="682"/>
        <v>0</v>
      </c>
      <c r="GM642">
        <f t="shared" si="683"/>
        <v>-3.39</v>
      </c>
      <c r="GN642">
        <f t="shared" si="684"/>
        <v>-3.39</v>
      </c>
      <c r="GO642">
        <f t="shared" si="685"/>
        <v>0</v>
      </c>
      <c r="GP642">
        <f t="shared" si="686"/>
        <v>0</v>
      </c>
      <c r="GR642">
        <v>0</v>
      </c>
      <c r="GS642">
        <v>3</v>
      </c>
      <c r="GT642">
        <v>0</v>
      </c>
      <c r="GU642" t="s">
        <v>3</v>
      </c>
      <c r="GV642">
        <f t="shared" si="687"/>
        <v>0</v>
      </c>
      <c r="GW642">
        <v>1</v>
      </c>
      <c r="GX642">
        <f t="shared" si="688"/>
        <v>0</v>
      </c>
      <c r="HA642">
        <v>0</v>
      </c>
      <c r="HB642">
        <v>0</v>
      </c>
      <c r="HC642">
        <f t="shared" si="689"/>
        <v>0</v>
      </c>
      <c r="IK642">
        <v>0</v>
      </c>
    </row>
    <row r="643" spans="1:245" x14ac:dyDescent="0.2">
      <c r="A643">
        <v>18</v>
      </c>
      <c r="B643">
        <v>1</v>
      </c>
      <c r="C643">
        <v>1491</v>
      </c>
      <c r="E643" t="s">
        <v>562</v>
      </c>
      <c r="F643" t="s">
        <v>490</v>
      </c>
      <c r="G643" t="s">
        <v>491</v>
      </c>
      <c r="H643" t="s">
        <v>19</v>
      </c>
      <c r="I643">
        <f>I639*J643</f>
        <v>-4.0000000000000002E-4</v>
      </c>
      <c r="J643">
        <v>-4.0000000000000001E-3</v>
      </c>
      <c r="O643">
        <f t="shared" si="655"/>
        <v>-3.39</v>
      </c>
      <c r="P643">
        <f t="shared" si="656"/>
        <v>-3.39</v>
      </c>
      <c r="Q643">
        <f t="shared" si="657"/>
        <v>0</v>
      </c>
      <c r="R643">
        <f t="shared" si="658"/>
        <v>0</v>
      </c>
      <c r="S643">
        <f t="shared" si="659"/>
        <v>0</v>
      </c>
      <c r="T643">
        <f t="shared" si="660"/>
        <v>0</v>
      </c>
      <c r="U643">
        <f t="shared" si="661"/>
        <v>0</v>
      </c>
      <c r="V643">
        <f t="shared" si="662"/>
        <v>0</v>
      </c>
      <c r="W643">
        <f t="shared" si="663"/>
        <v>0</v>
      </c>
      <c r="X643">
        <f t="shared" si="664"/>
        <v>0</v>
      </c>
      <c r="Y643">
        <f t="shared" si="665"/>
        <v>0</v>
      </c>
      <c r="AA643">
        <v>47641669</v>
      </c>
      <c r="AB643">
        <f t="shared" si="666"/>
        <v>8475</v>
      </c>
      <c r="AC643">
        <f t="shared" si="667"/>
        <v>8475</v>
      </c>
      <c r="AD643">
        <f t="shared" si="650"/>
        <v>0</v>
      </c>
      <c r="AE643">
        <f t="shared" si="651"/>
        <v>0</v>
      </c>
      <c r="AF643">
        <f t="shared" si="652"/>
        <v>0</v>
      </c>
      <c r="AG643">
        <f t="shared" si="668"/>
        <v>0</v>
      </c>
      <c r="AH643">
        <f t="shared" si="653"/>
        <v>0</v>
      </c>
      <c r="AI643">
        <f t="shared" si="654"/>
        <v>0</v>
      </c>
      <c r="AJ643">
        <f t="shared" si="669"/>
        <v>0</v>
      </c>
      <c r="AK643">
        <v>8475</v>
      </c>
      <c r="AL643">
        <v>8475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108</v>
      </c>
      <c r="AU643">
        <v>55</v>
      </c>
      <c r="AV643">
        <v>1</v>
      </c>
      <c r="AW643">
        <v>1</v>
      </c>
      <c r="AZ643">
        <v>1</v>
      </c>
      <c r="BA643">
        <v>1</v>
      </c>
      <c r="BB643">
        <v>1</v>
      </c>
      <c r="BC643">
        <v>1</v>
      </c>
      <c r="BD643" t="s">
        <v>3</v>
      </c>
      <c r="BE643" t="s">
        <v>3</v>
      </c>
      <c r="BF643" t="s">
        <v>3</v>
      </c>
      <c r="BG643" t="s">
        <v>3</v>
      </c>
      <c r="BH643">
        <v>3</v>
      </c>
      <c r="BI643">
        <v>1</v>
      </c>
      <c r="BJ643" t="s">
        <v>492</v>
      </c>
      <c r="BM643">
        <v>12001</v>
      </c>
      <c r="BN643">
        <v>0</v>
      </c>
      <c r="BO643" t="s">
        <v>3</v>
      </c>
      <c r="BP643">
        <v>0</v>
      </c>
      <c r="BQ643">
        <v>2</v>
      </c>
      <c r="BR643">
        <v>1</v>
      </c>
      <c r="BS643">
        <v>1</v>
      </c>
      <c r="BT643">
        <v>1</v>
      </c>
      <c r="BU643">
        <v>1</v>
      </c>
      <c r="BV643">
        <v>1</v>
      </c>
      <c r="BW643">
        <v>1</v>
      </c>
      <c r="BX643">
        <v>1</v>
      </c>
      <c r="BY643" t="s">
        <v>3</v>
      </c>
      <c r="BZ643">
        <v>120</v>
      </c>
      <c r="CA643">
        <v>65</v>
      </c>
      <c r="CE643">
        <v>0</v>
      </c>
      <c r="CF643">
        <v>0</v>
      </c>
      <c r="CG643">
        <v>0</v>
      </c>
      <c r="CM643">
        <v>0</v>
      </c>
      <c r="CN643" t="s">
        <v>3</v>
      </c>
      <c r="CO643">
        <v>0</v>
      </c>
      <c r="CP643">
        <f t="shared" si="670"/>
        <v>-3.39</v>
      </c>
      <c r="CQ643">
        <f t="shared" si="671"/>
        <v>8475</v>
      </c>
      <c r="CR643">
        <f t="shared" si="672"/>
        <v>0</v>
      </c>
      <c r="CS643">
        <f t="shared" si="673"/>
        <v>0</v>
      </c>
      <c r="CT643">
        <f t="shared" si="674"/>
        <v>0</v>
      </c>
      <c r="CU643">
        <f t="shared" si="675"/>
        <v>0</v>
      </c>
      <c r="CV643">
        <f t="shared" si="676"/>
        <v>0</v>
      </c>
      <c r="CW643">
        <f t="shared" si="677"/>
        <v>0</v>
      </c>
      <c r="CX643">
        <f t="shared" si="678"/>
        <v>0</v>
      </c>
      <c r="CY643">
        <f t="shared" si="679"/>
        <v>0</v>
      </c>
      <c r="CZ643">
        <f t="shared" si="680"/>
        <v>0</v>
      </c>
      <c r="DC643" t="s">
        <v>3</v>
      </c>
      <c r="DD643" t="s">
        <v>3</v>
      </c>
      <c r="DE643" t="s">
        <v>3</v>
      </c>
      <c r="DF643" t="s">
        <v>3</v>
      </c>
      <c r="DG643" t="s">
        <v>3</v>
      </c>
      <c r="DH643" t="s">
        <v>3</v>
      </c>
      <c r="DI643" t="s">
        <v>3</v>
      </c>
      <c r="DJ643" t="s">
        <v>3</v>
      </c>
      <c r="DK643" t="s">
        <v>3</v>
      </c>
      <c r="DL643" t="s">
        <v>3</v>
      </c>
      <c r="DM643" t="s">
        <v>3</v>
      </c>
      <c r="DN643">
        <v>0</v>
      </c>
      <c r="DO643">
        <v>0</v>
      </c>
      <c r="DP643">
        <v>1</v>
      </c>
      <c r="DQ643">
        <v>1</v>
      </c>
      <c r="DU643">
        <v>1009</v>
      </c>
      <c r="DV643" t="s">
        <v>19</v>
      </c>
      <c r="DW643" t="s">
        <v>19</v>
      </c>
      <c r="DX643">
        <v>1000</v>
      </c>
      <c r="EE643">
        <v>45919572</v>
      </c>
      <c r="EF643">
        <v>2</v>
      </c>
      <c r="EG643" t="s">
        <v>24</v>
      </c>
      <c r="EH643">
        <v>0</v>
      </c>
      <c r="EI643" t="s">
        <v>3</v>
      </c>
      <c r="EJ643">
        <v>1</v>
      </c>
      <c r="EK643">
        <v>12001</v>
      </c>
      <c r="EL643" t="s">
        <v>446</v>
      </c>
      <c r="EM643" t="s">
        <v>447</v>
      </c>
      <c r="EO643" t="s">
        <v>3</v>
      </c>
      <c r="EQ643">
        <v>32768</v>
      </c>
      <c r="ER643">
        <v>8475</v>
      </c>
      <c r="ES643">
        <v>8475</v>
      </c>
      <c r="ET643">
        <v>0</v>
      </c>
      <c r="EU643">
        <v>0</v>
      </c>
      <c r="EV643">
        <v>0</v>
      </c>
      <c r="EW643">
        <v>0</v>
      </c>
      <c r="EX643">
        <v>0</v>
      </c>
      <c r="FQ643">
        <v>0</v>
      </c>
      <c r="FR643">
        <f t="shared" si="681"/>
        <v>0</v>
      </c>
      <c r="FS643">
        <v>0</v>
      </c>
      <c r="FT643" t="s">
        <v>28</v>
      </c>
      <c r="FU643" t="s">
        <v>29</v>
      </c>
      <c r="FX643">
        <v>108</v>
      </c>
      <c r="FY643">
        <v>55.25</v>
      </c>
      <c r="GA643" t="s">
        <v>3</v>
      </c>
      <c r="GD643">
        <v>1</v>
      </c>
      <c r="GF643">
        <v>-1818623805</v>
      </c>
      <c r="GG643">
        <v>2</v>
      </c>
      <c r="GH643">
        <v>1</v>
      </c>
      <c r="GI643">
        <v>-2</v>
      </c>
      <c r="GJ643">
        <v>0</v>
      </c>
      <c r="GK643">
        <v>0</v>
      </c>
      <c r="GL643">
        <f t="shared" si="682"/>
        <v>0</v>
      </c>
      <c r="GM643">
        <f t="shared" si="683"/>
        <v>-3.39</v>
      </c>
      <c r="GN643">
        <f t="shared" si="684"/>
        <v>-3.39</v>
      </c>
      <c r="GO643">
        <f t="shared" si="685"/>
        <v>0</v>
      </c>
      <c r="GP643">
        <f t="shared" si="686"/>
        <v>0</v>
      </c>
      <c r="GR643">
        <v>0</v>
      </c>
      <c r="GS643">
        <v>0</v>
      </c>
      <c r="GT643">
        <v>0</v>
      </c>
      <c r="GU643" t="s">
        <v>3</v>
      </c>
      <c r="GV643">
        <f t="shared" si="687"/>
        <v>0</v>
      </c>
      <c r="GW643">
        <v>1</v>
      </c>
      <c r="GX643">
        <f t="shared" si="688"/>
        <v>0</v>
      </c>
      <c r="HA643">
        <v>0</v>
      </c>
      <c r="HB643">
        <v>0</v>
      </c>
      <c r="HC643">
        <f t="shared" si="689"/>
        <v>0</v>
      </c>
      <c r="IK643">
        <v>0</v>
      </c>
    </row>
    <row r="644" spans="1:245" x14ac:dyDescent="0.2">
      <c r="A644">
        <v>17</v>
      </c>
      <c r="B644">
        <v>1</v>
      </c>
      <c r="C644">
        <f>ROW(SmtRes!A1503)</f>
        <v>1503</v>
      </c>
      <c r="D644">
        <f>ROW(EtalonRes!A1489)</f>
        <v>1489</v>
      </c>
      <c r="E644" t="s">
        <v>563</v>
      </c>
      <c r="F644" t="s">
        <v>414</v>
      </c>
      <c r="G644" t="s">
        <v>415</v>
      </c>
      <c r="H644" t="s">
        <v>76</v>
      </c>
      <c r="I644">
        <f>ROUND(3/100,9)</f>
        <v>0.03</v>
      </c>
      <c r="J644">
        <v>0</v>
      </c>
      <c r="O644">
        <f t="shared" si="655"/>
        <v>37.54</v>
      </c>
      <c r="P644">
        <f t="shared" si="656"/>
        <v>3.49</v>
      </c>
      <c r="Q644">
        <f t="shared" si="657"/>
        <v>7.24</v>
      </c>
      <c r="R644">
        <f t="shared" si="658"/>
        <v>2.0699999999999998</v>
      </c>
      <c r="S644">
        <f t="shared" si="659"/>
        <v>26.81</v>
      </c>
      <c r="T644">
        <f t="shared" si="660"/>
        <v>0</v>
      </c>
      <c r="U644">
        <f t="shared" si="661"/>
        <v>3.2259742499999993</v>
      </c>
      <c r="V644">
        <f t="shared" si="662"/>
        <v>0.16258124999999998</v>
      </c>
      <c r="W644">
        <f t="shared" si="663"/>
        <v>0</v>
      </c>
      <c r="X644">
        <f t="shared" si="664"/>
        <v>32.06</v>
      </c>
      <c r="Y644">
        <f t="shared" si="665"/>
        <v>18.48</v>
      </c>
      <c r="AA644">
        <v>47636896</v>
      </c>
      <c r="AB644">
        <f t="shared" si="666"/>
        <v>1251.2637749999999</v>
      </c>
      <c r="AC644">
        <f t="shared" si="667"/>
        <v>116.25</v>
      </c>
      <c r="AD644">
        <f>ROUND((((((ET644*1.15)*1.25))-(((EU644*1.15)*1.25)))+AE644),6)</f>
        <v>241.41374999999999</v>
      </c>
      <c r="AE644">
        <f>ROUND((((EU644*1.15)*1.25)),6)</f>
        <v>69.086250000000007</v>
      </c>
      <c r="AF644">
        <f>ROUND((((EV644*1.15)*1.15)),6)</f>
        <v>893.60002499999996</v>
      </c>
      <c r="AG644">
        <f t="shared" si="668"/>
        <v>0</v>
      </c>
      <c r="AH644">
        <f>(((EW644*1.15)*1.15))</f>
        <v>107.53247499999998</v>
      </c>
      <c r="AI644">
        <f>(((EX644*1.15)*1.25))</f>
        <v>5.4193749999999996</v>
      </c>
      <c r="AJ644">
        <f t="shared" si="669"/>
        <v>0</v>
      </c>
      <c r="AK644">
        <v>959.88</v>
      </c>
      <c r="AL644">
        <v>116.25</v>
      </c>
      <c r="AM644">
        <v>167.94</v>
      </c>
      <c r="AN644">
        <v>48.06</v>
      </c>
      <c r="AO644">
        <v>675.69</v>
      </c>
      <c r="AP644">
        <v>0</v>
      </c>
      <c r="AQ644">
        <v>81.31</v>
      </c>
      <c r="AR644">
        <v>3.77</v>
      </c>
      <c r="AS644">
        <v>0</v>
      </c>
      <c r="AT644">
        <v>111</v>
      </c>
      <c r="AU644">
        <v>64</v>
      </c>
      <c r="AV644">
        <v>1</v>
      </c>
      <c r="AW644">
        <v>1</v>
      </c>
      <c r="AZ644">
        <v>1</v>
      </c>
      <c r="BA644">
        <v>1</v>
      </c>
      <c r="BB644">
        <v>1</v>
      </c>
      <c r="BC644">
        <v>1</v>
      </c>
      <c r="BD644" t="s">
        <v>3</v>
      </c>
      <c r="BE644" t="s">
        <v>3</v>
      </c>
      <c r="BF644" t="s">
        <v>3</v>
      </c>
      <c r="BG644" t="s">
        <v>3</v>
      </c>
      <c r="BH644">
        <v>0</v>
      </c>
      <c r="BI644">
        <v>1</v>
      </c>
      <c r="BJ644" t="s">
        <v>416</v>
      </c>
      <c r="BM644">
        <v>11001</v>
      </c>
      <c r="BN644">
        <v>0</v>
      </c>
      <c r="BO644" t="s">
        <v>3</v>
      </c>
      <c r="BP644">
        <v>0</v>
      </c>
      <c r="BQ644">
        <v>2</v>
      </c>
      <c r="BR644">
        <v>0</v>
      </c>
      <c r="BS644">
        <v>1</v>
      </c>
      <c r="BT644">
        <v>1</v>
      </c>
      <c r="BU644">
        <v>1</v>
      </c>
      <c r="BV644">
        <v>1</v>
      </c>
      <c r="BW644">
        <v>1</v>
      </c>
      <c r="BX644">
        <v>1</v>
      </c>
      <c r="BY644" t="s">
        <v>3</v>
      </c>
      <c r="BZ644">
        <v>123</v>
      </c>
      <c r="CA644">
        <v>75</v>
      </c>
      <c r="CE644">
        <v>0</v>
      </c>
      <c r="CF644">
        <v>0</v>
      </c>
      <c r="CG644">
        <v>0</v>
      </c>
      <c r="CM644">
        <v>0</v>
      </c>
      <c r="CN644" t="s">
        <v>1175</v>
      </c>
      <c r="CO644">
        <v>0</v>
      </c>
      <c r="CP644">
        <f t="shared" si="670"/>
        <v>37.54</v>
      </c>
      <c r="CQ644">
        <f t="shared" si="671"/>
        <v>116.25</v>
      </c>
      <c r="CR644">
        <f t="shared" si="672"/>
        <v>241.41374999999999</v>
      </c>
      <c r="CS644">
        <f t="shared" si="673"/>
        <v>69.086250000000007</v>
      </c>
      <c r="CT644">
        <f t="shared" si="674"/>
        <v>893.60002499999996</v>
      </c>
      <c r="CU644">
        <f t="shared" si="675"/>
        <v>0</v>
      </c>
      <c r="CV644">
        <f t="shared" si="676"/>
        <v>107.53247499999998</v>
      </c>
      <c r="CW644">
        <f t="shared" si="677"/>
        <v>5.4193749999999996</v>
      </c>
      <c r="CX644">
        <f t="shared" si="678"/>
        <v>0</v>
      </c>
      <c r="CY644">
        <f t="shared" si="679"/>
        <v>32.056799999999996</v>
      </c>
      <c r="CZ644">
        <f t="shared" si="680"/>
        <v>18.4832</v>
      </c>
      <c r="DC644" t="s">
        <v>3</v>
      </c>
      <c r="DD644" t="s">
        <v>3</v>
      </c>
      <c r="DE644" t="s">
        <v>348</v>
      </c>
      <c r="DF644" t="s">
        <v>348</v>
      </c>
      <c r="DG644" t="s">
        <v>196</v>
      </c>
      <c r="DH644" t="s">
        <v>3</v>
      </c>
      <c r="DI644" t="s">
        <v>196</v>
      </c>
      <c r="DJ644" t="s">
        <v>348</v>
      </c>
      <c r="DK644" t="s">
        <v>3</v>
      </c>
      <c r="DL644" t="s">
        <v>3</v>
      </c>
      <c r="DM644" t="s">
        <v>3</v>
      </c>
      <c r="DN644">
        <v>0</v>
      </c>
      <c r="DO644">
        <v>0</v>
      </c>
      <c r="DP644">
        <v>1</v>
      </c>
      <c r="DQ644">
        <v>1</v>
      </c>
      <c r="DU644">
        <v>1005</v>
      </c>
      <c r="DV644" t="s">
        <v>76</v>
      </c>
      <c r="DW644" t="s">
        <v>76</v>
      </c>
      <c r="DX644">
        <v>100</v>
      </c>
      <c r="EE644">
        <v>45919571</v>
      </c>
      <c r="EF644">
        <v>2</v>
      </c>
      <c r="EG644" t="s">
        <v>24</v>
      </c>
      <c r="EH644">
        <v>0</v>
      </c>
      <c r="EI644" t="s">
        <v>3</v>
      </c>
      <c r="EJ644">
        <v>1</v>
      </c>
      <c r="EK644">
        <v>11001</v>
      </c>
      <c r="EL644" t="s">
        <v>360</v>
      </c>
      <c r="EM644" t="s">
        <v>361</v>
      </c>
      <c r="EO644" t="s">
        <v>351</v>
      </c>
      <c r="EQ644">
        <v>0</v>
      </c>
      <c r="ER644">
        <v>959.88</v>
      </c>
      <c r="ES644">
        <v>116.25</v>
      </c>
      <c r="ET644">
        <v>167.94</v>
      </c>
      <c r="EU644">
        <v>48.06</v>
      </c>
      <c r="EV644">
        <v>675.69</v>
      </c>
      <c r="EW644">
        <v>81.31</v>
      </c>
      <c r="EX644">
        <v>3.77</v>
      </c>
      <c r="EY644">
        <v>0</v>
      </c>
      <c r="FQ644">
        <v>0</v>
      </c>
      <c r="FR644">
        <f t="shared" si="681"/>
        <v>0</v>
      </c>
      <c r="FS644">
        <v>0</v>
      </c>
      <c r="FT644" t="s">
        <v>28</v>
      </c>
      <c r="FU644" t="s">
        <v>29</v>
      </c>
      <c r="FX644">
        <v>110.7</v>
      </c>
      <c r="FY644">
        <v>63.75</v>
      </c>
      <c r="GA644" t="s">
        <v>3</v>
      </c>
      <c r="GD644">
        <v>1</v>
      </c>
      <c r="GF644">
        <v>501493051</v>
      </c>
      <c r="GG644">
        <v>2</v>
      </c>
      <c r="GH644">
        <v>1</v>
      </c>
      <c r="GI644">
        <v>-2</v>
      </c>
      <c r="GJ644">
        <v>0</v>
      </c>
      <c r="GK644">
        <v>0</v>
      </c>
      <c r="GL644">
        <f t="shared" si="682"/>
        <v>0</v>
      </c>
      <c r="GM644">
        <f t="shared" si="683"/>
        <v>88.08</v>
      </c>
      <c r="GN644">
        <f t="shared" si="684"/>
        <v>88.08</v>
      </c>
      <c r="GO644">
        <f t="shared" si="685"/>
        <v>0</v>
      </c>
      <c r="GP644">
        <f t="shared" si="686"/>
        <v>0</v>
      </c>
      <c r="GR644">
        <v>0</v>
      </c>
      <c r="GS644">
        <v>3</v>
      </c>
      <c r="GT644">
        <v>0</v>
      </c>
      <c r="GU644" t="s">
        <v>3</v>
      </c>
      <c r="GV644">
        <f t="shared" si="687"/>
        <v>0</v>
      </c>
      <c r="GW644">
        <v>1</v>
      </c>
      <c r="GX644">
        <f t="shared" si="688"/>
        <v>0</v>
      </c>
      <c r="HA644">
        <v>0</v>
      </c>
      <c r="HB644">
        <v>0</v>
      </c>
      <c r="HC644">
        <f t="shared" si="689"/>
        <v>0</v>
      </c>
      <c r="IK644">
        <v>0</v>
      </c>
    </row>
    <row r="645" spans="1:245" x14ac:dyDescent="0.2">
      <c r="A645">
        <v>17</v>
      </c>
      <c r="B645">
        <v>1</v>
      </c>
      <c r="C645">
        <f>ROW(SmtRes!A1512)</f>
        <v>1512</v>
      </c>
      <c r="D645">
        <f>ROW(EtalonRes!A1498)</f>
        <v>1498</v>
      </c>
      <c r="E645" t="s">
        <v>563</v>
      </c>
      <c r="F645" t="s">
        <v>414</v>
      </c>
      <c r="G645" t="s">
        <v>415</v>
      </c>
      <c r="H645" t="s">
        <v>76</v>
      </c>
      <c r="I645">
        <f>ROUND(3/100,9)</f>
        <v>0.03</v>
      </c>
      <c r="J645">
        <v>0</v>
      </c>
      <c r="O645">
        <f t="shared" si="655"/>
        <v>37.54</v>
      </c>
      <c r="P645">
        <f t="shared" si="656"/>
        <v>3.49</v>
      </c>
      <c r="Q645">
        <f t="shared" si="657"/>
        <v>7.24</v>
      </c>
      <c r="R645">
        <f t="shared" si="658"/>
        <v>2.0699999999999998</v>
      </c>
      <c r="S645">
        <f t="shared" si="659"/>
        <v>26.81</v>
      </c>
      <c r="T645">
        <f t="shared" si="660"/>
        <v>0</v>
      </c>
      <c r="U645">
        <f t="shared" si="661"/>
        <v>3.2259742499999993</v>
      </c>
      <c r="V645">
        <f t="shared" si="662"/>
        <v>0.16258124999999998</v>
      </c>
      <c r="W645">
        <f t="shared" si="663"/>
        <v>0</v>
      </c>
      <c r="X645">
        <f t="shared" si="664"/>
        <v>32.06</v>
      </c>
      <c r="Y645">
        <f t="shared" si="665"/>
        <v>18.48</v>
      </c>
      <c r="AA645">
        <v>47641669</v>
      </c>
      <c r="AB645">
        <f t="shared" si="666"/>
        <v>1251.2637749999999</v>
      </c>
      <c r="AC645">
        <f t="shared" si="667"/>
        <v>116.25</v>
      </c>
      <c r="AD645">
        <f>ROUND((((((ET645*1.15)*1.25))-(((EU645*1.15)*1.25)))+AE645),6)</f>
        <v>241.41374999999999</v>
      </c>
      <c r="AE645">
        <f>ROUND((((EU645*1.15)*1.25)),6)</f>
        <v>69.086250000000007</v>
      </c>
      <c r="AF645">
        <f>ROUND((((EV645*1.15)*1.15)),6)</f>
        <v>893.60002499999996</v>
      </c>
      <c r="AG645">
        <f t="shared" si="668"/>
        <v>0</v>
      </c>
      <c r="AH645">
        <f>(((EW645*1.15)*1.15))</f>
        <v>107.53247499999998</v>
      </c>
      <c r="AI645">
        <f>(((EX645*1.15)*1.25))</f>
        <v>5.4193749999999996</v>
      </c>
      <c r="AJ645">
        <f t="shared" si="669"/>
        <v>0</v>
      </c>
      <c r="AK645">
        <v>959.88</v>
      </c>
      <c r="AL645">
        <v>116.25</v>
      </c>
      <c r="AM645">
        <v>167.94</v>
      </c>
      <c r="AN645">
        <v>48.06</v>
      </c>
      <c r="AO645">
        <v>675.69</v>
      </c>
      <c r="AP645">
        <v>0</v>
      </c>
      <c r="AQ645">
        <v>81.31</v>
      </c>
      <c r="AR645">
        <v>3.77</v>
      </c>
      <c r="AS645">
        <v>0</v>
      </c>
      <c r="AT645">
        <v>111</v>
      </c>
      <c r="AU645">
        <v>64</v>
      </c>
      <c r="AV645">
        <v>1</v>
      </c>
      <c r="AW645">
        <v>1</v>
      </c>
      <c r="AZ645">
        <v>1</v>
      </c>
      <c r="BA645">
        <v>1</v>
      </c>
      <c r="BB645">
        <v>1</v>
      </c>
      <c r="BC645">
        <v>1</v>
      </c>
      <c r="BD645" t="s">
        <v>3</v>
      </c>
      <c r="BE645" t="s">
        <v>3</v>
      </c>
      <c r="BF645" t="s">
        <v>3</v>
      </c>
      <c r="BG645" t="s">
        <v>3</v>
      </c>
      <c r="BH645">
        <v>0</v>
      </c>
      <c r="BI645">
        <v>1</v>
      </c>
      <c r="BJ645" t="s">
        <v>416</v>
      </c>
      <c r="BM645">
        <v>11001</v>
      </c>
      <c r="BN645">
        <v>0</v>
      </c>
      <c r="BO645" t="s">
        <v>3</v>
      </c>
      <c r="BP645">
        <v>0</v>
      </c>
      <c r="BQ645">
        <v>2</v>
      </c>
      <c r="BR645">
        <v>0</v>
      </c>
      <c r="BS645">
        <v>1</v>
      </c>
      <c r="BT645">
        <v>1</v>
      </c>
      <c r="BU645">
        <v>1</v>
      </c>
      <c r="BV645">
        <v>1</v>
      </c>
      <c r="BW645">
        <v>1</v>
      </c>
      <c r="BX645">
        <v>1</v>
      </c>
      <c r="BY645" t="s">
        <v>3</v>
      </c>
      <c r="BZ645">
        <v>123</v>
      </c>
      <c r="CA645">
        <v>75</v>
      </c>
      <c r="CE645">
        <v>0</v>
      </c>
      <c r="CF645">
        <v>0</v>
      </c>
      <c r="CG645">
        <v>0</v>
      </c>
      <c r="CM645">
        <v>0</v>
      </c>
      <c r="CN645" t="s">
        <v>1175</v>
      </c>
      <c r="CO645">
        <v>0</v>
      </c>
      <c r="CP645">
        <f t="shared" si="670"/>
        <v>37.54</v>
      </c>
      <c r="CQ645">
        <f t="shared" si="671"/>
        <v>116.25</v>
      </c>
      <c r="CR645">
        <f t="shared" si="672"/>
        <v>241.41374999999999</v>
      </c>
      <c r="CS645">
        <f t="shared" si="673"/>
        <v>69.086250000000007</v>
      </c>
      <c r="CT645">
        <f t="shared" si="674"/>
        <v>893.60002499999996</v>
      </c>
      <c r="CU645">
        <f t="shared" si="675"/>
        <v>0</v>
      </c>
      <c r="CV645">
        <f t="shared" si="676"/>
        <v>107.53247499999998</v>
      </c>
      <c r="CW645">
        <f t="shared" si="677"/>
        <v>5.4193749999999996</v>
      </c>
      <c r="CX645">
        <f t="shared" si="678"/>
        <v>0</v>
      </c>
      <c r="CY645">
        <f t="shared" si="679"/>
        <v>32.056799999999996</v>
      </c>
      <c r="CZ645">
        <f t="shared" si="680"/>
        <v>18.4832</v>
      </c>
      <c r="DC645" t="s">
        <v>3</v>
      </c>
      <c r="DD645" t="s">
        <v>3</v>
      </c>
      <c r="DE645" t="s">
        <v>348</v>
      </c>
      <c r="DF645" t="s">
        <v>348</v>
      </c>
      <c r="DG645" t="s">
        <v>196</v>
      </c>
      <c r="DH645" t="s">
        <v>3</v>
      </c>
      <c r="DI645" t="s">
        <v>196</v>
      </c>
      <c r="DJ645" t="s">
        <v>348</v>
      </c>
      <c r="DK645" t="s">
        <v>3</v>
      </c>
      <c r="DL645" t="s">
        <v>3</v>
      </c>
      <c r="DM645" t="s">
        <v>3</v>
      </c>
      <c r="DN645">
        <v>0</v>
      </c>
      <c r="DO645">
        <v>0</v>
      </c>
      <c r="DP645">
        <v>1</v>
      </c>
      <c r="DQ645">
        <v>1</v>
      </c>
      <c r="DU645">
        <v>1005</v>
      </c>
      <c r="DV645" t="s">
        <v>76</v>
      </c>
      <c r="DW645" t="s">
        <v>76</v>
      </c>
      <c r="DX645">
        <v>100</v>
      </c>
      <c r="EE645">
        <v>45919571</v>
      </c>
      <c r="EF645">
        <v>2</v>
      </c>
      <c r="EG645" t="s">
        <v>24</v>
      </c>
      <c r="EH645">
        <v>0</v>
      </c>
      <c r="EI645" t="s">
        <v>3</v>
      </c>
      <c r="EJ645">
        <v>1</v>
      </c>
      <c r="EK645">
        <v>11001</v>
      </c>
      <c r="EL645" t="s">
        <v>360</v>
      </c>
      <c r="EM645" t="s">
        <v>361</v>
      </c>
      <c r="EO645" t="s">
        <v>351</v>
      </c>
      <c r="EQ645">
        <v>0</v>
      </c>
      <c r="ER645">
        <v>959.88</v>
      </c>
      <c r="ES645">
        <v>116.25</v>
      </c>
      <c r="ET645">
        <v>167.94</v>
      </c>
      <c r="EU645">
        <v>48.06</v>
      </c>
      <c r="EV645">
        <v>675.69</v>
      </c>
      <c r="EW645">
        <v>81.31</v>
      </c>
      <c r="EX645">
        <v>3.77</v>
      </c>
      <c r="EY645">
        <v>0</v>
      </c>
      <c r="FQ645">
        <v>0</v>
      </c>
      <c r="FR645">
        <f t="shared" si="681"/>
        <v>0</v>
      </c>
      <c r="FS645">
        <v>0</v>
      </c>
      <c r="FT645" t="s">
        <v>28</v>
      </c>
      <c r="FU645" t="s">
        <v>29</v>
      </c>
      <c r="FX645">
        <v>110.7</v>
      </c>
      <c r="FY645">
        <v>63.75</v>
      </c>
      <c r="GA645" t="s">
        <v>3</v>
      </c>
      <c r="GD645">
        <v>1</v>
      </c>
      <c r="GF645">
        <v>501493051</v>
      </c>
      <c r="GG645">
        <v>2</v>
      </c>
      <c r="GH645">
        <v>1</v>
      </c>
      <c r="GI645">
        <v>-2</v>
      </c>
      <c r="GJ645">
        <v>0</v>
      </c>
      <c r="GK645">
        <v>0</v>
      </c>
      <c r="GL645">
        <f t="shared" si="682"/>
        <v>0</v>
      </c>
      <c r="GM645">
        <f t="shared" si="683"/>
        <v>88.08</v>
      </c>
      <c r="GN645">
        <f t="shared" si="684"/>
        <v>88.08</v>
      </c>
      <c r="GO645">
        <f t="shared" si="685"/>
        <v>0</v>
      </c>
      <c r="GP645">
        <f t="shared" si="686"/>
        <v>0</v>
      </c>
      <c r="GR645">
        <v>0</v>
      </c>
      <c r="GS645">
        <v>0</v>
      </c>
      <c r="GT645">
        <v>0</v>
      </c>
      <c r="GU645" t="s">
        <v>3</v>
      </c>
      <c r="GV645">
        <f t="shared" si="687"/>
        <v>0</v>
      </c>
      <c r="GW645">
        <v>1</v>
      </c>
      <c r="GX645">
        <f t="shared" si="688"/>
        <v>0</v>
      </c>
      <c r="HA645">
        <v>0</v>
      </c>
      <c r="HB645">
        <v>0</v>
      </c>
      <c r="HC645">
        <f t="shared" si="689"/>
        <v>0</v>
      </c>
      <c r="IK645">
        <v>0</v>
      </c>
    </row>
    <row r="646" spans="1:245" x14ac:dyDescent="0.2">
      <c r="A646">
        <v>18</v>
      </c>
      <c r="B646">
        <v>1</v>
      </c>
      <c r="C646">
        <v>1502</v>
      </c>
      <c r="E646" t="s">
        <v>564</v>
      </c>
      <c r="F646" t="s">
        <v>418</v>
      </c>
      <c r="G646" t="s">
        <v>419</v>
      </c>
      <c r="H646" t="s">
        <v>50</v>
      </c>
      <c r="I646">
        <f>I644*J646</f>
        <v>3.9E-2</v>
      </c>
      <c r="J646">
        <v>1.3</v>
      </c>
      <c r="O646">
        <f t="shared" si="655"/>
        <v>25.42</v>
      </c>
      <c r="P646">
        <f t="shared" si="656"/>
        <v>25.42</v>
      </c>
      <c r="Q646">
        <f t="shared" si="657"/>
        <v>0</v>
      </c>
      <c r="R646">
        <f t="shared" si="658"/>
        <v>0</v>
      </c>
      <c r="S646">
        <f t="shared" si="659"/>
        <v>0</v>
      </c>
      <c r="T646">
        <f t="shared" si="660"/>
        <v>0</v>
      </c>
      <c r="U646">
        <f t="shared" si="661"/>
        <v>0</v>
      </c>
      <c r="V646">
        <f t="shared" si="662"/>
        <v>0</v>
      </c>
      <c r="W646">
        <f t="shared" si="663"/>
        <v>0</v>
      </c>
      <c r="X646">
        <f t="shared" si="664"/>
        <v>0</v>
      </c>
      <c r="Y646">
        <f t="shared" si="665"/>
        <v>0</v>
      </c>
      <c r="AA646">
        <v>47636896</v>
      </c>
      <c r="AB646">
        <f t="shared" si="666"/>
        <v>651.78</v>
      </c>
      <c r="AC646">
        <f t="shared" si="667"/>
        <v>651.78</v>
      </c>
      <c r="AD646">
        <f>ROUND((((ET646)-(EU646))+AE646),6)</f>
        <v>0</v>
      </c>
      <c r="AE646">
        <f t="shared" ref="AE646:AF649" si="690">ROUND((EU646),6)</f>
        <v>0</v>
      </c>
      <c r="AF646">
        <f t="shared" si="690"/>
        <v>0</v>
      </c>
      <c r="AG646">
        <f t="shared" si="668"/>
        <v>0</v>
      </c>
      <c r="AH646">
        <f t="shared" ref="AH646:AI649" si="691">(EW646)</f>
        <v>0</v>
      </c>
      <c r="AI646">
        <f t="shared" si="691"/>
        <v>0</v>
      </c>
      <c r="AJ646">
        <f t="shared" si="669"/>
        <v>0</v>
      </c>
      <c r="AK646">
        <v>651.78</v>
      </c>
      <c r="AL646">
        <v>651.78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111</v>
      </c>
      <c r="AU646">
        <v>64</v>
      </c>
      <c r="AV646">
        <v>1</v>
      </c>
      <c r="AW646">
        <v>1</v>
      </c>
      <c r="AZ646">
        <v>1</v>
      </c>
      <c r="BA646">
        <v>1</v>
      </c>
      <c r="BB646">
        <v>1</v>
      </c>
      <c r="BC646">
        <v>1</v>
      </c>
      <c r="BD646" t="s">
        <v>3</v>
      </c>
      <c r="BE646" t="s">
        <v>3</v>
      </c>
      <c r="BF646" t="s">
        <v>3</v>
      </c>
      <c r="BG646" t="s">
        <v>3</v>
      </c>
      <c r="BH646">
        <v>3</v>
      </c>
      <c r="BI646">
        <v>1</v>
      </c>
      <c r="BJ646" t="s">
        <v>420</v>
      </c>
      <c r="BM646">
        <v>11001</v>
      </c>
      <c r="BN646">
        <v>0</v>
      </c>
      <c r="BO646" t="s">
        <v>3</v>
      </c>
      <c r="BP646">
        <v>0</v>
      </c>
      <c r="BQ646">
        <v>2</v>
      </c>
      <c r="BR646">
        <v>0</v>
      </c>
      <c r="BS646">
        <v>1</v>
      </c>
      <c r="BT646">
        <v>1</v>
      </c>
      <c r="BU646">
        <v>1</v>
      </c>
      <c r="BV646">
        <v>1</v>
      </c>
      <c r="BW646">
        <v>1</v>
      </c>
      <c r="BX646">
        <v>1</v>
      </c>
      <c r="BY646" t="s">
        <v>3</v>
      </c>
      <c r="BZ646">
        <v>123</v>
      </c>
      <c r="CA646">
        <v>75</v>
      </c>
      <c r="CE646">
        <v>0</v>
      </c>
      <c r="CF646">
        <v>0</v>
      </c>
      <c r="CG646">
        <v>0</v>
      </c>
      <c r="CM646">
        <v>0</v>
      </c>
      <c r="CN646" t="s">
        <v>3</v>
      </c>
      <c r="CO646">
        <v>0</v>
      </c>
      <c r="CP646">
        <f t="shared" si="670"/>
        <v>25.42</v>
      </c>
      <c r="CQ646">
        <f t="shared" si="671"/>
        <v>651.78</v>
      </c>
      <c r="CR646">
        <f t="shared" si="672"/>
        <v>0</v>
      </c>
      <c r="CS646">
        <f t="shared" si="673"/>
        <v>0</v>
      </c>
      <c r="CT646">
        <f t="shared" si="674"/>
        <v>0</v>
      </c>
      <c r="CU646">
        <f t="shared" si="675"/>
        <v>0</v>
      </c>
      <c r="CV646">
        <f t="shared" si="676"/>
        <v>0</v>
      </c>
      <c r="CW646">
        <f t="shared" si="677"/>
        <v>0</v>
      </c>
      <c r="CX646">
        <f t="shared" si="678"/>
        <v>0</v>
      </c>
      <c r="CY646">
        <f t="shared" si="679"/>
        <v>0</v>
      </c>
      <c r="CZ646">
        <f t="shared" si="680"/>
        <v>0</v>
      </c>
      <c r="DC646" t="s">
        <v>3</v>
      </c>
      <c r="DD646" t="s">
        <v>3</v>
      </c>
      <c r="DE646" t="s">
        <v>3</v>
      </c>
      <c r="DF646" t="s">
        <v>3</v>
      </c>
      <c r="DG646" t="s">
        <v>3</v>
      </c>
      <c r="DH646" t="s">
        <v>3</v>
      </c>
      <c r="DI646" t="s">
        <v>3</v>
      </c>
      <c r="DJ646" t="s">
        <v>3</v>
      </c>
      <c r="DK646" t="s">
        <v>3</v>
      </c>
      <c r="DL646" t="s">
        <v>3</v>
      </c>
      <c r="DM646" t="s">
        <v>3</v>
      </c>
      <c r="DN646">
        <v>0</v>
      </c>
      <c r="DO646">
        <v>0</v>
      </c>
      <c r="DP646">
        <v>1</v>
      </c>
      <c r="DQ646">
        <v>1</v>
      </c>
      <c r="DU646">
        <v>1007</v>
      </c>
      <c r="DV646" t="s">
        <v>50</v>
      </c>
      <c r="DW646" t="s">
        <v>50</v>
      </c>
      <c r="DX646">
        <v>1</v>
      </c>
      <c r="EE646">
        <v>45919571</v>
      </c>
      <c r="EF646">
        <v>2</v>
      </c>
      <c r="EG646" t="s">
        <v>24</v>
      </c>
      <c r="EH646">
        <v>0</v>
      </c>
      <c r="EI646" t="s">
        <v>3</v>
      </c>
      <c r="EJ646">
        <v>1</v>
      </c>
      <c r="EK646">
        <v>11001</v>
      </c>
      <c r="EL646" t="s">
        <v>360</v>
      </c>
      <c r="EM646" t="s">
        <v>361</v>
      </c>
      <c r="EO646" t="s">
        <v>3</v>
      </c>
      <c r="EQ646">
        <v>0</v>
      </c>
      <c r="ER646">
        <v>651.78</v>
      </c>
      <c r="ES646">
        <v>651.78</v>
      </c>
      <c r="ET646">
        <v>0</v>
      </c>
      <c r="EU646">
        <v>0</v>
      </c>
      <c r="EV646">
        <v>0</v>
      </c>
      <c r="EW646">
        <v>0</v>
      </c>
      <c r="EX646">
        <v>0</v>
      </c>
      <c r="FQ646">
        <v>0</v>
      </c>
      <c r="FR646">
        <f t="shared" si="681"/>
        <v>0</v>
      </c>
      <c r="FS646">
        <v>0</v>
      </c>
      <c r="FT646" t="s">
        <v>28</v>
      </c>
      <c r="FU646" t="s">
        <v>29</v>
      </c>
      <c r="FX646">
        <v>110.7</v>
      </c>
      <c r="FY646">
        <v>63.75</v>
      </c>
      <c r="GA646" t="s">
        <v>3</v>
      </c>
      <c r="GD646">
        <v>1</v>
      </c>
      <c r="GF646">
        <v>1189598585</v>
      </c>
      <c r="GG646">
        <v>2</v>
      </c>
      <c r="GH646">
        <v>1</v>
      </c>
      <c r="GI646">
        <v>-2</v>
      </c>
      <c r="GJ646">
        <v>0</v>
      </c>
      <c r="GK646">
        <v>0</v>
      </c>
      <c r="GL646">
        <f t="shared" si="682"/>
        <v>0</v>
      </c>
      <c r="GM646">
        <f t="shared" si="683"/>
        <v>25.42</v>
      </c>
      <c r="GN646">
        <f t="shared" si="684"/>
        <v>25.42</v>
      </c>
      <c r="GO646">
        <f t="shared" si="685"/>
        <v>0</v>
      </c>
      <c r="GP646">
        <f t="shared" si="686"/>
        <v>0</v>
      </c>
      <c r="GR646">
        <v>0</v>
      </c>
      <c r="GS646">
        <v>3</v>
      </c>
      <c r="GT646">
        <v>0</v>
      </c>
      <c r="GU646" t="s">
        <v>3</v>
      </c>
      <c r="GV646">
        <f t="shared" si="687"/>
        <v>0</v>
      </c>
      <c r="GW646">
        <v>1</v>
      </c>
      <c r="GX646">
        <f t="shared" si="688"/>
        <v>0</v>
      </c>
      <c r="HA646">
        <v>0</v>
      </c>
      <c r="HB646">
        <v>0</v>
      </c>
      <c r="HC646">
        <f t="shared" si="689"/>
        <v>0</v>
      </c>
      <c r="IK646">
        <v>0</v>
      </c>
    </row>
    <row r="647" spans="1:245" x14ac:dyDescent="0.2">
      <c r="A647">
        <v>18</v>
      </c>
      <c r="B647">
        <v>1</v>
      </c>
      <c r="C647">
        <v>1511</v>
      </c>
      <c r="E647" t="s">
        <v>564</v>
      </c>
      <c r="F647" t="s">
        <v>418</v>
      </c>
      <c r="G647" t="s">
        <v>419</v>
      </c>
      <c r="H647" t="s">
        <v>50</v>
      </c>
      <c r="I647">
        <f>I645*J647</f>
        <v>3.9E-2</v>
      </c>
      <c r="J647">
        <v>1.3</v>
      </c>
      <c r="O647">
        <f t="shared" si="655"/>
        <v>25.42</v>
      </c>
      <c r="P647">
        <f t="shared" si="656"/>
        <v>25.42</v>
      </c>
      <c r="Q647">
        <f t="shared" si="657"/>
        <v>0</v>
      </c>
      <c r="R647">
        <f t="shared" si="658"/>
        <v>0</v>
      </c>
      <c r="S647">
        <f t="shared" si="659"/>
        <v>0</v>
      </c>
      <c r="T647">
        <f t="shared" si="660"/>
        <v>0</v>
      </c>
      <c r="U647">
        <f t="shared" si="661"/>
        <v>0</v>
      </c>
      <c r="V647">
        <f t="shared" si="662"/>
        <v>0</v>
      </c>
      <c r="W647">
        <f t="shared" si="663"/>
        <v>0</v>
      </c>
      <c r="X647">
        <f t="shared" si="664"/>
        <v>0</v>
      </c>
      <c r="Y647">
        <f t="shared" si="665"/>
        <v>0</v>
      </c>
      <c r="AA647">
        <v>47641669</v>
      </c>
      <c r="AB647">
        <f t="shared" si="666"/>
        <v>651.78</v>
      </c>
      <c r="AC647">
        <f t="shared" si="667"/>
        <v>651.78</v>
      </c>
      <c r="AD647">
        <f>ROUND((((ET647)-(EU647))+AE647),6)</f>
        <v>0</v>
      </c>
      <c r="AE647">
        <f t="shared" si="690"/>
        <v>0</v>
      </c>
      <c r="AF647">
        <f t="shared" si="690"/>
        <v>0</v>
      </c>
      <c r="AG647">
        <f t="shared" si="668"/>
        <v>0</v>
      </c>
      <c r="AH647">
        <f t="shared" si="691"/>
        <v>0</v>
      </c>
      <c r="AI647">
        <f t="shared" si="691"/>
        <v>0</v>
      </c>
      <c r="AJ647">
        <f t="shared" si="669"/>
        <v>0</v>
      </c>
      <c r="AK647">
        <v>651.78</v>
      </c>
      <c r="AL647">
        <v>651.78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111</v>
      </c>
      <c r="AU647">
        <v>64</v>
      </c>
      <c r="AV647">
        <v>1</v>
      </c>
      <c r="AW647">
        <v>1</v>
      </c>
      <c r="AZ647">
        <v>1</v>
      </c>
      <c r="BA647">
        <v>1</v>
      </c>
      <c r="BB647">
        <v>1</v>
      </c>
      <c r="BC647">
        <v>1</v>
      </c>
      <c r="BD647" t="s">
        <v>3</v>
      </c>
      <c r="BE647" t="s">
        <v>3</v>
      </c>
      <c r="BF647" t="s">
        <v>3</v>
      </c>
      <c r="BG647" t="s">
        <v>3</v>
      </c>
      <c r="BH647">
        <v>3</v>
      </c>
      <c r="BI647">
        <v>1</v>
      </c>
      <c r="BJ647" t="s">
        <v>420</v>
      </c>
      <c r="BM647">
        <v>11001</v>
      </c>
      <c r="BN647">
        <v>0</v>
      </c>
      <c r="BO647" t="s">
        <v>3</v>
      </c>
      <c r="BP647">
        <v>0</v>
      </c>
      <c r="BQ647">
        <v>2</v>
      </c>
      <c r="BR647">
        <v>0</v>
      </c>
      <c r="BS647">
        <v>1</v>
      </c>
      <c r="BT647">
        <v>1</v>
      </c>
      <c r="BU647">
        <v>1</v>
      </c>
      <c r="BV647">
        <v>1</v>
      </c>
      <c r="BW647">
        <v>1</v>
      </c>
      <c r="BX647">
        <v>1</v>
      </c>
      <c r="BY647" t="s">
        <v>3</v>
      </c>
      <c r="BZ647">
        <v>123</v>
      </c>
      <c r="CA647">
        <v>75</v>
      </c>
      <c r="CE647">
        <v>0</v>
      </c>
      <c r="CF647">
        <v>0</v>
      </c>
      <c r="CG647">
        <v>0</v>
      </c>
      <c r="CM647">
        <v>0</v>
      </c>
      <c r="CN647" t="s">
        <v>3</v>
      </c>
      <c r="CO647">
        <v>0</v>
      </c>
      <c r="CP647">
        <f t="shared" si="670"/>
        <v>25.42</v>
      </c>
      <c r="CQ647">
        <f t="shared" si="671"/>
        <v>651.78</v>
      </c>
      <c r="CR647">
        <f t="shared" si="672"/>
        <v>0</v>
      </c>
      <c r="CS647">
        <f t="shared" si="673"/>
        <v>0</v>
      </c>
      <c r="CT647">
        <f t="shared" si="674"/>
        <v>0</v>
      </c>
      <c r="CU647">
        <f t="shared" si="675"/>
        <v>0</v>
      </c>
      <c r="CV647">
        <f t="shared" si="676"/>
        <v>0</v>
      </c>
      <c r="CW647">
        <f t="shared" si="677"/>
        <v>0</v>
      </c>
      <c r="CX647">
        <f t="shared" si="678"/>
        <v>0</v>
      </c>
      <c r="CY647">
        <f t="shared" si="679"/>
        <v>0</v>
      </c>
      <c r="CZ647">
        <f t="shared" si="680"/>
        <v>0</v>
      </c>
      <c r="DC647" t="s">
        <v>3</v>
      </c>
      <c r="DD647" t="s">
        <v>3</v>
      </c>
      <c r="DE647" t="s">
        <v>3</v>
      </c>
      <c r="DF647" t="s">
        <v>3</v>
      </c>
      <c r="DG647" t="s">
        <v>3</v>
      </c>
      <c r="DH647" t="s">
        <v>3</v>
      </c>
      <c r="DI647" t="s">
        <v>3</v>
      </c>
      <c r="DJ647" t="s">
        <v>3</v>
      </c>
      <c r="DK647" t="s">
        <v>3</v>
      </c>
      <c r="DL647" t="s">
        <v>3</v>
      </c>
      <c r="DM647" t="s">
        <v>3</v>
      </c>
      <c r="DN647">
        <v>0</v>
      </c>
      <c r="DO647">
        <v>0</v>
      </c>
      <c r="DP647">
        <v>1</v>
      </c>
      <c r="DQ647">
        <v>1</v>
      </c>
      <c r="DU647">
        <v>1007</v>
      </c>
      <c r="DV647" t="s">
        <v>50</v>
      </c>
      <c r="DW647" t="s">
        <v>50</v>
      </c>
      <c r="DX647">
        <v>1</v>
      </c>
      <c r="EE647">
        <v>45919571</v>
      </c>
      <c r="EF647">
        <v>2</v>
      </c>
      <c r="EG647" t="s">
        <v>24</v>
      </c>
      <c r="EH647">
        <v>0</v>
      </c>
      <c r="EI647" t="s">
        <v>3</v>
      </c>
      <c r="EJ647">
        <v>1</v>
      </c>
      <c r="EK647">
        <v>11001</v>
      </c>
      <c r="EL647" t="s">
        <v>360</v>
      </c>
      <c r="EM647" t="s">
        <v>361</v>
      </c>
      <c r="EO647" t="s">
        <v>3</v>
      </c>
      <c r="EQ647">
        <v>0</v>
      </c>
      <c r="ER647">
        <v>651.78</v>
      </c>
      <c r="ES647">
        <v>651.78</v>
      </c>
      <c r="ET647">
        <v>0</v>
      </c>
      <c r="EU647">
        <v>0</v>
      </c>
      <c r="EV647">
        <v>0</v>
      </c>
      <c r="EW647">
        <v>0</v>
      </c>
      <c r="EX647">
        <v>0</v>
      </c>
      <c r="FQ647">
        <v>0</v>
      </c>
      <c r="FR647">
        <f t="shared" si="681"/>
        <v>0</v>
      </c>
      <c r="FS647">
        <v>0</v>
      </c>
      <c r="FT647" t="s">
        <v>28</v>
      </c>
      <c r="FU647" t="s">
        <v>29</v>
      </c>
      <c r="FX647">
        <v>110.7</v>
      </c>
      <c r="FY647">
        <v>63.75</v>
      </c>
      <c r="GA647" t="s">
        <v>3</v>
      </c>
      <c r="GD647">
        <v>1</v>
      </c>
      <c r="GF647">
        <v>1189598585</v>
      </c>
      <c r="GG647">
        <v>2</v>
      </c>
      <c r="GH647">
        <v>1</v>
      </c>
      <c r="GI647">
        <v>-2</v>
      </c>
      <c r="GJ647">
        <v>0</v>
      </c>
      <c r="GK647">
        <v>0</v>
      </c>
      <c r="GL647">
        <f t="shared" si="682"/>
        <v>0</v>
      </c>
      <c r="GM647">
        <f t="shared" si="683"/>
        <v>25.42</v>
      </c>
      <c r="GN647">
        <f t="shared" si="684"/>
        <v>25.42</v>
      </c>
      <c r="GO647">
        <f t="shared" si="685"/>
        <v>0</v>
      </c>
      <c r="GP647">
        <f t="shared" si="686"/>
        <v>0</v>
      </c>
      <c r="GR647">
        <v>0</v>
      </c>
      <c r="GS647">
        <v>0</v>
      </c>
      <c r="GT647">
        <v>0</v>
      </c>
      <c r="GU647" t="s">
        <v>3</v>
      </c>
      <c r="GV647">
        <f t="shared" si="687"/>
        <v>0</v>
      </c>
      <c r="GW647">
        <v>1</v>
      </c>
      <c r="GX647">
        <f t="shared" si="688"/>
        <v>0</v>
      </c>
      <c r="HA647">
        <v>0</v>
      </c>
      <c r="HB647">
        <v>0</v>
      </c>
      <c r="HC647">
        <f t="shared" si="689"/>
        <v>0</v>
      </c>
      <c r="IK647">
        <v>0</v>
      </c>
    </row>
    <row r="648" spans="1:245" x14ac:dyDescent="0.2">
      <c r="A648">
        <v>18</v>
      </c>
      <c r="B648">
        <v>1</v>
      </c>
      <c r="C648">
        <v>1503</v>
      </c>
      <c r="E648" t="s">
        <v>565</v>
      </c>
      <c r="F648" t="s">
        <v>422</v>
      </c>
      <c r="G648" t="s">
        <v>423</v>
      </c>
      <c r="H648" t="s">
        <v>399</v>
      </c>
      <c r="I648">
        <f>I644*J648</f>
        <v>3.06</v>
      </c>
      <c r="J648">
        <v>102</v>
      </c>
      <c r="O648">
        <f t="shared" si="655"/>
        <v>200.83</v>
      </c>
      <c r="P648">
        <f t="shared" si="656"/>
        <v>200.83</v>
      </c>
      <c r="Q648">
        <f t="shared" si="657"/>
        <v>0</v>
      </c>
      <c r="R648">
        <f t="shared" si="658"/>
        <v>0</v>
      </c>
      <c r="S648">
        <f t="shared" si="659"/>
        <v>0</v>
      </c>
      <c r="T648">
        <f t="shared" si="660"/>
        <v>0</v>
      </c>
      <c r="U648">
        <f t="shared" si="661"/>
        <v>0</v>
      </c>
      <c r="V648">
        <f t="shared" si="662"/>
        <v>0</v>
      </c>
      <c r="W648">
        <f t="shared" si="663"/>
        <v>0</v>
      </c>
      <c r="X648">
        <f t="shared" si="664"/>
        <v>0</v>
      </c>
      <c r="Y648">
        <f t="shared" si="665"/>
        <v>0</v>
      </c>
      <c r="AA648">
        <v>47636896</v>
      </c>
      <c r="AB648">
        <f t="shared" si="666"/>
        <v>65.63</v>
      </c>
      <c r="AC648">
        <f t="shared" si="667"/>
        <v>65.63</v>
      </c>
      <c r="AD648">
        <f>ROUND((((ET648)-(EU648))+AE648),6)</f>
        <v>0</v>
      </c>
      <c r="AE648">
        <f t="shared" si="690"/>
        <v>0</v>
      </c>
      <c r="AF648">
        <f t="shared" si="690"/>
        <v>0</v>
      </c>
      <c r="AG648">
        <f t="shared" si="668"/>
        <v>0</v>
      </c>
      <c r="AH648">
        <f t="shared" si="691"/>
        <v>0</v>
      </c>
      <c r="AI648">
        <f t="shared" si="691"/>
        <v>0</v>
      </c>
      <c r="AJ648">
        <f t="shared" si="669"/>
        <v>0</v>
      </c>
      <c r="AK648">
        <v>65.63</v>
      </c>
      <c r="AL648">
        <v>65.63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111</v>
      </c>
      <c r="AU648">
        <v>64</v>
      </c>
      <c r="AV648">
        <v>1</v>
      </c>
      <c r="AW648">
        <v>1</v>
      </c>
      <c r="AZ648">
        <v>1</v>
      </c>
      <c r="BA648">
        <v>1</v>
      </c>
      <c r="BB648">
        <v>1</v>
      </c>
      <c r="BC648">
        <v>1</v>
      </c>
      <c r="BD648" t="s">
        <v>3</v>
      </c>
      <c r="BE648" t="s">
        <v>3</v>
      </c>
      <c r="BF648" t="s">
        <v>3</v>
      </c>
      <c r="BG648" t="s">
        <v>3</v>
      </c>
      <c r="BH648">
        <v>3</v>
      </c>
      <c r="BI648">
        <v>1</v>
      </c>
      <c r="BJ648" t="s">
        <v>424</v>
      </c>
      <c r="BM648">
        <v>11001</v>
      </c>
      <c r="BN648">
        <v>0</v>
      </c>
      <c r="BO648" t="s">
        <v>3</v>
      </c>
      <c r="BP648">
        <v>0</v>
      </c>
      <c r="BQ648">
        <v>2</v>
      </c>
      <c r="BR648">
        <v>0</v>
      </c>
      <c r="BS648">
        <v>1</v>
      </c>
      <c r="BT648">
        <v>1</v>
      </c>
      <c r="BU648">
        <v>1</v>
      </c>
      <c r="BV648">
        <v>1</v>
      </c>
      <c r="BW648">
        <v>1</v>
      </c>
      <c r="BX648">
        <v>1</v>
      </c>
      <c r="BY648" t="s">
        <v>3</v>
      </c>
      <c r="BZ648">
        <v>123</v>
      </c>
      <c r="CA648">
        <v>75</v>
      </c>
      <c r="CE648">
        <v>0</v>
      </c>
      <c r="CF648">
        <v>0</v>
      </c>
      <c r="CG648">
        <v>0</v>
      </c>
      <c r="CM648">
        <v>0</v>
      </c>
      <c r="CN648" t="s">
        <v>3</v>
      </c>
      <c r="CO648">
        <v>0</v>
      </c>
      <c r="CP648">
        <f t="shared" si="670"/>
        <v>200.83</v>
      </c>
      <c r="CQ648">
        <f t="shared" si="671"/>
        <v>65.63</v>
      </c>
      <c r="CR648">
        <f t="shared" si="672"/>
        <v>0</v>
      </c>
      <c r="CS648">
        <f t="shared" si="673"/>
        <v>0</v>
      </c>
      <c r="CT648">
        <f t="shared" si="674"/>
        <v>0</v>
      </c>
      <c r="CU648">
        <f t="shared" si="675"/>
        <v>0</v>
      </c>
      <c r="CV648">
        <f t="shared" si="676"/>
        <v>0</v>
      </c>
      <c r="CW648">
        <f t="shared" si="677"/>
        <v>0</v>
      </c>
      <c r="CX648">
        <f t="shared" si="678"/>
        <v>0</v>
      </c>
      <c r="CY648">
        <f t="shared" si="679"/>
        <v>0</v>
      </c>
      <c r="CZ648">
        <f t="shared" si="680"/>
        <v>0</v>
      </c>
      <c r="DC648" t="s">
        <v>3</v>
      </c>
      <c r="DD648" t="s">
        <v>3</v>
      </c>
      <c r="DE648" t="s">
        <v>3</v>
      </c>
      <c r="DF648" t="s">
        <v>3</v>
      </c>
      <c r="DG648" t="s">
        <v>3</v>
      </c>
      <c r="DH648" t="s">
        <v>3</v>
      </c>
      <c r="DI648" t="s">
        <v>3</v>
      </c>
      <c r="DJ648" t="s">
        <v>3</v>
      </c>
      <c r="DK648" t="s">
        <v>3</v>
      </c>
      <c r="DL648" t="s">
        <v>3</v>
      </c>
      <c r="DM648" t="s">
        <v>3</v>
      </c>
      <c r="DN648">
        <v>0</v>
      </c>
      <c r="DO648">
        <v>0</v>
      </c>
      <c r="DP648">
        <v>1</v>
      </c>
      <c r="DQ648">
        <v>1</v>
      </c>
      <c r="DU648">
        <v>1005</v>
      </c>
      <c r="DV648" t="s">
        <v>399</v>
      </c>
      <c r="DW648" t="s">
        <v>399</v>
      </c>
      <c r="DX648">
        <v>1</v>
      </c>
      <c r="EE648">
        <v>45919571</v>
      </c>
      <c r="EF648">
        <v>2</v>
      </c>
      <c r="EG648" t="s">
        <v>24</v>
      </c>
      <c r="EH648">
        <v>0</v>
      </c>
      <c r="EI648" t="s">
        <v>3</v>
      </c>
      <c r="EJ648">
        <v>1</v>
      </c>
      <c r="EK648">
        <v>11001</v>
      </c>
      <c r="EL648" t="s">
        <v>360</v>
      </c>
      <c r="EM648" t="s">
        <v>361</v>
      </c>
      <c r="EO648" t="s">
        <v>3</v>
      </c>
      <c r="EQ648">
        <v>0</v>
      </c>
      <c r="ER648">
        <v>65.63</v>
      </c>
      <c r="ES648">
        <v>65.63</v>
      </c>
      <c r="ET648">
        <v>0</v>
      </c>
      <c r="EU648">
        <v>0</v>
      </c>
      <c r="EV648">
        <v>0</v>
      </c>
      <c r="EW648">
        <v>0</v>
      </c>
      <c r="EX648">
        <v>0</v>
      </c>
      <c r="FQ648">
        <v>0</v>
      </c>
      <c r="FR648">
        <f t="shared" si="681"/>
        <v>0</v>
      </c>
      <c r="FS648">
        <v>0</v>
      </c>
      <c r="FT648" t="s">
        <v>28</v>
      </c>
      <c r="FU648" t="s">
        <v>29</v>
      </c>
      <c r="FX648">
        <v>110.7</v>
      </c>
      <c r="FY648">
        <v>63.75</v>
      </c>
      <c r="GA648" t="s">
        <v>3</v>
      </c>
      <c r="GD648">
        <v>1</v>
      </c>
      <c r="GF648">
        <v>1158602457</v>
      </c>
      <c r="GG648">
        <v>2</v>
      </c>
      <c r="GH648">
        <v>1</v>
      </c>
      <c r="GI648">
        <v>-2</v>
      </c>
      <c r="GJ648">
        <v>0</v>
      </c>
      <c r="GK648">
        <v>0</v>
      </c>
      <c r="GL648">
        <f t="shared" si="682"/>
        <v>0</v>
      </c>
      <c r="GM648">
        <f t="shared" si="683"/>
        <v>200.83</v>
      </c>
      <c r="GN648">
        <f t="shared" si="684"/>
        <v>200.83</v>
      </c>
      <c r="GO648">
        <f t="shared" si="685"/>
        <v>0</v>
      </c>
      <c r="GP648">
        <f t="shared" si="686"/>
        <v>0</v>
      </c>
      <c r="GR648">
        <v>0</v>
      </c>
      <c r="GS648">
        <v>3</v>
      </c>
      <c r="GT648">
        <v>0</v>
      </c>
      <c r="GU648" t="s">
        <v>3</v>
      </c>
      <c r="GV648">
        <f t="shared" si="687"/>
        <v>0</v>
      </c>
      <c r="GW648">
        <v>1</v>
      </c>
      <c r="GX648">
        <f t="shared" si="688"/>
        <v>0</v>
      </c>
      <c r="HA648">
        <v>0</v>
      </c>
      <c r="HB648">
        <v>0</v>
      </c>
      <c r="HC648">
        <f t="shared" si="689"/>
        <v>0</v>
      </c>
      <c r="IK648">
        <v>0</v>
      </c>
    </row>
    <row r="649" spans="1:245" x14ac:dyDescent="0.2">
      <c r="A649">
        <v>18</v>
      </c>
      <c r="B649">
        <v>1</v>
      </c>
      <c r="C649">
        <v>1512</v>
      </c>
      <c r="E649" t="s">
        <v>565</v>
      </c>
      <c r="F649" t="s">
        <v>422</v>
      </c>
      <c r="G649" t="s">
        <v>423</v>
      </c>
      <c r="H649" t="s">
        <v>399</v>
      </c>
      <c r="I649">
        <f>I645*J649</f>
        <v>3.06</v>
      </c>
      <c r="J649">
        <v>102</v>
      </c>
      <c r="O649">
        <f t="shared" si="655"/>
        <v>200.83</v>
      </c>
      <c r="P649">
        <f t="shared" si="656"/>
        <v>200.83</v>
      </c>
      <c r="Q649">
        <f t="shared" si="657"/>
        <v>0</v>
      </c>
      <c r="R649">
        <f t="shared" si="658"/>
        <v>0</v>
      </c>
      <c r="S649">
        <f t="shared" si="659"/>
        <v>0</v>
      </c>
      <c r="T649">
        <f t="shared" si="660"/>
        <v>0</v>
      </c>
      <c r="U649">
        <f t="shared" si="661"/>
        <v>0</v>
      </c>
      <c r="V649">
        <f t="shared" si="662"/>
        <v>0</v>
      </c>
      <c r="W649">
        <f t="shared" si="663"/>
        <v>0</v>
      </c>
      <c r="X649">
        <f t="shared" si="664"/>
        <v>0</v>
      </c>
      <c r="Y649">
        <f t="shared" si="665"/>
        <v>0</v>
      </c>
      <c r="AA649">
        <v>47641669</v>
      </c>
      <c r="AB649">
        <f t="shared" si="666"/>
        <v>65.63</v>
      </c>
      <c r="AC649">
        <f t="shared" si="667"/>
        <v>65.63</v>
      </c>
      <c r="AD649">
        <f>ROUND((((ET649)-(EU649))+AE649),6)</f>
        <v>0</v>
      </c>
      <c r="AE649">
        <f t="shared" si="690"/>
        <v>0</v>
      </c>
      <c r="AF649">
        <f t="shared" si="690"/>
        <v>0</v>
      </c>
      <c r="AG649">
        <f t="shared" si="668"/>
        <v>0</v>
      </c>
      <c r="AH649">
        <f t="shared" si="691"/>
        <v>0</v>
      </c>
      <c r="AI649">
        <f t="shared" si="691"/>
        <v>0</v>
      </c>
      <c r="AJ649">
        <f t="shared" si="669"/>
        <v>0</v>
      </c>
      <c r="AK649">
        <v>65.63</v>
      </c>
      <c r="AL649">
        <v>65.63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111</v>
      </c>
      <c r="AU649">
        <v>64</v>
      </c>
      <c r="AV649">
        <v>1</v>
      </c>
      <c r="AW649">
        <v>1</v>
      </c>
      <c r="AZ649">
        <v>1</v>
      </c>
      <c r="BA649">
        <v>1</v>
      </c>
      <c r="BB649">
        <v>1</v>
      </c>
      <c r="BC649">
        <v>1</v>
      </c>
      <c r="BD649" t="s">
        <v>3</v>
      </c>
      <c r="BE649" t="s">
        <v>3</v>
      </c>
      <c r="BF649" t="s">
        <v>3</v>
      </c>
      <c r="BG649" t="s">
        <v>3</v>
      </c>
      <c r="BH649">
        <v>3</v>
      </c>
      <c r="BI649">
        <v>1</v>
      </c>
      <c r="BJ649" t="s">
        <v>424</v>
      </c>
      <c r="BM649">
        <v>11001</v>
      </c>
      <c r="BN649">
        <v>0</v>
      </c>
      <c r="BO649" t="s">
        <v>3</v>
      </c>
      <c r="BP649">
        <v>0</v>
      </c>
      <c r="BQ649">
        <v>2</v>
      </c>
      <c r="BR649">
        <v>0</v>
      </c>
      <c r="BS649">
        <v>1</v>
      </c>
      <c r="BT649">
        <v>1</v>
      </c>
      <c r="BU649">
        <v>1</v>
      </c>
      <c r="BV649">
        <v>1</v>
      </c>
      <c r="BW649">
        <v>1</v>
      </c>
      <c r="BX649">
        <v>1</v>
      </c>
      <c r="BY649" t="s">
        <v>3</v>
      </c>
      <c r="BZ649">
        <v>123</v>
      </c>
      <c r="CA649">
        <v>75</v>
      </c>
      <c r="CE649">
        <v>0</v>
      </c>
      <c r="CF649">
        <v>0</v>
      </c>
      <c r="CG649">
        <v>0</v>
      </c>
      <c r="CM649">
        <v>0</v>
      </c>
      <c r="CN649" t="s">
        <v>3</v>
      </c>
      <c r="CO649">
        <v>0</v>
      </c>
      <c r="CP649">
        <f t="shared" si="670"/>
        <v>200.83</v>
      </c>
      <c r="CQ649">
        <f t="shared" si="671"/>
        <v>65.63</v>
      </c>
      <c r="CR649">
        <f t="shared" si="672"/>
        <v>0</v>
      </c>
      <c r="CS649">
        <f t="shared" si="673"/>
        <v>0</v>
      </c>
      <c r="CT649">
        <f t="shared" si="674"/>
        <v>0</v>
      </c>
      <c r="CU649">
        <f t="shared" si="675"/>
        <v>0</v>
      </c>
      <c r="CV649">
        <f t="shared" si="676"/>
        <v>0</v>
      </c>
      <c r="CW649">
        <f t="shared" si="677"/>
        <v>0</v>
      </c>
      <c r="CX649">
        <f t="shared" si="678"/>
        <v>0</v>
      </c>
      <c r="CY649">
        <f t="shared" si="679"/>
        <v>0</v>
      </c>
      <c r="CZ649">
        <f t="shared" si="680"/>
        <v>0</v>
      </c>
      <c r="DC649" t="s">
        <v>3</v>
      </c>
      <c r="DD649" t="s">
        <v>3</v>
      </c>
      <c r="DE649" t="s">
        <v>3</v>
      </c>
      <c r="DF649" t="s">
        <v>3</v>
      </c>
      <c r="DG649" t="s">
        <v>3</v>
      </c>
      <c r="DH649" t="s">
        <v>3</v>
      </c>
      <c r="DI649" t="s">
        <v>3</v>
      </c>
      <c r="DJ649" t="s">
        <v>3</v>
      </c>
      <c r="DK649" t="s">
        <v>3</v>
      </c>
      <c r="DL649" t="s">
        <v>3</v>
      </c>
      <c r="DM649" t="s">
        <v>3</v>
      </c>
      <c r="DN649">
        <v>0</v>
      </c>
      <c r="DO649">
        <v>0</v>
      </c>
      <c r="DP649">
        <v>1</v>
      </c>
      <c r="DQ649">
        <v>1</v>
      </c>
      <c r="DU649">
        <v>1005</v>
      </c>
      <c r="DV649" t="s">
        <v>399</v>
      </c>
      <c r="DW649" t="s">
        <v>399</v>
      </c>
      <c r="DX649">
        <v>1</v>
      </c>
      <c r="EE649">
        <v>45919571</v>
      </c>
      <c r="EF649">
        <v>2</v>
      </c>
      <c r="EG649" t="s">
        <v>24</v>
      </c>
      <c r="EH649">
        <v>0</v>
      </c>
      <c r="EI649" t="s">
        <v>3</v>
      </c>
      <c r="EJ649">
        <v>1</v>
      </c>
      <c r="EK649">
        <v>11001</v>
      </c>
      <c r="EL649" t="s">
        <v>360</v>
      </c>
      <c r="EM649" t="s">
        <v>361</v>
      </c>
      <c r="EO649" t="s">
        <v>3</v>
      </c>
      <c r="EQ649">
        <v>0</v>
      </c>
      <c r="ER649">
        <v>65.63</v>
      </c>
      <c r="ES649">
        <v>65.63</v>
      </c>
      <c r="ET649">
        <v>0</v>
      </c>
      <c r="EU649">
        <v>0</v>
      </c>
      <c r="EV649">
        <v>0</v>
      </c>
      <c r="EW649">
        <v>0</v>
      </c>
      <c r="EX649">
        <v>0</v>
      </c>
      <c r="FQ649">
        <v>0</v>
      </c>
      <c r="FR649">
        <f t="shared" si="681"/>
        <v>0</v>
      </c>
      <c r="FS649">
        <v>0</v>
      </c>
      <c r="FT649" t="s">
        <v>28</v>
      </c>
      <c r="FU649" t="s">
        <v>29</v>
      </c>
      <c r="FX649">
        <v>110.7</v>
      </c>
      <c r="FY649">
        <v>63.75</v>
      </c>
      <c r="GA649" t="s">
        <v>3</v>
      </c>
      <c r="GD649">
        <v>1</v>
      </c>
      <c r="GF649">
        <v>1158602457</v>
      </c>
      <c r="GG649">
        <v>2</v>
      </c>
      <c r="GH649">
        <v>1</v>
      </c>
      <c r="GI649">
        <v>-2</v>
      </c>
      <c r="GJ649">
        <v>0</v>
      </c>
      <c r="GK649">
        <v>0</v>
      </c>
      <c r="GL649">
        <f t="shared" si="682"/>
        <v>0</v>
      </c>
      <c r="GM649">
        <f t="shared" si="683"/>
        <v>200.83</v>
      </c>
      <c r="GN649">
        <f t="shared" si="684"/>
        <v>200.83</v>
      </c>
      <c r="GO649">
        <f t="shared" si="685"/>
        <v>0</v>
      </c>
      <c r="GP649">
        <f t="shared" si="686"/>
        <v>0</v>
      </c>
      <c r="GR649">
        <v>0</v>
      </c>
      <c r="GS649">
        <v>0</v>
      </c>
      <c r="GT649">
        <v>0</v>
      </c>
      <c r="GU649" t="s">
        <v>3</v>
      </c>
      <c r="GV649">
        <f t="shared" si="687"/>
        <v>0</v>
      </c>
      <c r="GW649">
        <v>1</v>
      </c>
      <c r="GX649">
        <f t="shared" si="688"/>
        <v>0</v>
      </c>
      <c r="HA649">
        <v>0</v>
      </c>
      <c r="HB649">
        <v>0</v>
      </c>
      <c r="HC649">
        <f t="shared" si="689"/>
        <v>0</v>
      </c>
      <c r="IK649">
        <v>0</v>
      </c>
    </row>
    <row r="650" spans="1:245" x14ac:dyDescent="0.2">
      <c r="A650">
        <v>17</v>
      </c>
      <c r="B650">
        <v>1</v>
      </c>
      <c r="C650">
        <f>ROW(SmtRes!A1521)</f>
        <v>1521</v>
      </c>
      <c r="D650">
        <f>ROW(EtalonRes!A1507)</f>
        <v>1507</v>
      </c>
      <c r="E650" t="s">
        <v>566</v>
      </c>
      <c r="F650" t="s">
        <v>426</v>
      </c>
      <c r="G650" t="s">
        <v>427</v>
      </c>
      <c r="H650" t="s">
        <v>122</v>
      </c>
      <c r="I650">
        <f>ROUND(4.5/100,9)</f>
        <v>4.4999999999999998E-2</v>
      </c>
      <c r="J650">
        <v>0</v>
      </c>
      <c r="O650">
        <f t="shared" si="655"/>
        <v>209.45</v>
      </c>
      <c r="P650">
        <f t="shared" si="656"/>
        <v>166.05</v>
      </c>
      <c r="Q650">
        <f t="shared" si="657"/>
        <v>5.0999999999999996</v>
      </c>
      <c r="R650">
        <f t="shared" si="658"/>
        <v>0.62</v>
      </c>
      <c r="S650">
        <f t="shared" si="659"/>
        <v>38.299999999999997</v>
      </c>
      <c r="T650">
        <f t="shared" si="660"/>
        <v>0</v>
      </c>
      <c r="U650">
        <f t="shared" si="661"/>
        <v>4.5277109999999992</v>
      </c>
      <c r="V650">
        <f t="shared" si="662"/>
        <v>4.6574999999999991E-2</v>
      </c>
      <c r="W650">
        <f t="shared" si="663"/>
        <v>0</v>
      </c>
      <c r="X650">
        <f t="shared" si="664"/>
        <v>49.82</v>
      </c>
      <c r="Y650">
        <f t="shared" si="665"/>
        <v>31.53</v>
      </c>
      <c r="AA650">
        <v>47636896</v>
      </c>
      <c r="AB650">
        <f t="shared" si="666"/>
        <v>4654.5101500000001</v>
      </c>
      <c r="AC650">
        <f t="shared" si="667"/>
        <v>3690.05</v>
      </c>
      <c r="AD650">
        <f>ROUND((((((ET650*1.15)*1.25))-(((EU650*1.15)*1.25)))+AE650),6)</f>
        <v>113.24625</v>
      </c>
      <c r="AE650">
        <f>ROUND((((EU650*1.15)*1.25)),6)</f>
        <v>13.8575</v>
      </c>
      <c r="AF650">
        <f>ROUND((((EV650*1.15)*1.15)),6)</f>
        <v>851.21389999999997</v>
      </c>
      <c r="AG650">
        <f t="shared" si="668"/>
        <v>0</v>
      </c>
      <c r="AH650">
        <f>(((EW650*1.15)*1.15))</f>
        <v>100.61579999999998</v>
      </c>
      <c r="AI650">
        <f>(((EX650*1.15)*1.25))</f>
        <v>1.0349999999999999</v>
      </c>
      <c r="AJ650">
        <f t="shared" si="669"/>
        <v>0</v>
      </c>
      <c r="AK650">
        <v>4412.47</v>
      </c>
      <c r="AL650">
        <v>3690.05</v>
      </c>
      <c r="AM650">
        <v>78.78</v>
      </c>
      <c r="AN650">
        <v>9.64</v>
      </c>
      <c r="AO650">
        <v>643.64</v>
      </c>
      <c r="AP650">
        <v>0</v>
      </c>
      <c r="AQ650">
        <v>76.08</v>
      </c>
      <c r="AR650">
        <v>0.72</v>
      </c>
      <c r="AS650">
        <v>0</v>
      </c>
      <c r="AT650">
        <v>128</v>
      </c>
      <c r="AU650">
        <v>81</v>
      </c>
      <c r="AV650">
        <v>1</v>
      </c>
      <c r="AW650">
        <v>1</v>
      </c>
      <c r="AZ650">
        <v>1</v>
      </c>
      <c r="BA650">
        <v>1</v>
      </c>
      <c r="BB650">
        <v>1</v>
      </c>
      <c r="BC650">
        <v>1</v>
      </c>
      <c r="BD650" t="s">
        <v>3</v>
      </c>
      <c r="BE650" t="s">
        <v>3</v>
      </c>
      <c r="BF650" t="s">
        <v>3</v>
      </c>
      <c r="BG650" t="s">
        <v>3</v>
      </c>
      <c r="BH650">
        <v>0</v>
      </c>
      <c r="BI650">
        <v>1</v>
      </c>
      <c r="BJ650" t="s">
        <v>428</v>
      </c>
      <c r="BM650">
        <v>27001</v>
      </c>
      <c r="BN650">
        <v>0</v>
      </c>
      <c r="BO650" t="s">
        <v>3</v>
      </c>
      <c r="BP650">
        <v>0</v>
      </c>
      <c r="BQ650">
        <v>2</v>
      </c>
      <c r="BR650">
        <v>0</v>
      </c>
      <c r="BS650">
        <v>1</v>
      </c>
      <c r="BT650">
        <v>1</v>
      </c>
      <c r="BU650">
        <v>1</v>
      </c>
      <c r="BV650">
        <v>1</v>
      </c>
      <c r="BW650">
        <v>1</v>
      </c>
      <c r="BX650">
        <v>1</v>
      </c>
      <c r="BY650" t="s">
        <v>3</v>
      </c>
      <c r="BZ650">
        <v>142</v>
      </c>
      <c r="CA650">
        <v>95</v>
      </c>
      <c r="CE650">
        <v>0</v>
      </c>
      <c r="CF650">
        <v>0</v>
      </c>
      <c r="CG650">
        <v>0</v>
      </c>
      <c r="CM650">
        <v>0</v>
      </c>
      <c r="CN650" t="s">
        <v>1175</v>
      </c>
      <c r="CO650">
        <v>0</v>
      </c>
      <c r="CP650">
        <f t="shared" si="670"/>
        <v>209.45</v>
      </c>
      <c r="CQ650">
        <f t="shared" si="671"/>
        <v>3690.05</v>
      </c>
      <c r="CR650">
        <f t="shared" si="672"/>
        <v>113.24625</v>
      </c>
      <c r="CS650">
        <f t="shared" si="673"/>
        <v>13.8575</v>
      </c>
      <c r="CT650">
        <f t="shared" si="674"/>
        <v>851.21389999999997</v>
      </c>
      <c r="CU650">
        <f t="shared" si="675"/>
        <v>0</v>
      </c>
      <c r="CV650">
        <f t="shared" si="676"/>
        <v>100.61579999999998</v>
      </c>
      <c r="CW650">
        <f t="shared" si="677"/>
        <v>1.0349999999999999</v>
      </c>
      <c r="CX650">
        <f t="shared" si="678"/>
        <v>0</v>
      </c>
      <c r="CY650">
        <f t="shared" si="679"/>
        <v>49.817599999999992</v>
      </c>
      <c r="CZ650">
        <f t="shared" si="680"/>
        <v>31.525199999999995</v>
      </c>
      <c r="DC650" t="s">
        <v>3</v>
      </c>
      <c r="DD650" t="s">
        <v>3</v>
      </c>
      <c r="DE650" t="s">
        <v>348</v>
      </c>
      <c r="DF650" t="s">
        <v>348</v>
      </c>
      <c r="DG650" t="s">
        <v>196</v>
      </c>
      <c r="DH650" t="s">
        <v>3</v>
      </c>
      <c r="DI650" t="s">
        <v>196</v>
      </c>
      <c r="DJ650" t="s">
        <v>348</v>
      </c>
      <c r="DK650" t="s">
        <v>3</v>
      </c>
      <c r="DL650" t="s">
        <v>3</v>
      </c>
      <c r="DM650" t="s">
        <v>3</v>
      </c>
      <c r="DN650">
        <v>0</v>
      </c>
      <c r="DO650">
        <v>0</v>
      </c>
      <c r="DP650">
        <v>1</v>
      </c>
      <c r="DQ650">
        <v>1</v>
      </c>
      <c r="DU650">
        <v>1003</v>
      </c>
      <c r="DV650" t="s">
        <v>122</v>
      </c>
      <c r="DW650" t="s">
        <v>122</v>
      </c>
      <c r="DX650">
        <v>100</v>
      </c>
      <c r="EE650">
        <v>45919611</v>
      </c>
      <c r="EF650">
        <v>2</v>
      </c>
      <c r="EG650" t="s">
        <v>24</v>
      </c>
      <c r="EH650">
        <v>0</v>
      </c>
      <c r="EI650" t="s">
        <v>3</v>
      </c>
      <c r="EJ650">
        <v>1</v>
      </c>
      <c r="EK650">
        <v>27001</v>
      </c>
      <c r="EL650" t="s">
        <v>429</v>
      </c>
      <c r="EM650" t="s">
        <v>430</v>
      </c>
      <c r="EO650" t="s">
        <v>351</v>
      </c>
      <c r="EQ650">
        <v>0</v>
      </c>
      <c r="ER650">
        <v>4412.47</v>
      </c>
      <c r="ES650">
        <v>3690.05</v>
      </c>
      <c r="ET650">
        <v>78.78</v>
      </c>
      <c r="EU650">
        <v>9.64</v>
      </c>
      <c r="EV650">
        <v>643.64</v>
      </c>
      <c r="EW650">
        <v>76.08</v>
      </c>
      <c r="EX650">
        <v>0.72</v>
      </c>
      <c r="EY650">
        <v>0</v>
      </c>
      <c r="FQ650">
        <v>0</v>
      </c>
      <c r="FR650">
        <f t="shared" si="681"/>
        <v>0</v>
      </c>
      <c r="FS650">
        <v>0</v>
      </c>
      <c r="FT650" t="s">
        <v>28</v>
      </c>
      <c r="FU650" t="s">
        <v>29</v>
      </c>
      <c r="FX650">
        <v>127.8</v>
      </c>
      <c r="FY650">
        <v>80.75</v>
      </c>
      <c r="GA650" t="s">
        <v>3</v>
      </c>
      <c r="GD650">
        <v>1</v>
      </c>
      <c r="GF650">
        <v>-1554983997</v>
      </c>
      <c r="GG650">
        <v>2</v>
      </c>
      <c r="GH650">
        <v>1</v>
      </c>
      <c r="GI650">
        <v>-2</v>
      </c>
      <c r="GJ650">
        <v>0</v>
      </c>
      <c r="GK650">
        <v>0</v>
      </c>
      <c r="GL650">
        <f t="shared" si="682"/>
        <v>0</v>
      </c>
      <c r="GM650">
        <f t="shared" si="683"/>
        <v>290.8</v>
      </c>
      <c r="GN650">
        <f t="shared" si="684"/>
        <v>290.8</v>
      </c>
      <c r="GO650">
        <f t="shared" si="685"/>
        <v>0</v>
      </c>
      <c r="GP650">
        <f t="shared" si="686"/>
        <v>0</v>
      </c>
      <c r="GR650">
        <v>0</v>
      </c>
      <c r="GS650">
        <v>3</v>
      </c>
      <c r="GT650">
        <v>0</v>
      </c>
      <c r="GU650" t="s">
        <v>3</v>
      </c>
      <c r="GV650">
        <f t="shared" si="687"/>
        <v>0</v>
      </c>
      <c r="GW650">
        <v>1</v>
      </c>
      <c r="GX650">
        <f t="shared" si="688"/>
        <v>0</v>
      </c>
      <c r="HA650">
        <v>0</v>
      </c>
      <c r="HB650">
        <v>0</v>
      </c>
      <c r="HC650">
        <f t="shared" si="689"/>
        <v>0</v>
      </c>
      <c r="IK650">
        <v>0</v>
      </c>
    </row>
    <row r="651" spans="1:245" x14ac:dyDescent="0.2">
      <c r="A651">
        <v>17</v>
      </c>
      <c r="B651">
        <v>1</v>
      </c>
      <c r="C651">
        <f>ROW(SmtRes!A1530)</f>
        <v>1530</v>
      </c>
      <c r="D651">
        <f>ROW(EtalonRes!A1516)</f>
        <v>1516</v>
      </c>
      <c r="E651" t="s">
        <v>566</v>
      </c>
      <c r="F651" t="s">
        <v>426</v>
      </c>
      <c r="G651" t="s">
        <v>427</v>
      </c>
      <c r="H651" t="s">
        <v>122</v>
      </c>
      <c r="I651">
        <f>ROUND(4.5/100,9)</f>
        <v>4.4999999999999998E-2</v>
      </c>
      <c r="J651">
        <v>0</v>
      </c>
      <c r="O651">
        <f t="shared" si="655"/>
        <v>209.45</v>
      </c>
      <c r="P651">
        <f t="shared" si="656"/>
        <v>166.05</v>
      </c>
      <c r="Q651">
        <f t="shared" si="657"/>
        <v>5.0999999999999996</v>
      </c>
      <c r="R651">
        <f t="shared" si="658"/>
        <v>0.62</v>
      </c>
      <c r="S651">
        <f t="shared" si="659"/>
        <v>38.299999999999997</v>
      </c>
      <c r="T651">
        <f t="shared" si="660"/>
        <v>0</v>
      </c>
      <c r="U651">
        <f t="shared" si="661"/>
        <v>4.5277109999999992</v>
      </c>
      <c r="V651">
        <f t="shared" si="662"/>
        <v>4.6574999999999991E-2</v>
      </c>
      <c r="W651">
        <f t="shared" si="663"/>
        <v>0</v>
      </c>
      <c r="X651">
        <f t="shared" si="664"/>
        <v>49.82</v>
      </c>
      <c r="Y651">
        <f t="shared" si="665"/>
        <v>31.53</v>
      </c>
      <c r="AA651">
        <v>47641669</v>
      </c>
      <c r="AB651">
        <f t="shared" si="666"/>
        <v>4654.5101500000001</v>
      </c>
      <c r="AC651">
        <f t="shared" si="667"/>
        <v>3690.05</v>
      </c>
      <c r="AD651">
        <f>ROUND((((((ET651*1.15)*1.25))-(((EU651*1.15)*1.25)))+AE651),6)</f>
        <v>113.24625</v>
      </c>
      <c r="AE651">
        <f>ROUND((((EU651*1.15)*1.25)),6)</f>
        <v>13.8575</v>
      </c>
      <c r="AF651">
        <f>ROUND((((EV651*1.15)*1.15)),6)</f>
        <v>851.21389999999997</v>
      </c>
      <c r="AG651">
        <f t="shared" si="668"/>
        <v>0</v>
      </c>
      <c r="AH651">
        <f>(((EW651*1.15)*1.15))</f>
        <v>100.61579999999998</v>
      </c>
      <c r="AI651">
        <f>(((EX651*1.15)*1.25))</f>
        <v>1.0349999999999999</v>
      </c>
      <c r="AJ651">
        <f t="shared" si="669"/>
        <v>0</v>
      </c>
      <c r="AK651">
        <v>4412.47</v>
      </c>
      <c r="AL651">
        <v>3690.05</v>
      </c>
      <c r="AM651">
        <v>78.78</v>
      </c>
      <c r="AN651">
        <v>9.64</v>
      </c>
      <c r="AO651">
        <v>643.64</v>
      </c>
      <c r="AP651">
        <v>0</v>
      </c>
      <c r="AQ651">
        <v>76.08</v>
      </c>
      <c r="AR651">
        <v>0.72</v>
      </c>
      <c r="AS651">
        <v>0</v>
      </c>
      <c r="AT651">
        <v>128</v>
      </c>
      <c r="AU651">
        <v>81</v>
      </c>
      <c r="AV651">
        <v>1</v>
      </c>
      <c r="AW651">
        <v>1</v>
      </c>
      <c r="AZ651">
        <v>1</v>
      </c>
      <c r="BA651">
        <v>1</v>
      </c>
      <c r="BB651">
        <v>1</v>
      </c>
      <c r="BC651">
        <v>1</v>
      </c>
      <c r="BD651" t="s">
        <v>3</v>
      </c>
      <c r="BE651" t="s">
        <v>3</v>
      </c>
      <c r="BF651" t="s">
        <v>3</v>
      </c>
      <c r="BG651" t="s">
        <v>3</v>
      </c>
      <c r="BH651">
        <v>0</v>
      </c>
      <c r="BI651">
        <v>1</v>
      </c>
      <c r="BJ651" t="s">
        <v>428</v>
      </c>
      <c r="BM651">
        <v>27001</v>
      </c>
      <c r="BN651">
        <v>0</v>
      </c>
      <c r="BO651" t="s">
        <v>3</v>
      </c>
      <c r="BP651">
        <v>0</v>
      </c>
      <c r="BQ651">
        <v>2</v>
      </c>
      <c r="BR651">
        <v>0</v>
      </c>
      <c r="BS651">
        <v>1</v>
      </c>
      <c r="BT651">
        <v>1</v>
      </c>
      <c r="BU651">
        <v>1</v>
      </c>
      <c r="BV651">
        <v>1</v>
      </c>
      <c r="BW651">
        <v>1</v>
      </c>
      <c r="BX651">
        <v>1</v>
      </c>
      <c r="BY651" t="s">
        <v>3</v>
      </c>
      <c r="BZ651">
        <v>142</v>
      </c>
      <c r="CA651">
        <v>95</v>
      </c>
      <c r="CE651">
        <v>0</v>
      </c>
      <c r="CF651">
        <v>0</v>
      </c>
      <c r="CG651">
        <v>0</v>
      </c>
      <c r="CM651">
        <v>0</v>
      </c>
      <c r="CN651" t="s">
        <v>1175</v>
      </c>
      <c r="CO651">
        <v>0</v>
      </c>
      <c r="CP651">
        <f t="shared" si="670"/>
        <v>209.45</v>
      </c>
      <c r="CQ651">
        <f t="shared" si="671"/>
        <v>3690.05</v>
      </c>
      <c r="CR651">
        <f t="shared" si="672"/>
        <v>113.24625</v>
      </c>
      <c r="CS651">
        <f t="shared" si="673"/>
        <v>13.8575</v>
      </c>
      <c r="CT651">
        <f t="shared" si="674"/>
        <v>851.21389999999997</v>
      </c>
      <c r="CU651">
        <f t="shared" si="675"/>
        <v>0</v>
      </c>
      <c r="CV651">
        <f t="shared" si="676"/>
        <v>100.61579999999998</v>
      </c>
      <c r="CW651">
        <f t="shared" si="677"/>
        <v>1.0349999999999999</v>
      </c>
      <c r="CX651">
        <f t="shared" si="678"/>
        <v>0</v>
      </c>
      <c r="CY651">
        <f t="shared" si="679"/>
        <v>49.817599999999992</v>
      </c>
      <c r="CZ651">
        <f t="shared" si="680"/>
        <v>31.525199999999995</v>
      </c>
      <c r="DC651" t="s">
        <v>3</v>
      </c>
      <c r="DD651" t="s">
        <v>3</v>
      </c>
      <c r="DE651" t="s">
        <v>348</v>
      </c>
      <c r="DF651" t="s">
        <v>348</v>
      </c>
      <c r="DG651" t="s">
        <v>196</v>
      </c>
      <c r="DH651" t="s">
        <v>3</v>
      </c>
      <c r="DI651" t="s">
        <v>196</v>
      </c>
      <c r="DJ651" t="s">
        <v>348</v>
      </c>
      <c r="DK651" t="s">
        <v>3</v>
      </c>
      <c r="DL651" t="s">
        <v>3</v>
      </c>
      <c r="DM651" t="s">
        <v>3</v>
      </c>
      <c r="DN651">
        <v>0</v>
      </c>
      <c r="DO651">
        <v>0</v>
      </c>
      <c r="DP651">
        <v>1</v>
      </c>
      <c r="DQ651">
        <v>1</v>
      </c>
      <c r="DU651">
        <v>1003</v>
      </c>
      <c r="DV651" t="s">
        <v>122</v>
      </c>
      <c r="DW651" t="s">
        <v>122</v>
      </c>
      <c r="DX651">
        <v>100</v>
      </c>
      <c r="EE651">
        <v>45919611</v>
      </c>
      <c r="EF651">
        <v>2</v>
      </c>
      <c r="EG651" t="s">
        <v>24</v>
      </c>
      <c r="EH651">
        <v>0</v>
      </c>
      <c r="EI651" t="s">
        <v>3</v>
      </c>
      <c r="EJ651">
        <v>1</v>
      </c>
      <c r="EK651">
        <v>27001</v>
      </c>
      <c r="EL651" t="s">
        <v>429</v>
      </c>
      <c r="EM651" t="s">
        <v>430</v>
      </c>
      <c r="EO651" t="s">
        <v>351</v>
      </c>
      <c r="EQ651">
        <v>0</v>
      </c>
      <c r="ER651">
        <v>4412.47</v>
      </c>
      <c r="ES651">
        <v>3690.05</v>
      </c>
      <c r="ET651">
        <v>78.78</v>
      </c>
      <c r="EU651">
        <v>9.64</v>
      </c>
      <c r="EV651">
        <v>643.64</v>
      </c>
      <c r="EW651">
        <v>76.08</v>
      </c>
      <c r="EX651">
        <v>0.72</v>
      </c>
      <c r="EY651">
        <v>0</v>
      </c>
      <c r="FQ651">
        <v>0</v>
      </c>
      <c r="FR651">
        <f t="shared" si="681"/>
        <v>0</v>
      </c>
      <c r="FS651">
        <v>0</v>
      </c>
      <c r="FT651" t="s">
        <v>28</v>
      </c>
      <c r="FU651" t="s">
        <v>29</v>
      </c>
      <c r="FX651">
        <v>127.8</v>
      </c>
      <c r="FY651">
        <v>80.75</v>
      </c>
      <c r="GA651" t="s">
        <v>3</v>
      </c>
      <c r="GD651">
        <v>1</v>
      </c>
      <c r="GF651">
        <v>-1554983997</v>
      </c>
      <c r="GG651">
        <v>2</v>
      </c>
      <c r="GH651">
        <v>1</v>
      </c>
      <c r="GI651">
        <v>-2</v>
      </c>
      <c r="GJ651">
        <v>0</v>
      </c>
      <c r="GK651">
        <v>0</v>
      </c>
      <c r="GL651">
        <f t="shared" si="682"/>
        <v>0</v>
      </c>
      <c r="GM651">
        <f t="shared" si="683"/>
        <v>290.8</v>
      </c>
      <c r="GN651">
        <f t="shared" si="684"/>
        <v>290.8</v>
      </c>
      <c r="GO651">
        <f t="shared" si="685"/>
        <v>0</v>
      </c>
      <c r="GP651">
        <f t="shared" si="686"/>
        <v>0</v>
      </c>
      <c r="GR651">
        <v>0</v>
      </c>
      <c r="GS651">
        <v>0</v>
      </c>
      <c r="GT651">
        <v>0</v>
      </c>
      <c r="GU651" t="s">
        <v>3</v>
      </c>
      <c r="GV651">
        <f t="shared" si="687"/>
        <v>0</v>
      </c>
      <c r="GW651">
        <v>1</v>
      </c>
      <c r="GX651">
        <f t="shared" si="688"/>
        <v>0</v>
      </c>
      <c r="HA651">
        <v>0</v>
      </c>
      <c r="HB651">
        <v>0</v>
      </c>
      <c r="HC651">
        <f t="shared" si="689"/>
        <v>0</v>
      </c>
      <c r="IK651">
        <v>0</v>
      </c>
    </row>
    <row r="652" spans="1:245" x14ac:dyDescent="0.2">
      <c r="A652">
        <v>18</v>
      </c>
      <c r="B652">
        <v>1</v>
      </c>
      <c r="C652">
        <v>1520</v>
      </c>
      <c r="E652" t="s">
        <v>567</v>
      </c>
      <c r="F652" t="s">
        <v>435</v>
      </c>
      <c r="G652" t="s">
        <v>436</v>
      </c>
      <c r="H652" t="s">
        <v>337</v>
      </c>
      <c r="I652">
        <f>I650*J652</f>
        <v>4.5</v>
      </c>
      <c r="J652">
        <v>100</v>
      </c>
      <c r="O652">
        <f t="shared" si="655"/>
        <v>212.63</v>
      </c>
      <c r="P652">
        <f t="shared" si="656"/>
        <v>212.63</v>
      </c>
      <c r="Q652">
        <f t="shared" si="657"/>
        <v>0</v>
      </c>
      <c r="R652">
        <f t="shared" si="658"/>
        <v>0</v>
      </c>
      <c r="S652">
        <f t="shared" si="659"/>
        <v>0</v>
      </c>
      <c r="T652">
        <f t="shared" si="660"/>
        <v>0</v>
      </c>
      <c r="U652">
        <f t="shared" si="661"/>
        <v>0</v>
      </c>
      <c r="V652">
        <f t="shared" si="662"/>
        <v>0</v>
      </c>
      <c r="W652">
        <f t="shared" si="663"/>
        <v>0</v>
      </c>
      <c r="X652">
        <f t="shared" si="664"/>
        <v>0</v>
      </c>
      <c r="Y652">
        <f t="shared" si="665"/>
        <v>0</v>
      </c>
      <c r="AA652">
        <v>47636896</v>
      </c>
      <c r="AB652">
        <f t="shared" si="666"/>
        <v>47.25</v>
      </c>
      <c r="AC652">
        <f t="shared" si="667"/>
        <v>47.25</v>
      </c>
      <c r="AD652">
        <f>ROUND((((ET652)-(EU652))+AE652),6)</f>
        <v>0</v>
      </c>
      <c r="AE652">
        <f>ROUND((EU652),6)</f>
        <v>0</v>
      </c>
      <c r="AF652">
        <f>ROUND((EV652),6)</f>
        <v>0</v>
      </c>
      <c r="AG652">
        <f t="shared" si="668"/>
        <v>0</v>
      </c>
      <c r="AH652">
        <f>(EW652)</f>
        <v>0</v>
      </c>
      <c r="AI652">
        <f>(EX652)</f>
        <v>0</v>
      </c>
      <c r="AJ652">
        <f t="shared" si="669"/>
        <v>0</v>
      </c>
      <c r="AK652">
        <v>47.25</v>
      </c>
      <c r="AL652">
        <v>47.25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128</v>
      </c>
      <c r="AU652">
        <v>81</v>
      </c>
      <c r="AV652">
        <v>1</v>
      </c>
      <c r="AW652">
        <v>1</v>
      </c>
      <c r="AZ652">
        <v>1</v>
      </c>
      <c r="BA652">
        <v>1</v>
      </c>
      <c r="BB652">
        <v>1</v>
      </c>
      <c r="BC652">
        <v>1</v>
      </c>
      <c r="BD652" t="s">
        <v>3</v>
      </c>
      <c r="BE652" t="s">
        <v>3</v>
      </c>
      <c r="BF652" t="s">
        <v>3</v>
      </c>
      <c r="BG652" t="s">
        <v>3</v>
      </c>
      <c r="BH652">
        <v>3</v>
      </c>
      <c r="BI652">
        <v>1</v>
      </c>
      <c r="BJ652" t="s">
        <v>437</v>
      </c>
      <c r="BM652">
        <v>27001</v>
      </c>
      <c r="BN652">
        <v>0</v>
      </c>
      <c r="BO652" t="s">
        <v>3</v>
      </c>
      <c r="BP652">
        <v>0</v>
      </c>
      <c r="BQ652">
        <v>2</v>
      </c>
      <c r="BR652">
        <v>0</v>
      </c>
      <c r="BS652">
        <v>1</v>
      </c>
      <c r="BT652">
        <v>1</v>
      </c>
      <c r="BU652">
        <v>1</v>
      </c>
      <c r="BV652">
        <v>1</v>
      </c>
      <c r="BW652">
        <v>1</v>
      </c>
      <c r="BX652">
        <v>1</v>
      </c>
      <c r="BY652" t="s">
        <v>3</v>
      </c>
      <c r="BZ652">
        <v>142</v>
      </c>
      <c r="CA652">
        <v>95</v>
      </c>
      <c r="CE652">
        <v>0</v>
      </c>
      <c r="CF652">
        <v>0</v>
      </c>
      <c r="CG652">
        <v>0</v>
      </c>
      <c r="CM652">
        <v>0</v>
      </c>
      <c r="CN652" t="s">
        <v>3</v>
      </c>
      <c r="CO652">
        <v>0</v>
      </c>
      <c r="CP652">
        <f t="shared" si="670"/>
        <v>212.63</v>
      </c>
      <c r="CQ652">
        <f t="shared" si="671"/>
        <v>47.25</v>
      </c>
      <c r="CR652">
        <f t="shared" si="672"/>
        <v>0</v>
      </c>
      <c r="CS652">
        <f t="shared" si="673"/>
        <v>0</v>
      </c>
      <c r="CT652">
        <f t="shared" si="674"/>
        <v>0</v>
      </c>
      <c r="CU652">
        <f t="shared" si="675"/>
        <v>0</v>
      </c>
      <c r="CV652">
        <f t="shared" si="676"/>
        <v>0</v>
      </c>
      <c r="CW652">
        <f t="shared" si="677"/>
        <v>0</v>
      </c>
      <c r="CX652">
        <f t="shared" si="678"/>
        <v>0</v>
      </c>
      <c r="CY652">
        <f t="shared" si="679"/>
        <v>0</v>
      </c>
      <c r="CZ652">
        <f t="shared" si="680"/>
        <v>0</v>
      </c>
      <c r="DC652" t="s">
        <v>3</v>
      </c>
      <c r="DD652" t="s">
        <v>3</v>
      </c>
      <c r="DE652" t="s">
        <v>3</v>
      </c>
      <c r="DF652" t="s">
        <v>3</v>
      </c>
      <c r="DG652" t="s">
        <v>3</v>
      </c>
      <c r="DH652" t="s">
        <v>3</v>
      </c>
      <c r="DI652" t="s">
        <v>3</v>
      </c>
      <c r="DJ652" t="s">
        <v>3</v>
      </c>
      <c r="DK652" t="s">
        <v>3</v>
      </c>
      <c r="DL652" t="s">
        <v>3</v>
      </c>
      <c r="DM652" t="s">
        <v>3</v>
      </c>
      <c r="DN652">
        <v>0</v>
      </c>
      <c r="DO652">
        <v>0</v>
      </c>
      <c r="DP652">
        <v>1</v>
      </c>
      <c r="DQ652">
        <v>1</v>
      </c>
      <c r="DU652">
        <v>1010</v>
      </c>
      <c r="DV652" t="s">
        <v>337</v>
      </c>
      <c r="DW652" t="s">
        <v>337</v>
      </c>
      <c r="DX652">
        <v>1</v>
      </c>
      <c r="EE652">
        <v>45919611</v>
      </c>
      <c r="EF652">
        <v>2</v>
      </c>
      <c r="EG652" t="s">
        <v>24</v>
      </c>
      <c r="EH652">
        <v>0</v>
      </c>
      <c r="EI652" t="s">
        <v>3</v>
      </c>
      <c r="EJ652">
        <v>1</v>
      </c>
      <c r="EK652">
        <v>27001</v>
      </c>
      <c r="EL652" t="s">
        <v>429</v>
      </c>
      <c r="EM652" t="s">
        <v>430</v>
      </c>
      <c r="EO652" t="s">
        <v>3</v>
      </c>
      <c r="EQ652">
        <v>0</v>
      </c>
      <c r="ER652">
        <v>47.25</v>
      </c>
      <c r="ES652">
        <v>47.25</v>
      </c>
      <c r="ET652">
        <v>0</v>
      </c>
      <c r="EU652">
        <v>0</v>
      </c>
      <c r="EV652">
        <v>0</v>
      </c>
      <c r="EW652">
        <v>0</v>
      </c>
      <c r="EX652">
        <v>0</v>
      </c>
      <c r="FQ652">
        <v>0</v>
      </c>
      <c r="FR652">
        <f t="shared" si="681"/>
        <v>0</v>
      </c>
      <c r="FS652">
        <v>0</v>
      </c>
      <c r="FT652" t="s">
        <v>28</v>
      </c>
      <c r="FU652" t="s">
        <v>29</v>
      </c>
      <c r="FX652">
        <v>127.8</v>
      </c>
      <c r="FY652">
        <v>80.75</v>
      </c>
      <c r="GA652" t="s">
        <v>3</v>
      </c>
      <c r="GD652">
        <v>1</v>
      </c>
      <c r="GF652">
        <v>1254108881</v>
      </c>
      <c r="GG652">
        <v>2</v>
      </c>
      <c r="GH652">
        <v>1</v>
      </c>
      <c r="GI652">
        <v>-2</v>
      </c>
      <c r="GJ652">
        <v>0</v>
      </c>
      <c r="GK652">
        <v>0</v>
      </c>
      <c r="GL652">
        <f t="shared" si="682"/>
        <v>0</v>
      </c>
      <c r="GM652">
        <f t="shared" si="683"/>
        <v>212.63</v>
      </c>
      <c r="GN652">
        <f t="shared" si="684"/>
        <v>212.63</v>
      </c>
      <c r="GO652">
        <f t="shared" si="685"/>
        <v>0</v>
      </c>
      <c r="GP652">
        <f t="shared" si="686"/>
        <v>0</v>
      </c>
      <c r="GR652">
        <v>0</v>
      </c>
      <c r="GS652">
        <v>3</v>
      </c>
      <c r="GT652">
        <v>0</v>
      </c>
      <c r="GU652" t="s">
        <v>3</v>
      </c>
      <c r="GV652">
        <f t="shared" si="687"/>
        <v>0</v>
      </c>
      <c r="GW652">
        <v>1</v>
      </c>
      <c r="GX652">
        <f t="shared" si="688"/>
        <v>0</v>
      </c>
      <c r="HA652">
        <v>0</v>
      </c>
      <c r="HB652">
        <v>0</v>
      </c>
      <c r="HC652">
        <f t="shared" si="689"/>
        <v>0</v>
      </c>
      <c r="IK652">
        <v>0</v>
      </c>
    </row>
    <row r="653" spans="1:245" x14ac:dyDescent="0.2">
      <c r="A653">
        <v>18</v>
      </c>
      <c r="B653">
        <v>1</v>
      </c>
      <c r="C653">
        <v>1529</v>
      </c>
      <c r="E653" t="s">
        <v>567</v>
      </c>
      <c r="F653" t="s">
        <v>435</v>
      </c>
      <c r="G653" t="s">
        <v>436</v>
      </c>
      <c r="H653" t="s">
        <v>337</v>
      </c>
      <c r="I653">
        <f>I651*J653</f>
        <v>4.5</v>
      </c>
      <c r="J653">
        <v>100</v>
      </c>
      <c r="O653">
        <f t="shared" si="655"/>
        <v>212.63</v>
      </c>
      <c r="P653">
        <f t="shared" si="656"/>
        <v>212.63</v>
      </c>
      <c r="Q653">
        <f t="shared" si="657"/>
        <v>0</v>
      </c>
      <c r="R653">
        <f t="shared" si="658"/>
        <v>0</v>
      </c>
      <c r="S653">
        <f t="shared" si="659"/>
        <v>0</v>
      </c>
      <c r="T653">
        <f t="shared" si="660"/>
        <v>0</v>
      </c>
      <c r="U653">
        <f t="shared" si="661"/>
        <v>0</v>
      </c>
      <c r="V653">
        <f t="shared" si="662"/>
        <v>0</v>
      </c>
      <c r="W653">
        <f t="shared" si="663"/>
        <v>0</v>
      </c>
      <c r="X653">
        <f t="shared" si="664"/>
        <v>0</v>
      </c>
      <c r="Y653">
        <f t="shared" si="665"/>
        <v>0</v>
      </c>
      <c r="AA653">
        <v>47641669</v>
      </c>
      <c r="AB653">
        <f t="shared" si="666"/>
        <v>47.25</v>
      </c>
      <c r="AC653">
        <f t="shared" si="667"/>
        <v>47.25</v>
      </c>
      <c r="AD653">
        <f>ROUND((((ET653)-(EU653))+AE653),6)</f>
        <v>0</v>
      </c>
      <c r="AE653">
        <f>ROUND((EU653),6)</f>
        <v>0</v>
      </c>
      <c r="AF653">
        <f>ROUND((EV653),6)</f>
        <v>0</v>
      </c>
      <c r="AG653">
        <f t="shared" si="668"/>
        <v>0</v>
      </c>
      <c r="AH653">
        <f>(EW653)</f>
        <v>0</v>
      </c>
      <c r="AI653">
        <f>(EX653)</f>
        <v>0</v>
      </c>
      <c r="AJ653">
        <f t="shared" si="669"/>
        <v>0</v>
      </c>
      <c r="AK653">
        <v>47.25</v>
      </c>
      <c r="AL653">
        <v>47.25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128</v>
      </c>
      <c r="AU653">
        <v>81</v>
      </c>
      <c r="AV653">
        <v>1</v>
      </c>
      <c r="AW653">
        <v>1</v>
      </c>
      <c r="AZ653">
        <v>1</v>
      </c>
      <c r="BA653">
        <v>1</v>
      </c>
      <c r="BB653">
        <v>1</v>
      </c>
      <c r="BC653">
        <v>1</v>
      </c>
      <c r="BD653" t="s">
        <v>3</v>
      </c>
      <c r="BE653" t="s">
        <v>3</v>
      </c>
      <c r="BF653" t="s">
        <v>3</v>
      </c>
      <c r="BG653" t="s">
        <v>3</v>
      </c>
      <c r="BH653">
        <v>3</v>
      </c>
      <c r="BI653">
        <v>1</v>
      </c>
      <c r="BJ653" t="s">
        <v>437</v>
      </c>
      <c r="BM653">
        <v>27001</v>
      </c>
      <c r="BN653">
        <v>0</v>
      </c>
      <c r="BO653" t="s">
        <v>3</v>
      </c>
      <c r="BP653">
        <v>0</v>
      </c>
      <c r="BQ653">
        <v>2</v>
      </c>
      <c r="BR653">
        <v>0</v>
      </c>
      <c r="BS653">
        <v>1</v>
      </c>
      <c r="BT653">
        <v>1</v>
      </c>
      <c r="BU653">
        <v>1</v>
      </c>
      <c r="BV653">
        <v>1</v>
      </c>
      <c r="BW653">
        <v>1</v>
      </c>
      <c r="BX653">
        <v>1</v>
      </c>
      <c r="BY653" t="s">
        <v>3</v>
      </c>
      <c r="BZ653">
        <v>142</v>
      </c>
      <c r="CA653">
        <v>95</v>
      </c>
      <c r="CE653">
        <v>0</v>
      </c>
      <c r="CF653">
        <v>0</v>
      </c>
      <c r="CG653">
        <v>0</v>
      </c>
      <c r="CM653">
        <v>0</v>
      </c>
      <c r="CN653" t="s">
        <v>3</v>
      </c>
      <c r="CO653">
        <v>0</v>
      </c>
      <c r="CP653">
        <f t="shared" si="670"/>
        <v>212.63</v>
      </c>
      <c r="CQ653">
        <f t="shared" si="671"/>
        <v>47.25</v>
      </c>
      <c r="CR653">
        <f t="shared" si="672"/>
        <v>0</v>
      </c>
      <c r="CS653">
        <f t="shared" si="673"/>
        <v>0</v>
      </c>
      <c r="CT653">
        <f t="shared" si="674"/>
        <v>0</v>
      </c>
      <c r="CU653">
        <f t="shared" si="675"/>
        <v>0</v>
      </c>
      <c r="CV653">
        <f t="shared" si="676"/>
        <v>0</v>
      </c>
      <c r="CW653">
        <f t="shared" si="677"/>
        <v>0</v>
      </c>
      <c r="CX653">
        <f t="shared" si="678"/>
        <v>0</v>
      </c>
      <c r="CY653">
        <f t="shared" si="679"/>
        <v>0</v>
      </c>
      <c r="CZ653">
        <f t="shared" si="680"/>
        <v>0</v>
      </c>
      <c r="DC653" t="s">
        <v>3</v>
      </c>
      <c r="DD653" t="s">
        <v>3</v>
      </c>
      <c r="DE653" t="s">
        <v>3</v>
      </c>
      <c r="DF653" t="s">
        <v>3</v>
      </c>
      <c r="DG653" t="s">
        <v>3</v>
      </c>
      <c r="DH653" t="s">
        <v>3</v>
      </c>
      <c r="DI653" t="s">
        <v>3</v>
      </c>
      <c r="DJ653" t="s">
        <v>3</v>
      </c>
      <c r="DK653" t="s">
        <v>3</v>
      </c>
      <c r="DL653" t="s">
        <v>3</v>
      </c>
      <c r="DM653" t="s">
        <v>3</v>
      </c>
      <c r="DN653">
        <v>0</v>
      </c>
      <c r="DO653">
        <v>0</v>
      </c>
      <c r="DP653">
        <v>1</v>
      </c>
      <c r="DQ653">
        <v>1</v>
      </c>
      <c r="DU653">
        <v>1010</v>
      </c>
      <c r="DV653" t="s">
        <v>337</v>
      </c>
      <c r="DW653" t="s">
        <v>337</v>
      </c>
      <c r="DX653">
        <v>1</v>
      </c>
      <c r="EE653">
        <v>45919611</v>
      </c>
      <c r="EF653">
        <v>2</v>
      </c>
      <c r="EG653" t="s">
        <v>24</v>
      </c>
      <c r="EH653">
        <v>0</v>
      </c>
      <c r="EI653" t="s">
        <v>3</v>
      </c>
      <c r="EJ653">
        <v>1</v>
      </c>
      <c r="EK653">
        <v>27001</v>
      </c>
      <c r="EL653" t="s">
        <v>429</v>
      </c>
      <c r="EM653" t="s">
        <v>430</v>
      </c>
      <c r="EO653" t="s">
        <v>3</v>
      </c>
      <c r="EQ653">
        <v>0</v>
      </c>
      <c r="ER653">
        <v>47.25</v>
      </c>
      <c r="ES653">
        <v>47.25</v>
      </c>
      <c r="ET653">
        <v>0</v>
      </c>
      <c r="EU653">
        <v>0</v>
      </c>
      <c r="EV653">
        <v>0</v>
      </c>
      <c r="EW653">
        <v>0</v>
      </c>
      <c r="EX653">
        <v>0</v>
      </c>
      <c r="FQ653">
        <v>0</v>
      </c>
      <c r="FR653">
        <f t="shared" si="681"/>
        <v>0</v>
      </c>
      <c r="FS653">
        <v>0</v>
      </c>
      <c r="FT653" t="s">
        <v>28</v>
      </c>
      <c r="FU653" t="s">
        <v>29</v>
      </c>
      <c r="FX653">
        <v>127.8</v>
      </c>
      <c r="FY653">
        <v>80.75</v>
      </c>
      <c r="GA653" t="s">
        <v>3</v>
      </c>
      <c r="GD653">
        <v>1</v>
      </c>
      <c r="GF653">
        <v>1254108881</v>
      </c>
      <c r="GG653">
        <v>2</v>
      </c>
      <c r="GH653">
        <v>1</v>
      </c>
      <c r="GI653">
        <v>-2</v>
      </c>
      <c r="GJ653">
        <v>0</v>
      </c>
      <c r="GK653">
        <v>0</v>
      </c>
      <c r="GL653">
        <f t="shared" si="682"/>
        <v>0</v>
      </c>
      <c r="GM653">
        <f t="shared" si="683"/>
        <v>212.63</v>
      </c>
      <c r="GN653">
        <f t="shared" si="684"/>
        <v>212.63</v>
      </c>
      <c r="GO653">
        <f t="shared" si="685"/>
        <v>0</v>
      </c>
      <c r="GP653">
        <f t="shared" si="686"/>
        <v>0</v>
      </c>
      <c r="GR653">
        <v>0</v>
      </c>
      <c r="GS653">
        <v>0</v>
      </c>
      <c r="GT653">
        <v>0</v>
      </c>
      <c r="GU653" t="s">
        <v>3</v>
      </c>
      <c r="GV653">
        <f t="shared" si="687"/>
        <v>0</v>
      </c>
      <c r="GW653">
        <v>1</v>
      </c>
      <c r="GX653">
        <f t="shared" si="688"/>
        <v>0</v>
      </c>
      <c r="HA653">
        <v>0</v>
      </c>
      <c r="HB653">
        <v>0</v>
      </c>
      <c r="HC653">
        <f t="shared" si="689"/>
        <v>0</v>
      </c>
      <c r="IK653">
        <v>0</v>
      </c>
    </row>
    <row r="654" spans="1:245" x14ac:dyDescent="0.2">
      <c r="A654">
        <v>17</v>
      </c>
      <c r="B654">
        <v>1</v>
      </c>
      <c r="C654">
        <f>ROW(SmtRes!A1538)</f>
        <v>1538</v>
      </c>
      <c r="D654">
        <f>ROW(EtalonRes!A1524)</f>
        <v>1524</v>
      </c>
      <c r="E654" t="s">
        <v>568</v>
      </c>
      <c r="F654" t="s">
        <v>217</v>
      </c>
      <c r="G654" t="s">
        <v>324</v>
      </c>
      <c r="H654" t="s">
        <v>76</v>
      </c>
      <c r="I654">
        <f>ROUND(30.3/100,9)</f>
        <v>0.30299999999999999</v>
      </c>
      <c r="J654">
        <v>0</v>
      </c>
      <c r="O654">
        <f t="shared" si="655"/>
        <v>96.92</v>
      </c>
      <c r="P654">
        <f t="shared" si="656"/>
        <v>67.569999999999993</v>
      </c>
      <c r="Q654">
        <f t="shared" si="657"/>
        <v>4.42</v>
      </c>
      <c r="R654">
        <f t="shared" si="658"/>
        <v>0.11</v>
      </c>
      <c r="S654">
        <f t="shared" si="659"/>
        <v>24.93</v>
      </c>
      <c r="T654">
        <f t="shared" si="660"/>
        <v>0</v>
      </c>
      <c r="U654">
        <f t="shared" si="661"/>
        <v>2.3405909174999997</v>
      </c>
      <c r="V654">
        <f t="shared" si="662"/>
        <v>9.5823750000000006E-3</v>
      </c>
      <c r="W654">
        <f t="shared" si="663"/>
        <v>0</v>
      </c>
      <c r="X654">
        <f t="shared" si="664"/>
        <v>20.28</v>
      </c>
      <c r="Y654">
        <f t="shared" si="665"/>
        <v>15.02</v>
      </c>
      <c r="AA654">
        <v>47636896</v>
      </c>
      <c r="AB654">
        <f t="shared" si="666"/>
        <v>319.83723800000001</v>
      </c>
      <c r="AC654">
        <f>ROUND(((ES654*1.1)),6)</f>
        <v>222.99199999999999</v>
      </c>
      <c r="AD654">
        <f>ROUND(((((((ET654*1.1)*1.25)*1.15))-((((EU654*1.1)*1.25)*1.15)))+AE654),6)</f>
        <v>14.579124999999999</v>
      </c>
      <c r="AE654">
        <f>ROUND(((((EU654*1.1)*1.25)*1.15)),6)</f>
        <v>0.34787499999999999</v>
      </c>
      <c r="AF654">
        <f>ROUND(((((EV654*1.1)*1.15)*1.15)),6)</f>
        <v>82.266113000000004</v>
      </c>
      <c r="AG654">
        <f t="shared" si="668"/>
        <v>0</v>
      </c>
      <c r="AH654">
        <f>((((EW654*1.1)*1.15)*1.15))</f>
        <v>7.7247224999999986</v>
      </c>
      <c r="AI654">
        <f>((((EX654*1.1)*1.25)*1.15))</f>
        <v>3.1625E-2</v>
      </c>
      <c r="AJ654">
        <f t="shared" si="669"/>
        <v>0</v>
      </c>
      <c r="AK654">
        <v>268.49</v>
      </c>
      <c r="AL654">
        <v>202.72</v>
      </c>
      <c r="AM654">
        <v>9.2200000000000006</v>
      </c>
      <c r="AN654">
        <v>0.22</v>
      </c>
      <c r="AO654">
        <v>56.55</v>
      </c>
      <c r="AP654">
        <v>0</v>
      </c>
      <c r="AQ654">
        <v>5.31</v>
      </c>
      <c r="AR654">
        <v>0.02</v>
      </c>
      <c r="AS654">
        <v>0</v>
      </c>
      <c r="AT654">
        <v>81</v>
      </c>
      <c r="AU654">
        <v>60</v>
      </c>
      <c r="AV654">
        <v>1.06</v>
      </c>
      <c r="AW654">
        <v>1.06</v>
      </c>
      <c r="AZ654">
        <v>1</v>
      </c>
      <c r="BA654">
        <v>1</v>
      </c>
      <c r="BB654">
        <v>1</v>
      </c>
      <c r="BC654">
        <v>1</v>
      </c>
      <c r="BD654" t="s">
        <v>3</v>
      </c>
      <c r="BE654" t="s">
        <v>3</v>
      </c>
      <c r="BF654" t="s">
        <v>3</v>
      </c>
      <c r="BG654" t="s">
        <v>3</v>
      </c>
      <c r="BH654">
        <v>0</v>
      </c>
      <c r="BI654">
        <v>1</v>
      </c>
      <c r="BJ654" t="s">
        <v>219</v>
      </c>
      <c r="BM654">
        <v>13001</v>
      </c>
      <c r="BN654">
        <v>0</v>
      </c>
      <c r="BO654" t="s">
        <v>3</v>
      </c>
      <c r="BP654">
        <v>0</v>
      </c>
      <c r="BQ654">
        <v>2</v>
      </c>
      <c r="BR654">
        <v>0</v>
      </c>
      <c r="BS654">
        <v>1</v>
      </c>
      <c r="BT654">
        <v>1</v>
      </c>
      <c r="BU654">
        <v>1</v>
      </c>
      <c r="BV654">
        <v>1</v>
      </c>
      <c r="BW654">
        <v>1</v>
      </c>
      <c r="BX654">
        <v>1</v>
      </c>
      <c r="BY654" t="s">
        <v>3</v>
      </c>
      <c r="BZ654">
        <v>90</v>
      </c>
      <c r="CA654">
        <v>70</v>
      </c>
      <c r="CE654">
        <v>0</v>
      </c>
      <c r="CF654">
        <v>0</v>
      </c>
      <c r="CG654">
        <v>0</v>
      </c>
      <c r="CM654">
        <v>0</v>
      </c>
      <c r="CN654" t="s">
        <v>1174</v>
      </c>
      <c r="CO654">
        <v>0</v>
      </c>
      <c r="CP654">
        <f t="shared" si="670"/>
        <v>96.919999999999987</v>
      </c>
      <c r="CQ654">
        <f t="shared" si="671"/>
        <v>222.99199999999999</v>
      </c>
      <c r="CR654">
        <f t="shared" si="672"/>
        <v>14.579124999999999</v>
      </c>
      <c r="CS654">
        <f t="shared" si="673"/>
        <v>0.34787499999999999</v>
      </c>
      <c r="CT654">
        <f t="shared" si="674"/>
        <v>82.266113000000004</v>
      </c>
      <c r="CU654">
        <f t="shared" si="675"/>
        <v>0</v>
      </c>
      <c r="CV654">
        <f t="shared" si="676"/>
        <v>7.7247224999999986</v>
      </c>
      <c r="CW654">
        <f t="shared" si="677"/>
        <v>3.1625E-2</v>
      </c>
      <c r="CX654">
        <f t="shared" si="678"/>
        <v>0</v>
      </c>
      <c r="CY654">
        <f t="shared" si="679"/>
        <v>20.282399999999999</v>
      </c>
      <c r="CZ654">
        <f t="shared" si="680"/>
        <v>15.023999999999999</v>
      </c>
      <c r="DC654" t="s">
        <v>3</v>
      </c>
      <c r="DD654" t="s">
        <v>220</v>
      </c>
      <c r="DE654" t="s">
        <v>325</v>
      </c>
      <c r="DF654" t="s">
        <v>325</v>
      </c>
      <c r="DG654" t="s">
        <v>326</v>
      </c>
      <c r="DH654" t="s">
        <v>3</v>
      </c>
      <c r="DI654" t="s">
        <v>326</v>
      </c>
      <c r="DJ654" t="s">
        <v>325</v>
      </c>
      <c r="DK654" t="s">
        <v>3</v>
      </c>
      <c r="DL654" t="s">
        <v>3</v>
      </c>
      <c r="DM654" t="s">
        <v>3</v>
      </c>
      <c r="DN654">
        <v>0</v>
      </c>
      <c r="DO654">
        <v>0</v>
      </c>
      <c r="DP654">
        <v>1</v>
      </c>
      <c r="DQ654">
        <v>1</v>
      </c>
      <c r="DU654">
        <v>1005</v>
      </c>
      <c r="DV654" t="s">
        <v>76</v>
      </c>
      <c r="DW654" t="s">
        <v>76</v>
      </c>
      <c r="DX654">
        <v>100</v>
      </c>
      <c r="EE654">
        <v>45919573</v>
      </c>
      <c r="EF654">
        <v>2</v>
      </c>
      <c r="EG654" t="s">
        <v>24</v>
      </c>
      <c r="EH654">
        <v>0</v>
      </c>
      <c r="EI654" t="s">
        <v>3</v>
      </c>
      <c r="EJ654">
        <v>1</v>
      </c>
      <c r="EK654">
        <v>13001</v>
      </c>
      <c r="EL654" t="s">
        <v>223</v>
      </c>
      <c r="EM654" t="s">
        <v>224</v>
      </c>
      <c r="EO654" t="s">
        <v>327</v>
      </c>
      <c r="EQ654">
        <v>0</v>
      </c>
      <c r="ER654">
        <v>268.49</v>
      </c>
      <c r="ES654">
        <v>202.72</v>
      </c>
      <c r="ET654">
        <v>9.2200000000000006</v>
      </c>
      <c r="EU654">
        <v>0.22</v>
      </c>
      <c r="EV654">
        <v>56.55</v>
      </c>
      <c r="EW654">
        <v>5.31</v>
      </c>
      <c r="EX654">
        <v>0.02</v>
      </c>
      <c r="EY654">
        <v>0</v>
      </c>
      <c r="FQ654">
        <v>0</v>
      </c>
      <c r="FR654">
        <f t="shared" si="681"/>
        <v>0</v>
      </c>
      <c r="FS654">
        <v>0</v>
      </c>
      <c r="FT654" t="s">
        <v>28</v>
      </c>
      <c r="FU654" t="s">
        <v>29</v>
      </c>
      <c r="FX654">
        <v>81</v>
      </c>
      <c r="FY654">
        <v>59.5</v>
      </c>
      <c r="GA654" t="s">
        <v>3</v>
      </c>
      <c r="GD654">
        <v>1</v>
      </c>
      <c r="GF654">
        <v>625293973</v>
      </c>
      <c r="GG654">
        <v>2</v>
      </c>
      <c r="GH654">
        <v>1</v>
      </c>
      <c r="GI654">
        <v>-2</v>
      </c>
      <c r="GJ654">
        <v>0</v>
      </c>
      <c r="GK654">
        <v>0</v>
      </c>
      <c r="GL654">
        <f t="shared" si="682"/>
        <v>0</v>
      </c>
      <c r="GM654">
        <f t="shared" si="683"/>
        <v>132.22</v>
      </c>
      <c r="GN654">
        <f t="shared" si="684"/>
        <v>132.22</v>
      </c>
      <c r="GO654">
        <f t="shared" si="685"/>
        <v>0</v>
      </c>
      <c r="GP654">
        <f t="shared" si="686"/>
        <v>0</v>
      </c>
      <c r="GR654">
        <v>0</v>
      </c>
      <c r="GS654">
        <v>3</v>
      </c>
      <c r="GT654">
        <v>0</v>
      </c>
      <c r="GU654" t="s">
        <v>3</v>
      </c>
      <c r="GV654">
        <f t="shared" si="687"/>
        <v>0</v>
      </c>
      <c r="GW654">
        <v>1</v>
      </c>
      <c r="GX654">
        <f t="shared" si="688"/>
        <v>0</v>
      </c>
      <c r="HA654">
        <v>0</v>
      </c>
      <c r="HB654">
        <v>0</v>
      </c>
      <c r="HC654">
        <f t="shared" si="689"/>
        <v>0</v>
      </c>
      <c r="IK654">
        <v>0</v>
      </c>
    </row>
    <row r="655" spans="1:245" x14ac:dyDescent="0.2">
      <c r="A655">
        <v>17</v>
      </c>
      <c r="B655">
        <v>1</v>
      </c>
      <c r="C655">
        <f>ROW(SmtRes!A1546)</f>
        <v>1546</v>
      </c>
      <c r="D655">
        <f>ROW(EtalonRes!A1532)</f>
        <v>1532</v>
      </c>
      <c r="E655" t="s">
        <v>568</v>
      </c>
      <c r="F655" t="s">
        <v>217</v>
      </c>
      <c r="G655" t="s">
        <v>324</v>
      </c>
      <c r="H655" t="s">
        <v>76</v>
      </c>
      <c r="I655">
        <f>ROUND(30.3/100,9)</f>
        <v>0.30299999999999999</v>
      </c>
      <c r="J655">
        <v>0</v>
      </c>
      <c r="O655">
        <f t="shared" si="655"/>
        <v>96.92</v>
      </c>
      <c r="P655">
        <f t="shared" si="656"/>
        <v>67.569999999999993</v>
      </c>
      <c r="Q655">
        <f t="shared" si="657"/>
        <v>4.42</v>
      </c>
      <c r="R655">
        <f t="shared" si="658"/>
        <v>0.11</v>
      </c>
      <c r="S655">
        <f t="shared" si="659"/>
        <v>24.93</v>
      </c>
      <c r="T655">
        <f t="shared" si="660"/>
        <v>0</v>
      </c>
      <c r="U655">
        <f t="shared" si="661"/>
        <v>2.3405909174999997</v>
      </c>
      <c r="V655">
        <f t="shared" si="662"/>
        <v>9.5823750000000006E-3</v>
      </c>
      <c r="W655">
        <f t="shared" si="663"/>
        <v>0</v>
      </c>
      <c r="X655">
        <f t="shared" si="664"/>
        <v>20.28</v>
      </c>
      <c r="Y655">
        <f t="shared" si="665"/>
        <v>15.02</v>
      </c>
      <c r="AA655">
        <v>47641669</v>
      </c>
      <c r="AB655">
        <f t="shared" si="666"/>
        <v>319.83723800000001</v>
      </c>
      <c r="AC655">
        <f>ROUND(((ES655*1.1)),6)</f>
        <v>222.99199999999999</v>
      </c>
      <c r="AD655">
        <f>ROUND(((((((ET655*1.1)*1.25)*1.15))-((((EU655*1.1)*1.25)*1.15)))+AE655),6)</f>
        <v>14.579124999999999</v>
      </c>
      <c r="AE655">
        <f>ROUND(((((EU655*1.1)*1.25)*1.15)),6)</f>
        <v>0.34787499999999999</v>
      </c>
      <c r="AF655">
        <f>ROUND(((((EV655*1.1)*1.15)*1.15)),6)</f>
        <v>82.266113000000004</v>
      </c>
      <c r="AG655">
        <f t="shared" si="668"/>
        <v>0</v>
      </c>
      <c r="AH655">
        <f>((((EW655*1.1)*1.15)*1.15))</f>
        <v>7.7247224999999986</v>
      </c>
      <c r="AI655">
        <f>((((EX655*1.1)*1.25)*1.15))</f>
        <v>3.1625E-2</v>
      </c>
      <c r="AJ655">
        <f t="shared" si="669"/>
        <v>0</v>
      </c>
      <c r="AK655">
        <v>268.49</v>
      </c>
      <c r="AL655">
        <v>202.72</v>
      </c>
      <c r="AM655">
        <v>9.2200000000000006</v>
      </c>
      <c r="AN655">
        <v>0.22</v>
      </c>
      <c r="AO655">
        <v>56.55</v>
      </c>
      <c r="AP655">
        <v>0</v>
      </c>
      <c r="AQ655">
        <v>5.31</v>
      </c>
      <c r="AR655">
        <v>0.02</v>
      </c>
      <c r="AS655">
        <v>0</v>
      </c>
      <c r="AT655">
        <v>81</v>
      </c>
      <c r="AU655">
        <v>60</v>
      </c>
      <c r="AV655">
        <v>1</v>
      </c>
      <c r="AW655">
        <v>1</v>
      </c>
      <c r="AZ655">
        <v>1</v>
      </c>
      <c r="BA655">
        <v>1</v>
      </c>
      <c r="BB655">
        <v>1</v>
      </c>
      <c r="BC655">
        <v>1</v>
      </c>
      <c r="BD655" t="s">
        <v>3</v>
      </c>
      <c r="BE655" t="s">
        <v>3</v>
      </c>
      <c r="BF655" t="s">
        <v>3</v>
      </c>
      <c r="BG655" t="s">
        <v>3</v>
      </c>
      <c r="BH655">
        <v>0</v>
      </c>
      <c r="BI655">
        <v>1</v>
      </c>
      <c r="BJ655" t="s">
        <v>219</v>
      </c>
      <c r="BM655">
        <v>13001</v>
      </c>
      <c r="BN655">
        <v>0</v>
      </c>
      <c r="BO655" t="s">
        <v>3</v>
      </c>
      <c r="BP655">
        <v>0</v>
      </c>
      <c r="BQ655">
        <v>2</v>
      </c>
      <c r="BR655">
        <v>0</v>
      </c>
      <c r="BS655">
        <v>1</v>
      </c>
      <c r="BT655">
        <v>1</v>
      </c>
      <c r="BU655">
        <v>1</v>
      </c>
      <c r="BV655">
        <v>1</v>
      </c>
      <c r="BW655">
        <v>1</v>
      </c>
      <c r="BX655">
        <v>1</v>
      </c>
      <c r="BY655" t="s">
        <v>3</v>
      </c>
      <c r="BZ655">
        <v>90</v>
      </c>
      <c r="CA655">
        <v>70</v>
      </c>
      <c r="CE655">
        <v>0</v>
      </c>
      <c r="CF655">
        <v>0</v>
      </c>
      <c r="CG655">
        <v>0</v>
      </c>
      <c r="CM655">
        <v>0</v>
      </c>
      <c r="CN655" t="s">
        <v>1174</v>
      </c>
      <c r="CO655">
        <v>0</v>
      </c>
      <c r="CP655">
        <f t="shared" si="670"/>
        <v>96.919999999999987</v>
      </c>
      <c r="CQ655">
        <f t="shared" si="671"/>
        <v>222.99199999999999</v>
      </c>
      <c r="CR655">
        <f t="shared" si="672"/>
        <v>14.579124999999999</v>
      </c>
      <c r="CS655">
        <f t="shared" si="673"/>
        <v>0.34787499999999999</v>
      </c>
      <c r="CT655">
        <f t="shared" si="674"/>
        <v>82.266113000000004</v>
      </c>
      <c r="CU655">
        <f t="shared" si="675"/>
        <v>0</v>
      </c>
      <c r="CV655">
        <f t="shared" si="676"/>
        <v>7.7247224999999986</v>
      </c>
      <c r="CW655">
        <f t="shared" si="677"/>
        <v>3.1625E-2</v>
      </c>
      <c r="CX655">
        <f t="shared" si="678"/>
        <v>0</v>
      </c>
      <c r="CY655">
        <f t="shared" si="679"/>
        <v>20.282399999999999</v>
      </c>
      <c r="CZ655">
        <f t="shared" si="680"/>
        <v>15.023999999999999</v>
      </c>
      <c r="DC655" t="s">
        <v>3</v>
      </c>
      <c r="DD655" t="s">
        <v>220</v>
      </c>
      <c r="DE655" t="s">
        <v>325</v>
      </c>
      <c r="DF655" t="s">
        <v>325</v>
      </c>
      <c r="DG655" t="s">
        <v>326</v>
      </c>
      <c r="DH655" t="s">
        <v>3</v>
      </c>
      <c r="DI655" t="s">
        <v>326</v>
      </c>
      <c r="DJ655" t="s">
        <v>325</v>
      </c>
      <c r="DK655" t="s">
        <v>3</v>
      </c>
      <c r="DL655" t="s">
        <v>3</v>
      </c>
      <c r="DM655" t="s">
        <v>3</v>
      </c>
      <c r="DN655">
        <v>0</v>
      </c>
      <c r="DO655">
        <v>0</v>
      </c>
      <c r="DP655">
        <v>1</v>
      </c>
      <c r="DQ655">
        <v>1</v>
      </c>
      <c r="DU655">
        <v>1005</v>
      </c>
      <c r="DV655" t="s">
        <v>76</v>
      </c>
      <c r="DW655" t="s">
        <v>76</v>
      </c>
      <c r="DX655">
        <v>100</v>
      </c>
      <c r="EE655">
        <v>45919573</v>
      </c>
      <c r="EF655">
        <v>2</v>
      </c>
      <c r="EG655" t="s">
        <v>24</v>
      </c>
      <c r="EH655">
        <v>0</v>
      </c>
      <c r="EI655" t="s">
        <v>3</v>
      </c>
      <c r="EJ655">
        <v>1</v>
      </c>
      <c r="EK655">
        <v>13001</v>
      </c>
      <c r="EL655" t="s">
        <v>223</v>
      </c>
      <c r="EM655" t="s">
        <v>224</v>
      </c>
      <c r="EO655" t="s">
        <v>327</v>
      </c>
      <c r="EQ655">
        <v>0</v>
      </c>
      <c r="ER655">
        <v>268.49</v>
      </c>
      <c r="ES655">
        <v>202.72</v>
      </c>
      <c r="ET655">
        <v>9.2200000000000006</v>
      </c>
      <c r="EU655">
        <v>0.22</v>
      </c>
      <c r="EV655">
        <v>56.55</v>
      </c>
      <c r="EW655">
        <v>5.31</v>
      </c>
      <c r="EX655">
        <v>0.02</v>
      </c>
      <c r="EY655">
        <v>0</v>
      </c>
      <c r="FQ655">
        <v>0</v>
      </c>
      <c r="FR655">
        <f t="shared" si="681"/>
        <v>0</v>
      </c>
      <c r="FS655">
        <v>0</v>
      </c>
      <c r="FT655" t="s">
        <v>28</v>
      </c>
      <c r="FU655" t="s">
        <v>29</v>
      </c>
      <c r="FX655">
        <v>81</v>
      </c>
      <c r="FY655">
        <v>59.5</v>
      </c>
      <c r="GA655" t="s">
        <v>3</v>
      </c>
      <c r="GD655">
        <v>1</v>
      </c>
      <c r="GF655">
        <v>625293973</v>
      </c>
      <c r="GG655">
        <v>2</v>
      </c>
      <c r="GH655">
        <v>1</v>
      </c>
      <c r="GI655">
        <v>-2</v>
      </c>
      <c r="GJ655">
        <v>0</v>
      </c>
      <c r="GK655">
        <v>0</v>
      </c>
      <c r="GL655">
        <f t="shared" si="682"/>
        <v>0</v>
      </c>
      <c r="GM655">
        <f t="shared" si="683"/>
        <v>132.22</v>
      </c>
      <c r="GN655">
        <f t="shared" si="684"/>
        <v>132.22</v>
      </c>
      <c r="GO655">
        <f t="shared" si="685"/>
        <v>0</v>
      </c>
      <c r="GP655">
        <f t="shared" si="686"/>
        <v>0</v>
      </c>
      <c r="GR655">
        <v>0</v>
      </c>
      <c r="GS655">
        <v>0</v>
      </c>
      <c r="GT655">
        <v>0</v>
      </c>
      <c r="GU655" t="s">
        <v>3</v>
      </c>
      <c r="GV655">
        <f t="shared" si="687"/>
        <v>0</v>
      </c>
      <c r="GW655">
        <v>1</v>
      </c>
      <c r="GX655">
        <f t="shared" si="688"/>
        <v>0</v>
      </c>
      <c r="HA655">
        <v>0</v>
      </c>
      <c r="HB655">
        <v>0</v>
      </c>
      <c r="HC655">
        <f t="shared" si="689"/>
        <v>0</v>
      </c>
      <c r="IK655">
        <v>0</v>
      </c>
    </row>
    <row r="656" spans="1:245" x14ac:dyDescent="0.2">
      <c r="A656">
        <v>17</v>
      </c>
      <c r="B656">
        <v>1</v>
      </c>
      <c r="C656">
        <f>ROW(SmtRes!A1555)</f>
        <v>1555</v>
      </c>
      <c r="D656">
        <f>ROW(EtalonRes!A1540)</f>
        <v>1540</v>
      </c>
      <c r="E656" t="s">
        <v>569</v>
      </c>
      <c r="F656" t="s">
        <v>227</v>
      </c>
      <c r="G656" t="s">
        <v>228</v>
      </c>
      <c r="H656" t="s">
        <v>76</v>
      </c>
      <c r="I656">
        <f>ROUND(30.3/100,9)</f>
        <v>0.30299999999999999</v>
      </c>
      <c r="J656">
        <v>0</v>
      </c>
      <c r="O656">
        <f t="shared" si="655"/>
        <v>216.41</v>
      </c>
      <c r="P656">
        <f t="shared" si="656"/>
        <v>187.49</v>
      </c>
      <c r="Q656">
        <f t="shared" si="657"/>
        <v>5.76</v>
      </c>
      <c r="R656">
        <f t="shared" si="658"/>
        <v>0.21</v>
      </c>
      <c r="S656">
        <f t="shared" si="659"/>
        <v>23.16</v>
      </c>
      <c r="T656">
        <f t="shared" si="660"/>
        <v>0</v>
      </c>
      <c r="U656">
        <f t="shared" si="661"/>
        <v>3.3764456549999995</v>
      </c>
      <c r="V656">
        <f t="shared" si="662"/>
        <v>1.9164750000000001E-2</v>
      </c>
      <c r="W656">
        <f t="shared" si="663"/>
        <v>0</v>
      </c>
      <c r="X656">
        <f t="shared" si="664"/>
        <v>18.93</v>
      </c>
      <c r="Y656">
        <f t="shared" si="665"/>
        <v>14.02</v>
      </c>
      <c r="AA656">
        <v>47636896</v>
      </c>
      <c r="AB656">
        <f t="shared" si="666"/>
        <v>714.22862499999997</v>
      </c>
      <c r="AC656">
        <f>ROUND(((ES656*1.1*2)),6)</f>
        <v>618.79399999999998</v>
      </c>
      <c r="AD656">
        <f>ROUND(((((((ET656*1.1*2)*1.25)*1.15))-((((EU656*1.1*2)*1.25)*1.15)))+AE656),6)</f>
        <v>19.006625</v>
      </c>
      <c r="AE656">
        <f>ROUND(((((EU656*1.1*2)*1.25)*1.15)),6)</f>
        <v>0.69574999999999998</v>
      </c>
      <c r="AF656">
        <f>ROUND(((EV656*1.1*2)),6)</f>
        <v>76.427999999999997</v>
      </c>
      <c r="AG656">
        <f t="shared" si="668"/>
        <v>0</v>
      </c>
      <c r="AH656">
        <f>((((EW656*1.1*2)*1.15)*1.15))</f>
        <v>11.143384999999999</v>
      </c>
      <c r="AI656">
        <f>((((EX656*1.1*2)*1.25)*1.15))</f>
        <v>6.3250000000000001E-2</v>
      </c>
      <c r="AJ656">
        <f t="shared" si="669"/>
        <v>0</v>
      </c>
      <c r="AK656">
        <v>322.02</v>
      </c>
      <c r="AL656">
        <v>281.27</v>
      </c>
      <c r="AM656">
        <v>6.01</v>
      </c>
      <c r="AN656">
        <v>0.22</v>
      </c>
      <c r="AO656">
        <v>34.74</v>
      </c>
      <c r="AP656">
        <v>0</v>
      </c>
      <c r="AQ656">
        <v>3.83</v>
      </c>
      <c r="AR656">
        <v>0.02</v>
      </c>
      <c r="AS656">
        <v>0</v>
      </c>
      <c r="AT656">
        <v>81</v>
      </c>
      <c r="AU656">
        <v>60</v>
      </c>
      <c r="AV656">
        <v>1.06</v>
      </c>
      <c r="AW656">
        <v>1.06</v>
      </c>
      <c r="AZ656">
        <v>1</v>
      </c>
      <c r="BA656">
        <v>1</v>
      </c>
      <c r="BB656">
        <v>1</v>
      </c>
      <c r="BC656">
        <v>1</v>
      </c>
      <c r="BD656" t="s">
        <v>3</v>
      </c>
      <c r="BE656" t="s">
        <v>3</v>
      </c>
      <c r="BF656" t="s">
        <v>3</v>
      </c>
      <c r="BG656" t="s">
        <v>3</v>
      </c>
      <c r="BH656">
        <v>0</v>
      </c>
      <c r="BI656">
        <v>1</v>
      </c>
      <c r="BJ656" t="s">
        <v>229</v>
      </c>
      <c r="BM656">
        <v>13001</v>
      </c>
      <c r="BN656">
        <v>0</v>
      </c>
      <c r="BO656" t="s">
        <v>3</v>
      </c>
      <c r="BP656">
        <v>0</v>
      </c>
      <c r="BQ656">
        <v>2</v>
      </c>
      <c r="BR656">
        <v>0</v>
      </c>
      <c r="BS656">
        <v>1</v>
      </c>
      <c r="BT656">
        <v>1</v>
      </c>
      <c r="BU656">
        <v>1</v>
      </c>
      <c r="BV656">
        <v>1</v>
      </c>
      <c r="BW656">
        <v>1</v>
      </c>
      <c r="BX656">
        <v>1</v>
      </c>
      <c r="BY656" t="s">
        <v>3</v>
      </c>
      <c r="BZ656">
        <v>90</v>
      </c>
      <c r="CA656">
        <v>70</v>
      </c>
      <c r="CE656">
        <v>0</v>
      </c>
      <c r="CF656">
        <v>0</v>
      </c>
      <c r="CG656">
        <v>0</v>
      </c>
      <c r="CM656">
        <v>0</v>
      </c>
      <c r="CN656" t="s">
        <v>1174</v>
      </c>
      <c r="CO656">
        <v>0</v>
      </c>
      <c r="CP656">
        <f t="shared" si="670"/>
        <v>216.41</v>
      </c>
      <c r="CQ656">
        <f t="shared" si="671"/>
        <v>618.79399999999998</v>
      </c>
      <c r="CR656">
        <f t="shared" si="672"/>
        <v>19.006625</v>
      </c>
      <c r="CS656">
        <f t="shared" si="673"/>
        <v>0.69574999999999998</v>
      </c>
      <c r="CT656">
        <f t="shared" si="674"/>
        <v>76.427999999999997</v>
      </c>
      <c r="CU656">
        <f t="shared" si="675"/>
        <v>0</v>
      </c>
      <c r="CV656">
        <f t="shared" si="676"/>
        <v>11.143384999999999</v>
      </c>
      <c r="CW656">
        <f t="shared" si="677"/>
        <v>6.3250000000000001E-2</v>
      </c>
      <c r="CX656">
        <f t="shared" si="678"/>
        <v>0</v>
      </c>
      <c r="CY656">
        <f t="shared" si="679"/>
        <v>18.9297</v>
      </c>
      <c r="CZ656">
        <f t="shared" si="680"/>
        <v>14.022</v>
      </c>
      <c r="DC656" t="s">
        <v>3</v>
      </c>
      <c r="DD656" t="s">
        <v>230</v>
      </c>
      <c r="DE656" t="s">
        <v>329</v>
      </c>
      <c r="DF656" t="s">
        <v>329</v>
      </c>
      <c r="DG656" t="s">
        <v>230</v>
      </c>
      <c r="DH656" t="s">
        <v>3</v>
      </c>
      <c r="DI656" t="s">
        <v>330</v>
      </c>
      <c r="DJ656" t="s">
        <v>329</v>
      </c>
      <c r="DK656" t="s">
        <v>3</v>
      </c>
      <c r="DL656" t="s">
        <v>3</v>
      </c>
      <c r="DM656" t="s">
        <v>3</v>
      </c>
      <c r="DN656">
        <v>0</v>
      </c>
      <c r="DO656">
        <v>0</v>
      </c>
      <c r="DP656">
        <v>1</v>
      </c>
      <c r="DQ656">
        <v>1</v>
      </c>
      <c r="DU656">
        <v>1005</v>
      </c>
      <c r="DV656" t="s">
        <v>76</v>
      </c>
      <c r="DW656" t="s">
        <v>76</v>
      </c>
      <c r="DX656">
        <v>100</v>
      </c>
      <c r="EE656">
        <v>45919573</v>
      </c>
      <c r="EF656">
        <v>2</v>
      </c>
      <c r="EG656" t="s">
        <v>24</v>
      </c>
      <c r="EH656">
        <v>0</v>
      </c>
      <c r="EI656" t="s">
        <v>3</v>
      </c>
      <c r="EJ656">
        <v>1</v>
      </c>
      <c r="EK656">
        <v>13001</v>
      </c>
      <c r="EL656" t="s">
        <v>223</v>
      </c>
      <c r="EM656" t="s">
        <v>224</v>
      </c>
      <c r="EO656" t="s">
        <v>327</v>
      </c>
      <c r="EQ656">
        <v>0</v>
      </c>
      <c r="ER656">
        <v>322.02</v>
      </c>
      <c r="ES656">
        <v>281.27</v>
      </c>
      <c r="ET656">
        <v>6.01</v>
      </c>
      <c r="EU656">
        <v>0.22</v>
      </c>
      <c r="EV656">
        <v>34.74</v>
      </c>
      <c r="EW656">
        <v>3.83</v>
      </c>
      <c r="EX656">
        <v>0.02</v>
      </c>
      <c r="EY656">
        <v>0</v>
      </c>
      <c r="FQ656">
        <v>0</v>
      </c>
      <c r="FR656">
        <f t="shared" si="681"/>
        <v>0</v>
      </c>
      <c r="FS656">
        <v>0</v>
      </c>
      <c r="FT656" t="s">
        <v>28</v>
      </c>
      <c r="FU656" t="s">
        <v>29</v>
      </c>
      <c r="FX656">
        <v>81</v>
      </c>
      <c r="FY656">
        <v>59.5</v>
      </c>
      <c r="GA656" t="s">
        <v>3</v>
      </c>
      <c r="GD656">
        <v>1</v>
      </c>
      <c r="GF656">
        <v>886243478</v>
      </c>
      <c r="GG656">
        <v>2</v>
      </c>
      <c r="GH656">
        <v>1</v>
      </c>
      <c r="GI656">
        <v>-2</v>
      </c>
      <c r="GJ656">
        <v>0</v>
      </c>
      <c r="GK656">
        <v>0</v>
      </c>
      <c r="GL656">
        <f t="shared" si="682"/>
        <v>0</v>
      </c>
      <c r="GM656">
        <f t="shared" si="683"/>
        <v>249.36</v>
      </c>
      <c r="GN656">
        <f t="shared" si="684"/>
        <v>249.36</v>
      </c>
      <c r="GO656">
        <f t="shared" si="685"/>
        <v>0</v>
      </c>
      <c r="GP656">
        <f t="shared" si="686"/>
        <v>0</v>
      </c>
      <c r="GR656">
        <v>0</v>
      </c>
      <c r="GS656">
        <v>3</v>
      </c>
      <c r="GT656">
        <v>0</v>
      </c>
      <c r="GU656" t="s">
        <v>3</v>
      </c>
      <c r="GV656">
        <f t="shared" si="687"/>
        <v>0</v>
      </c>
      <c r="GW656">
        <v>1</v>
      </c>
      <c r="GX656">
        <f t="shared" si="688"/>
        <v>0</v>
      </c>
      <c r="HA656">
        <v>0</v>
      </c>
      <c r="HB656">
        <v>0</v>
      </c>
      <c r="HC656">
        <f t="shared" si="689"/>
        <v>0</v>
      </c>
      <c r="IK656">
        <v>0</v>
      </c>
    </row>
    <row r="657" spans="1:245" x14ac:dyDescent="0.2">
      <c r="A657">
        <v>17</v>
      </c>
      <c r="B657">
        <v>1</v>
      </c>
      <c r="C657">
        <f>ROW(SmtRes!A1564)</f>
        <v>1564</v>
      </c>
      <c r="D657">
        <f>ROW(EtalonRes!A1548)</f>
        <v>1548</v>
      </c>
      <c r="E657" t="s">
        <v>569</v>
      </c>
      <c r="F657" t="s">
        <v>227</v>
      </c>
      <c r="G657" t="s">
        <v>228</v>
      </c>
      <c r="H657" t="s">
        <v>76</v>
      </c>
      <c r="I657">
        <f>ROUND(30.3/100,9)</f>
        <v>0.30299999999999999</v>
      </c>
      <c r="J657">
        <v>0</v>
      </c>
      <c r="O657">
        <f t="shared" si="655"/>
        <v>216.41</v>
      </c>
      <c r="P657">
        <f t="shared" si="656"/>
        <v>187.49</v>
      </c>
      <c r="Q657">
        <f t="shared" si="657"/>
        <v>5.76</v>
      </c>
      <c r="R657">
        <f t="shared" si="658"/>
        <v>0.21</v>
      </c>
      <c r="S657">
        <f t="shared" si="659"/>
        <v>23.16</v>
      </c>
      <c r="T657">
        <f t="shared" si="660"/>
        <v>0</v>
      </c>
      <c r="U657">
        <f t="shared" si="661"/>
        <v>3.3764456549999995</v>
      </c>
      <c r="V657">
        <f t="shared" si="662"/>
        <v>1.9164750000000001E-2</v>
      </c>
      <c r="W657">
        <f t="shared" si="663"/>
        <v>0</v>
      </c>
      <c r="X657">
        <f t="shared" si="664"/>
        <v>18.93</v>
      </c>
      <c r="Y657">
        <f t="shared" si="665"/>
        <v>14.02</v>
      </c>
      <c r="AA657">
        <v>47641669</v>
      </c>
      <c r="AB657">
        <f t="shared" si="666"/>
        <v>714.22862499999997</v>
      </c>
      <c r="AC657">
        <f>ROUND(((ES657*1.1*2)),6)</f>
        <v>618.79399999999998</v>
      </c>
      <c r="AD657">
        <f>ROUND(((((((ET657*1.1*2)*1.25)*1.15))-((((EU657*1.1*2)*1.25)*1.15)))+AE657),6)</f>
        <v>19.006625</v>
      </c>
      <c r="AE657">
        <f>ROUND(((((EU657*1.1*2)*1.25)*1.15)),6)</f>
        <v>0.69574999999999998</v>
      </c>
      <c r="AF657">
        <f>ROUND(((EV657*1.1*2)),6)</f>
        <v>76.427999999999997</v>
      </c>
      <c r="AG657">
        <f t="shared" si="668"/>
        <v>0</v>
      </c>
      <c r="AH657">
        <f>((((EW657*1.1*2)*1.15)*1.15))</f>
        <v>11.143384999999999</v>
      </c>
      <c r="AI657">
        <f>((((EX657*1.1*2)*1.25)*1.15))</f>
        <v>6.3250000000000001E-2</v>
      </c>
      <c r="AJ657">
        <f t="shared" si="669"/>
        <v>0</v>
      </c>
      <c r="AK657">
        <v>322.02</v>
      </c>
      <c r="AL657">
        <v>281.27</v>
      </c>
      <c r="AM657">
        <v>6.01</v>
      </c>
      <c r="AN657">
        <v>0.22</v>
      </c>
      <c r="AO657">
        <v>34.74</v>
      </c>
      <c r="AP657">
        <v>0</v>
      </c>
      <c r="AQ657">
        <v>3.83</v>
      </c>
      <c r="AR657">
        <v>0.02</v>
      </c>
      <c r="AS657">
        <v>0</v>
      </c>
      <c r="AT657">
        <v>81</v>
      </c>
      <c r="AU657">
        <v>60</v>
      </c>
      <c r="AV657">
        <v>1</v>
      </c>
      <c r="AW657">
        <v>1</v>
      </c>
      <c r="AZ657">
        <v>1</v>
      </c>
      <c r="BA657">
        <v>1</v>
      </c>
      <c r="BB657">
        <v>1</v>
      </c>
      <c r="BC657">
        <v>1</v>
      </c>
      <c r="BD657" t="s">
        <v>3</v>
      </c>
      <c r="BE657" t="s">
        <v>3</v>
      </c>
      <c r="BF657" t="s">
        <v>3</v>
      </c>
      <c r="BG657" t="s">
        <v>3</v>
      </c>
      <c r="BH657">
        <v>0</v>
      </c>
      <c r="BI657">
        <v>1</v>
      </c>
      <c r="BJ657" t="s">
        <v>229</v>
      </c>
      <c r="BM657">
        <v>13001</v>
      </c>
      <c r="BN657">
        <v>0</v>
      </c>
      <c r="BO657" t="s">
        <v>3</v>
      </c>
      <c r="BP657">
        <v>0</v>
      </c>
      <c r="BQ657">
        <v>2</v>
      </c>
      <c r="BR657">
        <v>0</v>
      </c>
      <c r="BS657">
        <v>1</v>
      </c>
      <c r="BT657">
        <v>1</v>
      </c>
      <c r="BU657">
        <v>1</v>
      </c>
      <c r="BV657">
        <v>1</v>
      </c>
      <c r="BW657">
        <v>1</v>
      </c>
      <c r="BX657">
        <v>1</v>
      </c>
      <c r="BY657" t="s">
        <v>3</v>
      </c>
      <c r="BZ657">
        <v>90</v>
      </c>
      <c r="CA657">
        <v>70</v>
      </c>
      <c r="CE657">
        <v>0</v>
      </c>
      <c r="CF657">
        <v>0</v>
      </c>
      <c r="CG657">
        <v>0</v>
      </c>
      <c r="CM657">
        <v>0</v>
      </c>
      <c r="CN657" t="s">
        <v>1174</v>
      </c>
      <c r="CO657">
        <v>0</v>
      </c>
      <c r="CP657">
        <f t="shared" si="670"/>
        <v>216.41</v>
      </c>
      <c r="CQ657">
        <f t="shared" si="671"/>
        <v>618.79399999999998</v>
      </c>
      <c r="CR657">
        <f t="shared" si="672"/>
        <v>19.006625</v>
      </c>
      <c r="CS657">
        <f t="shared" si="673"/>
        <v>0.69574999999999998</v>
      </c>
      <c r="CT657">
        <f t="shared" si="674"/>
        <v>76.427999999999997</v>
      </c>
      <c r="CU657">
        <f t="shared" si="675"/>
        <v>0</v>
      </c>
      <c r="CV657">
        <f t="shared" si="676"/>
        <v>11.143384999999999</v>
      </c>
      <c r="CW657">
        <f t="shared" si="677"/>
        <v>6.3250000000000001E-2</v>
      </c>
      <c r="CX657">
        <f t="shared" si="678"/>
        <v>0</v>
      </c>
      <c r="CY657">
        <f t="shared" si="679"/>
        <v>18.9297</v>
      </c>
      <c r="CZ657">
        <f t="shared" si="680"/>
        <v>14.022</v>
      </c>
      <c r="DC657" t="s">
        <v>3</v>
      </c>
      <c r="DD657" t="s">
        <v>230</v>
      </c>
      <c r="DE657" t="s">
        <v>329</v>
      </c>
      <c r="DF657" t="s">
        <v>329</v>
      </c>
      <c r="DG657" t="s">
        <v>230</v>
      </c>
      <c r="DH657" t="s">
        <v>3</v>
      </c>
      <c r="DI657" t="s">
        <v>330</v>
      </c>
      <c r="DJ657" t="s">
        <v>329</v>
      </c>
      <c r="DK657" t="s">
        <v>3</v>
      </c>
      <c r="DL657" t="s">
        <v>3</v>
      </c>
      <c r="DM657" t="s">
        <v>3</v>
      </c>
      <c r="DN657">
        <v>0</v>
      </c>
      <c r="DO657">
        <v>0</v>
      </c>
      <c r="DP657">
        <v>1</v>
      </c>
      <c r="DQ657">
        <v>1</v>
      </c>
      <c r="DU657">
        <v>1005</v>
      </c>
      <c r="DV657" t="s">
        <v>76</v>
      </c>
      <c r="DW657" t="s">
        <v>76</v>
      </c>
      <c r="DX657">
        <v>100</v>
      </c>
      <c r="EE657">
        <v>45919573</v>
      </c>
      <c r="EF657">
        <v>2</v>
      </c>
      <c r="EG657" t="s">
        <v>24</v>
      </c>
      <c r="EH657">
        <v>0</v>
      </c>
      <c r="EI657" t="s">
        <v>3</v>
      </c>
      <c r="EJ657">
        <v>1</v>
      </c>
      <c r="EK657">
        <v>13001</v>
      </c>
      <c r="EL657" t="s">
        <v>223</v>
      </c>
      <c r="EM657" t="s">
        <v>224</v>
      </c>
      <c r="EO657" t="s">
        <v>327</v>
      </c>
      <c r="EQ657">
        <v>0</v>
      </c>
      <c r="ER657">
        <v>322.02</v>
      </c>
      <c r="ES657">
        <v>281.27</v>
      </c>
      <c r="ET657">
        <v>6.01</v>
      </c>
      <c r="EU657">
        <v>0.22</v>
      </c>
      <c r="EV657">
        <v>34.74</v>
      </c>
      <c r="EW657">
        <v>3.83</v>
      </c>
      <c r="EX657">
        <v>0.02</v>
      </c>
      <c r="EY657">
        <v>0</v>
      </c>
      <c r="FQ657">
        <v>0</v>
      </c>
      <c r="FR657">
        <f t="shared" si="681"/>
        <v>0</v>
      </c>
      <c r="FS657">
        <v>0</v>
      </c>
      <c r="FT657" t="s">
        <v>28</v>
      </c>
      <c r="FU657" t="s">
        <v>29</v>
      </c>
      <c r="FX657">
        <v>81</v>
      </c>
      <c r="FY657">
        <v>59.5</v>
      </c>
      <c r="GA657" t="s">
        <v>3</v>
      </c>
      <c r="GD657">
        <v>1</v>
      </c>
      <c r="GF657">
        <v>886243478</v>
      </c>
      <c r="GG657">
        <v>2</v>
      </c>
      <c r="GH657">
        <v>1</v>
      </c>
      <c r="GI657">
        <v>-2</v>
      </c>
      <c r="GJ657">
        <v>0</v>
      </c>
      <c r="GK657">
        <v>0</v>
      </c>
      <c r="GL657">
        <f t="shared" si="682"/>
        <v>0</v>
      </c>
      <c r="GM657">
        <f t="shared" si="683"/>
        <v>249.36</v>
      </c>
      <c r="GN657">
        <f t="shared" si="684"/>
        <v>249.36</v>
      </c>
      <c r="GO657">
        <f t="shared" si="685"/>
        <v>0</v>
      </c>
      <c r="GP657">
        <f t="shared" si="686"/>
        <v>0</v>
      </c>
      <c r="GR657">
        <v>0</v>
      </c>
      <c r="GS657">
        <v>0</v>
      </c>
      <c r="GT657">
        <v>0</v>
      </c>
      <c r="GU657" t="s">
        <v>3</v>
      </c>
      <c r="GV657">
        <f t="shared" si="687"/>
        <v>0</v>
      </c>
      <c r="GW657">
        <v>1</v>
      </c>
      <c r="GX657">
        <f t="shared" si="688"/>
        <v>0</v>
      </c>
      <c r="HA657">
        <v>0</v>
      </c>
      <c r="HB657">
        <v>0</v>
      </c>
      <c r="HC657">
        <f t="shared" si="689"/>
        <v>0</v>
      </c>
      <c r="IK657">
        <v>0</v>
      </c>
    </row>
    <row r="658" spans="1:245" x14ac:dyDescent="0.2">
      <c r="A658">
        <v>18</v>
      </c>
      <c r="B658">
        <v>1</v>
      </c>
      <c r="C658">
        <v>1554</v>
      </c>
      <c r="E658" t="s">
        <v>570</v>
      </c>
      <c r="F658" t="s">
        <v>234</v>
      </c>
      <c r="G658" t="s">
        <v>235</v>
      </c>
      <c r="H658" t="s">
        <v>19</v>
      </c>
      <c r="I658">
        <f>I656*J658</f>
        <v>1.2664999999999999E-2</v>
      </c>
      <c r="J658">
        <v>4.1798679867986799E-2</v>
      </c>
      <c r="O658">
        <f t="shared" si="655"/>
        <v>206.48</v>
      </c>
      <c r="P658">
        <f t="shared" si="656"/>
        <v>206.48</v>
      </c>
      <c r="Q658">
        <f t="shared" si="657"/>
        <v>0</v>
      </c>
      <c r="R658">
        <f t="shared" si="658"/>
        <v>0</v>
      </c>
      <c r="S658">
        <f t="shared" si="659"/>
        <v>0</v>
      </c>
      <c r="T658">
        <f t="shared" si="660"/>
        <v>0</v>
      </c>
      <c r="U658">
        <f t="shared" si="661"/>
        <v>0</v>
      </c>
      <c r="V658">
        <f t="shared" si="662"/>
        <v>0</v>
      </c>
      <c r="W658">
        <f t="shared" si="663"/>
        <v>0</v>
      </c>
      <c r="X658">
        <f t="shared" si="664"/>
        <v>0</v>
      </c>
      <c r="Y658">
        <f t="shared" si="665"/>
        <v>0</v>
      </c>
      <c r="AA658">
        <v>47636896</v>
      </c>
      <c r="AB658">
        <f t="shared" si="666"/>
        <v>16303</v>
      </c>
      <c r="AC658">
        <f t="shared" ref="AC658:AC669" si="692">ROUND((ES658),6)</f>
        <v>16303</v>
      </c>
      <c r="AD658">
        <f>ROUND((((ET658)-(EU658))+AE658),6)</f>
        <v>0</v>
      </c>
      <c r="AE658">
        <f t="shared" ref="AE658:AF661" si="693">ROUND((EU658),6)</f>
        <v>0</v>
      </c>
      <c r="AF658">
        <f t="shared" si="693"/>
        <v>0</v>
      </c>
      <c r="AG658">
        <f t="shared" si="668"/>
        <v>0</v>
      </c>
      <c r="AH658">
        <f t="shared" ref="AH658:AI661" si="694">(EW658)</f>
        <v>0</v>
      </c>
      <c r="AI658">
        <f t="shared" si="694"/>
        <v>0</v>
      </c>
      <c r="AJ658">
        <f t="shared" si="669"/>
        <v>0</v>
      </c>
      <c r="AK658">
        <v>16303</v>
      </c>
      <c r="AL658">
        <v>16303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81</v>
      </c>
      <c r="AU658">
        <v>60</v>
      </c>
      <c r="AV658">
        <v>1.06</v>
      </c>
      <c r="AW658">
        <v>1.06</v>
      </c>
      <c r="AZ658">
        <v>1</v>
      </c>
      <c r="BA658">
        <v>1</v>
      </c>
      <c r="BB658">
        <v>1</v>
      </c>
      <c r="BC658">
        <v>1</v>
      </c>
      <c r="BD658" t="s">
        <v>3</v>
      </c>
      <c r="BE658" t="s">
        <v>3</v>
      </c>
      <c r="BF658" t="s">
        <v>3</v>
      </c>
      <c r="BG658" t="s">
        <v>3</v>
      </c>
      <c r="BH658">
        <v>3</v>
      </c>
      <c r="BI658">
        <v>1</v>
      </c>
      <c r="BJ658" t="s">
        <v>236</v>
      </c>
      <c r="BM658">
        <v>13001</v>
      </c>
      <c r="BN658">
        <v>0</v>
      </c>
      <c r="BO658" t="s">
        <v>3</v>
      </c>
      <c r="BP658">
        <v>0</v>
      </c>
      <c r="BQ658">
        <v>2</v>
      </c>
      <c r="BR658">
        <v>0</v>
      </c>
      <c r="BS658">
        <v>1</v>
      </c>
      <c r="BT658">
        <v>1</v>
      </c>
      <c r="BU658">
        <v>1</v>
      </c>
      <c r="BV658">
        <v>1</v>
      </c>
      <c r="BW658">
        <v>1</v>
      </c>
      <c r="BX658">
        <v>1</v>
      </c>
      <c r="BY658" t="s">
        <v>3</v>
      </c>
      <c r="BZ658">
        <v>90</v>
      </c>
      <c r="CA658">
        <v>70</v>
      </c>
      <c r="CE658">
        <v>0</v>
      </c>
      <c r="CF658">
        <v>0</v>
      </c>
      <c r="CG658">
        <v>0</v>
      </c>
      <c r="CM658">
        <v>0</v>
      </c>
      <c r="CN658" t="s">
        <v>332</v>
      </c>
      <c r="CO658">
        <v>0</v>
      </c>
      <c r="CP658">
        <f t="shared" si="670"/>
        <v>206.48</v>
      </c>
      <c r="CQ658">
        <f t="shared" si="671"/>
        <v>16303</v>
      </c>
      <c r="CR658">
        <f t="shared" si="672"/>
        <v>0</v>
      </c>
      <c r="CS658">
        <f t="shared" si="673"/>
        <v>0</v>
      </c>
      <c r="CT658">
        <f t="shared" si="674"/>
        <v>0</v>
      </c>
      <c r="CU658">
        <f t="shared" si="675"/>
        <v>0</v>
      </c>
      <c r="CV658">
        <f t="shared" si="676"/>
        <v>0</v>
      </c>
      <c r="CW658">
        <f t="shared" si="677"/>
        <v>0</v>
      </c>
      <c r="CX658">
        <f t="shared" si="678"/>
        <v>0</v>
      </c>
      <c r="CY658">
        <f t="shared" si="679"/>
        <v>0</v>
      </c>
      <c r="CZ658">
        <f t="shared" si="680"/>
        <v>0</v>
      </c>
      <c r="DC658" t="s">
        <v>3</v>
      </c>
      <c r="DD658" t="s">
        <v>3</v>
      </c>
      <c r="DE658" t="s">
        <v>3</v>
      </c>
      <c r="DF658" t="s">
        <v>3</v>
      </c>
      <c r="DG658" t="s">
        <v>3</v>
      </c>
      <c r="DH658" t="s">
        <v>3</v>
      </c>
      <c r="DI658" t="s">
        <v>3</v>
      </c>
      <c r="DJ658" t="s">
        <v>3</v>
      </c>
      <c r="DK658" t="s">
        <v>3</v>
      </c>
      <c r="DL658" t="s">
        <v>3</v>
      </c>
      <c r="DM658" t="s">
        <v>3</v>
      </c>
      <c r="DN658">
        <v>0</v>
      </c>
      <c r="DO658">
        <v>0</v>
      </c>
      <c r="DP658">
        <v>1</v>
      </c>
      <c r="DQ658">
        <v>1</v>
      </c>
      <c r="DU658">
        <v>1009</v>
      </c>
      <c r="DV658" t="s">
        <v>19</v>
      </c>
      <c r="DW658" t="s">
        <v>19</v>
      </c>
      <c r="DX658">
        <v>1000</v>
      </c>
      <c r="EE658">
        <v>45919573</v>
      </c>
      <c r="EF658">
        <v>2</v>
      </c>
      <c r="EG658" t="s">
        <v>24</v>
      </c>
      <c r="EH658">
        <v>0</v>
      </c>
      <c r="EI658" t="s">
        <v>3</v>
      </c>
      <c r="EJ658">
        <v>1</v>
      </c>
      <c r="EK658">
        <v>13001</v>
      </c>
      <c r="EL658" t="s">
        <v>223</v>
      </c>
      <c r="EM658" t="s">
        <v>224</v>
      </c>
      <c r="EO658" t="s">
        <v>327</v>
      </c>
      <c r="EQ658">
        <v>0</v>
      </c>
      <c r="ER658">
        <v>16303</v>
      </c>
      <c r="ES658">
        <v>16303</v>
      </c>
      <c r="ET658">
        <v>0</v>
      </c>
      <c r="EU658">
        <v>0</v>
      </c>
      <c r="EV658">
        <v>0</v>
      </c>
      <c r="EW658">
        <v>0</v>
      </c>
      <c r="EX658">
        <v>0</v>
      </c>
      <c r="FQ658">
        <v>0</v>
      </c>
      <c r="FR658">
        <f t="shared" si="681"/>
        <v>0</v>
      </c>
      <c r="FS658">
        <v>0</v>
      </c>
      <c r="FT658" t="s">
        <v>28</v>
      </c>
      <c r="FU658" t="s">
        <v>29</v>
      </c>
      <c r="FX658">
        <v>81</v>
      </c>
      <c r="FY658">
        <v>59.5</v>
      </c>
      <c r="GA658" t="s">
        <v>3</v>
      </c>
      <c r="GD658">
        <v>1</v>
      </c>
      <c r="GF658">
        <v>-1644319245</v>
      </c>
      <c r="GG658">
        <v>2</v>
      </c>
      <c r="GH658">
        <v>1</v>
      </c>
      <c r="GI658">
        <v>-2</v>
      </c>
      <c r="GJ658">
        <v>0</v>
      </c>
      <c r="GK658">
        <v>0</v>
      </c>
      <c r="GL658">
        <f t="shared" si="682"/>
        <v>0</v>
      </c>
      <c r="GM658">
        <f t="shared" si="683"/>
        <v>206.48</v>
      </c>
      <c r="GN658">
        <f t="shared" si="684"/>
        <v>206.48</v>
      </c>
      <c r="GO658">
        <f t="shared" si="685"/>
        <v>0</v>
      </c>
      <c r="GP658">
        <f t="shared" si="686"/>
        <v>0</v>
      </c>
      <c r="GR658">
        <v>0</v>
      </c>
      <c r="GS658">
        <v>3</v>
      </c>
      <c r="GT658">
        <v>0</v>
      </c>
      <c r="GU658" t="s">
        <v>3</v>
      </c>
      <c r="GV658">
        <f t="shared" si="687"/>
        <v>0</v>
      </c>
      <c r="GW658">
        <v>1</v>
      </c>
      <c r="GX658">
        <f t="shared" si="688"/>
        <v>0</v>
      </c>
      <c r="HA658">
        <v>0</v>
      </c>
      <c r="HB658">
        <v>0</v>
      </c>
      <c r="HC658">
        <f t="shared" si="689"/>
        <v>0</v>
      </c>
      <c r="IK658">
        <v>0</v>
      </c>
    </row>
    <row r="659" spans="1:245" x14ac:dyDescent="0.2">
      <c r="A659">
        <v>18</v>
      </c>
      <c r="B659">
        <v>1</v>
      </c>
      <c r="C659">
        <v>1563</v>
      </c>
      <c r="E659" t="s">
        <v>570</v>
      </c>
      <c r="F659" t="s">
        <v>234</v>
      </c>
      <c r="G659" t="s">
        <v>235</v>
      </c>
      <c r="H659" t="s">
        <v>19</v>
      </c>
      <c r="I659">
        <f>I657*J659</f>
        <v>1.2664999999999999E-2</v>
      </c>
      <c r="J659">
        <v>4.1798679867986799E-2</v>
      </c>
      <c r="O659">
        <f t="shared" si="655"/>
        <v>206.48</v>
      </c>
      <c r="P659">
        <f t="shared" si="656"/>
        <v>206.48</v>
      </c>
      <c r="Q659">
        <f t="shared" si="657"/>
        <v>0</v>
      </c>
      <c r="R659">
        <f t="shared" si="658"/>
        <v>0</v>
      </c>
      <c r="S659">
        <f t="shared" si="659"/>
        <v>0</v>
      </c>
      <c r="T659">
        <f t="shared" si="660"/>
        <v>0</v>
      </c>
      <c r="U659">
        <f t="shared" si="661"/>
        <v>0</v>
      </c>
      <c r="V659">
        <f t="shared" si="662"/>
        <v>0</v>
      </c>
      <c r="W659">
        <f t="shared" si="663"/>
        <v>0</v>
      </c>
      <c r="X659">
        <f t="shared" si="664"/>
        <v>0</v>
      </c>
      <c r="Y659">
        <f t="shared" si="665"/>
        <v>0</v>
      </c>
      <c r="AA659">
        <v>47641669</v>
      </c>
      <c r="AB659">
        <f t="shared" si="666"/>
        <v>16303</v>
      </c>
      <c r="AC659">
        <f t="shared" si="692"/>
        <v>16303</v>
      </c>
      <c r="AD659">
        <f>ROUND((((ET659)-(EU659))+AE659),6)</f>
        <v>0</v>
      </c>
      <c r="AE659">
        <f t="shared" si="693"/>
        <v>0</v>
      </c>
      <c r="AF659">
        <f t="shared" si="693"/>
        <v>0</v>
      </c>
      <c r="AG659">
        <f t="shared" si="668"/>
        <v>0</v>
      </c>
      <c r="AH659">
        <f t="shared" si="694"/>
        <v>0</v>
      </c>
      <c r="AI659">
        <f t="shared" si="694"/>
        <v>0</v>
      </c>
      <c r="AJ659">
        <f t="shared" si="669"/>
        <v>0</v>
      </c>
      <c r="AK659">
        <v>16303</v>
      </c>
      <c r="AL659">
        <v>16303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81</v>
      </c>
      <c r="AU659">
        <v>60</v>
      </c>
      <c r="AV659">
        <v>1</v>
      </c>
      <c r="AW659">
        <v>1</v>
      </c>
      <c r="AZ659">
        <v>1</v>
      </c>
      <c r="BA659">
        <v>1</v>
      </c>
      <c r="BB659">
        <v>1</v>
      </c>
      <c r="BC659">
        <v>1</v>
      </c>
      <c r="BD659" t="s">
        <v>3</v>
      </c>
      <c r="BE659" t="s">
        <v>3</v>
      </c>
      <c r="BF659" t="s">
        <v>3</v>
      </c>
      <c r="BG659" t="s">
        <v>3</v>
      </c>
      <c r="BH659">
        <v>3</v>
      </c>
      <c r="BI659">
        <v>1</v>
      </c>
      <c r="BJ659" t="s">
        <v>236</v>
      </c>
      <c r="BM659">
        <v>13001</v>
      </c>
      <c r="BN659">
        <v>0</v>
      </c>
      <c r="BO659" t="s">
        <v>3</v>
      </c>
      <c r="BP659">
        <v>0</v>
      </c>
      <c r="BQ659">
        <v>2</v>
      </c>
      <c r="BR659">
        <v>0</v>
      </c>
      <c r="BS659">
        <v>1</v>
      </c>
      <c r="BT659">
        <v>1</v>
      </c>
      <c r="BU659">
        <v>1</v>
      </c>
      <c r="BV659">
        <v>1</v>
      </c>
      <c r="BW659">
        <v>1</v>
      </c>
      <c r="BX659">
        <v>1</v>
      </c>
      <c r="BY659" t="s">
        <v>3</v>
      </c>
      <c r="BZ659">
        <v>90</v>
      </c>
      <c r="CA659">
        <v>70</v>
      </c>
      <c r="CE659">
        <v>0</v>
      </c>
      <c r="CF659">
        <v>0</v>
      </c>
      <c r="CG659">
        <v>0</v>
      </c>
      <c r="CM659">
        <v>0</v>
      </c>
      <c r="CN659" t="s">
        <v>332</v>
      </c>
      <c r="CO659">
        <v>0</v>
      </c>
      <c r="CP659">
        <f t="shared" si="670"/>
        <v>206.48</v>
      </c>
      <c r="CQ659">
        <f t="shared" si="671"/>
        <v>16303</v>
      </c>
      <c r="CR659">
        <f t="shared" si="672"/>
        <v>0</v>
      </c>
      <c r="CS659">
        <f t="shared" si="673"/>
        <v>0</v>
      </c>
      <c r="CT659">
        <f t="shared" si="674"/>
        <v>0</v>
      </c>
      <c r="CU659">
        <f t="shared" si="675"/>
        <v>0</v>
      </c>
      <c r="CV659">
        <f t="shared" si="676"/>
        <v>0</v>
      </c>
      <c r="CW659">
        <f t="shared" si="677"/>
        <v>0</v>
      </c>
      <c r="CX659">
        <f t="shared" si="678"/>
        <v>0</v>
      </c>
      <c r="CY659">
        <f t="shared" si="679"/>
        <v>0</v>
      </c>
      <c r="CZ659">
        <f t="shared" si="680"/>
        <v>0</v>
      </c>
      <c r="DC659" t="s">
        <v>3</v>
      </c>
      <c r="DD659" t="s">
        <v>3</v>
      </c>
      <c r="DE659" t="s">
        <v>3</v>
      </c>
      <c r="DF659" t="s">
        <v>3</v>
      </c>
      <c r="DG659" t="s">
        <v>3</v>
      </c>
      <c r="DH659" t="s">
        <v>3</v>
      </c>
      <c r="DI659" t="s">
        <v>3</v>
      </c>
      <c r="DJ659" t="s">
        <v>3</v>
      </c>
      <c r="DK659" t="s">
        <v>3</v>
      </c>
      <c r="DL659" t="s">
        <v>3</v>
      </c>
      <c r="DM659" t="s">
        <v>3</v>
      </c>
      <c r="DN659">
        <v>0</v>
      </c>
      <c r="DO659">
        <v>0</v>
      </c>
      <c r="DP659">
        <v>1</v>
      </c>
      <c r="DQ659">
        <v>1</v>
      </c>
      <c r="DU659">
        <v>1009</v>
      </c>
      <c r="DV659" t="s">
        <v>19</v>
      </c>
      <c r="DW659" t="s">
        <v>19</v>
      </c>
      <c r="DX659">
        <v>1000</v>
      </c>
      <c r="EE659">
        <v>45919573</v>
      </c>
      <c r="EF659">
        <v>2</v>
      </c>
      <c r="EG659" t="s">
        <v>24</v>
      </c>
      <c r="EH659">
        <v>0</v>
      </c>
      <c r="EI659" t="s">
        <v>3</v>
      </c>
      <c r="EJ659">
        <v>1</v>
      </c>
      <c r="EK659">
        <v>13001</v>
      </c>
      <c r="EL659" t="s">
        <v>223</v>
      </c>
      <c r="EM659" t="s">
        <v>224</v>
      </c>
      <c r="EO659" t="s">
        <v>327</v>
      </c>
      <c r="EQ659">
        <v>0</v>
      </c>
      <c r="ER659">
        <v>16303</v>
      </c>
      <c r="ES659">
        <v>16303</v>
      </c>
      <c r="ET659">
        <v>0</v>
      </c>
      <c r="EU659">
        <v>0</v>
      </c>
      <c r="EV659">
        <v>0</v>
      </c>
      <c r="EW659">
        <v>0</v>
      </c>
      <c r="EX659">
        <v>0</v>
      </c>
      <c r="FQ659">
        <v>0</v>
      </c>
      <c r="FR659">
        <f t="shared" si="681"/>
        <v>0</v>
      </c>
      <c r="FS659">
        <v>0</v>
      </c>
      <c r="FT659" t="s">
        <v>28</v>
      </c>
      <c r="FU659" t="s">
        <v>29</v>
      </c>
      <c r="FX659">
        <v>81</v>
      </c>
      <c r="FY659">
        <v>59.5</v>
      </c>
      <c r="GA659" t="s">
        <v>3</v>
      </c>
      <c r="GD659">
        <v>1</v>
      </c>
      <c r="GF659">
        <v>-1644319245</v>
      </c>
      <c r="GG659">
        <v>2</v>
      </c>
      <c r="GH659">
        <v>1</v>
      </c>
      <c r="GI659">
        <v>-2</v>
      </c>
      <c r="GJ659">
        <v>0</v>
      </c>
      <c r="GK659">
        <v>0</v>
      </c>
      <c r="GL659">
        <f t="shared" si="682"/>
        <v>0</v>
      </c>
      <c r="GM659">
        <f t="shared" si="683"/>
        <v>206.48</v>
      </c>
      <c r="GN659">
        <f t="shared" si="684"/>
        <v>206.48</v>
      </c>
      <c r="GO659">
        <f t="shared" si="685"/>
        <v>0</v>
      </c>
      <c r="GP659">
        <f t="shared" si="686"/>
        <v>0</v>
      </c>
      <c r="GR659">
        <v>0</v>
      </c>
      <c r="GS659">
        <v>0</v>
      </c>
      <c r="GT659">
        <v>0</v>
      </c>
      <c r="GU659" t="s">
        <v>3</v>
      </c>
      <c r="GV659">
        <f t="shared" si="687"/>
        <v>0</v>
      </c>
      <c r="GW659">
        <v>1</v>
      </c>
      <c r="GX659">
        <f t="shared" si="688"/>
        <v>0</v>
      </c>
      <c r="HA659">
        <v>0</v>
      </c>
      <c r="HB659">
        <v>0</v>
      </c>
      <c r="HC659">
        <f t="shared" si="689"/>
        <v>0</v>
      </c>
      <c r="IK659">
        <v>0</v>
      </c>
    </row>
    <row r="660" spans="1:245" x14ac:dyDescent="0.2">
      <c r="A660">
        <v>18</v>
      </c>
      <c r="B660">
        <v>1</v>
      </c>
      <c r="C660">
        <v>1553</v>
      </c>
      <c r="E660" t="s">
        <v>571</v>
      </c>
      <c r="F660" t="s">
        <v>238</v>
      </c>
      <c r="G660" t="s">
        <v>239</v>
      </c>
      <c r="H660" t="s">
        <v>19</v>
      </c>
      <c r="I660">
        <f>I656*J660</f>
        <v>-1.2664999999999999E-2</v>
      </c>
      <c r="J660">
        <v>-4.1798679867986799E-2</v>
      </c>
      <c r="O660">
        <f t="shared" si="655"/>
        <v>-181.27</v>
      </c>
      <c r="P660">
        <f t="shared" si="656"/>
        <v>-181.27</v>
      </c>
      <c r="Q660">
        <f t="shared" si="657"/>
        <v>0</v>
      </c>
      <c r="R660">
        <f t="shared" si="658"/>
        <v>0</v>
      </c>
      <c r="S660">
        <f t="shared" si="659"/>
        <v>0</v>
      </c>
      <c r="T660">
        <f t="shared" si="660"/>
        <v>0</v>
      </c>
      <c r="U660">
        <f t="shared" si="661"/>
        <v>0</v>
      </c>
      <c r="V660">
        <f t="shared" si="662"/>
        <v>0</v>
      </c>
      <c r="W660">
        <f t="shared" si="663"/>
        <v>0</v>
      </c>
      <c r="X660">
        <f t="shared" si="664"/>
        <v>0</v>
      </c>
      <c r="Y660">
        <f t="shared" si="665"/>
        <v>0</v>
      </c>
      <c r="AA660">
        <v>47636896</v>
      </c>
      <c r="AB660">
        <f t="shared" si="666"/>
        <v>14312.87</v>
      </c>
      <c r="AC660">
        <f t="shared" si="692"/>
        <v>14312.87</v>
      </c>
      <c r="AD660">
        <f>ROUND((((ET660)-(EU660))+AE660),6)</f>
        <v>0</v>
      </c>
      <c r="AE660">
        <f t="shared" si="693"/>
        <v>0</v>
      </c>
      <c r="AF660">
        <f t="shared" si="693"/>
        <v>0</v>
      </c>
      <c r="AG660">
        <f t="shared" si="668"/>
        <v>0</v>
      </c>
      <c r="AH660">
        <f t="shared" si="694"/>
        <v>0</v>
      </c>
      <c r="AI660">
        <f t="shared" si="694"/>
        <v>0</v>
      </c>
      <c r="AJ660">
        <f t="shared" si="669"/>
        <v>0</v>
      </c>
      <c r="AK660">
        <v>14312.87</v>
      </c>
      <c r="AL660">
        <v>14312.87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81</v>
      </c>
      <c r="AU660">
        <v>60</v>
      </c>
      <c r="AV660">
        <v>1.06</v>
      </c>
      <c r="AW660">
        <v>1.06</v>
      </c>
      <c r="AZ660">
        <v>1</v>
      </c>
      <c r="BA660">
        <v>1</v>
      </c>
      <c r="BB660">
        <v>1</v>
      </c>
      <c r="BC660">
        <v>1</v>
      </c>
      <c r="BD660" t="s">
        <v>3</v>
      </c>
      <c r="BE660" t="s">
        <v>3</v>
      </c>
      <c r="BF660" t="s">
        <v>3</v>
      </c>
      <c r="BG660" t="s">
        <v>3</v>
      </c>
      <c r="BH660">
        <v>3</v>
      </c>
      <c r="BI660">
        <v>1</v>
      </c>
      <c r="BJ660" t="s">
        <v>240</v>
      </c>
      <c r="BM660">
        <v>13001</v>
      </c>
      <c r="BN660">
        <v>0</v>
      </c>
      <c r="BO660" t="s">
        <v>3</v>
      </c>
      <c r="BP660">
        <v>0</v>
      </c>
      <c r="BQ660">
        <v>2</v>
      </c>
      <c r="BR660">
        <v>1</v>
      </c>
      <c r="BS660">
        <v>1</v>
      </c>
      <c r="BT660">
        <v>1</v>
      </c>
      <c r="BU660">
        <v>1</v>
      </c>
      <c r="BV660">
        <v>1</v>
      </c>
      <c r="BW660">
        <v>1</v>
      </c>
      <c r="BX660">
        <v>1</v>
      </c>
      <c r="BY660" t="s">
        <v>3</v>
      </c>
      <c r="BZ660">
        <v>90</v>
      </c>
      <c r="CA660">
        <v>70</v>
      </c>
      <c r="CE660">
        <v>0</v>
      </c>
      <c r="CF660">
        <v>0</v>
      </c>
      <c r="CG660">
        <v>0</v>
      </c>
      <c r="CM660">
        <v>0</v>
      </c>
      <c r="CN660" t="s">
        <v>332</v>
      </c>
      <c r="CO660">
        <v>0</v>
      </c>
      <c r="CP660">
        <f t="shared" si="670"/>
        <v>-181.27</v>
      </c>
      <c r="CQ660">
        <f t="shared" si="671"/>
        <v>14312.87</v>
      </c>
      <c r="CR660">
        <f t="shared" si="672"/>
        <v>0</v>
      </c>
      <c r="CS660">
        <f t="shared" si="673"/>
        <v>0</v>
      </c>
      <c r="CT660">
        <f t="shared" si="674"/>
        <v>0</v>
      </c>
      <c r="CU660">
        <f t="shared" si="675"/>
        <v>0</v>
      </c>
      <c r="CV660">
        <f t="shared" si="676"/>
        <v>0</v>
      </c>
      <c r="CW660">
        <f t="shared" si="677"/>
        <v>0</v>
      </c>
      <c r="CX660">
        <f t="shared" si="678"/>
        <v>0</v>
      </c>
      <c r="CY660">
        <f t="shared" si="679"/>
        <v>0</v>
      </c>
      <c r="CZ660">
        <f t="shared" si="680"/>
        <v>0</v>
      </c>
      <c r="DC660" t="s">
        <v>3</v>
      </c>
      <c r="DD660" t="s">
        <v>3</v>
      </c>
      <c r="DE660" t="s">
        <v>3</v>
      </c>
      <c r="DF660" t="s">
        <v>3</v>
      </c>
      <c r="DG660" t="s">
        <v>3</v>
      </c>
      <c r="DH660" t="s">
        <v>3</v>
      </c>
      <c r="DI660" t="s">
        <v>3</v>
      </c>
      <c r="DJ660" t="s">
        <v>3</v>
      </c>
      <c r="DK660" t="s">
        <v>3</v>
      </c>
      <c r="DL660" t="s">
        <v>3</v>
      </c>
      <c r="DM660" t="s">
        <v>3</v>
      </c>
      <c r="DN660">
        <v>0</v>
      </c>
      <c r="DO660">
        <v>0</v>
      </c>
      <c r="DP660">
        <v>1</v>
      </c>
      <c r="DQ660">
        <v>1</v>
      </c>
      <c r="DU660">
        <v>1009</v>
      </c>
      <c r="DV660" t="s">
        <v>19</v>
      </c>
      <c r="DW660" t="s">
        <v>19</v>
      </c>
      <c r="DX660">
        <v>1000</v>
      </c>
      <c r="EE660">
        <v>45919573</v>
      </c>
      <c r="EF660">
        <v>2</v>
      </c>
      <c r="EG660" t="s">
        <v>24</v>
      </c>
      <c r="EH660">
        <v>0</v>
      </c>
      <c r="EI660" t="s">
        <v>3</v>
      </c>
      <c r="EJ660">
        <v>1</v>
      </c>
      <c r="EK660">
        <v>13001</v>
      </c>
      <c r="EL660" t="s">
        <v>223</v>
      </c>
      <c r="EM660" t="s">
        <v>224</v>
      </c>
      <c r="EO660" t="s">
        <v>327</v>
      </c>
      <c r="EQ660">
        <v>32768</v>
      </c>
      <c r="ER660">
        <v>14312.87</v>
      </c>
      <c r="ES660">
        <v>14312.87</v>
      </c>
      <c r="ET660">
        <v>0</v>
      </c>
      <c r="EU660">
        <v>0</v>
      </c>
      <c r="EV660">
        <v>0</v>
      </c>
      <c r="EW660">
        <v>0</v>
      </c>
      <c r="EX660">
        <v>0</v>
      </c>
      <c r="FQ660">
        <v>0</v>
      </c>
      <c r="FR660">
        <f t="shared" si="681"/>
        <v>0</v>
      </c>
      <c r="FS660">
        <v>0</v>
      </c>
      <c r="FT660" t="s">
        <v>28</v>
      </c>
      <c r="FU660" t="s">
        <v>29</v>
      </c>
      <c r="FX660">
        <v>81</v>
      </c>
      <c r="FY660">
        <v>59.5</v>
      </c>
      <c r="GA660" t="s">
        <v>3</v>
      </c>
      <c r="GD660">
        <v>1</v>
      </c>
      <c r="GF660">
        <v>314961973</v>
      </c>
      <c r="GG660">
        <v>2</v>
      </c>
      <c r="GH660">
        <v>1</v>
      </c>
      <c r="GI660">
        <v>-2</v>
      </c>
      <c r="GJ660">
        <v>0</v>
      </c>
      <c r="GK660">
        <v>0</v>
      </c>
      <c r="GL660">
        <f t="shared" si="682"/>
        <v>0</v>
      </c>
      <c r="GM660">
        <f t="shared" si="683"/>
        <v>-181.27</v>
      </c>
      <c r="GN660">
        <f t="shared" si="684"/>
        <v>-181.27</v>
      </c>
      <c r="GO660">
        <f t="shared" si="685"/>
        <v>0</v>
      </c>
      <c r="GP660">
        <f t="shared" si="686"/>
        <v>0</v>
      </c>
      <c r="GR660">
        <v>0</v>
      </c>
      <c r="GS660">
        <v>3</v>
      </c>
      <c r="GT660">
        <v>0</v>
      </c>
      <c r="GU660" t="s">
        <v>3</v>
      </c>
      <c r="GV660">
        <f t="shared" si="687"/>
        <v>0</v>
      </c>
      <c r="GW660">
        <v>1</v>
      </c>
      <c r="GX660">
        <f t="shared" si="688"/>
        <v>0</v>
      </c>
      <c r="HA660">
        <v>0</v>
      </c>
      <c r="HB660">
        <v>0</v>
      </c>
      <c r="HC660">
        <f t="shared" si="689"/>
        <v>0</v>
      </c>
      <c r="IK660">
        <v>0</v>
      </c>
    </row>
    <row r="661" spans="1:245" x14ac:dyDescent="0.2">
      <c r="A661">
        <v>18</v>
      </c>
      <c r="B661">
        <v>1</v>
      </c>
      <c r="C661">
        <v>1562</v>
      </c>
      <c r="E661" t="s">
        <v>571</v>
      </c>
      <c r="F661" t="s">
        <v>238</v>
      </c>
      <c r="G661" t="s">
        <v>239</v>
      </c>
      <c r="H661" t="s">
        <v>19</v>
      </c>
      <c r="I661">
        <f>I657*J661</f>
        <v>-1.2664999999999999E-2</v>
      </c>
      <c r="J661">
        <v>-4.1798679867986799E-2</v>
      </c>
      <c r="O661">
        <f t="shared" si="655"/>
        <v>-181.27</v>
      </c>
      <c r="P661">
        <f t="shared" si="656"/>
        <v>-181.27</v>
      </c>
      <c r="Q661">
        <f t="shared" si="657"/>
        <v>0</v>
      </c>
      <c r="R661">
        <f t="shared" si="658"/>
        <v>0</v>
      </c>
      <c r="S661">
        <f t="shared" si="659"/>
        <v>0</v>
      </c>
      <c r="T661">
        <f t="shared" si="660"/>
        <v>0</v>
      </c>
      <c r="U661">
        <f t="shared" si="661"/>
        <v>0</v>
      </c>
      <c r="V661">
        <f t="shared" si="662"/>
        <v>0</v>
      </c>
      <c r="W661">
        <f t="shared" si="663"/>
        <v>0</v>
      </c>
      <c r="X661">
        <f t="shared" si="664"/>
        <v>0</v>
      </c>
      <c r="Y661">
        <f t="shared" si="665"/>
        <v>0</v>
      </c>
      <c r="AA661">
        <v>47641669</v>
      </c>
      <c r="AB661">
        <f t="shared" si="666"/>
        <v>14312.87</v>
      </c>
      <c r="AC661">
        <f t="shared" si="692"/>
        <v>14312.87</v>
      </c>
      <c r="AD661">
        <f>ROUND((((ET661)-(EU661))+AE661),6)</f>
        <v>0</v>
      </c>
      <c r="AE661">
        <f t="shared" si="693"/>
        <v>0</v>
      </c>
      <c r="AF661">
        <f t="shared" si="693"/>
        <v>0</v>
      </c>
      <c r="AG661">
        <f t="shared" si="668"/>
        <v>0</v>
      </c>
      <c r="AH661">
        <f t="shared" si="694"/>
        <v>0</v>
      </c>
      <c r="AI661">
        <f t="shared" si="694"/>
        <v>0</v>
      </c>
      <c r="AJ661">
        <f t="shared" si="669"/>
        <v>0</v>
      </c>
      <c r="AK661">
        <v>14312.87</v>
      </c>
      <c r="AL661">
        <v>14312.87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81</v>
      </c>
      <c r="AU661">
        <v>60</v>
      </c>
      <c r="AV661">
        <v>1</v>
      </c>
      <c r="AW661">
        <v>1</v>
      </c>
      <c r="AZ661">
        <v>1</v>
      </c>
      <c r="BA661">
        <v>1</v>
      </c>
      <c r="BB661">
        <v>1</v>
      </c>
      <c r="BC661">
        <v>1</v>
      </c>
      <c r="BD661" t="s">
        <v>3</v>
      </c>
      <c r="BE661" t="s">
        <v>3</v>
      </c>
      <c r="BF661" t="s">
        <v>3</v>
      </c>
      <c r="BG661" t="s">
        <v>3</v>
      </c>
      <c r="BH661">
        <v>3</v>
      </c>
      <c r="BI661">
        <v>1</v>
      </c>
      <c r="BJ661" t="s">
        <v>240</v>
      </c>
      <c r="BM661">
        <v>13001</v>
      </c>
      <c r="BN661">
        <v>0</v>
      </c>
      <c r="BO661" t="s">
        <v>3</v>
      </c>
      <c r="BP661">
        <v>0</v>
      </c>
      <c r="BQ661">
        <v>2</v>
      </c>
      <c r="BR661">
        <v>1</v>
      </c>
      <c r="BS661">
        <v>1</v>
      </c>
      <c r="BT661">
        <v>1</v>
      </c>
      <c r="BU661">
        <v>1</v>
      </c>
      <c r="BV661">
        <v>1</v>
      </c>
      <c r="BW661">
        <v>1</v>
      </c>
      <c r="BX661">
        <v>1</v>
      </c>
      <c r="BY661" t="s">
        <v>3</v>
      </c>
      <c r="BZ661">
        <v>90</v>
      </c>
      <c r="CA661">
        <v>70</v>
      </c>
      <c r="CE661">
        <v>0</v>
      </c>
      <c r="CF661">
        <v>0</v>
      </c>
      <c r="CG661">
        <v>0</v>
      </c>
      <c r="CM661">
        <v>0</v>
      </c>
      <c r="CN661" t="s">
        <v>332</v>
      </c>
      <c r="CO661">
        <v>0</v>
      </c>
      <c r="CP661">
        <f t="shared" si="670"/>
        <v>-181.27</v>
      </c>
      <c r="CQ661">
        <f t="shared" si="671"/>
        <v>14312.87</v>
      </c>
      <c r="CR661">
        <f t="shared" si="672"/>
        <v>0</v>
      </c>
      <c r="CS661">
        <f t="shared" si="673"/>
        <v>0</v>
      </c>
      <c r="CT661">
        <f t="shared" si="674"/>
        <v>0</v>
      </c>
      <c r="CU661">
        <f t="shared" si="675"/>
        <v>0</v>
      </c>
      <c r="CV661">
        <f t="shared" si="676"/>
        <v>0</v>
      </c>
      <c r="CW661">
        <f t="shared" si="677"/>
        <v>0</v>
      </c>
      <c r="CX661">
        <f t="shared" si="678"/>
        <v>0</v>
      </c>
      <c r="CY661">
        <f t="shared" si="679"/>
        <v>0</v>
      </c>
      <c r="CZ661">
        <f t="shared" si="680"/>
        <v>0</v>
      </c>
      <c r="DC661" t="s">
        <v>3</v>
      </c>
      <c r="DD661" t="s">
        <v>3</v>
      </c>
      <c r="DE661" t="s">
        <v>3</v>
      </c>
      <c r="DF661" t="s">
        <v>3</v>
      </c>
      <c r="DG661" t="s">
        <v>3</v>
      </c>
      <c r="DH661" t="s">
        <v>3</v>
      </c>
      <c r="DI661" t="s">
        <v>3</v>
      </c>
      <c r="DJ661" t="s">
        <v>3</v>
      </c>
      <c r="DK661" t="s">
        <v>3</v>
      </c>
      <c r="DL661" t="s">
        <v>3</v>
      </c>
      <c r="DM661" t="s">
        <v>3</v>
      </c>
      <c r="DN661">
        <v>0</v>
      </c>
      <c r="DO661">
        <v>0</v>
      </c>
      <c r="DP661">
        <v>1</v>
      </c>
      <c r="DQ661">
        <v>1</v>
      </c>
      <c r="DU661">
        <v>1009</v>
      </c>
      <c r="DV661" t="s">
        <v>19</v>
      </c>
      <c r="DW661" t="s">
        <v>19</v>
      </c>
      <c r="DX661">
        <v>1000</v>
      </c>
      <c r="EE661">
        <v>45919573</v>
      </c>
      <c r="EF661">
        <v>2</v>
      </c>
      <c r="EG661" t="s">
        <v>24</v>
      </c>
      <c r="EH661">
        <v>0</v>
      </c>
      <c r="EI661" t="s">
        <v>3</v>
      </c>
      <c r="EJ661">
        <v>1</v>
      </c>
      <c r="EK661">
        <v>13001</v>
      </c>
      <c r="EL661" t="s">
        <v>223</v>
      </c>
      <c r="EM661" t="s">
        <v>224</v>
      </c>
      <c r="EO661" t="s">
        <v>327</v>
      </c>
      <c r="EQ661">
        <v>32768</v>
      </c>
      <c r="ER661">
        <v>14312.87</v>
      </c>
      <c r="ES661">
        <v>14312.87</v>
      </c>
      <c r="ET661">
        <v>0</v>
      </c>
      <c r="EU661">
        <v>0</v>
      </c>
      <c r="EV661">
        <v>0</v>
      </c>
      <c r="EW661">
        <v>0</v>
      </c>
      <c r="EX661">
        <v>0</v>
      </c>
      <c r="FQ661">
        <v>0</v>
      </c>
      <c r="FR661">
        <f t="shared" si="681"/>
        <v>0</v>
      </c>
      <c r="FS661">
        <v>0</v>
      </c>
      <c r="FT661" t="s">
        <v>28</v>
      </c>
      <c r="FU661" t="s">
        <v>29</v>
      </c>
      <c r="FX661">
        <v>81</v>
      </c>
      <c r="FY661">
        <v>59.5</v>
      </c>
      <c r="GA661" t="s">
        <v>3</v>
      </c>
      <c r="GD661">
        <v>1</v>
      </c>
      <c r="GF661">
        <v>314961973</v>
      </c>
      <c r="GG661">
        <v>2</v>
      </c>
      <c r="GH661">
        <v>1</v>
      </c>
      <c r="GI661">
        <v>-2</v>
      </c>
      <c r="GJ661">
        <v>0</v>
      </c>
      <c r="GK661">
        <v>0</v>
      </c>
      <c r="GL661">
        <f t="shared" si="682"/>
        <v>0</v>
      </c>
      <c r="GM661">
        <f t="shared" si="683"/>
        <v>-181.27</v>
      </c>
      <c r="GN661">
        <f t="shared" si="684"/>
        <v>-181.27</v>
      </c>
      <c r="GO661">
        <f t="shared" si="685"/>
        <v>0</v>
      </c>
      <c r="GP661">
        <f t="shared" si="686"/>
        <v>0</v>
      </c>
      <c r="GR661">
        <v>0</v>
      </c>
      <c r="GS661">
        <v>0</v>
      </c>
      <c r="GT661">
        <v>0</v>
      </c>
      <c r="GU661" t="s">
        <v>3</v>
      </c>
      <c r="GV661">
        <f t="shared" si="687"/>
        <v>0</v>
      </c>
      <c r="GW661">
        <v>1</v>
      </c>
      <c r="GX661">
        <f t="shared" si="688"/>
        <v>0</v>
      </c>
      <c r="HA661">
        <v>0</v>
      </c>
      <c r="HB661">
        <v>0</v>
      </c>
      <c r="HC661">
        <f t="shared" si="689"/>
        <v>0</v>
      </c>
      <c r="IK661">
        <v>0</v>
      </c>
    </row>
    <row r="662" spans="1:245" x14ac:dyDescent="0.2">
      <c r="A662">
        <v>17</v>
      </c>
      <c r="B662">
        <v>1</v>
      </c>
      <c r="C662">
        <f>ROW(SmtRes!A1569)</f>
        <v>1569</v>
      </c>
      <c r="D662">
        <f>ROW(EtalonRes!A1552)</f>
        <v>1552</v>
      </c>
      <c r="E662" t="s">
        <v>572</v>
      </c>
      <c r="F662" t="s">
        <v>443</v>
      </c>
      <c r="G662" t="s">
        <v>444</v>
      </c>
      <c r="H662" t="s">
        <v>251</v>
      </c>
      <c r="I662">
        <v>6</v>
      </c>
      <c r="J662">
        <v>0</v>
      </c>
      <c r="O662">
        <f t="shared" si="655"/>
        <v>55.93</v>
      </c>
      <c r="P662">
        <f t="shared" si="656"/>
        <v>46.8</v>
      </c>
      <c r="Q662">
        <f t="shared" si="657"/>
        <v>0</v>
      </c>
      <c r="R662">
        <f t="shared" si="658"/>
        <v>0</v>
      </c>
      <c r="S662">
        <f t="shared" si="659"/>
        <v>9.1300000000000008</v>
      </c>
      <c r="T662">
        <f t="shared" si="660"/>
        <v>0</v>
      </c>
      <c r="U662">
        <f t="shared" si="661"/>
        <v>0.95219999999999994</v>
      </c>
      <c r="V662">
        <f t="shared" si="662"/>
        <v>0</v>
      </c>
      <c r="W662">
        <f t="shared" si="663"/>
        <v>0</v>
      </c>
      <c r="X662">
        <f t="shared" si="664"/>
        <v>9.86</v>
      </c>
      <c r="Y662">
        <f t="shared" si="665"/>
        <v>5.0199999999999996</v>
      </c>
      <c r="AA662">
        <v>47636896</v>
      </c>
      <c r="AB662">
        <f t="shared" si="666"/>
        <v>9.3208749999999991</v>
      </c>
      <c r="AC662">
        <f t="shared" si="692"/>
        <v>7.8</v>
      </c>
      <c r="AD662">
        <f>ROUND((((((ET662*1.15)*1.25))-(((EU662*1.15)*1.25)))+AE662),6)</f>
        <v>0</v>
      </c>
      <c r="AE662">
        <f>ROUND((((EU662*1.15)*1.25)),6)</f>
        <v>0</v>
      </c>
      <c r="AF662">
        <f>ROUND((((EV662*1.15)*1.15)),6)</f>
        <v>1.520875</v>
      </c>
      <c r="AG662">
        <f t="shared" si="668"/>
        <v>0</v>
      </c>
      <c r="AH662">
        <f>(((EW662*1.15)*1.15))</f>
        <v>0.15869999999999998</v>
      </c>
      <c r="AI662">
        <f>(((EX662*1.15)*1.25))</f>
        <v>0</v>
      </c>
      <c r="AJ662">
        <f t="shared" si="669"/>
        <v>0</v>
      </c>
      <c r="AK662">
        <v>8.9499999999999993</v>
      </c>
      <c r="AL662">
        <v>7.8</v>
      </c>
      <c r="AM662">
        <v>0</v>
      </c>
      <c r="AN662">
        <v>0</v>
      </c>
      <c r="AO662">
        <v>1.1499999999999999</v>
      </c>
      <c r="AP662">
        <v>0</v>
      </c>
      <c r="AQ662">
        <v>0.12</v>
      </c>
      <c r="AR662">
        <v>0</v>
      </c>
      <c r="AS662">
        <v>0</v>
      </c>
      <c r="AT662">
        <v>108</v>
      </c>
      <c r="AU662">
        <v>55</v>
      </c>
      <c r="AV662">
        <v>1</v>
      </c>
      <c r="AW662">
        <v>1</v>
      </c>
      <c r="AZ662">
        <v>1</v>
      </c>
      <c r="BA662">
        <v>1</v>
      </c>
      <c r="BB662">
        <v>1</v>
      </c>
      <c r="BC662">
        <v>1</v>
      </c>
      <c r="BD662" t="s">
        <v>3</v>
      </c>
      <c r="BE662" t="s">
        <v>3</v>
      </c>
      <c r="BF662" t="s">
        <v>3</v>
      </c>
      <c r="BG662" t="s">
        <v>3</v>
      </c>
      <c r="BH662">
        <v>0</v>
      </c>
      <c r="BI662">
        <v>1</v>
      </c>
      <c r="BJ662" t="s">
        <v>445</v>
      </c>
      <c r="BM662">
        <v>12001</v>
      </c>
      <c r="BN662">
        <v>0</v>
      </c>
      <c r="BO662" t="s">
        <v>3</v>
      </c>
      <c r="BP662">
        <v>0</v>
      </c>
      <c r="BQ662">
        <v>2</v>
      </c>
      <c r="BR662">
        <v>0</v>
      </c>
      <c r="BS662">
        <v>1</v>
      </c>
      <c r="BT662">
        <v>1</v>
      </c>
      <c r="BU662">
        <v>1</v>
      </c>
      <c r="BV662">
        <v>1</v>
      </c>
      <c r="BW662">
        <v>1</v>
      </c>
      <c r="BX662">
        <v>1</v>
      </c>
      <c r="BY662" t="s">
        <v>3</v>
      </c>
      <c r="BZ662">
        <v>120</v>
      </c>
      <c r="CA662">
        <v>65</v>
      </c>
      <c r="CE662">
        <v>0</v>
      </c>
      <c r="CF662">
        <v>0</v>
      </c>
      <c r="CG662">
        <v>0</v>
      </c>
      <c r="CM662">
        <v>0</v>
      </c>
      <c r="CN662" t="s">
        <v>1175</v>
      </c>
      <c r="CO662">
        <v>0</v>
      </c>
      <c r="CP662">
        <f t="shared" si="670"/>
        <v>55.93</v>
      </c>
      <c r="CQ662">
        <f t="shared" si="671"/>
        <v>7.8</v>
      </c>
      <c r="CR662">
        <f t="shared" si="672"/>
        <v>0</v>
      </c>
      <c r="CS662">
        <f t="shared" si="673"/>
        <v>0</v>
      </c>
      <c r="CT662">
        <f t="shared" si="674"/>
        <v>1.520875</v>
      </c>
      <c r="CU662">
        <f t="shared" si="675"/>
        <v>0</v>
      </c>
      <c r="CV662">
        <f t="shared" si="676"/>
        <v>0.15869999999999998</v>
      </c>
      <c r="CW662">
        <f t="shared" si="677"/>
        <v>0</v>
      </c>
      <c r="CX662">
        <f t="shared" si="678"/>
        <v>0</v>
      </c>
      <c r="CY662">
        <f t="shared" si="679"/>
        <v>9.8604000000000003</v>
      </c>
      <c r="CZ662">
        <f t="shared" si="680"/>
        <v>5.0215000000000005</v>
      </c>
      <c r="DC662" t="s">
        <v>3</v>
      </c>
      <c r="DD662" t="s">
        <v>3</v>
      </c>
      <c r="DE662" t="s">
        <v>348</v>
      </c>
      <c r="DF662" t="s">
        <v>348</v>
      </c>
      <c r="DG662" t="s">
        <v>196</v>
      </c>
      <c r="DH662" t="s">
        <v>3</v>
      </c>
      <c r="DI662" t="s">
        <v>196</v>
      </c>
      <c r="DJ662" t="s">
        <v>348</v>
      </c>
      <c r="DK662" t="s">
        <v>3</v>
      </c>
      <c r="DL662" t="s">
        <v>3</v>
      </c>
      <c r="DM662" t="s">
        <v>3</v>
      </c>
      <c r="DN662">
        <v>0</v>
      </c>
      <c r="DO662">
        <v>0</v>
      </c>
      <c r="DP662">
        <v>1</v>
      </c>
      <c r="DQ662">
        <v>1</v>
      </c>
      <c r="DU662">
        <v>1003</v>
      </c>
      <c r="DV662" t="s">
        <v>251</v>
      </c>
      <c r="DW662" t="s">
        <v>251</v>
      </c>
      <c r="DX662">
        <v>1</v>
      </c>
      <c r="EE662">
        <v>45919572</v>
      </c>
      <c r="EF662">
        <v>2</v>
      </c>
      <c r="EG662" t="s">
        <v>24</v>
      </c>
      <c r="EH662">
        <v>0</v>
      </c>
      <c r="EI662" t="s">
        <v>3</v>
      </c>
      <c r="EJ662">
        <v>1</v>
      </c>
      <c r="EK662">
        <v>12001</v>
      </c>
      <c r="EL662" t="s">
        <v>446</v>
      </c>
      <c r="EM662" t="s">
        <v>447</v>
      </c>
      <c r="EO662" t="s">
        <v>351</v>
      </c>
      <c r="EQ662">
        <v>0</v>
      </c>
      <c r="ER662">
        <v>8.9499999999999993</v>
      </c>
      <c r="ES662">
        <v>7.8</v>
      </c>
      <c r="ET662">
        <v>0</v>
      </c>
      <c r="EU662">
        <v>0</v>
      </c>
      <c r="EV662">
        <v>1.1499999999999999</v>
      </c>
      <c r="EW662">
        <v>0.12</v>
      </c>
      <c r="EX662">
        <v>0</v>
      </c>
      <c r="EY662">
        <v>0</v>
      </c>
      <c r="FQ662">
        <v>0</v>
      </c>
      <c r="FR662">
        <f t="shared" si="681"/>
        <v>0</v>
      </c>
      <c r="FS662">
        <v>0</v>
      </c>
      <c r="FT662" t="s">
        <v>28</v>
      </c>
      <c r="FU662" t="s">
        <v>29</v>
      </c>
      <c r="FX662">
        <v>108</v>
      </c>
      <c r="FY662">
        <v>55.25</v>
      </c>
      <c r="GA662" t="s">
        <v>3</v>
      </c>
      <c r="GD662">
        <v>1</v>
      </c>
      <c r="GF662">
        <v>705739353</v>
      </c>
      <c r="GG662">
        <v>2</v>
      </c>
      <c r="GH662">
        <v>1</v>
      </c>
      <c r="GI662">
        <v>-2</v>
      </c>
      <c r="GJ662">
        <v>0</v>
      </c>
      <c r="GK662">
        <v>0</v>
      </c>
      <c r="GL662">
        <f t="shared" si="682"/>
        <v>0</v>
      </c>
      <c r="GM662">
        <f t="shared" si="683"/>
        <v>70.81</v>
      </c>
      <c r="GN662">
        <f t="shared" si="684"/>
        <v>70.81</v>
      </c>
      <c r="GO662">
        <f t="shared" si="685"/>
        <v>0</v>
      </c>
      <c r="GP662">
        <f t="shared" si="686"/>
        <v>0</v>
      </c>
      <c r="GR662">
        <v>0</v>
      </c>
      <c r="GS662">
        <v>3</v>
      </c>
      <c r="GT662">
        <v>0</v>
      </c>
      <c r="GU662" t="s">
        <v>3</v>
      </c>
      <c r="GV662">
        <f t="shared" si="687"/>
        <v>0</v>
      </c>
      <c r="GW662">
        <v>1</v>
      </c>
      <c r="GX662">
        <f t="shared" si="688"/>
        <v>0</v>
      </c>
      <c r="HA662">
        <v>0</v>
      </c>
      <c r="HB662">
        <v>0</v>
      </c>
      <c r="HC662">
        <f t="shared" si="689"/>
        <v>0</v>
      </c>
      <c r="IK662">
        <v>0</v>
      </c>
    </row>
    <row r="663" spans="1:245" x14ac:dyDescent="0.2">
      <c r="A663">
        <v>17</v>
      </c>
      <c r="B663">
        <v>1</v>
      </c>
      <c r="C663">
        <f>ROW(SmtRes!A1574)</f>
        <v>1574</v>
      </c>
      <c r="D663">
        <f>ROW(EtalonRes!A1556)</f>
        <v>1556</v>
      </c>
      <c r="E663" t="s">
        <v>572</v>
      </c>
      <c r="F663" t="s">
        <v>443</v>
      </c>
      <c r="G663" t="s">
        <v>444</v>
      </c>
      <c r="H663" t="s">
        <v>251</v>
      </c>
      <c r="I663">
        <v>6</v>
      </c>
      <c r="J663">
        <v>0</v>
      </c>
      <c r="O663">
        <f t="shared" si="655"/>
        <v>55.93</v>
      </c>
      <c r="P663">
        <f t="shared" si="656"/>
        <v>46.8</v>
      </c>
      <c r="Q663">
        <f t="shared" si="657"/>
        <v>0</v>
      </c>
      <c r="R663">
        <f t="shared" si="658"/>
        <v>0</v>
      </c>
      <c r="S663">
        <f t="shared" si="659"/>
        <v>9.1300000000000008</v>
      </c>
      <c r="T663">
        <f t="shared" si="660"/>
        <v>0</v>
      </c>
      <c r="U663">
        <f t="shared" si="661"/>
        <v>0.95219999999999994</v>
      </c>
      <c r="V663">
        <f t="shared" si="662"/>
        <v>0</v>
      </c>
      <c r="W663">
        <f t="shared" si="663"/>
        <v>0</v>
      </c>
      <c r="X663">
        <f t="shared" si="664"/>
        <v>9.86</v>
      </c>
      <c r="Y663">
        <f t="shared" si="665"/>
        <v>5.0199999999999996</v>
      </c>
      <c r="AA663">
        <v>47641669</v>
      </c>
      <c r="AB663">
        <f t="shared" si="666"/>
        <v>9.3208749999999991</v>
      </c>
      <c r="AC663">
        <f t="shared" si="692"/>
        <v>7.8</v>
      </c>
      <c r="AD663">
        <f>ROUND((((((ET663*1.15)*1.25))-(((EU663*1.15)*1.25)))+AE663),6)</f>
        <v>0</v>
      </c>
      <c r="AE663">
        <f>ROUND((((EU663*1.15)*1.25)),6)</f>
        <v>0</v>
      </c>
      <c r="AF663">
        <f>ROUND((((EV663*1.15)*1.15)),6)</f>
        <v>1.520875</v>
      </c>
      <c r="AG663">
        <f t="shared" si="668"/>
        <v>0</v>
      </c>
      <c r="AH663">
        <f>(((EW663*1.15)*1.15))</f>
        <v>0.15869999999999998</v>
      </c>
      <c r="AI663">
        <f>(((EX663*1.15)*1.25))</f>
        <v>0</v>
      </c>
      <c r="AJ663">
        <f t="shared" si="669"/>
        <v>0</v>
      </c>
      <c r="AK663">
        <v>8.9499999999999993</v>
      </c>
      <c r="AL663">
        <v>7.8</v>
      </c>
      <c r="AM663">
        <v>0</v>
      </c>
      <c r="AN663">
        <v>0</v>
      </c>
      <c r="AO663">
        <v>1.1499999999999999</v>
      </c>
      <c r="AP663">
        <v>0</v>
      </c>
      <c r="AQ663">
        <v>0.12</v>
      </c>
      <c r="AR663">
        <v>0</v>
      </c>
      <c r="AS663">
        <v>0</v>
      </c>
      <c r="AT663">
        <v>108</v>
      </c>
      <c r="AU663">
        <v>55</v>
      </c>
      <c r="AV663">
        <v>1</v>
      </c>
      <c r="AW663">
        <v>1</v>
      </c>
      <c r="AZ663">
        <v>1</v>
      </c>
      <c r="BA663">
        <v>1</v>
      </c>
      <c r="BB663">
        <v>1</v>
      </c>
      <c r="BC663">
        <v>1</v>
      </c>
      <c r="BD663" t="s">
        <v>3</v>
      </c>
      <c r="BE663" t="s">
        <v>3</v>
      </c>
      <c r="BF663" t="s">
        <v>3</v>
      </c>
      <c r="BG663" t="s">
        <v>3</v>
      </c>
      <c r="BH663">
        <v>0</v>
      </c>
      <c r="BI663">
        <v>1</v>
      </c>
      <c r="BJ663" t="s">
        <v>445</v>
      </c>
      <c r="BM663">
        <v>12001</v>
      </c>
      <c r="BN663">
        <v>0</v>
      </c>
      <c r="BO663" t="s">
        <v>3</v>
      </c>
      <c r="BP663">
        <v>0</v>
      </c>
      <c r="BQ663">
        <v>2</v>
      </c>
      <c r="BR663">
        <v>0</v>
      </c>
      <c r="BS663">
        <v>1</v>
      </c>
      <c r="BT663">
        <v>1</v>
      </c>
      <c r="BU663">
        <v>1</v>
      </c>
      <c r="BV663">
        <v>1</v>
      </c>
      <c r="BW663">
        <v>1</v>
      </c>
      <c r="BX663">
        <v>1</v>
      </c>
      <c r="BY663" t="s">
        <v>3</v>
      </c>
      <c r="BZ663">
        <v>120</v>
      </c>
      <c r="CA663">
        <v>65</v>
      </c>
      <c r="CE663">
        <v>0</v>
      </c>
      <c r="CF663">
        <v>0</v>
      </c>
      <c r="CG663">
        <v>0</v>
      </c>
      <c r="CM663">
        <v>0</v>
      </c>
      <c r="CN663" t="s">
        <v>1175</v>
      </c>
      <c r="CO663">
        <v>0</v>
      </c>
      <c r="CP663">
        <f t="shared" si="670"/>
        <v>55.93</v>
      </c>
      <c r="CQ663">
        <f t="shared" si="671"/>
        <v>7.8</v>
      </c>
      <c r="CR663">
        <f t="shared" si="672"/>
        <v>0</v>
      </c>
      <c r="CS663">
        <f t="shared" si="673"/>
        <v>0</v>
      </c>
      <c r="CT663">
        <f t="shared" si="674"/>
        <v>1.520875</v>
      </c>
      <c r="CU663">
        <f t="shared" si="675"/>
        <v>0</v>
      </c>
      <c r="CV663">
        <f t="shared" si="676"/>
        <v>0.15869999999999998</v>
      </c>
      <c r="CW663">
        <f t="shared" si="677"/>
        <v>0</v>
      </c>
      <c r="CX663">
        <f t="shared" si="678"/>
        <v>0</v>
      </c>
      <c r="CY663">
        <f t="shared" si="679"/>
        <v>9.8604000000000003</v>
      </c>
      <c r="CZ663">
        <f t="shared" si="680"/>
        <v>5.0215000000000005</v>
      </c>
      <c r="DC663" t="s">
        <v>3</v>
      </c>
      <c r="DD663" t="s">
        <v>3</v>
      </c>
      <c r="DE663" t="s">
        <v>348</v>
      </c>
      <c r="DF663" t="s">
        <v>348</v>
      </c>
      <c r="DG663" t="s">
        <v>196</v>
      </c>
      <c r="DH663" t="s">
        <v>3</v>
      </c>
      <c r="DI663" t="s">
        <v>196</v>
      </c>
      <c r="DJ663" t="s">
        <v>348</v>
      </c>
      <c r="DK663" t="s">
        <v>3</v>
      </c>
      <c r="DL663" t="s">
        <v>3</v>
      </c>
      <c r="DM663" t="s">
        <v>3</v>
      </c>
      <c r="DN663">
        <v>0</v>
      </c>
      <c r="DO663">
        <v>0</v>
      </c>
      <c r="DP663">
        <v>1</v>
      </c>
      <c r="DQ663">
        <v>1</v>
      </c>
      <c r="DU663">
        <v>1003</v>
      </c>
      <c r="DV663" t="s">
        <v>251</v>
      </c>
      <c r="DW663" t="s">
        <v>251</v>
      </c>
      <c r="DX663">
        <v>1</v>
      </c>
      <c r="EE663">
        <v>45919572</v>
      </c>
      <c r="EF663">
        <v>2</v>
      </c>
      <c r="EG663" t="s">
        <v>24</v>
      </c>
      <c r="EH663">
        <v>0</v>
      </c>
      <c r="EI663" t="s">
        <v>3</v>
      </c>
      <c r="EJ663">
        <v>1</v>
      </c>
      <c r="EK663">
        <v>12001</v>
      </c>
      <c r="EL663" t="s">
        <v>446</v>
      </c>
      <c r="EM663" t="s">
        <v>447</v>
      </c>
      <c r="EO663" t="s">
        <v>351</v>
      </c>
      <c r="EQ663">
        <v>0</v>
      </c>
      <c r="ER663">
        <v>8.9499999999999993</v>
      </c>
      <c r="ES663">
        <v>7.8</v>
      </c>
      <c r="ET663">
        <v>0</v>
      </c>
      <c r="EU663">
        <v>0</v>
      </c>
      <c r="EV663">
        <v>1.1499999999999999</v>
      </c>
      <c r="EW663">
        <v>0.12</v>
      </c>
      <c r="EX663">
        <v>0</v>
      </c>
      <c r="EY663">
        <v>0</v>
      </c>
      <c r="FQ663">
        <v>0</v>
      </c>
      <c r="FR663">
        <f t="shared" si="681"/>
        <v>0</v>
      </c>
      <c r="FS663">
        <v>0</v>
      </c>
      <c r="FT663" t="s">
        <v>28</v>
      </c>
      <c r="FU663" t="s">
        <v>29</v>
      </c>
      <c r="FX663">
        <v>108</v>
      </c>
      <c r="FY663">
        <v>55.25</v>
      </c>
      <c r="GA663" t="s">
        <v>3</v>
      </c>
      <c r="GD663">
        <v>1</v>
      </c>
      <c r="GF663">
        <v>705739353</v>
      </c>
      <c r="GG663">
        <v>2</v>
      </c>
      <c r="GH663">
        <v>1</v>
      </c>
      <c r="GI663">
        <v>-2</v>
      </c>
      <c r="GJ663">
        <v>0</v>
      </c>
      <c r="GK663">
        <v>0</v>
      </c>
      <c r="GL663">
        <f t="shared" si="682"/>
        <v>0</v>
      </c>
      <c r="GM663">
        <f t="shared" si="683"/>
        <v>70.81</v>
      </c>
      <c r="GN663">
        <f t="shared" si="684"/>
        <v>70.81</v>
      </c>
      <c r="GO663">
        <f t="shared" si="685"/>
        <v>0</v>
      </c>
      <c r="GP663">
        <f t="shared" si="686"/>
        <v>0</v>
      </c>
      <c r="GR663">
        <v>0</v>
      </c>
      <c r="GS663">
        <v>0</v>
      </c>
      <c r="GT663">
        <v>0</v>
      </c>
      <c r="GU663" t="s">
        <v>3</v>
      </c>
      <c r="GV663">
        <f t="shared" si="687"/>
        <v>0</v>
      </c>
      <c r="GW663">
        <v>1</v>
      </c>
      <c r="GX663">
        <f t="shared" si="688"/>
        <v>0</v>
      </c>
      <c r="HA663">
        <v>0</v>
      </c>
      <c r="HB663">
        <v>0</v>
      </c>
      <c r="HC663">
        <f t="shared" si="689"/>
        <v>0</v>
      </c>
      <c r="IK663">
        <v>0</v>
      </c>
    </row>
    <row r="664" spans="1:245" x14ac:dyDescent="0.2">
      <c r="A664">
        <v>18</v>
      </c>
      <c r="B664">
        <v>1</v>
      </c>
      <c r="C664">
        <v>1569</v>
      </c>
      <c r="E664" t="s">
        <v>573</v>
      </c>
      <c r="F664" t="s">
        <v>449</v>
      </c>
      <c r="G664" t="s">
        <v>450</v>
      </c>
      <c r="H664" t="s">
        <v>451</v>
      </c>
      <c r="I664">
        <f>I662*J664</f>
        <v>0.6</v>
      </c>
      <c r="J664">
        <v>9.9999999999999992E-2</v>
      </c>
      <c r="O664">
        <f t="shared" si="655"/>
        <v>66.599999999999994</v>
      </c>
      <c r="P664">
        <f t="shared" si="656"/>
        <v>66.599999999999994</v>
      </c>
      <c r="Q664">
        <f t="shared" si="657"/>
        <v>0</v>
      </c>
      <c r="R664">
        <f t="shared" si="658"/>
        <v>0</v>
      </c>
      <c r="S664">
        <f t="shared" si="659"/>
        <v>0</v>
      </c>
      <c r="T664">
        <f t="shared" si="660"/>
        <v>0</v>
      </c>
      <c r="U664">
        <f t="shared" si="661"/>
        <v>0</v>
      </c>
      <c r="V664">
        <f t="shared" si="662"/>
        <v>0</v>
      </c>
      <c r="W664">
        <f t="shared" si="663"/>
        <v>0</v>
      </c>
      <c r="X664">
        <f t="shared" si="664"/>
        <v>0</v>
      </c>
      <c r="Y664">
        <f t="shared" si="665"/>
        <v>0</v>
      </c>
      <c r="AA664">
        <v>47636896</v>
      </c>
      <c r="AB664">
        <f t="shared" si="666"/>
        <v>111</v>
      </c>
      <c r="AC664">
        <f t="shared" si="692"/>
        <v>111</v>
      </c>
      <c r="AD664">
        <f t="shared" ref="AD664:AD669" si="695">ROUND((((ET664)-(EU664))+AE664),6)</f>
        <v>0</v>
      </c>
      <c r="AE664">
        <f t="shared" ref="AE664:AF669" si="696">ROUND((EU664),6)</f>
        <v>0</v>
      </c>
      <c r="AF664">
        <f t="shared" si="696"/>
        <v>0</v>
      </c>
      <c r="AG664">
        <f t="shared" si="668"/>
        <v>0</v>
      </c>
      <c r="AH664">
        <f t="shared" ref="AH664:AI669" si="697">(EW664)</f>
        <v>0</v>
      </c>
      <c r="AI664">
        <f t="shared" si="697"/>
        <v>0</v>
      </c>
      <c r="AJ664">
        <f t="shared" si="669"/>
        <v>0</v>
      </c>
      <c r="AK664">
        <v>111</v>
      </c>
      <c r="AL664">
        <v>111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108</v>
      </c>
      <c r="AU664">
        <v>55</v>
      </c>
      <c r="AV664">
        <v>1</v>
      </c>
      <c r="AW664">
        <v>1</v>
      </c>
      <c r="AZ664">
        <v>1</v>
      </c>
      <c r="BA664">
        <v>1</v>
      </c>
      <c r="BB664">
        <v>1</v>
      </c>
      <c r="BC664">
        <v>1</v>
      </c>
      <c r="BD664" t="s">
        <v>3</v>
      </c>
      <c r="BE664" t="s">
        <v>3</v>
      </c>
      <c r="BF664" t="s">
        <v>3</v>
      </c>
      <c r="BG664" t="s">
        <v>3</v>
      </c>
      <c r="BH664">
        <v>3</v>
      </c>
      <c r="BI664">
        <v>1</v>
      </c>
      <c r="BJ664" t="s">
        <v>452</v>
      </c>
      <c r="BM664">
        <v>12001</v>
      </c>
      <c r="BN664">
        <v>0</v>
      </c>
      <c r="BO664" t="s">
        <v>3</v>
      </c>
      <c r="BP664">
        <v>0</v>
      </c>
      <c r="BQ664">
        <v>2</v>
      </c>
      <c r="BR664">
        <v>0</v>
      </c>
      <c r="BS664">
        <v>1</v>
      </c>
      <c r="BT664">
        <v>1</v>
      </c>
      <c r="BU664">
        <v>1</v>
      </c>
      <c r="BV664">
        <v>1</v>
      </c>
      <c r="BW664">
        <v>1</v>
      </c>
      <c r="BX664">
        <v>1</v>
      </c>
      <c r="BY664" t="s">
        <v>3</v>
      </c>
      <c r="BZ664">
        <v>120</v>
      </c>
      <c r="CA664">
        <v>65</v>
      </c>
      <c r="CE664">
        <v>0</v>
      </c>
      <c r="CF664">
        <v>0</v>
      </c>
      <c r="CG664">
        <v>0</v>
      </c>
      <c r="CM664">
        <v>0</v>
      </c>
      <c r="CN664" t="s">
        <v>3</v>
      </c>
      <c r="CO664">
        <v>0</v>
      </c>
      <c r="CP664">
        <f t="shared" si="670"/>
        <v>66.599999999999994</v>
      </c>
      <c r="CQ664">
        <f t="shared" si="671"/>
        <v>111</v>
      </c>
      <c r="CR664">
        <f t="shared" si="672"/>
        <v>0</v>
      </c>
      <c r="CS664">
        <f t="shared" si="673"/>
        <v>0</v>
      </c>
      <c r="CT664">
        <f t="shared" si="674"/>
        <v>0</v>
      </c>
      <c r="CU664">
        <f t="shared" si="675"/>
        <v>0</v>
      </c>
      <c r="CV664">
        <f t="shared" si="676"/>
        <v>0</v>
      </c>
      <c r="CW664">
        <f t="shared" si="677"/>
        <v>0</v>
      </c>
      <c r="CX664">
        <f t="shared" si="678"/>
        <v>0</v>
      </c>
      <c r="CY664">
        <f t="shared" si="679"/>
        <v>0</v>
      </c>
      <c r="CZ664">
        <f t="shared" si="680"/>
        <v>0</v>
      </c>
      <c r="DC664" t="s">
        <v>3</v>
      </c>
      <c r="DD664" t="s">
        <v>3</v>
      </c>
      <c r="DE664" t="s">
        <v>3</v>
      </c>
      <c r="DF664" t="s">
        <v>3</v>
      </c>
      <c r="DG664" t="s">
        <v>3</v>
      </c>
      <c r="DH664" t="s">
        <v>3</v>
      </c>
      <c r="DI664" t="s">
        <v>3</v>
      </c>
      <c r="DJ664" t="s">
        <v>3</v>
      </c>
      <c r="DK664" t="s">
        <v>3</v>
      </c>
      <c r="DL664" t="s">
        <v>3</v>
      </c>
      <c r="DM664" t="s">
        <v>3</v>
      </c>
      <c r="DN664">
        <v>0</v>
      </c>
      <c r="DO664">
        <v>0</v>
      </c>
      <c r="DP664">
        <v>1</v>
      </c>
      <c r="DQ664">
        <v>1</v>
      </c>
      <c r="DU664">
        <v>1010</v>
      </c>
      <c r="DV664" t="s">
        <v>451</v>
      </c>
      <c r="DW664" t="s">
        <v>451</v>
      </c>
      <c r="DX664">
        <v>10</v>
      </c>
      <c r="EE664">
        <v>45919572</v>
      </c>
      <c r="EF664">
        <v>2</v>
      </c>
      <c r="EG664" t="s">
        <v>24</v>
      </c>
      <c r="EH664">
        <v>0</v>
      </c>
      <c r="EI664" t="s">
        <v>3</v>
      </c>
      <c r="EJ664">
        <v>1</v>
      </c>
      <c r="EK664">
        <v>12001</v>
      </c>
      <c r="EL664" t="s">
        <v>446</v>
      </c>
      <c r="EM664" t="s">
        <v>447</v>
      </c>
      <c r="EO664" t="s">
        <v>3</v>
      </c>
      <c r="EQ664">
        <v>0</v>
      </c>
      <c r="ER664">
        <v>111</v>
      </c>
      <c r="ES664">
        <v>111</v>
      </c>
      <c r="ET664">
        <v>0</v>
      </c>
      <c r="EU664">
        <v>0</v>
      </c>
      <c r="EV664">
        <v>0</v>
      </c>
      <c r="EW664">
        <v>0</v>
      </c>
      <c r="EX664">
        <v>0</v>
      </c>
      <c r="FQ664">
        <v>0</v>
      </c>
      <c r="FR664">
        <f t="shared" si="681"/>
        <v>0</v>
      </c>
      <c r="FS664">
        <v>0</v>
      </c>
      <c r="FT664" t="s">
        <v>28</v>
      </c>
      <c r="FU664" t="s">
        <v>29</v>
      </c>
      <c r="FX664">
        <v>108</v>
      </c>
      <c r="FY664">
        <v>55.25</v>
      </c>
      <c r="GA664" t="s">
        <v>3</v>
      </c>
      <c r="GD664">
        <v>1</v>
      </c>
      <c r="GF664">
        <v>-523033937</v>
      </c>
      <c r="GG664">
        <v>2</v>
      </c>
      <c r="GH664">
        <v>1</v>
      </c>
      <c r="GI664">
        <v>-2</v>
      </c>
      <c r="GJ664">
        <v>0</v>
      </c>
      <c r="GK664">
        <v>0</v>
      </c>
      <c r="GL664">
        <f t="shared" si="682"/>
        <v>0</v>
      </c>
      <c r="GM664">
        <f t="shared" si="683"/>
        <v>66.599999999999994</v>
      </c>
      <c r="GN664">
        <f t="shared" si="684"/>
        <v>66.599999999999994</v>
      </c>
      <c r="GO664">
        <f t="shared" si="685"/>
        <v>0</v>
      </c>
      <c r="GP664">
        <f t="shared" si="686"/>
        <v>0</v>
      </c>
      <c r="GR664">
        <v>0</v>
      </c>
      <c r="GS664">
        <v>3</v>
      </c>
      <c r="GT664">
        <v>0</v>
      </c>
      <c r="GU664" t="s">
        <v>3</v>
      </c>
      <c r="GV664">
        <f t="shared" si="687"/>
        <v>0</v>
      </c>
      <c r="GW664">
        <v>1</v>
      </c>
      <c r="GX664">
        <f t="shared" si="688"/>
        <v>0</v>
      </c>
      <c r="HA664">
        <v>0</v>
      </c>
      <c r="HB664">
        <v>0</v>
      </c>
      <c r="HC664">
        <f t="shared" si="689"/>
        <v>0</v>
      </c>
      <c r="IK664">
        <v>0</v>
      </c>
    </row>
    <row r="665" spans="1:245" x14ac:dyDescent="0.2">
      <c r="A665">
        <v>18</v>
      </c>
      <c r="B665">
        <v>1</v>
      </c>
      <c r="C665">
        <v>1574</v>
      </c>
      <c r="E665" t="s">
        <v>573</v>
      </c>
      <c r="F665" t="s">
        <v>449</v>
      </c>
      <c r="G665" t="s">
        <v>450</v>
      </c>
      <c r="H665" t="s">
        <v>451</v>
      </c>
      <c r="I665">
        <f>I663*J665</f>
        <v>0.6</v>
      </c>
      <c r="J665">
        <v>9.9999999999999992E-2</v>
      </c>
      <c r="O665">
        <f t="shared" si="655"/>
        <v>66.599999999999994</v>
      </c>
      <c r="P665">
        <f t="shared" si="656"/>
        <v>66.599999999999994</v>
      </c>
      <c r="Q665">
        <f t="shared" si="657"/>
        <v>0</v>
      </c>
      <c r="R665">
        <f t="shared" si="658"/>
        <v>0</v>
      </c>
      <c r="S665">
        <f t="shared" si="659"/>
        <v>0</v>
      </c>
      <c r="T665">
        <f t="shared" si="660"/>
        <v>0</v>
      </c>
      <c r="U665">
        <f t="shared" si="661"/>
        <v>0</v>
      </c>
      <c r="V665">
        <f t="shared" si="662"/>
        <v>0</v>
      </c>
      <c r="W665">
        <f t="shared" si="663"/>
        <v>0</v>
      </c>
      <c r="X665">
        <f t="shared" si="664"/>
        <v>0</v>
      </c>
      <c r="Y665">
        <f t="shared" si="665"/>
        <v>0</v>
      </c>
      <c r="AA665">
        <v>47641669</v>
      </c>
      <c r="AB665">
        <f t="shared" si="666"/>
        <v>111</v>
      </c>
      <c r="AC665">
        <f t="shared" si="692"/>
        <v>111</v>
      </c>
      <c r="AD665">
        <f t="shared" si="695"/>
        <v>0</v>
      </c>
      <c r="AE665">
        <f t="shared" si="696"/>
        <v>0</v>
      </c>
      <c r="AF665">
        <f t="shared" si="696"/>
        <v>0</v>
      </c>
      <c r="AG665">
        <f t="shared" si="668"/>
        <v>0</v>
      </c>
      <c r="AH665">
        <f t="shared" si="697"/>
        <v>0</v>
      </c>
      <c r="AI665">
        <f t="shared" si="697"/>
        <v>0</v>
      </c>
      <c r="AJ665">
        <f t="shared" si="669"/>
        <v>0</v>
      </c>
      <c r="AK665">
        <v>111</v>
      </c>
      <c r="AL665">
        <v>111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108</v>
      </c>
      <c r="AU665">
        <v>55</v>
      </c>
      <c r="AV665">
        <v>1</v>
      </c>
      <c r="AW665">
        <v>1</v>
      </c>
      <c r="AZ665">
        <v>1</v>
      </c>
      <c r="BA665">
        <v>1</v>
      </c>
      <c r="BB665">
        <v>1</v>
      </c>
      <c r="BC665">
        <v>1</v>
      </c>
      <c r="BD665" t="s">
        <v>3</v>
      </c>
      <c r="BE665" t="s">
        <v>3</v>
      </c>
      <c r="BF665" t="s">
        <v>3</v>
      </c>
      <c r="BG665" t="s">
        <v>3</v>
      </c>
      <c r="BH665">
        <v>3</v>
      </c>
      <c r="BI665">
        <v>1</v>
      </c>
      <c r="BJ665" t="s">
        <v>452</v>
      </c>
      <c r="BM665">
        <v>12001</v>
      </c>
      <c r="BN665">
        <v>0</v>
      </c>
      <c r="BO665" t="s">
        <v>3</v>
      </c>
      <c r="BP665">
        <v>0</v>
      </c>
      <c r="BQ665">
        <v>2</v>
      </c>
      <c r="BR665">
        <v>0</v>
      </c>
      <c r="BS665">
        <v>1</v>
      </c>
      <c r="BT665">
        <v>1</v>
      </c>
      <c r="BU665">
        <v>1</v>
      </c>
      <c r="BV665">
        <v>1</v>
      </c>
      <c r="BW665">
        <v>1</v>
      </c>
      <c r="BX665">
        <v>1</v>
      </c>
      <c r="BY665" t="s">
        <v>3</v>
      </c>
      <c r="BZ665">
        <v>120</v>
      </c>
      <c r="CA665">
        <v>65</v>
      </c>
      <c r="CE665">
        <v>0</v>
      </c>
      <c r="CF665">
        <v>0</v>
      </c>
      <c r="CG665">
        <v>0</v>
      </c>
      <c r="CM665">
        <v>0</v>
      </c>
      <c r="CN665" t="s">
        <v>3</v>
      </c>
      <c r="CO665">
        <v>0</v>
      </c>
      <c r="CP665">
        <f t="shared" si="670"/>
        <v>66.599999999999994</v>
      </c>
      <c r="CQ665">
        <f t="shared" si="671"/>
        <v>111</v>
      </c>
      <c r="CR665">
        <f t="shared" si="672"/>
        <v>0</v>
      </c>
      <c r="CS665">
        <f t="shared" si="673"/>
        <v>0</v>
      </c>
      <c r="CT665">
        <f t="shared" si="674"/>
        <v>0</v>
      </c>
      <c r="CU665">
        <f t="shared" si="675"/>
        <v>0</v>
      </c>
      <c r="CV665">
        <f t="shared" si="676"/>
        <v>0</v>
      </c>
      <c r="CW665">
        <f t="shared" si="677"/>
        <v>0</v>
      </c>
      <c r="CX665">
        <f t="shared" si="678"/>
        <v>0</v>
      </c>
      <c r="CY665">
        <f t="shared" si="679"/>
        <v>0</v>
      </c>
      <c r="CZ665">
        <f t="shared" si="680"/>
        <v>0</v>
      </c>
      <c r="DC665" t="s">
        <v>3</v>
      </c>
      <c r="DD665" t="s">
        <v>3</v>
      </c>
      <c r="DE665" t="s">
        <v>3</v>
      </c>
      <c r="DF665" t="s">
        <v>3</v>
      </c>
      <c r="DG665" t="s">
        <v>3</v>
      </c>
      <c r="DH665" t="s">
        <v>3</v>
      </c>
      <c r="DI665" t="s">
        <v>3</v>
      </c>
      <c r="DJ665" t="s">
        <v>3</v>
      </c>
      <c r="DK665" t="s">
        <v>3</v>
      </c>
      <c r="DL665" t="s">
        <v>3</v>
      </c>
      <c r="DM665" t="s">
        <v>3</v>
      </c>
      <c r="DN665">
        <v>0</v>
      </c>
      <c r="DO665">
        <v>0</v>
      </c>
      <c r="DP665">
        <v>1</v>
      </c>
      <c r="DQ665">
        <v>1</v>
      </c>
      <c r="DU665">
        <v>1010</v>
      </c>
      <c r="DV665" t="s">
        <v>451</v>
      </c>
      <c r="DW665" t="s">
        <v>451</v>
      </c>
      <c r="DX665">
        <v>10</v>
      </c>
      <c r="EE665">
        <v>45919572</v>
      </c>
      <c r="EF665">
        <v>2</v>
      </c>
      <c r="EG665" t="s">
        <v>24</v>
      </c>
      <c r="EH665">
        <v>0</v>
      </c>
      <c r="EI665" t="s">
        <v>3</v>
      </c>
      <c r="EJ665">
        <v>1</v>
      </c>
      <c r="EK665">
        <v>12001</v>
      </c>
      <c r="EL665" t="s">
        <v>446</v>
      </c>
      <c r="EM665" t="s">
        <v>447</v>
      </c>
      <c r="EO665" t="s">
        <v>3</v>
      </c>
      <c r="EQ665">
        <v>0</v>
      </c>
      <c r="ER665">
        <v>111</v>
      </c>
      <c r="ES665">
        <v>111</v>
      </c>
      <c r="ET665">
        <v>0</v>
      </c>
      <c r="EU665">
        <v>0</v>
      </c>
      <c r="EV665">
        <v>0</v>
      </c>
      <c r="EW665">
        <v>0</v>
      </c>
      <c r="EX665">
        <v>0</v>
      </c>
      <c r="FQ665">
        <v>0</v>
      </c>
      <c r="FR665">
        <f t="shared" si="681"/>
        <v>0</v>
      </c>
      <c r="FS665">
        <v>0</v>
      </c>
      <c r="FT665" t="s">
        <v>28</v>
      </c>
      <c r="FU665" t="s">
        <v>29</v>
      </c>
      <c r="FX665">
        <v>108</v>
      </c>
      <c r="FY665">
        <v>55.25</v>
      </c>
      <c r="GA665" t="s">
        <v>3</v>
      </c>
      <c r="GD665">
        <v>1</v>
      </c>
      <c r="GF665">
        <v>-523033937</v>
      </c>
      <c r="GG665">
        <v>2</v>
      </c>
      <c r="GH665">
        <v>1</v>
      </c>
      <c r="GI665">
        <v>-2</v>
      </c>
      <c r="GJ665">
        <v>0</v>
      </c>
      <c r="GK665">
        <v>0</v>
      </c>
      <c r="GL665">
        <f t="shared" si="682"/>
        <v>0</v>
      </c>
      <c r="GM665">
        <f t="shared" si="683"/>
        <v>66.599999999999994</v>
      </c>
      <c r="GN665">
        <f t="shared" si="684"/>
        <v>66.599999999999994</v>
      </c>
      <c r="GO665">
        <f t="shared" si="685"/>
        <v>0</v>
      </c>
      <c r="GP665">
        <f t="shared" si="686"/>
        <v>0</v>
      </c>
      <c r="GR665">
        <v>0</v>
      </c>
      <c r="GS665">
        <v>0</v>
      </c>
      <c r="GT665">
        <v>0</v>
      </c>
      <c r="GU665" t="s">
        <v>3</v>
      </c>
      <c r="GV665">
        <f t="shared" si="687"/>
        <v>0</v>
      </c>
      <c r="GW665">
        <v>1</v>
      </c>
      <c r="GX665">
        <f t="shared" si="688"/>
        <v>0</v>
      </c>
      <c r="HA665">
        <v>0</v>
      </c>
      <c r="HB665">
        <v>0</v>
      </c>
      <c r="HC665">
        <f t="shared" si="689"/>
        <v>0</v>
      </c>
      <c r="IK665">
        <v>0</v>
      </c>
    </row>
    <row r="666" spans="1:245" x14ac:dyDescent="0.2">
      <c r="A666">
        <v>18</v>
      </c>
      <c r="B666">
        <v>1</v>
      </c>
      <c r="C666">
        <v>1568</v>
      </c>
      <c r="E666" t="s">
        <v>574</v>
      </c>
      <c r="F666" t="s">
        <v>454</v>
      </c>
      <c r="G666" t="s">
        <v>455</v>
      </c>
      <c r="H666" t="s">
        <v>337</v>
      </c>
      <c r="I666">
        <f>I662*J666</f>
        <v>1</v>
      </c>
      <c r="J666">
        <v>0.16666666666666666</v>
      </c>
      <c r="O666">
        <f t="shared" si="655"/>
        <v>267.44</v>
      </c>
      <c r="P666">
        <f t="shared" si="656"/>
        <v>267.44</v>
      </c>
      <c r="Q666">
        <f t="shared" si="657"/>
        <v>0</v>
      </c>
      <c r="R666">
        <f t="shared" si="658"/>
        <v>0</v>
      </c>
      <c r="S666">
        <f t="shared" si="659"/>
        <v>0</v>
      </c>
      <c r="T666">
        <f t="shared" si="660"/>
        <v>0</v>
      </c>
      <c r="U666">
        <f t="shared" si="661"/>
        <v>0</v>
      </c>
      <c r="V666">
        <f t="shared" si="662"/>
        <v>0</v>
      </c>
      <c r="W666">
        <f t="shared" si="663"/>
        <v>0</v>
      </c>
      <c r="X666">
        <f t="shared" si="664"/>
        <v>0</v>
      </c>
      <c r="Y666">
        <f t="shared" si="665"/>
        <v>0</v>
      </c>
      <c r="AA666">
        <v>47636896</v>
      </c>
      <c r="AB666">
        <f t="shared" si="666"/>
        <v>267.44</v>
      </c>
      <c r="AC666">
        <f t="shared" si="692"/>
        <v>267.44</v>
      </c>
      <c r="AD666">
        <f t="shared" si="695"/>
        <v>0</v>
      </c>
      <c r="AE666">
        <f t="shared" si="696"/>
        <v>0</v>
      </c>
      <c r="AF666">
        <f t="shared" si="696"/>
        <v>0</v>
      </c>
      <c r="AG666">
        <f t="shared" si="668"/>
        <v>0</v>
      </c>
      <c r="AH666">
        <f t="shared" si="697"/>
        <v>0</v>
      </c>
      <c r="AI666">
        <f t="shared" si="697"/>
        <v>0</v>
      </c>
      <c r="AJ666">
        <f t="shared" si="669"/>
        <v>0</v>
      </c>
      <c r="AK666">
        <v>267.44</v>
      </c>
      <c r="AL666">
        <v>267.44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108</v>
      </c>
      <c r="AU666">
        <v>55</v>
      </c>
      <c r="AV666">
        <v>1</v>
      </c>
      <c r="AW666">
        <v>1</v>
      </c>
      <c r="AZ666">
        <v>1</v>
      </c>
      <c r="BA666">
        <v>1</v>
      </c>
      <c r="BB666">
        <v>1</v>
      </c>
      <c r="BC666">
        <v>1</v>
      </c>
      <c r="BD666" t="s">
        <v>3</v>
      </c>
      <c r="BE666" t="s">
        <v>3</v>
      </c>
      <c r="BF666" t="s">
        <v>3</v>
      </c>
      <c r="BG666" t="s">
        <v>3</v>
      </c>
      <c r="BH666">
        <v>3</v>
      </c>
      <c r="BI666">
        <v>1</v>
      </c>
      <c r="BJ666" t="s">
        <v>456</v>
      </c>
      <c r="BM666">
        <v>12001</v>
      </c>
      <c r="BN666">
        <v>0</v>
      </c>
      <c r="BO666" t="s">
        <v>3</v>
      </c>
      <c r="BP666">
        <v>0</v>
      </c>
      <c r="BQ666">
        <v>2</v>
      </c>
      <c r="BR666">
        <v>0</v>
      </c>
      <c r="BS666">
        <v>1</v>
      </c>
      <c r="BT666">
        <v>1</v>
      </c>
      <c r="BU666">
        <v>1</v>
      </c>
      <c r="BV666">
        <v>1</v>
      </c>
      <c r="BW666">
        <v>1</v>
      </c>
      <c r="BX666">
        <v>1</v>
      </c>
      <c r="BY666" t="s">
        <v>3</v>
      </c>
      <c r="BZ666">
        <v>120</v>
      </c>
      <c r="CA666">
        <v>65</v>
      </c>
      <c r="CE666">
        <v>0</v>
      </c>
      <c r="CF666">
        <v>0</v>
      </c>
      <c r="CG666">
        <v>0</v>
      </c>
      <c r="CM666">
        <v>0</v>
      </c>
      <c r="CN666" t="s">
        <v>3</v>
      </c>
      <c r="CO666">
        <v>0</v>
      </c>
      <c r="CP666">
        <f t="shared" si="670"/>
        <v>267.44</v>
      </c>
      <c r="CQ666">
        <f t="shared" si="671"/>
        <v>267.44</v>
      </c>
      <c r="CR666">
        <f t="shared" si="672"/>
        <v>0</v>
      </c>
      <c r="CS666">
        <f t="shared" si="673"/>
        <v>0</v>
      </c>
      <c r="CT666">
        <f t="shared" si="674"/>
        <v>0</v>
      </c>
      <c r="CU666">
        <f t="shared" si="675"/>
        <v>0</v>
      </c>
      <c r="CV666">
        <f t="shared" si="676"/>
        <v>0</v>
      </c>
      <c r="CW666">
        <f t="shared" si="677"/>
        <v>0</v>
      </c>
      <c r="CX666">
        <f t="shared" si="678"/>
        <v>0</v>
      </c>
      <c r="CY666">
        <f t="shared" si="679"/>
        <v>0</v>
      </c>
      <c r="CZ666">
        <f t="shared" si="680"/>
        <v>0</v>
      </c>
      <c r="DC666" t="s">
        <v>3</v>
      </c>
      <c r="DD666" t="s">
        <v>3</v>
      </c>
      <c r="DE666" t="s">
        <v>3</v>
      </c>
      <c r="DF666" t="s">
        <v>3</v>
      </c>
      <c r="DG666" t="s">
        <v>3</v>
      </c>
      <c r="DH666" t="s">
        <v>3</v>
      </c>
      <c r="DI666" t="s">
        <v>3</v>
      </c>
      <c r="DJ666" t="s">
        <v>3</v>
      </c>
      <c r="DK666" t="s">
        <v>3</v>
      </c>
      <c r="DL666" t="s">
        <v>3</v>
      </c>
      <c r="DM666" t="s">
        <v>3</v>
      </c>
      <c r="DN666">
        <v>0</v>
      </c>
      <c r="DO666">
        <v>0</v>
      </c>
      <c r="DP666">
        <v>1</v>
      </c>
      <c r="DQ666">
        <v>1</v>
      </c>
      <c r="DU666">
        <v>1010</v>
      </c>
      <c r="DV666" t="s">
        <v>337</v>
      </c>
      <c r="DW666" t="s">
        <v>337</v>
      </c>
      <c r="DX666">
        <v>1</v>
      </c>
      <c r="EE666">
        <v>45919572</v>
      </c>
      <c r="EF666">
        <v>2</v>
      </c>
      <c r="EG666" t="s">
        <v>24</v>
      </c>
      <c r="EH666">
        <v>0</v>
      </c>
      <c r="EI666" t="s">
        <v>3</v>
      </c>
      <c r="EJ666">
        <v>1</v>
      </c>
      <c r="EK666">
        <v>12001</v>
      </c>
      <c r="EL666" t="s">
        <v>446</v>
      </c>
      <c r="EM666" t="s">
        <v>447</v>
      </c>
      <c r="EO666" t="s">
        <v>3</v>
      </c>
      <c r="EQ666">
        <v>0</v>
      </c>
      <c r="ER666">
        <v>267.44</v>
      </c>
      <c r="ES666">
        <v>267.44</v>
      </c>
      <c r="ET666">
        <v>0</v>
      </c>
      <c r="EU666">
        <v>0</v>
      </c>
      <c r="EV666">
        <v>0</v>
      </c>
      <c r="EW666">
        <v>0</v>
      </c>
      <c r="EX666">
        <v>0</v>
      </c>
      <c r="FQ666">
        <v>0</v>
      </c>
      <c r="FR666">
        <f t="shared" si="681"/>
        <v>0</v>
      </c>
      <c r="FS666">
        <v>0</v>
      </c>
      <c r="FT666" t="s">
        <v>28</v>
      </c>
      <c r="FU666" t="s">
        <v>29</v>
      </c>
      <c r="FX666">
        <v>108</v>
      </c>
      <c r="FY666">
        <v>55.25</v>
      </c>
      <c r="GA666" t="s">
        <v>3</v>
      </c>
      <c r="GD666">
        <v>1</v>
      </c>
      <c r="GF666">
        <v>-935975544</v>
      </c>
      <c r="GG666">
        <v>2</v>
      </c>
      <c r="GH666">
        <v>1</v>
      </c>
      <c r="GI666">
        <v>-2</v>
      </c>
      <c r="GJ666">
        <v>0</v>
      </c>
      <c r="GK666">
        <v>0</v>
      </c>
      <c r="GL666">
        <f t="shared" si="682"/>
        <v>0</v>
      </c>
      <c r="GM666">
        <f t="shared" si="683"/>
        <v>267.44</v>
      </c>
      <c r="GN666">
        <f t="shared" si="684"/>
        <v>267.44</v>
      </c>
      <c r="GO666">
        <f t="shared" si="685"/>
        <v>0</v>
      </c>
      <c r="GP666">
        <f t="shared" si="686"/>
        <v>0</v>
      </c>
      <c r="GR666">
        <v>0</v>
      </c>
      <c r="GS666">
        <v>3</v>
      </c>
      <c r="GT666">
        <v>0</v>
      </c>
      <c r="GU666" t="s">
        <v>3</v>
      </c>
      <c r="GV666">
        <f t="shared" si="687"/>
        <v>0</v>
      </c>
      <c r="GW666">
        <v>1</v>
      </c>
      <c r="GX666">
        <f t="shared" si="688"/>
        <v>0</v>
      </c>
      <c r="HA666">
        <v>0</v>
      </c>
      <c r="HB666">
        <v>0</v>
      </c>
      <c r="HC666">
        <f t="shared" si="689"/>
        <v>0</v>
      </c>
      <c r="IK666">
        <v>0</v>
      </c>
    </row>
    <row r="667" spans="1:245" x14ac:dyDescent="0.2">
      <c r="A667">
        <v>18</v>
      </c>
      <c r="B667">
        <v>1</v>
      </c>
      <c r="C667">
        <v>1573</v>
      </c>
      <c r="E667" t="s">
        <v>574</v>
      </c>
      <c r="F667" t="s">
        <v>454</v>
      </c>
      <c r="G667" t="s">
        <v>455</v>
      </c>
      <c r="H667" t="s">
        <v>337</v>
      </c>
      <c r="I667">
        <f>I663*J667</f>
        <v>1</v>
      </c>
      <c r="J667">
        <v>0.16666666666666666</v>
      </c>
      <c r="O667">
        <f t="shared" si="655"/>
        <v>267.44</v>
      </c>
      <c r="P667">
        <f t="shared" si="656"/>
        <v>267.44</v>
      </c>
      <c r="Q667">
        <f t="shared" si="657"/>
        <v>0</v>
      </c>
      <c r="R667">
        <f t="shared" si="658"/>
        <v>0</v>
      </c>
      <c r="S667">
        <f t="shared" si="659"/>
        <v>0</v>
      </c>
      <c r="T667">
        <f t="shared" si="660"/>
        <v>0</v>
      </c>
      <c r="U667">
        <f t="shared" si="661"/>
        <v>0</v>
      </c>
      <c r="V667">
        <f t="shared" si="662"/>
        <v>0</v>
      </c>
      <c r="W667">
        <f t="shared" si="663"/>
        <v>0</v>
      </c>
      <c r="X667">
        <f t="shared" si="664"/>
        <v>0</v>
      </c>
      <c r="Y667">
        <f t="shared" si="665"/>
        <v>0</v>
      </c>
      <c r="AA667">
        <v>47641669</v>
      </c>
      <c r="AB667">
        <f t="shared" si="666"/>
        <v>267.44</v>
      </c>
      <c r="AC667">
        <f t="shared" si="692"/>
        <v>267.44</v>
      </c>
      <c r="AD667">
        <f t="shared" si="695"/>
        <v>0</v>
      </c>
      <c r="AE667">
        <f t="shared" si="696"/>
        <v>0</v>
      </c>
      <c r="AF667">
        <f t="shared" si="696"/>
        <v>0</v>
      </c>
      <c r="AG667">
        <f t="shared" si="668"/>
        <v>0</v>
      </c>
      <c r="AH667">
        <f t="shared" si="697"/>
        <v>0</v>
      </c>
      <c r="AI667">
        <f t="shared" si="697"/>
        <v>0</v>
      </c>
      <c r="AJ667">
        <f t="shared" si="669"/>
        <v>0</v>
      </c>
      <c r="AK667">
        <v>267.44</v>
      </c>
      <c r="AL667">
        <v>267.44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108</v>
      </c>
      <c r="AU667">
        <v>55</v>
      </c>
      <c r="AV667">
        <v>1</v>
      </c>
      <c r="AW667">
        <v>1</v>
      </c>
      <c r="AZ667">
        <v>1</v>
      </c>
      <c r="BA667">
        <v>1</v>
      </c>
      <c r="BB667">
        <v>1</v>
      </c>
      <c r="BC667">
        <v>1</v>
      </c>
      <c r="BD667" t="s">
        <v>3</v>
      </c>
      <c r="BE667" t="s">
        <v>3</v>
      </c>
      <c r="BF667" t="s">
        <v>3</v>
      </c>
      <c r="BG667" t="s">
        <v>3</v>
      </c>
      <c r="BH667">
        <v>3</v>
      </c>
      <c r="BI667">
        <v>1</v>
      </c>
      <c r="BJ667" t="s">
        <v>456</v>
      </c>
      <c r="BM667">
        <v>12001</v>
      </c>
      <c r="BN667">
        <v>0</v>
      </c>
      <c r="BO667" t="s">
        <v>3</v>
      </c>
      <c r="BP667">
        <v>0</v>
      </c>
      <c r="BQ667">
        <v>2</v>
      </c>
      <c r="BR667">
        <v>0</v>
      </c>
      <c r="BS667">
        <v>1</v>
      </c>
      <c r="BT667">
        <v>1</v>
      </c>
      <c r="BU667">
        <v>1</v>
      </c>
      <c r="BV667">
        <v>1</v>
      </c>
      <c r="BW667">
        <v>1</v>
      </c>
      <c r="BX667">
        <v>1</v>
      </c>
      <c r="BY667" t="s">
        <v>3</v>
      </c>
      <c r="BZ667">
        <v>120</v>
      </c>
      <c r="CA667">
        <v>65</v>
      </c>
      <c r="CE667">
        <v>0</v>
      </c>
      <c r="CF667">
        <v>0</v>
      </c>
      <c r="CG667">
        <v>0</v>
      </c>
      <c r="CM667">
        <v>0</v>
      </c>
      <c r="CN667" t="s">
        <v>3</v>
      </c>
      <c r="CO667">
        <v>0</v>
      </c>
      <c r="CP667">
        <f t="shared" si="670"/>
        <v>267.44</v>
      </c>
      <c r="CQ667">
        <f t="shared" si="671"/>
        <v>267.44</v>
      </c>
      <c r="CR667">
        <f t="shared" si="672"/>
        <v>0</v>
      </c>
      <c r="CS667">
        <f t="shared" si="673"/>
        <v>0</v>
      </c>
      <c r="CT667">
        <f t="shared" si="674"/>
        <v>0</v>
      </c>
      <c r="CU667">
        <f t="shared" si="675"/>
        <v>0</v>
      </c>
      <c r="CV667">
        <f t="shared" si="676"/>
        <v>0</v>
      </c>
      <c r="CW667">
        <f t="shared" si="677"/>
        <v>0</v>
      </c>
      <c r="CX667">
        <f t="shared" si="678"/>
        <v>0</v>
      </c>
      <c r="CY667">
        <f t="shared" si="679"/>
        <v>0</v>
      </c>
      <c r="CZ667">
        <f t="shared" si="680"/>
        <v>0</v>
      </c>
      <c r="DC667" t="s">
        <v>3</v>
      </c>
      <c r="DD667" t="s">
        <v>3</v>
      </c>
      <c r="DE667" t="s">
        <v>3</v>
      </c>
      <c r="DF667" t="s">
        <v>3</v>
      </c>
      <c r="DG667" t="s">
        <v>3</v>
      </c>
      <c r="DH667" t="s">
        <v>3</v>
      </c>
      <c r="DI667" t="s">
        <v>3</v>
      </c>
      <c r="DJ667" t="s">
        <v>3</v>
      </c>
      <c r="DK667" t="s">
        <v>3</v>
      </c>
      <c r="DL667" t="s">
        <v>3</v>
      </c>
      <c r="DM667" t="s">
        <v>3</v>
      </c>
      <c r="DN667">
        <v>0</v>
      </c>
      <c r="DO667">
        <v>0</v>
      </c>
      <c r="DP667">
        <v>1</v>
      </c>
      <c r="DQ667">
        <v>1</v>
      </c>
      <c r="DU667">
        <v>1010</v>
      </c>
      <c r="DV667" t="s">
        <v>337</v>
      </c>
      <c r="DW667" t="s">
        <v>337</v>
      </c>
      <c r="DX667">
        <v>1</v>
      </c>
      <c r="EE667">
        <v>45919572</v>
      </c>
      <c r="EF667">
        <v>2</v>
      </c>
      <c r="EG667" t="s">
        <v>24</v>
      </c>
      <c r="EH667">
        <v>0</v>
      </c>
      <c r="EI667" t="s">
        <v>3</v>
      </c>
      <c r="EJ667">
        <v>1</v>
      </c>
      <c r="EK667">
        <v>12001</v>
      </c>
      <c r="EL667" t="s">
        <v>446</v>
      </c>
      <c r="EM667" t="s">
        <v>447</v>
      </c>
      <c r="EO667" t="s">
        <v>3</v>
      </c>
      <c r="EQ667">
        <v>0</v>
      </c>
      <c r="ER667">
        <v>267.44</v>
      </c>
      <c r="ES667">
        <v>267.44</v>
      </c>
      <c r="ET667">
        <v>0</v>
      </c>
      <c r="EU667">
        <v>0</v>
      </c>
      <c r="EV667">
        <v>0</v>
      </c>
      <c r="EW667">
        <v>0</v>
      </c>
      <c r="EX667">
        <v>0</v>
      </c>
      <c r="FQ667">
        <v>0</v>
      </c>
      <c r="FR667">
        <f t="shared" si="681"/>
        <v>0</v>
      </c>
      <c r="FS667">
        <v>0</v>
      </c>
      <c r="FT667" t="s">
        <v>28</v>
      </c>
      <c r="FU667" t="s">
        <v>29</v>
      </c>
      <c r="FX667">
        <v>108</v>
      </c>
      <c r="FY667">
        <v>55.25</v>
      </c>
      <c r="GA667" t="s">
        <v>3</v>
      </c>
      <c r="GD667">
        <v>1</v>
      </c>
      <c r="GF667">
        <v>-935975544</v>
      </c>
      <c r="GG667">
        <v>2</v>
      </c>
      <c r="GH667">
        <v>1</v>
      </c>
      <c r="GI667">
        <v>-2</v>
      </c>
      <c r="GJ667">
        <v>0</v>
      </c>
      <c r="GK667">
        <v>0</v>
      </c>
      <c r="GL667">
        <f t="shared" si="682"/>
        <v>0</v>
      </c>
      <c r="GM667">
        <f t="shared" si="683"/>
        <v>267.44</v>
      </c>
      <c r="GN667">
        <f t="shared" si="684"/>
        <v>267.44</v>
      </c>
      <c r="GO667">
        <f t="shared" si="685"/>
        <v>0</v>
      </c>
      <c r="GP667">
        <f t="shared" si="686"/>
        <v>0</v>
      </c>
      <c r="GR667">
        <v>0</v>
      </c>
      <c r="GS667">
        <v>0</v>
      </c>
      <c r="GT667">
        <v>0</v>
      </c>
      <c r="GU667" t="s">
        <v>3</v>
      </c>
      <c r="GV667">
        <f t="shared" si="687"/>
        <v>0</v>
      </c>
      <c r="GW667">
        <v>1</v>
      </c>
      <c r="GX667">
        <f t="shared" si="688"/>
        <v>0</v>
      </c>
      <c r="HA667">
        <v>0</v>
      </c>
      <c r="HB667">
        <v>0</v>
      </c>
      <c r="HC667">
        <f t="shared" si="689"/>
        <v>0</v>
      </c>
      <c r="IK667">
        <v>0</v>
      </c>
    </row>
    <row r="668" spans="1:245" x14ac:dyDescent="0.2">
      <c r="A668">
        <v>18</v>
      </c>
      <c r="B668">
        <v>1</v>
      </c>
      <c r="C668">
        <v>1567</v>
      </c>
      <c r="E668" t="s">
        <v>575</v>
      </c>
      <c r="F668" t="s">
        <v>458</v>
      </c>
      <c r="G668" t="s">
        <v>459</v>
      </c>
      <c r="H668" t="s">
        <v>337</v>
      </c>
      <c r="I668">
        <f>I662*J668</f>
        <v>1</v>
      </c>
      <c r="J668">
        <v>0.16666666666666666</v>
      </c>
      <c r="O668">
        <f t="shared" si="655"/>
        <v>213.23</v>
      </c>
      <c r="P668">
        <f t="shared" si="656"/>
        <v>213.23</v>
      </c>
      <c r="Q668">
        <f t="shared" si="657"/>
        <v>0</v>
      </c>
      <c r="R668">
        <f t="shared" si="658"/>
        <v>0</v>
      </c>
      <c r="S668">
        <f t="shared" si="659"/>
        <v>0</v>
      </c>
      <c r="T668">
        <f t="shared" si="660"/>
        <v>0</v>
      </c>
      <c r="U668">
        <f t="shared" si="661"/>
        <v>0</v>
      </c>
      <c r="V668">
        <f t="shared" si="662"/>
        <v>0</v>
      </c>
      <c r="W668">
        <f t="shared" si="663"/>
        <v>0</v>
      </c>
      <c r="X668">
        <f t="shared" si="664"/>
        <v>0</v>
      </c>
      <c r="Y668">
        <f t="shared" si="665"/>
        <v>0</v>
      </c>
      <c r="AA668">
        <v>47636896</v>
      </c>
      <c r="AB668">
        <f>ROUND((AC668+AD668+AF668),6)</f>
        <v>213.23</v>
      </c>
      <c r="AC668">
        <f t="shared" si="692"/>
        <v>213.23</v>
      </c>
      <c r="AD668">
        <f t="shared" si="695"/>
        <v>0</v>
      </c>
      <c r="AE668">
        <f t="shared" si="696"/>
        <v>0</v>
      </c>
      <c r="AF668">
        <f t="shared" si="696"/>
        <v>0</v>
      </c>
      <c r="AG668">
        <f t="shared" si="668"/>
        <v>0</v>
      </c>
      <c r="AH668">
        <f t="shared" si="697"/>
        <v>0</v>
      </c>
      <c r="AI668">
        <f t="shared" si="697"/>
        <v>0</v>
      </c>
      <c r="AJ668">
        <f t="shared" si="669"/>
        <v>0</v>
      </c>
      <c r="AK668">
        <v>213.23</v>
      </c>
      <c r="AL668">
        <v>213.23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108</v>
      </c>
      <c r="AU668">
        <v>55</v>
      </c>
      <c r="AV668">
        <v>1</v>
      </c>
      <c r="AW668">
        <v>1</v>
      </c>
      <c r="AZ668">
        <v>1</v>
      </c>
      <c r="BA668">
        <v>1</v>
      </c>
      <c r="BB668">
        <v>1</v>
      </c>
      <c r="BC668">
        <v>1</v>
      </c>
      <c r="BD668" t="s">
        <v>3</v>
      </c>
      <c r="BE668" t="s">
        <v>3</v>
      </c>
      <c r="BF668" t="s">
        <v>3</v>
      </c>
      <c r="BG668" t="s">
        <v>3</v>
      </c>
      <c r="BH668">
        <v>3</v>
      </c>
      <c r="BI668">
        <v>1</v>
      </c>
      <c r="BJ668" t="s">
        <v>460</v>
      </c>
      <c r="BM668">
        <v>12001</v>
      </c>
      <c r="BN668">
        <v>0</v>
      </c>
      <c r="BO668" t="s">
        <v>3</v>
      </c>
      <c r="BP668">
        <v>0</v>
      </c>
      <c r="BQ668">
        <v>2</v>
      </c>
      <c r="BR668">
        <v>0</v>
      </c>
      <c r="BS668">
        <v>1</v>
      </c>
      <c r="BT668">
        <v>1</v>
      </c>
      <c r="BU668">
        <v>1</v>
      </c>
      <c r="BV668">
        <v>1</v>
      </c>
      <c r="BW668">
        <v>1</v>
      </c>
      <c r="BX668">
        <v>1</v>
      </c>
      <c r="BY668" t="s">
        <v>3</v>
      </c>
      <c r="BZ668">
        <v>120</v>
      </c>
      <c r="CA668">
        <v>65</v>
      </c>
      <c r="CE668">
        <v>0</v>
      </c>
      <c r="CF668">
        <v>0</v>
      </c>
      <c r="CG668">
        <v>0</v>
      </c>
      <c r="CM668">
        <v>0</v>
      </c>
      <c r="CN668" t="s">
        <v>3</v>
      </c>
      <c r="CO668">
        <v>0</v>
      </c>
      <c r="CP668">
        <f t="shared" si="670"/>
        <v>213.23</v>
      </c>
      <c r="CQ668">
        <f t="shared" si="671"/>
        <v>213.23</v>
      </c>
      <c r="CR668">
        <f t="shared" si="672"/>
        <v>0</v>
      </c>
      <c r="CS668">
        <f t="shared" si="673"/>
        <v>0</v>
      </c>
      <c r="CT668">
        <f t="shared" si="674"/>
        <v>0</v>
      </c>
      <c r="CU668">
        <f t="shared" si="675"/>
        <v>0</v>
      </c>
      <c r="CV668">
        <f t="shared" si="676"/>
        <v>0</v>
      </c>
      <c r="CW668">
        <f t="shared" si="677"/>
        <v>0</v>
      </c>
      <c r="CX668">
        <f t="shared" si="678"/>
        <v>0</v>
      </c>
      <c r="CY668">
        <f t="shared" si="679"/>
        <v>0</v>
      </c>
      <c r="CZ668">
        <f t="shared" si="680"/>
        <v>0</v>
      </c>
      <c r="DC668" t="s">
        <v>3</v>
      </c>
      <c r="DD668" t="s">
        <v>3</v>
      </c>
      <c r="DE668" t="s">
        <v>3</v>
      </c>
      <c r="DF668" t="s">
        <v>3</v>
      </c>
      <c r="DG668" t="s">
        <v>3</v>
      </c>
      <c r="DH668" t="s">
        <v>3</v>
      </c>
      <c r="DI668" t="s">
        <v>3</v>
      </c>
      <c r="DJ668" t="s">
        <v>3</v>
      </c>
      <c r="DK668" t="s">
        <v>3</v>
      </c>
      <c r="DL668" t="s">
        <v>3</v>
      </c>
      <c r="DM668" t="s">
        <v>3</v>
      </c>
      <c r="DN668">
        <v>0</v>
      </c>
      <c r="DO668">
        <v>0</v>
      </c>
      <c r="DP668">
        <v>1</v>
      </c>
      <c r="DQ668">
        <v>1</v>
      </c>
      <c r="DU668">
        <v>1010</v>
      </c>
      <c r="DV668" t="s">
        <v>337</v>
      </c>
      <c r="DW668" t="s">
        <v>337</v>
      </c>
      <c r="DX668">
        <v>1</v>
      </c>
      <c r="EE668">
        <v>45919572</v>
      </c>
      <c r="EF668">
        <v>2</v>
      </c>
      <c r="EG668" t="s">
        <v>24</v>
      </c>
      <c r="EH668">
        <v>0</v>
      </c>
      <c r="EI668" t="s">
        <v>3</v>
      </c>
      <c r="EJ668">
        <v>1</v>
      </c>
      <c r="EK668">
        <v>12001</v>
      </c>
      <c r="EL668" t="s">
        <v>446</v>
      </c>
      <c r="EM668" t="s">
        <v>447</v>
      </c>
      <c r="EO668" t="s">
        <v>3</v>
      </c>
      <c r="EQ668">
        <v>0</v>
      </c>
      <c r="ER668">
        <v>213.23</v>
      </c>
      <c r="ES668">
        <v>213.23</v>
      </c>
      <c r="ET668">
        <v>0</v>
      </c>
      <c r="EU668">
        <v>0</v>
      </c>
      <c r="EV668">
        <v>0</v>
      </c>
      <c r="EW668">
        <v>0</v>
      </c>
      <c r="EX668">
        <v>0</v>
      </c>
      <c r="FQ668">
        <v>0</v>
      </c>
      <c r="FR668">
        <f t="shared" si="681"/>
        <v>0</v>
      </c>
      <c r="FS668">
        <v>0</v>
      </c>
      <c r="FT668" t="s">
        <v>28</v>
      </c>
      <c r="FU668" t="s">
        <v>29</v>
      </c>
      <c r="FX668">
        <v>108</v>
      </c>
      <c r="FY668">
        <v>55.25</v>
      </c>
      <c r="GA668" t="s">
        <v>3</v>
      </c>
      <c r="GD668">
        <v>1</v>
      </c>
      <c r="GF668">
        <v>231315228</v>
      </c>
      <c r="GG668">
        <v>2</v>
      </c>
      <c r="GH668">
        <v>1</v>
      </c>
      <c r="GI668">
        <v>-2</v>
      </c>
      <c r="GJ668">
        <v>0</v>
      </c>
      <c r="GK668">
        <v>0</v>
      </c>
      <c r="GL668">
        <f t="shared" si="682"/>
        <v>0</v>
      </c>
      <c r="GM668">
        <f t="shared" si="683"/>
        <v>213.23</v>
      </c>
      <c r="GN668">
        <f t="shared" si="684"/>
        <v>213.23</v>
      </c>
      <c r="GO668">
        <f t="shared" si="685"/>
        <v>0</v>
      </c>
      <c r="GP668">
        <f t="shared" si="686"/>
        <v>0</v>
      </c>
      <c r="GR668">
        <v>0</v>
      </c>
      <c r="GS668">
        <v>3</v>
      </c>
      <c r="GT668">
        <v>0</v>
      </c>
      <c r="GU668" t="s">
        <v>3</v>
      </c>
      <c r="GV668">
        <f t="shared" si="687"/>
        <v>0</v>
      </c>
      <c r="GW668">
        <v>1</v>
      </c>
      <c r="GX668">
        <f t="shared" si="688"/>
        <v>0</v>
      </c>
      <c r="HA668">
        <v>0</v>
      </c>
      <c r="HB668">
        <v>0</v>
      </c>
      <c r="HC668">
        <f t="shared" si="689"/>
        <v>0</v>
      </c>
      <c r="IK668">
        <v>0</v>
      </c>
    </row>
    <row r="669" spans="1:245" x14ac:dyDescent="0.2">
      <c r="A669">
        <v>18</v>
      </c>
      <c r="B669">
        <v>1</v>
      </c>
      <c r="C669">
        <v>1572</v>
      </c>
      <c r="E669" t="s">
        <v>575</v>
      </c>
      <c r="F669" t="s">
        <v>458</v>
      </c>
      <c r="G669" t="s">
        <v>459</v>
      </c>
      <c r="H669" t="s">
        <v>337</v>
      </c>
      <c r="I669">
        <f>I663*J669</f>
        <v>1</v>
      </c>
      <c r="J669">
        <v>0.16666666666666666</v>
      </c>
      <c r="O669">
        <f t="shared" si="655"/>
        <v>213.23</v>
      </c>
      <c r="P669">
        <f t="shared" si="656"/>
        <v>213.23</v>
      </c>
      <c r="Q669">
        <f t="shared" si="657"/>
        <v>0</v>
      </c>
      <c r="R669">
        <f t="shared" si="658"/>
        <v>0</v>
      </c>
      <c r="S669">
        <f t="shared" si="659"/>
        <v>0</v>
      </c>
      <c r="T669">
        <f t="shared" si="660"/>
        <v>0</v>
      </c>
      <c r="U669">
        <f t="shared" si="661"/>
        <v>0</v>
      </c>
      <c r="V669">
        <f t="shared" si="662"/>
        <v>0</v>
      </c>
      <c r="W669">
        <f t="shared" si="663"/>
        <v>0</v>
      </c>
      <c r="X669">
        <f t="shared" si="664"/>
        <v>0</v>
      </c>
      <c r="Y669">
        <f t="shared" si="665"/>
        <v>0</v>
      </c>
      <c r="AA669">
        <v>47641669</v>
      </c>
      <c r="AB669">
        <f>ROUND((AC669+AD669+AF669),6)</f>
        <v>213.23</v>
      </c>
      <c r="AC669">
        <f t="shared" si="692"/>
        <v>213.23</v>
      </c>
      <c r="AD669">
        <f t="shared" si="695"/>
        <v>0</v>
      </c>
      <c r="AE669">
        <f t="shared" si="696"/>
        <v>0</v>
      </c>
      <c r="AF669">
        <f t="shared" si="696"/>
        <v>0</v>
      </c>
      <c r="AG669">
        <f t="shared" si="668"/>
        <v>0</v>
      </c>
      <c r="AH669">
        <f t="shared" si="697"/>
        <v>0</v>
      </c>
      <c r="AI669">
        <f t="shared" si="697"/>
        <v>0</v>
      </c>
      <c r="AJ669">
        <f t="shared" si="669"/>
        <v>0</v>
      </c>
      <c r="AK669">
        <v>213.23</v>
      </c>
      <c r="AL669">
        <v>213.23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108</v>
      </c>
      <c r="AU669">
        <v>55</v>
      </c>
      <c r="AV669">
        <v>1</v>
      </c>
      <c r="AW669">
        <v>1</v>
      </c>
      <c r="AZ669">
        <v>1</v>
      </c>
      <c r="BA669">
        <v>1</v>
      </c>
      <c r="BB669">
        <v>1</v>
      </c>
      <c r="BC669">
        <v>1</v>
      </c>
      <c r="BD669" t="s">
        <v>3</v>
      </c>
      <c r="BE669" t="s">
        <v>3</v>
      </c>
      <c r="BF669" t="s">
        <v>3</v>
      </c>
      <c r="BG669" t="s">
        <v>3</v>
      </c>
      <c r="BH669">
        <v>3</v>
      </c>
      <c r="BI669">
        <v>1</v>
      </c>
      <c r="BJ669" t="s">
        <v>460</v>
      </c>
      <c r="BM669">
        <v>12001</v>
      </c>
      <c r="BN669">
        <v>0</v>
      </c>
      <c r="BO669" t="s">
        <v>3</v>
      </c>
      <c r="BP669">
        <v>0</v>
      </c>
      <c r="BQ669">
        <v>2</v>
      </c>
      <c r="BR669">
        <v>0</v>
      </c>
      <c r="BS669">
        <v>1</v>
      </c>
      <c r="BT669">
        <v>1</v>
      </c>
      <c r="BU669">
        <v>1</v>
      </c>
      <c r="BV669">
        <v>1</v>
      </c>
      <c r="BW669">
        <v>1</v>
      </c>
      <c r="BX669">
        <v>1</v>
      </c>
      <c r="BY669" t="s">
        <v>3</v>
      </c>
      <c r="BZ669">
        <v>120</v>
      </c>
      <c r="CA669">
        <v>65</v>
      </c>
      <c r="CE669">
        <v>0</v>
      </c>
      <c r="CF669">
        <v>0</v>
      </c>
      <c r="CG669">
        <v>0</v>
      </c>
      <c r="CM669">
        <v>0</v>
      </c>
      <c r="CN669" t="s">
        <v>3</v>
      </c>
      <c r="CO669">
        <v>0</v>
      </c>
      <c r="CP669">
        <f t="shared" si="670"/>
        <v>213.23</v>
      </c>
      <c r="CQ669">
        <f t="shared" si="671"/>
        <v>213.23</v>
      </c>
      <c r="CR669">
        <f t="shared" si="672"/>
        <v>0</v>
      </c>
      <c r="CS669">
        <f t="shared" si="673"/>
        <v>0</v>
      </c>
      <c r="CT669">
        <f t="shared" si="674"/>
        <v>0</v>
      </c>
      <c r="CU669">
        <f t="shared" si="675"/>
        <v>0</v>
      </c>
      <c r="CV669">
        <f t="shared" si="676"/>
        <v>0</v>
      </c>
      <c r="CW669">
        <f t="shared" si="677"/>
        <v>0</v>
      </c>
      <c r="CX669">
        <f t="shared" si="678"/>
        <v>0</v>
      </c>
      <c r="CY669">
        <f t="shared" si="679"/>
        <v>0</v>
      </c>
      <c r="CZ669">
        <f t="shared" si="680"/>
        <v>0</v>
      </c>
      <c r="DC669" t="s">
        <v>3</v>
      </c>
      <c r="DD669" t="s">
        <v>3</v>
      </c>
      <c r="DE669" t="s">
        <v>3</v>
      </c>
      <c r="DF669" t="s">
        <v>3</v>
      </c>
      <c r="DG669" t="s">
        <v>3</v>
      </c>
      <c r="DH669" t="s">
        <v>3</v>
      </c>
      <c r="DI669" t="s">
        <v>3</v>
      </c>
      <c r="DJ669" t="s">
        <v>3</v>
      </c>
      <c r="DK669" t="s">
        <v>3</v>
      </c>
      <c r="DL669" t="s">
        <v>3</v>
      </c>
      <c r="DM669" t="s">
        <v>3</v>
      </c>
      <c r="DN669">
        <v>0</v>
      </c>
      <c r="DO669">
        <v>0</v>
      </c>
      <c r="DP669">
        <v>1</v>
      </c>
      <c r="DQ669">
        <v>1</v>
      </c>
      <c r="DU669">
        <v>1010</v>
      </c>
      <c r="DV669" t="s">
        <v>337</v>
      </c>
      <c r="DW669" t="s">
        <v>337</v>
      </c>
      <c r="DX669">
        <v>1</v>
      </c>
      <c r="EE669">
        <v>45919572</v>
      </c>
      <c r="EF669">
        <v>2</v>
      </c>
      <c r="EG669" t="s">
        <v>24</v>
      </c>
      <c r="EH669">
        <v>0</v>
      </c>
      <c r="EI669" t="s">
        <v>3</v>
      </c>
      <c r="EJ669">
        <v>1</v>
      </c>
      <c r="EK669">
        <v>12001</v>
      </c>
      <c r="EL669" t="s">
        <v>446</v>
      </c>
      <c r="EM669" t="s">
        <v>447</v>
      </c>
      <c r="EO669" t="s">
        <v>3</v>
      </c>
      <c r="EQ669">
        <v>0</v>
      </c>
      <c r="ER669">
        <v>213.23</v>
      </c>
      <c r="ES669">
        <v>213.23</v>
      </c>
      <c r="ET669">
        <v>0</v>
      </c>
      <c r="EU669">
        <v>0</v>
      </c>
      <c r="EV669">
        <v>0</v>
      </c>
      <c r="EW669">
        <v>0</v>
      </c>
      <c r="EX669">
        <v>0</v>
      </c>
      <c r="FQ669">
        <v>0</v>
      </c>
      <c r="FR669">
        <f t="shared" si="681"/>
        <v>0</v>
      </c>
      <c r="FS669">
        <v>0</v>
      </c>
      <c r="FT669" t="s">
        <v>28</v>
      </c>
      <c r="FU669" t="s">
        <v>29</v>
      </c>
      <c r="FX669">
        <v>108</v>
      </c>
      <c r="FY669">
        <v>55.25</v>
      </c>
      <c r="GA669" t="s">
        <v>3</v>
      </c>
      <c r="GD669">
        <v>1</v>
      </c>
      <c r="GF669">
        <v>231315228</v>
      </c>
      <c r="GG669">
        <v>2</v>
      </c>
      <c r="GH669">
        <v>1</v>
      </c>
      <c r="GI669">
        <v>-2</v>
      </c>
      <c r="GJ669">
        <v>0</v>
      </c>
      <c r="GK669">
        <v>0</v>
      </c>
      <c r="GL669">
        <f t="shared" si="682"/>
        <v>0</v>
      </c>
      <c r="GM669">
        <f t="shared" si="683"/>
        <v>213.23</v>
      </c>
      <c r="GN669">
        <f t="shared" si="684"/>
        <v>213.23</v>
      </c>
      <c r="GO669">
        <f t="shared" si="685"/>
        <v>0</v>
      </c>
      <c r="GP669">
        <f t="shared" si="686"/>
        <v>0</v>
      </c>
      <c r="GR669">
        <v>0</v>
      </c>
      <c r="GS669">
        <v>0</v>
      </c>
      <c r="GT669">
        <v>0</v>
      </c>
      <c r="GU669" t="s">
        <v>3</v>
      </c>
      <c r="GV669">
        <f t="shared" si="687"/>
        <v>0</v>
      </c>
      <c r="GW669">
        <v>1</v>
      </c>
      <c r="GX669">
        <f t="shared" si="688"/>
        <v>0</v>
      </c>
      <c r="HA669">
        <v>0</v>
      </c>
      <c r="HB669">
        <v>0</v>
      </c>
      <c r="HC669">
        <f t="shared" si="689"/>
        <v>0</v>
      </c>
      <c r="IK669">
        <v>0</v>
      </c>
    </row>
    <row r="671" spans="1:245" x14ac:dyDescent="0.2">
      <c r="A671">
        <v>51</v>
      </c>
      <c r="B671">
        <f>B600</f>
        <v>1</v>
      </c>
      <c r="C671">
        <f>A600</f>
        <v>4</v>
      </c>
      <c r="D671">
        <f>ROW(A600)</f>
        <v>600</v>
      </c>
      <c r="F671" t="str">
        <f>IF(F600&lt;&gt;"",F600,"")</f>
        <v>Навес (вход №3)</v>
      </c>
      <c r="G671" t="str">
        <f>IF(G600&lt;&gt;"",G600,"")</f>
        <v>Навес (вход №3)</v>
      </c>
      <c r="H671">
        <v>0</v>
      </c>
      <c r="O671">
        <f t="shared" ref="O671:T671" si="698">ROUND(AB671,2)</f>
        <v>11192.12</v>
      </c>
      <c r="P671">
        <f t="shared" si="698"/>
        <v>10279.91</v>
      </c>
      <c r="Q671">
        <f t="shared" si="698"/>
        <v>388.31</v>
      </c>
      <c r="R671">
        <f t="shared" si="698"/>
        <v>37.590000000000003</v>
      </c>
      <c r="S671">
        <f t="shared" si="698"/>
        <v>523.9</v>
      </c>
      <c r="T671">
        <f t="shared" si="698"/>
        <v>0</v>
      </c>
      <c r="U671">
        <f>AH671</f>
        <v>59.652825249499983</v>
      </c>
      <c r="V671">
        <f>AI671</f>
        <v>2.7748884874999997</v>
      </c>
      <c r="W671">
        <f>ROUND(AJ671,2)</f>
        <v>0</v>
      </c>
      <c r="X671">
        <f>ROUND(AK671,2)</f>
        <v>516.70000000000005</v>
      </c>
      <c r="Y671">
        <f>ROUND(AL671,2)</f>
        <v>374.48</v>
      </c>
      <c r="AB671">
        <f>ROUND(SUMIF(AA604:AA669,"=47636896",O604:O669),2)</f>
        <v>11192.12</v>
      </c>
      <c r="AC671">
        <f>ROUND(SUMIF(AA604:AA669,"=47636896",P604:P669),2)</f>
        <v>10279.91</v>
      </c>
      <c r="AD671">
        <f>ROUND(SUMIF(AA604:AA669,"=47636896",Q604:Q669),2)</f>
        <v>388.31</v>
      </c>
      <c r="AE671">
        <f>ROUND(SUMIF(AA604:AA669,"=47636896",R604:R669),2)</f>
        <v>37.590000000000003</v>
      </c>
      <c r="AF671">
        <f>ROUND(SUMIF(AA604:AA669,"=47636896",S604:S669),2)</f>
        <v>523.9</v>
      </c>
      <c r="AG671">
        <f>ROUND(SUMIF(AA604:AA669,"=47636896",T604:T669),2)</f>
        <v>0</v>
      </c>
      <c r="AH671">
        <f>SUMIF(AA604:AA669,"=47636896",U604:U669)</f>
        <v>59.652825249499983</v>
      </c>
      <c r="AI671">
        <f>SUMIF(AA604:AA669,"=47636896",V604:V669)</f>
        <v>2.7748884874999997</v>
      </c>
      <c r="AJ671">
        <f>ROUND(SUMIF(AA604:AA669,"=47636896",W604:W669),2)</f>
        <v>0</v>
      </c>
      <c r="AK671">
        <f>ROUND(SUMIF(AA604:AA669,"=47636896",X604:X669),2)</f>
        <v>516.70000000000005</v>
      </c>
      <c r="AL671">
        <f>ROUND(SUMIF(AA604:AA669,"=47636896",Y604:Y669),2)</f>
        <v>374.48</v>
      </c>
      <c r="AO671">
        <f t="shared" ref="AO671:BC671" si="699">ROUND(BX671,2)</f>
        <v>0</v>
      </c>
      <c r="AP671">
        <f t="shared" si="699"/>
        <v>0</v>
      </c>
      <c r="AQ671">
        <f t="shared" si="699"/>
        <v>0</v>
      </c>
      <c r="AR671">
        <f t="shared" si="699"/>
        <v>12083.3</v>
      </c>
      <c r="AS671">
        <f t="shared" si="699"/>
        <v>12083.3</v>
      </c>
      <c r="AT671">
        <f t="shared" si="699"/>
        <v>0</v>
      </c>
      <c r="AU671">
        <f t="shared" si="699"/>
        <v>0</v>
      </c>
      <c r="AV671">
        <f t="shared" si="699"/>
        <v>10279.91</v>
      </c>
      <c r="AW671">
        <f t="shared" si="699"/>
        <v>10279.91</v>
      </c>
      <c r="AX671">
        <f t="shared" si="699"/>
        <v>0</v>
      </c>
      <c r="AY671">
        <f t="shared" si="699"/>
        <v>10279.91</v>
      </c>
      <c r="AZ671">
        <f t="shared" si="699"/>
        <v>0</v>
      </c>
      <c r="BA671">
        <f t="shared" si="699"/>
        <v>0</v>
      </c>
      <c r="BB671">
        <f t="shared" si="699"/>
        <v>0</v>
      </c>
      <c r="BC671">
        <f t="shared" si="699"/>
        <v>0</v>
      </c>
      <c r="BX671">
        <f>ROUND(SUMIF(AA604:AA669,"=47636896",FQ604:FQ669),2)</f>
        <v>0</v>
      </c>
      <c r="BY671">
        <f>ROUND(SUMIF(AA604:AA669,"=47636896",FR604:FR669),2)</f>
        <v>0</v>
      </c>
      <c r="BZ671">
        <f>ROUND(SUMIF(AA604:AA669,"=47636896",GL604:GL669),2)</f>
        <v>0</v>
      </c>
      <c r="CA671">
        <f>ROUND(SUMIF(AA604:AA669,"=47636896",GM604:GM669),2)</f>
        <v>12083.3</v>
      </c>
      <c r="CB671">
        <f>ROUND(SUMIF(AA604:AA669,"=47636896",GN604:GN669),2)</f>
        <v>12083.3</v>
      </c>
      <c r="CC671">
        <f>ROUND(SUMIF(AA604:AA669,"=47636896",GO604:GO669),2)</f>
        <v>0</v>
      </c>
      <c r="CD671">
        <f>ROUND(SUMIF(AA604:AA669,"=47636896",GP604:GP669),2)</f>
        <v>0</v>
      </c>
      <c r="CE671">
        <f>AC671-BX671</f>
        <v>10279.91</v>
      </c>
      <c r="CF671">
        <f>AC671-BY671</f>
        <v>10279.91</v>
      </c>
      <c r="CG671">
        <f>BX671-BZ671</f>
        <v>0</v>
      </c>
      <c r="CH671">
        <f>AC671-BX671-BY671+BZ671</f>
        <v>10279.91</v>
      </c>
      <c r="CI671">
        <f>BY671-BZ671</f>
        <v>0</v>
      </c>
      <c r="CJ671">
        <f>ROUND(SUMIF(AA604:AA669,"=47636896",GX604:GX669),2)</f>
        <v>0</v>
      </c>
      <c r="CK671">
        <f>ROUND(SUMIF(AA604:AA669,"=47636896",GY604:GY669),2)</f>
        <v>0</v>
      </c>
      <c r="CL671">
        <f>ROUND(SUMIF(AA604:AA669,"=47636896",GZ604:GZ669),2)</f>
        <v>0</v>
      </c>
      <c r="DG671">
        <f t="shared" ref="DG671:DL671" si="700">ROUND(DT671,2)</f>
        <v>11192.12</v>
      </c>
      <c r="DH671">
        <f t="shared" si="700"/>
        <v>10279.91</v>
      </c>
      <c r="DI671">
        <f t="shared" si="700"/>
        <v>388.31</v>
      </c>
      <c r="DJ671">
        <f t="shared" si="700"/>
        <v>37.590000000000003</v>
      </c>
      <c r="DK671">
        <f t="shared" si="700"/>
        <v>523.9</v>
      </c>
      <c r="DL671">
        <f t="shared" si="700"/>
        <v>0</v>
      </c>
      <c r="DM671">
        <f>DZ671</f>
        <v>59.652825249499983</v>
      </c>
      <c r="DN671">
        <f>EA671</f>
        <v>2.7748884874999997</v>
      </c>
      <c r="DO671">
        <f>ROUND(EB671,2)</f>
        <v>0</v>
      </c>
      <c r="DP671">
        <f>ROUND(EC671,2)</f>
        <v>516.70000000000005</v>
      </c>
      <c r="DQ671">
        <f>ROUND(ED671,2)</f>
        <v>374.48</v>
      </c>
      <c r="DT671">
        <f>ROUND(SUMIF(AA604:AA669,"=47641669",O604:O669),2)</f>
        <v>11192.12</v>
      </c>
      <c r="DU671">
        <f>ROUND(SUMIF(AA604:AA669,"=47641669",P604:P669),2)</f>
        <v>10279.91</v>
      </c>
      <c r="DV671">
        <f>ROUND(SUMIF(AA604:AA669,"=47641669",Q604:Q669),2)</f>
        <v>388.31</v>
      </c>
      <c r="DW671">
        <f>ROUND(SUMIF(AA604:AA669,"=47641669",R604:R669),2)</f>
        <v>37.590000000000003</v>
      </c>
      <c r="DX671">
        <f>ROUND(SUMIF(AA604:AA669,"=47641669",S604:S669),2)</f>
        <v>523.9</v>
      </c>
      <c r="DY671">
        <f>ROUND(SUMIF(AA604:AA669,"=47641669",T604:T669),2)</f>
        <v>0</v>
      </c>
      <c r="DZ671">
        <f>SUMIF(AA604:AA669,"=47641669",U604:U669)</f>
        <v>59.652825249499983</v>
      </c>
      <c r="EA671">
        <f>SUMIF(AA604:AA669,"=47641669",V604:V669)</f>
        <v>2.7748884874999997</v>
      </c>
      <c r="EB671">
        <f>ROUND(SUMIF(AA604:AA669,"=47641669",W604:W669),2)</f>
        <v>0</v>
      </c>
      <c r="EC671">
        <f>ROUND(SUMIF(AA604:AA669,"=47641669",X604:X669),2)</f>
        <v>516.70000000000005</v>
      </c>
      <c r="ED671">
        <f>ROUND(SUMIF(AA604:AA669,"=47641669",Y604:Y669),2)</f>
        <v>374.48</v>
      </c>
      <c r="EG671">
        <f t="shared" ref="EG671:EU671" si="701">ROUND(FP671,2)</f>
        <v>0</v>
      </c>
      <c r="EH671">
        <f t="shared" si="701"/>
        <v>0</v>
      </c>
      <c r="EI671">
        <f t="shared" si="701"/>
        <v>0</v>
      </c>
      <c r="EJ671">
        <f t="shared" si="701"/>
        <v>12083.3</v>
      </c>
      <c r="EK671">
        <f t="shared" si="701"/>
        <v>12083.3</v>
      </c>
      <c r="EL671">
        <f t="shared" si="701"/>
        <v>0</v>
      </c>
      <c r="EM671">
        <f t="shared" si="701"/>
        <v>0</v>
      </c>
      <c r="EN671">
        <f t="shared" si="701"/>
        <v>10279.91</v>
      </c>
      <c r="EO671">
        <f t="shared" si="701"/>
        <v>10279.91</v>
      </c>
      <c r="EP671">
        <f t="shared" si="701"/>
        <v>0</v>
      </c>
      <c r="EQ671">
        <f t="shared" si="701"/>
        <v>10279.91</v>
      </c>
      <c r="ER671">
        <f t="shared" si="701"/>
        <v>0</v>
      </c>
      <c r="ES671">
        <f t="shared" si="701"/>
        <v>0</v>
      </c>
      <c r="ET671">
        <f t="shared" si="701"/>
        <v>0</v>
      </c>
      <c r="EU671">
        <f t="shared" si="701"/>
        <v>0</v>
      </c>
      <c r="FP671">
        <f>ROUND(SUMIF(AA604:AA669,"=47641669",FQ604:FQ669),2)</f>
        <v>0</v>
      </c>
      <c r="FQ671">
        <f>ROUND(SUMIF(AA604:AA669,"=47641669",FR604:FR669),2)</f>
        <v>0</v>
      </c>
      <c r="FR671">
        <f>ROUND(SUMIF(AA604:AA669,"=47641669",GL604:GL669),2)</f>
        <v>0</v>
      </c>
      <c r="FS671">
        <f>ROUND(SUMIF(AA604:AA669,"=47641669",GM604:GM669),2)</f>
        <v>12083.3</v>
      </c>
      <c r="FT671">
        <f>ROUND(SUMIF(AA604:AA669,"=47641669",GN604:GN669),2)</f>
        <v>12083.3</v>
      </c>
      <c r="FU671">
        <f>ROUND(SUMIF(AA604:AA669,"=47641669",GO604:GO669),2)</f>
        <v>0</v>
      </c>
      <c r="FV671">
        <f>ROUND(SUMIF(AA604:AA669,"=47641669",GP604:GP669),2)</f>
        <v>0</v>
      </c>
      <c r="FW671">
        <f>DU671-FP671</f>
        <v>10279.91</v>
      </c>
      <c r="FX671">
        <f>DU671-FQ671</f>
        <v>10279.91</v>
      </c>
      <c r="FY671">
        <f>FP671-FR671</f>
        <v>0</v>
      </c>
      <c r="FZ671">
        <f>DU671-FP671-FQ671+FR671</f>
        <v>10279.91</v>
      </c>
      <c r="GA671">
        <f>FQ671-FR671</f>
        <v>0</v>
      </c>
      <c r="GB671">
        <f>ROUND(SUMIF(AA604:AA669,"=47641669",GX604:GX669),2)</f>
        <v>0</v>
      </c>
      <c r="GC671">
        <f>ROUND(SUMIF(AA604:AA669,"=47641669",GY604:GY669),2)</f>
        <v>0</v>
      </c>
      <c r="GD671">
        <f>ROUND(SUMIF(AA604:AA669,"=47641669",GZ604:GZ669),2)</f>
        <v>0</v>
      </c>
      <c r="GX671">
        <v>0</v>
      </c>
    </row>
    <row r="673" spans="1:16" x14ac:dyDescent="0.2">
      <c r="A673">
        <v>50</v>
      </c>
      <c r="B673">
        <v>0</v>
      </c>
      <c r="C673">
        <v>0</v>
      </c>
      <c r="D673">
        <v>1</v>
      </c>
      <c r="E673">
        <v>201</v>
      </c>
      <c r="F673">
        <f>ROUND(Source!O671,O673)</f>
        <v>11192.12</v>
      </c>
      <c r="G673" t="s">
        <v>138</v>
      </c>
      <c r="H673" t="s">
        <v>139</v>
      </c>
      <c r="K673">
        <v>201</v>
      </c>
      <c r="L673">
        <v>1</v>
      </c>
      <c r="M673">
        <v>3</v>
      </c>
      <c r="N673" t="s">
        <v>3</v>
      </c>
      <c r="O673">
        <v>2</v>
      </c>
      <c r="P673">
        <f>ROUND(Source!DG671,O673)</f>
        <v>11192.12</v>
      </c>
    </row>
    <row r="674" spans="1:16" x14ac:dyDescent="0.2">
      <c r="A674">
        <v>50</v>
      </c>
      <c r="B674">
        <v>0</v>
      </c>
      <c r="C674">
        <v>0</v>
      </c>
      <c r="D674">
        <v>1</v>
      </c>
      <c r="E674">
        <v>202</v>
      </c>
      <c r="F674">
        <f>ROUND(Source!P671,O674)</f>
        <v>10279.91</v>
      </c>
      <c r="G674" t="s">
        <v>140</v>
      </c>
      <c r="H674" t="s">
        <v>141</v>
      </c>
      <c r="K674">
        <v>202</v>
      </c>
      <c r="L674">
        <v>2</v>
      </c>
      <c r="M674">
        <v>3</v>
      </c>
      <c r="N674" t="s">
        <v>3</v>
      </c>
      <c r="O674">
        <v>2</v>
      </c>
      <c r="P674">
        <f>ROUND(Source!DH671,O674)</f>
        <v>10279.91</v>
      </c>
    </row>
    <row r="675" spans="1:16" x14ac:dyDescent="0.2">
      <c r="A675">
        <v>50</v>
      </c>
      <c r="B675">
        <v>0</v>
      </c>
      <c r="C675">
        <v>0</v>
      </c>
      <c r="D675">
        <v>1</v>
      </c>
      <c r="E675">
        <v>222</v>
      </c>
      <c r="F675">
        <f>ROUND(Source!AO671,O675)</f>
        <v>0</v>
      </c>
      <c r="G675" t="s">
        <v>142</v>
      </c>
      <c r="H675" t="s">
        <v>143</v>
      </c>
      <c r="K675">
        <v>222</v>
      </c>
      <c r="L675">
        <v>3</v>
      </c>
      <c r="M675">
        <v>3</v>
      </c>
      <c r="N675" t="s">
        <v>3</v>
      </c>
      <c r="O675">
        <v>2</v>
      </c>
      <c r="P675">
        <f>ROUND(Source!EG671,O675)</f>
        <v>0</v>
      </c>
    </row>
    <row r="676" spans="1:16" x14ac:dyDescent="0.2">
      <c r="A676">
        <v>50</v>
      </c>
      <c r="B676">
        <v>0</v>
      </c>
      <c r="C676">
        <v>0</v>
      </c>
      <c r="D676">
        <v>1</v>
      </c>
      <c r="E676">
        <v>225</v>
      </c>
      <c r="F676">
        <f>ROUND(Source!AV671,O676)</f>
        <v>10279.91</v>
      </c>
      <c r="G676" t="s">
        <v>144</v>
      </c>
      <c r="H676" t="s">
        <v>145</v>
      </c>
      <c r="K676">
        <v>225</v>
      </c>
      <c r="L676">
        <v>4</v>
      </c>
      <c r="M676">
        <v>3</v>
      </c>
      <c r="N676" t="s">
        <v>3</v>
      </c>
      <c r="O676">
        <v>2</v>
      </c>
      <c r="P676">
        <f>ROUND(Source!EN671,O676)</f>
        <v>10279.91</v>
      </c>
    </row>
    <row r="677" spans="1:16" x14ac:dyDescent="0.2">
      <c r="A677">
        <v>50</v>
      </c>
      <c r="B677">
        <v>0</v>
      </c>
      <c r="C677">
        <v>0</v>
      </c>
      <c r="D677">
        <v>1</v>
      </c>
      <c r="E677">
        <v>226</v>
      </c>
      <c r="F677">
        <f>ROUND(Source!AW671,O677)</f>
        <v>10279.91</v>
      </c>
      <c r="G677" t="s">
        <v>146</v>
      </c>
      <c r="H677" t="s">
        <v>147</v>
      </c>
      <c r="K677">
        <v>226</v>
      </c>
      <c r="L677">
        <v>5</v>
      </c>
      <c r="M677">
        <v>3</v>
      </c>
      <c r="N677" t="s">
        <v>3</v>
      </c>
      <c r="O677">
        <v>2</v>
      </c>
      <c r="P677">
        <f>ROUND(Source!EO671,O677)</f>
        <v>10279.91</v>
      </c>
    </row>
    <row r="678" spans="1:16" x14ac:dyDescent="0.2">
      <c r="A678">
        <v>50</v>
      </c>
      <c r="B678">
        <v>0</v>
      </c>
      <c r="C678">
        <v>0</v>
      </c>
      <c r="D678">
        <v>1</v>
      </c>
      <c r="E678">
        <v>227</v>
      </c>
      <c r="F678">
        <f>ROUND(Source!AX671,O678)</f>
        <v>0</v>
      </c>
      <c r="G678" t="s">
        <v>148</v>
      </c>
      <c r="H678" t="s">
        <v>149</v>
      </c>
      <c r="K678">
        <v>227</v>
      </c>
      <c r="L678">
        <v>6</v>
      </c>
      <c r="M678">
        <v>3</v>
      </c>
      <c r="N678" t="s">
        <v>3</v>
      </c>
      <c r="O678">
        <v>2</v>
      </c>
      <c r="P678">
        <f>ROUND(Source!EP671,O678)</f>
        <v>0</v>
      </c>
    </row>
    <row r="679" spans="1:16" x14ac:dyDescent="0.2">
      <c r="A679">
        <v>50</v>
      </c>
      <c r="B679">
        <v>0</v>
      </c>
      <c r="C679">
        <v>0</v>
      </c>
      <c r="D679">
        <v>1</v>
      </c>
      <c r="E679">
        <v>228</v>
      </c>
      <c r="F679">
        <f>ROUND(Source!AY671,O679)</f>
        <v>10279.91</v>
      </c>
      <c r="G679" t="s">
        <v>150</v>
      </c>
      <c r="H679" t="s">
        <v>151</v>
      </c>
      <c r="K679">
        <v>228</v>
      </c>
      <c r="L679">
        <v>7</v>
      </c>
      <c r="M679">
        <v>3</v>
      </c>
      <c r="N679" t="s">
        <v>3</v>
      </c>
      <c r="O679">
        <v>2</v>
      </c>
      <c r="P679">
        <f>ROUND(Source!EQ671,O679)</f>
        <v>10279.91</v>
      </c>
    </row>
    <row r="680" spans="1:16" x14ac:dyDescent="0.2">
      <c r="A680">
        <v>50</v>
      </c>
      <c r="B680">
        <v>0</v>
      </c>
      <c r="C680">
        <v>0</v>
      </c>
      <c r="D680">
        <v>1</v>
      </c>
      <c r="E680">
        <v>216</v>
      </c>
      <c r="F680">
        <f>ROUND(Source!AP671,O680)</f>
        <v>0</v>
      </c>
      <c r="G680" t="s">
        <v>152</v>
      </c>
      <c r="H680" t="s">
        <v>153</v>
      </c>
      <c r="K680">
        <v>216</v>
      </c>
      <c r="L680">
        <v>8</v>
      </c>
      <c r="M680">
        <v>3</v>
      </c>
      <c r="N680" t="s">
        <v>3</v>
      </c>
      <c r="O680">
        <v>2</v>
      </c>
      <c r="P680">
        <f>ROUND(Source!EH671,O680)</f>
        <v>0</v>
      </c>
    </row>
    <row r="681" spans="1:16" x14ac:dyDescent="0.2">
      <c r="A681">
        <v>50</v>
      </c>
      <c r="B681">
        <v>0</v>
      </c>
      <c r="C681">
        <v>0</v>
      </c>
      <c r="D681">
        <v>1</v>
      </c>
      <c r="E681">
        <v>223</v>
      </c>
      <c r="F681">
        <f>ROUND(Source!AQ671,O681)</f>
        <v>0</v>
      </c>
      <c r="G681" t="s">
        <v>154</v>
      </c>
      <c r="H681" t="s">
        <v>155</v>
      </c>
      <c r="K681">
        <v>223</v>
      </c>
      <c r="L681">
        <v>9</v>
      </c>
      <c r="M681">
        <v>3</v>
      </c>
      <c r="N681" t="s">
        <v>3</v>
      </c>
      <c r="O681">
        <v>2</v>
      </c>
      <c r="P681">
        <f>ROUND(Source!EI671,O681)</f>
        <v>0</v>
      </c>
    </row>
    <row r="682" spans="1:16" x14ac:dyDescent="0.2">
      <c r="A682">
        <v>50</v>
      </c>
      <c r="B682">
        <v>0</v>
      </c>
      <c r="C682">
        <v>0</v>
      </c>
      <c r="D682">
        <v>1</v>
      </c>
      <c r="E682">
        <v>229</v>
      </c>
      <c r="F682">
        <f>ROUND(Source!AZ671,O682)</f>
        <v>0</v>
      </c>
      <c r="G682" t="s">
        <v>156</v>
      </c>
      <c r="H682" t="s">
        <v>157</v>
      </c>
      <c r="K682">
        <v>229</v>
      </c>
      <c r="L682">
        <v>10</v>
      </c>
      <c r="M682">
        <v>3</v>
      </c>
      <c r="N682" t="s">
        <v>3</v>
      </c>
      <c r="O682">
        <v>2</v>
      </c>
      <c r="P682">
        <f>ROUND(Source!ER671,O682)</f>
        <v>0</v>
      </c>
    </row>
    <row r="683" spans="1:16" x14ac:dyDescent="0.2">
      <c r="A683">
        <v>50</v>
      </c>
      <c r="B683">
        <v>0</v>
      </c>
      <c r="C683">
        <v>0</v>
      </c>
      <c r="D683">
        <v>1</v>
      </c>
      <c r="E683">
        <v>203</v>
      </c>
      <c r="F683">
        <f>ROUND(Source!Q671,O683)</f>
        <v>388.31</v>
      </c>
      <c r="G683" t="s">
        <v>158</v>
      </c>
      <c r="H683" t="s">
        <v>159</v>
      </c>
      <c r="K683">
        <v>203</v>
      </c>
      <c r="L683">
        <v>11</v>
      </c>
      <c r="M683">
        <v>3</v>
      </c>
      <c r="N683" t="s">
        <v>3</v>
      </c>
      <c r="O683">
        <v>2</v>
      </c>
      <c r="P683">
        <f>ROUND(Source!DI671,O683)</f>
        <v>388.31</v>
      </c>
    </row>
    <row r="684" spans="1:16" x14ac:dyDescent="0.2">
      <c r="A684">
        <v>50</v>
      </c>
      <c r="B684">
        <v>0</v>
      </c>
      <c r="C684">
        <v>0</v>
      </c>
      <c r="D684">
        <v>1</v>
      </c>
      <c r="E684">
        <v>231</v>
      </c>
      <c r="F684">
        <f>ROUND(Source!BB671,O684)</f>
        <v>0</v>
      </c>
      <c r="G684" t="s">
        <v>160</v>
      </c>
      <c r="H684" t="s">
        <v>161</v>
      </c>
      <c r="K684">
        <v>231</v>
      </c>
      <c r="L684">
        <v>12</v>
      </c>
      <c r="M684">
        <v>3</v>
      </c>
      <c r="N684" t="s">
        <v>3</v>
      </c>
      <c r="O684">
        <v>2</v>
      </c>
      <c r="P684">
        <f>ROUND(Source!ET671,O684)</f>
        <v>0</v>
      </c>
    </row>
    <row r="685" spans="1:16" x14ac:dyDescent="0.2">
      <c r="A685">
        <v>50</v>
      </c>
      <c r="B685">
        <v>0</v>
      </c>
      <c r="C685">
        <v>0</v>
      </c>
      <c r="D685">
        <v>1</v>
      </c>
      <c r="E685">
        <v>204</v>
      </c>
      <c r="F685">
        <f>ROUND(Source!R671,O685)</f>
        <v>37.590000000000003</v>
      </c>
      <c r="G685" t="s">
        <v>162</v>
      </c>
      <c r="H685" t="s">
        <v>163</v>
      </c>
      <c r="K685">
        <v>204</v>
      </c>
      <c r="L685">
        <v>13</v>
      </c>
      <c r="M685">
        <v>3</v>
      </c>
      <c r="N685" t="s">
        <v>3</v>
      </c>
      <c r="O685">
        <v>2</v>
      </c>
      <c r="P685">
        <f>ROUND(Source!DJ671,O685)</f>
        <v>37.590000000000003</v>
      </c>
    </row>
    <row r="686" spans="1:16" x14ac:dyDescent="0.2">
      <c r="A686">
        <v>50</v>
      </c>
      <c r="B686">
        <v>0</v>
      </c>
      <c r="C686">
        <v>0</v>
      </c>
      <c r="D686">
        <v>1</v>
      </c>
      <c r="E686">
        <v>205</v>
      </c>
      <c r="F686">
        <f>ROUND(Source!S671,O686)</f>
        <v>523.9</v>
      </c>
      <c r="G686" t="s">
        <v>164</v>
      </c>
      <c r="H686" t="s">
        <v>165</v>
      </c>
      <c r="K686">
        <v>205</v>
      </c>
      <c r="L686">
        <v>14</v>
      </c>
      <c r="M686">
        <v>3</v>
      </c>
      <c r="N686" t="s">
        <v>3</v>
      </c>
      <c r="O686">
        <v>2</v>
      </c>
      <c r="P686">
        <f>ROUND(Source!DK671,O686)</f>
        <v>523.9</v>
      </c>
    </row>
    <row r="687" spans="1:16" x14ac:dyDescent="0.2">
      <c r="A687">
        <v>50</v>
      </c>
      <c r="B687">
        <v>0</v>
      </c>
      <c r="C687">
        <v>0</v>
      </c>
      <c r="D687">
        <v>1</v>
      </c>
      <c r="E687">
        <v>232</v>
      </c>
      <c r="F687">
        <f>ROUND(Source!BC671,O687)</f>
        <v>0</v>
      </c>
      <c r="G687" t="s">
        <v>166</v>
      </c>
      <c r="H687" t="s">
        <v>167</v>
      </c>
      <c r="K687">
        <v>232</v>
      </c>
      <c r="L687">
        <v>15</v>
      </c>
      <c r="M687">
        <v>3</v>
      </c>
      <c r="N687" t="s">
        <v>3</v>
      </c>
      <c r="O687">
        <v>2</v>
      </c>
      <c r="P687">
        <f>ROUND(Source!EU671,O687)</f>
        <v>0</v>
      </c>
    </row>
    <row r="688" spans="1:16" x14ac:dyDescent="0.2">
      <c r="A688">
        <v>50</v>
      </c>
      <c r="B688">
        <v>0</v>
      </c>
      <c r="C688">
        <v>0</v>
      </c>
      <c r="D688">
        <v>1</v>
      </c>
      <c r="E688">
        <v>214</v>
      </c>
      <c r="F688">
        <f>ROUND(Source!AS671,O688)</f>
        <v>12083.3</v>
      </c>
      <c r="G688" t="s">
        <v>168</v>
      </c>
      <c r="H688" t="s">
        <v>169</v>
      </c>
      <c r="K688">
        <v>214</v>
      </c>
      <c r="L688">
        <v>16</v>
      </c>
      <c r="M688">
        <v>3</v>
      </c>
      <c r="N688" t="s">
        <v>3</v>
      </c>
      <c r="O688">
        <v>2</v>
      </c>
      <c r="P688">
        <f>ROUND(Source!EK671,O688)</f>
        <v>12083.3</v>
      </c>
    </row>
    <row r="689" spans="1:245" x14ac:dyDescent="0.2">
      <c r="A689">
        <v>50</v>
      </c>
      <c r="B689">
        <v>0</v>
      </c>
      <c r="C689">
        <v>0</v>
      </c>
      <c r="D689">
        <v>1</v>
      </c>
      <c r="E689">
        <v>215</v>
      </c>
      <c r="F689">
        <f>ROUND(Source!AT671,O689)</f>
        <v>0</v>
      </c>
      <c r="G689" t="s">
        <v>170</v>
      </c>
      <c r="H689" t="s">
        <v>171</v>
      </c>
      <c r="K689">
        <v>215</v>
      </c>
      <c r="L689">
        <v>17</v>
      </c>
      <c r="M689">
        <v>3</v>
      </c>
      <c r="N689" t="s">
        <v>3</v>
      </c>
      <c r="O689">
        <v>2</v>
      </c>
      <c r="P689">
        <f>ROUND(Source!EL671,O689)</f>
        <v>0</v>
      </c>
    </row>
    <row r="690" spans="1:245" x14ac:dyDescent="0.2">
      <c r="A690">
        <v>50</v>
      </c>
      <c r="B690">
        <v>0</v>
      </c>
      <c r="C690">
        <v>0</v>
      </c>
      <c r="D690">
        <v>1</v>
      </c>
      <c r="E690">
        <v>217</v>
      </c>
      <c r="F690">
        <f>ROUND(Source!AU671,O690)</f>
        <v>0</v>
      </c>
      <c r="G690" t="s">
        <v>172</v>
      </c>
      <c r="H690" t="s">
        <v>173</v>
      </c>
      <c r="K690">
        <v>217</v>
      </c>
      <c r="L690">
        <v>18</v>
      </c>
      <c r="M690">
        <v>3</v>
      </c>
      <c r="N690" t="s">
        <v>3</v>
      </c>
      <c r="O690">
        <v>2</v>
      </c>
      <c r="P690">
        <f>ROUND(Source!EM671,O690)</f>
        <v>0</v>
      </c>
    </row>
    <row r="691" spans="1:245" x14ac:dyDescent="0.2">
      <c r="A691">
        <v>50</v>
      </c>
      <c r="B691">
        <v>0</v>
      </c>
      <c r="C691">
        <v>0</v>
      </c>
      <c r="D691">
        <v>1</v>
      </c>
      <c r="E691">
        <v>230</v>
      </c>
      <c r="F691">
        <f>ROUND(Source!BA671,O691)</f>
        <v>0</v>
      </c>
      <c r="G691" t="s">
        <v>174</v>
      </c>
      <c r="H691" t="s">
        <v>175</v>
      </c>
      <c r="K691">
        <v>230</v>
      </c>
      <c r="L691">
        <v>19</v>
      </c>
      <c r="M691">
        <v>3</v>
      </c>
      <c r="N691" t="s">
        <v>3</v>
      </c>
      <c r="O691">
        <v>2</v>
      </c>
      <c r="P691">
        <f>ROUND(Source!ES671,O691)</f>
        <v>0</v>
      </c>
    </row>
    <row r="692" spans="1:245" x14ac:dyDescent="0.2">
      <c r="A692">
        <v>50</v>
      </c>
      <c r="B692">
        <v>0</v>
      </c>
      <c r="C692">
        <v>0</v>
      </c>
      <c r="D692">
        <v>1</v>
      </c>
      <c r="E692">
        <v>206</v>
      </c>
      <c r="F692">
        <f>ROUND(Source!T671,O692)</f>
        <v>0</v>
      </c>
      <c r="G692" t="s">
        <v>176</v>
      </c>
      <c r="H692" t="s">
        <v>177</v>
      </c>
      <c r="K692">
        <v>206</v>
      </c>
      <c r="L692">
        <v>20</v>
      </c>
      <c r="M692">
        <v>3</v>
      </c>
      <c r="N692" t="s">
        <v>3</v>
      </c>
      <c r="O692">
        <v>2</v>
      </c>
      <c r="P692">
        <f>ROUND(Source!DL671,O692)</f>
        <v>0</v>
      </c>
    </row>
    <row r="693" spans="1:245" x14ac:dyDescent="0.2">
      <c r="A693">
        <v>50</v>
      </c>
      <c r="B693">
        <v>0</v>
      </c>
      <c r="C693">
        <v>0</v>
      </c>
      <c r="D693">
        <v>1</v>
      </c>
      <c r="E693">
        <v>207</v>
      </c>
      <c r="F693">
        <f>Source!U671</f>
        <v>59.652825249499983</v>
      </c>
      <c r="G693" t="s">
        <v>178</v>
      </c>
      <c r="H693" t="s">
        <v>179</v>
      </c>
      <c r="K693">
        <v>207</v>
      </c>
      <c r="L693">
        <v>21</v>
      </c>
      <c r="M693">
        <v>3</v>
      </c>
      <c r="N693" t="s">
        <v>3</v>
      </c>
      <c r="O693">
        <v>-1</v>
      </c>
      <c r="P693">
        <f>Source!DM671</f>
        <v>59.652825249499983</v>
      </c>
    </row>
    <row r="694" spans="1:245" x14ac:dyDescent="0.2">
      <c r="A694">
        <v>50</v>
      </c>
      <c r="B694">
        <v>0</v>
      </c>
      <c r="C694">
        <v>0</v>
      </c>
      <c r="D694">
        <v>1</v>
      </c>
      <c r="E694">
        <v>208</v>
      </c>
      <c r="F694">
        <f>Source!V671</f>
        <v>2.7748884874999997</v>
      </c>
      <c r="G694" t="s">
        <v>180</v>
      </c>
      <c r="H694" t="s">
        <v>181</v>
      </c>
      <c r="K694">
        <v>208</v>
      </c>
      <c r="L694">
        <v>22</v>
      </c>
      <c r="M694">
        <v>3</v>
      </c>
      <c r="N694" t="s">
        <v>3</v>
      </c>
      <c r="O694">
        <v>-1</v>
      </c>
      <c r="P694">
        <f>Source!DN671</f>
        <v>2.7748884874999997</v>
      </c>
    </row>
    <row r="695" spans="1:245" x14ac:dyDescent="0.2">
      <c r="A695">
        <v>50</v>
      </c>
      <c r="B695">
        <v>0</v>
      </c>
      <c r="C695">
        <v>0</v>
      </c>
      <c r="D695">
        <v>1</v>
      </c>
      <c r="E695">
        <v>209</v>
      </c>
      <c r="F695">
        <f>ROUND(Source!W671,O695)</f>
        <v>0</v>
      </c>
      <c r="G695" t="s">
        <v>182</v>
      </c>
      <c r="H695" t="s">
        <v>183</v>
      </c>
      <c r="K695">
        <v>209</v>
      </c>
      <c r="L695">
        <v>23</v>
      </c>
      <c r="M695">
        <v>3</v>
      </c>
      <c r="N695" t="s">
        <v>3</v>
      </c>
      <c r="O695">
        <v>2</v>
      </c>
      <c r="P695">
        <f>ROUND(Source!DO671,O695)</f>
        <v>0</v>
      </c>
    </row>
    <row r="696" spans="1:245" x14ac:dyDescent="0.2">
      <c r="A696">
        <v>50</v>
      </c>
      <c r="B696">
        <v>0</v>
      </c>
      <c r="C696">
        <v>0</v>
      </c>
      <c r="D696">
        <v>1</v>
      </c>
      <c r="E696">
        <v>210</v>
      </c>
      <c r="F696">
        <f>ROUND(Source!X671,O696)</f>
        <v>516.70000000000005</v>
      </c>
      <c r="G696" t="s">
        <v>184</v>
      </c>
      <c r="H696" t="s">
        <v>185</v>
      </c>
      <c r="K696">
        <v>210</v>
      </c>
      <c r="L696">
        <v>24</v>
      </c>
      <c r="M696">
        <v>3</v>
      </c>
      <c r="N696" t="s">
        <v>3</v>
      </c>
      <c r="O696">
        <v>2</v>
      </c>
      <c r="P696">
        <f>ROUND(Source!DP671,O696)</f>
        <v>516.70000000000005</v>
      </c>
    </row>
    <row r="697" spans="1:245" x14ac:dyDescent="0.2">
      <c r="A697">
        <v>50</v>
      </c>
      <c r="B697">
        <v>0</v>
      </c>
      <c r="C697">
        <v>0</v>
      </c>
      <c r="D697">
        <v>1</v>
      </c>
      <c r="E697">
        <v>211</v>
      </c>
      <c r="F697">
        <f>ROUND(Source!Y671,O697)</f>
        <v>374.48</v>
      </c>
      <c r="G697" t="s">
        <v>186</v>
      </c>
      <c r="H697" t="s">
        <v>187</v>
      </c>
      <c r="K697">
        <v>211</v>
      </c>
      <c r="L697">
        <v>25</v>
      </c>
      <c r="M697">
        <v>3</v>
      </c>
      <c r="N697" t="s">
        <v>3</v>
      </c>
      <c r="O697">
        <v>2</v>
      </c>
      <c r="P697">
        <f>ROUND(Source!DQ671,O697)</f>
        <v>374.48</v>
      </c>
    </row>
    <row r="698" spans="1:245" x14ac:dyDescent="0.2">
      <c r="A698">
        <v>50</v>
      </c>
      <c r="B698">
        <v>0</v>
      </c>
      <c r="C698">
        <v>0</v>
      </c>
      <c r="D698">
        <v>1</v>
      </c>
      <c r="E698">
        <v>224</v>
      </c>
      <c r="F698">
        <f>ROUND(Source!AR671,O698)</f>
        <v>12083.3</v>
      </c>
      <c r="G698" t="s">
        <v>188</v>
      </c>
      <c r="H698" t="s">
        <v>189</v>
      </c>
      <c r="K698">
        <v>224</v>
      </c>
      <c r="L698">
        <v>26</v>
      </c>
      <c r="M698">
        <v>3</v>
      </c>
      <c r="N698" t="s">
        <v>3</v>
      </c>
      <c r="O698">
        <v>2</v>
      </c>
      <c r="P698">
        <f>ROUND(Source!EJ671,O698)</f>
        <v>12083.3</v>
      </c>
    </row>
    <row r="700" spans="1:245" x14ac:dyDescent="0.2">
      <c r="A700">
        <v>4</v>
      </c>
      <c r="B700">
        <v>1</v>
      </c>
      <c r="D700">
        <f>ROW(A723)</f>
        <v>723</v>
      </c>
      <c r="F700" t="s">
        <v>13</v>
      </c>
      <c r="G700" t="s">
        <v>576</v>
      </c>
      <c r="H700" t="s">
        <v>3</v>
      </c>
      <c r="I700">
        <v>0</v>
      </c>
      <c r="K700">
        <v>0</v>
      </c>
      <c r="U700" t="s">
        <v>3</v>
      </c>
      <c r="V700">
        <v>0</v>
      </c>
      <c r="AB700" t="s">
        <v>3</v>
      </c>
      <c r="AC700" t="s">
        <v>3</v>
      </c>
      <c r="AD700" t="s">
        <v>3</v>
      </c>
      <c r="AE700" t="s">
        <v>3</v>
      </c>
      <c r="AF700" t="s">
        <v>3</v>
      </c>
      <c r="AG700" t="s">
        <v>3</v>
      </c>
      <c r="AP700" t="s">
        <v>3</v>
      </c>
      <c r="AQ700" t="s">
        <v>3</v>
      </c>
      <c r="AR700" t="s">
        <v>3</v>
      </c>
      <c r="AZ700" t="s">
        <v>3</v>
      </c>
      <c r="BB700" t="s">
        <v>3</v>
      </c>
      <c r="BC700" t="s">
        <v>3</v>
      </c>
      <c r="BD700" t="s">
        <v>3</v>
      </c>
      <c r="BE700" t="s">
        <v>3</v>
      </c>
      <c r="BF700" t="s">
        <v>3</v>
      </c>
      <c r="BG700" t="s">
        <v>3</v>
      </c>
      <c r="BH700" t="s">
        <v>3</v>
      </c>
      <c r="BI700" t="s">
        <v>3</v>
      </c>
      <c r="BJ700" t="s">
        <v>3</v>
      </c>
      <c r="BK700" t="s">
        <v>3</v>
      </c>
      <c r="BL700" t="s">
        <v>3</v>
      </c>
      <c r="BM700" t="s">
        <v>3</v>
      </c>
      <c r="BN700" t="s">
        <v>3</v>
      </c>
      <c r="BO700" t="s">
        <v>3</v>
      </c>
      <c r="BP700" t="s">
        <v>3</v>
      </c>
      <c r="BX700">
        <v>0</v>
      </c>
      <c r="CJ700">
        <v>0</v>
      </c>
    </row>
    <row r="702" spans="1:245" x14ac:dyDescent="0.2">
      <c r="A702">
        <v>52</v>
      </c>
      <c r="B702">
        <f t="shared" ref="B702:G702" si="702">B723</f>
        <v>1</v>
      </c>
      <c r="C702">
        <f t="shared" si="702"/>
        <v>4</v>
      </c>
      <c r="D702">
        <f t="shared" si="702"/>
        <v>700</v>
      </c>
      <c r="E702">
        <f t="shared" si="702"/>
        <v>0</v>
      </c>
      <c r="F702" t="str">
        <f t="shared" si="702"/>
        <v>Новый раздел</v>
      </c>
      <c r="G702" t="str">
        <f t="shared" si="702"/>
        <v>Железобетонная тротуарная лестница</v>
      </c>
      <c r="O702">
        <f t="shared" ref="O702:AT702" si="703">O723</f>
        <v>40664.94</v>
      </c>
      <c r="P702">
        <f t="shared" si="703"/>
        <v>32158.05</v>
      </c>
      <c r="Q702">
        <f t="shared" si="703"/>
        <v>3589.76</v>
      </c>
      <c r="R702">
        <f t="shared" si="703"/>
        <v>573.59</v>
      </c>
      <c r="S702">
        <f t="shared" si="703"/>
        <v>4917.13</v>
      </c>
      <c r="T702">
        <f t="shared" si="703"/>
        <v>0</v>
      </c>
      <c r="U702">
        <f t="shared" si="703"/>
        <v>574.72508042499987</v>
      </c>
      <c r="V702">
        <f t="shared" si="703"/>
        <v>42.959284999999994</v>
      </c>
      <c r="W702">
        <f t="shared" si="703"/>
        <v>0</v>
      </c>
      <c r="X702">
        <f t="shared" si="703"/>
        <v>5970.5</v>
      </c>
      <c r="Y702">
        <f t="shared" si="703"/>
        <v>3555.47</v>
      </c>
      <c r="Z702">
        <f t="shared" si="703"/>
        <v>0</v>
      </c>
      <c r="AA702">
        <f t="shared" si="703"/>
        <v>0</v>
      </c>
      <c r="AB702">
        <f t="shared" si="703"/>
        <v>40664.94</v>
      </c>
      <c r="AC702">
        <f t="shared" si="703"/>
        <v>32158.05</v>
      </c>
      <c r="AD702">
        <f t="shared" si="703"/>
        <v>3589.76</v>
      </c>
      <c r="AE702">
        <f t="shared" si="703"/>
        <v>573.59</v>
      </c>
      <c r="AF702">
        <f t="shared" si="703"/>
        <v>4917.13</v>
      </c>
      <c r="AG702">
        <f t="shared" si="703"/>
        <v>0</v>
      </c>
      <c r="AH702">
        <f t="shared" si="703"/>
        <v>574.72508042499987</v>
      </c>
      <c r="AI702">
        <f t="shared" si="703"/>
        <v>42.959284999999994</v>
      </c>
      <c r="AJ702">
        <f t="shared" si="703"/>
        <v>0</v>
      </c>
      <c r="AK702">
        <f t="shared" si="703"/>
        <v>5970.5</v>
      </c>
      <c r="AL702">
        <f t="shared" si="703"/>
        <v>3555.47</v>
      </c>
      <c r="AM702">
        <f t="shared" si="703"/>
        <v>0</v>
      </c>
      <c r="AN702">
        <f t="shared" si="703"/>
        <v>0</v>
      </c>
      <c r="AO702">
        <f t="shared" si="703"/>
        <v>0</v>
      </c>
      <c r="AP702">
        <f t="shared" si="703"/>
        <v>0</v>
      </c>
      <c r="AQ702">
        <f t="shared" si="703"/>
        <v>0</v>
      </c>
      <c r="AR702">
        <f t="shared" si="703"/>
        <v>50190.91</v>
      </c>
      <c r="AS702">
        <f t="shared" si="703"/>
        <v>50190.91</v>
      </c>
      <c r="AT702">
        <f t="shared" si="703"/>
        <v>0</v>
      </c>
      <c r="AU702">
        <f t="shared" ref="AU702:BZ702" si="704">AU723</f>
        <v>0</v>
      </c>
      <c r="AV702">
        <f t="shared" si="704"/>
        <v>32158.05</v>
      </c>
      <c r="AW702">
        <f t="shared" si="704"/>
        <v>32158.05</v>
      </c>
      <c r="AX702">
        <f t="shared" si="704"/>
        <v>0</v>
      </c>
      <c r="AY702">
        <f t="shared" si="704"/>
        <v>32158.05</v>
      </c>
      <c r="AZ702">
        <f t="shared" si="704"/>
        <v>0</v>
      </c>
      <c r="BA702">
        <f t="shared" si="704"/>
        <v>0</v>
      </c>
      <c r="BB702">
        <f t="shared" si="704"/>
        <v>0</v>
      </c>
      <c r="BC702">
        <f t="shared" si="704"/>
        <v>0</v>
      </c>
      <c r="BD702">
        <f t="shared" si="704"/>
        <v>0</v>
      </c>
      <c r="BE702">
        <f t="shared" si="704"/>
        <v>0</v>
      </c>
      <c r="BF702">
        <f t="shared" si="704"/>
        <v>0</v>
      </c>
      <c r="BG702">
        <f t="shared" si="704"/>
        <v>0</v>
      </c>
      <c r="BH702">
        <f t="shared" si="704"/>
        <v>0</v>
      </c>
      <c r="BI702">
        <f t="shared" si="704"/>
        <v>0</v>
      </c>
      <c r="BJ702">
        <f t="shared" si="704"/>
        <v>0</v>
      </c>
      <c r="BK702">
        <f t="shared" si="704"/>
        <v>0</v>
      </c>
      <c r="BL702">
        <f t="shared" si="704"/>
        <v>0</v>
      </c>
      <c r="BM702">
        <f t="shared" si="704"/>
        <v>0</v>
      </c>
      <c r="BN702">
        <f t="shared" si="704"/>
        <v>0</v>
      </c>
      <c r="BO702">
        <f t="shared" si="704"/>
        <v>0</v>
      </c>
      <c r="BP702">
        <f t="shared" si="704"/>
        <v>0</v>
      </c>
      <c r="BQ702">
        <f t="shared" si="704"/>
        <v>0</v>
      </c>
      <c r="BR702">
        <f t="shared" si="704"/>
        <v>0</v>
      </c>
      <c r="BS702">
        <f t="shared" si="704"/>
        <v>0</v>
      </c>
      <c r="BT702">
        <f t="shared" si="704"/>
        <v>0</v>
      </c>
      <c r="BU702">
        <f t="shared" si="704"/>
        <v>0</v>
      </c>
      <c r="BV702">
        <f t="shared" si="704"/>
        <v>0</v>
      </c>
      <c r="BW702">
        <f t="shared" si="704"/>
        <v>0</v>
      </c>
      <c r="BX702">
        <f t="shared" si="704"/>
        <v>0</v>
      </c>
      <c r="BY702">
        <f t="shared" si="704"/>
        <v>0</v>
      </c>
      <c r="BZ702">
        <f t="shared" si="704"/>
        <v>0</v>
      </c>
      <c r="CA702">
        <f t="shared" ref="CA702:DF702" si="705">CA723</f>
        <v>50190.91</v>
      </c>
      <c r="CB702">
        <f t="shared" si="705"/>
        <v>50190.91</v>
      </c>
      <c r="CC702">
        <f t="shared" si="705"/>
        <v>0</v>
      </c>
      <c r="CD702">
        <f t="shared" si="705"/>
        <v>0</v>
      </c>
      <c r="CE702">
        <f t="shared" si="705"/>
        <v>32158.05</v>
      </c>
      <c r="CF702">
        <f t="shared" si="705"/>
        <v>32158.05</v>
      </c>
      <c r="CG702">
        <f t="shared" si="705"/>
        <v>0</v>
      </c>
      <c r="CH702">
        <f t="shared" si="705"/>
        <v>32158.05</v>
      </c>
      <c r="CI702">
        <f t="shared" si="705"/>
        <v>0</v>
      </c>
      <c r="CJ702">
        <f t="shared" si="705"/>
        <v>0</v>
      </c>
      <c r="CK702">
        <f t="shared" si="705"/>
        <v>0</v>
      </c>
      <c r="CL702">
        <f t="shared" si="705"/>
        <v>0</v>
      </c>
      <c r="CM702">
        <f t="shared" si="705"/>
        <v>0</v>
      </c>
      <c r="CN702">
        <f t="shared" si="705"/>
        <v>0</v>
      </c>
      <c r="CO702">
        <f t="shared" si="705"/>
        <v>0</v>
      </c>
      <c r="CP702">
        <f t="shared" si="705"/>
        <v>0</v>
      </c>
      <c r="CQ702">
        <f t="shared" si="705"/>
        <v>0</v>
      </c>
      <c r="CR702">
        <f t="shared" si="705"/>
        <v>0</v>
      </c>
      <c r="CS702">
        <f t="shared" si="705"/>
        <v>0</v>
      </c>
      <c r="CT702">
        <f t="shared" si="705"/>
        <v>0</v>
      </c>
      <c r="CU702">
        <f t="shared" si="705"/>
        <v>0</v>
      </c>
      <c r="CV702">
        <f t="shared" si="705"/>
        <v>0</v>
      </c>
      <c r="CW702">
        <f t="shared" si="705"/>
        <v>0</v>
      </c>
      <c r="CX702">
        <f t="shared" si="705"/>
        <v>0</v>
      </c>
      <c r="CY702">
        <f t="shared" si="705"/>
        <v>0</v>
      </c>
      <c r="CZ702">
        <f t="shared" si="705"/>
        <v>0</v>
      </c>
      <c r="DA702">
        <f t="shared" si="705"/>
        <v>0</v>
      </c>
      <c r="DB702">
        <f t="shared" si="705"/>
        <v>0</v>
      </c>
      <c r="DC702">
        <f t="shared" si="705"/>
        <v>0</v>
      </c>
      <c r="DD702">
        <f t="shared" si="705"/>
        <v>0</v>
      </c>
      <c r="DE702">
        <f t="shared" si="705"/>
        <v>0</v>
      </c>
      <c r="DF702">
        <f t="shared" si="705"/>
        <v>0</v>
      </c>
      <c r="DG702">
        <f t="shared" ref="DG702:EL702" si="706">DG723</f>
        <v>40664.94</v>
      </c>
      <c r="DH702">
        <f t="shared" si="706"/>
        <v>32158.05</v>
      </c>
      <c r="DI702">
        <f t="shared" si="706"/>
        <v>3589.76</v>
      </c>
      <c r="DJ702">
        <f t="shared" si="706"/>
        <v>573.59</v>
      </c>
      <c r="DK702">
        <f t="shared" si="706"/>
        <v>4917.13</v>
      </c>
      <c r="DL702">
        <f t="shared" si="706"/>
        <v>0</v>
      </c>
      <c r="DM702">
        <f t="shared" si="706"/>
        <v>574.72508042499987</v>
      </c>
      <c r="DN702">
        <f t="shared" si="706"/>
        <v>42.959284999999994</v>
      </c>
      <c r="DO702">
        <f t="shared" si="706"/>
        <v>0</v>
      </c>
      <c r="DP702">
        <f t="shared" si="706"/>
        <v>5970.5</v>
      </c>
      <c r="DQ702">
        <f t="shared" si="706"/>
        <v>3555.47</v>
      </c>
      <c r="DR702">
        <f t="shared" si="706"/>
        <v>0</v>
      </c>
      <c r="DS702">
        <f t="shared" si="706"/>
        <v>0</v>
      </c>
      <c r="DT702">
        <f t="shared" si="706"/>
        <v>40664.94</v>
      </c>
      <c r="DU702">
        <f t="shared" si="706"/>
        <v>32158.05</v>
      </c>
      <c r="DV702">
        <f t="shared" si="706"/>
        <v>3589.76</v>
      </c>
      <c r="DW702">
        <f t="shared" si="706"/>
        <v>573.59</v>
      </c>
      <c r="DX702">
        <f t="shared" si="706"/>
        <v>4917.13</v>
      </c>
      <c r="DY702">
        <f t="shared" si="706"/>
        <v>0</v>
      </c>
      <c r="DZ702">
        <f t="shared" si="706"/>
        <v>574.72508042499987</v>
      </c>
      <c r="EA702">
        <f t="shared" si="706"/>
        <v>42.959284999999994</v>
      </c>
      <c r="EB702">
        <f t="shared" si="706"/>
        <v>0</v>
      </c>
      <c r="EC702">
        <f t="shared" si="706"/>
        <v>5970.5</v>
      </c>
      <c r="ED702">
        <f t="shared" si="706"/>
        <v>3555.47</v>
      </c>
      <c r="EE702">
        <f t="shared" si="706"/>
        <v>0</v>
      </c>
      <c r="EF702">
        <f t="shared" si="706"/>
        <v>0</v>
      </c>
      <c r="EG702">
        <f t="shared" si="706"/>
        <v>0</v>
      </c>
      <c r="EH702">
        <f t="shared" si="706"/>
        <v>0</v>
      </c>
      <c r="EI702">
        <f t="shared" si="706"/>
        <v>0</v>
      </c>
      <c r="EJ702">
        <f t="shared" si="706"/>
        <v>50190.91</v>
      </c>
      <c r="EK702">
        <f t="shared" si="706"/>
        <v>50190.91</v>
      </c>
      <c r="EL702">
        <f t="shared" si="706"/>
        <v>0</v>
      </c>
      <c r="EM702">
        <f t="shared" ref="EM702:FR702" si="707">EM723</f>
        <v>0</v>
      </c>
      <c r="EN702">
        <f t="shared" si="707"/>
        <v>32158.05</v>
      </c>
      <c r="EO702">
        <f t="shared" si="707"/>
        <v>32158.05</v>
      </c>
      <c r="EP702">
        <f t="shared" si="707"/>
        <v>0</v>
      </c>
      <c r="EQ702">
        <f t="shared" si="707"/>
        <v>32158.05</v>
      </c>
      <c r="ER702">
        <f t="shared" si="707"/>
        <v>0</v>
      </c>
      <c r="ES702">
        <f t="shared" si="707"/>
        <v>0</v>
      </c>
      <c r="ET702">
        <f t="shared" si="707"/>
        <v>0</v>
      </c>
      <c r="EU702">
        <f t="shared" si="707"/>
        <v>0</v>
      </c>
      <c r="EV702">
        <f t="shared" si="707"/>
        <v>0</v>
      </c>
      <c r="EW702">
        <f t="shared" si="707"/>
        <v>0</v>
      </c>
      <c r="EX702">
        <f t="shared" si="707"/>
        <v>0</v>
      </c>
      <c r="EY702">
        <f t="shared" si="707"/>
        <v>0</v>
      </c>
      <c r="EZ702">
        <f t="shared" si="707"/>
        <v>0</v>
      </c>
      <c r="FA702">
        <f t="shared" si="707"/>
        <v>0</v>
      </c>
      <c r="FB702">
        <f t="shared" si="707"/>
        <v>0</v>
      </c>
      <c r="FC702">
        <f t="shared" si="707"/>
        <v>0</v>
      </c>
      <c r="FD702">
        <f t="shared" si="707"/>
        <v>0</v>
      </c>
      <c r="FE702">
        <f t="shared" si="707"/>
        <v>0</v>
      </c>
      <c r="FF702">
        <f t="shared" si="707"/>
        <v>0</v>
      </c>
      <c r="FG702">
        <f t="shared" si="707"/>
        <v>0</v>
      </c>
      <c r="FH702">
        <f t="shared" si="707"/>
        <v>0</v>
      </c>
      <c r="FI702">
        <f t="shared" si="707"/>
        <v>0</v>
      </c>
      <c r="FJ702">
        <f t="shared" si="707"/>
        <v>0</v>
      </c>
      <c r="FK702">
        <f t="shared" si="707"/>
        <v>0</v>
      </c>
      <c r="FL702">
        <f t="shared" si="707"/>
        <v>0</v>
      </c>
      <c r="FM702">
        <f t="shared" si="707"/>
        <v>0</v>
      </c>
      <c r="FN702">
        <f t="shared" si="707"/>
        <v>0</v>
      </c>
      <c r="FO702">
        <f t="shared" si="707"/>
        <v>0</v>
      </c>
      <c r="FP702">
        <f t="shared" si="707"/>
        <v>0</v>
      </c>
      <c r="FQ702">
        <f t="shared" si="707"/>
        <v>0</v>
      </c>
      <c r="FR702">
        <f t="shared" si="707"/>
        <v>0</v>
      </c>
      <c r="FS702">
        <f t="shared" ref="FS702:GX702" si="708">FS723</f>
        <v>50190.91</v>
      </c>
      <c r="FT702">
        <f t="shared" si="708"/>
        <v>50190.91</v>
      </c>
      <c r="FU702">
        <f t="shared" si="708"/>
        <v>0</v>
      </c>
      <c r="FV702">
        <f t="shared" si="708"/>
        <v>0</v>
      </c>
      <c r="FW702">
        <f t="shared" si="708"/>
        <v>32158.05</v>
      </c>
      <c r="FX702">
        <f t="shared" si="708"/>
        <v>32158.05</v>
      </c>
      <c r="FY702">
        <f t="shared" si="708"/>
        <v>0</v>
      </c>
      <c r="FZ702">
        <f t="shared" si="708"/>
        <v>32158.05</v>
      </c>
      <c r="GA702">
        <f t="shared" si="708"/>
        <v>0</v>
      </c>
      <c r="GB702">
        <f t="shared" si="708"/>
        <v>0</v>
      </c>
      <c r="GC702">
        <f t="shared" si="708"/>
        <v>0</v>
      </c>
      <c r="GD702">
        <f t="shared" si="708"/>
        <v>0</v>
      </c>
      <c r="GE702">
        <f t="shared" si="708"/>
        <v>0</v>
      </c>
      <c r="GF702">
        <f t="shared" si="708"/>
        <v>0</v>
      </c>
      <c r="GG702">
        <f t="shared" si="708"/>
        <v>0</v>
      </c>
      <c r="GH702">
        <f t="shared" si="708"/>
        <v>0</v>
      </c>
      <c r="GI702">
        <f t="shared" si="708"/>
        <v>0</v>
      </c>
      <c r="GJ702">
        <f t="shared" si="708"/>
        <v>0</v>
      </c>
      <c r="GK702">
        <f t="shared" si="708"/>
        <v>0</v>
      </c>
      <c r="GL702">
        <f t="shared" si="708"/>
        <v>0</v>
      </c>
      <c r="GM702">
        <f t="shared" si="708"/>
        <v>0</v>
      </c>
      <c r="GN702">
        <f t="shared" si="708"/>
        <v>0</v>
      </c>
      <c r="GO702">
        <f t="shared" si="708"/>
        <v>0</v>
      </c>
      <c r="GP702">
        <f t="shared" si="708"/>
        <v>0</v>
      </c>
      <c r="GQ702">
        <f t="shared" si="708"/>
        <v>0</v>
      </c>
      <c r="GR702">
        <f t="shared" si="708"/>
        <v>0</v>
      </c>
      <c r="GS702">
        <f t="shared" si="708"/>
        <v>0</v>
      </c>
      <c r="GT702">
        <f t="shared" si="708"/>
        <v>0</v>
      </c>
      <c r="GU702">
        <f t="shared" si="708"/>
        <v>0</v>
      </c>
      <c r="GV702">
        <f t="shared" si="708"/>
        <v>0</v>
      </c>
      <c r="GW702">
        <f t="shared" si="708"/>
        <v>0</v>
      </c>
      <c r="GX702">
        <f t="shared" si="708"/>
        <v>0</v>
      </c>
    </row>
    <row r="704" spans="1:245" x14ac:dyDescent="0.2">
      <c r="A704">
        <v>17</v>
      </c>
      <c r="B704">
        <v>1</v>
      </c>
      <c r="C704">
        <f>ROW(SmtRes!A1593)</f>
        <v>1593</v>
      </c>
      <c r="D704">
        <f>ROW(EtalonRes!A1576)</f>
        <v>1576</v>
      </c>
      <c r="E704" t="s">
        <v>577</v>
      </c>
      <c r="F704" t="s">
        <v>578</v>
      </c>
      <c r="G704" t="s">
        <v>579</v>
      </c>
      <c r="H704" t="s">
        <v>65</v>
      </c>
      <c r="I704">
        <f>ROUND(10.5/100,9)</f>
        <v>0.105</v>
      </c>
      <c r="J704">
        <v>0</v>
      </c>
      <c r="O704">
        <f t="shared" ref="O704:O721" si="709">ROUND(CP704,2)</f>
        <v>14148.78</v>
      </c>
      <c r="P704">
        <f t="shared" ref="P704:P721" si="710">ROUND(CQ704*I704,2)</f>
        <v>7226.9</v>
      </c>
      <c r="Q704">
        <f t="shared" ref="Q704:Q721" si="711">ROUND(CR704*I704,2)</f>
        <v>3261.79</v>
      </c>
      <c r="R704">
        <f t="shared" ref="R704:R721" si="712">ROUND(CS704*I704,2)</f>
        <v>480.01</v>
      </c>
      <c r="S704">
        <f t="shared" ref="S704:S721" si="713">ROUND(CT704*I704,2)</f>
        <v>3660.09</v>
      </c>
      <c r="T704">
        <f t="shared" ref="T704:T721" si="714">ROUND(CU704*I704,2)</f>
        <v>0</v>
      </c>
      <c r="U704">
        <f t="shared" ref="U704:U721" si="715">CV704*I704</f>
        <v>423.62088562499991</v>
      </c>
      <c r="V704">
        <f t="shared" ref="V704:V721" si="716">CW704*I704</f>
        <v>35.615212499999991</v>
      </c>
      <c r="W704">
        <f t="shared" ref="W704:W721" si="717">ROUND(CX704*I704,2)</f>
        <v>0</v>
      </c>
      <c r="X704">
        <f t="shared" ref="X704:X721" si="718">ROUND(CY704,2)</f>
        <v>4471.3100000000004</v>
      </c>
      <c r="Y704">
        <f t="shared" ref="Y704:Y721" si="719">ROUND(CZ704,2)</f>
        <v>2691.07</v>
      </c>
      <c r="AA704">
        <v>47636896</v>
      </c>
      <c r="AB704">
        <f t="shared" ref="AB704:AB721" si="720">ROUND((AC704+AD704+AF704),6)</f>
        <v>134750.27807500001</v>
      </c>
      <c r="AC704">
        <f t="shared" ref="AC704:AC721" si="721">ROUND((ES704),6)</f>
        <v>68827.62</v>
      </c>
      <c r="AD704">
        <f>ROUND((((((ET704*1.25)*1.15))-(((EU704*1.25)*1.15)))+AE704),6)</f>
        <v>31064.705624999999</v>
      </c>
      <c r="AE704">
        <f>ROUND((((EU704*1.25)*1.15)),6)</f>
        <v>4571.5375000000004</v>
      </c>
      <c r="AF704">
        <f>ROUND((((EV704*1.15)*1.15)),6)</f>
        <v>34857.952449999997</v>
      </c>
      <c r="AG704">
        <f t="shared" ref="AG704:AG721" si="722">ROUND((AP704),6)</f>
        <v>0</v>
      </c>
      <c r="AH704">
        <f>(((EW704*1.15)*1.15))</f>
        <v>4034.4846249999996</v>
      </c>
      <c r="AI704">
        <f>(((EX704*1.25)*1.15))</f>
        <v>339.19249999999994</v>
      </c>
      <c r="AJ704">
        <f t="shared" ref="AJ704:AJ721" si="723">(AS704)</f>
        <v>0</v>
      </c>
      <c r="AK704">
        <v>116795.47</v>
      </c>
      <c r="AL704">
        <v>68827.62</v>
      </c>
      <c r="AM704">
        <v>21610.23</v>
      </c>
      <c r="AN704">
        <v>3180.2</v>
      </c>
      <c r="AO704">
        <v>26357.62</v>
      </c>
      <c r="AP704">
        <v>0</v>
      </c>
      <c r="AQ704">
        <v>3050.65</v>
      </c>
      <c r="AR704">
        <v>235.96</v>
      </c>
      <c r="AS704">
        <v>0</v>
      </c>
      <c r="AT704">
        <v>108</v>
      </c>
      <c r="AU704">
        <v>65</v>
      </c>
      <c r="AV704">
        <v>1</v>
      </c>
      <c r="AW704">
        <v>1</v>
      </c>
      <c r="AZ704">
        <v>1</v>
      </c>
      <c r="BA704">
        <v>1</v>
      </c>
      <c r="BB704">
        <v>1</v>
      </c>
      <c r="BC704">
        <v>1</v>
      </c>
      <c r="BD704" t="s">
        <v>3</v>
      </c>
      <c r="BE704" t="s">
        <v>3</v>
      </c>
      <c r="BF704" t="s">
        <v>3</v>
      </c>
      <c r="BG704" t="s">
        <v>3</v>
      </c>
      <c r="BH704">
        <v>0</v>
      </c>
      <c r="BI704">
        <v>1</v>
      </c>
      <c r="BJ704" t="s">
        <v>580</v>
      </c>
      <c r="BM704">
        <v>6002</v>
      </c>
      <c r="BN704">
        <v>0</v>
      </c>
      <c r="BO704" t="s">
        <v>3</v>
      </c>
      <c r="BP704">
        <v>0</v>
      </c>
      <c r="BQ704">
        <v>2</v>
      </c>
      <c r="BR704">
        <v>0</v>
      </c>
      <c r="BS704">
        <v>1</v>
      </c>
      <c r="BT704">
        <v>1</v>
      </c>
      <c r="BU704">
        <v>1</v>
      </c>
      <c r="BV704">
        <v>1</v>
      </c>
      <c r="BW704">
        <v>1</v>
      </c>
      <c r="BX704">
        <v>1</v>
      </c>
      <c r="BY704" t="s">
        <v>3</v>
      </c>
      <c r="BZ704">
        <v>120</v>
      </c>
      <c r="CA704">
        <v>77</v>
      </c>
      <c r="CE704">
        <v>0</v>
      </c>
      <c r="CF704">
        <v>0</v>
      </c>
      <c r="CG704">
        <v>0</v>
      </c>
      <c r="CM704">
        <v>0</v>
      </c>
      <c r="CN704" t="s">
        <v>1176</v>
      </c>
      <c r="CO704">
        <v>0</v>
      </c>
      <c r="CP704">
        <f t="shared" ref="CP704:CP721" si="724">(P704+Q704+S704)</f>
        <v>14148.779999999999</v>
      </c>
      <c r="CQ704">
        <f t="shared" ref="CQ704:CQ721" si="725">AC704*BC704</f>
        <v>68827.62</v>
      </c>
      <c r="CR704">
        <f t="shared" ref="CR704:CR721" si="726">AD704*BB704</f>
        <v>31064.705624999999</v>
      </c>
      <c r="CS704">
        <f t="shared" ref="CS704:CS721" si="727">AE704*BS704</f>
        <v>4571.5375000000004</v>
      </c>
      <c r="CT704">
        <f t="shared" ref="CT704:CT721" si="728">AF704*BA704</f>
        <v>34857.952449999997</v>
      </c>
      <c r="CU704">
        <f t="shared" ref="CU704:CU721" si="729">AG704</f>
        <v>0</v>
      </c>
      <c r="CV704">
        <f t="shared" ref="CV704:CV721" si="730">AH704</f>
        <v>4034.4846249999996</v>
      </c>
      <c r="CW704">
        <f t="shared" ref="CW704:CW721" si="731">AI704</f>
        <v>339.19249999999994</v>
      </c>
      <c r="CX704">
        <f t="shared" ref="CX704:CX721" si="732">AJ704</f>
        <v>0</v>
      </c>
      <c r="CY704">
        <f t="shared" ref="CY704:CY721" si="733">(((S704+R704)*AT704)/100)</f>
        <v>4471.3080000000009</v>
      </c>
      <c r="CZ704">
        <f t="shared" ref="CZ704:CZ721" si="734">(((S704+R704)*AU704)/100)</f>
        <v>2691.0650000000001</v>
      </c>
      <c r="DC704" t="s">
        <v>3</v>
      </c>
      <c r="DD704" t="s">
        <v>3</v>
      </c>
      <c r="DE704" t="s">
        <v>195</v>
      </c>
      <c r="DF704" t="s">
        <v>195</v>
      </c>
      <c r="DG704" t="s">
        <v>196</v>
      </c>
      <c r="DH704" t="s">
        <v>3</v>
      </c>
      <c r="DI704" t="s">
        <v>196</v>
      </c>
      <c r="DJ704" t="s">
        <v>195</v>
      </c>
      <c r="DK704" t="s">
        <v>3</v>
      </c>
      <c r="DL704" t="s">
        <v>3</v>
      </c>
      <c r="DM704" t="s">
        <v>3</v>
      </c>
      <c r="DN704">
        <v>0</v>
      </c>
      <c r="DO704">
        <v>0</v>
      </c>
      <c r="DP704">
        <v>1</v>
      </c>
      <c r="DQ704">
        <v>1</v>
      </c>
      <c r="DU704">
        <v>1007</v>
      </c>
      <c r="DV704" t="s">
        <v>65</v>
      </c>
      <c r="DW704" t="s">
        <v>65</v>
      </c>
      <c r="DX704">
        <v>100</v>
      </c>
      <c r="EE704">
        <v>45919558</v>
      </c>
      <c r="EF704">
        <v>2</v>
      </c>
      <c r="EG704" t="s">
        <v>24</v>
      </c>
      <c r="EH704">
        <v>0</v>
      </c>
      <c r="EI704" t="s">
        <v>3</v>
      </c>
      <c r="EJ704">
        <v>1</v>
      </c>
      <c r="EK704">
        <v>6002</v>
      </c>
      <c r="EL704" t="s">
        <v>581</v>
      </c>
      <c r="EM704" t="s">
        <v>350</v>
      </c>
      <c r="EO704" t="s">
        <v>351</v>
      </c>
      <c r="EQ704">
        <v>0</v>
      </c>
      <c r="ER704">
        <v>116795.47</v>
      </c>
      <c r="ES704">
        <v>68827.62</v>
      </c>
      <c r="ET704">
        <v>21610.23</v>
      </c>
      <c r="EU704">
        <v>3180.2</v>
      </c>
      <c r="EV704">
        <v>26357.62</v>
      </c>
      <c r="EW704">
        <v>3050.65</v>
      </c>
      <c r="EX704">
        <v>235.96</v>
      </c>
      <c r="EY704">
        <v>0</v>
      </c>
      <c r="FQ704">
        <v>0</v>
      </c>
      <c r="FR704">
        <f t="shared" ref="FR704:FR721" si="735">ROUND(IF(AND(BH704=3,BI704=3),P704,0),2)</f>
        <v>0</v>
      </c>
      <c r="FS704">
        <v>0</v>
      </c>
      <c r="FT704" t="s">
        <v>28</v>
      </c>
      <c r="FU704" t="s">
        <v>29</v>
      </c>
      <c r="FX704">
        <v>108</v>
      </c>
      <c r="FY704">
        <v>65.45</v>
      </c>
      <c r="GA704" t="s">
        <v>3</v>
      </c>
      <c r="GD704">
        <v>1</v>
      </c>
      <c r="GF704">
        <v>1179089819</v>
      </c>
      <c r="GG704">
        <v>2</v>
      </c>
      <c r="GH704">
        <v>1</v>
      </c>
      <c r="GI704">
        <v>-2</v>
      </c>
      <c r="GJ704">
        <v>0</v>
      </c>
      <c r="GK704">
        <v>0</v>
      </c>
      <c r="GL704">
        <f t="shared" ref="GL704:GL721" si="736">ROUND(IF(AND(BH704=3,BI704=3,FS704&lt;&gt;0),P704,0),2)</f>
        <v>0</v>
      </c>
      <c r="GM704">
        <f t="shared" ref="GM704:GM721" si="737">ROUND(O704+X704+Y704,2)+GX704</f>
        <v>21311.16</v>
      </c>
      <c r="GN704">
        <f t="shared" ref="GN704:GN721" si="738">IF(OR(BI704=0,BI704=1),ROUND(O704+X704+Y704,2),0)</f>
        <v>21311.16</v>
      </c>
      <c r="GO704">
        <f t="shared" ref="GO704:GO721" si="739">IF(BI704=2,ROUND(O704+X704+Y704,2),0)</f>
        <v>0</v>
      </c>
      <c r="GP704">
        <f t="shared" ref="GP704:GP721" si="740">IF(BI704=4,ROUND(O704+X704+Y704,2)+GX704,0)</f>
        <v>0</v>
      </c>
      <c r="GR704">
        <v>0</v>
      </c>
      <c r="GS704">
        <v>3</v>
      </c>
      <c r="GT704">
        <v>0</v>
      </c>
      <c r="GU704" t="s">
        <v>3</v>
      </c>
      <c r="GV704">
        <f t="shared" ref="GV704:GV721" si="741">ROUND((GT704),6)</f>
        <v>0</v>
      </c>
      <c r="GW704">
        <v>1</v>
      </c>
      <c r="GX704">
        <f t="shared" ref="GX704:GX721" si="742">ROUND(HC704*I704,2)</f>
        <v>0</v>
      </c>
      <c r="HA704">
        <v>0</v>
      </c>
      <c r="HB704">
        <v>0</v>
      </c>
      <c r="HC704">
        <f t="shared" ref="HC704:HC721" si="743">GV704*GW704</f>
        <v>0</v>
      </c>
      <c r="IK704">
        <v>0</v>
      </c>
    </row>
    <row r="705" spans="1:245" x14ac:dyDescent="0.2">
      <c r="A705">
        <v>17</v>
      </c>
      <c r="B705">
        <v>1</v>
      </c>
      <c r="C705">
        <f>ROW(SmtRes!A1612)</f>
        <v>1612</v>
      </c>
      <c r="D705">
        <f>ROW(EtalonRes!A1596)</f>
        <v>1596</v>
      </c>
      <c r="E705" t="s">
        <v>577</v>
      </c>
      <c r="F705" t="s">
        <v>578</v>
      </c>
      <c r="G705" t="s">
        <v>579</v>
      </c>
      <c r="H705" t="s">
        <v>65</v>
      </c>
      <c r="I705">
        <f>ROUND(10.5/100,9)</f>
        <v>0.105</v>
      </c>
      <c r="J705">
        <v>0</v>
      </c>
      <c r="O705">
        <f t="shared" si="709"/>
        <v>14148.78</v>
      </c>
      <c r="P705">
        <f t="shared" si="710"/>
        <v>7226.9</v>
      </c>
      <c r="Q705">
        <f t="shared" si="711"/>
        <v>3261.79</v>
      </c>
      <c r="R705">
        <f t="shared" si="712"/>
        <v>480.01</v>
      </c>
      <c r="S705">
        <f t="shared" si="713"/>
        <v>3660.09</v>
      </c>
      <c r="T705">
        <f t="shared" si="714"/>
        <v>0</v>
      </c>
      <c r="U705">
        <f t="shared" si="715"/>
        <v>423.62088562499991</v>
      </c>
      <c r="V705">
        <f t="shared" si="716"/>
        <v>35.615212499999991</v>
      </c>
      <c r="W705">
        <f t="shared" si="717"/>
        <v>0</v>
      </c>
      <c r="X705">
        <f t="shared" si="718"/>
        <v>4471.3100000000004</v>
      </c>
      <c r="Y705">
        <f t="shared" si="719"/>
        <v>2691.07</v>
      </c>
      <c r="AA705">
        <v>47641669</v>
      </c>
      <c r="AB705">
        <f t="shared" si="720"/>
        <v>134750.27807500001</v>
      </c>
      <c r="AC705">
        <f t="shared" si="721"/>
        <v>68827.62</v>
      </c>
      <c r="AD705">
        <f>ROUND((((((ET705*1.25)*1.15))-(((EU705*1.25)*1.15)))+AE705),6)</f>
        <v>31064.705624999999</v>
      </c>
      <c r="AE705">
        <f>ROUND((((EU705*1.25)*1.15)),6)</f>
        <v>4571.5375000000004</v>
      </c>
      <c r="AF705">
        <f>ROUND((((EV705*1.15)*1.15)),6)</f>
        <v>34857.952449999997</v>
      </c>
      <c r="AG705">
        <f t="shared" si="722"/>
        <v>0</v>
      </c>
      <c r="AH705">
        <f>(((EW705*1.15)*1.15))</f>
        <v>4034.4846249999996</v>
      </c>
      <c r="AI705">
        <f>(((EX705*1.25)*1.15))</f>
        <v>339.19249999999994</v>
      </c>
      <c r="AJ705">
        <f t="shared" si="723"/>
        <v>0</v>
      </c>
      <c r="AK705">
        <v>116795.47</v>
      </c>
      <c r="AL705">
        <v>68827.62</v>
      </c>
      <c r="AM705">
        <v>21610.23</v>
      </c>
      <c r="AN705">
        <v>3180.2</v>
      </c>
      <c r="AO705">
        <v>26357.62</v>
      </c>
      <c r="AP705">
        <v>0</v>
      </c>
      <c r="AQ705">
        <v>3050.65</v>
      </c>
      <c r="AR705">
        <v>235.96</v>
      </c>
      <c r="AS705">
        <v>0</v>
      </c>
      <c r="AT705">
        <v>108</v>
      </c>
      <c r="AU705">
        <v>65</v>
      </c>
      <c r="AV705">
        <v>1</v>
      </c>
      <c r="AW705">
        <v>1</v>
      </c>
      <c r="AZ705">
        <v>1</v>
      </c>
      <c r="BA705">
        <v>1</v>
      </c>
      <c r="BB705">
        <v>1</v>
      </c>
      <c r="BC705">
        <v>1</v>
      </c>
      <c r="BD705" t="s">
        <v>3</v>
      </c>
      <c r="BE705" t="s">
        <v>3</v>
      </c>
      <c r="BF705" t="s">
        <v>3</v>
      </c>
      <c r="BG705" t="s">
        <v>3</v>
      </c>
      <c r="BH705">
        <v>0</v>
      </c>
      <c r="BI705">
        <v>1</v>
      </c>
      <c r="BJ705" t="s">
        <v>580</v>
      </c>
      <c r="BM705">
        <v>6002</v>
      </c>
      <c r="BN705">
        <v>0</v>
      </c>
      <c r="BO705" t="s">
        <v>3</v>
      </c>
      <c r="BP705">
        <v>0</v>
      </c>
      <c r="BQ705">
        <v>2</v>
      </c>
      <c r="BR705">
        <v>0</v>
      </c>
      <c r="BS705">
        <v>1</v>
      </c>
      <c r="BT705">
        <v>1</v>
      </c>
      <c r="BU705">
        <v>1</v>
      </c>
      <c r="BV705">
        <v>1</v>
      </c>
      <c r="BW705">
        <v>1</v>
      </c>
      <c r="BX705">
        <v>1</v>
      </c>
      <c r="BY705" t="s">
        <v>3</v>
      </c>
      <c r="BZ705">
        <v>120</v>
      </c>
      <c r="CA705">
        <v>77</v>
      </c>
      <c r="CE705">
        <v>0</v>
      </c>
      <c r="CF705">
        <v>0</v>
      </c>
      <c r="CG705">
        <v>0</v>
      </c>
      <c r="CM705">
        <v>0</v>
      </c>
      <c r="CN705" t="s">
        <v>1176</v>
      </c>
      <c r="CO705">
        <v>0</v>
      </c>
      <c r="CP705">
        <f t="shared" si="724"/>
        <v>14148.779999999999</v>
      </c>
      <c r="CQ705">
        <f t="shared" si="725"/>
        <v>68827.62</v>
      </c>
      <c r="CR705">
        <f t="shared" si="726"/>
        <v>31064.705624999999</v>
      </c>
      <c r="CS705">
        <f t="shared" si="727"/>
        <v>4571.5375000000004</v>
      </c>
      <c r="CT705">
        <f t="shared" si="728"/>
        <v>34857.952449999997</v>
      </c>
      <c r="CU705">
        <f t="shared" si="729"/>
        <v>0</v>
      </c>
      <c r="CV705">
        <f t="shared" si="730"/>
        <v>4034.4846249999996</v>
      </c>
      <c r="CW705">
        <f t="shared" si="731"/>
        <v>339.19249999999994</v>
      </c>
      <c r="CX705">
        <f t="shared" si="732"/>
        <v>0</v>
      </c>
      <c r="CY705">
        <f t="shared" si="733"/>
        <v>4471.3080000000009</v>
      </c>
      <c r="CZ705">
        <f t="shared" si="734"/>
        <v>2691.0650000000001</v>
      </c>
      <c r="DC705" t="s">
        <v>3</v>
      </c>
      <c r="DD705" t="s">
        <v>3</v>
      </c>
      <c r="DE705" t="s">
        <v>195</v>
      </c>
      <c r="DF705" t="s">
        <v>195</v>
      </c>
      <c r="DG705" t="s">
        <v>196</v>
      </c>
      <c r="DH705" t="s">
        <v>3</v>
      </c>
      <c r="DI705" t="s">
        <v>196</v>
      </c>
      <c r="DJ705" t="s">
        <v>195</v>
      </c>
      <c r="DK705" t="s">
        <v>3</v>
      </c>
      <c r="DL705" t="s">
        <v>3</v>
      </c>
      <c r="DM705" t="s">
        <v>3</v>
      </c>
      <c r="DN705">
        <v>0</v>
      </c>
      <c r="DO705">
        <v>0</v>
      </c>
      <c r="DP705">
        <v>1</v>
      </c>
      <c r="DQ705">
        <v>1</v>
      </c>
      <c r="DU705">
        <v>1007</v>
      </c>
      <c r="DV705" t="s">
        <v>65</v>
      </c>
      <c r="DW705" t="s">
        <v>65</v>
      </c>
      <c r="DX705">
        <v>100</v>
      </c>
      <c r="EE705">
        <v>45919558</v>
      </c>
      <c r="EF705">
        <v>2</v>
      </c>
      <c r="EG705" t="s">
        <v>24</v>
      </c>
      <c r="EH705">
        <v>0</v>
      </c>
      <c r="EI705" t="s">
        <v>3</v>
      </c>
      <c r="EJ705">
        <v>1</v>
      </c>
      <c r="EK705">
        <v>6002</v>
      </c>
      <c r="EL705" t="s">
        <v>581</v>
      </c>
      <c r="EM705" t="s">
        <v>350</v>
      </c>
      <c r="EO705" t="s">
        <v>351</v>
      </c>
      <c r="EQ705">
        <v>0</v>
      </c>
      <c r="ER705">
        <v>116795.47</v>
      </c>
      <c r="ES705">
        <v>68827.62</v>
      </c>
      <c r="ET705">
        <v>21610.23</v>
      </c>
      <c r="EU705">
        <v>3180.2</v>
      </c>
      <c r="EV705">
        <v>26357.62</v>
      </c>
      <c r="EW705">
        <v>3050.65</v>
      </c>
      <c r="EX705">
        <v>235.96</v>
      </c>
      <c r="EY705">
        <v>0</v>
      </c>
      <c r="FQ705">
        <v>0</v>
      </c>
      <c r="FR705">
        <f t="shared" si="735"/>
        <v>0</v>
      </c>
      <c r="FS705">
        <v>0</v>
      </c>
      <c r="FT705" t="s">
        <v>28</v>
      </c>
      <c r="FU705" t="s">
        <v>29</v>
      </c>
      <c r="FX705">
        <v>108</v>
      </c>
      <c r="FY705">
        <v>65.45</v>
      </c>
      <c r="GA705" t="s">
        <v>3</v>
      </c>
      <c r="GD705">
        <v>1</v>
      </c>
      <c r="GF705">
        <v>1179089819</v>
      </c>
      <c r="GG705">
        <v>2</v>
      </c>
      <c r="GH705">
        <v>1</v>
      </c>
      <c r="GI705">
        <v>-2</v>
      </c>
      <c r="GJ705">
        <v>0</v>
      </c>
      <c r="GK705">
        <v>0</v>
      </c>
      <c r="GL705">
        <f t="shared" si="736"/>
        <v>0</v>
      </c>
      <c r="GM705">
        <f t="shared" si="737"/>
        <v>21311.16</v>
      </c>
      <c r="GN705">
        <f t="shared" si="738"/>
        <v>21311.16</v>
      </c>
      <c r="GO705">
        <f t="shared" si="739"/>
        <v>0</v>
      </c>
      <c r="GP705">
        <f t="shared" si="740"/>
        <v>0</v>
      </c>
      <c r="GR705">
        <v>0</v>
      </c>
      <c r="GS705">
        <v>0</v>
      </c>
      <c r="GT705">
        <v>0</v>
      </c>
      <c r="GU705" t="s">
        <v>3</v>
      </c>
      <c r="GV705">
        <f t="shared" si="741"/>
        <v>0</v>
      </c>
      <c r="GW705">
        <v>1</v>
      </c>
      <c r="GX705">
        <f t="shared" si="742"/>
        <v>0</v>
      </c>
      <c r="HA705">
        <v>0</v>
      </c>
      <c r="HB705">
        <v>0</v>
      </c>
      <c r="HC705">
        <f t="shared" si="743"/>
        <v>0</v>
      </c>
      <c r="IK705">
        <v>0</v>
      </c>
    </row>
    <row r="706" spans="1:245" x14ac:dyDescent="0.2">
      <c r="A706">
        <v>18</v>
      </c>
      <c r="B706">
        <v>1</v>
      </c>
      <c r="C706">
        <v>1584</v>
      </c>
      <c r="E706" t="s">
        <v>582</v>
      </c>
      <c r="F706" t="s">
        <v>583</v>
      </c>
      <c r="G706" t="s">
        <v>584</v>
      </c>
      <c r="H706" t="s">
        <v>585</v>
      </c>
      <c r="I706">
        <f>I704*J706</f>
        <v>31.5</v>
      </c>
      <c r="J706">
        <v>300</v>
      </c>
      <c r="O706">
        <f t="shared" si="709"/>
        <v>138.29</v>
      </c>
      <c r="P706">
        <f t="shared" si="710"/>
        <v>138.29</v>
      </c>
      <c r="Q706">
        <f t="shared" si="711"/>
        <v>0</v>
      </c>
      <c r="R706">
        <f t="shared" si="712"/>
        <v>0</v>
      </c>
      <c r="S706">
        <f t="shared" si="713"/>
        <v>0</v>
      </c>
      <c r="T706">
        <f t="shared" si="714"/>
        <v>0</v>
      </c>
      <c r="U706">
        <f t="shared" si="715"/>
        <v>0</v>
      </c>
      <c r="V706">
        <f t="shared" si="716"/>
        <v>0</v>
      </c>
      <c r="W706">
        <f t="shared" si="717"/>
        <v>0</v>
      </c>
      <c r="X706">
        <f t="shared" si="718"/>
        <v>0</v>
      </c>
      <c r="Y706">
        <f t="shared" si="719"/>
        <v>0</v>
      </c>
      <c r="AA706">
        <v>47636896</v>
      </c>
      <c r="AB706">
        <f t="shared" si="720"/>
        <v>4.3899999999999997</v>
      </c>
      <c r="AC706">
        <f t="shared" si="721"/>
        <v>4.3899999999999997</v>
      </c>
      <c r="AD706">
        <f t="shared" ref="AD706:AD713" si="744">ROUND((((ET706)-(EU706))+AE706),6)</f>
        <v>0</v>
      </c>
      <c r="AE706">
        <f t="shared" ref="AE706:AF713" si="745">ROUND((EU706),6)</f>
        <v>0</v>
      </c>
      <c r="AF706">
        <f t="shared" si="745"/>
        <v>0</v>
      </c>
      <c r="AG706">
        <f t="shared" si="722"/>
        <v>0</v>
      </c>
      <c r="AH706">
        <f t="shared" ref="AH706:AI713" si="746">(EW706)</f>
        <v>0</v>
      </c>
      <c r="AI706">
        <f t="shared" si="746"/>
        <v>0</v>
      </c>
      <c r="AJ706">
        <f t="shared" si="723"/>
        <v>0</v>
      </c>
      <c r="AK706">
        <v>4.3899999999999997</v>
      </c>
      <c r="AL706">
        <v>4.3899999999999997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108</v>
      </c>
      <c r="AU706">
        <v>65</v>
      </c>
      <c r="AV706">
        <v>1</v>
      </c>
      <c r="AW706">
        <v>1</v>
      </c>
      <c r="AZ706">
        <v>1</v>
      </c>
      <c r="BA706">
        <v>1</v>
      </c>
      <c r="BB706">
        <v>1</v>
      </c>
      <c r="BC706">
        <v>1</v>
      </c>
      <c r="BD706" t="s">
        <v>3</v>
      </c>
      <c r="BE706" t="s">
        <v>3</v>
      </c>
      <c r="BF706" t="s">
        <v>3</v>
      </c>
      <c r="BG706" t="s">
        <v>3</v>
      </c>
      <c r="BH706">
        <v>3</v>
      </c>
      <c r="BI706">
        <v>1</v>
      </c>
      <c r="BJ706" t="s">
        <v>586</v>
      </c>
      <c r="BM706">
        <v>6002</v>
      </c>
      <c r="BN706">
        <v>0</v>
      </c>
      <c r="BO706" t="s">
        <v>3</v>
      </c>
      <c r="BP706">
        <v>0</v>
      </c>
      <c r="BQ706">
        <v>2</v>
      </c>
      <c r="BR706">
        <v>0</v>
      </c>
      <c r="BS706">
        <v>1</v>
      </c>
      <c r="BT706">
        <v>1</v>
      </c>
      <c r="BU706">
        <v>1</v>
      </c>
      <c r="BV706">
        <v>1</v>
      </c>
      <c r="BW706">
        <v>1</v>
      </c>
      <c r="BX706">
        <v>1</v>
      </c>
      <c r="BY706" t="s">
        <v>3</v>
      </c>
      <c r="BZ706">
        <v>120</v>
      </c>
      <c r="CA706">
        <v>77</v>
      </c>
      <c r="CE706">
        <v>0</v>
      </c>
      <c r="CF706">
        <v>0</v>
      </c>
      <c r="CG706">
        <v>0</v>
      </c>
      <c r="CM706">
        <v>0</v>
      </c>
      <c r="CN706" t="s">
        <v>3</v>
      </c>
      <c r="CO706">
        <v>0</v>
      </c>
      <c r="CP706">
        <f t="shared" si="724"/>
        <v>138.29</v>
      </c>
      <c r="CQ706">
        <f t="shared" si="725"/>
        <v>4.3899999999999997</v>
      </c>
      <c r="CR706">
        <f t="shared" si="726"/>
        <v>0</v>
      </c>
      <c r="CS706">
        <f t="shared" si="727"/>
        <v>0</v>
      </c>
      <c r="CT706">
        <f t="shared" si="728"/>
        <v>0</v>
      </c>
      <c r="CU706">
        <f t="shared" si="729"/>
        <v>0</v>
      </c>
      <c r="CV706">
        <f t="shared" si="730"/>
        <v>0</v>
      </c>
      <c r="CW706">
        <f t="shared" si="731"/>
        <v>0</v>
      </c>
      <c r="CX706">
        <f t="shared" si="732"/>
        <v>0</v>
      </c>
      <c r="CY706">
        <f t="shared" si="733"/>
        <v>0</v>
      </c>
      <c r="CZ706">
        <f t="shared" si="734"/>
        <v>0</v>
      </c>
      <c r="DC706" t="s">
        <v>3</v>
      </c>
      <c r="DD706" t="s">
        <v>3</v>
      </c>
      <c r="DE706" t="s">
        <v>3</v>
      </c>
      <c r="DF706" t="s">
        <v>3</v>
      </c>
      <c r="DG706" t="s">
        <v>3</v>
      </c>
      <c r="DH706" t="s">
        <v>3</v>
      </c>
      <c r="DI706" t="s">
        <v>3</v>
      </c>
      <c r="DJ706" t="s">
        <v>3</v>
      </c>
      <c r="DK706" t="s">
        <v>3</v>
      </c>
      <c r="DL706" t="s">
        <v>3</v>
      </c>
      <c r="DM706" t="s">
        <v>3</v>
      </c>
      <c r="DN706">
        <v>0</v>
      </c>
      <c r="DO706">
        <v>0</v>
      </c>
      <c r="DP706">
        <v>1</v>
      </c>
      <c r="DQ706">
        <v>1</v>
      </c>
      <c r="DU706">
        <v>1009</v>
      </c>
      <c r="DV706" t="s">
        <v>585</v>
      </c>
      <c r="DW706" t="s">
        <v>585</v>
      </c>
      <c r="DX706">
        <v>1</v>
      </c>
      <c r="EE706">
        <v>45919558</v>
      </c>
      <c r="EF706">
        <v>2</v>
      </c>
      <c r="EG706" t="s">
        <v>24</v>
      </c>
      <c r="EH706">
        <v>0</v>
      </c>
      <c r="EI706" t="s">
        <v>3</v>
      </c>
      <c r="EJ706">
        <v>1</v>
      </c>
      <c r="EK706">
        <v>6002</v>
      </c>
      <c r="EL706" t="s">
        <v>581</v>
      </c>
      <c r="EM706" t="s">
        <v>350</v>
      </c>
      <c r="EO706" t="s">
        <v>3</v>
      </c>
      <c r="EQ706">
        <v>0</v>
      </c>
      <c r="ER706">
        <v>4.3899999999999997</v>
      </c>
      <c r="ES706">
        <v>4.3899999999999997</v>
      </c>
      <c r="ET706">
        <v>0</v>
      </c>
      <c r="EU706">
        <v>0</v>
      </c>
      <c r="EV706">
        <v>0</v>
      </c>
      <c r="EW706">
        <v>0</v>
      </c>
      <c r="EX706">
        <v>0</v>
      </c>
      <c r="FQ706">
        <v>0</v>
      </c>
      <c r="FR706">
        <f t="shared" si="735"/>
        <v>0</v>
      </c>
      <c r="FS706">
        <v>0</v>
      </c>
      <c r="FT706" t="s">
        <v>28</v>
      </c>
      <c r="FU706" t="s">
        <v>29</v>
      </c>
      <c r="FX706">
        <v>108</v>
      </c>
      <c r="FY706">
        <v>65.45</v>
      </c>
      <c r="GA706" t="s">
        <v>3</v>
      </c>
      <c r="GD706">
        <v>1</v>
      </c>
      <c r="GF706">
        <v>-82985401</v>
      </c>
      <c r="GG706">
        <v>2</v>
      </c>
      <c r="GH706">
        <v>1</v>
      </c>
      <c r="GI706">
        <v>-2</v>
      </c>
      <c r="GJ706">
        <v>0</v>
      </c>
      <c r="GK706">
        <v>0</v>
      </c>
      <c r="GL706">
        <f t="shared" si="736"/>
        <v>0</v>
      </c>
      <c r="GM706">
        <f t="shared" si="737"/>
        <v>138.29</v>
      </c>
      <c r="GN706">
        <f t="shared" si="738"/>
        <v>138.29</v>
      </c>
      <c r="GO706">
        <f t="shared" si="739"/>
        <v>0</v>
      </c>
      <c r="GP706">
        <f t="shared" si="740"/>
        <v>0</v>
      </c>
      <c r="GR706">
        <v>0</v>
      </c>
      <c r="GS706">
        <v>3</v>
      </c>
      <c r="GT706">
        <v>0</v>
      </c>
      <c r="GU706" t="s">
        <v>3</v>
      </c>
      <c r="GV706">
        <f t="shared" si="741"/>
        <v>0</v>
      </c>
      <c r="GW706">
        <v>1</v>
      </c>
      <c r="GX706">
        <f t="shared" si="742"/>
        <v>0</v>
      </c>
      <c r="HA706">
        <v>0</v>
      </c>
      <c r="HB706">
        <v>0</v>
      </c>
      <c r="HC706">
        <f t="shared" si="743"/>
        <v>0</v>
      </c>
      <c r="IK706">
        <v>0</v>
      </c>
    </row>
    <row r="707" spans="1:245" x14ac:dyDescent="0.2">
      <c r="A707">
        <v>18</v>
      </c>
      <c r="B707">
        <v>1</v>
      </c>
      <c r="C707">
        <v>1603</v>
      </c>
      <c r="E707" t="s">
        <v>582</v>
      </c>
      <c r="F707" t="s">
        <v>583</v>
      </c>
      <c r="G707" t="s">
        <v>584</v>
      </c>
      <c r="H707" t="s">
        <v>585</v>
      </c>
      <c r="I707">
        <f>I705*J707</f>
        <v>31.5</v>
      </c>
      <c r="J707">
        <v>300</v>
      </c>
      <c r="O707">
        <f t="shared" si="709"/>
        <v>138.29</v>
      </c>
      <c r="P707">
        <f t="shared" si="710"/>
        <v>138.29</v>
      </c>
      <c r="Q707">
        <f t="shared" si="711"/>
        <v>0</v>
      </c>
      <c r="R707">
        <f t="shared" si="712"/>
        <v>0</v>
      </c>
      <c r="S707">
        <f t="shared" si="713"/>
        <v>0</v>
      </c>
      <c r="T707">
        <f t="shared" si="714"/>
        <v>0</v>
      </c>
      <c r="U707">
        <f t="shared" si="715"/>
        <v>0</v>
      </c>
      <c r="V707">
        <f t="shared" si="716"/>
        <v>0</v>
      </c>
      <c r="W707">
        <f t="shared" si="717"/>
        <v>0</v>
      </c>
      <c r="X707">
        <f t="shared" si="718"/>
        <v>0</v>
      </c>
      <c r="Y707">
        <f t="shared" si="719"/>
        <v>0</v>
      </c>
      <c r="AA707">
        <v>47641669</v>
      </c>
      <c r="AB707">
        <f t="shared" si="720"/>
        <v>4.3899999999999997</v>
      </c>
      <c r="AC707">
        <f t="shared" si="721"/>
        <v>4.3899999999999997</v>
      </c>
      <c r="AD707">
        <f t="shared" si="744"/>
        <v>0</v>
      </c>
      <c r="AE707">
        <f t="shared" si="745"/>
        <v>0</v>
      </c>
      <c r="AF707">
        <f t="shared" si="745"/>
        <v>0</v>
      </c>
      <c r="AG707">
        <f t="shared" si="722"/>
        <v>0</v>
      </c>
      <c r="AH707">
        <f t="shared" si="746"/>
        <v>0</v>
      </c>
      <c r="AI707">
        <f t="shared" si="746"/>
        <v>0</v>
      </c>
      <c r="AJ707">
        <f t="shared" si="723"/>
        <v>0</v>
      </c>
      <c r="AK707">
        <v>4.3899999999999997</v>
      </c>
      <c r="AL707">
        <v>4.3899999999999997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108</v>
      </c>
      <c r="AU707">
        <v>65</v>
      </c>
      <c r="AV707">
        <v>1</v>
      </c>
      <c r="AW707">
        <v>1</v>
      </c>
      <c r="AZ707">
        <v>1</v>
      </c>
      <c r="BA707">
        <v>1</v>
      </c>
      <c r="BB707">
        <v>1</v>
      </c>
      <c r="BC707">
        <v>1</v>
      </c>
      <c r="BD707" t="s">
        <v>3</v>
      </c>
      <c r="BE707" t="s">
        <v>3</v>
      </c>
      <c r="BF707" t="s">
        <v>3</v>
      </c>
      <c r="BG707" t="s">
        <v>3</v>
      </c>
      <c r="BH707">
        <v>3</v>
      </c>
      <c r="BI707">
        <v>1</v>
      </c>
      <c r="BJ707" t="s">
        <v>586</v>
      </c>
      <c r="BM707">
        <v>6002</v>
      </c>
      <c r="BN707">
        <v>0</v>
      </c>
      <c r="BO707" t="s">
        <v>3</v>
      </c>
      <c r="BP707">
        <v>0</v>
      </c>
      <c r="BQ707">
        <v>2</v>
      </c>
      <c r="BR707">
        <v>0</v>
      </c>
      <c r="BS707">
        <v>1</v>
      </c>
      <c r="BT707">
        <v>1</v>
      </c>
      <c r="BU707">
        <v>1</v>
      </c>
      <c r="BV707">
        <v>1</v>
      </c>
      <c r="BW707">
        <v>1</v>
      </c>
      <c r="BX707">
        <v>1</v>
      </c>
      <c r="BY707" t="s">
        <v>3</v>
      </c>
      <c r="BZ707">
        <v>120</v>
      </c>
      <c r="CA707">
        <v>77</v>
      </c>
      <c r="CE707">
        <v>0</v>
      </c>
      <c r="CF707">
        <v>0</v>
      </c>
      <c r="CG707">
        <v>0</v>
      </c>
      <c r="CM707">
        <v>0</v>
      </c>
      <c r="CN707" t="s">
        <v>3</v>
      </c>
      <c r="CO707">
        <v>0</v>
      </c>
      <c r="CP707">
        <f t="shared" si="724"/>
        <v>138.29</v>
      </c>
      <c r="CQ707">
        <f t="shared" si="725"/>
        <v>4.3899999999999997</v>
      </c>
      <c r="CR707">
        <f t="shared" si="726"/>
        <v>0</v>
      </c>
      <c r="CS707">
        <f t="shared" si="727"/>
        <v>0</v>
      </c>
      <c r="CT707">
        <f t="shared" si="728"/>
        <v>0</v>
      </c>
      <c r="CU707">
        <f t="shared" si="729"/>
        <v>0</v>
      </c>
      <c r="CV707">
        <f t="shared" si="730"/>
        <v>0</v>
      </c>
      <c r="CW707">
        <f t="shared" si="731"/>
        <v>0</v>
      </c>
      <c r="CX707">
        <f t="shared" si="732"/>
        <v>0</v>
      </c>
      <c r="CY707">
        <f t="shared" si="733"/>
        <v>0</v>
      </c>
      <c r="CZ707">
        <f t="shared" si="734"/>
        <v>0</v>
      </c>
      <c r="DC707" t="s">
        <v>3</v>
      </c>
      <c r="DD707" t="s">
        <v>3</v>
      </c>
      <c r="DE707" t="s">
        <v>3</v>
      </c>
      <c r="DF707" t="s">
        <v>3</v>
      </c>
      <c r="DG707" t="s">
        <v>3</v>
      </c>
      <c r="DH707" t="s">
        <v>3</v>
      </c>
      <c r="DI707" t="s">
        <v>3</v>
      </c>
      <c r="DJ707" t="s">
        <v>3</v>
      </c>
      <c r="DK707" t="s">
        <v>3</v>
      </c>
      <c r="DL707" t="s">
        <v>3</v>
      </c>
      <c r="DM707" t="s">
        <v>3</v>
      </c>
      <c r="DN707">
        <v>0</v>
      </c>
      <c r="DO707">
        <v>0</v>
      </c>
      <c r="DP707">
        <v>1</v>
      </c>
      <c r="DQ707">
        <v>1</v>
      </c>
      <c r="DU707">
        <v>1009</v>
      </c>
      <c r="DV707" t="s">
        <v>585</v>
      </c>
      <c r="DW707" t="s">
        <v>585</v>
      </c>
      <c r="DX707">
        <v>1</v>
      </c>
      <c r="EE707">
        <v>45919558</v>
      </c>
      <c r="EF707">
        <v>2</v>
      </c>
      <c r="EG707" t="s">
        <v>24</v>
      </c>
      <c r="EH707">
        <v>0</v>
      </c>
      <c r="EI707" t="s">
        <v>3</v>
      </c>
      <c r="EJ707">
        <v>1</v>
      </c>
      <c r="EK707">
        <v>6002</v>
      </c>
      <c r="EL707" t="s">
        <v>581</v>
      </c>
      <c r="EM707" t="s">
        <v>350</v>
      </c>
      <c r="EO707" t="s">
        <v>3</v>
      </c>
      <c r="EQ707">
        <v>0</v>
      </c>
      <c r="ER707">
        <v>4.3899999999999997</v>
      </c>
      <c r="ES707">
        <v>4.3899999999999997</v>
      </c>
      <c r="ET707">
        <v>0</v>
      </c>
      <c r="EU707">
        <v>0</v>
      </c>
      <c r="EV707">
        <v>0</v>
      </c>
      <c r="EW707">
        <v>0</v>
      </c>
      <c r="EX707">
        <v>0</v>
      </c>
      <c r="FQ707">
        <v>0</v>
      </c>
      <c r="FR707">
        <f t="shared" si="735"/>
        <v>0</v>
      </c>
      <c r="FS707">
        <v>0</v>
      </c>
      <c r="FT707" t="s">
        <v>28</v>
      </c>
      <c r="FU707" t="s">
        <v>29</v>
      </c>
      <c r="FX707">
        <v>108</v>
      </c>
      <c r="FY707">
        <v>65.45</v>
      </c>
      <c r="GA707" t="s">
        <v>3</v>
      </c>
      <c r="GD707">
        <v>1</v>
      </c>
      <c r="GF707">
        <v>-82985401</v>
      </c>
      <c r="GG707">
        <v>2</v>
      </c>
      <c r="GH707">
        <v>1</v>
      </c>
      <c r="GI707">
        <v>-2</v>
      </c>
      <c r="GJ707">
        <v>0</v>
      </c>
      <c r="GK707">
        <v>0</v>
      </c>
      <c r="GL707">
        <f t="shared" si="736"/>
        <v>0</v>
      </c>
      <c r="GM707">
        <f t="shared" si="737"/>
        <v>138.29</v>
      </c>
      <c r="GN707">
        <f t="shared" si="738"/>
        <v>138.29</v>
      </c>
      <c r="GO707">
        <f t="shared" si="739"/>
        <v>0</v>
      </c>
      <c r="GP707">
        <f t="shared" si="740"/>
        <v>0</v>
      </c>
      <c r="GR707">
        <v>0</v>
      </c>
      <c r="GS707">
        <v>0</v>
      </c>
      <c r="GT707">
        <v>0</v>
      </c>
      <c r="GU707" t="s">
        <v>3</v>
      </c>
      <c r="GV707">
        <f t="shared" si="741"/>
        <v>0</v>
      </c>
      <c r="GW707">
        <v>1</v>
      </c>
      <c r="GX707">
        <f t="shared" si="742"/>
        <v>0</v>
      </c>
      <c r="HA707">
        <v>0</v>
      </c>
      <c r="HB707">
        <v>0</v>
      </c>
      <c r="HC707">
        <f t="shared" si="743"/>
        <v>0</v>
      </c>
      <c r="IK707">
        <v>0</v>
      </c>
    </row>
    <row r="708" spans="1:245" x14ac:dyDescent="0.2">
      <c r="A708">
        <v>18</v>
      </c>
      <c r="B708">
        <v>1</v>
      </c>
      <c r="C708">
        <v>1587</v>
      </c>
      <c r="E708" t="s">
        <v>587</v>
      </c>
      <c r="F708" t="s">
        <v>588</v>
      </c>
      <c r="G708" t="s">
        <v>589</v>
      </c>
      <c r="H708" t="s">
        <v>399</v>
      </c>
      <c r="I708">
        <f>I704*J708</f>
        <v>27.3</v>
      </c>
      <c r="J708">
        <v>260</v>
      </c>
      <c r="O708">
        <f t="shared" si="709"/>
        <v>62.79</v>
      </c>
      <c r="P708">
        <f t="shared" si="710"/>
        <v>62.79</v>
      </c>
      <c r="Q708">
        <f t="shared" si="711"/>
        <v>0</v>
      </c>
      <c r="R708">
        <f t="shared" si="712"/>
        <v>0</v>
      </c>
      <c r="S708">
        <f t="shared" si="713"/>
        <v>0</v>
      </c>
      <c r="T708">
        <f t="shared" si="714"/>
        <v>0</v>
      </c>
      <c r="U708">
        <f t="shared" si="715"/>
        <v>0</v>
      </c>
      <c r="V708">
        <f t="shared" si="716"/>
        <v>0</v>
      </c>
      <c r="W708">
        <f t="shared" si="717"/>
        <v>0</v>
      </c>
      <c r="X708">
        <f t="shared" si="718"/>
        <v>0</v>
      </c>
      <c r="Y708">
        <f t="shared" si="719"/>
        <v>0</v>
      </c>
      <c r="AA708">
        <v>47636896</v>
      </c>
      <c r="AB708">
        <f t="shared" si="720"/>
        <v>2.2999999999999998</v>
      </c>
      <c r="AC708">
        <f t="shared" si="721"/>
        <v>2.2999999999999998</v>
      </c>
      <c r="AD708">
        <f t="shared" si="744"/>
        <v>0</v>
      </c>
      <c r="AE708">
        <f t="shared" si="745"/>
        <v>0</v>
      </c>
      <c r="AF708">
        <f t="shared" si="745"/>
        <v>0</v>
      </c>
      <c r="AG708">
        <f t="shared" si="722"/>
        <v>0</v>
      </c>
      <c r="AH708">
        <f t="shared" si="746"/>
        <v>0</v>
      </c>
      <c r="AI708">
        <f t="shared" si="746"/>
        <v>0</v>
      </c>
      <c r="AJ708">
        <f t="shared" si="723"/>
        <v>0</v>
      </c>
      <c r="AK708">
        <v>2.2999999999999998</v>
      </c>
      <c r="AL708">
        <v>2.2999999999999998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108</v>
      </c>
      <c r="AU708">
        <v>65</v>
      </c>
      <c r="AV708">
        <v>1</v>
      </c>
      <c r="AW708">
        <v>1</v>
      </c>
      <c r="AZ708">
        <v>1</v>
      </c>
      <c r="BA708">
        <v>1</v>
      </c>
      <c r="BB708">
        <v>1</v>
      </c>
      <c r="BC708">
        <v>1</v>
      </c>
      <c r="BD708" t="s">
        <v>3</v>
      </c>
      <c r="BE708" t="s">
        <v>3</v>
      </c>
      <c r="BF708" t="s">
        <v>3</v>
      </c>
      <c r="BG708" t="s">
        <v>3</v>
      </c>
      <c r="BH708">
        <v>3</v>
      </c>
      <c r="BI708">
        <v>1</v>
      </c>
      <c r="BJ708" t="s">
        <v>590</v>
      </c>
      <c r="BM708">
        <v>6002</v>
      </c>
      <c r="BN708">
        <v>0</v>
      </c>
      <c r="BO708" t="s">
        <v>3</v>
      </c>
      <c r="BP708">
        <v>0</v>
      </c>
      <c r="BQ708">
        <v>2</v>
      </c>
      <c r="BR708">
        <v>0</v>
      </c>
      <c r="BS708">
        <v>1</v>
      </c>
      <c r="BT708">
        <v>1</v>
      </c>
      <c r="BU708">
        <v>1</v>
      </c>
      <c r="BV708">
        <v>1</v>
      </c>
      <c r="BW708">
        <v>1</v>
      </c>
      <c r="BX708">
        <v>1</v>
      </c>
      <c r="BY708" t="s">
        <v>3</v>
      </c>
      <c r="BZ708">
        <v>120</v>
      </c>
      <c r="CA708">
        <v>77</v>
      </c>
      <c r="CE708">
        <v>0</v>
      </c>
      <c r="CF708">
        <v>0</v>
      </c>
      <c r="CG708">
        <v>0</v>
      </c>
      <c r="CM708">
        <v>0</v>
      </c>
      <c r="CN708" t="s">
        <v>3</v>
      </c>
      <c r="CO708">
        <v>0</v>
      </c>
      <c r="CP708">
        <f t="shared" si="724"/>
        <v>62.79</v>
      </c>
      <c r="CQ708">
        <f t="shared" si="725"/>
        <v>2.2999999999999998</v>
      </c>
      <c r="CR708">
        <f t="shared" si="726"/>
        <v>0</v>
      </c>
      <c r="CS708">
        <f t="shared" si="727"/>
        <v>0</v>
      </c>
      <c r="CT708">
        <f t="shared" si="728"/>
        <v>0</v>
      </c>
      <c r="CU708">
        <f t="shared" si="729"/>
        <v>0</v>
      </c>
      <c r="CV708">
        <f t="shared" si="730"/>
        <v>0</v>
      </c>
      <c r="CW708">
        <f t="shared" si="731"/>
        <v>0</v>
      </c>
      <c r="CX708">
        <f t="shared" si="732"/>
        <v>0</v>
      </c>
      <c r="CY708">
        <f t="shared" si="733"/>
        <v>0</v>
      </c>
      <c r="CZ708">
        <f t="shared" si="734"/>
        <v>0</v>
      </c>
      <c r="DC708" t="s">
        <v>3</v>
      </c>
      <c r="DD708" t="s">
        <v>3</v>
      </c>
      <c r="DE708" t="s">
        <v>3</v>
      </c>
      <c r="DF708" t="s">
        <v>3</v>
      </c>
      <c r="DG708" t="s">
        <v>3</v>
      </c>
      <c r="DH708" t="s">
        <v>3</v>
      </c>
      <c r="DI708" t="s">
        <v>3</v>
      </c>
      <c r="DJ708" t="s">
        <v>3</v>
      </c>
      <c r="DK708" t="s">
        <v>3</v>
      </c>
      <c r="DL708" t="s">
        <v>3</v>
      </c>
      <c r="DM708" t="s">
        <v>3</v>
      </c>
      <c r="DN708">
        <v>0</v>
      </c>
      <c r="DO708">
        <v>0</v>
      </c>
      <c r="DP708">
        <v>1</v>
      </c>
      <c r="DQ708">
        <v>1</v>
      </c>
      <c r="DU708">
        <v>1005</v>
      </c>
      <c r="DV708" t="s">
        <v>399</v>
      </c>
      <c r="DW708" t="s">
        <v>399</v>
      </c>
      <c r="DX708">
        <v>1</v>
      </c>
      <c r="EE708">
        <v>45919558</v>
      </c>
      <c r="EF708">
        <v>2</v>
      </c>
      <c r="EG708" t="s">
        <v>24</v>
      </c>
      <c r="EH708">
        <v>0</v>
      </c>
      <c r="EI708" t="s">
        <v>3</v>
      </c>
      <c r="EJ708">
        <v>1</v>
      </c>
      <c r="EK708">
        <v>6002</v>
      </c>
      <c r="EL708" t="s">
        <v>581</v>
      </c>
      <c r="EM708" t="s">
        <v>350</v>
      </c>
      <c r="EO708" t="s">
        <v>3</v>
      </c>
      <c r="EQ708">
        <v>0</v>
      </c>
      <c r="ER708">
        <v>2.2999999999999998</v>
      </c>
      <c r="ES708">
        <v>2.2999999999999998</v>
      </c>
      <c r="ET708">
        <v>0</v>
      </c>
      <c r="EU708">
        <v>0</v>
      </c>
      <c r="EV708">
        <v>0</v>
      </c>
      <c r="EW708">
        <v>0</v>
      </c>
      <c r="EX708">
        <v>0</v>
      </c>
      <c r="FQ708">
        <v>0</v>
      </c>
      <c r="FR708">
        <f t="shared" si="735"/>
        <v>0</v>
      </c>
      <c r="FS708">
        <v>0</v>
      </c>
      <c r="FT708" t="s">
        <v>28</v>
      </c>
      <c r="FU708" t="s">
        <v>29</v>
      </c>
      <c r="FX708">
        <v>108</v>
      </c>
      <c r="FY708">
        <v>65.45</v>
      </c>
      <c r="GA708" t="s">
        <v>3</v>
      </c>
      <c r="GD708">
        <v>1</v>
      </c>
      <c r="GF708">
        <v>-1558492615</v>
      </c>
      <c r="GG708">
        <v>2</v>
      </c>
      <c r="GH708">
        <v>1</v>
      </c>
      <c r="GI708">
        <v>-2</v>
      </c>
      <c r="GJ708">
        <v>0</v>
      </c>
      <c r="GK708">
        <v>0</v>
      </c>
      <c r="GL708">
        <f t="shared" si="736"/>
        <v>0</v>
      </c>
      <c r="GM708">
        <f t="shared" si="737"/>
        <v>62.79</v>
      </c>
      <c r="GN708">
        <f t="shared" si="738"/>
        <v>62.79</v>
      </c>
      <c r="GO708">
        <f t="shared" si="739"/>
        <v>0</v>
      </c>
      <c r="GP708">
        <f t="shared" si="740"/>
        <v>0</v>
      </c>
      <c r="GR708">
        <v>0</v>
      </c>
      <c r="GS708">
        <v>3</v>
      </c>
      <c r="GT708">
        <v>0</v>
      </c>
      <c r="GU708" t="s">
        <v>3</v>
      </c>
      <c r="GV708">
        <f t="shared" si="741"/>
        <v>0</v>
      </c>
      <c r="GW708">
        <v>1</v>
      </c>
      <c r="GX708">
        <f t="shared" si="742"/>
        <v>0</v>
      </c>
      <c r="HA708">
        <v>0</v>
      </c>
      <c r="HB708">
        <v>0</v>
      </c>
      <c r="HC708">
        <f t="shared" si="743"/>
        <v>0</v>
      </c>
      <c r="IK708">
        <v>0</v>
      </c>
    </row>
    <row r="709" spans="1:245" x14ac:dyDescent="0.2">
      <c r="A709">
        <v>18</v>
      </c>
      <c r="B709">
        <v>1</v>
      </c>
      <c r="C709">
        <v>1606</v>
      </c>
      <c r="E709" t="s">
        <v>587</v>
      </c>
      <c r="F709" t="s">
        <v>588</v>
      </c>
      <c r="G709" t="s">
        <v>589</v>
      </c>
      <c r="H709" t="s">
        <v>399</v>
      </c>
      <c r="I709">
        <f>I705*J709</f>
        <v>27.3</v>
      </c>
      <c r="J709">
        <v>260</v>
      </c>
      <c r="O709">
        <f t="shared" si="709"/>
        <v>62.79</v>
      </c>
      <c r="P709">
        <f t="shared" si="710"/>
        <v>62.79</v>
      </c>
      <c r="Q709">
        <f t="shared" si="711"/>
        <v>0</v>
      </c>
      <c r="R709">
        <f t="shared" si="712"/>
        <v>0</v>
      </c>
      <c r="S709">
        <f t="shared" si="713"/>
        <v>0</v>
      </c>
      <c r="T709">
        <f t="shared" si="714"/>
        <v>0</v>
      </c>
      <c r="U709">
        <f t="shared" si="715"/>
        <v>0</v>
      </c>
      <c r="V709">
        <f t="shared" si="716"/>
        <v>0</v>
      </c>
      <c r="W709">
        <f t="shared" si="717"/>
        <v>0</v>
      </c>
      <c r="X709">
        <f t="shared" si="718"/>
        <v>0</v>
      </c>
      <c r="Y709">
        <f t="shared" si="719"/>
        <v>0</v>
      </c>
      <c r="AA709">
        <v>47641669</v>
      </c>
      <c r="AB709">
        <f t="shared" si="720"/>
        <v>2.2999999999999998</v>
      </c>
      <c r="AC709">
        <f t="shared" si="721"/>
        <v>2.2999999999999998</v>
      </c>
      <c r="AD709">
        <f t="shared" si="744"/>
        <v>0</v>
      </c>
      <c r="AE709">
        <f t="shared" si="745"/>
        <v>0</v>
      </c>
      <c r="AF709">
        <f t="shared" si="745"/>
        <v>0</v>
      </c>
      <c r="AG709">
        <f t="shared" si="722"/>
        <v>0</v>
      </c>
      <c r="AH709">
        <f t="shared" si="746"/>
        <v>0</v>
      </c>
      <c r="AI709">
        <f t="shared" si="746"/>
        <v>0</v>
      </c>
      <c r="AJ709">
        <f t="shared" si="723"/>
        <v>0</v>
      </c>
      <c r="AK709">
        <v>2.2999999999999998</v>
      </c>
      <c r="AL709">
        <v>2.2999999999999998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108</v>
      </c>
      <c r="AU709">
        <v>65</v>
      </c>
      <c r="AV709">
        <v>1</v>
      </c>
      <c r="AW709">
        <v>1</v>
      </c>
      <c r="AZ709">
        <v>1</v>
      </c>
      <c r="BA709">
        <v>1</v>
      </c>
      <c r="BB709">
        <v>1</v>
      </c>
      <c r="BC709">
        <v>1</v>
      </c>
      <c r="BD709" t="s">
        <v>3</v>
      </c>
      <c r="BE709" t="s">
        <v>3</v>
      </c>
      <c r="BF709" t="s">
        <v>3</v>
      </c>
      <c r="BG709" t="s">
        <v>3</v>
      </c>
      <c r="BH709">
        <v>3</v>
      </c>
      <c r="BI709">
        <v>1</v>
      </c>
      <c r="BJ709" t="s">
        <v>590</v>
      </c>
      <c r="BM709">
        <v>6002</v>
      </c>
      <c r="BN709">
        <v>0</v>
      </c>
      <c r="BO709" t="s">
        <v>3</v>
      </c>
      <c r="BP709">
        <v>0</v>
      </c>
      <c r="BQ709">
        <v>2</v>
      </c>
      <c r="BR709">
        <v>0</v>
      </c>
      <c r="BS709">
        <v>1</v>
      </c>
      <c r="BT709">
        <v>1</v>
      </c>
      <c r="BU709">
        <v>1</v>
      </c>
      <c r="BV709">
        <v>1</v>
      </c>
      <c r="BW709">
        <v>1</v>
      </c>
      <c r="BX709">
        <v>1</v>
      </c>
      <c r="BY709" t="s">
        <v>3</v>
      </c>
      <c r="BZ709">
        <v>120</v>
      </c>
      <c r="CA709">
        <v>77</v>
      </c>
      <c r="CE709">
        <v>0</v>
      </c>
      <c r="CF709">
        <v>0</v>
      </c>
      <c r="CG709">
        <v>0</v>
      </c>
      <c r="CM709">
        <v>0</v>
      </c>
      <c r="CN709" t="s">
        <v>3</v>
      </c>
      <c r="CO709">
        <v>0</v>
      </c>
      <c r="CP709">
        <f t="shared" si="724"/>
        <v>62.79</v>
      </c>
      <c r="CQ709">
        <f t="shared" si="725"/>
        <v>2.2999999999999998</v>
      </c>
      <c r="CR709">
        <f t="shared" si="726"/>
        <v>0</v>
      </c>
      <c r="CS709">
        <f t="shared" si="727"/>
        <v>0</v>
      </c>
      <c r="CT709">
        <f t="shared" si="728"/>
        <v>0</v>
      </c>
      <c r="CU709">
        <f t="shared" si="729"/>
        <v>0</v>
      </c>
      <c r="CV709">
        <f t="shared" si="730"/>
        <v>0</v>
      </c>
      <c r="CW709">
        <f t="shared" si="731"/>
        <v>0</v>
      </c>
      <c r="CX709">
        <f t="shared" si="732"/>
        <v>0</v>
      </c>
      <c r="CY709">
        <f t="shared" si="733"/>
        <v>0</v>
      </c>
      <c r="CZ709">
        <f t="shared" si="734"/>
        <v>0</v>
      </c>
      <c r="DC709" t="s">
        <v>3</v>
      </c>
      <c r="DD709" t="s">
        <v>3</v>
      </c>
      <c r="DE709" t="s">
        <v>3</v>
      </c>
      <c r="DF709" t="s">
        <v>3</v>
      </c>
      <c r="DG709" t="s">
        <v>3</v>
      </c>
      <c r="DH709" t="s">
        <v>3</v>
      </c>
      <c r="DI709" t="s">
        <v>3</v>
      </c>
      <c r="DJ709" t="s">
        <v>3</v>
      </c>
      <c r="DK709" t="s">
        <v>3</v>
      </c>
      <c r="DL709" t="s">
        <v>3</v>
      </c>
      <c r="DM709" t="s">
        <v>3</v>
      </c>
      <c r="DN709">
        <v>0</v>
      </c>
      <c r="DO709">
        <v>0</v>
      </c>
      <c r="DP709">
        <v>1</v>
      </c>
      <c r="DQ709">
        <v>1</v>
      </c>
      <c r="DU709">
        <v>1005</v>
      </c>
      <c r="DV709" t="s">
        <v>399</v>
      </c>
      <c r="DW709" t="s">
        <v>399</v>
      </c>
      <c r="DX709">
        <v>1</v>
      </c>
      <c r="EE709">
        <v>45919558</v>
      </c>
      <c r="EF709">
        <v>2</v>
      </c>
      <c r="EG709" t="s">
        <v>24</v>
      </c>
      <c r="EH709">
        <v>0</v>
      </c>
      <c r="EI709" t="s">
        <v>3</v>
      </c>
      <c r="EJ709">
        <v>1</v>
      </c>
      <c r="EK709">
        <v>6002</v>
      </c>
      <c r="EL709" t="s">
        <v>581</v>
      </c>
      <c r="EM709" t="s">
        <v>350</v>
      </c>
      <c r="EO709" t="s">
        <v>3</v>
      </c>
      <c r="EQ709">
        <v>0</v>
      </c>
      <c r="ER709">
        <v>2.2999999999999998</v>
      </c>
      <c r="ES709">
        <v>2.2999999999999998</v>
      </c>
      <c r="ET709">
        <v>0</v>
      </c>
      <c r="EU709">
        <v>0</v>
      </c>
      <c r="EV709">
        <v>0</v>
      </c>
      <c r="EW709">
        <v>0</v>
      </c>
      <c r="EX709">
        <v>0</v>
      </c>
      <c r="FQ709">
        <v>0</v>
      </c>
      <c r="FR709">
        <f t="shared" si="735"/>
        <v>0</v>
      </c>
      <c r="FS709">
        <v>0</v>
      </c>
      <c r="FT709" t="s">
        <v>28</v>
      </c>
      <c r="FU709" t="s">
        <v>29</v>
      </c>
      <c r="FX709">
        <v>108</v>
      </c>
      <c r="FY709">
        <v>65.45</v>
      </c>
      <c r="GA709" t="s">
        <v>3</v>
      </c>
      <c r="GD709">
        <v>1</v>
      </c>
      <c r="GF709">
        <v>-1558492615</v>
      </c>
      <c r="GG709">
        <v>2</v>
      </c>
      <c r="GH709">
        <v>1</v>
      </c>
      <c r="GI709">
        <v>-2</v>
      </c>
      <c r="GJ709">
        <v>0</v>
      </c>
      <c r="GK709">
        <v>0</v>
      </c>
      <c r="GL709">
        <f t="shared" si="736"/>
        <v>0</v>
      </c>
      <c r="GM709">
        <f t="shared" si="737"/>
        <v>62.79</v>
      </c>
      <c r="GN709">
        <f t="shared" si="738"/>
        <v>62.79</v>
      </c>
      <c r="GO709">
        <f t="shared" si="739"/>
        <v>0</v>
      </c>
      <c r="GP709">
        <f t="shared" si="740"/>
        <v>0</v>
      </c>
      <c r="GR709">
        <v>0</v>
      </c>
      <c r="GS709">
        <v>0</v>
      </c>
      <c r="GT709">
        <v>0</v>
      </c>
      <c r="GU709" t="s">
        <v>3</v>
      </c>
      <c r="GV709">
        <f t="shared" si="741"/>
        <v>0</v>
      </c>
      <c r="GW709">
        <v>1</v>
      </c>
      <c r="GX709">
        <f t="shared" si="742"/>
        <v>0</v>
      </c>
      <c r="HA709">
        <v>0</v>
      </c>
      <c r="HB709">
        <v>0</v>
      </c>
      <c r="HC709">
        <f t="shared" si="743"/>
        <v>0</v>
      </c>
      <c r="IK709">
        <v>0</v>
      </c>
    </row>
    <row r="710" spans="1:245" x14ac:dyDescent="0.2">
      <c r="A710">
        <v>18</v>
      </c>
      <c r="B710">
        <v>1</v>
      </c>
      <c r="C710">
        <v>1588</v>
      </c>
      <c r="E710" t="s">
        <v>591</v>
      </c>
      <c r="F710" t="s">
        <v>592</v>
      </c>
      <c r="G710" t="s">
        <v>593</v>
      </c>
      <c r="H710" t="s">
        <v>50</v>
      </c>
      <c r="I710">
        <f>I704*J710</f>
        <v>10.657500000000001</v>
      </c>
      <c r="J710">
        <v>101.50000000000001</v>
      </c>
      <c r="O710">
        <f t="shared" si="709"/>
        <v>7407.07</v>
      </c>
      <c r="P710">
        <f t="shared" si="710"/>
        <v>7407.07</v>
      </c>
      <c r="Q710">
        <f t="shared" si="711"/>
        <v>0</v>
      </c>
      <c r="R710">
        <f t="shared" si="712"/>
        <v>0</v>
      </c>
      <c r="S710">
        <f t="shared" si="713"/>
        <v>0</v>
      </c>
      <c r="T710">
        <f t="shared" si="714"/>
        <v>0</v>
      </c>
      <c r="U710">
        <f t="shared" si="715"/>
        <v>0</v>
      </c>
      <c r="V710">
        <f t="shared" si="716"/>
        <v>0</v>
      </c>
      <c r="W710">
        <f t="shared" si="717"/>
        <v>0</v>
      </c>
      <c r="X710">
        <f t="shared" si="718"/>
        <v>0</v>
      </c>
      <c r="Y710">
        <f t="shared" si="719"/>
        <v>0</v>
      </c>
      <c r="AA710">
        <v>47636896</v>
      </c>
      <c r="AB710">
        <f t="shared" si="720"/>
        <v>695.01</v>
      </c>
      <c r="AC710">
        <f t="shared" si="721"/>
        <v>695.01</v>
      </c>
      <c r="AD710">
        <f t="shared" si="744"/>
        <v>0</v>
      </c>
      <c r="AE710">
        <f t="shared" si="745"/>
        <v>0</v>
      </c>
      <c r="AF710">
        <f t="shared" si="745"/>
        <v>0</v>
      </c>
      <c r="AG710">
        <f t="shared" si="722"/>
        <v>0</v>
      </c>
      <c r="AH710">
        <f t="shared" si="746"/>
        <v>0</v>
      </c>
      <c r="AI710">
        <f t="shared" si="746"/>
        <v>0</v>
      </c>
      <c r="AJ710">
        <f t="shared" si="723"/>
        <v>0</v>
      </c>
      <c r="AK710">
        <v>695.01</v>
      </c>
      <c r="AL710">
        <v>695.01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108</v>
      </c>
      <c r="AU710">
        <v>65</v>
      </c>
      <c r="AV710">
        <v>1</v>
      </c>
      <c r="AW710">
        <v>1</v>
      </c>
      <c r="AZ710">
        <v>1</v>
      </c>
      <c r="BA710">
        <v>1</v>
      </c>
      <c r="BB710">
        <v>1</v>
      </c>
      <c r="BC710">
        <v>1</v>
      </c>
      <c r="BD710" t="s">
        <v>3</v>
      </c>
      <c r="BE710" t="s">
        <v>3</v>
      </c>
      <c r="BF710" t="s">
        <v>3</v>
      </c>
      <c r="BG710" t="s">
        <v>3</v>
      </c>
      <c r="BH710">
        <v>3</v>
      </c>
      <c r="BI710">
        <v>1</v>
      </c>
      <c r="BJ710" t="s">
        <v>594</v>
      </c>
      <c r="BM710">
        <v>6002</v>
      </c>
      <c r="BN710">
        <v>0</v>
      </c>
      <c r="BO710" t="s">
        <v>3</v>
      </c>
      <c r="BP710">
        <v>0</v>
      </c>
      <c r="BQ710">
        <v>2</v>
      </c>
      <c r="BR710">
        <v>0</v>
      </c>
      <c r="BS710">
        <v>1</v>
      </c>
      <c r="BT710">
        <v>1</v>
      </c>
      <c r="BU710">
        <v>1</v>
      </c>
      <c r="BV710">
        <v>1</v>
      </c>
      <c r="BW710">
        <v>1</v>
      </c>
      <c r="BX710">
        <v>1</v>
      </c>
      <c r="BY710" t="s">
        <v>3</v>
      </c>
      <c r="BZ710">
        <v>120</v>
      </c>
      <c r="CA710">
        <v>77</v>
      </c>
      <c r="CE710">
        <v>0</v>
      </c>
      <c r="CF710">
        <v>0</v>
      </c>
      <c r="CG710">
        <v>0</v>
      </c>
      <c r="CM710">
        <v>0</v>
      </c>
      <c r="CN710" t="s">
        <v>3</v>
      </c>
      <c r="CO710">
        <v>0</v>
      </c>
      <c r="CP710">
        <f t="shared" si="724"/>
        <v>7407.07</v>
      </c>
      <c r="CQ710">
        <f t="shared" si="725"/>
        <v>695.01</v>
      </c>
      <c r="CR710">
        <f t="shared" si="726"/>
        <v>0</v>
      </c>
      <c r="CS710">
        <f t="shared" si="727"/>
        <v>0</v>
      </c>
      <c r="CT710">
        <f t="shared" si="728"/>
        <v>0</v>
      </c>
      <c r="CU710">
        <f t="shared" si="729"/>
        <v>0</v>
      </c>
      <c r="CV710">
        <f t="shared" si="730"/>
        <v>0</v>
      </c>
      <c r="CW710">
        <f t="shared" si="731"/>
        <v>0</v>
      </c>
      <c r="CX710">
        <f t="shared" si="732"/>
        <v>0</v>
      </c>
      <c r="CY710">
        <f t="shared" si="733"/>
        <v>0</v>
      </c>
      <c r="CZ710">
        <f t="shared" si="734"/>
        <v>0</v>
      </c>
      <c r="DC710" t="s">
        <v>3</v>
      </c>
      <c r="DD710" t="s">
        <v>3</v>
      </c>
      <c r="DE710" t="s">
        <v>3</v>
      </c>
      <c r="DF710" t="s">
        <v>3</v>
      </c>
      <c r="DG710" t="s">
        <v>3</v>
      </c>
      <c r="DH710" t="s">
        <v>3</v>
      </c>
      <c r="DI710" t="s">
        <v>3</v>
      </c>
      <c r="DJ710" t="s">
        <v>3</v>
      </c>
      <c r="DK710" t="s">
        <v>3</v>
      </c>
      <c r="DL710" t="s">
        <v>3</v>
      </c>
      <c r="DM710" t="s">
        <v>3</v>
      </c>
      <c r="DN710">
        <v>0</v>
      </c>
      <c r="DO710">
        <v>0</v>
      </c>
      <c r="DP710">
        <v>1</v>
      </c>
      <c r="DQ710">
        <v>1</v>
      </c>
      <c r="DU710">
        <v>1007</v>
      </c>
      <c r="DV710" t="s">
        <v>50</v>
      </c>
      <c r="DW710" t="s">
        <v>50</v>
      </c>
      <c r="DX710">
        <v>1</v>
      </c>
      <c r="EE710">
        <v>45919558</v>
      </c>
      <c r="EF710">
        <v>2</v>
      </c>
      <c r="EG710" t="s">
        <v>24</v>
      </c>
      <c r="EH710">
        <v>0</v>
      </c>
      <c r="EI710" t="s">
        <v>3</v>
      </c>
      <c r="EJ710">
        <v>1</v>
      </c>
      <c r="EK710">
        <v>6002</v>
      </c>
      <c r="EL710" t="s">
        <v>581</v>
      </c>
      <c r="EM710" t="s">
        <v>350</v>
      </c>
      <c r="EO710" t="s">
        <v>3</v>
      </c>
      <c r="EQ710">
        <v>0</v>
      </c>
      <c r="ER710">
        <v>695.01</v>
      </c>
      <c r="ES710">
        <v>695.01</v>
      </c>
      <c r="ET710">
        <v>0</v>
      </c>
      <c r="EU710">
        <v>0</v>
      </c>
      <c r="EV710">
        <v>0</v>
      </c>
      <c r="EW710">
        <v>0</v>
      </c>
      <c r="EX710">
        <v>0</v>
      </c>
      <c r="FQ710">
        <v>0</v>
      </c>
      <c r="FR710">
        <f t="shared" si="735"/>
        <v>0</v>
      </c>
      <c r="FS710">
        <v>0</v>
      </c>
      <c r="FT710" t="s">
        <v>28</v>
      </c>
      <c r="FU710" t="s">
        <v>29</v>
      </c>
      <c r="FX710">
        <v>108</v>
      </c>
      <c r="FY710">
        <v>65.45</v>
      </c>
      <c r="GA710" t="s">
        <v>3</v>
      </c>
      <c r="GD710">
        <v>1</v>
      </c>
      <c r="GF710">
        <v>233107846</v>
      </c>
      <c r="GG710">
        <v>2</v>
      </c>
      <c r="GH710">
        <v>1</v>
      </c>
      <c r="GI710">
        <v>-2</v>
      </c>
      <c r="GJ710">
        <v>0</v>
      </c>
      <c r="GK710">
        <v>0</v>
      </c>
      <c r="GL710">
        <f t="shared" si="736"/>
        <v>0</v>
      </c>
      <c r="GM710">
        <f t="shared" si="737"/>
        <v>7407.07</v>
      </c>
      <c r="GN710">
        <f t="shared" si="738"/>
        <v>7407.07</v>
      </c>
      <c r="GO710">
        <f t="shared" si="739"/>
        <v>0</v>
      </c>
      <c r="GP710">
        <f t="shared" si="740"/>
        <v>0</v>
      </c>
      <c r="GR710">
        <v>0</v>
      </c>
      <c r="GS710">
        <v>3</v>
      </c>
      <c r="GT710">
        <v>0</v>
      </c>
      <c r="GU710" t="s">
        <v>3</v>
      </c>
      <c r="GV710">
        <f t="shared" si="741"/>
        <v>0</v>
      </c>
      <c r="GW710">
        <v>1</v>
      </c>
      <c r="GX710">
        <f t="shared" si="742"/>
        <v>0</v>
      </c>
      <c r="HA710">
        <v>0</v>
      </c>
      <c r="HB710">
        <v>0</v>
      </c>
      <c r="HC710">
        <f t="shared" si="743"/>
        <v>0</v>
      </c>
      <c r="IK710">
        <v>0</v>
      </c>
    </row>
    <row r="711" spans="1:245" x14ac:dyDescent="0.2">
      <c r="A711">
        <v>18</v>
      </c>
      <c r="B711">
        <v>1</v>
      </c>
      <c r="C711">
        <v>1607</v>
      </c>
      <c r="E711" t="s">
        <v>591</v>
      </c>
      <c r="F711" t="s">
        <v>592</v>
      </c>
      <c r="G711" t="s">
        <v>593</v>
      </c>
      <c r="H711" t="s">
        <v>50</v>
      </c>
      <c r="I711">
        <f>I705*J711</f>
        <v>10.657500000000001</v>
      </c>
      <c r="J711">
        <v>101.50000000000001</v>
      </c>
      <c r="O711">
        <f t="shared" si="709"/>
        <v>7407.07</v>
      </c>
      <c r="P711">
        <f t="shared" si="710"/>
        <v>7407.07</v>
      </c>
      <c r="Q711">
        <f t="shared" si="711"/>
        <v>0</v>
      </c>
      <c r="R711">
        <f t="shared" si="712"/>
        <v>0</v>
      </c>
      <c r="S711">
        <f t="shared" si="713"/>
        <v>0</v>
      </c>
      <c r="T711">
        <f t="shared" si="714"/>
        <v>0</v>
      </c>
      <c r="U711">
        <f t="shared" si="715"/>
        <v>0</v>
      </c>
      <c r="V711">
        <f t="shared" si="716"/>
        <v>0</v>
      </c>
      <c r="W711">
        <f t="shared" si="717"/>
        <v>0</v>
      </c>
      <c r="X711">
        <f t="shared" si="718"/>
        <v>0</v>
      </c>
      <c r="Y711">
        <f t="shared" si="719"/>
        <v>0</v>
      </c>
      <c r="AA711">
        <v>47641669</v>
      </c>
      <c r="AB711">
        <f t="shared" si="720"/>
        <v>695.01</v>
      </c>
      <c r="AC711">
        <f t="shared" si="721"/>
        <v>695.01</v>
      </c>
      <c r="AD711">
        <f t="shared" si="744"/>
        <v>0</v>
      </c>
      <c r="AE711">
        <f t="shared" si="745"/>
        <v>0</v>
      </c>
      <c r="AF711">
        <f t="shared" si="745"/>
        <v>0</v>
      </c>
      <c r="AG711">
        <f t="shared" si="722"/>
        <v>0</v>
      </c>
      <c r="AH711">
        <f t="shared" si="746"/>
        <v>0</v>
      </c>
      <c r="AI711">
        <f t="shared" si="746"/>
        <v>0</v>
      </c>
      <c r="AJ711">
        <f t="shared" si="723"/>
        <v>0</v>
      </c>
      <c r="AK711">
        <v>695.01</v>
      </c>
      <c r="AL711">
        <v>695.01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108</v>
      </c>
      <c r="AU711">
        <v>65</v>
      </c>
      <c r="AV711">
        <v>1</v>
      </c>
      <c r="AW711">
        <v>1</v>
      </c>
      <c r="AZ711">
        <v>1</v>
      </c>
      <c r="BA711">
        <v>1</v>
      </c>
      <c r="BB711">
        <v>1</v>
      </c>
      <c r="BC711">
        <v>1</v>
      </c>
      <c r="BD711" t="s">
        <v>3</v>
      </c>
      <c r="BE711" t="s">
        <v>3</v>
      </c>
      <c r="BF711" t="s">
        <v>3</v>
      </c>
      <c r="BG711" t="s">
        <v>3</v>
      </c>
      <c r="BH711">
        <v>3</v>
      </c>
      <c r="BI711">
        <v>1</v>
      </c>
      <c r="BJ711" t="s">
        <v>594</v>
      </c>
      <c r="BM711">
        <v>6002</v>
      </c>
      <c r="BN711">
        <v>0</v>
      </c>
      <c r="BO711" t="s">
        <v>3</v>
      </c>
      <c r="BP711">
        <v>0</v>
      </c>
      <c r="BQ711">
        <v>2</v>
      </c>
      <c r="BR711">
        <v>0</v>
      </c>
      <c r="BS711">
        <v>1</v>
      </c>
      <c r="BT711">
        <v>1</v>
      </c>
      <c r="BU711">
        <v>1</v>
      </c>
      <c r="BV711">
        <v>1</v>
      </c>
      <c r="BW711">
        <v>1</v>
      </c>
      <c r="BX711">
        <v>1</v>
      </c>
      <c r="BY711" t="s">
        <v>3</v>
      </c>
      <c r="BZ711">
        <v>120</v>
      </c>
      <c r="CA711">
        <v>77</v>
      </c>
      <c r="CE711">
        <v>0</v>
      </c>
      <c r="CF711">
        <v>0</v>
      </c>
      <c r="CG711">
        <v>0</v>
      </c>
      <c r="CM711">
        <v>0</v>
      </c>
      <c r="CN711" t="s">
        <v>3</v>
      </c>
      <c r="CO711">
        <v>0</v>
      </c>
      <c r="CP711">
        <f t="shared" si="724"/>
        <v>7407.07</v>
      </c>
      <c r="CQ711">
        <f t="shared" si="725"/>
        <v>695.01</v>
      </c>
      <c r="CR711">
        <f t="shared" si="726"/>
        <v>0</v>
      </c>
      <c r="CS711">
        <f t="shared" si="727"/>
        <v>0</v>
      </c>
      <c r="CT711">
        <f t="shared" si="728"/>
        <v>0</v>
      </c>
      <c r="CU711">
        <f t="shared" si="729"/>
        <v>0</v>
      </c>
      <c r="CV711">
        <f t="shared" si="730"/>
        <v>0</v>
      </c>
      <c r="CW711">
        <f t="shared" si="731"/>
        <v>0</v>
      </c>
      <c r="CX711">
        <f t="shared" si="732"/>
        <v>0</v>
      </c>
      <c r="CY711">
        <f t="shared" si="733"/>
        <v>0</v>
      </c>
      <c r="CZ711">
        <f t="shared" si="734"/>
        <v>0</v>
      </c>
      <c r="DC711" t="s">
        <v>3</v>
      </c>
      <c r="DD711" t="s">
        <v>3</v>
      </c>
      <c r="DE711" t="s">
        <v>3</v>
      </c>
      <c r="DF711" t="s">
        <v>3</v>
      </c>
      <c r="DG711" t="s">
        <v>3</v>
      </c>
      <c r="DH711" t="s">
        <v>3</v>
      </c>
      <c r="DI711" t="s">
        <v>3</v>
      </c>
      <c r="DJ711" t="s">
        <v>3</v>
      </c>
      <c r="DK711" t="s">
        <v>3</v>
      </c>
      <c r="DL711" t="s">
        <v>3</v>
      </c>
      <c r="DM711" t="s">
        <v>3</v>
      </c>
      <c r="DN711">
        <v>0</v>
      </c>
      <c r="DO711">
        <v>0</v>
      </c>
      <c r="DP711">
        <v>1</v>
      </c>
      <c r="DQ711">
        <v>1</v>
      </c>
      <c r="DU711">
        <v>1007</v>
      </c>
      <c r="DV711" t="s">
        <v>50</v>
      </c>
      <c r="DW711" t="s">
        <v>50</v>
      </c>
      <c r="DX711">
        <v>1</v>
      </c>
      <c r="EE711">
        <v>45919558</v>
      </c>
      <c r="EF711">
        <v>2</v>
      </c>
      <c r="EG711" t="s">
        <v>24</v>
      </c>
      <c r="EH711">
        <v>0</v>
      </c>
      <c r="EI711" t="s">
        <v>3</v>
      </c>
      <c r="EJ711">
        <v>1</v>
      </c>
      <c r="EK711">
        <v>6002</v>
      </c>
      <c r="EL711" t="s">
        <v>581</v>
      </c>
      <c r="EM711" t="s">
        <v>350</v>
      </c>
      <c r="EO711" t="s">
        <v>3</v>
      </c>
      <c r="EQ711">
        <v>0</v>
      </c>
      <c r="ER711">
        <v>695.01</v>
      </c>
      <c r="ES711">
        <v>695.01</v>
      </c>
      <c r="ET711">
        <v>0</v>
      </c>
      <c r="EU711">
        <v>0</v>
      </c>
      <c r="EV711">
        <v>0</v>
      </c>
      <c r="EW711">
        <v>0</v>
      </c>
      <c r="EX711">
        <v>0</v>
      </c>
      <c r="FQ711">
        <v>0</v>
      </c>
      <c r="FR711">
        <f t="shared" si="735"/>
        <v>0</v>
      </c>
      <c r="FS711">
        <v>0</v>
      </c>
      <c r="FT711" t="s">
        <v>28</v>
      </c>
      <c r="FU711" t="s">
        <v>29</v>
      </c>
      <c r="FX711">
        <v>108</v>
      </c>
      <c r="FY711">
        <v>65.45</v>
      </c>
      <c r="GA711" t="s">
        <v>3</v>
      </c>
      <c r="GD711">
        <v>1</v>
      </c>
      <c r="GF711">
        <v>233107846</v>
      </c>
      <c r="GG711">
        <v>2</v>
      </c>
      <c r="GH711">
        <v>1</v>
      </c>
      <c r="GI711">
        <v>-2</v>
      </c>
      <c r="GJ711">
        <v>0</v>
      </c>
      <c r="GK711">
        <v>0</v>
      </c>
      <c r="GL711">
        <f t="shared" si="736"/>
        <v>0</v>
      </c>
      <c r="GM711">
        <f t="shared" si="737"/>
        <v>7407.07</v>
      </c>
      <c r="GN711">
        <f t="shared" si="738"/>
        <v>7407.07</v>
      </c>
      <c r="GO711">
        <f t="shared" si="739"/>
        <v>0</v>
      </c>
      <c r="GP711">
        <f t="shared" si="740"/>
        <v>0</v>
      </c>
      <c r="GR711">
        <v>0</v>
      </c>
      <c r="GS711">
        <v>0</v>
      </c>
      <c r="GT711">
        <v>0</v>
      </c>
      <c r="GU711" t="s">
        <v>3</v>
      </c>
      <c r="GV711">
        <f t="shared" si="741"/>
        <v>0</v>
      </c>
      <c r="GW711">
        <v>1</v>
      </c>
      <c r="GX711">
        <f t="shared" si="742"/>
        <v>0</v>
      </c>
      <c r="HA711">
        <v>0</v>
      </c>
      <c r="HB711">
        <v>0</v>
      </c>
      <c r="HC711">
        <f t="shared" si="743"/>
        <v>0</v>
      </c>
      <c r="IK711">
        <v>0</v>
      </c>
    </row>
    <row r="712" spans="1:245" x14ac:dyDescent="0.2">
      <c r="A712">
        <v>18</v>
      </c>
      <c r="B712">
        <v>1</v>
      </c>
      <c r="C712">
        <v>1591</v>
      </c>
      <c r="E712" t="s">
        <v>595</v>
      </c>
      <c r="F712" t="s">
        <v>369</v>
      </c>
      <c r="G712" t="s">
        <v>370</v>
      </c>
      <c r="H712" t="s">
        <v>19</v>
      </c>
      <c r="I712">
        <f>I704*J712</f>
        <v>0.88300000000000001</v>
      </c>
      <c r="J712">
        <v>8.4095238095238098</v>
      </c>
      <c r="O712">
        <f t="shared" si="709"/>
        <v>4988.95</v>
      </c>
      <c r="P712">
        <f t="shared" si="710"/>
        <v>4988.95</v>
      </c>
      <c r="Q712">
        <f t="shared" si="711"/>
        <v>0</v>
      </c>
      <c r="R712">
        <f t="shared" si="712"/>
        <v>0</v>
      </c>
      <c r="S712">
        <f t="shared" si="713"/>
        <v>0</v>
      </c>
      <c r="T712">
        <f t="shared" si="714"/>
        <v>0</v>
      </c>
      <c r="U712">
        <f t="shared" si="715"/>
        <v>0</v>
      </c>
      <c r="V712">
        <f t="shared" si="716"/>
        <v>0</v>
      </c>
      <c r="W712">
        <f t="shared" si="717"/>
        <v>0</v>
      </c>
      <c r="X712">
        <f t="shared" si="718"/>
        <v>0</v>
      </c>
      <c r="Y712">
        <f t="shared" si="719"/>
        <v>0</v>
      </c>
      <c r="AA712">
        <v>47636896</v>
      </c>
      <c r="AB712">
        <f t="shared" si="720"/>
        <v>5650</v>
      </c>
      <c r="AC712">
        <f t="shared" si="721"/>
        <v>5650</v>
      </c>
      <c r="AD712">
        <f t="shared" si="744"/>
        <v>0</v>
      </c>
      <c r="AE712">
        <f t="shared" si="745"/>
        <v>0</v>
      </c>
      <c r="AF712">
        <f t="shared" si="745"/>
        <v>0</v>
      </c>
      <c r="AG712">
        <f t="shared" si="722"/>
        <v>0</v>
      </c>
      <c r="AH712">
        <f t="shared" si="746"/>
        <v>0</v>
      </c>
      <c r="AI712">
        <f t="shared" si="746"/>
        <v>0</v>
      </c>
      <c r="AJ712">
        <f t="shared" si="723"/>
        <v>0</v>
      </c>
      <c r="AK712">
        <v>5650</v>
      </c>
      <c r="AL712">
        <v>5650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95</v>
      </c>
      <c r="AU712">
        <v>55</v>
      </c>
      <c r="AV712">
        <v>1</v>
      </c>
      <c r="AW712">
        <v>1</v>
      </c>
      <c r="AZ712">
        <v>1</v>
      </c>
      <c r="BA712">
        <v>1</v>
      </c>
      <c r="BB712">
        <v>1</v>
      </c>
      <c r="BC712">
        <v>1</v>
      </c>
      <c r="BD712" t="s">
        <v>3</v>
      </c>
      <c r="BE712" t="s">
        <v>3</v>
      </c>
      <c r="BF712" t="s">
        <v>3</v>
      </c>
      <c r="BG712" t="s">
        <v>3</v>
      </c>
      <c r="BH712">
        <v>3</v>
      </c>
      <c r="BI712">
        <v>1</v>
      </c>
      <c r="BJ712" t="s">
        <v>371</v>
      </c>
      <c r="BM712">
        <v>6001</v>
      </c>
      <c r="BN712">
        <v>0</v>
      </c>
      <c r="BO712" t="s">
        <v>3</v>
      </c>
      <c r="BP712">
        <v>0</v>
      </c>
      <c r="BQ712">
        <v>2</v>
      </c>
      <c r="BR712">
        <v>0</v>
      </c>
      <c r="BS712">
        <v>1</v>
      </c>
      <c r="BT712">
        <v>1</v>
      </c>
      <c r="BU712">
        <v>1</v>
      </c>
      <c r="BV712">
        <v>1</v>
      </c>
      <c r="BW712">
        <v>1</v>
      </c>
      <c r="BX712">
        <v>1</v>
      </c>
      <c r="BY712" t="s">
        <v>3</v>
      </c>
      <c r="BZ712">
        <v>105</v>
      </c>
      <c r="CA712">
        <v>65</v>
      </c>
      <c r="CE712">
        <v>0</v>
      </c>
      <c r="CF712">
        <v>0</v>
      </c>
      <c r="CG712">
        <v>0</v>
      </c>
      <c r="CM712">
        <v>0</v>
      </c>
      <c r="CN712" t="s">
        <v>3</v>
      </c>
      <c r="CO712">
        <v>0</v>
      </c>
      <c r="CP712">
        <f t="shared" si="724"/>
        <v>4988.95</v>
      </c>
      <c r="CQ712">
        <f t="shared" si="725"/>
        <v>5650</v>
      </c>
      <c r="CR712">
        <f t="shared" si="726"/>
        <v>0</v>
      </c>
      <c r="CS712">
        <f t="shared" si="727"/>
        <v>0</v>
      </c>
      <c r="CT712">
        <f t="shared" si="728"/>
        <v>0</v>
      </c>
      <c r="CU712">
        <f t="shared" si="729"/>
        <v>0</v>
      </c>
      <c r="CV712">
        <f t="shared" si="730"/>
        <v>0</v>
      </c>
      <c r="CW712">
        <f t="shared" si="731"/>
        <v>0</v>
      </c>
      <c r="CX712">
        <f t="shared" si="732"/>
        <v>0</v>
      </c>
      <c r="CY712">
        <f t="shared" si="733"/>
        <v>0</v>
      </c>
      <c r="CZ712">
        <f t="shared" si="734"/>
        <v>0</v>
      </c>
      <c r="DC712" t="s">
        <v>3</v>
      </c>
      <c r="DD712" t="s">
        <v>3</v>
      </c>
      <c r="DE712" t="s">
        <v>3</v>
      </c>
      <c r="DF712" t="s">
        <v>3</v>
      </c>
      <c r="DG712" t="s">
        <v>3</v>
      </c>
      <c r="DH712" t="s">
        <v>3</v>
      </c>
      <c r="DI712" t="s">
        <v>3</v>
      </c>
      <c r="DJ712" t="s">
        <v>3</v>
      </c>
      <c r="DK712" t="s">
        <v>3</v>
      </c>
      <c r="DL712" t="s">
        <v>3</v>
      </c>
      <c r="DM712" t="s">
        <v>3</v>
      </c>
      <c r="DN712">
        <v>0</v>
      </c>
      <c r="DO712">
        <v>0</v>
      </c>
      <c r="DP712">
        <v>1</v>
      </c>
      <c r="DQ712">
        <v>1</v>
      </c>
      <c r="DU712">
        <v>1009</v>
      </c>
      <c r="DV712" t="s">
        <v>19</v>
      </c>
      <c r="DW712" t="s">
        <v>19</v>
      </c>
      <c r="DX712">
        <v>1000</v>
      </c>
      <c r="EE712">
        <v>45919557</v>
      </c>
      <c r="EF712">
        <v>2</v>
      </c>
      <c r="EG712" t="s">
        <v>24</v>
      </c>
      <c r="EH712">
        <v>0</v>
      </c>
      <c r="EI712" t="s">
        <v>3</v>
      </c>
      <c r="EJ712">
        <v>1</v>
      </c>
      <c r="EK712">
        <v>6001</v>
      </c>
      <c r="EL712" t="s">
        <v>349</v>
      </c>
      <c r="EM712" t="s">
        <v>350</v>
      </c>
      <c r="EO712" t="s">
        <v>3</v>
      </c>
      <c r="EQ712">
        <v>0</v>
      </c>
      <c r="ER712">
        <v>5650</v>
      </c>
      <c r="ES712">
        <v>5650</v>
      </c>
      <c r="ET712">
        <v>0</v>
      </c>
      <c r="EU712">
        <v>0</v>
      </c>
      <c r="EV712">
        <v>0</v>
      </c>
      <c r="EW712">
        <v>0</v>
      </c>
      <c r="EX712">
        <v>0</v>
      </c>
      <c r="FQ712">
        <v>0</v>
      </c>
      <c r="FR712">
        <f t="shared" si="735"/>
        <v>0</v>
      </c>
      <c r="FS712">
        <v>0</v>
      </c>
      <c r="FT712" t="s">
        <v>28</v>
      </c>
      <c r="FU712" t="s">
        <v>29</v>
      </c>
      <c r="FX712">
        <v>94.5</v>
      </c>
      <c r="FY712">
        <v>55.25</v>
      </c>
      <c r="GA712" t="s">
        <v>3</v>
      </c>
      <c r="GD712">
        <v>1</v>
      </c>
      <c r="GF712">
        <v>-1996811505</v>
      </c>
      <c r="GG712">
        <v>2</v>
      </c>
      <c r="GH712">
        <v>1</v>
      </c>
      <c r="GI712">
        <v>-2</v>
      </c>
      <c r="GJ712">
        <v>0</v>
      </c>
      <c r="GK712">
        <v>0</v>
      </c>
      <c r="GL712">
        <f t="shared" si="736"/>
        <v>0</v>
      </c>
      <c r="GM712">
        <f t="shared" si="737"/>
        <v>4988.95</v>
      </c>
      <c r="GN712">
        <f t="shared" si="738"/>
        <v>4988.95</v>
      </c>
      <c r="GO712">
        <f t="shared" si="739"/>
        <v>0</v>
      </c>
      <c r="GP712">
        <f t="shared" si="740"/>
        <v>0</v>
      </c>
      <c r="GR712">
        <v>0</v>
      </c>
      <c r="GS712">
        <v>3</v>
      </c>
      <c r="GT712">
        <v>0</v>
      </c>
      <c r="GU712" t="s">
        <v>3</v>
      </c>
      <c r="GV712">
        <f t="shared" si="741"/>
        <v>0</v>
      </c>
      <c r="GW712">
        <v>1</v>
      </c>
      <c r="GX712">
        <f t="shared" si="742"/>
        <v>0</v>
      </c>
      <c r="HA712">
        <v>0</v>
      </c>
      <c r="HB712">
        <v>0</v>
      </c>
      <c r="HC712">
        <f t="shared" si="743"/>
        <v>0</v>
      </c>
      <c r="IK712">
        <v>0</v>
      </c>
    </row>
    <row r="713" spans="1:245" x14ac:dyDescent="0.2">
      <c r="A713">
        <v>18</v>
      </c>
      <c r="B713">
        <v>1</v>
      </c>
      <c r="C713">
        <v>1610</v>
      </c>
      <c r="E713" t="s">
        <v>595</v>
      </c>
      <c r="F713" t="s">
        <v>369</v>
      </c>
      <c r="G713" t="s">
        <v>370</v>
      </c>
      <c r="H713" t="s">
        <v>19</v>
      </c>
      <c r="I713">
        <f>I705*J713</f>
        <v>0.88300000000000001</v>
      </c>
      <c r="J713">
        <v>8.4095238095238098</v>
      </c>
      <c r="O713">
        <f t="shared" si="709"/>
        <v>4988.95</v>
      </c>
      <c r="P713">
        <f t="shared" si="710"/>
        <v>4988.95</v>
      </c>
      <c r="Q713">
        <f t="shared" si="711"/>
        <v>0</v>
      </c>
      <c r="R713">
        <f t="shared" si="712"/>
        <v>0</v>
      </c>
      <c r="S713">
        <f t="shared" si="713"/>
        <v>0</v>
      </c>
      <c r="T713">
        <f t="shared" si="714"/>
        <v>0</v>
      </c>
      <c r="U713">
        <f t="shared" si="715"/>
        <v>0</v>
      </c>
      <c r="V713">
        <f t="shared" si="716"/>
        <v>0</v>
      </c>
      <c r="W713">
        <f t="shared" si="717"/>
        <v>0</v>
      </c>
      <c r="X713">
        <f t="shared" si="718"/>
        <v>0</v>
      </c>
      <c r="Y713">
        <f t="shared" si="719"/>
        <v>0</v>
      </c>
      <c r="AA713">
        <v>47641669</v>
      </c>
      <c r="AB713">
        <f t="shared" si="720"/>
        <v>5650</v>
      </c>
      <c r="AC713">
        <f t="shared" si="721"/>
        <v>5650</v>
      </c>
      <c r="AD713">
        <f t="shared" si="744"/>
        <v>0</v>
      </c>
      <c r="AE713">
        <f t="shared" si="745"/>
        <v>0</v>
      </c>
      <c r="AF713">
        <f t="shared" si="745"/>
        <v>0</v>
      </c>
      <c r="AG713">
        <f t="shared" si="722"/>
        <v>0</v>
      </c>
      <c r="AH713">
        <f t="shared" si="746"/>
        <v>0</v>
      </c>
      <c r="AI713">
        <f t="shared" si="746"/>
        <v>0</v>
      </c>
      <c r="AJ713">
        <f t="shared" si="723"/>
        <v>0</v>
      </c>
      <c r="AK713">
        <v>5650</v>
      </c>
      <c r="AL713">
        <v>5650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108</v>
      </c>
      <c r="AU713">
        <v>65</v>
      </c>
      <c r="AV713">
        <v>1</v>
      </c>
      <c r="AW713">
        <v>1</v>
      </c>
      <c r="AZ713">
        <v>1</v>
      </c>
      <c r="BA713">
        <v>1</v>
      </c>
      <c r="BB713">
        <v>1</v>
      </c>
      <c r="BC713">
        <v>1</v>
      </c>
      <c r="BD713" t="s">
        <v>3</v>
      </c>
      <c r="BE713" t="s">
        <v>3</v>
      </c>
      <c r="BF713" t="s">
        <v>3</v>
      </c>
      <c r="BG713" t="s">
        <v>3</v>
      </c>
      <c r="BH713">
        <v>3</v>
      </c>
      <c r="BI713">
        <v>1</v>
      </c>
      <c r="BJ713" t="s">
        <v>371</v>
      </c>
      <c r="BM713">
        <v>6001</v>
      </c>
      <c r="BN713">
        <v>0</v>
      </c>
      <c r="BO713" t="s">
        <v>3</v>
      </c>
      <c r="BP713">
        <v>0</v>
      </c>
      <c r="BQ713">
        <v>2</v>
      </c>
      <c r="BR713">
        <v>0</v>
      </c>
      <c r="BS713">
        <v>1</v>
      </c>
      <c r="BT713">
        <v>1</v>
      </c>
      <c r="BU713">
        <v>1</v>
      </c>
      <c r="BV713">
        <v>1</v>
      </c>
      <c r="BW713">
        <v>1</v>
      </c>
      <c r="BX713">
        <v>1</v>
      </c>
      <c r="BY713" t="s">
        <v>3</v>
      </c>
      <c r="BZ713">
        <v>120</v>
      </c>
      <c r="CA713">
        <v>77</v>
      </c>
      <c r="CE713">
        <v>0</v>
      </c>
      <c r="CF713">
        <v>0</v>
      </c>
      <c r="CG713">
        <v>0</v>
      </c>
      <c r="CM713">
        <v>0</v>
      </c>
      <c r="CN713" t="s">
        <v>3</v>
      </c>
      <c r="CO713">
        <v>0</v>
      </c>
      <c r="CP713">
        <f t="shared" si="724"/>
        <v>4988.95</v>
      </c>
      <c r="CQ713">
        <f t="shared" si="725"/>
        <v>5650</v>
      </c>
      <c r="CR713">
        <f t="shared" si="726"/>
        <v>0</v>
      </c>
      <c r="CS713">
        <f t="shared" si="727"/>
        <v>0</v>
      </c>
      <c r="CT713">
        <f t="shared" si="728"/>
        <v>0</v>
      </c>
      <c r="CU713">
        <f t="shared" si="729"/>
        <v>0</v>
      </c>
      <c r="CV713">
        <f t="shared" si="730"/>
        <v>0</v>
      </c>
      <c r="CW713">
        <f t="shared" si="731"/>
        <v>0</v>
      </c>
      <c r="CX713">
        <f t="shared" si="732"/>
        <v>0</v>
      </c>
      <c r="CY713">
        <f t="shared" si="733"/>
        <v>0</v>
      </c>
      <c r="CZ713">
        <f t="shared" si="734"/>
        <v>0</v>
      </c>
      <c r="DC713" t="s">
        <v>3</v>
      </c>
      <c r="DD713" t="s">
        <v>3</v>
      </c>
      <c r="DE713" t="s">
        <v>3</v>
      </c>
      <c r="DF713" t="s">
        <v>3</v>
      </c>
      <c r="DG713" t="s">
        <v>3</v>
      </c>
      <c r="DH713" t="s">
        <v>3</v>
      </c>
      <c r="DI713" t="s">
        <v>3</v>
      </c>
      <c r="DJ713" t="s">
        <v>3</v>
      </c>
      <c r="DK713" t="s">
        <v>3</v>
      </c>
      <c r="DL713" t="s">
        <v>3</v>
      </c>
      <c r="DM713" t="s">
        <v>3</v>
      </c>
      <c r="DN713">
        <v>0</v>
      </c>
      <c r="DO713">
        <v>0</v>
      </c>
      <c r="DP713">
        <v>1</v>
      </c>
      <c r="DQ713">
        <v>1</v>
      </c>
      <c r="DU713">
        <v>1009</v>
      </c>
      <c r="DV713" t="s">
        <v>19</v>
      </c>
      <c r="DW713" t="s">
        <v>19</v>
      </c>
      <c r="DX713">
        <v>1000</v>
      </c>
      <c r="EE713">
        <v>45919557</v>
      </c>
      <c r="EF713">
        <v>2</v>
      </c>
      <c r="EG713" t="s">
        <v>24</v>
      </c>
      <c r="EH713">
        <v>0</v>
      </c>
      <c r="EI713" t="s">
        <v>3</v>
      </c>
      <c r="EJ713">
        <v>1</v>
      </c>
      <c r="EK713">
        <v>6001</v>
      </c>
      <c r="EL713" t="s">
        <v>349</v>
      </c>
      <c r="EM713" t="s">
        <v>350</v>
      </c>
      <c r="EO713" t="s">
        <v>3</v>
      </c>
      <c r="EQ713">
        <v>0</v>
      </c>
      <c r="ER713">
        <v>5650</v>
      </c>
      <c r="ES713">
        <v>5650</v>
      </c>
      <c r="ET713">
        <v>0</v>
      </c>
      <c r="EU713">
        <v>0</v>
      </c>
      <c r="EV713">
        <v>0</v>
      </c>
      <c r="EW713">
        <v>0</v>
      </c>
      <c r="EX713">
        <v>0</v>
      </c>
      <c r="FQ713">
        <v>0</v>
      </c>
      <c r="FR713">
        <f t="shared" si="735"/>
        <v>0</v>
      </c>
      <c r="FS713">
        <v>0</v>
      </c>
      <c r="FT713" t="s">
        <v>28</v>
      </c>
      <c r="FU713" t="s">
        <v>29</v>
      </c>
      <c r="FX713">
        <v>108</v>
      </c>
      <c r="FY713">
        <v>65.45</v>
      </c>
      <c r="GA713" t="s">
        <v>3</v>
      </c>
      <c r="GD713">
        <v>1</v>
      </c>
      <c r="GF713">
        <v>-1996811505</v>
      </c>
      <c r="GG713">
        <v>2</v>
      </c>
      <c r="GH713">
        <v>1</v>
      </c>
      <c r="GI713">
        <v>-2</v>
      </c>
      <c r="GJ713">
        <v>0</v>
      </c>
      <c r="GK713">
        <v>0</v>
      </c>
      <c r="GL713">
        <f t="shared" si="736"/>
        <v>0</v>
      </c>
      <c r="GM713">
        <f t="shared" si="737"/>
        <v>4988.95</v>
      </c>
      <c r="GN713">
        <f t="shared" si="738"/>
        <v>4988.95</v>
      </c>
      <c r="GO713">
        <f t="shared" si="739"/>
        <v>0</v>
      </c>
      <c r="GP713">
        <f t="shared" si="740"/>
        <v>0</v>
      </c>
      <c r="GR713">
        <v>0</v>
      </c>
      <c r="GS713">
        <v>0</v>
      </c>
      <c r="GT713">
        <v>0</v>
      </c>
      <c r="GU713" t="s">
        <v>3</v>
      </c>
      <c r="GV713">
        <f t="shared" si="741"/>
        <v>0</v>
      </c>
      <c r="GW713">
        <v>1</v>
      </c>
      <c r="GX713">
        <f t="shared" si="742"/>
        <v>0</v>
      </c>
      <c r="HA713">
        <v>0</v>
      </c>
      <c r="HB713">
        <v>0</v>
      </c>
      <c r="HC713">
        <f t="shared" si="743"/>
        <v>0</v>
      </c>
      <c r="IK713">
        <v>0</v>
      </c>
    </row>
    <row r="714" spans="1:245" x14ac:dyDescent="0.2">
      <c r="A714">
        <v>17</v>
      </c>
      <c r="B714">
        <v>1</v>
      </c>
      <c r="C714">
        <f>ROW(SmtRes!A1616)</f>
        <v>1616</v>
      </c>
      <c r="D714">
        <f>ROW(EtalonRes!A1600)</f>
        <v>1600</v>
      </c>
      <c r="E714" t="s">
        <v>596</v>
      </c>
      <c r="F714" t="s">
        <v>357</v>
      </c>
      <c r="G714" t="s">
        <v>358</v>
      </c>
      <c r="H714" t="s">
        <v>76</v>
      </c>
      <c r="I714">
        <f>ROUND(134.8/100,9)</f>
        <v>1.3480000000000001</v>
      </c>
      <c r="J714">
        <v>0</v>
      </c>
      <c r="O714">
        <f t="shared" si="709"/>
        <v>2066.31</v>
      </c>
      <c r="P714">
        <f t="shared" si="710"/>
        <v>2011.3</v>
      </c>
      <c r="Q714">
        <f t="shared" si="711"/>
        <v>2.54</v>
      </c>
      <c r="R714">
        <f t="shared" si="712"/>
        <v>0.45</v>
      </c>
      <c r="S714">
        <f t="shared" si="713"/>
        <v>52.47</v>
      </c>
      <c r="T714">
        <f t="shared" si="714"/>
        <v>0</v>
      </c>
      <c r="U714">
        <f t="shared" si="715"/>
        <v>6.1504184999999998</v>
      </c>
      <c r="V714">
        <f t="shared" si="716"/>
        <v>3.8754999999999998E-2</v>
      </c>
      <c r="W714">
        <f t="shared" si="717"/>
        <v>0</v>
      </c>
      <c r="X714">
        <f t="shared" si="718"/>
        <v>58.74</v>
      </c>
      <c r="Y714">
        <f t="shared" si="719"/>
        <v>33.869999999999997</v>
      </c>
      <c r="AA714">
        <v>47636896</v>
      </c>
      <c r="AB714">
        <f t="shared" si="720"/>
        <v>1532.8643</v>
      </c>
      <c r="AC714">
        <f t="shared" si="721"/>
        <v>1492.06</v>
      </c>
      <c r="AD714">
        <f>ROUND((((((ET714*1.15)*1.25))-(((EU714*1.15)*1.25)))+AE714),6)</f>
        <v>1.8831249999999999</v>
      </c>
      <c r="AE714">
        <f>ROUND((((EU714*1.15)*1.25)),6)</f>
        <v>0.330625</v>
      </c>
      <c r="AF714">
        <f>ROUND((((EV714*1.15)*1.15)),6)</f>
        <v>38.921174999999998</v>
      </c>
      <c r="AG714">
        <f t="shared" si="722"/>
        <v>0</v>
      </c>
      <c r="AH714">
        <f>(((EW714*1.15)*1.15))</f>
        <v>4.5626249999999997</v>
      </c>
      <c r="AI714">
        <f>(((EX714*1.15)*1.25))</f>
        <v>2.8749999999999998E-2</v>
      </c>
      <c r="AJ714">
        <f t="shared" si="723"/>
        <v>0</v>
      </c>
      <c r="AK714">
        <v>1522.8</v>
      </c>
      <c r="AL714">
        <v>1492.06</v>
      </c>
      <c r="AM714">
        <v>1.31</v>
      </c>
      <c r="AN714">
        <v>0.23</v>
      </c>
      <c r="AO714">
        <v>29.43</v>
      </c>
      <c r="AP714">
        <v>0</v>
      </c>
      <c r="AQ714">
        <v>3.45</v>
      </c>
      <c r="AR714">
        <v>0.02</v>
      </c>
      <c r="AS714">
        <v>0</v>
      </c>
      <c r="AT714">
        <v>111</v>
      </c>
      <c r="AU714">
        <v>64</v>
      </c>
      <c r="AV714">
        <v>1</v>
      </c>
      <c r="AW714">
        <v>1</v>
      </c>
      <c r="AZ714">
        <v>1</v>
      </c>
      <c r="BA714">
        <v>1</v>
      </c>
      <c r="BB714">
        <v>1</v>
      </c>
      <c r="BC714">
        <v>1</v>
      </c>
      <c r="BD714" t="s">
        <v>3</v>
      </c>
      <c r="BE714" t="s">
        <v>3</v>
      </c>
      <c r="BF714" t="s">
        <v>3</v>
      </c>
      <c r="BG714" t="s">
        <v>3</v>
      </c>
      <c r="BH714">
        <v>0</v>
      </c>
      <c r="BI714">
        <v>1</v>
      </c>
      <c r="BJ714" t="s">
        <v>359</v>
      </c>
      <c r="BM714">
        <v>11001</v>
      </c>
      <c r="BN714">
        <v>0</v>
      </c>
      <c r="BO714" t="s">
        <v>3</v>
      </c>
      <c r="BP714">
        <v>0</v>
      </c>
      <c r="BQ714">
        <v>2</v>
      </c>
      <c r="BR714">
        <v>0</v>
      </c>
      <c r="BS714">
        <v>1</v>
      </c>
      <c r="BT714">
        <v>1</v>
      </c>
      <c r="BU714">
        <v>1</v>
      </c>
      <c r="BV714">
        <v>1</v>
      </c>
      <c r="BW714">
        <v>1</v>
      </c>
      <c r="BX714">
        <v>1</v>
      </c>
      <c r="BY714" t="s">
        <v>3</v>
      </c>
      <c r="BZ714">
        <v>123</v>
      </c>
      <c r="CA714">
        <v>75</v>
      </c>
      <c r="CE714">
        <v>0</v>
      </c>
      <c r="CF714">
        <v>0</v>
      </c>
      <c r="CG714">
        <v>0</v>
      </c>
      <c r="CM714">
        <v>0</v>
      </c>
      <c r="CN714" t="s">
        <v>1175</v>
      </c>
      <c r="CO714">
        <v>0</v>
      </c>
      <c r="CP714">
        <f t="shared" si="724"/>
        <v>2066.31</v>
      </c>
      <c r="CQ714">
        <f t="shared" si="725"/>
        <v>1492.06</v>
      </c>
      <c r="CR714">
        <f t="shared" si="726"/>
        <v>1.8831249999999999</v>
      </c>
      <c r="CS714">
        <f t="shared" si="727"/>
        <v>0.330625</v>
      </c>
      <c r="CT714">
        <f t="shared" si="728"/>
        <v>38.921174999999998</v>
      </c>
      <c r="CU714">
        <f t="shared" si="729"/>
        <v>0</v>
      </c>
      <c r="CV714">
        <f t="shared" si="730"/>
        <v>4.5626249999999997</v>
      </c>
      <c r="CW714">
        <f t="shared" si="731"/>
        <v>2.8749999999999998E-2</v>
      </c>
      <c r="CX714">
        <f t="shared" si="732"/>
        <v>0</v>
      </c>
      <c r="CY714">
        <f t="shared" si="733"/>
        <v>58.741199999999999</v>
      </c>
      <c r="CZ714">
        <f t="shared" si="734"/>
        <v>33.8688</v>
      </c>
      <c r="DC714" t="s">
        <v>3</v>
      </c>
      <c r="DD714" t="s">
        <v>3</v>
      </c>
      <c r="DE714" t="s">
        <v>348</v>
      </c>
      <c r="DF714" t="s">
        <v>348</v>
      </c>
      <c r="DG714" t="s">
        <v>196</v>
      </c>
      <c r="DH714" t="s">
        <v>3</v>
      </c>
      <c r="DI714" t="s">
        <v>196</v>
      </c>
      <c r="DJ714" t="s">
        <v>348</v>
      </c>
      <c r="DK714" t="s">
        <v>3</v>
      </c>
      <c r="DL714" t="s">
        <v>3</v>
      </c>
      <c r="DM714" t="s">
        <v>3</v>
      </c>
      <c r="DN714">
        <v>0</v>
      </c>
      <c r="DO714">
        <v>0</v>
      </c>
      <c r="DP714">
        <v>1</v>
      </c>
      <c r="DQ714">
        <v>1</v>
      </c>
      <c r="DU714">
        <v>1005</v>
      </c>
      <c r="DV714" t="s">
        <v>76</v>
      </c>
      <c r="DW714" t="s">
        <v>76</v>
      </c>
      <c r="DX714">
        <v>100</v>
      </c>
      <c r="EE714">
        <v>45919571</v>
      </c>
      <c r="EF714">
        <v>2</v>
      </c>
      <c r="EG714" t="s">
        <v>24</v>
      </c>
      <c r="EH714">
        <v>0</v>
      </c>
      <c r="EI714" t="s">
        <v>3</v>
      </c>
      <c r="EJ714">
        <v>1</v>
      </c>
      <c r="EK714">
        <v>11001</v>
      </c>
      <c r="EL714" t="s">
        <v>360</v>
      </c>
      <c r="EM714" t="s">
        <v>361</v>
      </c>
      <c r="EO714" t="s">
        <v>351</v>
      </c>
      <c r="EQ714">
        <v>0</v>
      </c>
      <c r="ER714">
        <v>1522.8</v>
      </c>
      <c r="ES714">
        <v>1492.06</v>
      </c>
      <c r="ET714">
        <v>1.31</v>
      </c>
      <c r="EU714">
        <v>0.23</v>
      </c>
      <c r="EV714">
        <v>29.43</v>
      </c>
      <c r="EW714">
        <v>3.45</v>
      </c>
      <c r="EX714">
        <v>0.02</v>
      </c>
      <c r="EY714">
        <v>0</v>
      </c>
      <c r="FQ714">
        <v>0</v>
      </c>
      <c r="FR714">
        <f t="shared" si="735"/>
        <v>0</v>
      </c>
      <c r="FS714">
        <v>0</v>
      </c>
      <c r="FT714" t="s">
        <v>28</v>
      </c>
      <c r="FU714" t="s">
        <v>29</v>
      </c>
      <c r="FX714">
        <v>110.7</v>
      </c>
      <c r="FY714">
        <v>63.75</v>
      </c>
      <c r="GA714" t="s">
        <v>3</v>
      </c>
      <c r="GD714">
        <v>1</v>
      </c>
      <c r="GF714">
        <v>-515006301</v>
      </c>
      <c r="GG714">
        <v>2</v>
      </c>
      <c r="GH714">
        <v>1</v>
      </c>
      <c r="GI714">
        <v>-2</v>
      </c>
      <c r="GJ714">
        <v>0</v>
      </c>
      <c r="GK714">
        <v>0</v>
      </c>
      <c r="GL714">
        <f t="shared" si="736"/>
        <v>0</v>
      </c>
      <c r="GM714">
        <f t="shared" si="737"/>
        <v>2158.92</v>
      </c>
      <c r="GN714">
        <f t="shared" si="738"/>
        <v>2158.92</v>
      </c>
      <c r="GO714">
        <f t="shared" si="739"/>
        <v>0</v>
      </c>
      <c r="GP714">
        <f t="shared" si="740"/>
        <v>0</v>
      </c>
      <c r="GR714">
        <v>0</v>
      </c>
      <c r="GS714">
        <v>3</v>
      </c>
      <c r="GT714">
        <v>0</v>
      </c>
      <c r="GU714" t="s">
        <v>3</v>
      </c>
      <c r="GV714">
        <f t="shared" si="741"/>
        <v>0</v>
      </c>
      <c r="GW714">
        <v>1</v>
      </c>
      <c r="GX714">
        <f t="shared" si="742"/>
        <v>0</v>
      </c>
      <c r="HA714">
        <v>0</v>
      </c>
      <c r="HB714">
        <v>0</v>
      </c>
      <c r="HC714">
        <f t="shared" si="743"/>
        <v>0</v>
      </c>
      <c r="IK714">
        <v>0</v>
      </c>
    </row>
    <row r="715" spans="1:245" x14ac:dyDescent="0.2">
      <c r="A715">
        <v>17</v>
      </c>
      <c r="B715">
        <v>1</v>
      </c>
      <c r="C715">
        <f>ROW(SmtRes!A1620)</f>
        <v>1620</v>
      </c>
      <c r="D715">
        <f>ROW(EtalonRes!A1604)</f>
        <v>1604</v>
      </c>
      <c r="E715" t="s">
        <v>596</v>
      </c>
      <c r="F715" t="s">
        <v>357</v>
      </c>
      <c r="G715" t="s">
        <v>358</v>
      </c>
      <c r="H715" t="s">
        <v>76</v>
      </c>
      <c r="I715">
        <f>ROUND(134.8/100,9)</f>
        <v>1.3480000000000001</v>
      </c>
      <c r="J715">
        <v>0</v>
      </c>
      <c r="O715">
        <f t="shared" si="709"/>
        <v>2066.31</v>
      </c>
      <c r="P715">
        <f t="shared" si="710"/>
        <v>2011.3</v>
      </c>
      <c r="Q715">
        <f t="shared" si="711"/>
        <v>2.54</v>
      </c>
      <c r="R715">
        <f t="shared" si="712"/>
        <v>0.45</v>
      </c>
      <c r="S715">
        <f t="shared" si="713"/>
        <v>52.47</v>
      </c>
      <c r="T715">
        <f t="shared" si="714"/>
        <v>0</v>
      </c>
      <c r="U715">
        <f t="shared" si="715"/>
        <v>6.1504184999999998</v>
      </c>
      <c r="V715">
        <f t="shared" si="716"/>
        <v>3.8754999999999998E-2</v>
      </c>
      <c r="W715">
        <f t="shared" si="717"/>
        <v>0</v>
      </c>
      <c r="X715">
        <f t="shared" si="718"/>
        <v>58.74</v>
      </c>
      <c r="Y715">
        <f t="shared" si="719"/>
        <v>33.869999999999997</v>
      </c>
      <c r="AA715">
        <v>47641669</v>
      </c>
      <c r="AB715">
        <f t="shared" si="720"/>
        <v>1532.8643</v>
      </c>
      <c r="AC715">
        <f t="shared" si="721"/>
        <v>1492.06</v>
      </c>
      <c r="AD715">
        <f>ROUND((((((ET715*1.15)*1.25))-(((EU715*1.15)*1.25)))+AE715),6)</f>
        <v>1.8831249999999999</v>
      </c>
      <c r="AE715">
        <f>ROUND((((EU715*1.15)*1.25)),6)</f>
        <v>0.330625</v>
      </c>
      <c r="AF715">
        <f>ROUND((((EV715*1.15)*1.15)),6)</f>
        <v>38.921174999999998</v>
      </c>
      <c r="AG715">
        <f t="shared" si="722"/>
        <v>0</v>
      </c>
      <c r="AH715">
        <f>(((EW715*1.15)*1.15))</f>
        <v>4.5626249999999997</v>
      </c>
      <c r="AI715">
        <f>(((EX715*1.15)*1.25))</f>
        <v>2.8749999999999998E-2</v>
      </c>
      <c r="AJ715">
        <f t="shared" si="723"/>
        <v>0</v>
      </c>
      <c r="AK715">
        <v>1522.8</v>
      </c>
      <c r="AL715">
        <v>1492.06</v>
      </c>
      <c r="AM715">
        <v>1.31</v>
      </c>
      <c r="AN715">
        <v>0.23</v>
      </c>
      <c r="AO715">
        <v>29.43</v>
      </c>
      <c r="AP715">
        <v>0</v>
      </c>
      <c r="AQ715">
        <v>3.45</v>
      </c>
      <c r="AR715">
        <v>0.02</v>
      </c>
      <c r="AS715">
        <v>0</v>
      </c>
      <c r="AT715">
        <v>111</v>
      </c>
      <c r="AU715">
        <v>64</v>
      </c>
      <c r="AV715">
        <v>1</v>
      </c>
      <c r="AW715">
        <v>1</v>
      </c>
      <c r="AZ715">
        <v>1</v>
      </c>
      <c r="BA715">
        <v>1</v>
      </c>
      <c r="BB715">
        <v>1</v>
      </c>
      <c r="BC715">
        <v>1</v>
      </c>
      <c r="BD715" t="s">
        <v>3</v>
      </c>
      <c r="BE715" t="s">
        <v>3</v>
      </c>
      <c r="BF715" t="s">
        <v>3</v>
      </c>
      <c r="BG715" t="s">
        <v>3</v>
      </c>
      <c r="BH715">
        <v>0</v>
      </c>
      <c r="BI715">
        <v>1</v>
      </c>
      <c r="BJ715" t="s">
        <v>359</v>
      </c>
      <c r="BM715">
        <v>11001</v>
      </c>
      <c r="BN715">
        <v>0</v>
      </c>
      <c r="BO715" t="s">
        <v>3</v>
      </c>
      <c r="BP715">
        <v>0</v>
      </c>
      <c r="BQ715">
        <v>2</v>
      </c>
      <c r="BR715">
        <v>0</v>
      </c>
      <c r="BS715">
        <v>1</v>
      </c>
      <c r="BT715">
        <v>1</v>
      </c>
      <c r="BU715">
        <v>1</v>
      </c>
      <c r="BV715">
        <v>1</v>
      </c>
      <c r="BW715">
        <v>1</v>
      </c>
      <c r="BX715">
        <v>1</v>
      </c>
      <c r="BY715" t="s">
        <v>3</v>
      </c>
      <c r="BZ715">
        <v>123</v>
      </c>
      <c r="CA715">
        <v>75</v>
      </c>
      <c r="CE715">
        <v>0</v>
      </c>
      <c r="CF715">
        <v>0</v>
      </c>
      <c r="CG715">
        <v>0</v>
      </c>
      <c r="CM715">
        <v>0</v>
      </c>
      <c r="CN715" t="s">
        <v>1175</v>
      </c>
      <c r="CO715">
        <v>0</v>
      </c>
      <c r="CP715">
        <f t="shared" si="724"/>
        <v>2066.31</v>
      </c>
      <c r="CQ715">
        <f t="shared" si="725"/>
        <v>1492.06</v>
      </c>
      <c r="CR715">
        <f t="shared" si="726"/>
        <v>1.8831249999999999</v>
      </c>
      <c r="CS715">
        <f t="shared" si="727"/>
        <v>0.330625</v>
      </c>
      <c r="CT715">
        <f t="shared" si="728"/>
        <v>38.921174999999998</v>
      </c>
      <c r="CU715">
        <f t="shared" si="729"/>
        <v>0</v>
      </c>
      <c r="CV715">
        <f t="shared" si="730"/>
        <v>4.5626249999999997</v>
      </c>
      <c r="CW715">
        <f t="shared" si="731"/>
        <v>2.8749999999999998E-2</v>
      </c>
      <c r="CX715">
        <f t="shared" si="732"/>
        <v>0</v>
      </c>
      <c r="CY715">
        <f t="shared" si="733"/>
        <v>58.741199999999999</v>
      </c>
      <c r="CZ715">
        <f t="shared" si="734"/>
        <v>33.8688</v>
      </c>
      <c r="DC715" t="s">
        <v>3</v>
      </c>
      <c r="DD715" t="s">
        <v>3</v>
      </c>
      <c r="DE715" t="s">
        <v>348</v>
      </c>
      <c r="DF715" t="s">
        <v>348</v>
      </c>
      <c r="DG715" t="s">
        <v>196</v>
      </c>
      <c r="DH715" t="s">
        <v>3</v>
      </c>
      <c r="DI715" t="s">
        <v>196</v>
      </c>
      <c r="DJ715" t="s">
        <v>348</v>
      </c>
      <c r="DK715" t="s">
        <v>3</v>
      </c>
      <c r="DL715" t="s">
        <v>3</v>
      </c>
      <c r="DM715" t="s">
        <v>3</v>
      </c>
      <c r="DN715">
        <v>0</v>
      </c>
      <c r="DO715">
        <v>0</v>
      </c>
      <c r="DP715">
        <v>1</v>
      </c>
      <c r="DQ715">
        <v>1</v>
      </c>
      <c r="DU715">
        <v>1005</v>
      </c>
      <c r="DV715" t="s">
        <v>76</v>
      </c>
      <c r="DW715" t="s">
        <v>76</v>
      </c>
      <c r="DX715">
        <v>100</v>
      </c>
      <c r="EE715">
        <v>45919571</v>
      </c>
      <c r="EF715">
        <v>2</v>
      </c>
      <c r="EG715" t="s">
        <v>24</v>
      </c>
      <c r="EH715">
        <v>0</v>
      </c>
      <c r="EI715" t="s">
        <v>3</v>
      </c>
      <c r="EJ715">
        <v>1</v>
      </c>
      <c r="EK715">
        <v>11001</v>
      </c>
      <c r="EL715" t="s">
        <v>360</v>
      </c>
      <c r="EM715" t="s">
        <v>361</v>
      </c>
      <c r="EO715" t="s">
        <v>351</v>
      </c>
      <c r="EQ715">
        <v>0</v>
      </c>
      <c r="ER715">
        <v>1522.8</v>
      </c>
      <c r="ES715">
        <v>1492.06</v>
      </c>
      <c r="ET715">
        <v>1.31</v>
      </c>
      <c r="EU715">
        <v>0.23</v>
      </c>
      <c r="EV715">
        <v>29.43</v>
      </c>
      <c r="EW715">
        <v>3.45</v>
      </c>
      <c r="EX715">
        <v>0.02</v>
      </c>
      <c r="EY715">
        <v>0</v>
      </c>
      <c r="FQ715">
        <v>0</v>
      </c>
      <c r="FR715">
        <f t="shared" si="735"/>
        <v>0</v>
      </c>
      <c r="FS715">
        <v>0</v>
      </c>
      <c r="FT715" t="s">
        <v>28</v>
      </c>
      <c r="FU715" t="s">
        <v>29</v>
      </c>
      <c r="FX715">
        <v>110.7</v>
      </c>
      <c r="FY715">
        <v>63.75</v>
      </c>
      <c r="GA715" t="s">
        <v>3</v>
      </c>
      <c r="GD715">
        <v>1</v>
      </c>
      <c r="GF715">
        <v>-515006301</v>
      </c>
      <c r="GG715">
        <v>2</v>
      </c>
      <c r="GH715">
        <v>1</v>
      </c>
      <c r="GI715">
        <v>-2</v>
      </c>
      <c r="GJ715">
        <v>0</v>
      </c>
      <c r="GK715">
        <v>0</v>
      </c>
      <c r="GL715">
        <f t="shared" si="736"/>
        <v>0</v>
      </c>
      <c r="GM715">
        <f t="shared" si="737"/>
        <v>2158.92</v>
      </c>
      <c r="GN715">
        <f t="shared" si="738"/>
        <v>2158.92</v>
      </c>
      <c r="GO715">
        <f t="shared" si="739"/>
        <v>0</v>
      </c>
      <c r="GP715">
        <f t="shared" si="740"/>
        <v>0</v>
      </c>
      <c r="GR715">
        <v>0</v>
      </c>
      <c r="GS715">
        <v>0</v>
      </c>
      <c r="GT715">
        <v>0</v>
      </c>
      <c r="GU715" t="s">
        <v>3</v>
      </c>
      <c r="GV715">
        <f t="shared" si="741"/>
        <v>0</v>
      </c>
      <c r="GW715">
        <v>1</v>
      </c>
      <c r="GX715">
        <f t="shared" si="742"/>
        <v>0</v>
      </c>
      <c r="HA715">
        <v>0</v>
      </c>
      <c r="HB715">
        <v>0</v>
      </c>
      <c r="HC715">
        <f t="shared" si="743"/>
        <v>0</v>
      </c>
      <c r="IK715">
        <v>0</v>
      </c>
    </row>
    <row r="716" spans="1:245" x14ac:dyDescent="0.2">
      <c r="A716">
        <v>17</v>
      </c>
      <c r="B716">
        <v>1</v>
      </c>
      <c r="C716">
        <f>ROW(SmtRes!A1629)</f>
        <v>1629</v>
      </c>
      <c r="D716">
        <f>ROW(EtalonRes!A1613)</f>
        <v>1613</v>
      </c>
      <c r="E716" t="s">
        <v>597</v>
      </c>
      <c r="F716" t="s">
        <v>414</v>
      </c>
      <c r="G716" t="s">
        <v>415</v>
      </c>
      <c r="H716" t="s">
        <v>76</v>
      </c>
      <c r="I716">
        <f>ROUND(134.8/100,9)</f>
        <v>1.3480000000000001</v>
      </c>
      <c r="J716">
        <v>0</v>
      </c>
      <c r="O716">
        <f t="shared" si="709"/>
        <v>1686.71</v>
      </c>
      <c r="P716">
        <f t="shared" si="710"/>
        <v>156.71</v>
      </c>
      <c r="Q716">
        <f t="shared" si="711"/>
        <v>325.43</v>
      </c>
      <c r="R716">
        <f t="shared" si="712"/>
        <v>93.13</v>
      </c>
      <c r="S716">
        <f t="shared" si="713"/>
        <v>1204.57</v>
      </c>
      <c r="T716">
        <f t="shared" si="714"/>
        <v>0</v>
      </c>
      <c r="U716">
        <f t="shared" si="715"/>
        <v>144.95377629999999</v>
      </c>
      <c r="V716">
        <f t="shared" si="716"/>
        <v>7.3053175000000001</v>
      </c>
      <c r="W716">
        <f t="shared" si="717"/>
        <v>0</v>
      </c>
      <c r="X716">
        <f t="shared" si="718"/>
        <v>1440.45</v>
      </c>
      <c r="Y716">
        <f t="shared" si="719"/>
        <v>830.53</v>
      </c>
      <c r="AA716">
        <v>47636896</v>
      </c>
      <c r="AB716">
        <f t="shared" si="720"/>
        <v>1251.2637749999999</v>
      </c>
      <c r="AC716">
        <f t="shared" si="721"/>
        <v>116.25</v>
      </c>
      <c r="AD716">
        <f>ROUND((((((ET716*1.15)*1.25))-(((EU716*1.15)*1.25)))+AE716),6)</f>
        <v>241.41374999999999</v>
      </c>
      <c r="AE716">
        <f>ROUND((((EU716*1.15)*1.25)),6)</f>
        <v>69.086250000000007</v>
      </c>
      <c r="AF716">
        <f>ROUND((((EV716*1.15)*1.15)),6)</f>
        <v>893.60002499999996</v>
      </c>
      <c r="AG716">
        <f t="shared" si="722"/>
        <v>0</v>
      </c>
      <c r="AH716">
        <f>(((EW716*1.15)*1.15))</f>
        <v>107.53247499999998</v>
      </c>
      <c r="AI716">
        <f>(((EX716*1.15)*1.25))</f>
        <v>5.4193749999999996</v>
      </c>
      <c r="AJ716">
        <f t="shared" si="723"/>
        <v>0</v>
      </c>
      <c r="AK716">
        <v>959.88</v>
      </c>
      <c r="AL716">
        <v>116.25</v>
      </c>
      <c r="AM716">
        <v>167.94</v>
      </c>
      <c r="AN716">
        <v>48.06</v>
      </c>
      <c r="AO716">
        <v>675.69</v>
      </c>
      <c r="AP716">
        <v>0</v>
      </c>
      <c r="AQ716">
        <v>81.31</v>
      </c>
      <c r="AR716">
        <v>3.77</v>
      </c>
      <c r="AS716">
        <v>0</v>
      </c>
      <c r="AT716">
        <v>111</v>
      </c>
      <c r="AU716">
        <v>64</v>
      </c>
      <c r="AV716">
        <v>1</v>
      </c>
      <c r="AW716">
        <v>1</v>
      </c>
      <c r="AZ716">
        <v>1</v>
      </c>
      <c r="BA716">
        <v>1</v>
      </c>
      <c r="BB716">
        <v>1</v>
      </c>
      <c r="BC716">
        <v>1</v>
      </c>
      <c r="BD716" t="s">
        <v>3</v>
      </c>
      <c r="BE716" t="s">
        <v>3</v>
      </c>
      <c r="BF716" t="s">
        <v>3</v>
      </c>
      <c r="BG716" t="s">
        <v>3</v>
      </c>
      <c r="BH716">
        <v>0</v>
      </c>
      <c r="BI716">
        <v>1</v>
      </c>
      <c r="BJ716" t="s">
        <v>416</v>
      </c>
      <c r="BM716">
        <v>11001</v>
      </c>
      <c r="BN716">
        <v>0</v>
      </c>
      <c r="BO716" t="s">
        <v>3</v>
      </c>
      <c r="BP716">
        <v>0</v>
      </c>
      <c r="BQ716">
        <v>2</v>
      </c>
      <c r="BR716">
        <v>0</v>
      </c>
      <c r="BS716">
        <v>1</v>
      </c>
      <c r="BT716">
        <v>1</v>
      </c>
      <c r="BU716">
        <v>1</v>
      </c>
      <c r="BV716">
        <v>1</v>
      </c>
      <c r="BW716">
        <v>1</v>
      </c>
      <c r="BX716">
        <v>1</v>
      </c>
      <c r="BY716" t="s">
        <v>3</v>
      </c>
      <c r="BZ716">
        <v>123</v>
      </c>
      <c r="CA716">
        <v>75</v>
      </c>
      <c r="CE716">
        <v>0</v>
      </c>
      <c r="CF716">
        <v>0</v>
      </c>
      <c r="CG716">
        <v>0</v>
      </c>
      <c r="CM716">
        <v>0</v>
      </c>
      <c r="CN716" t="s">
        <v>1175</v>
      </c>
      <c r="CO716">
        <v>0</v>
      </c>
      <c r="CP716">
        <f t="shared" si="724"/>
        <v>1686.71</v>
      </c>
      <c r="CQ716">
        <f t="shared" si="725"/>
        <v>116.25</v>
      </c>
      <c r="CR716">
        <f t="shared" si="726"/>
        <v>241.41374999999999</v>
      </c>
      <c r="CS716">
        <f t="shared" si="727"/>
        <v>69.086250000000007</v>
      </c>
      <c r="CT716">
        <f t="shared" si="728"/>
        <v>893.60002499999996</v>
      </c>
      <c r="CU716">
        <f t="shared" si="729"/>
        <v>0</v>
      </c>
      <c r="CV716">
        <f t="shared" si="730"/>
        <v>107.53247499999998</v>
      </c>
      <c r="CW716">
        <f t="shared" si="731"/>
        <v>5.4193749999999996</v>
      </c>
      <c r="CX716">
        <f t="shared" si="732"/>
        <v>0</v>
      </c>
      <c r="CY716">
        <f t="shared" si="733"/>
        <v>1440.4469999999999</v>
      </c>
      <c r="CZ716">
        <f t="shared" si="734"/>
        <v>830.52799999999991</v>
      </c>
      <c r="DC716" t="s">
        <v>3</v>
      </c>
      <c r="DD716" t="s">
        <v>3</v>
      </c>
      <c r="DE716" t="s">
        <v>348</v>
      </c>
      <c r="DF716" t="s">
        <v>348</v>
      </c>
      <c r="DG716" t="s">
        <v>196</v>
      </c>
      <c r="DH716" t="s">
        <v>3</v>
      </c>
      <c r="DI716" t="s">
        <v>196</v>
      </c>
      <c r="DJ716" t="s">
        <v>348</v>
      </c>
      <c r="DK716" t="s">
        <v>3</v>
      </c>
      <c r="DL716" t="s">
        <v>3</v>
      </c>
      <c r="DM716" t="s">
        <v>3</v>
      </c>
      <c r="DN716">
        <v>0</v>
      </c>
      <c r="DO716">
        <v>0</v>
      </c>
      <c r="DP716">
        <v>1</v>
      </c>
      <c r="DQ716">
        <v>1</v>
      </c>
      <c r="DU716">
        <v>1005</v>
      </c>
      <c r="DV716" t="s">
        <v>76</v>
      </c>
      <c r="DW716" t="s">
        <v>76</v>
      </c>
      <c r="DX716">
        <v>100</v>
      </c>
      <c r="EE716">
        <v>45919571</v>
      </c>
      <c r="EF716">
        <v>2</v>
      </c>
      <c r="EG716" t="s">
        <v>24</v>
      </c>
      <c r="EH716">
        <v>0</v>
      </c>
      <c r="EI716" t="s">
        <v>3</v>
      </c>
      <c r="EJ716">
        <v>1</v>
      </c>
      <c r="EK716">
        <v>11001</v>
      </c>
      <c r="EL716" t="s">
        <v>360</v>
      </c>
      <c r="EM716" t="s">
        <v>361</v>
      </c>
      <c r="EO716" t="s">
        <v>351</v>
      </c>
      <c r="EQ716">
        <v>0</v>
      </c>
      <c r="ER716">
        <v>959.88</v>
      </c>
      <c r="ES716">
        <v>116.25</v>
      </c>
      <c r="ET716">
        <v>167.94</v>
      </c>
      <c r="EU716">
        <v>48.06</v>
      </c>
      <c r="EV716">
        <v>675.69</v>
      </c>
      <c r="EW716">
        <v>81.31</v>
      </c>
      <c r="EX716">
        <v>3.77</v>
      </c>
      <c r="EY716">
        <v>0</v>
      </c>
      <c r="FQ716">
        <v>0</v>
      </c>
      <c r="FR716">
        <f t="shared" si="735"/>
        <v>0</v>
      </c>
      <c r="FS716">
        <v>0</v>
      </c>
      <c r="FT716" t="s">
        <v>28</v>
      </c>
      <c r="FU716" t="s">
        <v>29</v>
      </c>
      <c r="FX716">
        <v>110.7</v>
      </c>
      <c r="FY716">
        <v>63.75</v>
      </c>
      <c r="GA716" t="s">
        <v>3</v>
      </c>
      <c r="GD716">
        <v>1</v>
      </c>
      <c r="GF716">
        <v>501493051</v>
      </c>
      <c r="GG716">
        <v>2</v>
      </c>
      <c r="GH716">
        <v>1</v>
      </c>
      <c r="GI716">
        <v>-2</v>
      </c>
      <c r="GJ716">
        <v>0</v>
      </c>
      <c r="GK716">
        <v>0</v>
      </c>
      <c r="GL716">
        <f t="shared" si="736"/>
        <v>0</v>
      </c>
      <c r="GM716">
        <f t="shared" si="737"/>
        <v>3957.69</v>
      </c>
      <c r="GN716">
        <f t="shared" si="738"/>
        <v>3957.69</v>
      </c>
      <c r="GO716">
        <f t="shared" si="739"/>
        <v>0</v>
      </c>
      <c r="GP716">
        <f t="shared" si="740"/>
        <v>0</v>
      </c>
      <c r="GR716">
        <v>0</v>
      </c>
      <c r="GS716">
        <v>3</v>
      </c>
      <c r="GT716">
        <v>0</v>
      </c>
      <c r="GU716" t="s">
        <v>3</v>
      </c>
      <c r="GV716">
        <f t="shared" si="741"/>
        <v>0</v>
      </c>
      <c r="GW716">
        <v>1</v>
      </c>
      <c r="GX716">
        <f t="shared" si="742"/>
        <v>0</v>
      </c>
      <c r="HA716">
        <v>0</v>
      </c>
      <c r="HB716">
        <v>0</v>
      </c>
      <c r="HC716">
        <f t="shared" si="743"/>
        <v>0</v>
      </c>
      <c r="IK716">
        <v>0</v>
      </c>
    </row>
    <row r="717" spans="1:245" x14ac:dyDescent="0.2">
      <c r="A717">
        <v>17</v>
      </c>
      <c r="B717">
        <v>1</v>
      </c>
      <c r="C717">
        <f>ROW(SmtRes!A1638)</f>
        <v>1638</v>
      </c>
      <c r="D717">
        <f>ROW(EtalonRes!A1622)</f>
        <v>1622</v>
      </c>
      <c r="E717" t="s">
        <v>597</v>
      </c>
      <c r="F717" t="s">
        <v>414</v>
      </c>
      <c r="G717" t="s">
        <v>415</v>
      </c>
      <c r="H717" t="s">
        <v>76</v>
      </c>
      <c r="I717">
        <f>ROUND(134.8/100,9)</f>
        <v>1.3480000000000001</v>
      </c>
      <c r="J717">
        <v>0</v>
      </c>
      <c r="O717">
        <f t="shared" si="709"/>
        <v>1686.71</v>
      </c>
      <c r="P717">
        <f t="shared" si="710"/>
        <v>156.71</v>
      </c>
      <c r="Q717">
        <f t="shared" si="711"/>
        <v>325.43</v>
      </c>
      <c r="R717">
        <f t="shared" si="712"/>
        <v>93.13</v>
      </c>
      <c r="S717">
        <f t="shared" si="713"/>
        <v>1204.57</v>
      </c>
      <c r="T717">
        <f t="shared" si="714"/>
        <v>0</v>
      </c>
      <c r="U717">
        <f t="shared" si="715"/>
        <v>144.95377629999999</v>
      </c>
      <c r="V717">
        <f t="shared" si="716"/>
        <v>7.3053175000000001</v>
      </c>
      <c r="W717">
        <f t="shared" si="717"/>
        <v>0</v>
      </c>
      <c r="X717">
        <f t="shared" si="718"/>
        <v>1440.45</v>
      </c>
      <c r="Y717">
        <f t="shared" si="719"/>
        <v>830.53</v>
      </c>
      <c r="AA717">
        <v>47641669</v>
      </c>
      <c r="AB717">
        <f t="shared" si="720"/>
        <v>1251.2637749999999</v>
      </c>
      <c r="AC717">
        <f t="shared" si="721"/>
        <v>116.25</v>
      </c>
      <c r="AD717">
        <f>ROUND((((((ET717*1.15)*1.25))-(((EU717*1.15)*1.25)))+AE717),6)</f>
        <v>241.41374999999999</v>
      </c>
      <c r="AE717">
        <f>ROUND((((EU717*1.15)*1.25)),6)</f>
        <v>69.086250000000007</v>
      </c>
      <c r="AF717">
        <f>ROUND((((EV717*1.15)*1.15)),6)</f>
        <v>893.60002499999996</v>
      </c>
      <c r="AG717">
        <f t="shared" si="722"/>
        <v>0</v>
      </c>
      <c r="AH717">
        <f>(((EW717*1.15)*1.15))</f>
        <v>107.53247499999998</v>
      </c>
      <c r="AI717">
        <f>(((EX717*1.15)*1.25))</f>
        <v>5.4193749999999996</v>
      </c>
      <c r="AJ717">
        <f t="shared" si="723"/>
        <v>0</v>
      </c>
      <c r="AK717">
        <v>959.88</v>
      </c>
      <c r="AL717">
        <v>116.25</v>
      </c>
      <c r="AM717">
        <v>167.94</v>
      </c>
      <c r="AN717">
        <v>48.06</v>
      </c>
      <c r="AO717">
        <v>675.69</v>
      </c>
      <c r="AP717">
        <v>0</v>
      </c>
      <c r="AQ717">
        <v>81.31</v>
      </c>
      <c r="AR717">
        <v>3.77</v>
      </c>
      <c r="AS717">
        <v>0</v>
      </c>
      <c r="AT717">
        <v>111</v>
      </c>
      <c r="AU717">
        <v>64</v>
      </c>
      <c r="AV717">
        <v>1</v>
      </c>
      <c r="AW717">
        <v>1</v>
      </c>
      <c r="AZ717">
        <v>1</v>
      </c>
      <c r="BA717">
        <v>1</v>
      </c>
      <c r="BB717">
        <v>1</v>
      </c>
      <c r="BC717">
        <v>1</v>
      </c>
      <c r="BD717" t="s">
        <v>3</v>
      </c>
      <c r="BE717" t="s">
        <v>3</v>
      </c>
      <c r="BF717" t="s">
        <v>3</v>
      </c>
      <c r="BG717" t="s">
        <v>3</v>
      </c>
      <c r="BH717">
        <v>0</v>
      </c>
      <c r="BI717">
        <v>1</v>
      </c>
      <c r="BJ717" t="s">
        <v>416</v>
      </c>
      <c r="BM717">
        <v>11001</v>
      </c>
      <c r="BN717">
        <v>0</v>
      </c>
      <c r="BO717" t="s">
        <v>3</v>
      </c>
      <c r="BP717">
        <v>0</v>
      </c>
      <c r="BQ717">
        <v>2</v>
      </c>
      <c r="BR717">
        <v>0</v>
      </c>
      <c r="BS717">
        <v>1</v>
      </c>
      <c r="BT717">
        <v>1</v>
      </c>
      <c r="BU717">
        <v>1</v>
      </c>
      <c r="BV717">
        <v>1</v>
      </c>
      <c r="BW717">
        <v>1</v>
      </c>
      <c r="BX717">
        <v>1</v>
      </c>
      <c r="BY717" t="s">
        <v>3</v>
      </c>
      <c r="BZ717">
        <v>123</v>
      </c>
      <c r="CA717">
        <v>75</v>
      </c>
      <c r="CE717">
        <v>0</v>
      </c>
      <c r="CF717">
        <v>0</v>
      </c>
      <c r="CG717">
        <v>0</v>
      </c>
      <c r="CM717">
        <v>0</v>
      </c>
      <c r="CN717" t="s">
        <v>1175</v>
      </c>
      <c r="CO717">
        <v>0</v>
      </c>
      <c r="CP717">
        <f t="shared" si="724"/>
        <v>1686.71</v>
      </c>
      <c r="CQ717">
        <f t="shared" si="725"/>
        <v>116.25</v>
      </c>
      <c r="CR717">
        <f t="shared" si="726"/>
        <v>241.41374999999999</v>
      </c>
      <c r="CS717">
        <f t="shared" si="727"/>
        <v>69.086250000000007</v>
      </c>
      <c r="CT717">
        <f t="shared" si="728"/>
        <v>893.60002499999996</v>
      </c>
      <c r="CU717">
        <f t="shared" si="729"/>
        <v>0</v>
      </c>
      <c r="CV717">
        <f t="shared" si="730"/>
        <v>107.53247499999998</v>
      </c>
      <c r="CW717">
        <f t="shared" si="731"/>
        <v>5.4193749999999996</v>
      </c>
      <c r="CX717">
        <f t="shared" si="732"/>
        <v>0</v>
      </c>
      <c r="CY717">
        <f t="shared" si="733"/>
        <v>1440.4469999999999</v>
      </c>
      <c r="CZ717">
        <f t="shared" si="734"/>
        <v>830.52799999999991</v>
      </c>
      <c r="DC717" t="s">
        <v>3</v>
      </c>
      <c r="DD717" t="s">
        <v>3</v>
      </c>
      <c r="DE717" t="s">
        <v>348</v>
      </c>
      <c r="DF717" t="s">
        <v>348</v>
      </c>
      <c r="DG717" t="s">
        <v>196</v>
      </c>
      <c r="DH717" t="s">
        <v>3</v>
      </c>
      <c r="DI717" t="s">
        <v>196</v>
      </c>
      <c r="DJ717" t="s">
        <v>348</v>
      </c>
      <c r="DK717" t="s">
        <v>3</v>
      </c>
      <c r="DL717" t="s">
        <v>3</v>
      </c>
      <c r="DM717" t="s">
        <v>3</v>
      </c>
      <c r="DN717">
        <v>0</v>
      </c>
      <c r="DO717">
        <v>0</v>
      </c>
      <c r="DP717">
        <v>1</v>
      </c>
      <c r="DQ717">
        <v>1</v>
      </c>
      <c r="DU717">
        <v>1005</v>
      </c>
      <c r="DV717" t="s">
        <v>76</v>
      </c>
      <c r="DW717" t="s">
        <v>76</v>
      </c>
      <c r="DX717">
        <v>100</v>
      </c>
      <c r="EE717">
        <v>45919571</v>
      </c>
      <c r="EF717">
        <v>2</v>
      </c>
      <c r="EG717" t="s">
        <v>24</v>
      </c>
      <c r="EH717">
        <v>0</v>
      </c>
      <c r="EI717" t="s">
        <v>3</v>
      </c>
      <c r="EJ717">
        <v>1</v>
      </c>
      <c r="EK717">
        <v>11001</v>
      </c>
      <c r="EL717" t="s">
        <v>360</v>
      </c>
      <c r="EM717" t="s">
        <v>361</v>
      </c>
      <c r="EO717" t="s">
        <v>351</v>
      </c>
      <c r="EQ717">
        <v>0</v>
      </c>
      <c r="ER717">
        <v>959.88</v>
      </c>
      <c r="ES717">
        <v>116.25</v>
      </c>
      <c r="ET717">
        <v>167.94</v>
      </c>
      <c r="EU717">
        <v>48.06</v>
      </c>
      <c r="EV717">
        <v>675.69</v>
      </c>
      <c r="EW717">
        <v>81.31</v>
      </c>
      <c r="EX717">
        <v>3.77</v>
      </c>
      <c r="EY717">
        <v>0</v>
      </c>
      <c r="FQ717">
        <v>0</v>
      </c>
      <c r="FR717">
        <f t="shared" si="735"/>
        <v>0</v>
      </c>
      <c r="FS717">
        <v>0</v>
      </c>
      <c r="FT717" t="s">
        <v>28</v>
      </c>
      <c r="FU717" t="s">
        <v>29</v>
      </c>
      <c r="FX717">
        <v>110.7</v>
      </c>
      <c r="FY717">
        <v>63.75</v>
      </c>
      <c r="GA717" t="s">
        <v>3</v>
      </c>
      <c r="GD717">
        <v>1</v>
      </c>
      <c r="GF717">
        <v>501493051</v>
      </c>
      <c r="GG717">
        <v>2</v>
      </c>
      <c r="GH717">
        <v>1</v>
      </c>
      <c r="GI717">
        <v>-2</v>
      </c>
      <c r="GJ717">
        <v>0</v>
      </c>
      <c r="GK717">
        <v>0</v>
      </c>
      <c r="GL717">
        <f t="shared" si="736"/>
        <v>0</v>
      </c>
      <c r="GM717">
        <f t="shared" si="737"/>
        <v>3957.69</v>
      </c>
      <c r="GN717">
        <f t="shared" si="738"/>
        <v>3957.69</v>
      </c>
      <c r="GO717">
        <f t="shared" si="739"/>
        <v>0</v>
      </c>
      <c r="GP717">
        <f t="shared" si="740"/>
        <v>0</v>
      </c>
      <c r="GR717">
        <v>0</v>
      </c>
      <c r="GS717">
        <v>0</v>
      </c>
      <c r="GT717">
        <v>0</v>
      </c>
      <c r="GU717" t="s">
        <v>3</v>
      </c>
      <c r="GV717">
        <f t="shared" si="741"/>
        <v>0</v>
      </c>
      <c r="GW717">
        <v>1</v>
      </c>
      <c r="GX717">
        <f t="shared" si="742"/>
        <v>0</v>
      </c>
      <c r="HA717">
        <v>0</v>
      </c>
      <c r="HB717">
        <v>0</v>
      </c>
      <c r="HC717">
        <f t="shared" si="743"/>
        <v>0</v>
      </c>
      <c r="IK717">
        <v>0</v>
      </c>
    </row>
    <row r="718" spans="1:245" x14ac:dyDescent="0.2">
      <c r="A718">
        <v>18</v>
      </c>
      <c r="B718">
        <v>1</v>
      </c>
      <c r="C718">
        <v>1628</v>
      </c>
      <c r="E718" t="s">
        <v>598</v>
      </c>
      <c r="F718" t="s">
        <v>418</v>
      </c>
      <c r="G718" t="s">
        <v>419</v>
      </c>
      <c r="H718" t="s">
        <v>50</v>
      </c>
      <c r="I718">
        <f>I716*J718</f>
        <v>1.7524</v>
      </c>
      <c r="J718">
        <v>1.2999999999999998</v>
      </c>
      <c r="O718">
        <f t="shared" si="709"/>
        <v>1142.18</v>
      </c>
      <c r="P718">
        <f t="shared" si="710"/>
        <v>1142.18</v>
      </c>
      <c r="Q718">
        <f t="shared" si="711"/>
        <v>0</v>
      </c>
      <c r="R718">
        <f t="shared" si="712"/>
        <v>0</v>
      </c>
      <c r="S718">
        <f t="shared" si="713"/>
        <v>0</v>
      </c>
      <c r="T718">
        <f t="shared" si="714"/>
        <v>0</v>
      </c>
      <c r="U718">
        <f t="shared" si="715"/>
        <v>0</v>
      </c>
      <c r="V718">
        <f t="shared" si="716"/>
        <v>0</v>
      </c>
      <c r="W718">
        <f t="shared" si="717"/>
        <v>0</v>
      </c>
      <c r="X718">
        <f t="shared" si="718"/>
        <v>0</v>
      </c>
      <c r="Y718">
        <f t="shared" si="719"/>
        <v>0</v>
      </c>
      <c r="AA718">
        <v>47636896</v>
      </c>
      <c r="AB718">
        <f t="shared" si="720"/>
        <v>651.78</v>
      </c>
      <c r="AC718">
        <f t="shared" si="721"/>
        <v>651.78</v>
      </c>
      <c r="AD718">
        <f>ROUND((((ET718)-(EU718))+AE718),6)</f>
        <v>0</v>
      </c>
      <c r="AE718">
        <f t="shared" ref="AE718:AF721" si="747">ROUND((EU718),6)</f>
        <v>0</v>
      </c>
      <c r="AF718">
        <f t="shared" si="747"/>
        <v>0</v>
      </c>
      <c r="AG718">
        <f t="shared" si="722"/>
        <v>0</v>
      </c>
      <c r="AH718">
        <f t="shared" ref="AH718:AI721" si="748">(EW718)</f>
        <v>0</v>
      </c>
      <c r="AI718">
        <f t="shared" si="748"/>
        <v>0</v>
      </c>
      <c r="AJ718">
        <f t="shared" si="723"/>
        <v>0</v>
      </c>
      <c r="AK718">
        <v>651.78</v>
      </c>
      <c r="AL718">
        <v>651.78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111</v>
      </c>
      <c r="AU718">
        <v>64</v>
      </c>
      <c r="AV718">
        <v>1</v>
      </c>
      <c r="AW718">
        <v>1</v>
      </c>
      <c r="AZ718">
        <v>1</v>
      </c>
      <c r="BA718">
        <v>1</v>
      </c>
      <c r="BB718">
        <v>1</v>
      </c>
      <c r="BC718">
        <v>1</v>
      </c>
      <c r="BD718" t="s">
        <v>3</v>
      </c>
      <c r="BE718" t="s">
        <v>3</v>
      </c>
      <c r="BF718" t="s">
        <v>3</v>
      </c>
      <c r="BG718" t="s">
        <v>3</v>
      </c>
      <c r="BH718">
        <v>3</v>
      </c>
      <c r="BI718">
        <v>1</v>
      </c>
      <c r="BJ718" t="s">
        <v>420</v>
      </c>
      <c r="BM718">
        <v>11001</v>
      </c>
      <c r="BN718">
        <v>0</v>
      </c>
      <c r="BO718" t="s">
        <v>3</v>
      </c>
      <c r="BP718">
        <v>0</v>
      </c>
      <c r="BQ718">
        <v>2</v>
      </c>
      <c r="BR718">
        <v>0</v>
      </c>
      <c r="BS718">
        <v>1</v>
      </c>
      <c r="BT718">
        <v>1</v>
      </c>
      <c r="BU718">
        <v>1</v>
      </c>
      <c r="BV718">
        <v>1</v>
      </c>
      <c r="BW718">
        <v>1</v>
      </c>
      <c r="BX718">
        <v>1</v>
      </c>
      <c r="BY718" t="s">
        <v>3</v>
      </c>
      <c r="BZ718">
        <v>123</v>
      </c>
      <c r="CA718">
        <v>75</v>
      </c>
      <c r="CE718">
        <v>0</v>
      </c>
      <c r="CF718">
        <v>0</v>
      </c>
      <c r="CG718">
        <v>0</v>
      </c>
      <c r="CM718">
        <v>0</v>
      </c>
      <c r="CN718" t="s">
        <v>3</v>
      </c>
      <c r="CO718">
        <v>0</v>
      </c>
      <c r="CP718">
        <f t="shared" si="724"/>
        <v>1142.18</v>
      </c>
      <c r="CQ718">
        <f t="shared" si="725"/>
        <v>651.78</v>
      </c>
      <c r="CR718">
        <f t="shared" si="726"/>
        <v>0</v>
      </c>
      <c r="CS718">
        <f t="shared" si="727"/>
        <v>0</v>
      </c>
      <c r="CT718">
        <f t="shared" si="728"/>
        <v>0</v>
      </c>
      <c r="CU718">
        <f t="shared" si="729"/>
        <v>0</v>
      </c>
      <c r="CV718">
        <f t="shared" si="730"/>
        <v>0</v>
      </c>
      <c r="CW718">
        <f t="shared" si="731"/>
        <v>0</v>
      </c>
      <c r="CX718">
        <f t="shared" si="732"/>
        <v>0</v>
      </c>
      <c r="CY718">
        <f t="shared" si="733"/>
        <v>0</v>
      </c>
      <c r="CZ718">
        <f t="shared" si="734"/>
        <v>0</v>
      </c>
      <c r="DC718" t="s">
        <v>3</v>
      </c>
      <c r="DD718" t="s">
        <v>3</v>
      </c>
      <c r="DE718" t="s">
        <v>3</v>
      </c>
      <c r="DF718" t="s">
        <v>3</v>
      </c>
      <c r="DG718" t="s">
        <v>3</v>
      </c>
      <c r="DH718" t="s">
        <v>3</v>
      </c>
      <c r="DI718" t="s">
        <v>3</v>
      </c>
      <c r="DJ718" t="s">
        <v>3</v>
      </c>
      <c r="DK718" t="s">
        <v>3</v>
      </c>
      <c r="DL718" t="s">
        <v>3</v>
      </c>
      <c r="DM718" t="s">
        <v>3</v>
      </c>
      <c r="DN718">
        <v>0</v>
      </c>
      <c r="DO718">
        <v>0</v>
      </c>
      <c r="DP718">
        <v>1</v>
      </c>
      <c r="DQ718">
        <v>1</v>
      </c>
      <c r="DU718">
        <v>1007</v>
      </c>
      <c r="DV718" t="s">
        <v>50</v>
      </c>
      <c r="DW718" t="s">
        <v>50</v>
      </c>
      <c r="DX718">
        <v>1</v>
      </c>
      <c r="EE718">
        <v>45919571</v>
      </c>
      <c r="EF718">
        <v>2</v>
      </c>
      <c r="EG718" t="s">
        <v>24</v>
      </c>
      <c r="EH718">
        <v>0</v>
      </c>
      <c r="EI718" t="s">
        <v>3</v>
      </c>
      <c r="EJ718">
        <v>1</v>
      </c>
      <c r="EK718">
        <v>11001</v>
      </c>
      <c r="EL718" t="s">
        <v>360</v>
      </c>
      <c r="EM718" t="s">
        <v>361</v>
      </c>
      <c r="EO718" t="s">
        <v>3</v>
      </c>
      <c r="EQ718">
        <v>0</v>
      </c>
      <c r="ER718">
        <v>651.78</v>
      </c>
      <c r="ES718">
        <v>651.78</v>
      </c>
      <c r="ET718">
        <v>0</v>
      </c>
      <c r="EU718">
        <v>0</v>
      </c>
      <c r="EV718">
        <v>0</v>
      </c>
      <c r="EW718">
        <v>0</v>
      </c>
      <c r="EX718">
        <v>0</v>
      </c>
      <c r="FQ718">
        <v>0</v>
      </c>
      <c r="FR718">
        <f t="shared" si="735"/>
        <v>0</v>
      </c>
      <c r="FS718">
        <v>0</v>
      </c>
      <c r="FT718" t="s">
        <v>28</v>
      </c>
      <c r="FU718" t="s">
        <v>29</v>
      </c>
      <c r="FX718">
        <v>110.7</v>
      </c>
      <c r="FY718">
        <v>63.75</v>
      </c>
      <c r="GA718" t="s">
        <v>3</v>
      </c>
      <c r="GD718">
        <v>1</v>
      </c>
      <c r="GF718">
        <v>1189598585</v>
      </c>
      <c r="GG718">
        <v>2</v>
      </c>
      <c r="GH718">
        <v>1</v>
      </c>
      <c r="GI718">
        <v>-2</v>
      </c>
      <c r="GJ718">
        <v>0</v>
      </c>
      <c r="GK718">
        <v>0</v>
      </c>
      <c r="GL718">
        <f t="shared" si="736"/>
        <v>0</v>
      </c>
      <c r="GM718">
        <f t="shared" si="737"/>
        <v>1142.18</v>
      </c>
      <c r="GN718">
        <f t="shared" si="738"/>
        <v>1142.18</v>
      </c>
      <c r="GO718">
        <f t="shared" si="739"/>
        <v>0</v>
      </c>
      <c r="GP718">
        <f t="shared" si="740"/>
        <v>0</v>
      </c>
      <c r="GR718">
        <v>0</v>
      </c>
      <c r="GS718">
        <v>3</v>
      </c>
      <c r="GT718">
        <v>0</v>
      </c>
      <c r="GU718" t="s">
        <v>3</v>
      </c>
      <c r="GV718">
        <f t="shared" si="741"/>
        <v>0</v>
      </c>
      <c r="GW718">
        <v>1</v>
      </c>
      <c r="GX718">
        <f t="shared" si="742"/>
        <v>0</v>
      </c>
      <c r="HA718">
        <v>0</v>
      </c>
      <c r="HB718">
        <v>0</v>
      </c>
      <c r="HC718">
        <f t="shared" si="743"/>
        <v>0</v>
      </c>
      <c r="IK718">
        <v>0</v>
      </c>
    </row>
    <row r="719" spans="1:245" x14ac:dyDescent="0.2">
      <c r="A719">
        <v>18</v>
      </c>
      <c r="B719">
        <v>1</v>
      </c>
      <c r="C719">
        <v>1637</v>
      </c>
      <c r="E719" t="s">
        <v>598</v>
      </c>
      <c r="F719" t="s">
        <v>418</v>
      </c>
      <c r="G719" t="s">
        <v>419</v>
      </c>
      <c r="H719" t="s">
        <v>50</v>
      </c>
      <c r="I719">
        <f>I717*J719</f>
        <v>1.7524</v>
      </c>
      <c r="J719">
        <v>1.2999999999999998</v>
      </c>
      <c r="O719">
        <f t="shared" si="709"/>
        <v>1142.18</v>
      </c>
      <c r="P719">
        <f t="shared" si="710"/>
        <v>1142.18</v>
      </c>
      <c r="Q719">
        <f t="shared" si="711"/>
        <v>0</v>
      </c>
      <c r="R719">
        <f t="shared" si="712"/>
        <v>0</v>
      </c>
      <c r="S719">
        <f t="shared" si="713"/>
        <v>0</v>
      </c>
      <c r="T719">
        <f t="shared" si="714"/>
        <v>0</v>
      </c>
      <c r="U719">
        <f t="shared" si="715"/>
        <v>0</v>
      </c>
      <c r="V719">
        <f t="shared" si="716"/>
        <v>0</v>
      </c>
      <c r="W719">
        <f t="shared" si="717"/>
        <v>0</v>
      </c>
      <c r="X719">
        <f t="shared" si="718"/>
        <v>0</v>
      </c>
      <c r="Y719">
        <f t="shared" si="719"/>
        <v>0</v>
      </c>
      <c r="AA719">
        <v>47641669</v>
      </c>
      <c r="AB719">
        <f t="shared" si="720"/>
        <v>651.78</v>
      </c>
      <c r="AC719">
        <f t="shared" si="721"/>
        <v>651.78</v>
      </c>
      <c r="AD719">
        <f>ROUND((((ET719)-(EU719))+AE719),6)</f>
        <v>0</v>
      </c>
      <c r="AE719">
        <f t="shared" si="747"/>
        <v>0</v>
      </c>
      <c r="AF719">
        <f t="shared" si="747"/>
        <v>0</v>
      </c>
      <c r="AG719">
        <f t="shared" si="722"/>
        <v>0</v>
      </c>
      <c r="AH719">
        <f t="shared" si="748"/>
        <v>0</v>
      </c>
      <c r="AI719">
        <f t="shared" si="748"/>
        <v>0</v>
      </c>
      <c r="AJ719">
        <f t="shared" si="723"/>
        <v>0</v>
      </c>
      <c r="AK719">
        <v>651.78</v>
      </c>
      <c r="AL719">
        <v>651.78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111</v>
      </c>
      <c r="AU719">
        <v>64</v>
      </c>
      <c r="AV719">
        <v>1</v>
      </c>
      <c r="AW719">
        <v>1</v>
      </c>
      <c r="AZ719">
        <v>1</v>
      </c>
      <c r="BA719">
        <v>1</v>
      </c>
      <c r="BB719">
        <v>1</v>
      </c>
      <c r="BC719">
        <v>1</v>
      </c>
      <c r="BD719" t="s">
        <v>3</v>
      </c>
      <c r="BE719" t="s">
        <v>3</v>
      </c>
      <c r="BF719" t="s">
        <v>3</v>
      </c>
      <c r="BG719" t="s">
        <v>3</v>
      </c>
      <c r="BH719">
        <v>3</v>
      </c>
      <c r="BI719">
        <v>1</v>
      </c>
      <c r="BJ719" t="s">
        <v>420</v>
      </c>
      <c r="BM719">
        <v>11001</v>
      </c>
      <c r="BN719">
        <v>0</v>
      </c>
      <c r="BO719" t="s">
        <v>3</v>
      </c>
      <c r="BP719">
        <v>0</v>
      </c>
      <c r="BQ719">
        <v>2</v>
      </c>
      <c r="BR719">
        <v>0</v>
      </c>
      <c r="BS719">
        <v>1</v>
      </c>
      <c r="BT719">
        <v>1</v>
      </c>
      <c r="BU719">
        <v>1</v>
      </c>
      <c r="BV719">
        <v>1</v>
      </c>
      <c r="BW719">
        <v>1</v>
      </c>
      <c r="BX719">
        <v>1</v>
      </c>
      <c r="BY719" t="s">
        <v>3</v>
      </c>
      <c r="BZ719">
        <v>123</v>
      </c>
      <c r="CA719">
        <v>75</v>
      </c>
      <c r="CE719">
        <v>0</v>
      </c>
      <c r="CF719">
        <v>0</v>
      </c>
      <c r="CG719">
        <v>0</v>
      </c>
      <c r="CM719">
        <v>0</v>
      </c>
      <c r="CN719" t="s">
        <v>3</v>
      </c>
      <c r="CO719">
        <v>0</v>
      </c>
      <c r="CP719">
        <f t="shared" si="724"/>
        <v>1142.18</v>
      </c>
      <c r="CQ719">
        <f t="shared" si="725"/>
        <v>651.78</v>
      </c>
      <c r="CR719">
        <f t="shared" si="726"/>
        <v>0</v>
      </c>
      <c r="CS719">
        <f t="shared" si="727"/>
        <v>0</v>
      </c>
      <c r="CT719">
        <f t="shared" si="728"/>
        <v>0</v>
      </c>
      <c r="CU719">
        <f t="shared" si="729"/>
        <v>0</v>
      </c>
      <c r="CV719">
        <f t="shared" si="730"/>
        <v>0</v>
      </c>
      <c r="CW719">
        <f t="shared" si="731"/>
        <v>0</v>
      </c>
      <c r="CX719">
        <f t="shared" si="732"/>
        <v>0</v>
      </c>
      <c r="CY719">
        <f t="shared" si="733"/>
        <v>0</v>
      </c>
      <c r="CZ719">
        <f t="shared" si="734"/>
        <v>0</v>
      </c>
      <c r="DC719" t="s">
        <v>3</v>
      </c>
      <c r="DD719" t="s">
        <v>3</v>
      </c>
      <c r="DE719" t="s">
        <v>3</v>
      </c>
      <c r="DF719" t="s">
        <v>3</v>
      </c>
      <c r="DG719" t="s">
        <v>3</v>
      </c>
      <c r="DH719" t="s">
        <v>3</v>
      </c>
      <c r="DI719" t="s">
        <v>3</v>
      </c>
      <c r="DJ719" t="s">
        <v>3</v>
      </c>
      <c r="DK719" t="s">
        <v>3</v>
      </c>
      <c r="DL719" t="s">
        <v>3</v>
      </c>
      <c r="DM719" t="s">
        <v>3</v>
      </c>
      <c r="DN719">
        <v>0</v>
      </c>
      <c r="DO719">
        <v>0</v>
      </c>
      <c r="DP719">
        <v>1</v>
      </c>
      <c r="DQ719">
        <v>1</v>
      </c>
      <c r="DU719">
        <v>1007</v>
      </c>
      <c r="DV719" t="s">
        <v>50</v>
      </c>
      <c r="DW719" t="s">
        <v>50</v>
      </c>
      <c r="DX719">
        <v>1</v>
      </c>
      <c r="EE719">
        <v>45919571</v>
      </c>
      <c r="EF719">
        <v>2</v>
      </c>
      <c r="EG719" t="s">
        <v>24</v>
      </c>
      <c r="EH719">
        <v>0</v>
      </c>
      <c r="EI719" t="s">
        <v>3</v>
      </c>
      <c r="EJ719">
        <v>1</v>
      </c>
      <c r="EK719">
        <v>11001</v>
      </c>
      <c r="EL719" t="s">
        <v>360</v>
      </c>
      <c r="EM719" t="s">
        <v>361</v>
      </c>
      <c r="EO719" t="s">
        <v>3</v>
      </c>
      <c r="EQ719">
        <v>0</v>
      </c>
      <c r="ER719">
        <v>651.78</v>
      </c>
      <c r="ES719">
        <v>651.78</v>
      </c>
      <c r="ET719">
        <v>0</v>
      </c>
      <c r="EU719">
        <v>0</v>
      </c>
      <c r="EV719">
        <v>0</v>
      </c>
      <c r="EW719">
        <v>0</v>
      </c>
      <c r="EX719">
        <v>0</v>
      </c>
      <c r="FQ719">
        <v>0</v>
      </c>
      <c r="FR719">
        <f t="shared" si="735"/>
        <v>0</v>
      </c>
      <c r="FS719">
        <v>0</v>
      </c>
      <c r="FT719" t="s">
        <v>28</v>
      </c>
      <c r="FU719" t="s">
        <v>29</v>
      </c>
      <c r="FX719">
        <v>110.7</v>
      </c>
      <c r="FY719">
        <v>63.75</v>
      </c>
      <c r="GA719" t="s">
        <v>3</v>
      </c>
      <c r="GD719">
        <v>1</v>
      </c>
      <c r="GF719">
        <v>1189598585</v>
      </c>
      <c r="GG719">
        <v>2</v>
      </c>
      <c r="GH719">
        <v>1</v>
      </c>
      <c r="GI719">
        <v>-2</v>
      </c>
      <c r="GJ719">
        <v>0</v>
      </c>
      <c r="GK719">
        <v>0</v>
      </c>
      <c r="GL719">
        <f t="shared" si="736"/>
        <v>0</v>
      </c>
      <c r="GM719">
        <f t="shared" si="737"/>
        <v>1142.18</v>
      </c>
      <c r="GN719">
        <f t="shared" si="738"/>
        <v>1142.18</v>
      </c>
      <c r="GO719">
        <f t="shared" si="739"/>
        <v>0</v>
      </c>
      <c r="GP719">
        <f t="shared" si="740"/>
        <v>0</v>
      </c>
      <c r="GR719">
        <v>0</v>
      </c>
      <c r="GS719">
        <v>0</v>
      </c>
      <c r="GT719">
        <v>0</v>
      </c>
      <c r="GU719" t="s">
        <v>3</v>
      </c>
      <c r="GV719">
        <f t="shared" si="741"/>
        <v>0</v>
      </c>
      <c r="GW719">
        <v>1</v>
      </c>
      <c r="GX719">
        <f t="shared" si="742"/>
        <v>0</v>
      </c>
      <c r="HA719">
        <v>0</v>
      </c>
      <c r="HB719">
        <v>0</v>
      </c>
      <c r="HC719">
        <f t="shared" si="743"/>
        <v>0</v>
      </c>
      <c r="IK719">
        <v>0</v>
      </c>
    </row>
    <row r="720" spans="1:245" x14ac:dyDescent="0.2">
      <c r="A720">
        <v>18</v>
      </c>
      <c r="B720">
        <v>1</v>
      </c>
      <c r="C720">
        <v>1629</v>
      </c>
      <c r="E720" t="s">
        <v>599</v>
      </c>
      <c r="F720" t="s">
        <v>422</v>
      </c>
      <c r="G720" t="s">
        <v>423</v>
      </c>
      <c r="H720" t="s">
        <v>399</v>
      </c>
      <c r="I720">
        <f>I716*J720</f>
        <v>137.49600000000001</v>
      </c>
      <c r="J720">
        <v>102</v>
      </c>
      <c r="O720">
        <f t="shared" si="709"/>
        <v>9023.86</v>
      </c>
      <c r="P720">
        <f t="shared" si="710"/>
        <v>9023.86</v>
      </c>
      <c r="Q720">
        <f t="shared" si="711"/>
        <v>0</v>
      </c>
      <c r="R720">
        <f t="shared" si="712"/>
        <v>0</v>
      </c>
      <c r="S720">
        <f t="shared" si="713"/>
        <v>0</v>
      </c>
      <c r="T720">
        <f t="shared" si="714"/>
        <v>0</v>
      </c>
      <c r="U720">
        <f t="shared" si="715"/>
        <v>0</v>
      </c>
      <c r="V720">
        <f t="shared" si="716"/>
        <v>0</v>
      </c>
      <c r="W720">
        <f t="shared" si="717"/>
        <v>0</v>
      </c>
      <c r="X720">
        <f t="shared" si="718"/>
        <v>0</v>
      </c>
      <c r="Y720">
        <f t="shared" si="719"/>
        <v>0</v>
      </c>
      <c r="AA720">
        <v>47636896</v>
      </c>
      <c r="AB720">
        <f t="shared" si="720"/>
        <v>65.63</v>
      </c>
      <c r="AC720">
        <f t="shared" si="721"/>
        <v>65.63</v>
      </c>
      <c r="AD720">
        <f>ROUND((((ET720)-(EU720))+AE720),6)</f>
        <v>0</v>
      </c>
      <c r="AE720">
        <f t="shared" si="747"/>
        <v>0</v>
      </c>
      <c r="AF720">
        <f t="shared" si="747"/>
        <v>0</v>
      </c>
      <c r="AG720">
        <f t="shared" si="722"/>
        <v>0</v>
      </c>
      <c r="AH720">
        <f t="shared" si="748"/>
        <v>0</v>
      </c>
      <c r="AI720">
        <f t="shared" si="748"/>
        <v>0</v>
      </c>
      <c r="AJ720">
        <f t="shared" si="723"/>
        <v>0</v>
      </c>
      <c r="AK720">
        <v>65.63</v>
      </c>
      <c r="AL720">
        <v>65.63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111</v>
      </c>
      <c r="AU720">
        <v>64</v>
      </c>
      <c r="AV720">
        <v>1</v>
      </c>
      <c r="AW720">
        <v>1</v>
      </c>
      <c r="AZ720">
        <v>1</v>
      </c>
      <c r="BA720">
        <v>1</v>
      </c>
      <c r="BB720">
        <v>1</v>
      </c>
      <c r="BC720">
        <v>1</v>
      </c>
      <c r="BD720" t="s">
        <v>3</v>
      </c>
      <c r="BE720" t="s">
        <v>3</v>
      </c>
      <c r="BF720" t="s">
        <v>3</v>
      </c>
      <c r="BG720" t="s">
        <v>3</v>
      </c>
      <c r="BH720">
        <v>3</v>
      </c>
      <c r="BI720">
        <v>1</v>
      </c>
      <c r="BJ720" t="s">
        <v>424</v>
      </c>
      <c r="BM720">
        <v>11001</v>
      </c>
      <c r="BN720">
        <v>0</v>
      </c>
      <c r="BO720" t="s">
        <v>3</v>
      </c>
      <c r="BP720">
        <v>0</v>
      </c>
      <c r="BQ720">
        <v>2</v>
      </c>
      <c r="BR720">
        <v>0</v>
      </c>
      <c r="BS720">
        <v>1</v>
      </c>
      <c r="BT720">
        <v>1</v>
      </c>
      <c r="BU720">
        <v>1</v>
      </c>
      <c r="BV720">
        <v>1</v>
      </c>
      <c r="BW720">
        <v>1</v>
      </c>
      <c r="BX720">
        <v>1</v>
      </c>
      <c r="BY720" t="s">
        <v>3</v>
      </c>
      <c r="BZ720">
        <v>123</v>
      </c>
      <c r="CA720">
        <v>75</v>
      </c>
      <c r="CE720">
        <v>0</v>
      </c>
      <c r="CF720">
        <v>0</v>
      </c>
      <c r="CG720">
        <v>0</v>
      </c>
      <c r="CM720">
        <v>0</v>
      </c>
      <c r="CN720" t="s">
        <v>3</v>
      </c>
      <c r="CO720">
        <v>0</v>
      </c>
      <c r="CP720">
        <f t="shared" si="724"/>
        <v>9023.86</v>
      </c>
      <c r="CQ720">
        <f t="shared" si="725"/>
        <v>65.63</v>
      </c>
      <c r="CR720">
        <f t="shared" si="726"/>
        <v>0</v>
      </c>
      <c r="CS720">
        <f t="shared" si="727"/>
        <v>0</v>
      </c>
      <c r="CT720">
        <f t="shared" si="728"/>
        <v>0</v>
      </c>
      <c r="CU720">
        <f t="shared" si="729"/>
        <v>0</v>
      </c>
      <c r="CV720">
        <f t="shared" si="730"/>
        <v>0</v>
      </c>
      <c r="CW720">
        <f t="shared" si="731"/>
        <v>0</v>
      </c>
      <c r="CX720">
        <f t="shared" si="732"/>
        <v>0</v>
      </c>
      <c r="CY720">
        <f t="shared" si="733"/>
        <v>0</v>
      </c>
      <c r="CZ720">
        <f t="shared" si="734"/>
        <v>0</v>
      </c>
      <c r="DC720" t="s">
        <v>3</v>
      </c>
      <c r="DD720" t="s">
        <v>3</v>
      </c>
      <c r="DE720" t="s">
        <v>3</v>
      </c>
      <c r="DF720" t="s">
        <v>3</v>
      </c>
      <c r="DG720" t="s">
        <v>3</v>
      </c>
      <c r="DH720" t="s">
        <v>3</v>
      </c>
      <c r="DI720" t="s">
        <v>3</v>
      </c>
      <c r="DJ720" t="s">
        <v>3</v>
      </c>
      <c r="DK720" t="s">
        <v>3</v>
      </c>
      <c r="DL720" t="s">
        <v>3</v>
      </c>
      <c r="DM720" t="s">
        <v>3</v>
      </c>
      <c r="DN720">
        <v>0</v>
      </c>
      <c r="DO720">
        <v>0</v>
      </c>
      <c r="DP720">
        <v>1</v>
      </c>
      <c r="DQ720">
        <v>1</v>
      </c>
      <c r="DU720">
        <v>1005</v>
      </c>
      <c r="DV720" t="s">
        <v>399</v>
      </c>
      <c r="DW720" t="s">
        <v>399</v>
      </c>
      <c r="DX720">
        <v>1</v>
      </c>
      <c r="EE720">
        <v>45919571</v>
      </c>
      <c r="EF720">
        <v>2</v>
      </c>
      <c r="EG720" t="s">
        <v>24</v>
      </c>
      <c r="EH720">
        <v>0</v>
      </c>
      <c r="EI720" t="s">
        <v>3</v>
      </c>
      <c r="EJ720">
        <v>1</v>
      </c>
      <c r="EK720">
        <v>11001</v>
      </c>
      <c r="EL720" t="s">
        <v>360</v>
      </c>
      <c r="EM720" t="s">
        <v>361</v>
      </c>
      <c r="EO720" t="s">
        <v>3</v>
      </c>
      <c r="EQ720">
        <v>0</v>
      </c>
      <c r="ER720">
        <v>65.63</v>
      </c>
      <c r="ES720">
        <v>65.63</v>
      </c>
      <c r="ET720">
        <v>0</v>
      </c>
      <c r="EU720">
        <v>0</v>
      </c>
      <c r="EV720">
        <v>0</v>
      </c>
      <c r="EW720">
        <v>0</v>
      </c>
      <c r="EX720">
        <v>0</v>
      </c>
      <c r="FQ720">
        <v>0</v>
      </c>
      <c r="FR720">
        <f t="shared" si="735"/>
        <v>0</v>
      </c>
      <c r="FS720">
        <v>0</v>
      </c>
      <c r="FT720" t="s">
        <v>28</v>
      </c>
      <c r="FU720" t="s">
        <v>29</v>
      </c>
      <c r="FX720">
        <v>110.7</v>
      </c>
      <c r="FY720">
        <v>63.75</v>
      </c>
      <c r="GA720" t="s">
        <v>3</v>
      </c>
      <c r="GD720">
        <v>1</v>
      </c>
      <c r="GF720">
        <v>1158602457</v>
      </c>
      <c r="GG720">
        <v>2</v>
      </c>
      <c r="GH720">
        <v>1</v>
      </c>
      <c r="GI720">
        <v>-2</v>
      </c>
      <c r="GJ720">
        <v>0</v>
      </c>
      <c r="GK720">
        <v>0</v>
      </c>
      <c r="GL720">
        <f t="shared" si="736"/>
        <v>0</v>
      </c>
      <c r="GM720">
        <f t="shared" si="737"/>
        <v>9023.86</v>
      </c>
      <c r="GN720">
        <f t="shared" si="738"/>
        <v>9023.86</v>
      </c>
      <c r="GO720">
        <f t="shared" si="739"/>
        <v>0</v>
      </c>
      <c r="GP720">
        <f t="shared" si="740"/>
        <v>0</v>
      </c>
      <c r="GR720">
        <v>0</v>
      </c>
      <c r="GS720">
        <v>3</v>
      </c>
      <c r="GT720">
        <v>0</v>
      </c>
      <c r="GU720" t="s">
        <v>3</v>
      </c>
      <c r="GV720">
        <f t="shared" si="741"/>
        <v>0</v>
      </c>
      <c r="GW720">
        <v>1</v>
      </c>
      <c r="GX720">
        <f t="shared" si="742"/>
        <v>0</v>
      </c>
      <c r="HA720">
        <v>0</v>
      </c>
      <c r="HB720">
        <v>0</v>
      </c>
      <c r="HC720">
        <f t="shared" si="743"/>
        <v>0</v>
      </c>
      <c r="IK720">
        <v>0</v>
      </c>
    </row>
    <row r="721" spans="1:245" x14ac:dyDescent="0.2">
      <c r="A721">
        <v>18</v>
      </c>
      <c r="B721">
        <v>1</v>
      </c>
      <c r="C721">
        <v>1638</v>
      </c>
      <c r="E721" t="s">
        <v>599</v>
      </c>
      <c r="F721" t="s">
        <v>422</v>
      </c>
      <c r="G721" t="s">
        <v>423</v>
      </c>
      <c r="H721" t="s">
        <v>399</v>
      </c>
      <c r="I721">
        <f>I717*J721</f>
        <v>137.49600000000001</v>
      </c>
      <c r="J721">
        <v>102</v>
      </c>
      <c r="O721">
        <f t="shared" si="709"/>
        <v>9023.86</v>
      </c>
      <c r="P721">
        <f t="shared" si="710"/>
        <v>9023.86</v>
      </c>
      <c r="Q721">
        <f t="shared" si="711"/>
        <v>0</v>
      </c>
      <c r="R721">
        <f t="shared" si="712"/>
        <v>0</v>
      </c>
      <c r="S721">
        <f t="shared" si="713"/>
        <v>0</v>
      </c>
      <c r="T721">
        <f t="shared" si="714"/>
        <v>0</v>
      </c>
      <c r="U721">
        <f t="shared" si="715"/>
        <v>0</v>
      </c>
      <c r="V721">
        <f t="shared" si="716"/>
        <v>0</v>
      </c>
      <c r="W721">
        <f t="shared" si="717"/>
        <v>0</v>
      </c>
      <c r="X721">
        <f t="shared" si="718"/>
        <v>0</v>
      </c>
      <c r="Y721">
        <f t="shared" si="719"/>
        <v>0</v>
      </c>
      <c r="AA721">
        <v>47641669</v>
      </c>
      <c r="AB721">
        <f t="shared" si="720"/>
        <v>65.63</v>
      </c>
      <c r="AC721">
        <f t="shared" si="721"/>
        <v>65.63</v>
      </c>
      <c r="AD721">
        <f>ROUND((((ET721)-(EU721))+AE721),6)</f>
        <v>0</v>
      </c>
      <c r="AE721">
        <f t="shared" si="747"/>
        <v>0</v>
      </c>
      <c r="AF721">
        <f t="shared" si="747"/>
        <v>0</v>
      </c>
      <c r="AG721">
        <f t="shared" si="722"/>
        <v>0</v>
      </c>
      <c r="AH721">
        <f t="shared" si="748"/>
        <v>0</v>
      </c>
      <c r="AI721">
        <f t="shared" si="748"/>
        <v>0</v>
      </c>
      <c r="AJ721">
        <f t="shared" si="723"/>
        <v>0</v>
      </c>
      <c r="AK721">
        <v>65.63</v>
      </c>
      <c r="AL721">
        <v>65.63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111</v>
      </c>
      <c r="AU721">
        <v>64</v>
      </c>
      <c r="AV721">
        <v>1</v>
      </c>
      <c r="AW721">
        <v>1</v>
      </c>
      <c r="AZ721">
        <v>1</v>
      </c>
      <c r="BA721">
        <v>1</v>
      </c>
      <c r="BB721">
        <v>1</v>
      </c>
      <c r="BC721">
        <v>1</v>
      </c>
      <c r="BD721" t="s">
        <v>3</v>
      </c>
      <c r="BE721" t="s">
        <v>3</v>
      </c>
      <c r="BF721" t="s">
        <v>3</v>
      </c>
      <c r="BG721" t="s">
        <v>3</v>
      </c>
      <c r="BH721">
        <v>3</v>
      </c>
      <c r="BI721">
        <v>1</v>
      </c>
      <c r="BJ721" t="s">
        <v>424</v>
      </c>
      <c r="BM721">
        <v>11001</v>
      </c>
      <c r="BN721">
        <v>0</v>
      </c>
      <c r="BO721" t="s">
        <v>3</v>
      </c>
      <c r="BP721">
        <v>0</v>
      </c>
      <c r="BQ721">
        <v>2</v>
      </c>
      <c r="BR721">
        <v>0</v>
      </c>
      <c r="BS721">
        <v>1</v>
      </c>
      <c r="BT721">
        <v>1</v>
      </c>
      <c r="BU721">
        <v>1</v>
      </c>
      <c r="BV721">
        <v>1</v>
      </c>
      <c r="BW721">
        <v>1</v>
      </c>
      <c r="BX721">
        <v>1</v>
      </c>
      <c r="BY721" t="s">
        <v>3</v>
      </c>
      <c r="BZ721">
        <v>123</v>
      </c>
      <c r="CA721">
        <v>75</v>
      </c>
      <c r="CE721">
        <v>0</v>
      </c>
      <c r="CF721">
        <v>0</v>
      </c>
      <c r="CG721">
        <v>0</v>
      </c>
      <c r="CM721">
        <v>0</v>
      </c>
      <c r="CN721" t="s">
        <v>3</v>
      </c>
      <c r="CO721">
        <v>0</v>
      </c>
      <c r="CP721">
        <f t="shared" si="724"/>
        <v>9023.86</v>
      </c>
      <c r="CQ721">
        <f t="shared" si="725"/>
        <v>65.63</v>
      </c>
      <c r="CR721">
        <f t="shared" si="726"/>
        <v>0</v>
      </c>
      <c r="CS721">
        <f t="shared" si="727"/>
        <v>0</v>
      </c>
      <c r="CT721">
        <f t="shared" si="728"/>
        <v>0</v>
      </c>
      <c r="CU721">
        <f t="shared" si="729"/>
        <v>0</v>
      </c>
      <c r="CV721">
        <f t="shared" si="730"/>
        <v>0</v>
      </c>
      <c r="CW721">
        <f t="shared" si="731"/>
        <v>0</v>
      </c>
      <c r="CX721">
        <f t="shared" si="732"/>
        <v>0</v>
      </c>
      <c r="CY721">
        <f t="shared" si="733"/>
        <v>0</v>
      </c>
      <c r="CZ721">
        <f t="shared" si="734"/>
        <v>0</v>
      </c>
      <c r="DC721" t="s">
        <v>3</v>
      </c>
      <c r="DD721" t="s">
        <v>3</v>
      </c>
      <c r="DE721" t="s">
        <v>3</v>
      </c>
      <c r="DF721" t="s">
        <v>3</v>
      </c>
      <c r="DG721" t="s">
        <v>3</v>
      </c>
      <c r="DH721" t="s">
        <v>3</v>
      </c>
      <c r="DI721" t="s">
        <v>3</v>
      </c>
      <c r="DJ721" t="s">
        <v>3</v>
      </c>
      <c r="DK721" t="s">
        <v>3</v>
      </c>
      <c r="DL721" t="s">
        <v>3</v>
      </c>
      <c r="DM721" t="s">
        <v>3</v>
      </c>
      <c r="DN721">
        <v>0</v>
      </c>
      <c r="DO721">
        <v>0</v>
      </c>
      <c r="DP721">
        <v>1</v>
      </c>
      <c r="DQ721">
        <v>1</v>
      </c>
      <c r="DU721">
        <v>1005</v>
      </c>
      <c r="DV721" t="s">
        <v>399</v>
      </c>
      <c r="DW721" t="s">
        <v>399</v>
      </c>
      <c r="DX721">
        <v>1</v>
      </c>
      <c r="EE721">
        <v>45919571</v>
      </c>
      <c r="EF721">
        <v>2</v>
      </c>
      <c r="EG721" t="s">
        <v>24</v>
      </c>
      <c r="EH721">
        <v>0</v>
      </c>
      <c r="EI721" t="s">
        <v>3</v>
      </c>
      <c r="EJ721">
        <v>1</v>
      </c>
      <c r="EK721">
        <v>11001</v>
      </c>
      <c r="EL721" t="s">
        <v>360</v>
      </c>
      <c r="EM721" t="s">
        <v>361</v>
      </c>
      <c r="EO721" t="s">
        <v>3</v>
      </c>
      <c r="EQ721">
        <v>0</v>
      </c>
      <c r="ER721">
        <v>65.63</v>
      </c>
      <c r="ES721">
        <v>65.63</v>
      </c>
      <c r="ET721">
        <v>0</v>
      </c>
      <c r="EU721">
        <v>0</v>
      </c>
      <c r="EV721">
        <v>0</v>
      </c>
      <c r="EW721">
        <v>0</v>
      </c>
      <c r="EX721">
        <v>0</v>
      </c>
      <c r="FQ721">
        <v>0</v>
      </c>
      <c r="FR721">
        <f t="shared" si="735"/>
        <v>0</v>
      </c>
      <c r="FS721">
        <v>0</v>
      </c>
      <c r="FT721" t="s">
        <v>28</v>
      </c>
      <c r="FU721" t="s">
        <v>29</v>
      </c>
      <c r="FX721">
        <v>110.7</v>
      </c>
      <c r="FY721">
        <v>63.75</v>
      </c>
      <c r="GA721" t="s">
        <v>3</v>
      </c>
      <c r="GD721">
        <v>1</v>
      </c>
      <c r="GF721">
        <v>1158602457</v>
      </c>
      <c r="GG721">
        <v>2</v>
      </c>
      <c r="GH721">
        <v>1</v>
      </c>
      <c r="GI721">
        <v>-2</v>
      </c>
      <c r="GJ721">
        <v>0</v>
      </c>
      <c r="GK721">
        <v>0</v>
      </c>
      <c r="GL721">
        <f t="shared" si="736"/>
        <v>0</v>
      </c>
      <c r="GM721">
        <f t="shared" si="737"/>
        <v>9023.86</v>
      </c>
      <c r="GN721">
        <f t="shared" si="738"/>
        <v>9023.86</v>
      </c>
      <c r="GO721">
        <f t="shared" si="739"/>
        <v>0</v>
      </c>
      <c r="GP721">
        <f t="shared" si="740"/>
        <v>0</v>
      </c>
      <c r="GR721">
        <v>0</v>
      </c>
      <c r="GS721">
        <v>0</v>
      </c>
      <c r="GT721">
        <v>0</v>
      </c>
      <c r="GU721" t="s">
        <v>3</v>
      </c>
      <c r="GV721">
        <f t="shared" si="741"/>
        <v>0</v>
      </c>
      <c r="GW721">
        <v>1</v>
      </c>
      <c r="GX721">
        <f t="shared" si="742"/>
        <v>0</v>
      </c>
      <c r="HA721">
        <v>0</v>
      </c>
      <c r="HB721">
        <v>0</v>
      </c>
      <c r="HC721">
        <f t="shared" si="743"/>
        <v>0</v>
      </c>
      <c r="IK721">
        <v>0</v>
      </c>
    </row>
    <row r="723" spans="1:245" x14ac:dyDescent="0.2">
      <c r="A723">
        <v>51</v>
      </c>
      <c r="B723">
        <f>B700</f>
        <v>1</v>
      </c>
      <c r="C723">
        <f>A700</f>
        <v>4</v>
      </c>
      <c r="D723">
        <f>ROW(A700)</f>
        <v>700</v>
      </c>
      <c r="F723" t="str">
        <f>IF(F700&lt;&gt;"",F700,"")</f>
        <v>Новый раздел</v>
      </c>
      <c r="G723" t="str">
        <f>IF(G700&lt;&gt;"",G700,"")</f>
        <v>Железобетонная тротуарная лестница</v>
      </c>
      <c r="H723">
        <v>0</v>
      </c>
      <c r="O723">
        <f t="shared" ref="O723:T723" si="749">ROUND(AB723,2)</f>
        <v>40664.94</v>
      </c>
      <c r="P723">
        <f t="shared" si="749"/>
        <v>32158.05</v>
      </c>
      <c r="Q723">
        <f t="shared" si="749"/>
        <v>3589.76</v>
      </c>
      <c r="R723">
        <f t="shared" si="749"/>
        <v>573.59</v>
      </c>
      <c r="S723">
        <f t="shared" si="749"/>
        <v>4917.13</v>
      </c>
      <c r="T723">
        <f t="shared" si="749"/>
        <v>0</v>
      </c>
      <c r="U723">
        <f>AH723</f>
        <v>574.72508042499987</v>
      </c>
      <c r="V723">
        <f>AI723</f>
        <v>42.959284999999994</v>
      </c>
      <c r="W723">
        <f>ROUND(AJ723,2)</f>
        <v>0</v>
      </c>
      <c r="X723">
        <f>ROUND(AK723,2)</f>
        <v>5970.5</v>
      </c>
      <c r="Y723">
        <f>ROUND(AL723,2)</f>
        <v>3555.47</v>
      </c>
      <c r="AB723">
        <f>ROUND(SUMIF(AA704:AA721,"=47636896",O704:O721),2)</f>
        <v>40664.94</v>
      </c>
      <c r="AC723">
        <f>ROUND(SUMIF(AA704:AA721,"=47636896",P704:P721),2)</f>
        <v>32158.05</v>
      </c>
      <c r="AD723">
        <f>ROUND(SUMIF(AA704:AA721,"=47636896",Q704:Q721),2)</f>
        <v>3589.76</v>
      </c>
      <c r="AE723">
        <f>ROUND(SUMIF(AA704:AA721,"=47636896",R704:R721),2)</f>
        <v>573.59</v>
      </c>
      <c r="AF723">
        <f>ROUND(SUMIF(AA704:AA721,"=47636896",S704:S721),2)</f>
        <v>4917.13</v>
      </c>
      <c r="AG723">
        <f>ROUND(SUMIF(AA704:AA721,"=47636896",T704:T721),2)</f>
        <v>0</v>
      </c>
      <c r="AH723">
        <f>SUMIF(AA704:AA721,"=47636896",U704:U721)</f>
        <v>574.72508042499987</v>
      </c>
      <c r="AI723">
        <f>SUMIF(AA704:AA721,"=47636896",V704:V721)</f>
        <v>42.959284999999994</v>
      </c>
      <c r="AJ723">
        <f>ROUND(SUMIF(AA704:AA721,"=47636896",W704:W721),2)</f>
        <v>0</v>
      </c>
      <c r="AK723">
        <f>ROUND(SUMIF(AA704:AA721,"=47636896",X704:X721),2)</f>
        <v>5970.5</v>
      </c>
      <c r="AL723">
        <f>ROUND(SUMIF(AA704:AA721,"=47636896",Y704:Y721),2)</f>
        <v>3555.47</v>
      </c>
      <c r="AO723">
        <f t="shared" ref="AO723:BC723" si="750">ROUND(BX723,2)</f>
        <v>0</v>
      </c>
      <c r="AP723">
        <f t="shared" si="750"/>
        <v>0</v>
      </c>
      <c r="AQ723">
        <f t="shared" si="750"/>
        <v>0</v>
      </c>
      <c r="AR723">
        <f t="shared" si="750"/>
        <v>50190.91</v>
      </c>
      <c r="AS723">
        <f t="shared" si="750"/>
        <v>50190.91</v>
      </c>
      <c r="AT723">
        <f t="shared" si="750"/>
        <v>0</v>
      </c>
      <c r="AU723">
        <f t="shared" si="750"/>
        <v>0</v>
      </c>
      <c r="AV723">
        <f t="shared" si="750"/>
        <v>32158.05</v>
      </c>
      <c r="AW723">
        <f t="shared" si="750"/>
        <v>32158.05</v>
      </c>
      <c r="AX723">
        <f t="shared" si="750"/>
        <v>0</v>
      </c>
      <c r="AY723">
        <f t="shared" si="750"/>
        <v>32158.05</v>
      </c>
      <c r="AZ723">
        <f t="shared" si="750"/>
        <v>0</v>
      </c>
      <c r="BA723">
        <f t="shared" si="750"/>
        <v>0</v>
      </c>
      <c r="BB723">
        <f t="shared" si="750"/>
        <v>0</v>
      </c>
      <c r="BC723">
        <f t="shared" si="750"/>
        <v>0</v>
      </c>
      <c r="BX723">
        <f>ROUND(SUMIF(AA704:AA721,"=47636896",FQ704:FQ721),2)</f>
        <v>0</v>
      </c>
      <c r="BY723">
        <f>ROUND(SUMIF(AA704:AA721,"=47636896",FR704:FR721),2)</f>
        <v>0</v>
      </c>
      <c r="BZ723">
        <f>ROUND(SUMIF(AA704:AA721,"=47636896",GL704:GL721),2)</f>
        <v>0</v>
      </c>
      <c r="CA723">
        <f>ROUND(SUMIF(AA704:AA721,"=47636896",GM704:GM721),2)</f>
        <v>50190.91</v>
      </c>
      <c r="CB723">
        <f>ROUND(SUMIF(AA704:AA721,"=47636896",GN704:GN721),2)</f>
        <v>50190.91</v>
      </c>
      <c r="CC723">
        <f>ROUND(SUMIF(AA704:AA721,"=47636896",GO704:GO721),2)</f>
        <v>0</v>
      </c>
      <c r="CD723">
        <f>ROUND(SUMIF(AA704:AA721,"=47636896",GP704:GP721),2)</f>
        <v>0</v>
      </c>
      <c r="CE723">
        <f>AC723-BX723</f>
        <v>32158.05</v>
      </c>
      <c r="CF723">
        <f>AC723-BY723</f>
        <v>32158.05</v>
      </c>
      <c r="CG723">
        <f>BX723-BZ723</f>
        <v>0</v>
      </c>
      <c r="CH723">
        <f>AC723-BX723-BY723+BZ723</f>
        <v>32158.05</v>
      </c>
      <c r="CI723">
        <f>BY723-BZ723</f>
        <v>0</v>
      </c>
      <c r="CJ723">
        <f>ROUND(SUMIF(AA704:AA721,"=47636896",GX704:GX721),2)</f>
        <v>0</v>
      </c>
      <c r="CK723">
        <f>ROUND(SUMIF(AA704:AA721,"=47636896",GY704:GY721),2)</f>
        <v>0</v>
      </c>
      <c r="CL723">
        <f>ROUND(SUMIF(AA704:AA721,"=47636896",GZ704:GZ721),2)</f>
        <v>0</v>
      </c>
      <c r="DG723">
        <f t="shared" ref="DG723:DL723" si="751">ROUND(DT723,2)</f>
        <v>40664.94</v>
      </c>
      <c r="DH723">
        <f t="shared" si="751"/>
        <v>32158.05</v>
      </c>
      <c r="DI723">
        <f t="shared" si="751"/>
        <v>3589.76</v>
      </c>
      <c r="DJ723">
        <f t="shared" si="751"/>
        <v>573.59</v>
      </c>
      <c r="DK723">
        <f t="shared" si="751"/>
        <v>4917.13</v>
      </c>
      <c r="DL723">
        <f t="shared" si="751"/>
        <v>0</v>
      </c>
      <c r="DM723">
        <f>DZ723</f>
        <v>574.72508042499987</v>
      </c>
      <c r="DN723">
        <f>EA723</f>
        <v>42.959284999999994</v>
      </c>
      <c r="DO723">
        <f>ROUND(EB723,2)</f>
        <v>0</v>
      </c>
      <c r="DP723">
        <f>ROUND(EC723,2)</f>
        <v>5970.5</v>
      </c>
      <c r="DQ723">
        <f>ROUND(ED723,2)</f>
        <v>3555.47</v>
      </c>
      <c r="DT723">
        <f>ROUND(SUMIF(AA704:AA721,"=47641669",O704:O721),2)</f>
        <v>40664.94</v>
      </c>
      <c r="DU723">
        <f>ROUND(SUMIF(AA704:AA721,"=47641669",P704:P721),2)</f>
        <v>32158.05</v>
      </c>
      <c r="DV723">
        <f>ROUND(SUMIF(AA704:AA721,"=47641669",Q704:Q721),2)</f>
        <v>3589.76</v>
      </c>
      <c r="DW723">
        <f>ROUND(SUMIF(AA704:AA721,"=47641669",R704:R721),2)</f>
        <v>573.59</v>
      </c>
      <c r="DX723">
        <f>ROUND(SUMIF(AA704:AA721,"=47641669",S704:S721),2)</f>
        <v>4917.13</v>
      </c>
      <c r="DY723">
        <f>ROUND(SUMIF(AA704:AA721,"=47641669",T704:T721),2)</f>
        <v>0</v>
      </c>
      <c r="DZ723">
        <f>SUMIF(AA704:AA721,"=47641669",U704:U721)</f>
        <v>574.72508042499987</v>
      </c>
      <c r="EA723">
        <f>SUMIF(AA704:AA721,"=47641669",V704:V721)</f>
        <v>42.959284999999994</v>
      </c>
      <c r="EB723">
        <f>ROUND(SUMIF(AA704:AA721,"=47641669",W704:W721),2)</f>
        <v>0</v>
      </c>
      <c r="EC723">
        <f>ROUND(SUMIF(AA704:AA721,"=47641669",X704:X721),2)</f>
        <v>5970.5</v>
      </c>
      <c r="ED723">
        <f>ROUND(SUMIF(AA704:AA721,"=47641669",Y704:Y721),2)</f>
        <v>3555.47</v>
      </c>
      <c r="EG723">
        <f t="shared" ref="EG723:EU723" si="752">ROUND(FP723,2)</f>
        <v>0</v>
      </c>
      <c r="EH723">
        <f t="shared" si="752"/>
        <v>0</v>
      </c>
      <c r="EI723">
        <f t="shared" si="752"/>
        <v>0</v>
      </c>
      <c r="EJ723">
        <f t="shared" si="752"/>
        <v>50190.91</v>
      </c>
      <c r="EK723">
        <f t="shared" si="752"/>
        <v>50190.91</v>
      </c>
      <c r="EL723">
        <f t="shared" si="752"/>
        <v>0</v>
      </c>
      <c r="EM723">
        <f t="shared" si="752"/>
        <v>0</v>
      </c>
      <c r="EN723">
        <f t="shared" si="752"/>
        <v>32158.05</v>
      </c>
      <c r="EO723">
        <f t="shared" si="752"/>
        <v>32158.05</v>
      </c>
      <c r="EP723">
        <f t="shared" si="752"/>
        <v>0</v>
      </c>
      <c r="EQ723">
        <f t="shared" si="752"/>
        <v>32158.05</v>
      </c>
      <c r="ER723">
        <f t="shared" si="752"/>
        <v>0</v>
      </c>
      <c r="ES723">
        <f t="shared" si="752"/>
        <v>0</v>
      </c>
      <c r="ET723">
        <f t="shared" si="752"/>
        <v>0</v>
      </c>
      <c r="EU723">
        <f t="shared" si="752"/>
        <v>0</v>
      </c>
      <c r="FP723">
        <f>ROUND(SUMIF(AA704:AA721,"=47641669",FQ704:FQ721),2)</f>
        <v>0</v>
      </c>
      <c r="FQ723">
        <f>ROUND(SUMIF(AA704:AA721,"=47641669",FR704:FR721),2)</f>
        <v>0</v>
      </c>
      <c r="FR723">
        <f>ROUND(SUMIF(AA704:AA721,"=47641669",GL704:GL721),2)</f>
        <v>0</v>
      </c>
      <c r="FS723">
        <f>ROUND(SUMIF(AA704:AA721,"=47641669",GM704:GM721),2)</f>
        <v>50190.91</v>
      </c>
      <c r="FT723">
        <f>ROUND(SUMIF(AA704:AA721,"=47641669",GN704:GN721),2)</f>
        <v>50190.91</v>
      </c>
      <c r="FU723">
        <f>ROUND(SUMIF(AA704:AA721,"=47641669",GO704:GO721),2)</f>
        <v>0</v>
      </c>
      <c r="FV723">
        <f>ROUND(SUMIF(AA704:AA721,"=47641669",GP704:GP721),2)</f>
        <v>0</v>
      </c>
      <c r="FW723">
        <f>DU723-FP723</f>
        <v>32158.05</v>
      </c>
      <c r="FX723">
        <f>DU723-FQ723</f>
        <v>32158.05</v>
      </c>
      <c r="FY723">
        <f>FP723-FR723</f>
        <v>0</v>
      </c>
      <c r="FZ723">
        <f>DU723-FP723-FQ723+FR723</f>
        <v>32158.05</v>
      </c>
      <c r="GA723">
        <f>FQ723-FR723</f>
        <v>0</v>
      </c>
      <c r="GB723">
        <f>ROUND(SUMIF(AA704:AA721,"=47641669",GX704:GX721),2)</f>
        <v>0</v>
      </c>
      <c r="GC723">
        <f>ROUND(SUMIF(AA704:AA721,"=47641669",GY704:GY721),2)</f>
        <v>0</v>
      </c>
      <c r="GD723">
        <f>ROUND(SUMIF(AA704:AA721,"=47641669",GZ704:GZ721),2)</f>
        <v>0</v>
      </c>
      <c r="GX723">
        <v>0</v>
      </c>
    </row>
    <row r="725" spans="1:245" x14ac:dyDescent="0.2">
      <c r="A725">
        <v>50</v>
      </c>
      <c r="B725">
        <v>0</v>
      </c>
      <c r="C725">
        <v>0</v>
      </c>
      <c r="D725">
        <v>1</v>
      </c>
      <c r="E725">
        <v>201</v>
      </c>
      <c r="F725">
        <f>ROUND(Source!O723,O725)</f>
        <v>40664.94</v>
      </c>
      <c r="G725" t="s">
        <v>138</v>
      </c>
      <c r="H725" t="s">
        <v>139</v>
      </c>
      <c r="K725">
        <v>201</v>
      </c>
      <c r="L725">
        <v>1</v>
      </c>
      <c r="M725">
        <v>3</v>
      </c>
      <c r="N725" t="s">
        <v>3</v>
      </c>
      <c r="O725">
        <v>2</v>
      </c>
      <c r="P725">
        <f>ROUND(Source!DG723,O725)</f>
        <v>40664.94</v>
      </c>
    </row>
    <row r="726" spans="1:245" x14ac:dyDescent="0.2">
      <c r="A726">
        <v>50</v>
      </c>
      <c r="B726">
        <v>0</v>
      </c>
      <c r="C726">
        <v>0</v>
      </c>
      <c r="D726">
        <v>1</v>
      </c>
      <c r="E726">
        <v>202</v>
      </c>
      <c r="F726">
        <f>ROUND(Source!P723,O726)</f>
        <v>32158.05</v>
      </c>
      <c r="G726" t="s">
        <v>140</v>
      </c>
      <c r="H726" t="s">
        <v>141</v>
      </c>
      <c r="K726">
        <v>202</v>
      </c>
      <c r="L726">
        <v>2</v>
      </c>
      <c r="M726">
        <v>3</v>
      </c>
      <c r="N726" t="s">
        <v>3</v>
      </c>
      <c r="O726">
        <v>2</v>
      </c>
      <c r="P726">
        <f>ROUND(Source!DH723,O726)</f>
        <v>32158.05</v>
      </c>
    </row>
    <row r="727" spans="1:245" x14ac:dyDescent="0.2">
      <c r="A727">
        <v>50</v>
      </c>
      <c r="B727">
        <v>0</v>
      </c>
      <c r="C727">
        <v>0</v>
      </c>
      <c r="D727">
        <v>1</v>
      </c>
      <c r="E727">
        <v>222</v>
      </c>
      <c r="F727">
        <f>ROUND(Source!AO723,O727)</f>
        <v>0</v>
      </c>
      <c r="G727" t="s">
        <v>142</v>
      </c>
      <c r="H727" t="s">
        <v>143</v>
      </c>
      <c r="K727">
        <v>222</v>
      </c>
      <c r="L727">
        <v>3</v>
      </c>
      <c r="M727">
        <v>3</v>
      </c>
      <c r="N727" t="s">
        <v>3</v>
      </c>
      <c r="O727">
        <v>2</v>
      </c>
      <c r="P727">
        <f>ROUND(Source!EG723,O727)</f>
        <v>0</v>
      </c>
    </row>
    <row r="728" spans="1:245" x14ac:dyDescent="0.2">
      <c r="A728">
        <v>50</v>
      </c>
      <c r="B728">
        <v>0</v>
      </c>
      <c r="C728">
        <v>0</v>
      </c>
      <c r="D728">
        <v>1</v>
      </c>
      <c r="E728">
        <v>225</v>
      </c>
      <c r="F728">
        <f>ROUND(Source!AV723,O728)</f>
        <v>32158.05</v>
      </c>
      <c r="G728" t="s">
        <v>144</v>
      </c>
      <c r="H728" t="s">
        <v>145</v>
      </c>
      <c r="K728">
        <v>225</v>
      </c>
      <c r="L728">
        <v>4</v>
      </c>
      <c r="M728">
        <v>3</v>
      </c>
      <c r="N728" t="s">
        <v>3</v>
      </c>
      <c r="O728">
        <v>2</v>
      </c>
      <c r="P728">
        <f>ROUND(Source!EN723,O728)</f>
        <v>32158.05</v>
      </c>
    </row>
    <row r="729" spans="1:245" x14ac:dyDescent="0.2">
      <c r="A729">
        <v>50</v>
      </c>
      <c r="B729">
        <v>0</v>
      </c>
      <c r="C729">
        <v>0</v>
      </c>
      <c r="D729">
        <v>1</v>
      </c>
      <c r="E729">
        <v>226</v>
      </c>
      <c r="F729">
        <f>ROUND(Source!AW723,O729)</f>
        <v>32158.05</v>
      </c>
      <c r="G729" t="s">
        <v>146</v>
      </c>
      <c r="H729" t="s">
        <v>147</v>
      </c>
      <c r="K729">
        <v>226</v>
      </c>
      <c r="L729">
        <v>5</v>
      </c>
      <c r="M729">
        <v>3</v>
      </c>
      <c r="N729" t="s">
        <v>3</v>
      </c>
      <c r="O729">
        <v>2</v>
      </c>
      <c r="P729">
        <f>ROUND(Source!EO723,O729)</f>
        <v>32158.05</v>
      </c>
    </row>
    <row r="730" spans="1:245" x14ac:dyDescent="0.2">
      <c r="A730">
        <v>50</v>
      </c>
      <c r="B730">
        <v>0</v>
      </c>
      <c r="C730">
        <v>0</v>
      </c>
      <c r="D730">
        <v>1</v>
      </c>
      <c r="E730">
        <v>227</v>
      </c>
      <c r="F730">
        <f>ROUND(Source!AX723,O730)</f>
        <v>0</v>
      </c>
      <c r="G730" t="s">
        <v>148</v>
      </c>
      <c r="H730" t="s">
        <v>149</v>
      </c>
      <c r="K730">
        <v>227</v>
      </c>
      <c r="L730">
        <v>6</v>
      </c>
      <c r="M730">
        <v>3</v>
      </c>
      <c r="N730" t="s">
        <v>3</v>
      </c>
      <c r="O730">
        <v>2</v>
      </c>
      <c r="P730">
        <f>ROUND(Source!EP723,O730)</f>
        <v>0</v>
      </c>
    </row>
    <row r="731" spans="1:245" x14ac:dyDescent="0.2">
      <c r="A731">
        <v>50</v>
      </c>
      <c r="B731">
        <v>0</v>
      </c>
      <c r="C731">
        <v>0</v>
      </c>
      <c r="D731">
        <v>1</v>
      </c>
      <c r="E731">
        <v>228</v>
      </c>
      <c r="F731">
        <f>ROUND(Source!AY723,O731)</f>
        <v>32158.05</v>
      </c>
      <c r="G731" t="s">
        <v>150</v>
      </c>
      <c r="H731" t="s">
        <v>151</v>
      </c>
      <c r="K731">
        <v>228</v>
      </c>
      <c r="L731">
        <v>7</v>
      </c>
      <c r="M731">
        <v>3</v>
      </c>
      <c r="N731" t="s">
        <v>3</v>
      </c>
      <c r="O731">
        <v>2</v>
      </c>
      <c r="P731">
        <f>ROUND(Source!EQ723,O731)</f>
        <v>32158.05</v>
      </c>
    </row>
    <row r="732" spans="1:245" x14ac:dyDescent="0.2">
      <c r="A732">
        <v>50</v>
      </c>
      <c r="B732">
        <v>0</v>
      </c>
      <c r="C732">
        <v>0</v>
      </c>
      <c r="D732">
        <v>1</v>
      </c>
      <c r="E732">
        <v>216</v>
      </c>
      <c r="F732">
        <f>ROUND(Source!AP723,O732)</f>
        <v>0</v>
      </c>
      <c r="G732" t="s">
        <v>152</v>
      </c>
      <c r="H732" t="s">
        <v>153</v>
      </c>
      <c r="K732">
        <v>216</v>
      </c>
      <c r="L732">
        <v>8</v>
      </c>
      <c r="M732">
        <v>3</v>
      </c>
      <c r="N732" t="s">
        <v>3</v>
      </c>
      <c r="O732">
        <v>2</v>
      </c>
      <c r="P732">
        <f>ROUND(Source!EH723,O732)</f>
        <v>0</v>
      </c>
    </row>
    <row r="733" spans="1:245" x14ac:dyDescent="0.2">
      <c r="A733">
        <v>50</v>
      </c>
      <c r="B733">
        <v>0</v>
      </c>
      <c r="C733">
        <v>0</v>
      </c>
      <c r="D733">
        <v>1</v>
      </c>
      <c r="E733">
        <v>223</v>
      </c>
      <c r="F733">
        <f>ROUND(Source!AQ723,O733)</f>
        <v>0</v>
      </c>
      <c r="G733" t="s">
        <v>154</v>
      </c>
      <c r="H733" t="s">
        <v>155</v>
      </c>
      <c r="K733">
        <v>223</v>
      </c>
      <c r="L733">
        <v>9</v>
      </c>
      <c r="M733">
        <v>3</v>
      </c>
      <c r="N733" t="s">
        <v>3</v>
      </c>
      <c r="O733">
        <v>2</v>
      </c>
      <c r="P733">
        <f>ROUND(Source!EI723,O733)</f>
        <v>0</v>
      </c>
    </row>
    <row r="734" spans="1:245" x14ac:dyDescent="0.2">
      <c r="A734">
        <v>50</v>
      </c>
      <c r="B734">
        <v>0</v>
      </c>
      <c r="C734">
        <v>0</v>
      </c>
      <c r="D734">
        <v>1</v>
      </c>
      <c r="E734">
        <v>229</v>
      </c>
      <c r="F734">
        <f>ROUND(Source!AZ723,O734)</f>
        <v>0</v>
      </c>
      <c r="G734" t="s">
        <v>156</v>
      </c>
      <c r="H734" t="s">
        <v>157</v>
      </c>
      <c r="K734">
        <v>229</v>
      </c>
      <c r="L734">
        <v>10</v>
      </c>
      <c r="M734">
        <v>3</v>
      </c>
      <c r="N734" t="s">
        <v>3</v>
      </c>
      <c r="O734">
        <v>2</v>
      </c>
      <c r="P734">
        <f>ROUND(Source!ER723,O734)</f>
        <v>0</v>
      </c>
    </row>
    <row r="735" spans="1:245" x14ac:dyDescent="0.2">
      <c r="A735">
        <v>50</v>
      </c>
      <c r="B735">
        <v>0</v>
      </c>
      <c r="C735">
        <v>0</v>
      </c>
      <c r="D735">
        <v>1</v>
      </c>
      <c r="E735">
        <v>203</v>
      </c>
      <c r="F735">
        <f>ROUND(Source!Q723,O735)</f>
        <v>3589.76</v>
      </c>
      <c r="G735" t="s">
        <v>158</v>
      </c>
      <c r="H735" t="s">
        <v>159</v>
      </c>
      <c r="K735">
        <v>203</v>
      </c>
      <c r="L735">
        <v>11</v>
      </c>
      <c r="M735">
        <v>3</v>
      </c>
      <c r="N735" t="s">
        <v>3</v>
      </c>
      <c r="O735">
        <v>2</v>
      </c>
      <c r="P735">
        <f>ROUND(Source!DI723,O735)</f>
        <v>3589.76</v>
      </c>
    </row>
    <row r="736" spans="1:245" x14ac:dyDescent="0.2">
      <c r="A736">
        <v>50</v>
      </c>
      <c r="B736">
        <v>0</v>
      </c>
      <c r="C736">
        <v>0</v>
      </c>
      <c r="D736">
        <v>1</v>
      </c>
      <c r="E736">
        <v>231</v>
      </c>
      <c r="F736">
        <f>ROUND(Source!BB723,O736)</f>
        <v>0</v>
      </c>
      <c r="G736" t="s">
        <v>160</v>
      </c>
      <c r="H736" t="s">
        <v>161</v>
      </c>
      <c r="K736">
        <v>231</v>
      </c>
      <c r="L736">
        <v>12</v>
      </c>
      <c r="M736">
        <v>3</v>
      </c>
      <c r="N736" t="s">
        <v>3</v>
      </c>
      <c r="O736">
        <v>2</v>
      </c>
      <c r="P736">
        <f>ROUND(Source!ET723,O736)</f>
        <v>0</v>
      </c>
    </row>
    <row r="737" spans="1:88" x14ac:dyDescent="0.2">
      <c r="A737">
        <v>50</v>
      </c>
      <c r="B737">
        <v>0</v>
      </c>
      <c r="C737">
        <v>0</v>
      </c>
      <c r="D737">
        <v>1</v>
      </c>
      <c r="E737">
        <v>204</v>
      </c>
      <c r="F737">
        <f>ROUND(Source!R723,O737)</f>
        <v>573.59</v>
      </c>
      <c r="G737" t="s">
        <v>162</v>
      </c>
      <c r="H737" t="s">
        <v>163</v>
      </c>
      <c r="K737">
        <v>204</v>
      </c>
      <c r="L737">
        <v>13</v>
      </c>
      <c r="M737">
        <v>3</v>
      </c>
      <c r="N737" t="s">
        <v>3</v>
      </c>
      <c r="O737">
        <v>2</v>
      </c>
      <c r="P737">
        <f>ROUND(Source!DJ723,O737)</f>
        <v>573.59</v>
      </c>
    </row>
    <row r="738" spans="1:88" x14ac:dyDescent="0.2">
      <c r="A738">
        <v>50</v>
      </c>
      <c r="B738">
        <v>0</v>
      </c>
      <c r="C738">
        <v>0</v>
      </c>
      <c r="D738">
        <v>1</v>
      </c>
      <c r="E738">
        <v>205</v>
      </c>
      <c r="F738">
        <f>ROUND(Source!S723,O738)</f>
        <v>4917.13</v>
      </c>
      <c r="G738" t="s">
        <v>164</v>
      </c>
      <c r="H738" t="s">
        <v>165</v>
      </c>
      <c r="K738">
        <v>205</v>
      </c>
      <c r="L738">
        <v>14</v>
      </c>
      <c r="M738">
        <v>3</v>
      </c>
      <c r="N738" t="s">
        <v>3</v>
      </c>
      <c r="O738">
        <v>2</v>
      </c>
      <c r="P738">
        <f>ROUND(Source!DK723,O738)</f>
        <v>4917.13</v>
      </c>
    </row>
    <row r="739" spans="1:88" x14ac:dyDescent="0.2">
      <c r="A739">
        <v>50</v>
      </c>
      <c r="B739">
        <v>0</v>
      </c>
      <c r="C739">
        <v>0</v>
      </c>
      <c r="D739">
        <v>1</v>
      </c>
      <c r="E739">
        <v>232</v>
      </c>
      <c r="F739">
        <f>ROUND(Source!BC723,O739)</f>
        <v>0</v>
      </c>
      <c r="G739" t="s">
        <v>166</v>
      </c>
      <c r="H739" t="s">
        <v>167</v>
      </c>
      <c r="K739">
        <v>232</v>
      </c>
      <c r="L739">
        <v>15</v>
      </c>
      <c r="M739">
        <v>3</v>
      </c>
      <c r="N739" t="s">
        <v>3</v>
      </c>
      <c r="O739">
        <v>2</v>
      </c>
      <c r="P739">
        <f>ROUND(Source!EU723,O739)</f>
        <v>0</v>
      </c>
    </row>
    <row r="740" spans="1:88" x14ac:dyDescent="0.2">
      <c r="A740">
        <v>50</v>
      </c>
      <c r="B740">
        <v>0</v>
      </c>
      <c r="C740">
        <v>0</v>
      </c>
      <c r="D740">
        <v>1</v>
      </c>
      <c r="E740">
        <v>214</v>
      </c>
      <c r="F740">
        <f>ROUND(Source!AS723,O740)</f>
        <v>50190.91</v>
      </c>
      <c r="G740" t="s">
        <v>168</v>
      </c>
      <c r="H740" t="s">
        <v>169</v>
      </c>
      <c r="K740">
        <v>214</v>
      </c>
      <c r="L740">
        <v>16</v>
      </c>
      <c r="M740">
        <v>3</v>
      </c>
      <c r="N740" t="s">
        <v>3</v>
      </c>
      <c r="O740">
        <v>2</v>
      </c>
      <c r="P740">
        <f>ROUND(Source!EK723,O740)</f>
        <v>50190.91</v>
      </c>
    </row>
    <row r="741" spans="1:88" x14ac:dyDescent="0.2">
      <c r="A741">
        <v>50</v>
      </c>
      <c r="B741">
        <v>0</v>
      </c>
      <c r="C741">
        <v>0</v>
      </c>
      <c r="D741">
        <v>1</v>
      </c>
      <c r="E741">
        <v>215</v>
      </c>
      <c r="F741">
        <f>ROUND(Source!AT723,O741)</f>
        <v>0</v>
      </c>
      <c r="G741" t="s">
        <v>170</v>
      </c>
      <c r="H741" t="s">
        <v>171</v>
      </c>
      <c r="K741">
        <v>215</v>
      </c>
      <c r="L741">
        <v>17</v>
      </c>
      <c r="M741">
        <v>3</v>
      </c>
      <c r="N741" t="s">
        <v>3</v>
      </c>
      <c r="O741">
        <v>2</v>
      </c>
      <c r="P741">
        <f>ROUND(Source!EL723,O741)</f>
        <v>0</v>
      </c>
    </row>
    <row r="742" spans="1:88" x14ac:dyDescent="0.2">
      <c r="A742">
        <v>50</v>
      </c>
      <c r="B742">
        <v>0</v>
      </c>
      <c r="C742">
        <v>0</v>
      </c>
      <c r="D742">
        <v>1</v>
      </c>
      <c r="E742">
        <v>217</v>
      </c>
      <c r="F742">
        <f>ROUND(Source!AU723,O742)</f>
        <v>0</v>
      </c>
      <c r="G742" t="s">
        <v>172</v>
      </c>
      <c r="H742" t="s">
        <v>173</v>
      </c>
      <c r="K742">
        <v>217</v>
      </c>
      <c r="L742">
        <v>18</v>
      </c>
      <c r="M742">
        <v>3</v>
      </c>
      <c r="N742" t="s">
        <v>3</v>
      </c>
      <c r="O742">
        <v>2</v>
      </c>
      <c r="P742">
        <f>ROUND(Source!EM723,O742)</f>
        <v>0</v>
      </c>
    </row>
    <row r="743" spans="1:88" x14ac:dyDescent="0.2">
      <c r="A743">
        <v>50</v>
      </c>
      <c r="B743">
        <v>0</v>
      </c>
      <c r="C743">
        <v>0</v>
      </c>
      <c r="D743">
        <v>1</v>
      </c>
      <c r="E743">
        <v>230</v>
      </c>
      <c r="F743">
        <f>ROUND(Source!BA723,O743)</f>
        <v>0</v>
      </c>
      <c r="G743" t="s">
        <v>174</v>
      </c>
      <c r="H743" t="s">
        <v>175</v>
      </c>
      <c r="K743">
        <v>230</v>
      </c>
      <c r="L743">
        <v>19</v>
      </c>
      <c r="M743">
        <v>3</v>
      </c>
      <c r="N743" t="s">
        <v>3</v>
      </c>
      <c r="O743">
        <v>2</v>
      </c>
      <c r="P743">
        <f>ROUND(Source!ES723,O743)</f>
        <v>0</v>
      </c>
    </row>
    <row r="744" spans="1:88" x14ac:dyDescent="0.2">
      <c r="A744">
        <v>50</v>
      </c>
      <c r="B744">
        <v>0</v>
      </c>
      <c r="C744">
        <v>0</v>
      </c>
      <c r="D744">
        <v>1</v>
      </c>
      <c r="E744">
        <v>206</v>
      </c>
      <c r="F744">
        <f>ROUND(Source!T723,O744)</f>
        <v>0</v>
      </c>
      <c r="G744" t="s">
        <v>176</v>
      </c>
      <c r="H744" t="s">
        <v>177</v>
      </c>
      <c r="K744">
        <v>206</v>
      </c>
      <c r="L744">
        <v>20</v>
      </c>
      <c r="M744">
        <v>3</v>
      </c>
      <c r="N744" t="s">
        <v>3</v>
      </c>
      <c r="O744">
        <v>2</v>
      </c>
      <c r="P744">
        <f>ROUND(Source!DL723,O744)</f>
        <v>0</v>
      </c>
    </row>
    <row r="745" spans="1:88" x14ac:dyDescent="0.2">
      <c r="A745">
        <v>50</v>
      </c>
      <c r="B745">
        <v>0</v>
      </c>
      <c r="C745">
        <v>0</v>
      </c>
      <c r="D745">
        <v>1</v>
      </c>
      <c r="E745">
        <v>207</v>
      </c>
      <c r="F745">
        <f>Source!U723</f>
        <v>574.72508042499987</v>
      </c>
      <c r="G745" t="s">
        <v>178</v>
      </c>
      <c r="H745" t="s">
        <v>179</v>
      </c>
      <c r="K745">
        <v>207</v>
      </c>
      <c r="L745">
        <v>21</v>
      </c>
      <c r="M745">
        <v>3</v>
      </c>
      <c r="N745" t="s">
        <v>3</v>
      </c>
      <c r="O745">
        <v>-1</v>
      </c>
      <c r="P745">
        <f>Source!DM723</f>
        <v>574.72508042499987</v>
      </c>
    </row>
    <row r="746" spans="1:88" x14ac:dyDescent="0.2">
      <c r="A746">
        <v>50</v>
      </c>
      <c r="B746">
        <v>0</v>
      </c>
      <c r="C746">
        <v>0</v>
      </c>
      <c r="D746">
        <v>1</v>
      </c>
      <c r="E746">
        <v>208</v>
      </c>
      <c r="F746">
        <f>Source!V723</f>
        <v>42.959284999999994</v>
      </c>
      <c r="G746" t="s">
        <v>180</v>
      </c>
      <c r="H746" t="s">
        <v>181</v>
      </c>
      <c r="K746">
        <v>208</v>
      </c>
      <c r="L746">
        <v>22</v>
      </c>
      <c r="M746">
        <v>3</v>
      </c>
      <c r="N746" t="s">
        <v>3</v>
      </c>
      <c r="O746">
        <v>-1</v>
      </c>
      <c r="P746">
        <f>Source!DN723</f>
        <v>42.959284999999994</v>
      </c>
    </row>
    <row r="747" spans="1:88" x14ac:dyDescent="0.2">
      <c r="A747">
        <v>50</v>
      </c>
      <c r="B747">
        <v>0</v>
      </c>
      <c r="C747">
        <v>0</v>
      </c>
      <c r="D747">
        <v>1</v>
      </c>
      <c r="E747">
        <v>209</v>
      </c>
      <c r="F747">
        <f>ROUND(Source!W723,O747)</f>
        <v>0</v>
      </c>
      <c r="G747" t="s">
        <v>182</v>
      </c>
      <c r="H747" t="s">
        <v>183</v>
      </c>
      <c r="K747">
        <v>209</v>
      </c>
      <c r="L747">
        <v>23</v>
      </c>
      <c r="M747">
        <v>3</v>
      </c>
      <c r="N747" t="s">
        <v>3</v>
      </c>
      <c r="O747">
        <v>2</v>
      </c>
      <c r="P747">
        <f>ROUND(Source!DO723,O747)</f>
        <v>0</v>
      </c>
    </row>
    <row r="748" spans="1:88" x14ac:dyDescent="0.2">
      <c r="A748">
        <v>50</v>
      </c>
      <c r="B748">
        <v>0</v>
      </c>
      <c r="C748">
        <v>0</v>
      </c>
      <c r="D748">
        <v>1</v>
      </c>
      <c r="E748">
        <v>210</v>
      </c>
      <c r="F748">
        <f>ROUND(Source!X723,O748)</f>
        <v>5970.5</v>
      </c>
      <c r="G748" t="s">
        <v>184</v>
      </c>
      <c r="H748" t="s">
        <v>185</v>
      </c>
      <c r="K748">
        <v>210</v>
      </c>
      <c r="L748">
        <v>24</v>
      </c>
      <c r="M748">
        <v>3</v>
      </c>
      <c r="N748" t="s">
        <v>3</v>
      </c>
      <c r="O748">
        <v>2</v>
      </c>
      <c r="P748">
        <f>ROUND(Source!DP723,O748)</f>
        <v>5970.5</v>
      </c>
    </row>
    <row r="749" spans="1:88" x14ac:dyDescent="0.2">
      <c r="A749">
        <v>50</v>
      </c>
      <c r="B749">
        <v>0</v>
      </c>
      <c r="C749">
        <v>0</v>
      </c>
      <c r="D749">
        <v>1</v>
      </c>
      <c r="E749">
        <v>211</v>
      </c>
      <c r="F749">
        <f>ROUND(Source!Y723,O749)</f>
        <v>3555.47</v>
      </c>
      <c r="G749" t="s">
        <v>186</v>
      </c>
      <c r="H749" t="s">
        <v>187</v>
      </c>
      <c r="K749">
        <v>211</v>
      </c>
      <c r="L749">
        <v>25</v>
      </c>
      <c r="M749">
        <v>3</v>
      </c>
      <c r="N749" t="s">
        <v>3</v>
      </c>
      <c r="O749">
        <v>2</v>
      </c>
      <c r="P749">
        <f>ROUND(Source!DQ723,O749)</f>
        <v>3555.47</v>
      </c>
    </row>
    <row r="750" spans="1:88" x14ac:dyDescent="0.2">
      <c r="A750">
        <v>50</v>
      </c>
      <c r="B750">
        <v>0</v>
      </c>
      <c r="C750">
        <v>0</v>
      </c>
      <c r="D750">
        <v>1</v>
      </c>
      <c r="E750">
        <v>224</v>
      </c>
      <c r="F750">
        <f>ROUND(Source!AR723,O750)</f>
        <v>50190.91</v>
      </c>
      <c r="G750" t="s">
        <v>188</v>
      </c>
      <c r="H750" t="s">
        <v>189</v>
      </c>
      <c r="K750">
        <v>224</v>
      </c>
      <c r="L750">
        <v>26</v>
      </c>
      <c r="M750">
        <v>3</v>
      </c>
      <c r="N750" t="s">
        <v>3</v>
      </c>
      <c r="O750">
        <v>2</v>
      </c>
      <c r="P750">
        <f>ROUND(Source!EJ723,O750)</f>
        <v>50190.91</v>
      </c>
    </row>
    <row r="752" spans="1:88" x14ac:dyDescent="0.2">
      <c r="A752">
        <v>4</v>
      </c>
      <c r="B752">
        <v>1</v>
      </c>
      <c r="D752">
        <f>ROW(A765)</f>
        <v>765</v>
      </c>
      <c r="F752" t="s">
        <v>13</v>
      </c>
      <c r="G752" t="s">
        <v>34</v>
      </c>
      <c r="H752" t="s">
        <v>3</v>
      </c>
      <c r="I752">
        <v>0</v>
      </c>
      <c r="K752">
        <v>0</v>
      </c>
      <c r="U752" t="s">
        <v>3</v>
      </c>
      <c r="V752">
        <v>0</v>
      </c>
      <c r="AB752" t="s">
        <v>3</v>
      </c>
      <c r="AC752" t="s">
        <v>3</v>
      </c>
      <c r="AD752" t="s">
        <v>3</v>
      </c>
      <c r="AE752" t="s">
        <v>3</v>
      </c>
      <c r="AF752" t="s">
        <v>3</v>
      </c>
      <c r="AG752" t="s">
        <v>3</v>
      </c>
      <c r="AP752" t="s">
        <v>3</v>
      </c>
      <c r="AQ752" t="s">
        <v>3</v>
      </c>
      <c r="AR752" t="s">
        <v>3</v>
      </c>
      <c r="AZ752" t="s">
        <v>3</v>
      </c>
      <c r="BB752" t="s">
        <v>3</v>
      </c>
      <c r="BC752" t="s">
        <v>3</v>
      </c>
      <c r="BD752" t="s">
        <v>3</v>
      </c>
      <c r="BE752" t="s">
        <v>3</v>
      </c>
      <c r="BF752" t="s">
        <v>3</v>
      </c>
      <c r="BG752" t="s">
        <v>3</v>
      </c>
      <c r="BH752" t="s">
        <v>3</v>
      </c>
      <c r="BI752" t="s">
        <v>3</v>
      </c>
      <c r="BJ752" t="s">
        <v>3</v>
      </c>
      <c r="BK752" t="s">
        <v>3</v>
      </c>
      <c r="BL752" t="s">
        <v>3</v>
      </c>
      <c r="BM752" t="s">
        <v>3</v>
      </c>
      <c r="BN752" t="s">
        <v>3</v>
      </c>
      <c r="BO752" t="s">
        <v>3</v>
      </c>
      <c r="BP752" t="s">
        <v>3</v>
      </c>
      <c r="BX752">
        <v>0</v>
      </c>
      <c r="CJ752">
        <v>0</v>
      </c>
    </row>
    <row r="754" spans="1:245" x14ac:dyDescent="0.2">
      <c r="A754">
        <v>52</v>
      </c>
      <c r="B754">
        <f t="shared" ref="B754:G754" si="753">B765</f>
        <v>1</v>
      </c>
      <c r="C754">
        <f t="shared" si="753"/>
        <v>4</v>
      </c>
      <c r="D754">
        <f t="shared" si="753"/>
        <v>752</v>
      </c>
      <c r="E754">
        <f t="shared" si="753"/>
        <v>0</v>
      </c>
      <c r="F754" t="str">
        <f t="shared" si="753"/>
        <v>Новый раздел</v>
      </c>
      <c r="G754" t="str">
        <f t="shared" si="753"/>
        <v>Благоустройство</v>
      </c>
      <c r="O754">
        <f t="shared" ref="O754:AT754" si="754">O765</f>
        <v>96806.38</v>
      </c>
      <c r="P754">
        <f t="shared" si="754"/>
        <v>57995</v>
      </c>
      <c r="Q754">
        <f t="shared" si="754"/>
        <v>19073.61</v>
      </c>
      <c r="R754">
        <f t="shared" si="754"/>
        <v>2020.4</v>
      </c>
      <c r="S754">
        <f t="shared" si="754"/>
        <v>19737.77</v>
      </c>
      <c r="T754">
        <f t="shared" si="754"/>
        <v>0</v>
      </c>
      <c r="U754">
        <f t="shared" si="754"/>
        <v>2442.3699999999994</v>
      </c>
      <c r="V754">
        <f t="shared" si="754"/>
        <v>173.765625</v>
      </c>
      <c r="W754">
        <f t="shared" si="754"/>
        <v>0</v>
      </c>
      <c r="X754">
        <f t="shared" si="754"/>
        <v>22628.49</v>
      </c>
      <c r="Y754">
        <f t="shared" si="754"/>
        <v>16753.79</v>
      </c>
      <c r="Z754">
        <f t="shared" si="754"/>
        <v>0</v>
      </c>
      <c r="AA754">
        <f t="shared" si="754"/>
        <v>0</v>
      </c>
      <c r="AB754">
        <f t="shared" si="754"/>
        <v>96806.38</v>
      </c>
      <c r="AC754">
        <f t="shared" si="754"/>
        <v>57995</v>
      </c>
      <c r="AD754">
        <f t="shared" si="754"/>
        <v>19073.61</v>
      </c>
      <c r="AE754">
        <f t="shared" si="754"/>
        <v>2020.4</v>
      </c>
      <c r="AF754">
        <f t="shared" si="754"/>
        <v>19737.77</v>
      </c>
      <c r="AG754">
        <f t="shared" si="754"/>
        <v>0</v>
      </c>
      <c r="AH754">
        <f t="shared" si="754"/>
        <v>2442.3699999999994</v>
      </c>
      <c r="AI754">
        <f t="shared" si="754"/>
        <v>173.765625</v>
      </c>
      <c r="AJ754">
        <f t="shared" si="754"/>
        <v>0</v>
      </c>
      <c r="AK754">
        <f t="shared" si="754"/>
        <v>22628.49</v>
      </c>
      <c r="AL754">
        <f t="shared" si="754"/>
        <v>16753.79</v>
      </c>
      <c r="AM754">
        <f t="shared" si="754"/>
        <v>0</v>
      </c>
      <c r="AN754">
        <f t="shared" si="754"/>
        <v>0</v>
      </c>
      <c r="AO754">
        <f t="shared" si="754"/>
        <v>0</v>
      </c>
      <c r="AP754">
        <f t="shared" si="754"/>
        <v>0</v>
      </c>
      <c r="AQ754">
        <f t="shared" si="754"/>
        <v>0</v>
      </c>
      <c r="AR754">
        <f t="shared" si="754"/>
        <v>136188.66</v>
      </c>
      <c r="AS754">
        <f t="shared" si="754"/>
        <v>136188.66</v>
      </c>
      <c r="AT754">
        <f t="shared" si="754"/>
        <v>0</v>
      </c>
      <c r="AU754">
        <f t="shared" ref="AU754:BZ754" si="755">AU765</f>
        <v>0</v>
      </c>
      <c r="AV754">
        <f t="shared" si="755"/>
        <v>57995</v>
      </c>
      <c r="AW754">
        <f t="shared" si="755"/>
        <v>57995</v>
      </c>
      <c r="AX754">
        <f t="shared" si="755"/>
        <v>0</v>
      </c>
      <c r="AY754">
        <f t="shared" si="755"/>
        <v>57995</v>
      </c>
      <c r="AZ754">
        <f t="shared" si="755"/>
        <v>0</v>
      </c>
      <c r="BA754">
        <f t="shared" si="755"/>
        <v>0</v>
      </c>
      <c r="BB754">
        <f t="shared" si="755"/>
        <v>0</v>
      </c>
      <c r="BC754">
        <f t="shared" si="755"/>
        <v>0</v>
      </c>
      <c r="BD754">
        <f t="shared" si="755"/>
        <v>0</v>
      </c>
      <c r="BE754">
        <f t="shared" si="755"/>
        <v>0</v>
      </c>
      <c r="BF754">
        <f t="shared" si="755"/>
        <v>0</v>
      </c>
      <c r="BG754">
        <f t="shared" si="755"/>
        <v>0</v>
      </c>
      <c r="BH754">
        <f t="shared" si="755"/>
        <v>0</v>
      </c>
      <c r="BI754">
        <f t="shared" si="755"/>
        <v>0</v>
      </c>
      <c r="BJ754">
        <f t="shared" si="755"/>
        <v>0</v>
      </c>
      <c r="BK754">
        <f t="shared" si="755"/>
        <v>0</v>
      </c>
      <c r="BL754">
        <f t="shared" si="755"/>
        <v>0</v>
      </c>
      <c r="BM754">
        <f t="shared" si="755"/>
        <v>0</v>
      </c>
      <c r="BN754">
        <f t="shared" si="755"/>
        <v>0</v>
      </c>
      <c r="BO754">
        <f t="shared" si="755"/>
        <v>0</v>
      </c>
      <c r="BP754">
        <f t="shared" si="755"/>
        <v>0</v>
      </c>
      <c r="BQ754">
        <f t="shared" si="755"/>
        <v>0</v>
      </c>
      <c r="BR754">
        <f t="shared" si="755"/>
        <v>0</v>
      </c>
      <c r="BS754">
        <f t="shared" si="755"/>
        <v>0</v>
      </c>
      <c r="BT754">
        <f t="shared" si="755"/>
        <v>0</v>
      </c>
      <c r="BU754">
        <f t="shared" si="755"/>
        <v>0</v>
      </c>
      <c r="BV754">
        <f t="shared" si="755"/>
        <v>0</v>
      </c>
      <c r="BW754">
        <f t="shared" si="755"/>
        <v>0</v>
      </c>
      <c r="BX754">
        <f t="shared" si="755"/>
        <v>0</v>
      </c>
      <c r="BY754">
        <f t="shared" si="755"/>
        <v>0</v>
      </c>
      <c r="BZ754">
        <f t="shared" si="755"/>
        <v>0</v>
      </c>
      <c r="CA754">
        <f t="shared" ref="CA754:DF754" si="756">CA765</f>
        <v>136188.66</v>
      </c>
      <c r="CB754">
        <f t="shared" si="756"/>
        <v>136188.66</v>
      </c>
      <c r="CC754">
        <f t="shared" si="756"/>
        <v>0</v>
      </c>
      <c r="CD754">
        <f t="shared" si="756"/>
        <v>0</v>
      </c>
      <c r="CE754">
        <f t="shared" si="756"/>
        <v>57995</v>
      </c>
      <c r="CF754">
        <f t="shared" si="756"/>
        <v>57995</v>
      </c>
      <c r="CG754">
        <f t="shared" si="756"/>
        <v>0</v>
      </c>
      <c r="CH754">
        <f t="shared" si="756"/>
        <v>57995</v>
      </c>
      <c r="CI754">
        <f t="shared" si="756"/>
        <v>0</v>
      </c>
      <c r="CJ754">
        <f t="shared" si="756"/>
        <v>0</v>
      </c>
      <c r="CK754">
        <f t="shared" si="756"/>
        <v>0</v>
      </c>
      <c r="CL754">
        <f t="shared" si="756"/>
        <v>0</v>
      </c>
      <c r="CM754">
        <f t="shared" si="756"/>
        <v>0</v>
      </c>
      <c r="CN754">
        <f t="shared" si="756"/>
        <v>0</v>
      </c>
      <c r="CO754">
        <f t="shared" si="756"/>
        <v>0</v>
      </c>
      <c r="CP754">
        <f t="shared" si="756"/>
        <v>0</v>
      </c>
      <c r="CQ754">
        <f t="shared" si="756"/>
        <v>0</v>
      </c>
      <c r="CR754">
        <f t="shared" si="756"/>
        <v>0</v>
      </c>
      <c r="CS754">
        <f t="shared" si="756"/>
        <v>0</v>
      </c>
      <c r="CT754">
        <f t="shared" si="756"/>
        <v>0</v>
      </c>
      <c r="CU754">
        <f t="shared" si="756"/>
        <v>0</v>
      </c>
      <c r="CV754">
        <f t="shared" si="756"/>
        <v>0</v>
      </c>
      <c r="CW754">
        <f t="shared" si="756"/>
        <v>0</v>
      </c>
      <c r="CX754">
        <f t="shared" si="756"/>
        <v>0</v>
      </c>
      <c r="CY754">
        <f t="shared" si="756"/>
        <v>0</v>
      </c>
      <c r="CZ754">
        <f t="shared" si="756"/>
        <v>0</v>
      </c>
      <c r="DA754">
        <f t="shared" si="756"/>
        <v>0</v>
      </c>
      <c r="DB754">
        <f t="shared" si="756"/>
        <v>0</v>
      </c>
      <c r="DC754">
        <f t="shared" si="756"/>
        <v>0</v>
      </c>
      <c r="DD754">
        <f t="shared" si="756"/>
        <v>0</v>
      </c>
      <c r="DE754">
        <f t="shared" si="756"/>
        <v>0</v>
      </c>
      <c r="DF754">
        <f t="shared" si="756"/>
        <v>0</v>
      </c>
      <c r="DG754">
        <f t="shared" ref="DG754:EL754" si="757">DG765</f>
        <v>96806.38</v>
      </c>
      <c r="DH754">
        <f t="shared" si="757"/>
        <v>57995</v>
      </c>
      <c r="DI754">
        <f t="shared" si="757"/>
        <v>19073.61</v>
      </c>
      <c r="DJ754">
        <f t="shared" si="757"/>
        <v>2020.4</v>
      </c>
      <c r="DK754">
        <f t="shared" si="757"/>
        <v>19737.77</v>
      </c>
      <c r="DL754">
        <f t="shared" si="757"/>
        <v>0</v>
      </c>
      <c r="DM754">
        <f t="shared" si="757"/>
        <v>2442.3699999999994</v>
      </c>
      <c r="DN754">
        <f t="shared" si="757"/>
        <v>173.765625</v>
      </c>
      <c r="DO754">
        <f t="shared" si="757"/>
        <v>0</v>
      </c>
      <c r="DP754">
        <f t="shared" si="757"/>
        <v>22628.49</v>
      </c>
      <c r="DQ754">
        <f t="shared" si="757"/>
        <v>16753.79</v>
      </c>
      <c r="DR754">
        <f t="shared" si="757"/>
        <v>0</v>
      </c>
      <c r="DS754">
        <f t="shared" si="757"/>
        <v>0</v>
      </c>
      <c r="DT754">
        <f t="shared" si="757"/>
        <v>96806.38</v>
      </c>
      <c r="DU754">
        <f t="shared" si="757"/>
        <v>57995</v>
      </c>
      <c r="DV754">
        <f t="shared" si="757"/>
        <v>19073.61</v>
      </c>
      <c r="DW754">
        <f t="shared" si="757"/>
        <v>2020.4</v>
      </c>
      <c r="DX754">
        <f t="shared" si="757"/>
        <v>19737.77</v>
      </c>
      <c r="DY754">
        <f t="shared" si="757"/>
        <v>0</v>
      </c>
      <c r="DZ754">
        <f t="shared" si="757"/>
        <v>2442.3699999999994</v>
      </c>
      <c r="EA754">
        <f t="shared" si="757"/>
        <v>173.765625</v>
      </c>
      <c r="EB754">
        <f t="shared" si="757"/>
        <v>0</v>
      </c>
      <c r="EC754">
        <f t="shared" si="757"/>
        <v>22628.49</v>
      </c>
      <c r="ED754">
        <f t="shared" si="757"/>
        <v>16753.79</v>
      </c>
      <c r="EE754">
        <f t="shared" si="757"/>
        <v>0</v>
      </c>
      <c r="EF754">
        <f t="shared" si="757"/>
        <v>0</v>
      </c>
      <c r="EG754">
        <f t="shared" si="757"/>
        <v>0</v>
      </c>
      <c r="EH754">
        <f t="shared" si="757"/>
        <v>0</v>
      </c>
      <c r="EI754">
        <f t="shared" si="757"/>
        <v>0</v>
      </c>
      <c r="EJ754">
        <f t="shared" si="757"/>
        <v>136188.66</v>
      </c>
      <c r="EK754">
        <f t="shared" si="757"/>
        <v>136188.66</v>
      </c>
      <c r="EL754">
        <f t="shared" si="757"/>
        <v>0</v>
      </c>
      <c r="EM754">
        <f t="shared" ref="EM754:FR754" si="758">EM765</f>
        <v>0</v>
      </c>
      <c r="EN754">
        <f t="shared" si="758"/>
        <v>57995</v>
      </c>
      <c r="EO754">
        <f t="shared" si="758"/>
        <v>57995</v>
      </c>
      <c r="EP754">
        <f t="shared" si="758"/>
        <v>0</v>
      </c>
      <c r="EQ754">
        <f t="shared" si="758"/>
        <v>57995</v>
      </c>
      <c r="ER754">
        <f t="shared" si="758"/>
        <v>0</v>
      </c>
      <c r="ES754">
        <f t="shared" si="758"/>
        <v>0</v>
      </c>
      <c r="ET754">
        <f t="shared" si="758"/>
        <v>0</v>
      </c>
      <c r="EU754">
        <f t="shared" si="758"/>
        <v>0</v>
      </c>
      <c r="EV754">
        <f t="shared" si="758"/>
        <v>0</v>
      </c>
      <c r="EW754">
        <f t="shared" si="758"/>
        <v>0</v>
      </c>
      <c r="EX754">
        <f t="shared" si="758"/>
        <v>0</v>
      </c>
      <c r="EY754">
        <f t="shared" si="758"/>
        <v>0</v>
      </c>
      <c r="EZ754">
        <f t="shared" si="758"/>
        <v>0</v>
      </c>
      <c r="FA754">
        <f t="shared" si="758"/>
        <v>0</v>
      </c>
      <c r="FB754">
        <f t="shared" si="758"/>
        <v>0</v>
      </c>
      <c r="FC754">
        <f t="shared" si="758"/>
        <v>0</v>
      </c>
      <c r="FD754">
        <f t="shared" si="758"/>
        <v>0</v>
      </c>
      <c r="FE754">
        <f t="shared" si="758"/>
        <v>0</v>
      </c>
      <c r="FF754">
        <f t="shared" si="758"/>
        <v>0</v>
      </c>
      <c r="FG754">
        <f t="shared" si="758"/>
        <v>0</v>
      </c>
      <c r="FH754">
        <f t="shared" si="758"/>
        <v>0</v>
      </c>
      <c r="FI754">
        <f t="shared" si="758"/>
        <v>0</v>
      </c>
      <c r="FJ754">
        <f t="shared" si="758"/>
        <v>0</v>
      </c>
      <c r="FK754">
        <f t="shared" si="758"/>
        <v>0</v>
      </c>
      <c r="FL754">
        <f t="shared" si="758"/>
        <v>0</v>
      </c>
      <c r="FM754">
        <f t="shared" si="758"/>
        <v>0</v>
      </c>
      <c r="FN754">
        <f t="shared" si="758"/>
        <v>0</v>
      </c>
      <c r="FO754">
        <f t="shared" si="758"/>
        <v>0</v>
      </c>
      <c r="FP754">
        <f t="shared" si="758"/>
        <v>0</v>
      </c>
      <c r="FQ754">
        <f t="shared" si="758"/>
        <v>0</v>
      </c>
      <c r="FR754">
        <f t="shared" si="758"/>
        <v>0</v>
      </c>
      <c r="FS754">
        <f t="shared" ref="FS754:GX754" si="759">FS765</f>
        <v>136188.66</v>
      </c>
      <c r="FT754">
        <f t="shared" si="759"/>
        <v>136188.66</v>
      </c>
      <c r="FU754">
        <f t="shared" si="759"/>
        <v>0</v>
      </c>
      <c r="FV754">
        <f t="shared" si="759"/>
        <v>0</v>
      </c>
      <c r="FW754">
        <f t="shared" si="759"/>
        <v>57995</v>
      </c>
      <c r="FX754">
        <f t="shared" si="759"/>
        <v>57995</v>
      </c>
      <c r="FY754">
        <f t="shared" si="759"/>
        <v>0</v>
      </c>
      <c r="FZ754">
        <f t="shared" si="759"/>
        <v>57995</v>
      </c>
      <c r="GA754">
        <f t="shared" si="759"/>
        <v>0</v>
      </c>
      <c r="GB754">
        <f t="shared" si="759"/>
        <v>0</v>
      </c>
      <c r="GC754">
        <f t="shared" si="759"/>
        <v>0</v>
      </c>
      <c r="GD754">
        <f t="shared" si="759"/>
        <v>0</v>
      </c>
      <c r="GE754">
        <f t="shared" si="759"/>
        <v>0</v>
      </c>
      <c r="GF754">
        <f t="shared" si="759"/>
        <v>0</v>
      </c>
      <c r="GG754">
        <f t="shared" si="759"/>
        <v>0</v>
      </c>
      <c r="GH754">
        <f t="shared" si="759"/>
        <v>0</v>
      </c>
      <c r="GI754">
        <f t="shared" si="759"/>
        <v>0</v>
      </c>
      <c r="GJ754">
        <f t="shared" si="759"/>
        <v>0</v>
      </c>
      <c r="GK754">
        <f t="shared" si="759"/>
        <v>0</v>
      </c>
      <c r="GL754">
        <f t="shared" si="759"/>
        <v>0</v>
      </c>
      <c r="GM754">
        <f t="shared" si="759"/>
        <v>0</v>
      </c>
      <c r="GN754">
        <f t="shared" si="759"/>
        <v>0</v>
      </c>
      <c r="GO754">
        <f t="shared" si="759"/>
        <v>0</v>
      </c>
      <c r="GP754">
        <f t="shared" si="759"/>
        <v>0</v>
      </c>
      <c r="GQ754">
        <f t="shared" si="759"/>
        <v>0</v>
      </c>
      <c r="GR754">
        <f t="shared" si="759"/>
        <v>0</v>
      </c>
      <c r="GS754">
        <f t="shared" si="759"/>
        <v>0</v>
      </c>
      <c r="GT754">
        <f t="shared" si="759"/>
        <v>0</v>
      </c>
      <c r="GU754">
        <f t="shared" si="759"/>
        <v>0</v>
      </c>
      <c r="GV754">
        <f t="shared" si="759"/>
        <v>0</v>
      </c>
      <c r="GW754">
        <f t="shared" si="759"/>
        <v>0</v>
      </c>
      <c r="GX754">
        <f t="shared" si="759"/>
        <v>0</v>
      </c>
    </row>
    <row r="756" spans="1:245" x14ac:dyDescent="0.2">
      <c r="A756">
        <v>17</v>
      </c>
      <c r="B756">
        <v>1</v>
      </c>
      <c r="C756">
        <f>ROW(SmtRes!A1643)</f>
        <v>1643</v>
      </c>
      <c r="D756">
        <f>ROW(EtalonRes!A1627)</f>
        <v>1627</v>
      </c>
      <c r="E756" t="s">
        <v>600</v>
      </c>
      <c r="F756" t="s">
        <v>601</v>
      </c>
      <c r="G756" t="s">
        <v>602</v>
      </c>
      <c r="H756" t="s">
        <v>76</v>
      </c>
      <c r="I756">
        <f>ROUND(2500/100,9)</f>
        <v>25</v>
      </c>
      <c r="J756">
        <v>0</v>
      </c>
      <c r="O756">
        <f t="shared" ref="O756:O763" si="760">ROUND(CP756,2)</f>
        <v>58907.839999999997</v>
      </c>
      <c r="P756">
        <f t="shared" ref="P756:P763" si="761">ROUND(CQ756*I756,2)</f>
        <v>49462.5</v>
      </c>
      <c r="Q756">
        <f t="shared" ref="Q756:Q763" si="762">ROUND(CR756*I756,2)</f>
        <v>236.11</v>
      </c>
      <c r="R756">
        <f t="shared" ref="R756:R763" si="763">ROUND(CS756*I756,2)</f>
        <v>34.14</v>
      </c>
      <c r="S756">
        <f t="shared" ref="S756:S763" si="764">ROUND(CT756*I756,2)</f>
        <v>9209.23</v>
      </c>
      <c r="T756">
        <f t="shared" ref="T756:T763" si="765">ROUND(CU756*I756,2)</f>
        <v>0</v>
      </c>
      <c r="U756">
        <f t="shared" ref="U756:U763" si="766">CV756*I756</f>
        <v>1159.8324999999998</v>
      </c>
      <c r="V756">
        <f t="shared" ref="V756:V763" si="767">CW756*I756</f>
        <v>2.515625</v>
      </c>
      <c r="W756">
        <f t="shared" ref="W756:W763" si="768">ROUND(CX756*I756,2)</f>
        <v>0</v>
      </c>
      <c r="X756">
        <f t="shared" ref="X756:Y763" si="769">ROUND(CY756,2)</f>
        <v>9613.1</v>
      </c>
      <c r="Y756">
        <f t="shared" si="769"/>
        <v>7117.39</v>
      </c>
      <c r="AA756">
        <v>47636896</v>
      </c>
      <c r="AB756">
        <f t="shared" ref="AB756:AB763" si="770">ROUND((AC756+AD756+AF756),6)</f>
        <v>2356.313525</v>
      </c>
      <c r="AC756">
        <f t="shared" ref="AC756:AC763" si="771">ROUND((ES756),6)</f>
        <v>1978.5</v>
      </c>
      <c r="AD756">
        <f>ROUND((((((ET756*1.25)*1.15))-(((EU756*1.25)*1.15)))+AE756),6)</f>
        <v>9.4443750000000009</v>
      </c>
      <c r="AE756">
        <f>ROUND((((EU756*1.25)*1.15)),6)</f>
        <v>1.3656250000000001</v>
      </c>
      <c r="AF756">
        <f>ROUND((((EV756*1.15)*1.15)),6)</f>
        <v>368.36914999999999</v>
      </c>
      <c r="AG756">
        <f t="shared" ref="AG756:AG763" si="772">ROUND((AP756),6)</f>
        <v>0</v>
      </c>
      <c r="AH756">
        <f>(((EW756*1.15)*1.15))</f>
        <v>46.393299999999989</v>
      </c>
      <c r="AI756">
        <f>(((EX756*1.25)*1.15))</f>
        <v>0.10062500000000001</v>
      </c>
      <c r="AJ756">
        <f t="shared" ref="AJ756:AJ763" si="773">(AS756)</f>
        <v>0</v>
      </c>
      <c r="AK756">
        <v>2263.61</v>
      </c>
      <c r="AL756">
        <v>1978.5</v>
      </c>
      <c r="AM756">
        <v>6.57</v>
      </c>
      <c r="AN756">
        <v>0.95</v>
      </c>
      <c r="AO756">
        <v>278.54000000000002</v>
      </c>
      <c r="AP756">
        <v>0</v>
      </c>
      <c r="AQ756">
        <v>35.08</v>
      </c>
      <c r="AR756">
        <v>7.0000000000000007E-2</v>
      </c>
      <c r="AS756">
        <v>0</v>
      </c>
      <c r="AT756">
        <v>104</v>
      </c>
      <c r="AU756">
        <v>77</v>
      </c>
      <c r="AV756">
        <v>1</v>
      </c>
      <c r="AW756">
        <v>1</v>
      </c>
      <c r="AZ756">
        <v>1</v>
      </c>
      <c r="BA756">
        <v>1</v>
      </c>
      <c r="BB756">
        <v>1</v>
      </c>
      <c r="BC756">
        <v>1</v>
      </c>
      <c r="BD756" t="s">
        <v>3</v>
      </c>
      <c r="BE756" t="s">
        <v>3</v>
      </c>
      <c r="BF756" t="s">
        <v>3</v>
      </c>
      <c r="BG756" t="s">
        <v>3</v>
      </c>
      <c r="BH756">
        <v>0</v>
      </c>
      <c r="BI756">
        <v>1</v>
      </c>
      <c r="BJ756" t="s">
        <v>603</v>
      </c>
      <c r="BM756">
        <v>47001</v>
      </c>
      <c r="BN756">
        <v>0</v>
      </c>
      <c r="BO756" t="s">
        <v>3</v>
      </c>
      <c r="BP756">
        <v>0</v>
      </c>
      <c r="BQ756">
        <v>2</v>
      </c>
      <c r="BR756">
        <v>0</v>
      </c>
      <c r="BS756">
        <v>1</v>
      </c>
      <c r="BT756">
        <v>1</v>
      </c>
      <c r="BU756">
        <v>1</v>
      </c>
      <c r="BV756">
        <v>1</v>
      </c>
      <c r="BW756">
        <v>1</v>
      </c>
      <c r="BX756">
        <v>1</v>
      </c>
      <c r="BY756" t="s">
        <v>3</v>
      </c>
      <c r="BZ756">
        <v>115</v>
      </c>
      <c r="CA756">
        <v>90</v>
      </c>
      <c r="CE756">
        <v>0</v>
      </c>
      <c r="CF756">
        <v>0</v>
      </c>
      <c r="CG756">
        <v>0</v>
      </c>
      <c r="CM756">
        <v>0</v>
      </c>
      <c r="CN756" t="s">
        <v>1171</v>
      </c>
      <c r="CO756">
        <v>0</v>
      </c>
      <c r="CP756">
        <f t="shared" ref="CP756:CP763" si="774">(P756+Q756+S756)</f>
        <v>58907.839999999997</v>
      </c>
      <c r="CQ756">
        <f t="shared" ref="CQ756:CQ763" si="775">AC756*BC756</f>
        <v>1978.5</v>
      </c>
      <c r="CR756">
        <f t="shared" ref="CR756:CR763" si="776">AD756*BB756</f>
        <v>9.4443750000000009</v>
      </c>
      <c r="CS756">
        <f t="shared" ref="CS756:CS763" si="777">AE756*BS756</f>
        <v>1.3656250000000001</v>
      </c>
      <c r="CT756">
        <f t="shared" ref="CT756:CT763" si="778">AF756*BA756</f>
        <v>368.36914999999999</v>
      </c>
      <c r="CU756">
        <f t="shared" ref="CU756:CX763" si="779">AG756</f>
        <v>0</v>
      </c>
      <c r="CV756">
        <f t="shared" si="779"/>
        <v>46.393299999999989</v>
      </c>
      <c r="CW756">
        <f t="shared" si="779"/>
        <v>0.10062500000000001</v>
      </c>
      <c r="CX756">
        <f t="shared" si="779"/>
        <v>0</v>
      </c>
      <c r="CY756">
        <f t="shared" ref="CY756:CY763" si="780">(((S756+R756)*AT756)/100)</f>
        <v>9613.1047999999992</v>
      </c>
      <c r="CZ756">
        <f t="shared" ref="CZ756:CZ763" si="781">(((S756+R756)*AU756)/100)</f>
        <v>7117.3948999999984</v>
      </c>
      <c r="DC756" t="s">
        <v>3</v>
      </c>
      <c r="DD756" t="s">
        <v>3</v>
      </c>
      <c r="DE756" t="s">
        <v>195</v>
      </c>
      <c r="DF756" t="s">
        <v>195</v>
      </c>
      <c r="DG756" t="s">
        <v>196</v>
      </c>
      <c r="DH756" t="s">
        <v>3</v>
      </c>
      <c r="DI756" t="s">
        <v>196</v>
      </c>
      <c r="DJ756" t="s">
        <v>195</v>
      </c>
      <c r="DK756" t="s">
        <v>3</v>
      </c>
      <c r="DL756" t="s">
        <v>3</v>
      </c>
      <c r="DM756" t="s">
        <v>3</v>
      </c>
      <c r="DN756">
        <v>0</v>
      </c>
      <c r="DO756">
        <v>0</v>
      </c>
      <c r="DP756">
        <v>1</v>
      </c>
      <c r="DQ756">
        <v>1</v>
      </c>
      <c r="DU756">
        <v>1005</v>
      </c>
      <c r="DV756" t="s">
        <v>76</v>
      </c>
      <c r="DW756" t="s">
        <v>76</v>
      </c>
      <c r="DX756">
        <v>100</v>
      </c>
      <c r="EE756">
        <v>45919639</v>
      </c>
      <c r="EF756">
        <v>2</v>
      </c>
      <c r="EG756" t="s">
        <v>24</v>
      </c>
      <c r="EH756">
        <v>0</v>
      </c>
      <c r="EI756" t="s">
        <v>3</v>
      </c>
      <c r="EJ756">
        <v>1</v>
      </c>
      <c r="EK756">
        <v>47001</v>
      </c>
      <c r="EL756" t="s">
        <v>197</v>
      </c>
      <c r="EM756" t="s">
        <v>198</v>
      </c>
      <c r="EO756" t="s">
        <v>199</v>
      </c>
      <c r="EQ756">
        <v>0</v>
      </c>
      <c r="ER756">
        <v>2263.61</v>
      </c>
      <c r="ES756">
        <v>1978.5</v>
      </c>
      <c r="ET756">
        <v>6.57</v>
      </c>
      <c r="EU756">
        <v>0.95</v>
      </c>
      <c r="EV756">
        <v>278.54000000000002</v>
      </c>
      <c r="EW756">
        <v>35.08</v>
      </c>
      <c r="EX756">
        <v>7.0000000000000007E-2</v>
      </c>
      <c r="EY756">
        <v>0</v>
      </c>
      <c r="FQ756">
        <v>0</v>
      </c>
      <c r="FR756">
        <f t="shared" ref="FR756:FR763" si="782">ROUND(IF(AND(BH756=3,BI756=3),P756,0),2)</f>
        <v>0</v>
      </c>
      <c r="FS756">
        <v>0</v>
      </c>
      <c r="FT756" t="s">
        <v>28</v>
      </c>
      <c r="FU756" t="s">
        <v>29</v>
      </c>
      <c r="FX756">
        <v>103.5</v>
      </c>
      <c r="FY756">
        <v>76.5</v>
      </c>
      <c r="GA756" t="s">
        <v>3</v>
      </c>
      <c r="GD756">
        <v>1</v>
      </c>
      <c r="GF756">
        <v>1473717915</v>
      </c>
      <c r="GG756">
        <v>2</v>
      </c>
      <c r="GH756">
        <v>1</v>
      </c>
      <c r="GI756">
        <v>-2</v>
      </c>
      <c r="GJ756">
        <v>0</v>
      </c>
      <c r="GK756">
        <v>0</v>
      </c>
      <c r="GL756">
        <f t="shared" ref="GL756:GL763" si="783">ROUND(IF(AND(BH756=3,BI756=3,FS756&lt;&gt;0),P756,0),2)</f>
        <v>0</v>
      </c>
      <c r="GM756">
        <f t="shared" ref="GM756:GM763" si="784">ROUND(O756+X756+Y756,2)+GX756</f>
        <v>75638.33</v>
      </c>
      <c r="GN756">
        <f t="shared" ref="GN756:GN763" si="785">IF(OR(BI756=0,BI756=1),ROUND(O756+X756+Y756,2),0)</f>
        <v>75638.33</v>
      </c>
      <c r="GO756">
        <f t="shared" ref="GO756:GO763" si="786">IF(BI756=2,ROUND(O756+X756+Y756,2),0)</f>
        <v>0</v>
      </c>
      <c r="GP756">
        <f t="shared" ref="GP756:GP763" si="787">IF(BI756=4,ROUND(O756+X756+Y756,2)+GX756,0)</f>
        <v>0</v>
      </c>
      <c r="GR756">
        <v>0</v>
      </c>
      <c r="GS756">
        <v>3</v>
      </c>
      <c r="GT756">
        <v>0</v>
      </c>
      <c r="GU756" t="s">
        <v>3</v>
      </c>
      <c r="GV756">
        <f t="shared" ref="GV756:GV763" si="788">ROUND((GT756),6)</f>
        <v>0</v>
      </c>
      <c r="GW756">
        <v>1</v>
      </c>
      <c r="GX756">
        <f t="shared" ref="GX756:GX763" si="789">ROUND(HC756*I756,2)</f>
        <v>0</v>
      </c>
      <c r="HA756">
        <v>0</v>
      </c>
      <c r="HB756">
        <v>0</v>
      </c>
      <c r="HC756">
        <f t="shared" ref="HC756:HC763" si="790">GV756*GW756</f>
        <v>0</v>
      </c>
      <c r="IK756">
        <v>0</v>
      </c>
    </row>
    <row r="757" spans="1:245" x14ac:dyDescent="0.2">
      <c r="A757">
        <v>17</v>
      </c>
      <c r="B757">
        <v>1</v>
      </c>
      <c r="C757">
        <f>ROW(SmtRes!A1648)</f>
        <v>1648</v>
      </c>
      <c r="D757">
        <f>ROW(EtalonRes!A1632)</f>
        <v>1632</v>
      </c>
      <c r="E757" t="s">
        <v>600</v>
      </c>
      <c r="F757" t="s">
        <v>601</v>
      </c>
      <c r="G757" t="s">
        <v>602</v>
      </c>
      <c r="H757" t="s">
        <v>76</v>
      </c>
      <c r="I757">
        <f>ROUND(2500/100,9)</f>
        <v>25</v>
      </c>
      <c r="J757">
        <v>0</v>
      </c>
      <c r="O757">
        <f t="shared" si="760"/>
        <v>58907.839999999997</v>
      </c>
      <c r="P757">
        <f t="shared" si="761"/>
        <v>49462.5</v>
      </c>
      <c r="Q757">
        <f t="shared" si="762"/>
        <v>236.11</v>
      </c>
      <c r="R757">
        <f t="shared" si="763"/>
        <v>34.14</v>
      </c>
      <c r="S757">
        <f t="shared" si="764"/>
        <v>9209.23</v>
      </c>
      <c r="T757">
        <f t="shared" si="765"/>
        <v>0</v>
      </c>
      <c r="U757">
        <f t="shared" si="766"/>
        <v>1159.8324999999998</v>
      </c>
      <c r="V757">
        <f t="shared" si="767"/>
        <v>2.515625</v>
      </c>
      <c r="W757">
        <f t="shared" si="768"/>
        <v>0</v>
      </c>
      <c r="X757">
        <f t="shared" si="769"/>
        <v>9613.1</v>
      </c>
      <c r="Y757">
        <f t="shared" si="769"/>
        <v>7117.39</v>
      </c>
      <c r="AA757">
        <v>47641669</v>
      </c>
      <c r="AB757">
        <f t="shared" si="770"/>
        <v>2356.313525</v>
      </c>
      <c r="AC757">
        <f t="shared" si="771"/>
        <v>1978.5</v>
      </c>
      <c r="AD757">
        <f>ROUND((((((ET757*1.25)*1.15))-(((EU757*1.25)*1.15)))+AE757),6)</f>
        <v>9.4443750000000009</v>
      </c>
      <c r="AE757">
        <f>ROUND((((EU757*1.25)*1.15)),6)</f>
        <v>1.3656250000000001</v>
      </c>
      <c r="AF757">
        <f>ROUND((((EV757*1.15)*1.15)),6)</f>
        <v>368.36914999999999</v>
      </c>
      <c r="AG757">
        <f t="shared" si="772"/>
        <v>0</v>
      </c>
      <c r="AH757">
        <f>(((EW757*1.15)*1.15))</f>
        <v>46.393299999999989</v>
      </c>
      <c r="AI757">
        <f>(((EX757*1.25)*1.15))</f>
        <v>0.10062500000000001</v>
      </c>
      <c r="AJ757">
        <f t="shared" si="773"/>
        <v>0</v>
      </c>
      <c r="AK757">
        <v>2263.61</v>
      </c>
      <c r="AL757">
        <v>1978.5</v>
      </c>
      <c r="AM757">
        <v>6.57</v>
      </c>
      <c r="AN757">
        <v>0.95</v>
      </c>
      <c r="AO757">
        <v>278.54000000000002</v>
      </c>
      <c r="AP757">
        <v>0</v>
      </c>
      <c r="AQ757">
        <v>35.08</v>
      </c>
      <c r="AR757">
        <v>7.0000000000000007E-2</v>
      </c>
      <c r="AS757">
        <v>0</v>
      </c>
      <c r="AT757">
        <v>104</v>
      </c>
      <c r="AU757">
        <v>77</v>
      </c>
      <c r="AV757">
        <v>1</v>
      </c>
      <c r="AW757">
        <v>1</v>
      </c>
      <c r="AZ757">
        <v>1</v>
      </c>
      <c r="BA757">
        <v>1</v>
      </c>
      <c r="BB757">
        <v>1</v>
      </c>
      <c r="BC757">
        <v>1</v>
      </c>
      <c r="BD757" t="s">
        <v>3</v>
      </c>
      <c r="BE757" t="s">
        <v>3</v>
      </c>
      <c r="BF757" t="s">
        <v>3</v>
      </c>
      <c r="BG757" t="s">
        <v>3</v>
      </c>
      <c r="BH757">
        <v>0</v>
      </c>
      <c r="BI757">
        <v>1</v>
      </c>
      <c r="BJ757" t="s">
        <v>603</v>
      </c>
      <c r="BM757">
        <v>47001</v>
      </c>
      <c r="BN757">
        <v>0</v>
      </c>
      <c r="BO757" t="s">
        <v>3</v>
      </c>
      <c r="BP757">
        <v>0</v>
      </c>
      <c r="BQ757">
        <v>2</v>
      </c>
      <c r="BR757">
        <v>0</v>
      </c>
      <c r="BS757">
        <v>1</v>
      </c>
      <c r="BT757">
        <v>1</v>
      </c>
      <c r="BU757">
        <v>1</v>
      </c>
      <c r="BV757">
        <v>1</v>
      </c>
      <c r="BW757">
        <v>1</v>
      </c>
      <c r="BX757">
        <v>1</v>
      </c>
      <c r="BY757" t="s">
        <v>3</v>
      </c>
      <c r="BZ757">
        <v>115</v>
      </c>
      <c r="CA757">
        <v>90</v>
      </c>
      <c r="CE757">
        <v>0</v>
      </c>
      <c r="CF757">
        <v>0</v>
      </c>
      <c r="CG757">
        <v>0</v>
      </c>
      <c r="CM757">
        <v>0</v>
      </c>
      <c r="CN757" t="s">
        <v>1171</v>
      </c>
      <c r="CO757">
        <v>0</v>
      </c>
      <c r="CP757">
        <f t="shared" si="774"/>
        <v>58907.839999999997</v>
      </c>
      <c r="CQ757">
        <f t="shared" si="775"/>
        <v>1978.5</v>
      </c>
      <c r="CR757">
        <f t="shared" si="776"/>
        <v>9.4443750000000009</v>
      </c>
      <c r="CS757">
        <f t="shared" si="777"/>
        <v>1.3656250000000001</v>
      </c>
      <c r="CT757">
        <f t="shared" si="778"/>
        <v>368.36914999999999</v>
      </c>
      <c r="CU757">
        <f t="shared" si="779"/>
        <v>0</v>
      </c>
      <c r="CV757">
        <f t="shared" si="779"/>
        <v>46.393299999999989</v>
      </c>
      <c r="CW757">
        <f t="shared" si="779"/>
        <v>0.10062500000000001</v>
      </c>
      <c r="CX757">
        <f t="shared" si="779"/>
        <v>0</v>
      </c>
      <c r="CY757">
        <f t="shared" si="780"/>
        <v>9613.1047999999992</v>
      </c>
      <c r="CZ757">
        <f t="shared" si="781"/>
        <v>7117.3948999999984</v>
      </c>
      <c r="DC757" t="s">
        <v>3</v>
      </c>
      <c r="DD757" t="s">
        <v>3</v>
      </c>
      <c r="DE757" t="s">
        <v>195</v>
      </c>
      <c r="DF757" t="s">
        <v>195</v>
      </c>
      <c r="DG757" t="s">
        <v>196</v>
      </c>
      <c r="DH757" t="s">
        <v>3</v>
      </c>
      <c r="DI757" t="s">
        <v>196</v>
      </c>
      <c r="DJ757" t="s">
        <v>195</v>
      </c>
      <c r="DK757" t="s">
        <v>3</v>
      </c>
      <c r="DL757" t="s">
        <v>3</v>
      </c>
      <c r="DM757" t="s">
        <v>3</v>
      </c>
      <c r="DN757">
        <v>0</v>
      </c>
      <c r="DO757">
        <v>0</v>
      </c>
      <c r="DP757">
        <v>1</v>
      </c>
      <c r="DQ757">
        <v>1</v>
      </c>
      <c r="DU757">
        <v>1005</v>
      </c>
      <c r="DV757" t="s">
        <v>76</v>
      </c>
      <c r="DW757" t="s">
        <v>76</v>
      </c>
      <c r="DX757">
        <v>100</v>
      </c>
      <c r="EE757">
        <v>45919639</v>
      </c>
      <c r="EF757">
        <v>2</v>
      </c>
      <c r="EG757" t="s">
        <v>24</v>
      </c>
      <c r="EH757">
        <v>0</v>
      </c>
      <c r="EI757" t="s">
        <v>3</v>
      </c>
      <c r="EJ757">
        <v>1</v>
      </c>
      <c r="EK757">
        <v>47001</v>
      </c>
      <c r="EL757" t="s">
        <v>197</v>
      </c>
      <c r="EM757" t="s">
        <v>198</v>
      </c>
      <c r="EO757" t="s">
        <v>199</v>
      </c>
      <c r="EQ757">
        <v>0</v>
      </c>
      <c r="ER757">
        <v>2263.61</v>
      </c>
      <c r="ES757">
        <v>1978.5</v>
      </c>
      <c r="ET757">
        <v>6.57</v>
      </c>
      <c r="EU757">
        <v>0.95</v>
      </c>
      <c r="EV757">
        <v>278.54000000000002</v>
      </c>
      <c r="EW757">
        <v>35.08</v>
      </c>
      <c r="EX757">
        <v>7.0000000000000007E-2</v>
      </c>
      <c r="EY757">
        <v>0</v>
      </c>
      <c r="FQ757">
        <v>0</v>
      </c>
      <c r="FR757">
        <f t="shared" si="782"/>
        <v>0</v>
      </c>
      <c r="FS757">
        <v>0</v>
      </c>
      <c r="FT757" t="s">
        <v>28</v>
      </c>
      <c r="FU757" t="s">
        <v>29</v>
      </c>
      <c r="FX757">
        <v>103.5</v>
      </c>
      <c r="FY757">
        <v>76.5</v>
      </c>
      <c r="GA757" t="s">
        <v>3</v>
      </c>
      <c r="GD757">
        <v>1</v>
      </c>
      <c r="GF757">
        <v>1473717915</v>
      </c>
      <c r="GG757">
        <v>2</v>
      </c>
      <c r="GH757">
        <v>1</v>
      </c>
      <c r="GI757">
        <v>-2</v>
      </c>
      <c r="GJ757">
        <v>0</v>
      </c>
      <c r="GK757">
        <v>0</v>
      </c>
      <c r="GL757">
        <f t="shared" si="783"/>
        <v>0</v>
      </c>
      <c r="GM757">
        <f t="shared" si="784"/>
        <v>75638.33</v>
      </c>
      <c r="GN757">
        <f t="shared" si="785"/>
        <v>75638.33</v>
      </c>
      <c r="GO757">
        <f t="shared" si="786"/>
        <v>0</v>
      </c>
      <c r="GP757">
        <f t="shared" si="787"/>
        <v>0</v>
      </c>
      <c r="GR757">
        <v>0</v>
      </c>
      <c r="GS757">
        <v>0</v>
      </c>
      <c r="GT757">
        <v>0</v>
      </c>
      <c r="GU757" t="s">
        <v>3</v>
      </c>
      <c r="GV757">
        <f t="shared" si="788"/>
        <v>0</v>
      </c>
      <c r="GW757">
        <v>1</v>
      </c>
      <c r="GX757">
        <f t="shared" si="789"/>
        <v>0</v>
      </c>
      <c r="HA757">
        <v>0</v>
      </c>
      <c r="HB757">
        <v>0</v>
      </c>
      <c r="HC757">
        <f t="shared" si="790"/>
        <v>0</v>
      </c>
      <c r="IK757">
        <v>0</v>
      </c>
    </row>
    <row r="758" spans="1:245" x14ac:dyDescent="0.2">
      <c r="A758">
        <v>17</v>
      </c>
      <c r="B758">
        <v>1</v>
      </c>
      <c r="C758">
        <f>ROW(SmtRes!A1653)</f>
        <v>1653</v>
      </c>
      <c r="D758">
        <f>ROW(EtalonRes!A1637)</f>
        <v>1637</v>
      </c>
      <c r="E758" t="s">
        <v>604</v>
      </c>
      <c r="F758" t="s">
        <v>605</v>
      </c>
      <c r="G758" t="s">
        <v>606</v>
      </c>
      <c r="H758" t="s">
        <v>76</v>
      </c>
      <c r="I758">
        <f>ROUND(2500/100,9)</f>
        <v>25</v>
      </c>
      <c r="J758">
        <v>0</v>
      </c>
      <c r="O758">
        <f t="shared" si="760"/>
        <v>11485.8</v>
      </c>
      <c r="P758">
        <f t="shared" si="761"/>
        <v>610</v>
      </c>
      <c r="Q758">
        <f t="shared" si="762"/>
        <v>9418.75</v>
      </c>
      <c r="R758">
        <f t="shared" si="763"/>
        <v>993.13</v>
      </c>
      <c r="S758">
        <f t="shared" si="764"/>
        <v>1457.05</v>
      </c>
      <c r="T758">
        <f t="shared" si="765"/>
        <v>0</v>
      </c>
      <c r="U758">
        <f t="shared" si="766"/>
        <v>172.21249999999998</v>
      </c>
      <c r="V758">
        <f t="shared" si="767"/>
        <v>85.625</v>
      </c>
      <c r="W758">
        <f t="shared" si="768"/>
        <v>0</v>
      </c>
      <c r="X758">
        <f t="shared" si="769"/>
        <v>2548.19</v>
      </c>
      <c r="Y758">
        <f t="shared" si="769"/>
        <v>1886.64</v>
      </c>
      <c r="AA758">
        <v>47636896</v>
      </c>
      <c r="AB758">
        <f t="shared" si="770"/>
        <v>459.43200000000002</v>
      </c>
      <c r="AC758">
        <f t="shared" si="771"/>
        <v>24.4</v>
      </c>
      <c r="AD758">
        <f>ROUND(((((ET758*1.25))-((EU758*1.25)))+AE758),6)</f>
        <v>376.75</v>
      </c>
      <c r="AE758">
        <f>ROUND(((EU758*1.25)),6)</f>
        <v>39.725000000000001</v>
      </c>
      <c r="AF758">
        <f>ROUND(((EV758*1.15)),6)</f>
        <v>58.281999999999996</v>
      </c>
      <c r="AG758">
        <f t="shared" si="772"/>
        <v>0</v>
      </c>
      <c r="AH758">
        <f>((EW758*1.15))</f>
        <v>6.8884999999999996</v>
      </c>
      <c r="AI758">
        <f>((EX758*1.25))</f>
        <v>3.4250000000000003</v>
      </c>
      <c r="AJ758">
        <f t="shared" si="773"/>
        <v>0</v>
      </c>
      <c r="AK758">
        <v>376.48</v>
      </c>
      <c r="AL758">
        <v>24.4</v>
      </c>
      <c r="AM758">
        <v>301.39999999999998</v>
      </c>
      <c r="AN758">
        <v>31.78</v>
      </c>
      <c r="AO758">
        <v>50.68</v>
      </c>
      <c r="AP758">
        <v>0</v>
      </c>
      <c r="AQ758">
        <v>5.99</v>
      </c>
      <c r="AR758">
        <v>2.74</v>
      </c>
      <c r="AS758">
        <v>0</v>
      </c>
      <c r="AT758">
        <v>104</v>
      </c>
      <c r="AU758">
        <v>77</v>
      </c>
      <c r="AV758">
        <v>1</v>
      </c>
      <c r="AW758">
        <v>1</v>
      </c>
      <c r="AZ758">
        <v>1</v>
      </c>
      <c r="BA758">
        <v>1</v>
      </c>
      <c r="BB758">
        <v>1</v>
      </c>
      <c r="BC758">
        <v>1</v>
      </c>
      <c r="BD758" t="s">
        <v>3</v>
      </c>
      <c r="BE758" t="s">
        <v>3</v>
      </c>
      <c r="BF758" t="s">
        <v>3</v>
      </c>
      <c r="BG758" t="s">
        <v>3</v>
      </c>
      <c r="BH758">
        <v>0</v>
      </c>
      <c r="BI758">
        <v>1</v>
      </c>
      <c r="BJ758" t="s">
        <v>607</v>
      </c>
      <c r="BM758">
        <v>47001</v>
      </c>
      <c r="BN758">
        <v>0</v>
      </c>
      <c r="BO758" t="s">
        <v>3</v>
      </c>
      <c r="BP758">
        <v>0</v>
      </c>
      <c r="BQ758">
        <v>2</v>
      </c>
      <c r="BR758">
        <v>0</v>
      </c>
      <c r="BS758">
        <v>1</v>
      </c>
      <c r="BT758">
        <v>1</v>
      </c>
      <c r="BU758">
        <v>1</v>
      </c>
      <c r="BV758">
        <v>1</v>
      </c>
      <c r="BW758">
        <v>1</v>
      </c>
      <c r="BX758">
        <v>1</v>
      </c>
      <c r="BY758" t="s">
        <v>3</v>
      </c>
      <c r="BZ758">
        <v>115</v>
      </c>
      <c r="CA758">
        <v>90</v>
      </c>
      <c r="CE758">
        <v>0</v>
      </c>
      <c r="CF758">
        <v>0</v>
      </c>
      <c r="CG758">
        <v>0</v>
      </c>
      <c r="CM758">
        <v>0</v>
      </c>
      <c r="CN758" t="s">
        <v>608</v>
      </c>
      <c r="CO758">
        <v>0</v>
      </c>
      <c r="CP758">
        <f t="shared" si="774"/>
        <v>11485.8</v>
      </c>
      <c r="CQ758">
        <f t="shared" si="775"/>
        <v>24.4</v>
      </c>
      <c r="CR758">
        <f t="shared" si="776"/>
        <v>376.75</v>
      </c>
      <c r="CS758">
        <f t="shared" si="777"/>
        <v>39.725000000000001</v>
      </c>
      <c r="CT758">
        <f t="shared" si="778"/>
        <v>58.281999999999996</v>
      </c>
      <c r="CU758">
        <f t="shared" si="779"/>
        <v>0</v>
      </c>
      <c r="CV758">
        <f t="shared" si="779"/>
        <v>6.8884999999999996</v>
      </c>
      <c r="CW758">
        <f t="shared" si="779"/>
        <v>3.4250000000000003</v>
      </c>
      <c r="CX758">
        <f t="shared" si="779"/>
        <v>0</v>
      </c>
      <c r="CY758">
        <f t="shared" si="780"/>
        <v>2548.1871999999998</v>
      </c>
      <c r="CZ758">
        <f t="shared" si="781"/>
        <v>1886.6385999999998</v>
      </c>
      <c r="DC758" t="s">
        <v>3</v>
      </c>
      <c r="DD758" t="s">
        <v>3</v>
      </c>
      <c r="DE758" t="s">
        <v>609</v>
      </c>
      <c r="DF758" t="s">
        <v>609</v>
      </c>
      <c r="DG758" t="s">
        <v>52</v>
      </c>
      <c r="DH758" t="s">
        <v>3</v>
      </c>
      <c r="DI758" t="s">
        <v>52</v>
      </c>
      <c r="DJ758" t="s">
        <v>609</v>
      </c>
      <c r="DK758" t="s">
        <v>3</v>
      </c>
      <c r="DL758" t="s">
        <v>3</v>
      </c>
      <c r="DM758" t="s">
        <v>3</v>
      </c>
      <c r="DN758">
        <v>0</v>
      </c>
      <c r="DO758">
        <v>0</v>
      </c>
      <c r="DP758">
        <v>1</v>
      </c>
      <c r="DQ758">
        <v>1</v>
      </c>
      <c r="DU758">
        <v>1005</v>
      </c>
      <c r="DV758" t="s">
        <v>76</v>
      </c>
      <c r="DW758" t="s">
        <v>76</v>
      </c>
      <c r="DX758">
        <v>100</v>
      </c>
      <c r="EE758">
        <v>45919639</v>
      </c>
      <c r="EF758">
        <v>2</v>
      </c>
      <c r="EG758" t="s">
        <v>24</v>
      </c>
      <c r="EH758">
        <v>0</v>
      </c>
      <c r="EI758" t="s">
        <v>3</v>
      </c>
      <c r="EJ758">
        <v>1</v>
      </c>
      <c r="EK758">
        <v>47001</v>
      </c>
      <c r="EL758" t="s">
        <v>197</v>
      </c>
      <c r="EM758" t="s">
        <v>198</v>
      </c>
      <c r="EO758" t="s">
        <v>610</v>
      </c>
      <c r="EQ758">
        <v>0</v>
      </c>
      <c r="ER758">
        <v>376.48</v>
      </c>
      <c r="ES758">
        <v>24.4</v>
      </c>
      <c r="ET758">
        <v>301.39999999999998</v>
      </c>
      <c r="EU758">
        <v>31.78</v>
      </c>
      <c r="EV758">
        <v>50.68</v>
      </c>
      <c r="EW758">
        <v>5.99</v>
      </c>
      <c r="EX758">
        <v>2.74</v>
      </c>
      <c r="EY758">
        <v>0</v>
      </c>
      <c r="FQ758">
        <v>0</v>
      </c>
      <c r="FR758">
        <f t="shared" si="782"/>
        <v>0</v>
      </c>
      <c r="FS758">
        <v>0</v>
      </c>
      <c r="FT758" t="s">
        <v>28</v>
      </c>
      <c r="FU758" t="s">
        <v>29</v>
      </c>
      <c r="FX758">
        <v>103.5</v>
      </c>
      <c r="FY758">
        <v>76.5</v>
      </c>
      <c r="GA758" t="s">
        <v>3</v>
      </c>
      <c r="GD758">
        <v>1</v>
      </c>
      <c r="GF758">
        <v>-1126125750</v>
      </c>
      <c r="GG758">
        <v>2</v>
      </c>
      <c r="GH758">
        <v>1</v>
      </c>
      <c r="GI758">
        <v>-2</v>
      </c>
      <c r="GJ758">
        <v>0</v>
      </c>
      <c r="GK758">
        <v>0</v>
      </c>
      <c r="GL758">
        <f t="shared" si="783"/>
        <v>0</v>
      </c>
      <c r="GM758">
        <f t="shared" si="784"/>
        <v>15920.63</v>
      </c>
      <c r="GN758">
        <f t="shared" si="785"/>
        <v>15920.63</v>
      </c>
      <c r="GO758">
        <f t="shared" si="786"/>
        <v>0</v>
      </c>
      <c r="GP758">
        <f t="shared" si="787"/>
        <v>0</v>
      </c>
      <c r="GR758">
        <v>0</v>
      </c>
      <c r="GS758">
        <v>3</v>
      </c>
      <c r="GT758">
        <v>0</v>
      </c>
      <c r="GU758" t="s">
        <v>3</v>
      </c>
      <c r="GV758">
        <f t="shared" si="788"/>
        <v>0</v>
      </c>
      <c r="GW758">
        <v>1</v>
      </c>
      <c r="GX758">
        <f t="shared" si="789"/>
        <v>0</v>
      </c>
      <c r="HA758">
        <v>0</v>
      </c>
      <c r="HB758">
        <v>0</v>
      </c>
      <c r="HC758">
        <f t="shared" si="790"/>
        <v>0</v>
      </c>
      <c r="IK758">
        <v>0</v>
      </c>
    </row>
    <row r="759" spans="1:245" x14ac:dyDescent="0.2">
      <c r="A759">
        <v>17</v>
      </c>
      <c r="B759">
        <v>1</v>
      </c>
      <c r="C759">
        <f>ROW(SmtRes!A1658)</f>
        <v>1658</v>
      </c>
      <c r="D759">
        <f>ROW(EtalonRes!A1642)</f>
        <v>1642</v>
      </c>
      <c r="E759" t="s">
        <v>604</v>
      </c>
      <c r="F759" t="s">
        <v>605</v>
      </c>
      <c r="G759" t="s">
        <v>606</v>
      </c>
      <c r="H759" t="s">
        <v>76</v>
      </c>
      <c r="I759">
        <f>ROUND(2500/100,9)</f>
        <v>25</v>
      </c>
      <c r="J759">
        <v>0</v>
      </c>
      <c r="O759">
        <f t="shared" si="760"/>
        <v>11485.8</v>
      </c>
      <c r="P759">
        <f t="shared" si="761"/>
        <v>610</v>
      </c>
      <c r="Q759">
        <f t="shared" si="762"/>
        <v>9418.75</v>
      </c>
      <c r="R759">
        <f t="shared" si="763"/>
        <v>993.13</v>
      </c>
      <c r="S759">
        <f t="shared" si="764"/>
        <v>1457.05</v>
      </c>
      <c r="T759">
        <f t="shared" si="765"/>
        <v>0</v>
      </c>
      <c r="U759">
        <f t="shared" si="766"/>
        <v>172.21249999999998</v>
      </c>
      <c r="V759">
        <f t="shared" si="767"/>
        <v>85.625</v>
      </c>
      <c r="W759">
        <f t="shared" si="768"/>
        <v>0</v>
      </c>
      <c r="X759">
        <f t="shared" si="769"/>
        <v>2548.19</v>
      </c>
      <c r="Y759">
        <f t="shared" si="769"/>
        <v>1886.64</v>
      </c>
      <c r="AA759">
        <v>47641669</v>
      </c>
      <c r="AB759">
        <f t="shared" si="770"/>
        <v>459.43200000000002</v>
      </c>
      <c r="AC759">
        <f t="shared" si="771"/>
        <v>24.4</v>
      </c>
      <c r="AD759">
        <f>ROUND(((((ET759*1.25))-((EU759*1.25)))+AE759),6)</f>
        <v>376.75</v>
      </c>
      <c r="AE759">
        <f>ROUND(((EU759*1.25)),6)</f>
        <v>39.725000000000001</v>
      </c>
      <c r="AF759">
        <f>ROUND(((EV759*1.15)),6)</f>
        <v>58.281999999999996</v>
      </c>
      <c r="AG759">
        <f t="shared" si="772"/>
        <v>0</v>
      </c>
      <c r="AH759">
        <f>((EW759*1.15))</f>
        <v>6.8884999999999996</v>
      </c>
      <c r="AI759">
        <f>((EX759*1.25))</f>
        <v>3.4250000000000003</v>
      </c>
      <c r="AJ759">
        <f t="shared" si="773"/>
        <v>0</v>
      </c>
      <c r="AK759">
        <v>376.48</v>
      </c>
      <c r="AL759">
        <v>24.4</v>
      </c>
      <c r="AM759">
        <v>301.39999999999998</v>
      </c>
      <c r="AN759">
        <v>31.78</v>
      </c>
      <c r="AO759">
        <v>50.68</v>
      </c>
      <c r="AP759">
        <v>0</v>
      </c>
      <c r="AQ759">
        <v>5.99</v>
      </c>
      <c r="AR759">
        <v>2.74</v>
      </c>
      <c r="AS759">
        <v>0</v>
      </c>
      <c r="AT759">
        <v>104</v>
      </c>
      <c r="AU759">
        <v>77</v>
      </c>
      <c r="AV759">
        <v>1</v>
      </c>
      <c r="AW759">
        <v>1</v>
      </c>
      <c r="AZ759">
        <v>1</v>
      </c>
      <c r="BA759">
        <v>1</v>
      </c>
      <c r="BB759">
        <v>1</v>
      </c>
      <c r="BC759">
        <v>1</v>
      </c>
      <c r="BD759" t="s">
        <v>3</v>
      </c>
      <c r="BE759" t="s">
        <v>3</v>
      </c>
      <c r="BF759" t="s">
        <v>3</v>
      </c>
      <c r="BG759" t="s">
        <v>3</v>
      </c>
      <c r="BH759">
        <v>0</v>
      </c>
      <c r="BI759">
        <v>1</v>
      </c>
      <c r="BJ759" t="s">
        <v>607</v>
      </c>
      <c r="BM759">
        <v>47001</v>
      </c>
      <c r="BN759">
        <v>0</v>
      </c>
      <c r="BO759" t="s">
        <v>3</v>
      </c>
      <c r="BP759">
        <v>0</v>
      </c>
      <c r="BQ759">
        <v>2</v>
      </c>
      <c r="BR759">
        <v>0</v>
      </c>
      <c r="BS759">
        <v>1</v>
      </c>
      <c r="BT759">
        <v>1</v>
      </c>
      <c r="BU759">
        <v>1</v>
      </c>
      <c r="BV759">
        <v>1</v>
      </c>
      <c r="BW759">
        <v>1</v>
      </c>
      <c r="BX759">
        <v>1</v>
      </c>
      <c r="BY759" t="s">
        <v>3</v>
      </c>
      <c r="BZ759">
        <v>115</v>
      </c>
      <c r="CA759">
        <v>90</v>
      </c>
      <c r="CE759">
        <v>0</v>
      </c>
      <c r="CF759">
        <v>0</v>
      </c>
      <c r="CG759">
        <v>0</v>
      </c>
      <c r="CM759">
        <v>0</v>
      </c>
      <c r="CN759" t="s">
        <v>608</v>
      </c>
      <c r="CO759">
        <v>0</v>
      </c>
      <c r="CP759">
        <f t="shared" si="774"/>
        <v>11485.8</v>
      </c>
      <c r="CQ759">
        <f t="shared" si="775"/>
        <v>24.4</v>
      </c>
      <c r="CR759">
        <f t="shared" si="776"/>
        <v>376.75</v>
      </c>
      <c r="CS759">
        <f t="shared" si="777"/>
        <v>39.725000000000001</v>
      </c>
      <c r="CT759">
        <f t="shared" si="778"/>
        <v>58.281999999999996</v>
      </c>
      <c r="CU759">
        <f t="shared" si="779"/>
        <v>0</v>
      </c>
      <c r="CV759">
        <f t="shared" si="779"/>
        <v>6.8884999999999996</v>
      </c>
      <c r="CW759">
        <f t="shared" si="779"/>
        <v>3.4250000000000003</v>
      </c>
      <c r="CX759">
        <f t="shared" si="779"/>
        <v>0</v>
      </c>
      <c r="CY759">
        <f t="shared" si="780"/>
        <v>2548.1871999999998</v>
      </c>
      <c r="CZ759">
        <f t="shared" si="781"/>
        <v>1886.6385999999998</v>
      </c>
      <c r="DC759" t="s">
        <v>3</v>
      </c>
      <c r="DD759" t="s">
        <v>3</v>
      </c>
      <c r="DE759" t="s">
        <v>609</v>
      </c>
      <c r="DF759" t="s">
        <v>609</v>
      </c>
      <c r="DG759" t="s">
        <v>52</v>
      </c>
      <c r="DH759" t="s">
        <v>3</v>
      </c>
      <c r="DI759" t="s">
        <v>52</v>
      </c>
      <c r="DJ759" t="s">
        <v>609</v>
      </c>
      <c r="DK759" t="s">
        <v>3</v>
      </c>
      <c r="DL759" t="s">
        <v>3</v>
      </c>
      <c r="DM759" t="s">
        <v>3</v>
      </c>
      <c r="DN759">
        <v>0</v>
      </c>
      <c r="DO759">
        <v>0</v>
      </c>
      <c r="DP759">
        <v>1</v>
      </c>
      <c r="DQ759">
        <v>1</v>
      </c>
      <c r="DU759">
        <v>1005</v>
      </c>
      <c r="DV759" t="s">
        <v>76</v>
      </c>
      <c r="DW759" t="s">
        <v>76</v>
      </c>
      <c r="DX759">
        <v>100</v>
      </c>
      <c r="EE759">
        <v>45919639</v>
      </c>
      <c r="EF759">
        <v>2</v>
      </c>
      <c r="EG759" t="s">
        <v>24</v>
      </c>
      <c r="EH759">
        <v>0</v>
      </c>
      <c r="EI759" t="s">
        <v>3</v>
      </c>
      <c r="EJ759">
        <v>1</v>
      </c>
      <c r="EK759">
        <v>47001</v>
      </c>
      <c r="EL759" t="s">
        <v>197</v>
      </c>
      <c r="EM759" t="s">
        <v>198</v>
      </c>
      <c r="EO759" t="s">
        <v>610</v>
      </c>
      <c r="EQ759">
        <v>0</v>
      </c>
      <c r="ER759">
        <v>376.48</v>
      </c>
      <c r="ES759">
        <v>24.4</v>
      </c>
      <c r="ET759">
        <v>301.39999999999998</v>
      </c>
      <c r="EU759">
        <v>31.78</v>
      </c>
      <c r="EV759">
        <v>50.68</v>
      </c>
      <c r="EW759">
        <v>5.99</v>
      </c>
      <c r="EX759">
        <v>2.74</v>
      </c>
      <c r="EY759">
        <v>0</v>
      </c>
      <c r="FQ759">
        <v>0</v>
      </c>
      <c r="FR759">
        <f t="shared" si="782"/>
        <v>0</v>
      </c>
      <c r="FS759">
        <v>0</v>
      </c>
      <c r="FT759" t="s">
        <v>28</v>
      </c>
      <c r="FU759" t="s">
        <v>29</v>
      </c>
      <c r="FX759">
        <v>103.5</v>
      </c>
      <c r="FY759">
        <v>76.5</v>
      </c>
      <c r="GA759" t="s">
        <v>3</v>
      </c>
      <c r="GD759">
        <v>1</v>
      </c>
      <c r="GF759">
        <v>-1126125750</v>
      </c>
      <c r="GG759">
        <v>2</v>
      </c>
      <c r="GH759">
        <v>1</v>
      </c>
      <c r="GI759">
        <v>-2</v>
      </c>
      <c r="GJ759">
        <v>0</v>
      </c>
      <c r="GK759">
        <v>0</v>
      </c>
      <c r="GL759">
        <f t="shared" si="783"/>
        <v>0</v>
      </c>
      <c r="GM759">
        <f t="shared" si="784"/>
        <v>15920.63</v>
      </c>
      <c r="GN759">
        <f t="shared" si="785"/>
        <v>15920.63</v>
      </c>
      <c r="GO759">
        <f t="shared" si="786"/>
        <v>0</v>
      </c>
      <c r="GP759">
        <f t="shared" si="787"/>
        <v>0</v>
      </c>
      <c r="GR759">
        <v>0</v>
      </c>
      <c r="GS759">
        <v>0</v>
      </c>
      <c r="GT759">
        <v>0</v>
      </c>
      <c r="GU759" t="s">
        <v>3</v>
      </c>
      <c r="GV759">
        <f t="shared" si="788"/>
        <v>0</v>
      </c>
      <c r="GW759">
        <v>1</v>
      </c>
      <c r="GX759">
        <f t="shared" si="789"/>
        <v>0</v>
      </c>
      <c r="HA759">
        <v>0</v>
      </c>
      <c r="HB759">
        <v>0</v>
      </c>
      <c r="HC759">
        <f t="shared" si="790"/>
        <v>0</v>
      </c>
      <c r="IK759">
        <v>0</v>
      </c>
    </row>
    <row r="760" spans="1:245" x14ac:dyDescent="0.2">
      <c r="A760">
        <v>18</v>
      </c>
      <c r="B760">
        <v>1</v>
      </c>
      <c r="C760">
        <v>1653</v>
      </c>
      <c r="E760" t="s">
        <v>611</v>
      </c>
      <c r="F760" t="s">
        <v>612</v>
      </c>
      <c r="G760" t="s">
        <v>613</v>
      </c>
      <c r="H760" t="s">
        <v>585</v>
      </c>
      <c r="I760">
        <f>I758*J760</f>
        <v>50</v>
      </c>
      <c r="J760">
        <v>2</v>
      </c>
      <c r="O760">
        <f t="shared" si="760"/>
        <v>7312.5</v>
      </c>
      <c r="P760">
        <f t="shared" si="761"/>
        <v>7312.5</v>
      </c>
      <c r="Q760">
        <f t="shared" si="762"/>
        <v>0</v>
      </c>
      <c r="R760">
        <f t="shared" si="763"/>
        <v>0</v>
      </c>
      <c r="S760">
        <f t="shared" si="764"/>
        <v>0</v>
      </c>
      <c r="T760">
        <f t="shared" si="765"/>
        <v>0</v>
      </c>
      <c r="U760">
        <f t="shared" si="766"/>
        <v>0</v>
      </c>
      <c r="V760">
        <f t="shared" si="767"/>
        <v>0</v>
      </c>
      <c r="W760">
        <f t="shared" si="768"/>
        <v>0</v>
      </c>
      <c r="X760">
        <f t="shared" si="769"/>
        <v>0</v>
      </c>
      <c r="Y760">
        <f t="shared" si="769"/>
        <v>0</v>
      </c>
      <c r="AA760">
        <v>47636896</v>
      </c>
      <c r="AB760">
        <f t="shared" si="770"/>
        <v>146.25</v>
      </c>
      <c r="AC760">
        <f t="shared" si="771"/>
        <v>146.25</v>
      </c>
      <c r="AD760">
        <f>ROUND((((ET760)-(EU760))+AE760),6)</f>
        <v>0</v>
      </c>
      <c r="AE760">
        <f>ROUND((EU760),6)</f>
        <v>0</v>
      </c>
      <c r="AF760">
        <f>ROUND((EV760),6)</f>
        <v>0</v>
      </c>
      <c r="AG760">
        <f t="shared" si="772"/>
        <v>0</v>
      </c>
      <c r="AH760">
        <f>(EW760)</f>
        <v>0</v>
      </c>
      <c r="AI760">
        <f>(EX760)</f>
        <v>0</v>
      </c>
      <c r="AJ760">
        <f t="shared" si="773"/>
        <v>0</v>
      </c>
      <c r="AK760">
        <v>146.25</v>
      </c>
      <c r="AL760">
        <v>146.25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104</v>
      </c>
      <c r="AU760">
        <v>77</v>
      </c>
      <c r="AV760">
        <v>1</v>
      </c>
      <c r="AW760">
        <v>1</v>
      </c>
      <c r="AZ760">
        <v>1</v>
      </c>
      <c r="BA760">
        <v>1</v>
      </c>
      <c r="BB760">
        <v>1</v>
      </c>
      <c r="BC760">
        <v>1</v>
      </c>
      <c r="BD760" t="s">
        <v>3</v>
      </c>
      <c r="BE760" t="s">
        <v>3</v>
      </c>
      <c r="BF760" t="s">
        <v>3</v>
      </c>
      <c r="BG760" t="s">
        <v>3</v>
      </c>
      <c r="BH760">
        <v>3</v>
      </c>
      <c r="BI760">
        <v>1</v>
      </c>
      <c r="BJ760" t="s">
        <v>614</v>
      </c>
      <c r="BM760">
        <v>47001</v>
      </c>
      <c r="BN760">
        <v>0</v>
      </c>
      <c r="BO760" t="s">
        <v>3</v>
      </c>
      <c r="BP760">
        <v>0</v>
      </c>
      <c r="BQ760">
        <v>2</v>
      </c>
      <c r="BR760">
        <v>0</v>
      </c>
      <c r="BS760">
        <v>1</v>
      </c>
      <c r="BT760">
        <v>1</v>
      </c>
      <c r="BU760">
        <v>1</v>
      </c>
      <c r="BV760">
        <v>1</v>
      </c>
      <c r="BW760">
        <v>1</v>
      </c>
      <c r="BX760">
        <v>1</v>
      </c>
      <c r="BY760" t="s">
        <v>3</v>
      </c>
      <c r="BZ760">
        <v>115</v>
      </c>
      <c r="CA760">
        <v>90</v>
      </c>
      <c r="CE760">
        <v>0</v>
      </c>
      <c r="CF760">
        <v>0</v>
      </c>
      <c r="CG760">
        <v>0</v>
      </c>
      <c r="CM760">
        <v>0</v>
      </c>
      <c r="CN760" t="s">
        <v>3</v>
      </c>
      <c r="CO760">
        <v>0</v>
      </c>
      <c r="CP760">
        <f t="shared" si="774"/>
        <v>7312.5</v>
      </c>
      <c r="CQ760">
        <f t="shared" si="775"/>
        <v>146.25</v>
      </c>
      <c r="CR760">
        <f t="shared" si="776"/>
        <v>0</v>
      </c>
      <c r="CS760">
        <f t="shared" si="777"/>
        <v>0</v>
      </c>
      <c r="CT760">
        <f t="shared" si="778"/>
        <v>0</v>
      </c>
      <c r="CU760">
        <f t="shared" si="779"/>
        <v>0</v>
      </c>
      <c r="CV760">
        <f t="shared" si="779"/>
        <v>0</v>
      </c>
      <c r="CW760">
        <f t="shared" si="779"/>
        <v>0</v>
      </c>
      <c r="CX760">
        <f t="shared" si="779"/>
        <v>0</v>
      </c>
      <c r="CY760">
        <f t="shared" si="780"/>
        <v>0</v>
      </c>
      <c r="CZ760">
        <f t="shared" si="781"/>
        <v>0</v>
      </c>
      <c r="DC760" t="s">
        <v>3</v>
      </c>
      <c r="DD760" t="s">
        <v>3</v>
      </c>
      <c r="DE760" t="s">
        <v>3</v>
      </c>
      <c r="DF760" t="s">
        <v>3</v>
      </c>
      <c r="DG760" t="s">
        <v>3</v>
      </c>
      <c r="DH760" t="s">
        <v>3</v>
      </c>
      <c r="DI760" t="s">
        <v>3</v>
      </c>
      <c r="DJ760" t="s">
        <v>3</v>
      </c>
      <c r="DK760" t="s">
        <v>3</v>
      </c>
      <c r="DL760" t="s">
        <v>3</v>
      </c>
      <c r="DM760" t="s">
        <v>3</v>
      </c>
      <c r="DN760">
        <v>0</v>
      </c>
      <c r="DO760">
        <v>0</v>
      </c>
      <c r="DP760">
        <v>1</v>
      </c>
      <c r="DQ760">
        <v>1</v>
      </c>
      <c r="DU760">
        <v>1009</v>
      </c>
      <c r="DV760" t="s">
        <v>585</v>
      </c>
      <c r="DW760" t="s">
        <v>585</v>
      </c>
      <c r="DX760">
        <v>1</v>
      </c>
      <c r="EE760">
        <v>45919639</v>
      </c>
      <c r="EF760">
        <v>2</v>
      </c>
      <c r="EG760" t="s">
        <v>24</v>
      </c>
      <c r="EH760">
        <v>0</v>
      </c>
      <c r="EI760" t="s">
        <v>3</v>
      </c>
      <c r="EJ760">
        <v>1</v>
      </c>
      <c r="EK760">
        <v>47001</v>
      </c>
      <c r="EL760" t="s">
        <v>197</v>
      </c>
      <c r="EM760" t="s">
        <v>198</v>
      </c>
      <c r="EO760" t="s">
        <v>3</v>
      </c>
      <c r="EQ760">
        <v>0</v>
      </c>
      <c r="ER760">
        <v>146.25</v>
      </c>
      <c r="ES760">
        <v>146.25</v>
      </c>
      <c r="ET760">
        <v>0</v>
      </c>
      <c r="EU760">
        <v>0</v>
      </c>
      <c r="EV760">
        <v>0</v>
      </c>
      <c r="EW760">
        <v>0</v>
      </c>
      <c r="EX760">
        <v>0</v>
      </c>
      <c r="FQ760">
        <v>0</v>
      </c>
      <c r="FR760">
        <f t="shared" si="782"/>
        <v>0</v>
      </c>
      <c r="FS760">
        <v>0</v>
      </c>
      <c r="FT760" t="s">
        <v>28</v>
      </c>
      <c r="FU760" t="s">
        <v>29</v>
      </c>
      <c r="FX760">
        <v>103.5</v>
      </c>
      <c r="FY760">
        <v>76.5</v>
      </c>
      <c r="GA760" t="s">
        <v>3</v>
      </c>
      <c r="GD760">
        <v>1</v>
      </c>
      <c r="GF760">
        <v>-1440369693</v>
      </c>
      <c r="GG760">
        <v>2</v>
      </c>
      <c r="GH760">
        <v>1</v>
      </c>
      <c r="GI760">
        <v>-2</v>
      </c>
      <c r="GJ760">
        <v>0</v>
      </c>
      <c r="GK760">
        <v>0</v>
      </c>
      <c r="GL760">
        <f t="shared" si="783"/>
        <v>0</v>
      </c>
      <c r="GM760">
        <f t="shared" si="784"/>
        <v>7312.5</v>
      </c>
      <c r="GN760">
        <f t="shared" si="785"/>
        <v>7312.5</v>
      </c>
      <c r="GO760">
        <f t="shared" si="786"/>
        <v>0</v>
      </c>
      <c r="GP760">
        <f t="shared" si="787"/>
        <v>0</v>
      </c>
      <c r="GR760">
        <v>0</v>
      </c>
      <c r="GS760">
        <v>3</v>
      </c>
      <c r="GT760">
        <v>0</v>
      </c>
      <c r="GU760" t="s">
        <v>3</v>
      </c>
      <c r="GV760">
        <f t="shared" si="788"/>
        <v>0</v>
      </c>
      <c r="GW760">
        <v>1</v>
      </c>
      <c r="GX760">
        <f t="shared" si="789"/>
        <v>0</v>
      </c>
      <c r="HA760">
        <v>0</v>
      </c>
      <c r="HB760">
        <v>0</v>
      </c>
      <c r="HC760">
        <f t="shared" si="790"/>
        <v>0</v>
      </c>
      <c r="IK760">
        <v>0</v>
      </c>
    </row>
    <row r="761" spans="1:245" x14ac:dyDescent="0.2">
      <c r="A761">
        <v>18</v>
      </c>
      <c r="B761">
        <v>1</v>
      </c>
      <c r="C761">
        <v>1658</v>
      </c>
      <c r="E761" t="s">
        <v>611</v>
      </c>
      <c r="F761" t="s">
        <v>612</v>
      </c>
      <c r="G761" t="s">
        <v>613</v>
      </c>
      <c r="H761" t="s">
        <v>585</v>
      </c>
      <c r="I761">
        <f>I759*J761</f>
        <v>50</v>
      </c>
      <c r="J761">
        <v>2</v>
      </c>
      <c r="O761">
        <f t="shared" si="760"/>
        <v>7312.5</v>
      </c>
      <c r="P761">
        <f t="shared" si="761"/>
        <v>7312.5</v>
      </c>
      <c r="Q761">
        <f t="shared" si="762"/>
        <v>0</v>
      </c>
      <c r="R761">
        <f t="shared" si="763"/>
        <v>0</v>
      </c>
      <c r="S761">
        <f t="shared" si="764"/>
        <v>0</v>
      </c>
      <c r="T761">
        <f t="shared" si="765"/>
        <v>0</v>
      </c>
      <c r="U761">
        <f t="shared" si="766"/>
        <v>0</v>
      </c>
      <c r="V761">
        <f t="shared" si="767"/>
        <v>0</v>
      </c>
      <c r="W761">
        <f t="shared" si="768"/>
        <v>0</v>
      </c>
      <c r="X761">
        <f t="shared" si="769"/>
        <v>0</v>
      </c>
      <c r="Y761">
        <f t="shared" si="769"/>
        <v>0</v>
      </c>
      <c r="AA761">
        <v>47641669</v>
      </c>
      <c r="AB761">
        <f t="shared" si="770"/>
        <v>146.25</v>
      </c>
      <c r="AC761">
        <f t="shared" si="771"/>
        <v>146.25</v>
      </c>
      <c r="AD761">
        <f>ROUND((((ET761)-(EU761))+AE761),6)</f>
        <v>0</v>
      </c>
      <c r="AE761">
        <f>ROUND((EU761),6)</f>
        <v>0</v>
      </c>
      <c r="AF761">
        <f>ROUND((EV761),6)</f>
        <v>0</v>
      </c>
      <c r="AG761">
        <f t="shared" si="772"/>
        <v>0</v>
      </c>
      <c r="AH761">
        <f>(EW761)</f>
        <v>0</v>
      </c>
      <c r="AI761">
        <f>(EX761)</f>
        <v>0</v>
      </c>
      <c r="AJ761">
        <f t="shared" si="773"/>
        <v>0</v>
      </c>
      <c r="AK761">
        <v>146.25</v>
      </c>
      <c r="AL761">
        <v>146.25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104</v>
      </c>
      <c r="AU761">
        <v>77</v>
      </c>
      <c r="AV761">
        <v>1</v>
      </c>
      <c r="AW761">
        <v>1</v>
      </c>
      <c r="AZ761">
        <v>1</v>
      </c>
      <c r="BA761">
        <v>1</v>
      </c>
      <c r="BB761">
        <v>1</v>
      </c>
      <c r="BC761">
        <v>1</v>
      </c>
      <c r="BD761" t="s">
        <v>3</v>
      </c>
      <c r="BE761" t="s">
        <v>3</v>
      </c>
      <c r="BF761" t="s">
        <v>3</v>
      </c>
      <c r="BG761" t="s">
        <v>3</v>
      </c>
      <c r="BH761">
        <v>3</v>
      </c>
      <c r="BI761">
        <v>1</v>
      </c>
      <c r="BJ761" t="s">
        <v>614</v>
      </c>
      <c r="BM761">
        <v>47001</v>
      </c>
      <c r="BN761">
        <v>0</v>
      </c>
      <c r="BO761" t="s">
        <v>3</v>
      </c>
      <c r="BP761">
        <v>0</v>
      </c>
      <c r="BQ761">
        <v>2</v>
      </c>
      <c r="BR761">
        <v>0</v>
      </c>
      <c r="BS761">
        <v>1</v>
      </c>
      <c r="BT761">
        <v>1</v>
      </c>
      <c r="BU761">
        <v>1</v>
      </c>
      <c r="BV761">
        <v>1</v>
      </c>
      <c r="BW761">
        <v>1</v>
      </c>
      <c r="BX761">
        <v>1</v>
      </c>
      <c r="BY761" t="s">
        <v>3</v>
      </c>
      <c r="BZ761">
        <v>115</v>
      </c>
      <c r="CA761">
        <v>90</v>
      </c>
      <c r="CE761">
        <v>0</v>
      </c>
      <c r="CF761">
        <v>0</v>
      </c>
      <c r="CG761">
        <v>0</v>
      </c>
      <c r="CM761">
        <v>0</v>
      </c>
      <c r="CN761" t="s">
        <v>3</v>
      </c>
      <c r="CO761">
        <v>0</v>
      </c>
      <c r="CP761">
        <f t="shared" si="774"/>
        <v>7312.5</v>
      </c>
      <c r="CQ761">
        <f t="shared" si="775"/>
        <v>146.25</v>
      </c>
      <c r="CR761">
        <f t="shared" si="776"/>
        <v>0</v>
      </c>
      <c r="CS761">
        <f t="shared" si="777"/>
        <v>0</v>
      </c>
      <c r="CT761">
        <f t="shared" si="778"/>
        <v>0</v>
      </c>
      <c r="CU761">
        <f t="shared" si="779"/>
        <v>0</v>
      </c>
      <c r="CV761">
        <f t="shared" si="779"/>
        <v>0</v>
      </c>
      <c r="CW761">
        <f t="shared" si="779"/>
        <v>0</v>
      </c>
      <c r="CX761">
        <f t="shared" si="779"/>
        <v>0</v>
      </c>
      <c r="CY761">
        <f t="shared" si="780"/>
        <v>0</v>
      </c>
      <c r="CZ761">
        <f t="shared" si="781"/>
        <v>0</v>
      </c>
      <c r="DC761" t="s">
        <v>3</v>
      </c>
      <c r="DD761" t="s">
        <v>3</v>
      </c>
      <c r="DE761" t="s">
        <v>3</v>
      </c>
      <c r="DF761" t="s">
        <v>3</v>
      </c>
      <c r="DG761" t="s">
        <v>3</v>
      </c>
      <c r="DH761" t="s">
        <v>3</v>
      </c>
      <c r="DI761" t="s">
        <v>3</v>
      </c>
      <c r="DJ761" t="s">
        <v>3</v>
      </c>
      <c r="DK761" t="s">
        <v>3</v>
      </c>
      <c r="DL761" t="s">
        <v>3</v>
      </c>
      <c r="DM761" t="s">
        <v>3</v>
      </c>
      <c r="DN761">
        <v>0</v>
      </c>
      <c r="DO761">
        <v>0</v>
      </c>
      <c r="DP761">
        <v>1</v>
      </c>
      <c r="DQ761">
        <v>1</v>
      </c>
      <c r="DU761">
        <v>1009</v>
      </c>
      <c r="DV761" t="s">
        <v>585</v>
      </c>
      <c r="DW761" t="s">
        <v>585</v>
      </c>
      <c r="DX761">
        <v>1</v>
      </c>
      <c r="EE761">
        <v>45919639</v>
      </c>
      <c r="EF761">
        <v>2</v>
      </c>
      <c r="EG761" t="s">
        <v>24</v>
      </c>
      <c r="EH761">
        <v>0</v>
      </c>
      <c r="EI761" t="s">
        <v>3</v>
      </c>
      <c r="EJ761">
        <v>1</v>
      </c>
      <c r="EK761">
        <v>47001</v>
      </c>
      <c r="EL761" t="s">
        <v>197</v>
      </c>
      <c r="EM761" t="s">
        <v>198</v>
      </c>
      <c r="EO761" t="s">
        <v>3</v>
      </c>
      <c r="EQ761">
        <v>0</v>
      </c>
      <c r="ER761">
        <v>146.25</v>
      </c>
      <c r="ES761">
        <v>146.25</v>
      </c>
      <c r="ET761">
        <v>0</v>
      </c>
      <c r="EU761">
        <v>0</v>
      </c>
      <c r="EV761">
        <v>0</v>
      </c>
      <c r="EW761">
        <v>0</v>
      </c>
      <c r="EX761">
        <v>0</v>
      </c>
      <c r="FQ761">
        <v>0</v>
      </c>
      <c r="FR761">
        <f t="shared" si="782"/>
        <v>0</v>
      </c>
      <c r="FS761">
        <v>0</v>
      </c>
      <c r="FT761" t="s">
        <v>28</v>
      </c>
      <c r="FU761" t="s">
        <v>29</v>
      </c>
      <c r="FX761">
        <v>103.5</v>
      </c>
      <c r="FY761">
        <v>76.5</v>
      </c>
      <c r="GA761" t="s">
        <v>3</v>
      </c>
      <c r="GD761">
        <v>1</v>
      </c>
      <c r="GF761">
        <v>-1440369693</v>
      </c>
      <c r="GG761">
        <v>2</v>
      </c>
      <c r="GH761">
        <v>1</v>
      </c>
      <c r="GI761">
        <v>-2</v>
      </c>
      <c r="GJ761">
        <v>0</v>
      </c>
      <c r="GK761">
        <v>0</v>
      </c>
      <c r="GL761">
        <f t="shared" si="783"/>
        <v>0</v>
      </c>
      <c r="GM761">
        <f t="shared" si="784"/>
        <v>7312.5</v>
      </c>
      <c r="GN761">
        <f t="shared" si="785"/>
        <v>7312.5</v>
      </c>
      <c r="GO761">
        <f t="shared" si="786"/>
        <v>0</v>
      </c>
      <c r="GP761">
        <f t="shared" si="787"/>
        <v>0</v>
      </c>
      <c r="GR761">
        <v>0</v>
      </c>
      <c r="GS761">
        <v>0</v>
      </c>
      <c r="GT761">
        <v>0</v>
      </c>
      <c r="GU761" t="s">
        <v>3</v>
      </c>
      <c r="GV761">
        <f t="shared" si="788"/>
        <v>0</v>
      </c>
      <c r="GW761">
        <v>1</v>
      </c>
      <c r="GX761">
        <f t="shared" si="789"/>
        <v>0</v>
      </c>
      <c r="HA761">
        <v>0</v>
      </c>
      <c r="HB761">
        <v>0</v>
      </c>
      <c r="HC761">
        <f t="shared" si="790"/>
        <v>0</v>
      </c>
      <c r="IK761">
        <v>0</v>
      </c>
    </row>
    <row r="762" spans="1:245" x14ac:dyDescent="0.2">
      <c r="A762">
        <v>17</v>
      </c>
      <c r="B762">
        <v>1</v>
      </c>
      <c r="C762">
        <f>ROW(SmtRes!A1662)</f>
        <v>1662</v>
      </c>
      <c r="D762">
        <f>ROW(EtalonRes!A1647)</f>
        <v>1647</v>
      </c>
      <c r="E762" t="s">
        <v>615</v>
      </c>
      <c r="F762" t="s">
        <v>616</v>
      </c>
      <c r="G762" t="s">
        <v>617</v>
      </c>
      <c r="H762" t="s">
        <v>76</v>
      </c>
      <c r="I762">
        <f>ROUND(2500/100,9)</f>
        <v>25</v>
      </c>
      <c r="J762">
        <v>0</v>
      </c>
      <c r="O762">
        <f t="shared" si="760"/>
        <v>19100.240000000002</v>
      </c>
      <c r="P762">
        <f t="shared" si="761"/>
        <v>610</v>
      </c>
      <c r="Q762">
        <f t="shared" si="762"/>
        <v>9418.75</v>
      </c>
      <c r="R762">
        <f t="shared" si="763"/>
        <v>993.13</v>
      </c>
      <c r="S762">
        <f t="shared" si="764"/>
        <v>9071.49</v>
      </c>
      <c r="T762">
        <f t="shared" si="765"/>
        <v>0</v>
      </c>
      <c r="U762">
        <f t="shared" si="766"/>
        <v>1110.3249999999998</v>
      </c>
      <c r="V762">
        <f t="shared" si="767"/>
        <v>85.625</v>
      </c>
      <c r="W762">
        <f t="shared" si="768"/>
        <v>0</v>
      </c>
      <c r="X762">
        <f t="shared" si="769"/>
        <v>10467.200000000001</v>
      </c>
      <c r="Y762">
        <f t="shared" si="769"/>
        <v>7749.76</v>
      </c>
      <c r="AA762">
        <v>47636896</v>
      </c>
      <c r="AB762">
        <f t="shared" si="770"/>
        <v>764.0095</v>
      </c>
      <c r="AC762">
        <f t="shared" si="771"/>
        <v>24.4</v>
      </c>
      <c r="AD762">
        <f>ROUND(((((ET762*1.25))-((EU762*1.25)))+AE762),6)</f>
        <v>376.75</v>
      </c>
      <c r="AE762">
        <f>ROUND(((EU762*1.25)),6)</f>
        <v>39.725000000000001</v>
      </c>
      <c r="AF762">
        <f>ROUND(((EV762*1.15)),6)</f>
        <v>362.85950000000003</v>
      </c>
      <c r="AG762">
        <f t="shared" si="772"/>
        <v>0</v>
      </c>
      <c r="AH762">
        <f>((EW762*1.15))</f>
        <v>44.412999999999997</v>
      </c>
      <c r="AI762">
        <f>((EX762*1.25))</f>
        <v>3.4250000000000003</v>
      </c>
      <c r="AJ762">
        <f t="shared" si="773"/>
        <v>0</v>
      </c>
      <c r="AK762">
        <v>641.33000000000004</v>
      </c>
      <c r="AL762">
        <v>24.4</v>
      </c>
      <c r="AM762">
        <v>301.39999999999998</v>
      </c>
      <c r="AN762">
        <v>31.78</v>
      </c>
      <c r="AO762">
        <v>315.52999999999997</v>
      </c>
      <c r="AP762">
        <v>0</v>
      </c>
      <c r="AQ762">
        <v>38.619999999999997</v>
      </c>
      <c r="AR762">
        <v>2.74</v>
      </c>
      <c r="AS762">
        <v>0</v>
      </c>
      <c r="AT762">
        <v>104</v>
      </c>
      <c r="AU762">
        <v>77</v>
      </c>
      <c r="AV762">
        <v>1</v>
      </c>
      <c r="AW762">
        <v>1</v>
      </c>
      <c r="AZ762">
        <v>1</v>
      </c>
      <c r="BA762">
        <v>1</v>
      </c>
      <c r="BB762">
        <v>1</v>
      </c>
      <c r="BC762">
        <v>1</v>
      </c>
      <c r="BD762" t="s">
        <v>3</v>
      </c>
      <c r="BE762" t="s">
        <v>3</v>
      </c>
      <c r="BF762" t="s">
        <v>3</v>
      </c>
      <c r="BG762" t="s">
        <v>3</v>
      </c>
      <c r="BH762">
        <v>0</v>
      </c>
      <c r="BI762">
        <v>1</v>
      </c>
      <c r="BJ762" t="s">
        <v>618</v>
      </c>
      <c r="BM762">
        <v>47001</v>
      </c>
      <c r="BN762">
        <v>0</v>
      </c>
      <c r="BO762" t="s">
        <v>3</v>
      </c>
      <c r="BP762">
        <v>0</v>
      </c>
      <c r="BQ762">
        <v>2</v>
      </c>
      <c r="BR762">
        <v>0</v>
      </c>
      <c r="BS762">
        <v>1</v>
      </c>
      <c r="BT762">
        <v>1</v>
      </c>
      <c r="BU762">
        <v>1</v>
      </c>
      <c r="BV762">
        <v>1</v>
      </c>
      <c r="BW762">
        <v>1</v>
      </c>
      <c r="BX762">
        <v>1</v>
      </c>
      <c r="BY762" t="s">
        <v>3</v>
      </c>
      <c r="BZ762">
        <v>115</v>
      </c>
      <c r="CA762">
        <v>90</v>
      </c>
      <c r="CE762">
        <v>0</v>
      </c>
      <c r="CF762">
        <v>0</v>
      </c>
      <c r="CG762">
        <v>0</v>
      </c>
      <c r="CM762">
        <v>0</v>
      </c>
      <c r="CN762" t="s">
        <v>608</v>
      </c>
      <c r="CO762">
        <v>0</v>
      </c>
      <c r="CP762">
        <f t="shared" si="774"/>
        <v>19100.239999999998</v>
      </c>
      <c r="CQ762">
        <f t="shared" si="775"/>
        <v>24.4</v>
      </c>
      <c r="CR762">
        <f t="shared" si="776"/>
        <v>376.75</v>
      </c>
      <c r="CS762">
        <f t="shared" si="777"/>
        <v>39.725000000000001</v>
      </c>
      <c r="CT762">
        <f t="shared" si="778"/>
        <v>362.85950000000003</v>
      </c>
      <c r="CU762">
        <f t="shared" si="779"/>
        <v>0</v>
      </c>
      <c r="CV762">
        <f t="shared" si="779"/>
        <v>44.412999999999997</v>
      </c>
      <c r="CW762">
        <f t="shared" si="779"/>
        <v>3.4250000000000003</v>
      </c>
      <c r="CX762">
        <f t="shared" si="779"/>
        <v>0</v>
      </c>
      <c r="CY762">
        <f t="shared" si="780"/>
        <v>10467.2048</v>
      </c>
      <c r="CZ762">
        <f t="shared" si="781"/>
        <v>7749.7573999999986</v>
      </c>
      <c r="DC762" t="s">
        <v>3</v>
      </c>
      <c r="DD762" t="s">
        <v>3</v>
      </c>
      <c r="DE762" t="s">
        <v>609</v>
      </c>
      <c r="DF762" t="s">
        <v>609</v>
      </c>
      <c r="DG762" t="s">
        <v>52</v>
      </c>
      <c r="DH762" t="s">
        <v>3</v>
      </c>
      <c r="DI762" t="s">
        <v>52</v>
      </c>
      <c r="DJ762" t="s">
        <v>609</v>
      </c>
      <c r="DK762" t="s">
        <v>3</v>
      </c>
      <c r="DL762" t="s">
        <v>3</v>
      </c>
      <c r="DM762" t="s">
        <v>3</v>
      </c>
      <c r="DN762">
        <v>0</v>
      </c>
      <c r="DO762">
        <v>0</v>
      </c>
      <c r="DP762">
        <v>1</v>
      </c>
      <c r="DQ762">
        <v>1</v>
      </c>
      <c r="DU762">
        <v>1005</v>
      </c>
      <c r="DV762" t="s">
        <v>76</v>
      </c>
      <c r="DW762" t="s">
        <v>76</v>
      </c>
      <c r="DX762">
        <v>100</v>
      </c>
      <c r="EE762">
        <v>45919639</v>
      </c>
      <c r="EF762">
        <v>2</v>
      </c>
      <c r="EG762" t="s">
        <v>24</v>
      </c>
      <c r="EH762">
        <v>0</v>
      </c>
      <c r="EI762" t="s">
        <v>3</v>
      </c>
      <c r="EJ762">
        <v>1</v>
      </c>
      <c r="EK762">
        <v>47001</v>
      </c>
      <c r="EL762" t="s">
        <v>197</v>
      </c>
      <c r="EM762" t="s">
        <v>198</v>
      </c>
      <c r="EO762" t="s">
        <v>610</v>
      </c>
      <c r="EQ762">
        <v>0</v>
      </c>
      <c r="ER762">
        <v>641.33000000000004</v>
      </c>
      <c r="ES762">
        <v>24.4</v>
      </c>
      <c r="ET762">
        <v>301.39999999999998</v>
      </c>
      <c r="EU762">
        <v>31.78</v>
      </c>
      <c r="EV762">
        <v>315.52999999999997</v>
      </c>
      <c r="EW762">
        <v>38.619999999999997</v>
      </c>
      <c r="EX762">
        <v>2.74</v>
      </c>
      <c r="EY762">
        <v>0</v>
      </c>
      <c r="FQ762">
        <v>0</v>
      </c>
      <c r="FR762">
        <f t="shared" si="782"/>
        <v>0</v>
      </c>
      <c r="FS762">
        <v>0</v>
      </c>
      <c r="FT762" t="s">
        <v>28</v>
      </c>
      <c r="FU762" t="s">
        <v>29</v>
      </c>
      <c r="FX762">
        <v>103.5</v>
      </c>
      <c r="FY762">
        <v>76.5</v>
      </c>
      <c r="GA762" t="s">
        <v>3</v>
      </c>
      <c r="GD762">
        <v>1</v>
      </c>
      <c r="GF762">
        <v>1019307999</v>
      </c>
      <c r="GG762">
        <v>2</v>
      </c>
      <c r="GH762">
        <v>1</v>
      </c>
      <c r="GI762">
        <v>-2</v>
      </c>
      <c r="GJ762">
        <v>0</v>
      </c>
      <c r="GK762">
        <v>0</v>
      </c>
      <c r="GL762">
        <f t="shared" si="783"/>
        <v>0</v>
      </c>
      <c r="GM762">
        <f t="shared" si="784"/>
        <v>37317.199999999997</v>
      </c>
      <c r="GN762">
        <f t="shared" si="785"/>
        <v>37317.199999999997</v>
      </c>
      <c r="GO762">
        <f t="shared" si="786"/>
        <v>0</v>
      </c>
      <c r="GP762">
        <f t="shared" si="787"/>
        <v>0</v>
      </c>
      <c r="GR762">
        <v>0</v>
      </c>
      <c r="GS762">
        <v>3</v>
      </c>
      <c r="GT762">
        <v>0</v>
      </c>
      <c r="GU762" t="s">
        <v>3</v>
      </c>
      <c r="GV762">
        <f t="shared" si="788"/>
        <v>0</v>
      </c>
      <c r="GW762">
        <v>1</v>
      </c>
      <c r="GX762">
        <f t="shared" si="789"/>
        <v>0</v>
      </c>
      <c r="HA762">
        <v>0</v>
      </c>
      <c r="HB762">
        <v>0</v>
      </c>
      <c r="HC762">
        <f t="shared" si="790"/>
        <v>0</v>
      </c>
      <c r="IK762">
        <v>0</v>
      </c>
    </row>
    <row r="763" spans="1:245" x14ac:dyDescent="0.2">
      <c r="A763">
        <v>17</v>
      </c>
      <c r="B763">
        <v>1</v>
      </c>
      <c r="C763">
        <f>ROW(SmtRes!A1666)</f>
        <v>1666</v>
      </c>
      <c r="D763">
        <f>ROW(EtalonRes!A1652)</f>
        <v>1652</v>
      </c>
      <c r="E763" t="s">
        <v>615</v>
      </c>
      <c r="F763" t="s">
        <v>616</v>
      </c>
      <c r="G763" t="s">
        <v>617</v>
      </c>
      <c r="H763" t="s">
        <v>76</v>
      </c>
      <c r="I763">
        <f>ROUND(2500/100,9)</f>
        <v>25</v>
      </c>
      <c r="J763">
        <v>0</v>
      </c>
      <c r="O763">
        <f t="shared" si="760"/>
        <v>19100.240000000002</v>
      </c>
      <c r="P763">
        <f t="shared" si="761"/>
        <v>610</v>
      </c>
      <c r="Q763">
        <f t="shared" si="762"/>
        <v>9418.75</v>
      </c>
      <c r="R763">
        <f t="shared" si="763"/>
        <v>993.13</v>
      </c>
      <c r="S763">
        <f t="shared" si="764"/>
        <v>9071.49</v>
      </c>
      <c r="T763">
        <f t="shared" si="765"/>
        <v>0</v>
      </c>
      <c r="U763">
        <f t="shared" si="766"/>
        <v>1110.3249999999998</v>
      </c>
      <c r="V763">
        <f t="shared" si="767"/>
        <v>85.625</v>
      </c>
      <c r="W763">
        <f t="shared" si="768"/>
        <v>0</v>
      </c>
      <c r="X763">
        <f t="shared" si="769"/>
        <v>10467.200000000001</v>
      </c>
      <c r="Y763">
        <f t="shared" si="769"/>
        <v>7749.76</v>
      </c>
      <c r="AA763">
        <v>47641669</v>
      </c>
      <c r="AB763">
        <f t="shared" si="770"/>
        <v>764.0095</v>
      </c>
      <c r="AC763">
        <f t="shared" si="771"/>
        <v>24.4</v>
      </c>
      <c r="AD763">
        <f>ROUND(((((ET763*1.25))-((EU763*1.25)))+AE763),6)</f>
        <v>376.75</v>
      </c>
      <c r="AE763">
        <f>ROUND(((EU763*1.25)),6)</f>
        <v>39.725000000000001</v>
      </c>
      <c r="AF763">
        <f>ROUND(((EV763*1.15)),6)</f>
        <v>362.85950000000003</v>
      </c>
      <c r="AG763">
        <f t="shared" si="772"/>
        <v>0</v>
      </c>
      <c r="AH763">
        <f>((EW763*1.15))</f>
        <v>44.412999999999997</v>
      </c>
      <c r="AI763">
        <f>((EX763*1.25))</f>
        <v>3.4250000000000003</v>
      </c>
      <c r="AJ763">
        <f t="shared" si="773"/>
        <v>0</v>
      </c>
      <c r="AK763">
        <v>641.33000000000004</v>
      </c>
      <c r="AL763">
        <v>24.4</v>
      </c>
      <c r="AM763">
        <v>301.39999999999998</v>
      </c>
      <c r="AN763">
        <v>31.78</v>
      </c>
      <c r="AO763">
        <v>315.52999999999997</v>
      </c>
      <c r="AP763">
        <v>0</v>
      </c>
      <c r="AQ763">
        <v>38.619999999999997</v>
      </c>
      <c r="AR763">
        <v>2.74</v>
      </c>
      <c r="AS763">
        <v>0</v>
      </c>
      <c r="AT763">
        <v>104</v>
      </c>
      <c r="AU763">
        <v>77</v>
      </c>
      <c r="AV763">
        <v>1</v>
      </c>
      <c r="AW763">
        <v>1</v>
      </c>
      <c r="AZ763">
        <v>1</v>
      </c>
      <c r="BA763">
        <v>1</v>
      </c>
      <c r="BB763">
        <v>1</v>
      </c>
      <c r="BC763">
        <v>1</v>
      </c>
      <c r="BD763" t="s">
        <v>3</v>
      </c>
      <c r="BE763" t="s">
        <v>3</v>
      </c>
      <c r="BF763" t="s">
        <v>3</v>
      </c>
      <c r="BG763" t="s">
        <v>3</v>
      </c>
      <c r="BH763">
        <v>0</v>
      </c>
      <c r="BI763">
        <v>1</v>
      </c>
      <c r="BJ763" t="s">
        <v>618</v>
      </c>
      <c r="BM763">
        <v>47001</v>
      </c>
      <c r="BN763">
        <v>0</v>
      </c>
      <c r="BO763" t="s">
        <v>3</v>
      </c>
      <c r="BP763">
        <v>0</v>
      </c>
      <c r="BQ763">
        <v>2</v>
      </c>
      <c r="BR763">
        <v>0</v>
      </c>
      <c r="BS763">
        <v>1</v>
      </c>
      <c r="BT763">
        <v>1</v>
      </c>
      <c r="BU763">
        <v>1</v>
      </c>
      <c r="BV763">
        <v>1</v>
      </c>
      <c r="BW763">
        <v>1</v>
      </c>
      <c r="BX763">
        <v>1</v>
      </c>
      <c r="BY763" t="s">
        <v>3</v>
      </c>
      <c r="BZ763">
        <v>115</v>
      </c>
      <c r="CA763">
        <v>90</v>
      </c>
      <c r="CE763">
        <v>0</v>
      </c>
      <c r="CF763">
        <v>0</v>
      </c>
      <c r="CG763">
        <v>0</v>
      </c>
      <c r="CM763">
        <v>0</v>
      </c>
      <c r="CN763" t="s">
        <v>608</v>
      </c>
      <c r="CO763">
        <v>0</v>
      </c>
      <c r="CP763">
        <f t="shared" si="774"/>
        <v>19100.239999999998</v>
      </c>
      <c r="CQ763">
        <f t="shared" si="775"/>
        <v>24.4</v>
      </c>
      <c r="CR763">
        <f t="shared" si="776"/>
        <v>376.75</v>
      </c>
      <c r="CS763">
        <f t="shared" si="777"/>
        <v>39.725000000000001</v>
      </c>
      <c r="CT763">
        <f t="shared" si="778"/>
        <v>362.85950000000003</v>
      </c>
      <c r="CU763">
        <f t="shared" si="779"/>
        <v>0</v>
      </c>
      <c r="CV763">
        <f t="shared" si="779"/>
        <v>44.412999999999997</v>
      </c>
      <c r="CW763">
        <f t="shared" si="779"/>
        <v>3.4250000000000003</v>
      </c>
      <c r="CX763">
        <f t="shared" si="779"/>
        <v>0</v>
      </c>
      <c r="CY763">
        <f t="shared" si="780"/>
        <v>10467.2048</v>
      </c>
      <c r="CZ763">
        <f t="shared" si="781"/>
        <v>7749.7573999999986</v>
      </c>
      <c r="DC763" t="s">
        <v>3</v>
      </c>
      <c r="DD763" t="s">
        <v>3</v>
      </c>
      <c r="DE763" t="s">
        <v>609</v>
      </c>
      <c r="DF763" t="s">
        <v>609</v>
      </c>
      <c r="DG763" t="s">
        <v>52</v>
      </c>
      <c r="DH763" t="s">
        <v>3</v>
      </c>
      <c r="DI763" t="s">
        <v>52</v>
      </c>
      <c r="DJ763" t="s">
        <v>609</v>
      </c>
      <c r="DK763" t="s">
        <v>3</v>
      </c>
      <c r="DL763" t="s">
        <v>3</v>
      </c>
      <c r="DM763" t="s">
        <v>3</v>
      </c>
      <c r="DN763">
        <v>0</v>
      </c>
      <c r="DO763">
        <v>0</v>
      </c>
      <c r="DP763">
        <v>1</v>
      </c>
      <c r="DQ763">
        <v>1</v>
      </c>
      <c r="DU763">
        <v>1005</v>
      </c>
      <c r="DV763" t="s">
        <v>76</v>
      </c>
      <c r="DW763" t="s">
        <v>76</v>
      </c>
      <c r="DX763">
        <v>100</v>
      </c>
      <c r="EE763">
        <v>45919639</v>
      </c>
      <c r="EF763">
        <v>2</v>
      </c>
      <c r="EG763" t="s">
        <v>24</v>
      </c>
      <c r="EH763">
        <v>0</v>
      </c>
      <c r="EI763" t="s">
        <v>3</v>
      </c>
      <c r="EJ763">
        <v>1</v>
      </c>
      <c r="EK763">
        <v>47001</v>
      </c>
      <c r="EL763" t="s">
        <v>197</v>
      </c>
      <c r="EM763" t="s">
        <v>198</v>
      </c>
      <c r="EO763" t="s">
        <v>610</v>
      </c>
      <c r="EQ763">
        <v>0</v>
      </c>
      <c r="ER763">
        <v>641.33000000000004</v>
      </c>
      <c r="ES763">
        <v>24.4</v>
      </c>
      <c r="ET763">
        <v>301.39999999999998</v>
      </c>
      <c r="EU763">
        <v>31.78</v>
      </c>
      <c r="EV763">
        <v>315.52999999999997</v>
      </c>
      <c r="EW763">
        <v>38.619999999999997</v>
      </c>
      <c r="EX763">
        <v>2.74</v>
      </c>
      <c r="EY763">
        <v>0</v>
      </c>
      <c r="FQ763">
        <v>0</v>
      </c>
      <c r="FR763">
        <f t="shared" si="782"/>
        <v>0</v>
      </c>
      <c r="FS763">
        <v>0</v>
      </c>
      <c r="FT763" t="s">
        <v>28</v>
      </c>
      <c r="FU763" t="s">
        <v>29</v>
      </c>
      <c r="FX763">
        <v>103.5</v>
      </c>
      <c r="FY763">
        <v>76.5</v>
      </c>
      <c r="GA763" t="s">
        <v>3</v>
      </c>
      <c r="GD763">
        <v>1</v>
      </c>
      <c r="GF763">
        <v>1019307999</v>
      </c>
      <c r="GG763">
        <v>2</v>
      </c>
      <c r="GH763">
        <v>1</v>
      </c>
      <c r="GI763">
        <v>-2</v>
      </c>
      <c r="GJ763">
        <v>0</v>
      </c>
      <c r="GK763">
        <v>0</v>
      </c>
      <c r="GL763">
        <f t="shared" si="783"/>
        <v>0</v>
      </c>
      <c r="GM763">
        <f t="shared" si="784"/>
        <v>37317.199999999997</v>
      </c>
      <c r="GN763">
        <f t="shared" si="785"/>
        <v>37317.199999999997</v>
      </c>
      <c r="GO763">
        <f t="shared" si="786"/>
        <v>0</v>
      </c>
      <c r="GP763">
        <f t="shared" si="787"/>
        <v>0</v>
      </c>
      <c r="GR763">
        <v>0</v>
      </c>
      <c r="GS763">
        <v>0</v>
      </c>
      <c r="GT763">
        <v>0</v>
      </c>
      <c r="GU763" t="s">
        <v>3</v>
      </c>
      <c r="GV763">
        <f t="shared" si="788"/>
        <v>0</v>
      </c>
      <c r="GW763">
        <v>1</v>
      </c>
      <c r="GX763">
        <f t="shared" si="789"/>
        <v>0</v>
      </c>
      <c r="HA763">
        <v>0</v>
      </c>
      <c r="HB763">
        <v>0</v>
      </c>
      <c r="HC763">
        <f t="shared" si="790"/>
        <v>0</v>
      </c>
      <c r="IK763">
        <v>0</v>
      </c>
    </row>
    <row r="765" spans="1:245" x14ac:dyDescent="0.2">
      <c r="A765">
        <v>51</v>
      </c>
      <c r="B765">
        <f>B752</f>
        <v>1</v>
      </c>
      <c r="C765">
        <f>A752</f>
        <v>4</v>
      </c>
      <c r="D765">
        <f>ROW(A752)</f>
        <v>752</v>
      </c>
      <c r="F765" t="str">
        <f>IF(F752&lt;&gt;"",F752,"")</f>
        <v>Новый раздел</v>
      </c>
      <c r="G765" t="str">
        <f>IF(G752&lt;&gt;"",G752,"")</f>
        <v>Благоустройство</v>
      </c>
      <c r="H765">
        <v>0</v>
      </c>
      <c r="O765">
        <f t="shared" ref="O765:T765" si="791">ROUND(AB765,2)</f>
        <v>96806.38</v>
      </c>
      <c r="P765">
        <f t="shared" si="791"/>
        <v>57995</v>
      </c>
      <c r="Q765">
        <f t="shared" si="791"/>
        <v>19073.61</v>
      </c>
      <c r="R765">
        <f t="shared" si="791"/>
        <v>2020.4</v>
      </c>
      <c r="S765">
        <f t="shared" si="791"/>
        <v>19737.77</v>
      </c>
      <c r="T765">
        <f t="shared" si="791"/>
        <v>0</v>
      </c>
      <c r="U765">
        <f>AH765</f>
        <v>2442.3699999999994</v>
      </c>
      <c r="V765">
        <f>AI765</f>
        <v>173.765625</v>
      </c>
      <c r="W765">
        <f>ROUND(AJ765,2)</f>
        <v>0</v>
      </c>
      <c r="X765">
        <f>ROUND(AK765,2)</f>
        <v>22628.49</v>
      </c>
      <c r="Y765">
        <f>ROUND(AL765,2)</f>
        <v>16753.79</v>
      </c>
      <c r="AB765">
        <f>ROUND(SUMIF(AA756:AA763,"=47636896",O756:O763),2)</f>
        <v>96806.38</v>
      </c>
      <c r="AC765">
        <f>ROUND(SUMIF(AA756:AA763,"=47636896",P756:P763),2)</f>
        <v>57995</v>
      </c>
      <c r="AD765">
        <f>ROUND(SUMIF(AA756:AA763,"=47636896",Q756:Q763),2)</f>
        <v>19073.61</v>
      </c>
      <c r="AE765">
        <f>ROUND(SUMIF(AA756:AA763,"=47636896",R756:R763),2)</f>
        <v>2020.4</v>
      </c>
      <c r="AF765">
        <f>ROUND(SUMIF(AA756:AA763,"=47636896",S756:S763),2)</f>
        <v>19737.77</v>
      </c>
      <c r="AG765">
        <f>ROUND(SUMIF(AA756:AA763,"=47636896",T756:T763),2)</f>
        <v>0</v>
      </c>
      <c r="AH765">
        <f>SUMIF(AA756:AA763,"=47636896",U756:U763)</f>
        <v>2442.3699999999994</v>
      </c>
      <c r="AI765">
        <f>SUMIF(AA756:AA763,"=47636896",V756:V763)</f>
        <v>173.765625</v>
      </c>
      <c r="AJ765">
        <f>ROUND(SUMIF(AA756:AA763,"=47636896",W756:W763),2)</f>
        <v>0</v>
      </c>
      <c r="AK765">
        <f>ROUND(SUMIF(AA756:AA763,"=47636896",X756:X763),2)</f>
        <v>22628.49</v>
      </c>
      <c r="AL765">
        <f>ROUND(SUMIF(AA756:AA763,"=47636896",Y756:Y763),2)</f>
        <v>16753.79</v>
      </c>
      <c r="AO765">
        <f t="shared" ref="AO765:BC765" si="792">ROUND(BX765,2)</f>
        <v>0</v>
      </c>
      <c r="AP765">
        <f t="shared" si="792"/>
        <v>0</v>
      </c>
      <c r="AQ765">
        <f t="shared" si="792"/>
        <v>0</v>
      </c>
      <c r="AR765">
        <f t="shared" si="792"/>
        <v>136188.66</v>
      </c>
      <c r="AS765">
        <f t="shared" si="792"/>
        <v>136188.66</v>
      </c>
      <c r="AT765">
        <f t="shared" si="792"/>
        <v>0</v>
      </c>
      <c r="AU765">
        <f t="shared" si="792"/>
        <v>0</v>
      </c>
      <c r="AV765">
        <f t="shared" si="792"/>
        <v>57995</v>
      </c>
      <c r="AW765">
        <f t="shared" si="792"/>
        <v>57995</v>
      </c>
      <c r="AX765">
        <f t="shared" si="792"/>
        <v>0</v>
      </c>
      <c r="AY765">
        <f t="shared" si="792"/>
        <v>57995</v>
      </c>
      <c r="AZ765">
        <f t="shared" si="792"/>
        <v>0</v>
      </c>
      <c r="BA765">
        <f t="shared" si="792"/>
        <v>0</v>
      </c>
      <c r="BB765">
        <f t="shared" si="792"/>
        <v>0</v>
      </c>
      <c r="BC765">
        <f t="shared" si="792"/>
        <v>0</v>
      </c>
      <c r="BX765">
        <f>ROUND(SUMIF(AA756:AA763,"=47636896",FQ756:FQ763),2)</f>
        <v>0</v>
      </c>
      <c r="BY765">
        <f>ROUND(SUMIF(AA756:AA763,"=47636896",FR756:FR763),2)</f>
        <v>0</v>
      </c>
      <c r="BZ765">
        <f>ROUND(SUMIF(AA756:AA763,"=47636896",GL756:GL763),2)</f>
        <v>0</v>
      </c>
      <c r="CA765">
        <f>ROUND(SUMIF(AA756:AA763,"=47636896",GM756:GM763),2)</f>
        <v>136188.66</v>
      </c>
      <c r="CB765">
        <f>ROUND(SUMIF(AA756:AA763,"=47636896",GN756:GN763),2)</f>
        <v>136188.66</v>
      </c>
      <c r="CC765">
        <f>ROUND(SUMIF(AA756:AA763,"=47636896",GO756:GO763),2)</f>
        <v>0</v>
      </c>
      <c r="CD765">
        <f>ROUND(SUMIF(AA756:AA763,"=47636896",GP756:GP763),2)</f>
        <v>0</v>
      </c>
      <c r="CE765">
        <f>AC765-BX765</f>
        <v>57995</v>
      </c>
      <c r="CF765">
        <f>AC765-BY765</f>
        <v>57995</v>
      </c>
      <c r="CG765">
        <f>BX765-BZ765</f>
        <v>0</v>
      </c>
      <c r="CH765">
        <f>AC765-BX765-BY765+BZ765</f>
        <v>57995</v>
      </c>
      <c r="CI765">
        <f>BY765-BZ765</f>
        <v>0</v>
      </c>
      <c r="CJ765">
        <f>ROUND(SUMIF(AA756:AA763,"=47636896",GX756:GX763),2)</f>
        <v>0</v>
      </c>
      <c r="CK765">
        <f>ROUND(SUMIF(AA756:AA763,"=47636896",GY756:GY763),2)</f>
        <v>0</v>
      </c>
      <c r="CL765">
        <f>ROUND(SUMIF(AA756:AA763,"=47636896",GZ756:GZ763),2)</f>
        <v>0</v>
      </c>
      <c r="DG765">
        <f t="shared" ref="DG765:DL765" si="793">ROUND(DT765,2)</f>
        <v>96806.38</v>
      </c>
      <c r="DH765">
        <f t="shared" si="793"/>
        <v>57995</v>
      </c>
      <c r="DI765">
        <f t="shared" si="793"/>
        <v>19073.61</v>
      </c>
      <c r="DJ765">
        <f t="shared" si="793"/>
        <v>2020.4</v>
      </c>
      <c r="DK765">
        <f t="shared" si="793"/>
        <v>19737.77</v>
      </c>
      <c r="DL765">
        <f t="shared" si="793"/>
        <v>0</v>
      </c>
      <c r="DM765">
        <f>DZ765</f>
        <v>2442.3699999999994</v>
      </c>
      <c r="DN765">
        <f>EA765</f>
        <v>173.765625</v>
      </c>
      <c r="DO765">
        <f>ROUND(EB765,2)</f>
        <v>0</v>
      </c>
      <c r="DP765">
        <f>ROUND(EC765,2)</f>
        <v>22628.49</v>
      </c>
      <c r="DQ765">
        <f>ROUND(ED765,2)</f>
        <v>16753.79</v>
      </c>
      <c r="DT765">
        <f>ROUND(SUMIF(AA756:AA763,"=47641669",O756:O763),2)</f>
        <v>96806.38</v>
      </c>
      <c r="DU765">
        <f>ROUND(SUMIF(AA756:AA763,"=47641669",P756:P763),2)</f>
        <v>57995</v>
      </c>
      <c r="DV765">
        <f>ROUND(SUMIF(AA756:AA763,"=47641669",Q756:Q763),2)</f>
        <v>19073.61</v>
      </c>
      <c r="DW765">
        <f>ROUND(SUMIF(AA756:AA763,"=47641669",R756:R763),2)</f>
        <v>2020.4</v>
      </c>
      <c r="DX765">
        <f>ROUND(SUMIF(AA756:AA763,"=47641669",S756:S763),2)</f>
        <v>19737.77</v>
      </c>
      <c r="DY765">
        <f>ROUND(SUMIF(AA756:AA763,"=47641669",T756:T763),2)</f>
        <v>0</v>
      </c>
      <c r="DZ765">
        <f>SUMIF(AA756:AA763,"=47641669",U756:U763)</f>
        <v>2442.3699999999994</v>
      </c>
      <c r="EA765">
        <f>SUMIF(AA756:AA763,"=47641669",V756:V763)</f>
        <v>173.765625</v>
      </c>
      <c r="EB765">
        <f>ROUND(SUMIF(AA756:AA763,"=47641669",W756:W763),2)</f>
        <v>0</v>
      </c>
      <c r="EC765">
        <f>ROUND(SUMIF(AA756:AA763,"=47641669",X756:X763),2)</f>
        <v>22628.49</v>
      </c>
      <c r="ED765">
        <f>ROUND(SUMIF(AA756:AA763,"=47641669",Y756:Y763),2)</f>
        <v>16753.79</v>
      </c>
      <c r="EG765">
        <f t="shared" ref="EG765:EU765" si="794">ROUND(FP765,2)</f>
        <v>0</v>
      </c>
      <c r="EH765">
        <f t="shared" si="794"/>
        <v>0</v>
      </c>
      <c r="EI765">
        <f t="shared" si="794"/>
        <v>0</v>
      </c>
      <c r="EJ765">
        <f t="shared" si="794"/>
        <v>136188.66</v>
      </c>
      <c r="EK765">
        <f t="shared" si="794"/>
        <v>136188.66</v>
      </c>
      <c r="EL765">
        <f t="shared" si="794"/>
        <v>0</v>
      </c>
      <c r="EM765">
        <f t="shared" si="794"/>
        <v>0</v>
      </c>
      <c r="EN765">
        <f t="shared" si="794"/>
        <v>57995</v>
      </c>
      <c r="EO765">
        <f t="shared" si="794"/>
        <v>57995</v>
      </c>
      <c r="EP765">
        <f t="shared" si="794"/>
        <v>0</v>
      </c>
      <c r="EQ765">
        <f t="shared" si="794"/>
        <v>57995</v>
      </c>
      <c r="ER765">
        <f t="shared" si="794"/>
        <v>0</v>
      </c>
      <c r="ES765">
        <f t="shared" si="794"/>
        <v>0</v>
      </c>
      <c r="ET765">
        <f t="shared" si="794"/>
        <v>0</v>
      </c>
      <c r="EU765">
        <f t="shared" si="794"/>
        <v>0</v>
      </c>
      <c r="FP765">
        <f>ROUND(SUMIF(AA756:AA763,"=47641669",FQ756:FQ763),2)</f>
        <v>0</v>
      </c>
      <c r="FQ765">
        <f>ROUND(SUMIF(AA756:AA763,"=47641669",FR756:FR763),2)</f>
        <v>0</v>
      </c>
      <c r="FR765">
        <f>ROUND(SUMIF(AA756:AA763,"=47641669",GL756:GL763),2)</f>
        <v>0</v>
      </c>
      <c r="FS765">
        <f>ROUND(SUMIF(AA756:AA763,"=47641669",GM756:GM763),2)</f>
        <v>136188.66</v>
      </c>
      <c r="FT765">
        <f>ROUND(SUMIF(AA756:AA763,"=47641669",GN756:GN763),2)</f>
        <v>136188.66</v>
      </c>
      <c r="FU765">
        <f>ROUND(SUMIF(AA756:AA763,"=47641669",GO756:GO763),2)</f>
        <v>0</v>
      </c>
      <c r="FV765">
        <f>ROUND(SUMIF(AA756:AA763,"=47641669",GP756:GP763),2)</f>
        <v>0</v>
      </c>
      <c r="FW765">
        <f>DU765-FP765</f>
        <v>57995</v>
      </c>
      <c r="FX765">
        <f>DU765-FQ765</f>
        <v>57995</v>
      </c>
      <c r="FY765">
        <f>FP765-FR765</f>
        <v>0</v>
      </c>
      <c r="FZ765">
        <f>DU765-FP765-FQ765+FR765</f>
        <v>57995</v>
      </c>
      <c r="GA765">
        <f>FQ765-FR765</f>
        <v>0</v>
      </c>
      <c r="GB765">
        <f>ROUND(SUMIF(AA756:AA763,"=47641669",GX756:GX763),2)</f>
        <v>0</v>
      </c>
      <c r="GC765">
        <f>ROUND(SUMIF(AA756:AA763,"=47641669",GY756:GY763),2)</f>
        <v>0</v>
      </c>
      <c r="GD765">
        <f>ROUND(SUMIF(AA756:AA763,"=47641669",GZ756:GZ763),2)</f>
        <v>0</v>
      </c>
      <c r="GX765">
        <v>0</v>
      </c>
    </row>
    <row r="767" spans="1:245" x14ac:dyDescent="0.2">
      <c r="A767">
        <v>50</v>
      </c>
      <c r="B767">
        <v>0</v>
      </c>
      <c r="C767">
        <v>0</v>
      </c>
      <c r="D767">
        <v>1</v>
      </c>
      <c r="E767">
        <v>201</v>
      </c>
      <c r="F767">
        <f>ROUND(Source!O765,O767)</f>
        <v>96806.38</v>
      </c>
      <c r="G767" t="s">
        <v>138</v>
      </c>
      <c r="H767" t="s">
        <v>139</v>
      </c>
      <c r="K767">
        <v>201</v>
      </c>
      <c r="L767">
        <v>1</v>
      </c>
      <c r="M767">
        <v>3</v>
      </c>
      <c r="N767" t="s">
        <v>3</v>
      </c>
      <c r="O767">
        <v>2</v>
      </c>
      <c r="P767">
        <f>ROUND(Source!DG765,O767)</f>
        <v>96806.38</v>
      </c>
    </row>
    <row r="768" spans="1:245" x14ac:dyDescent="0.2">
      <c r="A768">
        <v>50</v>
      </c>
      <c r="B768">
        <v>0</v>
      </c>
      <c r="C768">
        <v>0</v>
      </c>
      <c r="D768">
        <v>1</v>
      </c>
      <c r="E768">
        <v>202</v>
      </c>
      <c r="F768">
        <f>ROUND(Source!P765,O768)</f>
        <v>57995</v>
      </c>
      <c r="G768" t="s">
        <v>140</v>
      </c>
      <c r="H768" t="s">
        <v>141</v>
      </c>
      <c r="K768">
        <v>202</v>
      </c>
      <c r="L768">
        <v>2</v>
      </c>
      <c r="M768">
        <v>3</v>
      </c>
      <c r="N768" t="s">
        <v>3</v>
      </c>
      <c r="O768">
        <v>2</v>
      </c>
      <c r="P768">
        <f>ROUND(Source!DH765,O768)</f>
        <v>57995</v>
      </c>
    </row>
    <row r="769" spans="1:16" x14ac:dyDescent="0.2">
      <c r="A769">
        <v>50</v>
      </c>
      <c r="B769">
        <v>0</v>
      </c>
      <c r="C769">
        <v>0</v>
      </c>
      <c r="D769">
        <v>1</v>
      </c>
      <c r="E769">
        <v>222</v>
      </c>
      <c r="F769">
        <f>ROUND(Source!AO765,O769)</f>
        <v>0</v>
      </c>
      <c r="G769" t="s">
        <v>142</v>
      </c>
      <c r="H769" t="s">
        <v>143</v>
      </c>
      <c r="K769">
        <v>222</v>
      </c>
      <c r="L769">
        <v>3</v>
      </c>
      <c r="M769">
        <v>3</v>
      </c>
      <c r="N769" t="s">
        <v>3</v>
      </c>
      <c r="O769">
        <v>2</v>
      </c>
      <c r="P769">
        <f>ROUND(Source!EG765,O769)</f>
        <v>0</v>
      </c>
    </row>
    <row r="770" spans="1:16" x14ac:dyDescent="0.2">
      <c r="A770">
        <v>50</v>
      </c>
      <c r="B770">
        <v>0</v>
      </c>
      <c r="C770">
        <v>0</v>
      </c>
      <c r="D770">
        <v>1</v>
      </c>
      <c r="E770">
        <v>225</v>
      </c>
      <c r="F770">
        <f>ROUND(Source!AV765,O770)</f>
        <v>57995</v>
      </c>
      <c r="G770" t="s">
        <v>144</v>
      </c>
      <c r="H770" t="s">
        <v>145</v>
      </c>
      <c r="K770">
        <v>225</v>
      </c>
      <c r="L770">
        <v>4</v>
      </c>
      <c r="M770">
        <v>3</v>
      </c>
      <c r="N770" t="s">
        <v>3</v>
      </c>
      <c r="O770">
        <v>2</v>
      </c>
      <c r="P770">
        <f>ROUND(Source!EN765,O770)</f>
        <v>57995</v>
      </c>
    </row>
    <row r="771" spans="1:16" x14ac:dyDescent="0.2">
      <c r="A771">
        <v>50</v>
      </c>
      <c r="B771">
        <v>0</v>
      </c>
      <c r="C771">
        <v>0</v>
      </c>
      <c r="D771">
        <v>1</v>
      </c>
      <c r="E771">
        <v>226</v>
      </c>
      <c r="F771">
        <f>ROUND(Source!AW765,O771)</f>
        <v>57995</v>
      </c>
      <c r="G771" t="s">
        <v>146</v>
      </c>
      <c r="H771" t="s">
        <v>147</v>
      </c>
      <c r="K771">
        <v>226</v>
      </c>
      <c r="L771">
        <v>5</v>
      </c>
      <c r="M771">
        <v>3</v>
      </c>
      <c r="N771" t="s">
        <v>3</v>
      </c>
      <c r="O771">
        <v>2</v>
      </c>
      <c r="P771">
        <f>ROUND(Source!EO765,O771)</f>
        <v>57995</v>
      </c>
    </row>
    <row r="772" spans="1:16" x14ac:dyDescent="0.2">
      <c r="A772">
        <v>50</v>
      </c>
      <c r="B772">
        <v>0</v>
      </c>
      <c r="C772">
        <v>0</v>
      </c>
      <c r="D772">
        <v>1</v>
      </c>
      <c r="E772">
        <v>227</v>
      </c>
      <c r="F772">
        <f>ROUND(Source!AX765,O772)</f>
        <v>0</v>
      </c>
      <c r="G772" t="s">
        <v>148</v>
      </c>
      <c r="H772" t="s">
        <v>149</v>
      </c>
      <c r="K772">
        <v>227</v>
      </c>
      <c r="L772">
        <v>6</v>
      </c>
      <c r="M772">
        <v>3</v>
      </c>
      <c r="N772" t="s">
        <v>3</v>
      </c>
      <c r="O772">
        <v>2</v>
      </c>
      <c r="P772">
        <f>ROUND(Source!EP765,O772)</f>
        <v>0</v>
      </c>
    </row>
    <row r="773" spans="1:16" x14ac:dyDescent="0.2">
      <c r="A773">
        <v>50</v>
      </c>
      <c r="B773">
        <v>0</v>
      </c>
      <c r="C773">
        <v>0</v>
      </c>
      <c r="D773">
        <v>1</v>
      </c>
      <c r="E773">
        <v>228</v>
      </c>
      <c r="F773">
        <f>ROUND(Source!AY765,O773)</f>
        <v>57995</v>
      </c>
      <c r="G773" t="s">
        <v>150</v>
      </c>
      <c r="H773" t="s">
        <v>151</v>
      </c>
      <c r="K773">
        <v>228</v>
      </c>
      <c r="L773">
        <v>7</v>
      </c>
      <c r="M773">
        <v>3</v>
      </c>
      <c r="N773" t="s">
        <v>3</v>
      </c>
      <c r="O773">
        <v>2</v>
      </c>
      <c r="P773">
        <f>ROUND(Source!EQ765,O773)</f>
        <v>57995</v>
      </c>
    </row>
    <row r="774" spans="1:16" x14ac:dyDescent="0.2">
      <c r="A774">
        <v>50</v>
      </c>
      <c r="B774">
        <v>0</v>
      </c>
      <c r="C774">
        <v>0</v>
      </c>
      <c r="D774">
        <v>1</v>
      </c>
      <c r="E774">
        <v>216</v>
      </c>
      <c r="F774">
        <f>ROUND(Source!AP765,O774)</f>
        <v>0</v>
      </c>
      <c r="G774" t="s">
        <v>152</v>
      </c>
      <c r="H774" t="s">
        <v>153</v>
      </c>
      <c r="K774">
        <v>216</v>
      </c>
      <c r="L774">
        <v>8</v>
      </c>
      <c r="M774">
        <v>3</v>
      </c>
      <c r="N774" t="s">
        <v>3</v>
      </c>
      <c r="O774">
        <v>2</v>
      </c>
      <c r="P774">
        <f>ROUND(Source!EH765,O774)</f>
        <v>0</v>
      </c>
    </row>
    <row r="775" spans="1:16" x14ac:dyDescent="0.2">
      <c r="A775">
        <v>50</v>
      </c>
      <c r="B775">
        <v>0</v>
      </c>
      <c r="C775">
        <v>0</v>
      </c>
      <c r="D775">
        <v>1</v>
      </c>
      <c r="E775">
        <v>223</v>
      </c>
      <c r="F775">
        <f>ROUND(Source!AQ765,O775)</f>
        <v>0</v>
      </c>
      <c r="G775" t="s">
        <v>154</v>
      </c>
      <c r="H775" t="s">
        <v>155</v>
      </c>
      <c r="K775">
        <v>223</v>
      </c>
      <c r="L775">
        <v>9</v>
      </c>
      <c r="M775">
        <v>3</v>
      </c>
      <c r="N775" t="s">
        <v>3</v>
      </c>
      <c r="O775">
        <v>2</v>
      </c>
      <c r="P775">
        <f>ROUND(Source!EI765,O775)</f>
        <v>0</v>
      </c>
    </row>
    <row r="776" spans="1:16" x14ac:dyDescent="0.2">
      <c r="A776">
        <v>50</v>
      </c>
      <c r="B776">
        <v>0</v>
      </c>
      <c r="C776">
        <v>0</v>
      </c>
      <c r="D776">
        <v>1</v>
      </c>
      <c r="E776">
        <v>229</v>
      </c>
      <c r="F776">
        <f>ROUND(Source!AZ765,O776)</f>
        <v>0</v>
      </c>
      <c r="G776" t="s">
        <v>156</v>
      </c>
      <c r="H776" t="s">
        <v>157</v>
      </c>
      <c r="K776">
        <v>229</v>
      </c>
      <c r="L776">
        <v>10</v>
      </c>
      <c r="M776">
        <v>3</v>
      </c>
      <c r="N776" t="s">
        <v>3</v>
      </c>
      <c r="O776">
        <v>2</v>
      </c>
      <c r="P776">
        <f>ROUND(Source!ER765,O776)</f>
        <v>0</v>
      </c>
    </row>
    <row r="777" spans="1:16" x14ac:dyDescent="0.2">
      <c r="A777">
        <v>50</v>
      </c>
      <c r="B777">
        <v>0</v>
      </c>
      <c r="C777">
        <v>0</v>
      </c>
      <c r="D777">
        <v>1</v>
      </c>
      <c r="E777">
        <v>203</v>
      </c>
      <c r="F777">
        <f>ROUND(Source!Q765,O777)</f>
        <v>19073.61</v>
      </c>
      <c r="G777" t="s">
        <v>158</v>
      </c>
      <c r="H777" t="s">
        <v>159</v>
      </c>
      <c r="K777">
        <v>203</v>
      </c>
      <c r="L777">
        <v>11</v>
      </c>
      <c r="M777">
        <v>3</v>
      </c>
      <c r="N777" t="s">
        <v>3</v>
      </c>
      <c r="O777">
        <v>2</v>
      </c>
      <c r="P777">
        <f>ROUND(Source!DI765,O777)</f>
        <v>19073.61</v>
      </c>
    </row>
    <row r="778" spans="1:16" x14ac:dyDescent="0.2">
      <c r="A778">
        <v>50</v>
      </c>
      <c r="B778">
        <v>0</v>
      </c>
      <c r="C778">
        <v>0</v>
      </c>
      <c r="D778">
        <v>1</v>
      </c>
      <c r="E778">
        <v>231</v>
      </c>
      <c r="F778">
        <f>ROUND(Source!BB765,O778)</f>
        <v>0</v>
      </c>
      <c r="G778" t="s">
        <v>160</v>
      </c>
      <c r="H778" t="s">
        <v>161</v>
      </c>
      <c r="K778">
        <v>231</v>
      </c>
      <c r="L778">
        <v>12</v>
      </c>
      <c r="M778">
        <v>3</v>
      </c>
      <c r="N778" t="s">
        <v>3</v>
      </c>
      <c r="O778">
        <v>2</v>
      </c>
      <c r="P778">
        <f>ROUND(Source!ET765,O778)</f>
        <v>0</v>
      </c>
    </row>
    <row r="779" spans="1:16" x14ac:dyDescent="0.2">
      <c r="A779">
        <v>50</v>
      </c>
      <c r="B779">
        <v>0</v>
      </c>
      <c r="C779">
        <v>0</v>
      </c>
      <c r="D779">
        <v>1</v>
      </c>
      <c r="E779">
        <v>204</v>
      </c>
      <c r="F779">
        <f>ROUND(Source!R765,O779)</f>
        <v>2020.4</v>
      </c>
      <c r="G779" t="s">
        <v>162</v>
      </c>
      <c r="H779" t="s">
        <v>163</v>
      </c>
      <c r="K779">
        <v>204</v>
      </c>
      <c r="L779">
        <v>13</v>
      </c>
      <c r="M779">
        <v>3</v>
      </c>
      <c r="N779" t="s">
        <v>3</v>
      </c>
      <c r="O779">
        <v>2</v>
      </c>
      <c r="P779">
        <f>ROUND(Source!DJ765,O779)</f>
        <v>2020.4</v>
      </c>
    </row>
    <row r="780" spans="1:16" x14ac:dyDescent="0.2">
      <c r="A780">
        <v>50</v>
      </c>
      <c r="B780">
        <v>0</v>
      </c>
      <c r="C780">
        <v>0</v>
      </c>
      <c r="D780">
        <v>1</v>
      </c>
      <c r="E780">
        <v>205</v>
      </c>
      <c r="F780">
        <f>ROUND(Source!S765,O780)</f>
        <v>19737.77</v>
      </c>
      <c r="G780" t="s">
        <v>164</v>
      </c>
      <c r="H780" t="s">
        <v>165</v>
      </c>
      <c r="K780">
        <v>205</v>
      </c>
      <c r="L780">
        <v>14</v>
      </c>
      <c r="M780">
        <v>3</v>
      </c>
      <c r="N780" t="s">
        <v>3</v>
      </c>
      <c r="O780">
        <v>2</v>
      </c>
      <c r="P780">
        <f>ROUND(Source!DK765,O780)</f>
        <v>19737.77</v>
      </c>
    </row>
    <row r="781" spans="1:16" x14ac:dyDescent="0.2">
      <c r="A781">
        <v>50</v>
      </c>
      <c r="B781">
        <v>0</v>
      </c>
      <c r="C781">
        <v>0</v>
      </c>
      <c r="D781">
        <v>1</v>
      </c>
      <c r="E781">
        <v>232</v>
      </c>
      <c r="F781">
        <f>ROUND(Source!BC765,O781)</f>
        <v>0</v>
      </c>
      <c r="G781" t="s">
        <v>166</v>
      </c>
      <c r="H781" t="s">
        <v>167</v>
      </c>
      <c r="K781">
        <v>232</v>
      </c>
      <c r="L781">
        <v>15</v>
      </c>
      <c r="M781">
        <v>3</v>
      </c>
      <c r="N781" t="s">
        <v>3</v>
      </c>
      <c r="O781">
        <v>2</v>
      </c>
      <c r="P781">
        <f>ROUND(Source!EU765,O781)</f>
        <v>0</v>
      </c>
    </row>
    <row r="782" spans="1:16" x14ac:dyDescent="0.2">
      <c r="A782">
        <v>50</v>
      </c>
      <c r="B782">
        <v>0</v>
      </c>
      <c r="C782">
        <v>0</v>
      </c>
      <c r="D782">
        <v>1</v>
      </c>
      <c r="E782">
        <v>214</v>
      </c>
      <c r="F782">
        <f>ROUND(Source!AS765,O782)</f>
        <v>136188.66</v>
      </c>
      <c r="G782" t="s">
        <v>168</v>
      </c>
      <c r="H782" t="s">
        <v>169</v>
      </c>
      <c r="K782">
        <v>214</v>
      </c>
      <c r="L782">
        <v>16</v>
      </c>
      <c r="M782">
        <v>3</v>
      </c>
      <c r="N782" t="s">
        <v>3</v>
      </c>
      <c r="O782">
        <v>2</v>
      </c>
      <c r="P782">
        <f>ROUND(Source!EK765,O782)</f>
        <v>136188.66</v>
      </c>
    </row>
    <row r="783" spans="1:16" x14ac:dyDescent="0.2">
      <c r="A783">
        <v>50</v>
      </c>
      <c r="B783">
        <v>0</v>
      </c>
      <c r="C783">
        <v>0</v>
      </c>
      <c r="D783">
        <v>1</v>
      </c>
      <c r="E783">
        <v>215</v>
      </c>
      <c r="F783">
        <f>ROUND(Source!AT765,O783)</f>
        <v>0</v>
      </c>
      <c r="G783" t="s">
        <v>170</v>
      </c>
      <c r="H783" t="s">
        <v>171</v>
      </c>
      <c r="K783">
        <v>215</v>
      </c>
      <c r="L783">
        <v>17</v>
      </c>
      <c r="M783">
        <v>3</v>
      </c>
      <c r="N783" t="s">
        <v>3</v>
      </c>
      <c r="O783">
        <v>2</v>
      </c>
      <c r="P783">
        <f>ROUND(Source!EL765,O783)</f>
        <v>0</v>
      </c>
    </row>
    <row r="784" spans="1:16" x14ac:dyDescent="0.2">
      <c r="A784">
        <v>50</v>
      </c>
      <c r="B784">
        <v>0</v>
      </c>
      <c r="C784">
        <v>0</v>
      </c>
      <c r="D784">
        <v>1</v>
      </c>
      <c r="E784">
        <v>217</v>
      </c>
      <c r="F784">
        <f>ROUND(Source!AU765,O784)</f>
        <v>0</v>
      </c>
      <c r="G784" t="s">
        <v>172</v>
      </c>
      <c r="H784" t="s">
        <v>173</v>
      </c>
      <c r="K784">
        <v>217</v>
      </c>
      <c r="L784">
        <v>18</v>
      </c>
      <c r="M784">
        <v>3</v>
      </c>
      <c r="N784" t="s">
        <v>3</v>
      </c>
      <c r="O784">
        <v>2</v>
      </c>
      <c r="P784">
        <f>ROUND(Source!EM765,O784)</f>
        <v>0</v>
      </c>
    </row>
    <row r="785" spans="1:245" x14ac:dyDescent="0.2">
      <c r="A785">
        <v>50</v>
      </c>
      <c r="B785">
        <v>0</v>
      </c>
      <c r="C785">
        <v>0</v>
      </c>
      <c r="D785">
        <v>1</v>
      </c>
      <c r="E785">
        <v>230</v>
      </c>
      <c r="F785">
        <f>ROUND(Source!BA765,O785)</f>
        <v>0</v>
      </c>
      <c r="G785" t="s">
        <v>174</v>
      </c>
      <c r="H785" t="s">
        <v>175</v>
      </c>
      <c r="K785">
        <v>230</v>
      </c>
      <c r="L785">
        <v>19</v>
      </c>
      <c r="M785">
        <v>3</v>
      </c>
      <c r="N785" t="s">
        <v>3</v>
      </c>
      <c r="O785">
        <v>2</v>
      </c>
      <c r="P785">
        <f>ROUND(Source!ES765,O785)</f>
        <v>0</v>
      </c>
    </row>
    <row r="786" spans="1:245" x14ac:dyDescent="0.2">
      <c r="A786">
        <v>50</v>
      </c>
      <c r="B786">
        <v>0</v>
      </c>
      <c r="C786">
        <v>0</v>
      </c>
      <c r="D786">
        <v>1</v>
      </c>
      <c r="E786">
        <v>206</v>
      </c>
      <c r="F786">
        <f>ROUND(Source!T765,O786)</f>
        <v>0</v>
      </c>
      <c r="G786" t="s">
        <v>176</v>
      </c>
      <c r="H786" t="s">
        <v>177</v>
      </c>
      <c r="K786">
        <v>206</v>
      </c>
      <c r="L786">
        <v>20</v>
      </c>
      <c r="M786">
        <v>3</v>
      </c>
      <c r="N786" t="s">
        <v>3</v>
      </c>
      <c r="O786">
        <v>2</v>
      </c>
      <c r="P786">
        <f>ROUND(Source!DL765,O786)</f>
        <v>0</v>
      </c>
    </row>
    <row r="787" spans="1:245" x14ac:dyDescent="0.2">
      <c r="A787">
        <v>50</v>
      </c>
      <c r="B787">
        <v>0</v>
      </c>
      <c r="C787">
        <v>0</v>
      </c>
      <c r="D787">
        <v>1</v>
      </c>
      <c r="E787">
        <v>207</v>
      </c>
      <c r="F787">
        <f>Source!U765</f>
        <v>2442.3699999999994</v>
      </c>
      <c r="G787" t="s">
        <v>178</v>
      </c>
      <c r="H787" t="s">
        <v>179</v>
      </c>
      <c r="K787">
        <v>207</v>
      </c>
      <c r="L787">
        <v>21</v>
      </c>
      <c r="M787">
        <v>3</v>
      </c>
      <c r="N787" t="s">
        <v>3</v>
      </c>
      <c r="O787">
        <v>-1</v>
      </c>
      <c r="P787">
        <f>Source!DM765</f>
        <v>2442.3699999999994</v>
      </c>
    </row>
    <row r="788" spans="1:245" x14ac:dyDescent="0.2">
      <c r="A788">
        <v>50</v>
      </c>
      <c r="B788">
        <v>0</v>
      </c>
      <c r="C788">
        <v>0</v>
      </c>
      <c r="D788">
        <v>1</v>
      </c>
      <c r="E788">
        <v>208</v>
      </c>
      <c r="F788">
        <f>Source!V765</f>
        <v>173.765625</v>
      </c>
      <c r="G788" t="s">
        <v>180</v>
      </c>
      <c r="H788" t="s">
        <v>181</v>
      </c>
      <c r="K788">
        <v>208</v>
      </c>
      <c r="L788">
        <v>22</v>
      </c>
      <c r="M788">
        <v>3</v>
      </c>
      <c r="N788" t="s">
        <v>3</v>
      </c>
      <c r="O788">
        <v>-1</v>
      </c>
      <c r="P788">
        <f>Source!DN765</f>
        <v>173.765625</v>
      </c>
    </row>
    <row r="789" spans="1:245" x14ac:dyDescent="0.2">
      <c r="A789">
        <v>50</v>
      </c>
      <c r="B789">
        <v>0</v>
      </c>
      <c r="C789">
        <v>0</v>
      </c>
      <c r="D789">
        <v>1</v>
      </c>
      <c r="E789">
        <v>209</v>
      </c>
      <c r="F789">
        <f>ROUND(Source!W765,O789)</f>
        <v>0</v>
      </c>
      <c r="G789" t="s">
        <v>182</v>
      </c>
      <c r="H789" t="s">
        <v>183</v>
      </c>
      <c r="K789">
        <v>209</v>
      </c>
      <c r="L789">
        <v>23</v>
      </c>
      <c r="M789">
        <v>3</v>
      </c>
      <c r="N789" t="s">
        <v>3</v>
      </c>
      <c r="O789">
        <v>2</v>
      </c>
      <c r="P789">
        <f>ROUND(Source!DO765,O789)</f>
        <v>0</v>
      </c>
    </row>
    <row r="790" spans="1:245" x14ac:dyDescent="0.2">
      <c r="A790">
        <v>50</v>
      </c>
      <c r="B790">
        <v>0</v>
      </c>
      <c r="C790">
        <v>0</v>
      </c>
      <c r="D790">
        <v>1</v>
      </c>
      <c r="E790">
        <v>210</v>
      </c>
      <c r="F790">
        <f>ROUND(Source!X765,O790)</f>
        <v>22628.49</v>
      </c>
      <c r="G790" t="s">
        <v>184</v>
      </c>
      <c r="H790" t="s">
        <v>185</v>
      </c>
      <c r="K790">
        <v>210</v>
      </c>
      <c r="L790">
        <v>24</v>
      </c>
      <c r="M790">
        <v>3</v>
      </c>
      <c r="N790" t="s">
        <v>3</v>
      </c>
      <c r="O790">
        <v>2</v>
      </c>
      <c r="P790">
        <f>ROUND(Source!DP765,O790)</f>
        <v>22628.49</v>
      </c>
    </row>
    <row r="791" spans="1:245" x14ac:dyDescent="0.2">
      <c r="A791">
        <v>50</v>
      </c>
      <c r="B791">
        <v>0</v>
      </c>
      <c r="C791">
        <v>0</v>
      </c>
      <c r="D791">
        <v>1</v>
      </c>
      <c r="E791">
        <v>211</v>
      </c>
      <c r="F791">
        <f>ROUND(Source!Y765,O791)</f>
        <v>16753.79</v>
      </c>
      <c r="G791" t="s">
        <v>186</v>
      </c>
      <c r="H791" t="s">
        <v>187</v>
      </c>
      <c r="K791">
        <v>211</v>
      </c>
      <c r="L791">
        <v>25</v>
      </c>
      <c r="M791">
        <v>3</v>
      </c>
      <c r="N791" t="s">
        <v>3</v>
      </c>
      <c r="O791">
        <v>2</v>
      </c>
      <c r="P791">
        <f>ROUND(Source!DQ765,O791)</f>
        <v>16753.79</v>
      </c>
    </row>
    <row r="792" spans="1:245" x14ac:dyDescent="0.2">
      <c r="A792">
        <v>50</v>
      </c>
      <c r="B792">
        <v>0</v>
      </c>
      <c r="C792">
        <v>0</v>
      </c>
      <c r="D792">
        <v>1</v>
      </c>
      <c r="E792">
        <v>224</v>
      </c>
      <c r="F792">
        <f>ROUND(Source!AR765,O792)</f>
        <v>136188.66</v>
      </c>
      <c r="G792" t="s">
        <v>188</v>
      </c>
      <c r="H792" t="s">
        <v>189</v>
      </c>
      <c r="K792">
        <v>224</v>
      </c>
      <c r="L792">
        <v>26</v>
      </c>
      <c r="M792">
        <v>3</v>
      </c>
      <c r="N792" t="s">
        <v>3</v>
      </c>
      <c r="O792">
        <v>2</v>
      </c>
      <c r="P792">
        <f>ROUND(Source!EJ765,O792)</f>
        <v>136188.66</v>
      </c>
    </row>
    <row r="794" spans="1:245" x14ac:dyDescent="0.2">
      <c r="A794">
        <v>4</v>
      </c>
      <c r="B794">
        <v>1</v>
      </c>
      <c r="D794">
        <f>ROW(A841)</f>
        <v>841</v>
      </c>
      <c r="F794" t="s">
        <v>13</v>
      </c>
      <c r="G794" t="s">
        <v>619</v>
      </c>
      <c r="H794" t="s">
        <v>3</v>
      </c>
      <c r="I794">
        <v>0</v>
      </c>
      <c r="K794">
        <v>0</v>
      </c>
      <c r="U794" t="s">
        <v>3</v>
      </c>
      <c r="V794">
        <v>0</v>
      </c>
      <c r="AB794" t="s">
        <v>3</v>
      </c>
      <c r="AC794" t="s">
        <v>3</v>
      </c>
      <c r="AD794" t="s">
        <v>3</v>
      </c>
      <c r="AE794" t="s">
        <v>3</v>
      </c>
      <c r="AF794" t="s">
        <v>3</v>
      </c>
      <c r="AG794" t="s">
        <v>3</v>
      </c>
      <c r="AP794" t="s">
        <v>3</v>
      </c>
      <c r="AQ794" t="s">
        <v>3</v>
      </c>
      <c r="AR794" t="s">
        <v>3</v>
      </c>
      <c r="AZ794" t="s">
        <v>3</v>
      </c>
      <c r="BB794" t="s">
        <v>3</v>
      </c>
      <c r="BC794" t="s">
        <v>3</v>
      </c>
      <c r="BD794" t="s">
        <v>3</v>
      </c>
      <c r="BE794" t="s">
        <v>3</v>
      </c>
      <c r="BF794" t="s">
        <v>3</v>
      </c>
      <c r="BG794" t="s">
        <v>3</v>
      </c>
      <c r="BH794" t="s">
        <v>3</v>
      </c>
      <c r="BI794" t="s">
        <v>3</v>
      </c>
      <c r="BJ794" t="s">
        <v>3</v>
      </c>
      <c r="BK794" t="s">
        <v>3</v>
      </c>
      <c r="BL794" t="s">
        <v>3</v>
      </c>
      <c r="BM794" t="s">
        <v>3</v>
      </c>
      <c r="BN794" t="s">
        <v>3</v>
      </c>
      <c r="BO794" t="s">
        <v>3</v>
      </c>
      <c r="BP794" t="s">
        <v>3</v>
      </c>
      <c r="BX794">
        <v>0</v>
      </c>
      <c r="CJ794">
        <v>0</v>
      </c>
    </row>
    <row r="796" spans="1:245" x14ac:dyDescent="0.2">
      <c r="A796">
        <v>52</v>
      </c>
      <c r="B796">
        <f t="shared" ref="B796:G796" si="795">B841</f>
        <v>1</v>
      </c>
      <c r="C796">
        <f t="shared" si="795"/>
        <v>4</v>
      </c>
      <c r="D796">
        <f t="shared" si="795"/>
        <v>794</v>
      </c>
      <c r="E796">
        <f t="shared" si="795"/>
        <v>0</v>
      </c>
      <c r="F796" t="str">
        <f t="shared" si="795"/>
        <v>Новый раздел</v>
      </c>
      <c r="G796" t="str">
        <f t="shared" si="795"/>
        <v>Дорожные одежды</v>
      </c>
      <c r="O796">
        <f t="shared" ref="O796:AT796" si="796">O841</f>
        <v>530070.18999999994</v>
      </c>
      <c r="P796">
        <f t="shared" si="796"/>
        <v>447761.3</v>
      </c>
      <c r="Q796">
        <f t="shared" si="796"/>
        <v>72293.52</v>
      </c>
      <c r="R796">
        <f t="shared" si="796"/>
        <v>6595.47</v>
      </c>
      <c r="S796">
        <f t="shared" si="796"/>
        <v>10015.370000000001</v>
      </c>
      <c r="T796">
        <f t="shared" si="796"/>
        <v>0</v>
      </c>
      <c r="U796">
        <f t="shared" si="796"/>
        <v>1168.6822069999998</v>
      </c>
      <c r="V796">
        <f t="shared" si="796"/>
        <v>497.46840874999998</v>
      </c>
      <c r="W796">
        <f t="shared" si="796"/>
        <v>0</v>
      </c>
      <c r="X796">
        <f t="shared" si="796"/>
        <v>20612.46</v>
      </c>
      <c r="Y796">
        <f t="shared" si="796"/>
        <v>12892.83</v>
      </c>
      <c r="Z796">
        <f t="shared" si="796"/>
        <v>0</v>
      </c>
      <c r="AA796">
        <f t="shared" si="796"/>
        <v>0</v>
      </c>
      <c r="AB796">
        <f t="shared" si="796"/>
        <v>530070.18999999994</v>
      </c>
      <c r="AC796">
        <f t="shared" si="796"/>
        <v>447761.3</v>
      </c>
      <c r="AD796">
        <f t="shared" si="796"/>
        <v>72293.52</v>
      </c>
      <c r="AE796">
        <f t="shared" si="796"/>
        <v>6595.47</v>
      </c>
      <c r="AF796">
        <f t="shared" si="796"/>
        <v>10015.370000000001</v>
      </c>
      <c r="AG796">
        <f t="shared" si="796"/>
        <v>0</v>
      </c>
      <c r="AH796">
        <f t="shared" si="796"/>
        <v>1168.6822069999998</v>
      </c>
      <c r="AI796">
        <f t="shared" si="796"/>
        <v>497.46840874999998</v>
      </c>
      <c r="AJ796">
        <f t="shared" si="796"/>
        <v>0</v>
      </c>
      <c r="AK796">
        <f t="shared" si="796"/>
        <v>20612.46</v>
      </c>
      <c r="AL796">
        <f t="shared" si="796"/>
        <v>12892.83</v>
      </c>
      <c r="AM796">
        <f t="shared" si="796"/>
        <v>0</v>
      </c>
      <c r="AN796">
        <f t="shared" si="796"/>
        <v>0</v>
      </c>
      <c r="AO796">
        <f t="shared" si="796"/>
        <v>0</v>
      </c>
      <c r="AP796">
        <f t="shared" si="796"/>
        <v>0</v>
      </c>
      <c r="AQ796">
        <f t="shared" si="796"/>
        <v>0</v>
      </c>
      <c r="AR796">
        <f t="shared" si="796"/>
        <v>563575.48</v>
      </c>
      <c r="AS796">
        <f t="shared" si="796"/>
        <v>562459.55000000005</v>
      </c>
      <c r="AT796">
        <f t="shared" si="796"/>
        <v>1115.93</v>
      </c>
      <c r="AU796">
        <f t="shared" ref="AU796:BZ796" si="797">AU841</f>
        <v>0</v>
      </c>
      <c r="AV796">
        <f t="shared" si="797"/>
        <v>447761.3</v>
      </c>
      <c r="AW796">
        <f t="shared" si="797"/>
        <v>447761.3</v>
      </c>
      <c r="AX796">
        <f t="shared" si="797"/>
        <v>0</v>
      </c>
      <c r="AY796">
        <f t="shared" si="797"/>
        <v>447761.3</v>
      </c>
      <c r="AZ796">
        <f t="shared" si="797"/>
        <v>0</v>
      </c>
      <c r="BA796">
        <f t="shared" si="797"/>
        <v>0</v>
      </c>
      <c r="BB796">
        <f t="shared" si="797"/>
        <v>0</v>
      </c>
      <c r="BC796">
        <f t="shared" si="797"/>
        <v>0</v>
      </c>
      <c r="BD796">
        <f t="shared" si="797"/>
        <v>0</v>
      </c>
      <c r="BE796">
        <f t="shared" si="797"/>
        <v>0</v>
      </c>
      <c r="BF796">
        <f t="shared" si="797"/>
        <v>0</v>
      </c>
      <c r="BG796">
        <f t="shared" si="797"/>
        <v>0</v>
      </c>
      <c r="BH796">
        <f t="shared" si="797"/>
        <v>0</v>
      </c>
      <c r="BI796">
        <f t="shared" si="797"/>
        <v>0</v>
      </c>
      <c r="BJ796">
        <f t="shared" si="797"/>
        <v>0</v>
      </c>
      <c r="BK796">
        <f t="shared" si="797"/>
        <v>0</v>
      </c>
      <c r="BL796">
        <f t="shared" si="797"/>
        <v>0</v>
      </c>
      <c r="BM796">
        <f t="shared" si="797"/>
        <v>0</v>
      </c>
      <c r="BN796">
        <f t="shared" si="797"/>
        <v>0</v>
      </c>
      <c r="BO796">
        <f t="shared" si="797"/>
        <v>0</v>
      </c>
      <c r="BP796">
        <f t="shared" si="797"/>
        <v>0</v>
      </c>
      <c r="BQ796">
        <f t="shared" si="797"/>
        <v>0</v>
      </c>
      <c r="BR796">
        <f t="shared" si="797"/>
        <v>0</v>
      </c>
      <c r="BS796">
        <f t="shared" si="797"/>
        <v>0</v>
      </c>
      <c r="BT796">
        <f t="shared" si="797"/>
        <v>0</v>
      </c>
      <c r="BU796">
        <f t="shared" si="797"/>
        <v>0</v>
      </c>
      <c r="BV796">
        <f t="shared" si="797"/>
        <v>0</v>
      </c>
      <c r="BW796">
        <f t="shared" si="797"/>
        <v>0</v>
      </c>
      <c r="BX796">
        <f t="shared" si="797"/>
        <v>0</v>
      </c>
      <c r="BY796">
        <f t="shared" si="797"/>
        <v>0</v>
      </c>
      <c r="BZ796">
        <f t="shared" si="797"/>
        <v>0</v>
      </c>
      <c r="CA796">
        <f t="shared" ref="CA796:DF796" si="798">CA841</f>
        <v>563575.48</v>
      </c>
      <c r="CB796">
        <f t="shared" si="798"/>
        <v>562459.55000000005</v>
      </c>
      <c r="CC796">
        <f t="shared" si="798"/>
        <v>1115.93</v>
      </c>
      <c r="CD796">
        <f t="shared" si="798"/>
        <v>0</v>
      </c>
      <c r="CE796">
        <f t="shared" si="798"/>
        <v>447761.3</v>
      </c>
      <c r="CF796">
        <f t="shared" si="798"/>
        <v>447761.3</v>
      </c>
      <c r="CG796">
        <f t="shared" si="798"/>
        <v>0</v>
      </c>
      <c r="CH796">
        <f t="shared" si="798"/>
        <v>447761.3</v>
      </c>
      <c r="CI796">
        <f t="shared" si="798"/>
        <v>0</v>
      </c>
      <c r="CJ796">
        <f t="shared" si="798"/>
        <v>0</v>
      </c>
      <c r="CK796">
        <f t="shared" si="798"/>
        <v>0</v>
      </c>
      <c r="CL796">
        <f t="shared" si="798"/>
        <v>0</v>
      </c>
      <c r="CM796">
        <f t="shared" si="798"/>
        <v>0</v>
      </c>
      <c r="CN796">
        <f t="shared" si="798"/>
        <v>0</v>
      </c>
      <c r="CO796">
        <f t="shared" si="798"/>
        <v>0</v>
      </c>
      <c r="CP796">
        <f t="shared" si="798"/>
        <v>0</v>
      </c>
      <c r="CQ796">
        <f t="shared" si="798"/>
        <v>0</v>
      </c>
      <c r="CR796">
        <f t="shared" si="798"/>
        <v>0</v>
      </c>
      <c r="CS796">
        <f t="shared" si="798"/>
        <v>0</v>
      </c>
      <c r="CT796">
        <f t="shared" si="798"/>
        <v>0</v>
      </c>
      <c r="CU796">
        <f t="shared" si="798"/>
        <v>0</v>
      </c>
      <c r="CV796">
        <f t="shared" si="798"/>
        <v>0</v>
      </c>
      <c r="CW796">
        <f t="shared" si="798"/>
        <v>0</v>
      </c>
      <c r="CX796">
        <f t="shared" si="798"/>
        <v>0</v>
      </c>
      <c r="CY796">
        <f t="shared" si="798"/>
        <v>0</v>
      </c>
      <c r="CZ796">
        <f t="shared" si="798"/>
        <v>0</v>
      </c>
      <c r="DA796">
        <f t="shared" si="798"/>
        <v>0</v>
      </c>
      <c r="DB796">
        <f t="shared" si="798"/>
        <v>0</v>
      </c>
      <c r="DC796">
        <f t="shared" si="798"/>
        <v>0</v>
      </c>
      <c r="DD796">
        <f t="shared" si="798"/>
        <v>0</v>
      </c>
      <c r="DE796">
        <f t="shared" si="798"/>
        <v>0</v>
      </c>
      <c r="DF796">
        <f t="shared" si="798"/>
        <v>0</v>
      </c>
      <c r="DG796">
        <f t="shared" ref="DG796:EL796" si="799">DG841</f>
        <v>530070.18999999994</v>
      </c>
      <c r="DH796">
        <f t="shared" si="799"/>
        <v>447761.3</v>
      </c>
      <c r="DI796">
        <f t="shared" si="799"/>
        <v>72293.52</v>
      </c>
      <c r="DJ796">
        <f t="shared" si="799"/>
        <v>6595.47</v>
      </c>
      <c r="DK796">
        <f t="shared" si="799"/>
        <v>10015.370000000001</v>
      </c>
      <c r="DL796">
        <f t="shared" si="799"/>
        <v>0</v>
      </c>
      <c r="DM796">
        <f t="shared" si="799"/>
        <v>1168.6822069999998</v>
      </c>
      <c r="DN796">
        <f t="shared" si="799"/>
        <v>497.46840874999998</v>
      </c>
      <c r="DO796">
        <f t="shared" si="799"/>
        <v>0</v>
      </c>
      <c r="DP796">
        <f t="shared" si="799"/>
        <v>20612.46</v>
      </c>
      <c r="DQ796">
        <f t="shared" si="799"/>
        <v>12892.83</v>
      </c>
      <c r="DR796">
        <f t="shared" si="799"/>
        <v>0</v>
      </c>
      <c r="DS796">
        <f t="shared" si="799"/>
        <v>0</v>
      </c>
      <c r="DT796">
        <f t="shared" si="799"/>
        <v>530070.18999999994</v>
      </c>
      <c r="DU796">
        <f t="shared" si="799"/>
        <v>447761.3</v>
      </c>
      <c r="DV796">
        <f t="shared" si="799"/>
        <v>72293.52</v>
      </c>
      <c r="DW796">
        <f t="shared" si="799"/>
        <v>6595.47</v>
      </c>
      <c r="DX796">
        <f t="shared" si="799"/>
        <v>10015.370000000001</v>
      </c>
      <c r="DY796">
        <f t="shared" si="799"/>
        <v>0</v>
      </c>
      <c r="DZ796">
        <f t="shared" si="799"/>
        <v>1168.6822069999998</v>
      </c>
      <c r="EA796">
        <f t="shared" si="799"/>
        <v>497.46840874999998</v>
      </c>
      <c r="EB796">
        <f t="shared" si="799"/>
        <v>0</v>
      </c>
      <c r="EC796">
        <f t="shared" si="799"/>
        <v>20612.46</v>
      </c>
      <c r="ED796">
        <f t="shared" si="799"/>
        <v>12892.83</v>
      </c>
      <c r="EE796">
        <f t="shared" si="799"/>
        <v>0</v>
      </c>
      <c r="EF796">
        <f t="shared" si="799"/>
        <v>0</v>
      </c>
      <c r="EG796">
        <f t="shared" si="799"/>
        <v>0</v>
      </c>
      <c r="EH796">
        <f t="shared" si="799"/>
        <v>0</v>
      </c>
      <c r="EI796">
        <f t="shared" si="799"/>
        <v>0</v>
      </c>
      <c r="EJ796">
        <f t="shared" si="799"/>
        <v>563575.48</v>
      </c>
      <c r="EK796">
        <f t="shared" si="799"/>
        <v>562459.55000000005</v>
      </c>
      <c r="EL796">
        <f t="shared" si="799"/>
        <v>1115.93</v>
      </c>
      <c r="EM796">
        <f t="shared" ref="EM796:FR796" si="800">EM841</f>
        <v>0</v>
      </c>
      <c r="EN796">
        <f t="shared" si="800"/>
        <v>447761.3</v>
      </c>
      <c r="EO796">
        <f t="shared" si="800"/>
        <v>447761.3</v>
      </c>
      <c r="EP796">
        <f t="shared" si="800"/>
        <v>0</v>
      </c>
      <c r="EQ796">
        <f t="shared" si="800"/>
        <v>447761.3</v>
      </c>
      <c r="ER796">
        <f t="shared" si="800"/>
        <v>0</v>
      </c>
      <c r="ES796">
        <f t="shared" si="800"/>
        <v>0</v>
      </c>
      <c r="ET796">
        <f t="shared" si="800"/>
        <v>0</v>
      </c>
      <c r="EU796">
        <f t="shared" si="800"/>
        <v>0</v>
      </c>
      <c r="EV796">
        <f t="shared" si="800"/>
        <v>0</v>
      </c>
      <c r="EW796">
        <f t="shared" si="800"/>
        <v>0</v>
      </c>
      <c r="EX796">
        <f t="shared" si="800"/>
        <v>0</v>
      </c>
      <c r="EY796">
        <f t="shared" si="800"/>
        <v>0</v>
      </c>
      <c r="EZ796">
        <f t="shared" si="800"/>
        <v>0</v>
      </c>
      <c r="FA796">
        <f t="shared" si="800"/>
        <v>0</v>
      </c>
      <c r="FB796">
        <f t="shared" si="800"/>
        <v>0</v>
      </c>
      <c r="FC796">
        <f t="shared" si="800"/>
        <v>0</v>
      </c>
      <c r="FD796">
        <f t="shared" si="800"/>
        <v>0</v>
      </c>
      <c r="FE796">
        <f t="shared" si="800"/>
        <v>0</v>
      </c>
      <c r="FF796">
        <f t="shared" si="800"/>
        <v>0</v>
      </c>
      <c r="FG796">
        <f t="shared" si="800"/>
        <v>0</v>
      </c>
      <c r="FH796">
        <f t="shared" si="800"/>
        <v>0</v>
      </c>
      <c r="FI796">
        <f t="shared" si="800"/>
        <v>0</v>
      </c>
      <c r="FJ796">
        <f t="shared" si="800"/>
        <v>0</v>
      </c>
      <c r="FK796">
        <f t="shared" si="800"/>
        <v>0</v>
      </c>
      <c r="FL796">
        <f t="shared" si="800"/>
        <v>0</v>
      </c>
      <c r="FM796">
        <f t="shared" si="800"/>
        <v>0</v>
      </c>
      <c r="FN796">
        <f t="shared" si="800"/>
        <v>0</v>
      </c>
      <c r="FO796">
        <f t="shared" si="800"/>
        <v>0</v>
      </c>
      <c r="FP796">
        <f t="shared" si="800"/>
        <v>0</v>
      </c>
      <c r="FQ796">
        <f t="shared" si="800"/>
        <v>0</v>
      </c>
      <c r="FR796">
        <f t="shared" si="800"/>
        <v>0</v>
      </c>
      <c r="FS796">
        <f t="shared" ref="FS796:GX796" si="801">FS841</f>
        <v>563575.48</v>
      </c>
      <c r="FT796">
        <f t="shared" si="801"/>
        <v>562459.55000000005</v>
      </c>
      <c r="FU796">
        <f t="shared" si="801"/>
        <v>1115.93</v>
      </c>
      <c r="FV796">
        <f t="shared" si="801"/>
        <v>0</v>
      </c>
      <c r="FW796">
        <f t="shared" si="801"/>
        <v>447761.3</v>
      </c>
      <c r="FX796">
        <f t="shared" si="801"/>
        <v>447761.3</v>
      </c>
      <c r="FY796">
        <f t="shared" si="801"/>
        <v>0</v>
      </c>
      <c r="FZ796">
        <f t="shared" si="801"/>
        <v>447761.3</v>
      </c>
      <c r="GA796">
        <f t="shared" si="801"/>
        <v>0</v>
      </c>
      <c r="GB796">
        <f t="shared" si="801"/>
        <v>0</v>
      </c>
      <c r="GC796">
        <f t="shared" si="801"/>
        <v>0</v>
      </c>
      <c r="GD796">
        <f t="shared" si="801"/>
        <v>0</v>
      </c>
      <c r="GE796">
        <f t="shared" si="801"/>
        <v>0</v>
      </c>
      <c r="GF796">
        <f t="shared" si="801"/>
        <v>0</v>
      </c>
      <c r="GG796">
        <f t="shared" si="801"/>
        <v>0</v>
      </c>
      <c r="GH796">
        <f t="shared" si="801"/>
        <v>0</v>
      </c>
      <c r="GI796">
        <f t="shared" si="801"/>
        <v>0</v>
      </c>
      <c r="GJ796">
        <f t="shared" si="801"/>
        <v>0</v>
      </c>
      <c r="GK796">
        <f t="shared" si="801"/>
        <v>0</v>
      </c>
      <c r="GL796">
        <f t="shared" si="801"/>
        <v>0</v>
      </c>
      <c r="GM796">
        <f t="shared" si="801"/>
        <v>0</v>
      </c>
      <c r="GN796">
        <f t="shared" si="801"/>
        <v>0</v>
      </c>
      <c r="GO796">
        <f t="shared" si="801"/>
        <v>0</v>
      </c>
      <c r="GP796">
        <f t="shared" si="801"/>
        <v>0</v>
      </c>
      <c r="GQ796">
        <f t="shared" si="801"/>
        <v>0</v>
      </c>
      <c r="GR796">
        <f t="shared" si="801"/>
        <v>0</v>
      </c>
      <c r="GS796">
        <f t="shared" si="801"/>
        <v>0</v>
      </c>
      <c r="GT796">
        <f t="shared" si="801"/>
        <v>0</v>
      </c>
      <c r="GU796">
        <f t="shared" si="801"/>
        <v>0</v>
      </c>
      <c r="GV796">
        <f t="shared" si="801"/>
        <v>0</v>
      </c>
      <c r="GW796">
        <f t="shared" si="801"/>
        <v>0</v>
      </c>
      <c r="GX796">
        <f t="shared" si="801"/>
        <v>0</v>
      </c>
    </row>
    <row r="798" spans="1:245" x14ac:dyDescent="0.2">
      <c r="A798">
        <v>17</v>
      </c>
      <c r="B798">
        <v>1</v>
      </c>
      <c r="C798">
        <f>ROW(SmtRes!A1680)</f>
        <v>1680</v>
      </c>
      <c r="D798">
        <f>ROW(EtalonRes!A1666)</f>
        <v>1666</v>
      </c>
      <c r="E798" t="s">
        <v>620</v>
      </c>
      <c r="F798" t="s">
        <v>621</v>
      </c>
      <c r="G798" t="s">
        <v>622</v>
      </c>
      <c r="H798" t="s">
        <v>623</v>
      </c>
      <c r="I798">
        <f>ROUND(2470/1000,9)</f>
        <v>2.4700000000000002</v>
      </c>
      <c r="J798">
        <v>0</v>
      </c>
      <c r="O798">
        <f t="shared" ref="O798:O839" si="802">ROUND(CP798,2)</f>
        <v>10242.870000000001</v>
      </c>
      <c r="P798">
        <f t="shared" ref="P798:P839" si="803">ROUND(CQ798*I798,2)</f>
        <v>569.75</v>
      </c>
      <c r="Q798">
        <f t="shared" ref="Q798:Q839" si="804">ROUND(CR798*I798,2)</f>
        <v>8469.5499999999993</v>
      </c>
      <c r="R798">
        <f t="shared" ref="R798:R839" si="805">ROUND(CS798*I798,2)</f>
        <v>933.85</v>
      </c>
      <c r="S798">
        <f t="shared" ref="S798:S839" si="806">ROUND(CT798*I798,2)</f>
        <v>1203.57</v>
      </c>
      <c r="T798">
        <f t="shared" ref="T798:T839" si="807">ROUND(CU798*I798,2)</f>
        <v>0</v>
      </c>
      <c r="U798">
        <f t="shared" ref="U798:U839" si="808">CV798*I798</f>
        <v>125.10982249999999</v>
      </c>
      <c r="V798">
        <f t="shared" ref="V798:V839" si="809">CW798*I798</f>
        <v>67.887950000000004</v>
      </c>
      <c r="W798">
        <f t="shared" ref="W798:W839" si="810">ROUND(CX798*I798,2)</f>
        <v>0</v>
      </c>
      <c r="X798">
        <f t="shared" ref="X798:X839" si="811">ROUND(CY798,2)</f>
        <v>2735.9</v>
      </c>
      <c r="Y798">
        <f t="shared" ref="Y798:Y839" si="812">ROUND(CZ798,2)</f>
        <v>1731.31</v>
      </c>
      <c r="AA798">
        <v>47636896</v>
      </c>
      <c r="AB798">
        <f t="shared" ref="AB798:AB839" si="813">ROUND((AC798+AD798+AF798),6)</f>
        <v>4146.9144999999999</v>
      </c>
      <c r="AC798">
        <f t="shared" ref="AC798:AC809" si="814">ROUND((ES798),6)</f>
        <v>230.67</v>
      </c>
      <c r="AD798">
        <f>ROUND((((((ET798*1.15)*1.25))-(((EU798*1.15)*1.25)))+AE798),6)</f>
        <v>3428.9693750000001</v>
      </c>
      <c r="AE798">
        <f>ROUND((((EU798*1.15)*1.25)),6)</f>
        <v>378.07687499999997</v>
      </c>
      <c r="AF798">
        <f>ROUND((((EV798*1.15)*1.15)),6)</f>
        <v>487.275125</v>
      </c>
      <c r="AG798">
        <f t="shared" ref="AG798:AG839" si="815">ROUND((AP798),6)</f>
        <v>0</v>
      </c>
      <c r="AH798">
        <f>(((EW798*1.15)*1.15))</f>
        <v>50.651749999999993</v>
      </c>
      <c r="AI798">
        <f>(((EX798*1.15)*1.25))</f>
        <v>27.484999999999999</v>
      </c>
      <c r="AJ798">
        <f t="shared" ref="AJ798:AJ839" si="816">(AS798)</f>
        <v>0</v>
      </c>
      <c r="AK798">
        <v>2984.49</v>
      </c>
      <c r="AL798">
        <v>230.67</v>
      </c>
      <c r="AM798">
        <v>2385.37</v>
      </c>
      <c r="AN798">
        <v>263.01</v>
      </c>
      <c r="AO798">
        <v>368.45</v>
      </c>
      <c r="AP798">
        <v>0</v>
      </c>
      <c r="AQ798">
        <v>38.299999999999997</v>
      </c>
      <c r="AR798">
        <v>19.12</v>
      </c>
      <c r="AS798">
        <v>0</v>
      </c>
      <c r="AT798">
        <v>128</v>
      </c>
      <c r="AU798">
        <v>81</v>
      </c>
      <c r="AV798">
        <v>1</v>
      </c>
      <c r="AW798">
        <v>1</v>
      </c>
      <c r="AZ798">
        <v>1</v>
      </c>
      <c r="BA798">
        <v>1</v>
      </c>
      <c r="BB798">
        <v>1</v>
      </c>
      <c r="BC798">
        <v>1</v>
      </c>
      <c r="BD798" t="s">
        <v>3</v>
      </c>
      <c r="BE798" t="s">
        <v>3</v>
      </c>
      <c r="BF798" t="s">
        <v>3</v>
      </c>
      <c r="BG798" t="s">
        <v>3</v>
      </c>
      <c r="BH798">
        <v>0</v>
      </c>
      <c r="BI798">
        <v>1</v>
      </c>
      <c r="BJ798" t="s">
        <v>624</v>
      </c>
      <c r="BM798">
        <v>27001</v>
      </c>
      <c r="BN798">
        <v>0</v>
      </c>
      <c r="BO798" t="s">
        <v>3</v>
      </c>
      <c r="BP798">
        <v>0</v>
      </c>
      <c r="BQ798">
        <v>2</v>
      </c>
      <c r="BR798">
        <v>0</v>
      </c>
      <c r="BS798">
        <v>1</v>
      </c>
      <c r="BT798">
        <v>1</v>
      </c>
      <c r="BU798">
        <v>1</v>
      </c>
      <c r="BV798">
        <v>1</v>
      </c>
      <c r="BW798">
        <v>1</v>
      </c>
      <c r="BX798">
        <v>1</v>
      </c>
      <c r="BY798" t="s">
        <v>3</v>
      </c>
      <c r="BZ798">
        <v>142</v>
      </c>
      <c r="CA798">
        <v>95</v>
      </c>
      <c r="CE798">
        <v>0</v>
      </c>
      <c r="CF798">
        <v>0</v>
      </c>
      <c r="CG798">
        <v>0</v>
      </c>
      <c r="CM798">
        <v>0</v>
      </c>
      <c r="CN798" t="s">
        <v>1177</v>
      </c>
      <c r="CO798">
        <v>0</v>
      </c>
      <c r="CP798">
        <f t="shared" ref="CP798:CP839" si="817">(P798+Q798+S798)</f>
        <v>10242.869999999999</v>
      </c>
      <c r="CQ798">
        <f t="shared" ref="CQ798:CQ839" si="818">AC798*BC798</f>
        <v>230.67</v>
      </c>
      <c r="CR798">
        <f t="shared" ref="CR798:CR839" si="819">AD798*BB798</f>
        <v>3428.9693750000001</v>
      </c>
      <c r="CS798">
        <f t="shared" ref="CS798:CS839" si="820">AE798*BS798</f>
        <v>378.07687499999997</v>
      </c>
      <c r="CT798">
        <f t="shared" ref="CT798:CT839" si="821">AF798*BA798</f>
        <v>487.275125</v>
      </c>
      <c r="CU798">
        <f t="shared" ref="CU798:CU839" si="822">AG798</f>
        <v>0</v>
      </c>
      <c r="CV798">
        <f t="shared" ref="CV798:CV839" si="823">AH798</f>
        <v>50.651749999999993</v>
      </c>
      <c r="CW798">
        <f t="shared" ref="CW798:CW839" si="824">AI798</f>
        <v>27.484999999999999</v>
      </c>
      <c r="CX798">
        <f t="shared" ref="CX798:CX839" si="825">AJ798</f>
        <v>0</v>
      </c>
      <c r="CY798">
        <f t="shared" ref="CY798:CY839" si="826">(((S798+R798)*AT798)/100)</f>
        <v>2735.8976000000002</v>
      </c>
      <c r="CZ798">
        <f t="shared" ref="CZ798:CZ839" si="827">(((S798+R798)*AU798)/100)</f>
        <v>1731.3102000000001</v>
      </c>
      <c r="DC798" t="s">
        <v>3</v>
      </c>
      <c r="DD798" t="s">
        <v>3</v>
      </c>
      <c r="DE798" t="s">
        <v>348</v>
      </c>
      <c r="DF798" t="s">
        <v>348</v>
      </c>
      <c r="DG798" t="s">
        <v>196</v>
      </c>
      <c r="DH798" t="s">
        <v>3</v>
      </c>
      <c r="DI798" t="s">
        <v>196</v>
      </c>
      <c r="DJ798" t="s">
        <v>348</v>
      </c>
      <c r="DK798" t="s">
        <v>3</v>
      </c>
      <c r="DL798" t="s">
        <v>3</v>
      </c>
      <c r="DM798" t="s">
        <v>3</v>
      </c>
      <c r="DN798">
        <v>0</v>
      </c>
      <c r="DO798">
        <v>0</v>
      </c>
      <c r="DP798">
        <v>1</v>
      </c>
      <c r="DQ798">
        <v>1</v>
      </c>
      <c r="DU798">
        <v>1005</v>
      </c>
      <c r="DV798" t="s">
        <v>623</v>
      </c>
      <c r="DW798" t="s">
        <v>623</v>
      </c>
      <c r="DX798">
        <v>1000</v>
      </c>
      <c r="EE798">
        <v>45919611</v>
      </c>
      <c r="EF798">
        <v>2</v>
      </c>
      <c r="EG798" t="s">
        <v>24</v>
      </c>
      <c r="EH798">
        <v>0</v>
      </c>
      <c r="EI798" t="s">
        <v>3</v>
      </c>
      <c r="EJ798">
        <v>1</v>
      </c>
      <c r="EK798">
        <v>27001</v>
      </c>
      <c r="EL798" t="s">
        <v>429</v>
      </c>
      <c r="EM798" t="s">
        <v>430</v>
      </c>
      <c r="EO798" t="s">
        <v>625</v>
      </c>
      <c r="EQ798">
        <v>0</v>
      </c>
      <c r="ER798">
        <v>2984.49</v>
      </c>
      <c r="ES798">
        <v>230.67</v>
      </c>
      <c r="ET798">
        <v>2385.37</v>
      </c>
      <c r="EU798">
        <v>263.01</v>
      </c>
      <c r="EV798">
        <v>368.45</v>
      </c>
      <c r="EW798">
        <v>38.299999999999997</v>
      </c>
      <c r="EX798">
        <v>19.12</v>
      </c>
      <c r="EY798">
        <v>0</v>
      </c>
      <c r="FQ798">
        <v>0</v>
      </c>
      <c r="FR798">
        <f t="shared" ref="FR798:FR839" si="828">ROUND(IF(AND(BH798=3,BI798=3),P798,0),2)</f>
        <v>0</v>
      </c>
      <c r="FS798">
        <v>0</v>
      </c>
      <c r="FT798" t="s">
        <v>28</v>
      </c>
      <c r="FU798" t="s">
        <v>29</v>
      </c>
      <c r="FX798">
        <v>127.8</v>
      </c>
      <c r="FY798">
        <v>80.75</v>
      </c>
      <c r="GA798" t="s">
        <v>3</v>
      </c>
      <c r="GD798">
        <v>1</v>
      </c>
      <c r="GF798">
        <v>-1828687150</v>
      </c>
      <c r="GG798">
        <v>2</v>
      </c>
      <c r="GH798">
        <v>1</v>
      </c>
      <c r="GI798">
        <v>-2</v>
      </c>
      <c r="GJ798">
        <v>0</v>
      </c>
      <c r="GK798">
        <v>0</v>
      </c>
      <c r="GL798">
        <f t="shared" ref="GL798:GL839" si="829">ROUND(IF(AND(BH798=3,BI798=3,FS798&lt;&gt;0),P798,0),2)</f>
        <v>0</v>
      </c>
      <c r="GM798">
        <f t="shared" ref="GM798:GM839" si="830">ROUND(O798+X798+Y798,2)+GX798</f>
        <v>14710.08</v>
      </c>
      <c r="GN798">
        <f t="shared" ref="GN798:GN839" si="831">IF(OR(BI798=0,BI798=1),ROUND(O798+X798+Y798,2),0)</f>
        <v>14710.08</v>
      </c>
      <c r="GO798">
        <f t="shared" ref="GO798:GO839" si="832">IF(BI798=2,ROUND(O798+X798+Y798,2),0)</f>
        <v>0</v>
      </c>
      <c r="GP798">
        <f t="shared" ref="GP798:GP839" si="833">IF(BI798=4,ROUND(O798+X798+Y798,2)+GX798,0)</f>
        <v>0</v>
      </c>
      <c r="GR798">
        <v>0</v>
      </c>
      <c r="GS798">
        <v>3</v>
      </c>
      <c r="GT798">
        <v>0</v>
      </c>
      <c r="GU798" t="s">
        <v>3</v>
      </c>
      <c r="GV798">
        <f t="shared" ref="GV798:GV839" si="834">ROUND((GT798),6)</f>
        <v>0</v>
      </c>
      <c r="GW798">
        <v>1</v>
      </c>
      <c r="GX798">
        <f t="shared" ref="GX798:GX839" si="835">ROUND(HC798*I798,2)</f>
        <v>0</v>
      </c>
      <c r="HA798">
        <v>0</v>
      </c>
      <c r="HB798">
        <v>0</v>
      </c>
      <c r="HC798">
        <f t="shared" ref="HC798:HC839" si="836">GV798*GW798</f>
        <v>0</v>
      </c>
      <c r="IK798">
        <v>0</v>
      </c>
    </row>
    <row r="799" spans="1:245" x14ac:dyDescent="0.2">
      <c r="A799">
        <v>17</v>
      </c>
      <c r="B799">
        <v>1</v>
      </c>
      <c r="C799">
        <f>ROW(SmtRes!A1694)</f>
        <v>1694</v>
      </c>
      <c r="D799">
        <f>ROW(EtalonRes!A1680)</f>
        <v>1680</v>
      </c>
      <c r="E799" t="s">
        <v>620</v>
      </c>
      <c r="F799" t="s">
        <v>621</v>
      </c>
      <c r="G799" t="s">
        <v>622</v>
      </c>
      <c r="H799" t="s">
        <v>623</v>
      </c>
      <c r="I799">
        <f>ROUND(2470/1000,9)</f>
        <v>2.4700000000000002</v>
      </c>
      <c r="J799">
        <v>0</v>
      </c>
      <c r="O799">
        <f t="shared" si="802"/>
        <v>10242.870000000001</v>
      </c>
      <c r="P799">
        <f t="shared" si="803"/>
        <v>569.75</v>
      </c>
      <c r="Q799">
        <f t="shared" si="804"/>
        <v>8469.5499999999993</v>
      </c>
      <c r="R799">
        <f t="shared" si="805"/>
        <v>933.85</v>
      </c>
      <c r="S799">
        <f t="shared" si="806"/>
        <v>1203.57</v>
      </c>
      <c r="T799">
        <f t="shared" si="807"/>
        <v>0</v>
      </c>
      <c r="U799">
        <f t="shared" si="808"/>
        <v>125.10982249999999</v>
      </c>
      <c r="V799">
        <f t="shared" si="809"/>
        <v>67.887950000000004</v>
      </c>
      <c r="W799">
        <f t="shared" si="810"/>
        <v>0</v>
      </c>
      <c r="X799">
        <f t="shared" si="811"/>
        <v>2735.9</v>
      </c>
      <c r="Y799">
        <f t="shared" si="812"/>
        <v>1731.31</v>
      </c>
      <c r="AA799">
        <v>47641669</v>
      </c>
      <c r="AB799">
        <f t="shared" si="813"/>
        <v>4146.9144999999999</v>
      </c>
      <c r="AC799">
        <f t="shared" si="814"/>
        <v>230.67</v>
      </c>
      <c r="AD799">
        <f>ROUND((((((ET799*1.15)*1.25))-(((EU799*1.15)*1.25)))+AE799),6)</f>
        <v>3428.9693750000001</v>
      </c>
      <c r="AE799">
        <f>ROUND((((EU799*1.15)*1.25)),6)</f>
        <v>378.07687499999997</v>
      </c>
      <c r="AF799">
        <f>ROUND((((EV799*1.15)*1.15)),6)</f>
        <v>487.275125</v>
      </c>
      <c r="AG799">
        <f t="shared" si="815"/>
        <v>0</v>
      </c>
      <c r="AH799">
        <f>(((EW799*1.15)*1.15))</f>
        <v>50.651749999999993</v>
      </c>
      <c r="AI799">
        <f>(((EX799*1.15)*1.25))</f>
        <v>27.484999999999999</v>
      </c>
      <c r="AJ799">
        <f t="shared" si="816"/>
        <v>0</v>
      </c>
      <c r="AK799">
        <v>2984.49</v>
      </c>
      <c r="AL799">
        <v>230.67</v>
      </c>
      <c r="AM799">
        <v>2385.37</v>
      </c>
      <c r="AN799">
        <v>263.01</v>
      </c>
      <c r="AO799">
        <v>368.45</v>
      </c>
      <c r="AP799">
        <v>0</v>
      </c>
      <c r="AQ799">
        <v>38.299999999999997</v>
      </c>
      <c r="AR799">
        <v>19.12</v>
      </c>
      <c r="AS799">
        <v>0</v>
      </c>
      <c r="AT799">
        <v>128</v>
      </c>
      <c r="AU799">
        <v>81</v>
      </c>
      <c r="AV799">
        <v>1</v>
      </c>
      <c r="AW799">
        <v>1</v>
      </c>
      <c r="AZ799">
        <v>1</v>
      </c>
      <c r="BA799">
        <v>1</v>
      </c>
      <c r="BB799">
        <v>1</v>
      </c>
      <c r="BC799">
        <v>1</v>
      </c>
      <c r="BD799" t="s">
        <v>3</v>
      </c>
      <c r="BE799" t="s">
        <v>3</v>
      </c>
      <c r="BF799" t="s">
        <v>3</v>
      </c>
      <c r="BG799" t="s">
        <v>3</v>
      </c>
      <c r="BH799">
        <v>0</v>
      </c>
      <c r="BI799">
        <v>1</v>
      </c>
      <c r="BJ799" t="s">
        <v>624</v>
      </c>
      <c r="BM799">
        <v>27001</v>
      </c>
      <c r="BN799">
        <v>0</v>
      </c>
      <c r="BO799" t="s">
        <v>3</v>
      </c>
      <c r="BP799">
        <v>0</v>
      </c>
      <c r="BQ799">
        <v>2</v>
      </c>
      <c r="BR799">
        <v>0</v>
      </c>
      <c r="BS799">
        <v>1</v>
      </c>
      <c r="BT799">
        <v>1</v>
      </c>
      <c r="BU799">
        <v>1</v>
      </c>
      <c r="BV799">
        <v>1</v>
      </c>
      <c r="BW799">
        <v>1</v>
      </c>
      <c r="BX799">
        <v>1</v>
      </c>
      <c r="BY799" t="s">
        <v>3</v>
      </c>
      <c r="BZ799">
        <v>142</v>
      </c>
      <c r="CA799">
        <v>95</v>
      </c>
      <c r="CE799">
        <v>0</v>
      </c>
      <c r="CF799">
        <v>0</v>
      </c>
      <c r="CG799">
        <v>0</v>
      </c>
      <c r="CM799">
        <v>0</v>
      </c>
      <c r="CN799" t="s">
        <v>1177</v>
      </c>
      <c r="CO799">
        <v>0</v>
      </c>
      <c r="CP799">
        <f t="shared" si="817"/>
        <v>10242.869999999999</v>
      </c>
      <c r="CQ799">
        <f t="shared" si="818"/>
        <v>230.67</v>
      </c>
      <c r="CR799">
        <f t="shared" si="819"/>
        <v>3428.9693750000001</v>
      </c>
      <c r="CS799">
        <f t="shared" si="820"/>
        <v>378.07687499999997</v>
      </c>
      <c r="CT799">
        <f t="shared" si="821"/>
        <v>487.275125</v>
      </c>
      <c r="CU799">
        <f t="shared" si="822"/>
        <v>0</v>
      </c>
      <c r="CV799">
        <f t="shared" si="823"/>
        <v>50.651749999999993</v>
      </c>
      <c r="CW799">
        <f t="shared" si="824"/>
        <v>27.484999999999999</v>
      </c>
      <c r="CX799">
        <f t="shared" si="825"/>
        <v>0</v>
      </c>
      <c r="CY799">
        <f t="shared" si="826"/>
        <v>2735.8976000000002</v>
      </c>
      <c r="CZ799">
        <f t="shared" si="827"/>
        <v>1731.3102000000001</v>
      </c>
      <c r="DC799" t="s">
        <v>3</v>
      </c>
      <c r="DD799" t="s">
        <v>3</v>
      </c>
      <c r="DE799" t="s">
        <v>348</v>
      </c>
      <c r="DF799" t="s">
        <v>348</v>
      </c>
      <c r="DG799" t="s">
        <v>196</v>
      </c>
      <c r="DH799" t="s">
        <v>3</v>
      </c>
      <c r="DI799" t="s">
        <v>196</v>
      </c>
      <c r="DJ799" t="s">
        <v>348</v>
      </c>
      <c r="DK799" t="s">
        <v>3</v>
      </c>
      <c r="DL799" t="s">
        <v>3</v>
      </c>
      <c r="DM799" t="s">
        <v>3</v>
      </c>
      <c r="DN799">
        <v>0</v>
      </c>
      <c r="DO799">
        <v>0</v>
      </c>
      <c r="DP799">
        <v>1</v>
      </c>
      <c r="DQ799">
        <v>1</v>
      </c>
      <c r="DU799">
        <v>1005</v>
      </c>
      <c r="DV799" t="s">
        <v>623</v>
      </c>
      <c r="DW799" t="s">
        <v>623</v>
      </c>
      <c r="DX799">
        <v>1000</v>
      </c>
      <c r="EE799">
        <v>45919611</v>
      </c>
      <c r="EF799">
        <v>2</v>
      </c>
      <c r="EG799" t="s">
        <v>24</v>
      </c>
      <c r="EH799">
        <v>0</v>
      </c>
      <c r="EI799" t="s">
        <v>3</v>
      </c>
      <c r="EJ799">
        <v>1</v>
      </c>
      <c r="EK799">
        <v>27001</v>
      </c>
      <c r="EL799" t="s">
        <v>429</v>
      </c>
      <c r="EM799" t="s">
        <v>430</v>
      </c>
      <c r="EO799" t="s">
        <v>625</v>
      </c>
      <c r="EQ799">
        <v>0</v>
      </c>
      <c r="ER799">
        <v>2984.49</v>
      </c>
      <c r="ES799">
        <v>230.67</v>
      </c>
      <c r="ET799">
        <v>2385.37</v>
      </c>
      <c r="EU799">
        <v>263.01</v>
      </c>
      <c r="EV799">
        <v>368.45</v>
      </c>
      <c r="EW799">
        <v>38.299999999999997</v>
      </c>
      <c r="EX799">
        <v>19.12</v>
      </c>
      <c r="EY799">
        <v>0</v>
      </c>
      <c r="FQ799">
        <v>0</v>
      </c>
      <c r="FR799">
        <f t="shared" si="828"/>
        <v>0</v>
      </c>
      <c r="FS799">
        <v>0</v>
      </c>
      <c r="FT799" t="s">
        <v>28</v>
      </c>
      <c r="FU799" t="s">
        <v>29</v>
      </c>
      <c r="FX799">
        <v>127.8</v>
      </c>
      <c r="FY799">
        <v>80.75</v>
      </c>
      <c r="GA799" t="s">
        <v>3</v>
      </c>
      <c r="GD799">
        <v>1</v>
      </c>
      <c r="GF799">
        <v>-1828687150</v>
      </c>
      <c r="GG799">
        <v>2</v>
      </c>
      <c r="GH799">
        <v>1</v>
      </c>
      <c r="GI799">
        <v>-2</v>
      </c>
      <c r="GJ799">
        <v>0</v>
      </c>
      <c r="GK799">
        <v>0</v>
      </c>
      <c r="GL799">
        <f t="shared" si="829"/>
        <v>0</v>
      </c>
      <c r="GM799">
        <f t="shared" si="830"/>
        <v>14710.08</v>
      </c>
      <c r="GN799">
        <f t="shared" si="831"/>
        <v>14710.08</v>
      </c>
      <c r="GO799">
        <f t="shared" si="832"/>
        <v>0</v>
      </c>
      <c r="GP799">
        <f t="shared" si="833"/>
        <v>0</v>
      </c>
      <c r="GR799">
        <v>0</v>
      </c>
      <c r="GS799">
        <v>0</v>
      </c>
      <c r="GT799">
        <v>0</v>
      </c>
      <c r="GU799" t="s">
        <v>3</v>
      </c>
      <c r="GV799">
        <f t="shared" si="834"/>
        <v>0</v>
      </c>
      <c r="GW799">
        <v>1</v>
      </c>
      <c r="GX799">
        <f t="shared" si="835"/>
        <v>0</v>
      </c>
      <c r="HA799">
        <v>0</v>
      </c>
      <c r="HB799">
        <v>0</v>
      </c>
      <c r="HC799">
        <f t="shared" si="836"/>
        <v>0</v>
      </c>
      <c r="IK799">
        <v>0</v>
      </c>
    </row>
    <row r="800" spans="1:245" x14ac:dyDescent="0.2">
      <c r="A800">
        <v>18</v>
      </c>
      <c r="B800">
        <v>1</v>
      </c>
      <c r="C800">
        <v>1676</v>
      </c>
      <c r="E800" t="s">
        <v>626</v>
      </c>
      <c r="F800" t="s">
        <v>627</v>
      </c>
      <c r="G800" t="s">
        <v>628</v>
      </c>
      <c r="H800" t="s">
        <v>19</v>
      </c>
      <c r="I800">
        <f>I798*J800</f>
        <v>2.6675999999999998E-2</v>
      </c>
      <c r="J800">
        <v>1.0799999999999999E-2</v>
      </c>
      <c r="O800">
        <f t="shared" si="802"/>
        <v>51.94</v>
      </c>
      <c r="P800">
        <f t="shared" si="803"/>
        <v>51.94</v>
      </c>
      <c r="Q800">
        <f t="shared" si="804"/>
        <v>0</v>
      </c>
      <c r="R800">
        <f t="shared" si="805"/>
        <v>0</v>
      </c>
      <c r="S800">
        <f t="shared" si="806"/>
        <v>0</v>
      </c>
      <c r="T800">
        <f t="shared" si="807"/>
        <v>0</v>
      </c>
      <c r="U800">
        <f t="shared" si="808"/>
        <v>0</v>
      </c>
      <c r="V800">
        <f t="shared" si="809"/>
        <v>0</v>
      </c>
      <c r="W800">
        <f t="shared" si="810"/>
        <v>0</v>
      </c>
      <c r="X800">
        <f t="shared" si="811"/>
        <v>0</v>
      </c>
      <c r="Y800">
        <f t="shared" si="812"/>
        <v>0</v>
      </c>
      <c r="AA800">
        <v>47636896</v>
      </c>
      <c r="AB800">
        <f t="shared" si="813"/>
        <v>1946.91</v>
      </c>
      <c r="AC800">
        <f t="shared" si="814"/>
        <v>1946.91</v>
      </c>
      <c r="AD800">
        <f>ROUND((((ET800)-(EU800))+AE800),6)</f>
        <v>0</v>
      </c>
      <c r="AE800">
        <f t="shared" ref="AE800:AF803" si="837">ROUND((EU800),6)</f>
        <v>0</v>
      </c>
      <c r="AF800">
        <f t="shared" si="837"/>
        <v>0</v>
      </c>
      <c r="AG800">
        <f t="shared" si="815"/>
        <v>0</v>
      </c>
      <c r="AH800">
        <f t="shared" ref="AH800:AI803" si="838">(EW800)</f>
        <v>0</v>
      </c>
      <c r="AI800">
        <f t="shared" si="838"/>
        <v>0</v>
      </c>
      <c r="AJ800">
        <f t="shared" si="816"/>
        <v>0</v>
      </c>
      <c r="AK800">
        <v>1946.91</v>
      </c>
      <c r="AL800">
        <v>1946.91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128</v>
      </c>
      <c r="AU800">
        <v>81</v>
      </c>
      <c r="AV800">
        <v>1</v>
      </c>
      <c r="AW800">
        <v>1</v>
      </c>
      <c r="AZ800">
        <v>1</v>
      </c>
      <c r="BA800">
        <v>1</v>
      </c>
      <c r="BB800">
        <v>1</v>
      </c>
      <c r="BC800">
        <v>1</v>
      </c>
      <c r="BD800" t="s">
        <v>3</v>
      </c>
      <c r="BE800" t="s">
        <v>3</v>
      </c>
      <c r="BF800" t="s">
        <v>3</v>
      </c>
      <c r="BG800" t="s">
        <v>3</v>
      </c>
      <c r="BH800">
        <v>3</v>
      </c>
      <c r="BI800">
        <v>1</v>
      </c>
      <c r="BJ800" t="s">
        <v>629</v>
      </c>
      <c r="BM800">
        <v>27001</v>
      </c>
      <c r="BN800">
        <v>0</v>
      </c>
      <c r="BO800" t="s">
        <v>3</v>
      </c>
      <c r="BP800">
        <v>0</v>
      </c>
      <c r="BQ800">
        <v>2</v>
      </c>
      <c r="BR800">
        <v>0</v>
      </c>
      <c r="BS800">
        <v>1</v>
      </c>
      <c r="BT800">
        <v>1</v>
      </c>
      <c r="BU800">
        <v>1</v>
      </c>
      <c r="BV800">
        <v>1</v>
      </c>
      <c r="BW800">
        <v>1</v>
      </c>
      <c r="BX800">
        <v>1</v>
      </c>
      <c r="BY800" t="s">
        <v>3</v>
      </c>
      <c r="BZ800">
        <v>142</v>
      </c>
      <c r="CA800">
        <v>95</v>
      </c>
      <c r="CE800">
        <v>0</v>
      </c>
      <c r="CF800">
        <v>0</v>
      </c>
      <c r="CG800">
        <v>0</v>
      </c>
      <c r="CM800">
        <v>0</v>
      </c>
      <c r="CN800" t="s">
        <v>3</v>
      </c>
      <c r="CO800">
        <v>0</v>
      </c>
      <c r="CP800">
        <f t="shared" si="817"/>
        <v>51.94</v>
      </c>
      <c r="CQ800">
        <f t="shared" si="818"/>
        <v>1946.91</v>
      </c>
      <c r="CR800">
        <f t="shared" si="819"/>
        <v>0</v>
      </c>
      <c r="CS800">
        <f t="shared" si="820"/>
        <v>0</v>
      </c>
      <c r="CT800">
        <f t="shared" si="821"/>
        <v>0</v>
      </c>
      <c r="CU800">
        <f t="shared" si="822"/>
        <v>0</v>
      </c>
      <c r="CV800">
        <f t="shared" si="823"/>
        <v>0</v>
      </c>
      <c r="CW800">
        <f t="shared" si="824"/>
        <v>0</v>
      </c>
      <c r="CX800">
        <f t="shared" si="825"/>
        <v>0</v>
      </c>
      <c r="CY800">
        <f t="shared" si="826"/>
        <v>0</v>
      </c>
      <c r="CZ800">
        <f t="shared" si="827"/>
        <v>0</v>
      </c>
      <c r="DC800" t="s">
        <v>3</v>
      </c>
      <c r="DD800" t="s">
        <v>3</v>
      </c>
      <c r="DE800" t="s">
        <v>3</v>
      </c>
      <c r="DF800" t="s">
        <v>3</v>
      </c>
      <c r="DG800" t="s">
        <v>3</v>
      </c>
      <c r="DH800" t="s">
        <v>3</v>
      </c>
      <c r="DI800" t="s">
        <v>3</v>
      </c>
      <c r="DJ800" t="s">
        <v>3</v>
      </c>
      <c r="DK800" t="s">
        <v>3</v>
      </c>
      <c r="DL800" t="s">
        <v>3</v>
      </c>
      <c r="DM800" t="s">
        <v>3</v>
      </c>
      <c r="DN800">
        <v>0</v>
      </c>
      <c r="DO800">
        <v>0</v>
      </c>
      <c r="DP800">
        <v>1</v>
      </c>
      <c r="DQ800">
        <v>1</v>
      </c>
      <c r="DU800">
        <v>1009</v>
      </c>
      <c r="DV800" t="s">
        <v>19</v>
      </c>
      <c r="DW800" t="s">
        <v>19</v>
      </c>
      <c r="DX800">
        <v>1000</v>
      </c>
      <c r="EE800">
        <v>45919611</v>
      </c>
      <c r="EF800">
        <v>2</v>
      </c>
      <c r="EG800" t="s">
        <v>24</v>
      </c>
      <c r="EH800">
        <v>0</v>
      </c>
      <c r="EI800" t="s">
        <v>3</v>
      </c>
      <c r="EJ800">
        <v>1</v>
      </c>
      <c r="EK800">
        <v>27001</v>
      </c>
      <c r="EL800" t="s">
        <v>429</v>
      </c>
      <c r="EM800" t="s">
        <v>430</v>
      </c>
      <c r="EO800" t="s">
        <v>3</v>
      </c>
      <c r="EQ800">
        <v>0</v>
      </c>
      <c r="ER800">
        <v>1946.91</v>
      </c>
      <c r="ES800">
        <v>1946.91</v>
      </c>
      <c r="ET800">
        <v>0</v>
      </c>
      <c r="EU800">
        <v>0</v>
      </c>
      <c r="EV800">
        <v>0</v>
      </c>
      <c r="EW800">
        <v>0</v>
      </c>
      <c r="EX800">
        <v>0</v>
      </c>
      <c r="FQ800">
        <v>0</v>
      </c>
      <c r="FR800">
        <f t="shared" si="828"/>
        <v>0</v>
      </c>
      <c r="FS800">
        <v>0</v>
      </c>
      <c r="FT800" t="s">
        <v>28</v>
      </c>
      <c r="FU800" t="s">
        <v>29</v>
      </c>
      <c r="FX800">
        <v>127.8</v>
      </c>
      <c r="FY800">
        <v>80.75</v>
      </c>
      <c r="GA800" t="s">
        <v>3</v>
      </c>
      <c r="GD800">
        <v>1</v>
      </c>
      <c r="GF800">
        <v>1401058849</v>
      </c>
      <c r="GG800">
        <v>2</v>
      </c>
      <c r="GH800">
        <v>1</v>
      </c>
      <c r="GI800">
        <v>-2</v>
      </c>
      <c r="GJ800">
        <v>0</v>
      </c>
      <c r="GK800">
        <v>0</v>
      </c>
      <c r="GL800">
        <f t="shared" si="829"/>
        <v>0</v>
      </c>
      <c r="GM800">
        <f t="shared" si="830"/>
        <v>51.94</v>
      </c>
      <c r="GN800">
        <f t="shared" si="831"/>
        <v>51.94</v>
      </c>
      <c r="GO800">
        <f t="shared" si="832"/>
        <v>0</v>
      </c>
      <c r="GP800">
        <f t="shared" si="833"/>
        <v>0</v>
      </c>
      <c r="GR800">
        <v>0</v>
      </c>
      <c r="GS800">
        <v>3</v>
      </c>
      <c r="GT800">
        <v>0</v>
      </c>
      <c r="GU800" t="s">
        <v>3</v>
      </c>
      <c r="GV800">
        <f t="shared" si="834"/>
        <v>0</v>
      </c>
      <c r="GW800">
        <v>1</v>
      </c>
      <c r="GX800">
        <f t="shared" si="835"/>
        <v>0</v>
      </c>
      <c r="HA800">
        <v>0</v>
      </c>
      <c r="HB800">
        <v>0</v>
      </c>
      <c r="HC800">
        <f t="shared" si="836"/>
        <v>0</v>
      </c>
      <c r="IK800">
        <v>0</v>
      </c>
    </row>
    <row r="801" spans="1:245" x14ac:dyDescent="0.2">
      <c r="A801">
        <v>18</v>
      </c>
      <c r="B801">
        <v>1</v>
      </c>
      <c r="C801">
        <v>1690</v>
      </c>
      <c r="E801" t="s">
        <v>626</v>
      </c>
      <c r="F801" t="s">
        <v>627</v>
      </c>
      <c r="G801" t="s">
        <v>628</v>
      </c>
      <c r="H801" t="s">
        <v>19</v>
      </c>
      <c r="I801">
        <f>I799*J801</f>
        <v>2.6675999999999998E-2</v>
      </c>
      <c r="J801">
        <v>1.0799999999999999E-2</v>
      </c>
      <c r="O801">
        <f t="shared" si="802"/>
        <v>51.94</v>
      </c>
      <c r="P801">
        <f t="shared" si="803"/>
        <v>51.94</v>
      </c>
      <c r="Q801">
        <f t="shared" si="804"/>
        <v>0</v>
      </c>
      <c r="R801">
        <f t="shared" si="805"/>
        <v>0</v>
      </c>
      <c r="S801">
        <f t="shared" si="806"/>
        <v>0</v>
      </c>
      <c r="T801">
        <f t="shared" si="807"/>
        <v>0</v>
      </c>
      <c r="U801">
        <f t="shared" si="808"/>
        <v>0</v>
      </c>
      <c r="V801">
        <f t="shared" si="809"/>
        <v>0</v>
      </c>
      <c r="W801">
        <f t="shared" si="810"/>
        <v>0</v>
      </c>
      <c r="X801">
        <f t="shared" si="811"/>
        <v>0</v>
      </c>
      <c r="Y801">
        <f t="shared" si="812"/>
        <v>0</v>
      </c>
      <c r="AA801">
        <v>47641669</v>
      </c>
      <c r="AB801">
        <f t="shared" si="813"/>
        <v>1946.91</v>
      </c>
      <c r="AC801">
        <f t="shared" si="814"/>
        <v>1946.91</v>
      </c>
      <c r="AD801">
        <f>ROUND((((ET801)-(EU801))+AE801),6)</f>
        <v>0</v>
      </c>
      <c r="AE801">
        <f t="shared" si="837"/>
        <v>0</v>
      </c>
      <c r="AF801">
        <f t="shared" si="837"/>
        <v>0</v>
      </c>
      <c r="AG801">
        <f t="shared" si="815"/>
        <v>0</v>
      </c>
      <c r="AH801">
        <f t="shared" si="838"/>
        <v>0</v>
      </c>
      <c r="AI801">
        <f t="shared" si="838"/>
        <v>0</v>
      </c>
      <c r="AJ801">
        <f t="shared" si="816"/>
        <v>0</v>
      </c>
      <c r="AK801">
        <v>1946.91</v>
      </c>
      <c r="AL801">
        <v>1946.91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128</v>
      </c>
      <c r="AU801">
        <v>81</v>
      </c>
      <c r="AV801">
        <v>1</v>
      </c>
      <c r="AW801">
        <v>1</v>
      </c>
      <c r="AZ801">
        <v>1</v>
      </c>
      <c r="BA801">
        <v>1</v>
      </c>
      <c r="BB801">
        <v>1</v>
      </c>
      <c r="BC801">
        <v>1</v>
      </c>
      <c r="BD801" t="s">
        <v>3</v>
      </c>
      <c r="BE801" t="s">
        <v>3</v>
      </c>
      <c r="BF801" t="s">
        <v>3</v>
      </c>
      <c r="BG801" t="s">
        <v>3</v>
      </c>
      <c r="BH801">
        <v>3</v>
      </c>
      <c r="BI801">
        <v>1</v>
      </c>
      <c r="BJ801" t="s">
        <v>629</v>
      </c>
      <c r="BM801">
        <v>27001</v>
      </c>
      <c r="BN801">
        <v>0</v>
      </c>
      <c r="BO801" t="s">
        <v>3</v>
      </c>
      <c r="BP801">
        <v>0</v>
      </c>
      <c r="BQ801">
        <v>2</v>
      </c>
      <c r="BR801">
        <v>0</v>
      </c>
      <c r="BS801">
        <v>1</v>
      </c>
      <c r="BT801">
        <v>1</v>
      </c>
      <c r="BU801">
        <v>1</v>
      </c>
      <c r="BV801">
        <v>1</v>
      </c>
      <c r="BW801">
        <v>1</v>
      </c>
      <c r="BX801">
        <v>1</v>
      </c>
      <c r="BY801" t="s">
        <v>3</v>
      </c>
      <c r="BZ801">
        <v>142</v>
      </c>
      <c r="CA801">
        <v>95</v>
      </c>
      <c r="CE801">
        <v>0</v>
      </c>
      <c r="CF801">
        <v>0</v>
      </c>
      <c r="CG801">
        <v>0</v>
      </c>
      <c r="CM801">
        <v>0</v>
      </c>
      <c r="CN801" t="s">
        <v>3</v>
      </c>
      <c r="CO801">
        <v>0</v>
      </c>
      <c r="CP801">
        <f t="shared" si="817"/>
        <v>51.94</v>
      </c>
      <c r="CQ801">
        <f t="shared" si="818"/>
        <v>1946.91</v>
      </c>
      <c r="CR801">
        <f t="shared" si="819"/>
        <v>0</v>
      </c>
      <c r="CS801">
        <f t="shared" si="820"/>
        <v>0</v>
      </c>
      <c r="CT801">
        <f t="shared" si="821"/>
        <v>0</v>
      </c>
      <c r="CU801">
        <f t="shared" si="822"/>
        <v>0</v>
      </c>
      <c r="CV801">
        <f t="shared" si="823"/>
        <v>0</v>
      </c>
      <c r="CW801">
        <f t="shared" si="824"/>
        <v>0</v>
      </c>
      <c r="CX801">
        <f t="shared" si="825"/>
        <v>0</v>
      </c>
      <c r="CY801">
        <f t="shared" si="826"/>
        <v>0</v>
      </c>
      <c r="CZ801">
        <f t="shared" si="827"/>
        <v>0</v>
      </c>
      <c r="DC801" t="s">
        <v>3</v>
      </c>
      <c r="DD801" t="s">
        <v>3</v>
      </c>
      <c r="DE801" t="s">
        <v>3</v>
      </c>
      <c r="DF801" t="s">
        <v>3</v>
      </c>
      <c r="DG801" t="s">
        <v>3</v>
      </c>
      <c r="DH801" t="s">
        <v>3</v>
      </c>
      <c r="DI801" t="s">
        <v>3</v>
      </c>
      <c r="DJ801" t="s">
        <v>3</v>
      </c>
      <c r="DK801" t="s">
        <v>3</v>
      </c>
      <c r="DL801" t="s">
        <v>3</v>
      </c>
      <c r="DM801" t="s">
        <v>3</v>
      </c>
      <c r="DN801">
        <v>0</v>
      </c>
      <c r="DO801">
        <v>0</v>
      </c>
      <c r="DP801">
        <v>1</v>
      </c>
      <c r="DQ801">
        <v>1</v>
      </c>
      <c r="DU801">
        <v>1009</v>
      </c>
      <c r="DV801" t="s">
        <v>19</v>
      </c>
      <c r="DW801" t="s">
        <v>19</v>
      </c>
      <c r="DX801">
        <v>1000</v>
      </c>
      <c r="EE801">
        <v>45919611</v>
      </c>
      <c r="EF801">
        <v>2</v>
      </c>
      <c r="EG801" t="s">
        <v>24</v>
      </c>
      <c r="EH801">
        <v>0</v>
      </c>
      <c r="EI801" t="s">
        <v>3</v>
      </c>
      <c r="EJ801">
        <v>1</v>
      </c>
      <c r="EK801">
        <v>27001</v>
      </c>
      <c r="EL801" t="s">
        <v>429</v>
      </c>
      <c r="EM801" t="s">
        <v>430</v>
      </c>
      <c r="EO801" t="s">
        <v>3</v>
      </c>
      <c r="EQ801">
        <v>0</v>
      </c>
      <c r="ER801">
        <v>1946.91</v>
      </c>
      <c r="ES801">
        <v>1946.91</v>
      </c>
      <c r="ET801">
        <v>0</v>
      </c>
      <c r="EU801">
        <v>0</v>
      </c>
      <c r="EV801">
        <v>0</v>
      </c>
      <c r="EW801">
        <v>0</v>
      </c>
      <c r="EX801">
        <v>0</v>
      </c>
      <c r="FQ801">
        <v>0</v>
      </c>
      <c r="FR801">
        <f t="shared" si="828"/>
        <v>0</v>
      </c>
      <c r="FS801">
        <v>0</v>
      </c>
      <c r="FT801" t="s">
        <v>28</v>
      </c>
      <c r="FU801" t="s">
        <v>29</v>
      </c>
      <c r="FX801">
        <v>127.8</v>
      </c>
      <c r="FY801">
        <v>80.75</v>
      </c>
      <c r="GA801" t="s">
        <v>3</v>
      </c>
      <c r="GD801">
        <v>1</v>
      </c>
      <c r="GF801">
        <v>1401058849</v>
      </c>
      <c r="GG801">
        <v>2</v>
      </c>
      <c r="GH801">
        <v>1</v>
      </c>
      <c r="GI801">
        <v>-2</v>
      </c>
      <c r="GJ801">
        <v>0</v>
      </c>
      <c r="GK801">
        <v>0</v>
      </c>
      <c r="GL801">
        <f t="shared" si="829"/>
        <v>0</v>
      </c>
      <c r="GM801">
        <f t="shared" si="830"/>
        <v>51.94</v>
      </c>
      <c r="GN801">
        <f t="shared" si="831"/>
        <v>51.94</v>
      </c>
      <c r="GO801">
        <f t="shared" si="832"/>
        <v>0</v>
      </c>
      <c r="GP801">
        <f t="shared" si="833"/>
        <v>0</v>
      </c>
      <c r="GR801">
        <v>0</v>
      </c>
      <c r="GS801">
        <v>0</v>
      </c>
      <c r="GT801">
        <v>0</v>
      </c>
      <c r="GU801" t="s">
        <v>3</v>
      </c>
      <c r="GV801">
        <f t="shared" si="834"/>
        <v>0</v>
      </c>
      <c r="GW801">
        <v>1</v>
      </c>
      <c r="GX801">
        <f t="shared" si="835"/>
        <v>0</v>
      </c>
      <c r="HA801">
        <v>0</v>
      </c>
      <c r="HB801">
        <v>0</v>
      </c>
      <c r="HC801">
        <f t="shared" si="836"/>
        <v>0</v>
      </c>
      <c r="IK801">
        <v>0</v>
      </c>
    </row>
    <row r="802" spans="1:245" x14ac:dyDescent="0.2">
      <c r="A802">
        <v>18</v>
      </c>
      <c r="B802">
        <v>1</v>
      </c>
      <c r="C802">
        <v>1678</v>
      </c>
      <c r="E802" t="s">
        <v>630</v>
      </c>
      <c r="F802" t="s">
        <v>631</v>
      </c>
      <c r="G802" t="s">
        <v>632</v>
      </c>
      <c r="H802" t="s">
        <v>19</v>
      </c>
      <c r="I802">
        <f>I798*J802</f>
        <v>238.602</v>
      </c>
      <c r="J802">
        <v>96.6</v>
      </c>
      <c r="O802">
        <f t="shared" si="802"/>
        <v>109756.92</v>
      </c>
      <c r="P802">
        <f t="shared" si="803"/>
        <v>109756.92</v>
      </c>
      <c r="Q802">
        <f t="shared" si="804"/>
        <v>0</v>
      </c>
      <c r="R802">
        <f t="shared" si="805"/>
        <v>0</v>
      </c>
      <c r="S802">
        <f t="shared" si="806"/>
        <v>0</v>
      </c>
      <c r="T802">
        <f t="shared" si="807"/>
        <v>0</v>
      </c>
      <c r="U802">
        <f t="shared" si="808"/>
        <v>0</v>
      </c>
      <c r="V802">
        <f t="shared" si="809"/>
        <v>0</v>
      </c>
      <c r="W802">
        <f t="shared" si="810"/>
        <v>0</v>
      </c>
      <c r="X802">
        <f t="shared" si="811"/>
        <v>0</v>
      </c>
      <c r="Y802">
        <f t="shared" si="812"/>
        <v>0</v>
      </c>
      <c r="AA802">
        <v>47636896</v>
      </c>
      <c r="AB802">
        <f t="shared" si="813"/>
        <v>460</v>
      </c>
      <c r="AC802">
        <f t="shared" si="814"/>
        <v>460</v>
      </c>
      <c r="AD802">
        <f>ROUND((((ET802)-(EU802))+AE802),6)</f>
        <v>0</v>
      </c>
      <c r="AE802">
        <f t="shared" si="837"/>
        <v>0</v>
      </c>
      <c r="AF802">
        <f t="shared" si="837"/>
        <v>0</v>
      </c>
      <c r="AG802">
        <f t="shared" si="815"/>
        <v>0</v>
      </c>
      <c r="AH802">
        <f t="shared" si="838"/>
        <v>0</v>
      </c>
      <c r="AI802">
        <f t="shared" si="838"/>
        <v>0</v>
      </c>
      <c r="AJ802">
        <f t="shared" si="816"/>
        <v>0</v>
      </c>
      <c r="AK802">
        <v>460</v>
      </c>
      <c r="AL802">
        <v>460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128</v>
      </c>
      <c r="AU802">
        <v>81</v>
      </c>
      <c r="AV802">
        <v>1</v>
      </c>
      <c r="AW802">
        <v>1</v>
      </c>
      <c r="AZ802">
        <v>1</v>
      </c>
      <c r="BA802">
        <v>1</v>
      </c>
      <c r="BB802">
        <v>1</v>
      </c>
      <c r="BC802">
        <v>1</v>
      </c>
      <c r="BD802" t="s">
        <v>3</v>
      </c>
      <c r="BE802" t="s">
        <v>3</v>
      </c>
      <c r="BF802" t="s">
        <v>3</v>
      </c>
      <c r="BG802" t="s">
        <v>3</v>
      </c>
      <c r="BH802">
        <v>3</v>
      </c>
      <c r="BI802">
        <v>1</v>
      </c>
      <c r="BJ802" t="s">
        <v>633</v>
      </c>
      <c r="BM802">
        <v>27001</v>
      </c>
      <c r="BN802">
        <v>0</v>
      </c>
      <c r="BO802" t="s">
        <v>3</v>
      </c>
      <c r="BP802">
        <v>0</v>
      </c>
      <c r="BQ802">
        <v>2</v>
      </c>
      <c r="BR802">
        <v>0</v>
      </c>
      <c r="BS802">
        <v>1</v>
      </c>
      <c r="BT802">
        <v>1</v>
      </c>
      <c r="BU802">
        <v>1</v>
      </c>
      <c r="BV802">
        <v>1</v>
      </c>
      <c r="BW802">
        <v>1</v>
      </c>
      <c r="BX802">
        <v>1</v>
      </c>
      <c r="BY802" t="s">
        <v>3</v>
      </c>
      <c r="BZ802">
        <v>142</v>
      </c>
      <c r="CA802">
        <v>95</v>
      </c>
      <c r="CE802">
        <v>0</v>
      </c>
      <c r="CF802">
        <v>0</v>
      </c>
      <c r="CG802">
        <v>0</v>
      </c>
      <c r="CM802">
        <v>0</v>
      </c>
      <c r="CN802" t="s">
        <v>3</v>
      </c>
      <c r="CO802">
        <v>0</v>
      </c>
      <c r="CP802">
        <f t="shared" si="817"/>
        <v>109756.92</v>
      </c>
      <c r="CQ802">
        <f t="shared" si="818"/>
        <v>460</v>
      </c>
      <c r="CR802">
        <f t="shared" si="819"/>
        <v>0</v>
      </c>
      <c r="CS802">
        <f t="shared" si="820"/>
        <v>0</v>
      </c>
      <c r="CT802">
        <f t="shared" si="821"/>
        <v>0</v>
      </c>
      <c r="CU802">
        <f t="shared" si="822"/>
        <v>0</v>
      </c>
      <c r="CV802">
        <f t="shared" si="823"/>
        <v>0</v>
      </c>
      <c r="CW802">
        <f t="shared" si="824"/>
        <v>0</v>
      </c>
      <c r="CX802">
        <f t="shared" si="825"/>
        <v>0</v>
      </c>
      <c r="CY802">
        <f t="shared" si="826"/>
        <v>0</v>
      </c>
      <c r="CZ802">
        <f t="shared" si="827"/>
        <v>0</v>
      </c>
      <c r="DC802" t="s">
        <v>3</v>
      </c>
      <c r="DD802" t="s">
        <v>3</v>
      </c>
      <c r="DE802" t="s">
        <v>3</v>
      </c>
      <c r="DF802" t="s">
        <v>3</v>
      </c>
      <c r="DG802" t="s">
        <v>3</v>
      </c>
      <c r="DH802" t="s">
        <v>3</v>
      </c>
      <c r="DI802" t="s">
        <v>3</v>
      </c>
      <c r="DJ802" t="s">
        <v>3</v>
      </c>
      <c r="DK802" t="s">
        <v>3</v>
      </c>
      <c r="DL802" t="s">
        <v>3</v>
      </c>
      <c r="DM802" t="s">
        <v>3</v>
      </c>
      <c r="DN802">
        <v>0</v>
      </c>
      <c r="DO802">
        <v>0</v>
      </c>
      <c r="DP802">
        <v>1</v>
      </c>
      <c r="DQ802">
        <v>1</v>
      </c>
      <c r="DU802">
        <v>1009</v>
      </c>
      <c r="DV802" t="s">
        <v>19</v>
      </c>
      <c r="DW802" t="s">
        <v>19</v>
      </c>
      <c r="DX802">
        <v>1000</v>
      </c>
      <c r="EE802">
        <v>45919611</v>
      </c>
      <c r="EF802">
        <v>2</v>
      </c>
      <c r="EG802" t="s">
        <v>24</v>
      </c>
      <c r="EH802">
        <v>0</v>
      </c>
      <c r="EI802" t="s">
        <v>3</v>
      </c>
      <c r="EJ802">
        <v>1</v>
      </c>
      <c r="EK802">
        <v>27001</v>
      </c>
      <c r="EL802" t="s">
        <v>429</v>
      </c>
      <c r="EM802" t="s">
        <v>430</v>
      </c>
      <c r="EO802" t="s">
        <v>3</v>
      </c>
      <c r="EQ802">
        <v>0</v>
      </c>
      <c r="ER802">
        <v>460</v>
      </c>
      <c r="ES802">
        <v>460</v>
      </c>
      <c r="ET802">
        <v>0</v>
      </c>
      <c r="EU802">
        <v>0</v>
      </c>
      <c r="EV802">
        <v>0</v>
      </c>
      <c r="EW802">
        <v>0</v>
      </c>
      <c r="EX802">
        <v>0</v>
      </c>
      <c r="FQ802">
        <v>0</v>
      </c>
      <c r="FR802">
        <f t="shared" si="828"/>
        <v>0</v>
      </c>
      <c r="FS802">
        <v>0</v>
      </c>
      <c r="FT802" t="s">
        <v>28</v>
      </c>
      <c r="FU802" t="s">
        <v>29</v>
      </c>
      <c r="FX802">
        <v>127.8</v>
      </c>
      <c r="FY802">
        <v>80.75</v>
      </c>
      <c r="GA802" t="s">
        <v>3</v>
      </c>
      <c r="GD802">
        <v>1</v>
      </c>
      <c r="GF802">
        <v>2047521922</v>
      </c>
      <c r="GG802">
        <v>2</v>
      </c>
      <c r="GH802">
        <v>1</v>
      </c>
      <c r="GI802">
        <v>-2</v>
      </c>
      <c r="GJ802">
        <v>0</v>
      </c>
      <c r="GK802">
        <v>0</v>
      </c>
      <c r="GL802">
        <f t="shared" si="829"/>
        <v>0</v>
      </c>
      <c r="GM802">
        <f t="shared" si="830"/>
        <v>109756.92</v>
      </c>
      <c r="GN802">
        <f t="shared" si="831"/>
        <v>109756.92</v>
      </c>
      <c r="GO802">
        <f t="shared" si="832"/>
        <v>0</v>
      </c>
      <c r="GP802">
        <f t="shared" si="833"/>
        <v>0</v>
      </c>
      <c r="GR802">
        <v>0</v>
      </c>
      <c r="GS802">
        <v>3</v>
      </c>
      <c r="GT802">
        <v>0</v>
      </c>
      <c r="GU802" t="s">
        <v>3</v>
      </c>
      <c r="GV802">
        <f t="shared" si="834"/>
        <v>0</v>
      </c>
      <c r="GW802">
        <v>1</v>
      </c>
      <c r="GX802">
        <f t="shared" si="835"/>
        <v>0</v>
      </c>
      <c r="HA802">
        <v>0</v>
      </c>
      <c r="HB802">
        <v>0</v>
      </c>
      <c r="HC802">
        <f t="shared" si="836"/>
        <v>0</v>
      </c>
      <c r="IK802">
        <v>0</v>
      </c>
    </row>
    <row r="803" spans="1:245" x14ac:dyDescent="0.2">
      <c r="A803">
        <v>18</v>
      </c>
      <c r="B803">
        <v>1</v>
      </c>
      <c r="C803">
        <v>1692</v>
      </c>
      <c r="E803" t="s">
        <v>630</v>
      </c>
      <c r="F803" t="s">
        <v>631</v>
      </c>
      <c r="G803" t="s">
        <v>632</v>
      </c>
      <c r="H803" t="s">
        <v>19</v>
      </c>
      <c r="I803">
        <f>I799*J803</f>
        <v>238.602</v>
      </c>
      <c r="J803">
        <v>96.6</v>
      </c>
      <c r="O803">
        <f t="shared" si="802"/>
        <v>109756.92</v>
      </c>
      <c r="P803">
        <f t="shared" si="803"/>
        <v>109756.92</v>
      </c>
      <c r="Q803">
        <f t="shared" si="804"/>
        <v>0</v>
      </c>
      <c r="R803">
        <f t="shared" si="805"/>
        <v>0</v>
      </c>
      <c r="S803">
        <f t="shared" si="806"/>
        <v>0</v>
      </c>
      <c r="T803">
        <f t="shared" si="807"/>
        <v>0</v>
      </c>
      <c r="U803">
        <f t="shared" si="808"/>
        <v>0</v>
      </c>
      <c r="V803">
        <f t="shared" si="809"/>
        <v>0</v>
      </c>
      <c r="W803">
        <f t="shared" si="810"/>
        <v>0</v>
      </c>
      <c r="X803">
        <f t="shared" si="811"/>
        <v>0</v>
      </c>
      <c r="Y803">
        <f t="shared" si="812"/>
        <v>0</v>
      </c>
      <c r="AA803">
        <v>47641669</v>
      </c>
      <c r="AB803">
        <f t="shared" si="813"/>
        <v>460</v>
      </c>
      <c r="AC803">
        <f t="shared" si="814"/>
        <v>460</v>
      </c>
      <c r="AD803">
        <f>ROUND((((ET803)-(EU803))+AE803),6)</f>
        <v>0</v>
      </c>
      <c r="AE803">
        <f t="shared" si="837"/>
        <v>0</v>
      </c>
      <c r="AF803">
        <f t="shared" si="837"/>
        <v>0</v>
      </c>
      <c r="AG803">
        <f t="shared" si="815"/>
        <v>0</v>
      </c>
      <c r="AH803">
        <f t="shared" si="838"/>
        <v>0</v>
      </c>
      <c r="AI803">
        <f t="shared" si="838"/>
        <v>0</v>
      </c>
      <c r="AJ803">
        <f t="shared" si="816"/>
        <v>0</v>
      </c>
      <c r="AK803">
        <v>460</v>
      </c>
      <c r="AL803">
        <v>460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128</v>
      </c>
      <c r="AU803">
        <v>81</v>
      </c>
      <c r="AV803">
        <v>1</v>
      </c>
      <c r="AW803">
        <v>1</v>
      </c>
      <c r="AZ803">
        <v>1</v>
      </c>
      <c r="BA803">
        <v>1</v>
      </c>
      <c r="BB803">
        <v>1</v>
      </c>
      <c r="BC803">
        <v>1</v>
      </c>
      <c r="BD803" t="s">
        <v>3</v>
      </c>
      <c r="BE803" t="s">
        <v>3</v>
      </c>
      <c r="BF803" t="s">
        <v>3</v>
      </c>
      <c r="BG803" t="s">
        <v>3</v>
      </c>
      <c r="BH803">
        <v>3</v>
      </c>
      <c r="BI803">
        <v>1</v>
      </c>
      <c r="BJ803" t="s">
        <v>633</v>
      </c>
      <c r="BM803">
        <v>27001</v>
      </c>
      <c r="BN803">
        <v>0</v>
      </c>
      <c r="BO803" t="s">
        <v>3</v>
      </c>
      <c r="BP803">
        <v>0</v>
      </c>
      <c r="BQ803">
        <v>2</v>
      </c>
      <c r="BR803">
        <v>0</v>
      </c>
      <c r="BS803">
        <v>1</v>
      </c>
      <c r="BT803">
        <v>1</v>
      </c>
      <c r="BU803">
        <v>1</v>
      </c>
      <c r="BV803">
        <v>1</v>
      </c>
      <c r="BW803">
        <v>1</v>
      </c>
      <c r="BX803">
        <v>1</v>
      </c>
      <c r="BY803" t="s">
        <v>3</v>
      </c>
      <c r="BZ803">
        <v>142</v>
      </c>
      <c r="CA803">
        <v>95</v>
      </c>
      <c r="CE803">
        <v>0</v>
      </c>
      <c r="CF803">
        <v>0</v>
      </c>
      <c r="CG803">
        <v>0</v>
      </c>
      <c r="CM803">
        <v>0</v>
      </c>
      <c r="CN803" t="s">
        <v>3</v>
      </c>
      <c r="CO803">
        <v>0</v>
      </c>
      <c r="CP803">
        <f t="shared" si="817"/>
        <v>109756.92</v>
      </c>
      <c r="CQ803">
        <f t="shared" si="818"/>
        <v>460</v>
      </c>
      <c r="CR803">
        <f t="shared" si="819"/>
        <v>0</v>
      </c>
      <c r="CS803">
        <f t="shared" si="820"/>
        <v>0</v>
      </c>
      <c r="CT803">
        <f t="shared" si="821"/>
        <v>0</v>
      </c>
      <c r="CU803">
        <f t="shared" si="822"/>
        <v>0</v>
      </c>
      <c r="CV803">
        <f t="shared" si="823"/>
        <v>0</v>
      </c>
      <c r="CW803">
        <f t="shared" si="824"/>
        <v>0</v>
      </c>
      <c r="CX803">
        <f t="shared" si="825"/>
        <v>0</v>
      </c>
      <c r="CY803">
        <f t="shared" si="826"/>
        <v>0</v>
      </c>
      <c r="CZ803">
        <f t="shared" si="827"/>
        <v>0</v>
      </c>
      <c r="DC803" t="s">
        <v>3</v>
      </c>
      <c r="DD803" t="s">
        <v>3</v>
      </c>
      <c r="DE803" t="s">
        <v>3</v>
      </c>
      <c r="DF803" t="s">
        <v>3</v>
      </c>
      <c r="DG803" t="s">
        <v>3</v>
      </c>
      <c r="DH803" t="s">
        <v>3</v>
      </c>
      <c r="DI803" t="s">
        <v>3</v>
      </c>
      <c r="DJ803" t="s">
        <v>3</v>
      </c>
      <c r="DK803" t="s">
        <v>3</v>
      </c>
      <c r="DL803" t="s">
        <v>3</v>
      </c>
      <c r="DM803" t="s">
        <v>3</v>
      </c>
      <c r="DN803">
        <v>0</v>
      </c>
      <c r="DO803">
        <v>0</v>
      </c>
      <c r="DP803">
        <v>1</v>
      </c>
      <c r="DQ803">
        <v>1</v>
      </c>
      <c r="DU803">
        <v>1009</v>
      </c>
      <c r="DV803" t="s">
        <v>19</v>
      </c>
      <c r="DW803" t="s">
        <v>19</v>
      </c>
      <c r="DX803">
        <v>1000</v>
      </c>
      <c r="EE803">
        <v>45919611</v>
      </c>
      <c r="EF803">
        <v>2</v>
      </c>
      <c r="EG803" t="s">
        <v>24</v>
      </c>
      <c r="EH803">
        <v>0</v>
      </c>
      <c r="EI803" t="s">
        <v>3</v>
      </c>
      <c r="EJ803">
        <v>1</v>
      </c>
      <c r="EK803">
        <v>27001</v>
      </c>
      <c r="EL803" t="s">
        <v>429</v>
      </c>
      <c r="EM803" t="s">
        <v>430</v>
      </c>
      <c r="EO803" t="s">
        <v>3</v>
      </c>
      <c r="EQ803">
        <v>0</v>
      </c>
      <c r="ER803">
        <v>460</v>
      </c>
      <c r="ES803">
        <v>460</v>
      </c>
      <c r="ET803">
        <v>0</v>
      </c>
      <c r="EU803">
        <v>0</v>
      </c>
      <c r="EV803">
        <v>0</v>
      </c>
      <c r="EW803">
        <v>0</v>
      </c>
      <c r="EX803">
        <v>0</v>
      </c>
      <c r="FQ803">
        <v>0</v>
      </c>
      <c r="FR803">
        <f t="shared" si="828"/>
        <v>0</v>
      </c>
      <c r="FS803">
        <v>0</v>
      </c>
      <c r="FT803" t="s">
        <v>28</v>
      </c>
      <c r="FU803" t="s">
        <v>29</v>
      </c>
      <c r="FX803">
        <v>127.8</v>
      </c>
      <c r="FY803">
        <v>80.75</v>
      </c>
      <c r="GA803" t="s">
        <v>3</v>
      </c>
      <c r="GD803">
        <v>1</v>
      </c>
      <c r="GF803">
        <v>2047521922</v>
      </c>
      <c r="GG803">
        <v>2</v>
      </c>
      <c r="GH803">
        <v>1</v>
      </c>
      <c r="GI803">
        <v>-2</v>
      </c>
      <c r="GJ803">
        <v>0</v>
      </c>
      <c r="GK803">
        <v>0</v>
      </c>
      <c r="GL803">
        <f t="shared" si="829"/>
        <v>0</v>
      </c>
      <c r="GM803">
        <f t="shared" si="830"/>
        <v>109756.92</v>
      </c>
      <c r="GN803">
        <f t="shared" si="831"/>
        <v>109756.92</v>
      </c>
      <c r="GO803">
        <f t="shared" si="832"/>
        <v>0</v>
      </c>
      <c r="GP803">
        <f t="shared" si="833"/>
        <v>0</v>
      </c>
      <c r="GR803">
        <v>0</v>
      </c>
      <c r="GS803">
        <v>0</v>
      </c>
      <c r="GT803">
        <v>0</v>
      </c>
      <c r="GU803" t="s">
        <v>3</v>
      </c>
      <c r="GV803">
        <f t="shared" si="834"/>
        <v>0</v>
      </c>
      <c r="GW803">
        <v>1</v>
      </c>
      <c r="GX803">
        <f t="shared" si="835"/>
        <v>0</v>
      </c>
      <c r="HA803">
        <v>0</v>
      </c>
      <c r="HB803">
        <v>0</v>
      </c>
      <c r="HC803">
        <f t="shared" si="836"/>
        <v>0</v>
      </c>
      <c r="IK803">
        <v>0</v>
      </c>
    </row>
    <row r="804" spans="1:245" x14ac:dyDescent="0.2">
      <c r="A804">
        <v>17</v>
      </c>
      <c r="B804">
        <v>1</v>
      </c>
      <c r="C804">
        <f>ROW(SmtRes!A1708)</f>
        <v>1708</v>
      </c>
      <c r="D804">
        <f>ROW(EtalonRes!A1694)</f>
        <v>1694</v>
      </c>
      <c r="E804" t="s">
        <v>634</v>
      </c>
      <c r="F804" t="s">
        <v>635</v>
      </c>
      <c r="G804" t="s">
        <v>636</v>
      </c>
      <c r="H804" t="s">
        <v>623</v>
      </c>
      <c r="I804">
        <f>ROUND(2470/1000,9)</f>
        <v>2.4700000000000002</v>
      </c>
      <c r="J804">
        <v>0</v>
      </c>
      <c r="O804">
        <f t="shared" si="802"/>
        <v>10242.870000000001</v>
      </c>
      <c r="P804">
        <f t="shared" si="803"/>
        <v>569.75</v>
      </c>
      <c r="Q804">
        <f t="shared" si="804"/>
        <v>8469.5499999999993</v>
      </c>
      <c r="R804">
        <f t="shared" si="805"/>
        <v>933.85</v>
      </c>
      <c r="S804">
        <f t="shared" si="806"/>
        <v>1203.57</v>
      </c>
      <c r="T804">
        <f t="shared" si="807"/>
        <v>0</v>
      </c>
      <c r="U804">
        <f t="shared" si="808"/>
        <v>125.10982249999999</v>
      </c>
      <c r="V804">
        <f t="shared" si="809"/>
        <v>67.887950000000004</v>
      </c>
      <c r="W804">
        <f t="shared" si="810"/>
        <v>0</v>
      </c>
      <c r="X804">
        <f t="shared" si="811"/>
        <v>2735.9</v>
      </c>
      <c r="Y804">
        <f t="shared" si="812"/>
        <v>1731.31</v>
      </c>
      <c r="AA804">
        <v>47636896</v>
      </c>
      <c r="AB804">
        <f t="shared" si="813"/>
        <v>4146.9144999999999</v>
      </c>
      <c r="AC804">
        <f t="shared" si="814"/>
        <v>230.67</v>
      </c>
      <c r="AD804">
        <f>ROUND((((((ET804*1.15)*1.25))-(((EU804*1.15)*1.25)))+AE804),6)</f>
        <v>3428.9693750000001</v>
      </c>
      <c r="AE804">
        <f>ROUND((((EU804*1.15)*1.25)),6)</f>
        <v>378.07687499999997</v>
      </c>
      <c r="AF804">
        <f>ROUND((((EV804*1.15)*1.15)),6)</f>
        <v>487.275125</v>
      </c>
      <c r="AG804">
        <f t="shared" si="815"/>
        <v>0</v>
      </c>
      <c r="AH804">
        <f>(((EW804*1.15)*1.15))</f>
        <v>50.651749999999993</v>
      </c>
      <c r="AI804">
        <f>(((EX804*1.15)*1.25))</f>
        <v>27.484999999999999</v>
      </c>
      <c r="AJ804">
        <f t="shared" si="816"/>
        <v>0</v>
      </c>
      <c r="AK804">
        <v>2984.49</v>
      </c>
      <c r="AL804">
        <v>230.67</v>
      </c>
      <c r="AM804">
        <v>2385.37</v>
      </c>
      <c r="AN804">
        <v>263.01</v>
      </c>
      <c r="AO804">
        <v>368.45</v>
      </c>
      <c r="AP804">
        <v>0</v>
      </c>
      <c r="AQ804">
        <v>38.299999999999997</v>
      </c>
      <c r="AR804">
        <v>19.12</v>
      </c>
      <c r="AS804">
        <v>0</v>
      </c>
      <c r="AT804">
        <v>128</v>
      </c>
      <c r="AU804">
        <v>81</v>
      </c>
      <c r="AV804">
        <v>1</v>
      </c>
      <c r="AW804">
        <v>1</v>
      </c>
      <c r="AZ804">
        <v>1</v>
      </c>
      <c r="BA804">
        <v>1</v>
      </c>
      <c r="BB804">
        <v>1</v>
      </c>
      <c r="BC804">
        <v>1</v>
      </c>
      <c r="BD804" t="s">
        <v>3</v>
      </c>
      <c r="BE804" t="s">
        <v>3</v>
      </c>
      <c r="BF804" t="s">
        <v>3</v>
      </c>
      <c r="BG804" t="s">
        <v>3</v>
      </c>
      <c r="BH804">
        <v>0</v>
      </c>
      <c r="BI804">
        <v>1</v>
      </c>
      <c r="BJ804" t="s">
        <v>637</v>
      </c>
      <c r="BM804">
        <v>27001</v>
      </c>
      <c r="BN804">
        <v>0</v>
      </c>
      <c r="BO804" t="s">
        <v>3</v>
      </c>
      <c r="BP804">
        <v>0</v>
      </c>
      <c r="BQ804">
        <v>2</v>
      </c>
      <c r="BR804">
        <v>0</v>
      </c>
      <c r="BS804">
        <v>1</v>
      </c>
      <c r="BT804">
        <v>1</v>
      </c>
      <c r="BU804">
        <v>1</v>
      </c>
      <c r="BV804">
        <v>1</v>
      </c>
      <c r="BW804">
        <v>1</v>
      </c>
      <c r="BX804">
        <v>1</v>
      </c>
      <c r="BY804" t="s">
        <v>3</v>
      </c>
      <c r="BZ804">
        <v>142</v>
      </c>
      <c r="CA804">
        <v>95</v>
      </c>
      <c r="CE804">
        <v>0</v>
      </c>
      <c r="CF804">
        <v>0</v>
      </c>
      <c r="CG804">
        <v>0</v>
      </c>
      <c r="CM804">
        <v>0</v>
      </c>
      <c r="CN804" t="s">
        <v>1177</v>
      </c>
      <c r="CO804">
        <v>0</v>
      </c>
      <c r="CP804">
        <f t="shared" si="817"/>
        <v>10242.869999999999</v>
      </c>
      <c r="CQ804">
        <f t="shared" si="818"/>
        <v>230.67</v>
      </c>
      <c r="CR804">
        <f t="shared" si="819"/>
        <v>3428.9693750000001</v>
      </c>
      <c r="CS804">
        <f t="shared" si="820"/>
        <v>378.07687499999997</v>
      </c>
      <c r="CT804">
        <f t="shared" si="821"/>
        <v>487.275125</v>
      </c>
      <c r="CU804">
        <f t="shared" si="822"/>
        <v>0</v>
      </c>
      <c r="CV804">
        <f t="shared" si="823"/>
        <v>50.651749999999993</v>
      </c>
      <c r="CW804">
        <f t="shared" si="824"/>
        <v>27.484999999999999</v>
      </c>
      <c r="CX804">
        <f t="shared" si="825"/>
        <v>0</v>
      </c>
      <c r="CY804">
        <f t="shared" si="826"/>
        <v>2735.8976000000002</v>
      </c>
      <c r="CZ804">
        <f t="shared" si="827"/>
        <v>1731.3102000000001</v>
      </c>
      <c r="DC804" t="s">
        <v>3</v>
      </c>
      <c r="DD804" t="s">
        <v>3</v>
      </c>
      <c r="DE804" t="s">
        <v>348</v>
      </c>
      <c r="DF804" t="s">
        <v>348</v>
      </c>
      <c r="DG804" t="s">
        <v>196</v>
      </c>
      <c r="DH804" t="s">
        <v>3</v>
      </c>
      <c r="DI804" t="s">
        <v>196</v>
      </c>
      <c r="DJ804" t="s">
        <v>348</v>
      </c>
      <c r="DK804" t="s">
        <v>3</v>
      </c>
      <c r="DL804" t="s">
        <v>3</v>
      </c>
      <c r="DM804" t="s">
        <v>3</v>
      </c>
      <c r="DN804">
        <v>0</v>
      </c>
      <c r="DO804">
        <v>0</v>
      </c>
      <c r="DP804">
        <v>1</v>
      </c>
      <c r="DQ804">
        <v>1</v>
      </c>
      <c r="DU804">
        <v>1005</v>
      </c>
      <c r="DV804" t="s">
        <v>623</v>
      </c>
      <c r="DW804" t="s">
        <v>623</v>
      </c>
      <c r="DX804">
        <v>1000</v>
      </c>
      <c r="EE804">
        <v>45919611</v>
      </c>
      <c r="EF804">
        <v>2</v>
      </c>
      <c r="EG804" t="s">
        <v>24</v>
      </c>
      <c r="EH804">
        <v>0</v>
      </c>
      <c r="EI804" t="s">
        <v>3</v>
      </c>
      <c r="EJ804">
        <v>1</v>
      </c>
      <c r="EK804">
        <v>27001</v>
      </c>
      <c r="EL804" t="s">
        <v>429</v>
      </c>
      <c r="EM804" t="s">
        <v>430</v>
      </c>
      <c r="EO804" t="s">
        <v>625</v>
      </c>
      <c r="EQ804">
        <v>0</v>
      </c>
      <c r="ER804">
        <v>2984.49</v>
      </c>
      <c r="ES804">
        <v>230.67</v>
      </c>
      <c r="ET804">
        <v>2385.37</v>
      </c>
      <c r="EU804">
        <v>263.01</v>
      </c>
      <c r="EV804">
        <v>368.45</v>
      </c>
      <c r="EW804">
        <v>38.299999999999997</v>
      </c>
      <c r="EX804">
        <v>19.12</v>
      </c>
      <c r="EY804">
        <v>0</v>
      </c>
      <c r="FQ804">
        <v>0</v>
      </c>
      <c r="FR804">
        <f t="shared" si="828"/>
        <v>0</v>
      </c>
      <c r="FS804">
        <v>0</v>
      </c>
      <c r="FT804" t="s">
        <v>28</v>
      </c>
      <c r="FU804" t="s">
        <v>29</v>
      </c>
      <c r="FX804">
        <v>127.8</v>
      </c>
      <c r="FY804">
        <v>80.75</v>
      </c>
      <c r="GA804" t="s">
        <v>3</v>
      </c>
      <c r="GD804">
        <v>1</v>
      </c>
      <c r="GF804">
        <v>235885123</v>
      </c>
      <c r="GG804">
        <v>2</v>
      </c>
      <c r="GH804">
        <v>1</v>
      </c>
      <c r="GI804">
        <v>-2</v>
      </c>
      <c r="GJ804">
        <v>0</v>
      </c>
      <c r="GK804">
        <v>0</v>
      </c>
      <c r="GL804">
        <f t="shared" si="829"/>
        <v>0</v>
      </c>
      <c r="GM804">
        <f t="shared" si="830"/>
        <v>14710.08</v>
      </c>
      <c r="GN804">
        <f t="shared" si="831"/>
        <v>14710.08</v>
      </c>
      <c r="GO804">
        <f t="shared" si="832"/>
        <v>0</v>
      </c>
      <c r="GP804">
        <f t="shared" si="833"/>
        <v>0</v>
      </c>
      <c r="GR804">
        <v>0</v>
      </c>
      <c r="GS804">
        <v>3</v>
      </c>
      <c r="GT804">
        <v>0</v>
      </c>
      <c r="GU804" t="s">
        <v>3</v>
      </c>
      <c r="GV804">
        <f t="shared" si="834"/>
        <v>0</v>
      </c>
      <c r="GW804">
        <v>1</v>
      </c>
      <c r="GX804">
        <f t="shared" si="835"/>
        <v>0</v>
      </c>
      <c r="HA804">
        <v>0</v>
      </c>
      <c r="HB804">
        <v>0</v>
      </c>
      <c r="HC804">
        <f t="shared" si="836"/>
        <v>0</v>
      </c>
      <c r="IK804">
        <v>0</v>
      </c>
    </row>
    <row r="805" spans="1:245" x14ac:dyDescent="0.2">
      <c r="A805">
        <v>17</v>
      </c>
      <c r="B805">
        <v>1</v>
      </c>
      <c r="C805">
        <f>ROW(SmtRes!A1722)</f>
        <v>1722</v>
      </c>
      <c r="D805">
        <f>ROW(EtalonRes!A1708)</f>
        <v>1708</v>
      </c>
      <c r="E805" t="s">
        <v>634</v>
      </c>
      <c r="F805" t="s">
        <v>635</v>
      </c>
      <c r="G805" t="s">
        <v>636</v>
      </c>
      <c r="H805" t="s">
        <v>623</v>
      </c>
      <c r="I805">
        <f>ROUND(2470/1000,9)</f>
        <v>2.4700000000000002</v>
      </c>
      <c r="J805">
        <v>0</v>
      </c>
      <c r="O805">
        <f t="shared" si="802"/>
        <v>10242.870000000001</v>
      </c>
      <c r="P805">
        <f t="shared" si="803"/>
        <v>569.75</v>
      </c>
      <c r="Q805">
        <f t="shared" si="804"/>
        <v>8469.5499999999993</v>
      </c>
      <c r="R805">
        <f t="shared" si="805"/>
        <v>933.85</v>
      </c>
      <c r="S805">
        <f t="shared" si="806"/>
        <v>1203.57</v>
      </c>
      <c r="T805">
        <f t="shared" si="807"/>
        <v>0</v>
      </c>
      <c r="U805">
        <f t="shared" si="808"/>
        <v>125.10982249999999</v>
      </c>
      <c r="V805">
        <f t="shared" si="809"/>
        <v>67.887950000000004</v>
      </c>
      <c r="W805">
        <f t="shared" si="810"/>
        <v>0</v>
      </c>
      <c r="X805">
        <f t="shared" si="811"/>
        <v>2735.9</v>
      </c>
      <c r="Y805">
        <f t="shared" si="812"/>
        <v>1731.31</v>
      </c>
      <c r="AA805">
        <v>47641669</v>
      </c>
      <c r="AB805">
        <f t="shared" si="813"/>
        <v>4146.9144999999999</v>
      </c>
      <c r="AC805">
        <f t="shared" si="814"/>
        <v>230.67</v>
      </c>
      <c r="AD805">
        <f>ROUND((((((ET805*1.15)*1.25))-(((EU805*1.15)*1.25)))+AE805),6)</f>
        <v>3428.9693750000001</v>
      </c>
      <c r="AE805">
        <f>ROUND((((EU805*1.15)*1.25)),6)</f>
        <v>378.07687499999997</v>
      </c>
      <c r="AF805">
        <f>ROUND((((EV805*1.15)*1.15)),6)</f>
        <v>487.275125</v>
      </c>
      <c r="AG805">
        <f t="shared" si="815"/>
        <v>0</v>
      </c>
      <c r="AH805">
        <f>(((EW805*1.15)*1.15))</f>
        <v>50.651749999999993</v>
      </c>
      <c r="AI805">
        <f>(((EX805*1.15)*1.25))</f>
        <v>27.484999999999999</v>
      </c>
      <c r="AJ805">
        <f t="shared" si="816"/>
        <v>0</v>
      </c>
      <c r="AK805">
        <v>2984.49</v>
      </c>
      <c r="AL805">
        <v>230.67</v>
      </c>
      <c r="AM805">
        <v>2385.37</v>
      </c>
      <c r="AN805">
        <v>263.01</v>
      </c>
      <c r="AO805">
        <v>368.45</v>
      </c>
      <c r="AP805">
        <v>0</v>
      </c>
      <c r="AQ805">
        <v>38.299999999999997</v>
      </c>
      <c r="AR805">
        <v>19.12</v>
      </c>
      <c r="AS805">
        <v>0</v>
      </c>
      <c r="AT805">
        <v>128</v>
      </c>
      <c r="AU805">
        <v>81</v>
      </c>
      <c r="AV805">
        <v>1</v>
      </c>
      <c r="AW805">
        <v>1</v>
      </c>
      <c r="AZ805">
        <v>1</v>
      </c>
      <c r="BA805">
        <v>1</v>
      </c>
      <c r="BB805">
        <v>1</v>
      </c>
      <c r="BC805">
        <v>1</v>
      </c>
      <c r="BD805" t="s">
        <v>3</v>
      </c>
      <c r="BE805" t="s">
        <v>3</v>
      </c>
      <c r="BF805" t="s">
        <v>3</v>
      </c>
      <c r="BG805" t="s">
        <v>3</v>
      </c>
      <c r="BH805">
        <v>0</v>
      </c>
      <c r="BI805">
        <v>1</v>
      </c>
      <c r="BJ805" t="s">
        <v>637</v>
      </c>
      <c r="BM805">
        <v>27001</v>
      </c>
      <c r="BN805">
        <v>0</v>
      </c>
      <c r="BO805" t="s">
        <v>3</v>
      </c>
      <c r="BP805">
        <v>0</v>
      </c>
      <c r="BQ805">
        <v>2</v>
      </c>
      <c r="BR805">
        <v>0</v>
      </c>
      <c r="BS805">
        <v>1</v>
      </c>
      <c r="BT805">
        <v>1</v>
      </c>
      <c r="BU805">
        <v>1</v>
      </c>
      <c r="BV805">
        <v>1</v>
      </c>
      <c r="BW805">
        <v>1</v>
      </c>
      <c r="BX805">
        <v>1</v>
      </c>
      <c r="BY805" t="s">
        <v>3</v>
      </c>
      <c r="BZ805">
        <v>142</v>
      </c>
      <c r="CA805">
        <v>95</v>
      </c>
      <c r="CE805">
        <v>0</v>
      </c>
      <c r="CF805">
        <v>0</v>
      </c>
      <c r="CG805">
        <v>0</v>
      </c>
      <c r="CM805">
        <v>0</v>
      </c>
      <c r="CN805" t="s">
        <v>1177</v>
      </c>
      <c r="CO805">
        <v>0</v>
      </c>
      <c r="CP805">
        <f t="shared" si="817"/>
        <v>10242.869999999999</v>
      </c>
      <c r="CQ805">
        <f t="shared" si="818"/>
        <v>230.67</v>
      </c>
      <c r="CR805">
        <f t="shared" si="819"/>
        <v>3428.9693750000001</v>
      </c>
      <c r="CS805">
        <f t="shared" si="820"/>
        <v>378.07687499999997</v>
      </c>
      <c r="CT805">
        <f t="shared" si="821"/>
        <v>487.275125</v>
      </c>
      <c r="CU805">
        <f t="shared" si="822"/>
        <v>0</v>
      </c>
      <c r="CV805">
        <f t="shared" si="823"/>
        <v>50.651749999999993</v>
      </c>
      <c r="CW805">
        <f t="shared" si="824"/>
        <v>27.484999999999999</v>
      </c>
      <c r="CX805">
        <f t="shared" si="825"/>
        <v>0</v>
      </c>
      <c r="CY805">
        <f t="shared" si="826"/>
        <v>2735.8976000000002</v>
      </c>
      <c r="CZ805">
        <f t="shared" si="827"/>
        <v>1731.3102000000001</v>
      </c>
      <c r="DC805" t="s">
        <v>3</v>
      </c>
      <c r="DD805" t="s">
        <v>3</v>
      </c>
      <c r="DE805" t="s">
        <v>348</v>
      </c>
      <c r="DF805" t="s">
        <v>348</v>
      </c>
      <c r="DG805" t="s">
        <v>196</v>
      </c>
      <c r="DH805" t="s">
        <v>3</v>
      </c>
      <c r="DI805" t="s">
        <v>196</v>
      </c>
      <c r="DJ805" t="s">
        <v>348</v>
      </c>
      <c r="DK805" t="s">
        <v>3</v>
      </c>
      <c r="DL805" t="s">
        <v>3</v>
      </c>
      <c r="DM805" t="s">
        <v>3</v>
      </c>
      <c r="DN805">
        <v>0</v>
      </c>
      <c r="DO805">
        <v>0</v>
      </c>
      <c r="DP805">
        <v>1</v>
      </c>
      <c r="DQ805">
        <v>1</v>
      </c>
      <c r="DU805">
        <v>1005</v>
      </c>
      <c r="DV805" t="s">
        <v>623</v>
      </c>
      <c r="DW805" t="s">
        <v>623</v>
      </c>
      <c r="DX805">
        <v>1000</v>
      </c>
      <c r="EE805">
        <v>45919611</v>
      </c>
      <c r="EF805">
        <v>2</v>
      </c>
      <c r="EG805" t="s">
        <v>24</v>
      </c>
      <c r="EH805">
        <v>0</v>
      </c>
      <c r="EI805" t="s">
        <v>3</v>
      </c>
      <c r="EJ805">
        <v>1</v>
      </c>
      <c r="EK805">
        <v>27001</v>
      </c>
      <c r="EL805" t="s">
        <v>429</v>
      </c>
      <c r="EM805" t="s">
        <v>430</v>
      </c>
      <c r="EO805" t="s">
        <v>625</v>
      </c>
      <c r="EQ805">
        <v>0</v>
      </c>
      <c r="ER805">
        <v>2984.49</v>
      </c>
      <c r="ES805">
        <v>230.67</v>
      </c>
      <c r="ET805">
        <v>2385.37</v>
      </c>
      <c r="EU805">
        <v>263.01</v>
      </c>
      <c r="EV805">
        <v>368.45</v>
      </c>
      <c r="EW805">
        <v>38.299999999999997</v>
      </c>
      <c r="EX805">
        <v>19.12</v>
      </c>
      <c r="EY805">
        <v>0</v>
      </c>
      <c r="FQ805">
        <v>0</v>
      </c>
      <c r="FR805">
        <f t="shared" si="828"/>
        <v>0</v>
      </c>
      <c r="FS805">
        <v>0</v>
      </c>
      <c r="FT805" t="s">
        <v>28</v>
      </c>
      <c r="FU805" t="s">
        <v>29</v>
      </c>
      <c r="FX805">
        <v>127.8</v>
      </c>
      <c r="FY805">
        <v>80.75</v>
      </c>
      <c r="GA805" t="s">
        <v>3</v>
      </c>
      <c r="GD805">
        <v>1</v>
      </c>
      <c r="GF805">
        <v>235885123</v>
      </c>
      <c r="GG805">
        <v>2</v>
      </c>
      <c r="GH805">
        <v>1</v>
      </c>
      <c r="GI805">
        <v>-2</v>
      </c>
      <c r="GJ805">
        <v>0</v>
      </c>
      <c r="GK805">
        <v>0</v>
      </c>
      <c r="GL805">
        <f t="shared" si="829"/>
        <v>0</v>
      </c>
      <c r="GM805">
        <f t="shared" si="830"/>
        <v>14710.08</v>
      </c>
      <c r="GN805">
        <f t="shared" si="831"/>
        <v>14710.08</v>
      </c>
      <c r="GO805">
        <f t="shared" si="832"/>
        <v>0</v>
      </c>
      <c r="GP805">
        <f t="shared" si="833"/>
        <v>0</v>
      </c>
      <c r="GR805">
        <v>0</v>
      </c>
      <c r="GS805">
        <v>0</v>
      </c>
      <c r="GT805">
        <v>0</v>
      </c>
      <c r="GU805" t="s">
        <v>3</v>
      </c>
      <c r="GV805">
        <f t="shared" si="834"/>
        <v>0</v>
      </c>
      <c r="GW805">
        <v>1</v>
      </c>
      <c r="GX805">
        <f t="shared" si="835"/>
        <v>0</v>
      </c>
      <c r="HA805">
        <v>0</v>
      </c>
      <c r="HB805">
        <v>0</v>
      </c>
      <c r="HC805">
        <f t="shared" si="836"/>
        <v>0</v>
      </c>
      <c r="IK805">
        <v>0</v>
      </c>
    </row>
    <row r="806" spans="1:245" x14ac:dyDescent="0.2">
      <c r="A806">
        <v>18</v>
      </c>
      <c r="B806">
        <v>1</v>
      </c>
      <c r="C806">
        <v>1704</v>
      </c>
      <c r="E806" t="s">
        <v>638</v>
      </c>
      <c r="F806" t="s">
        <v>627</v>
      </c>
      <c r="G806" t="s">
        <v>628</v>
      </c>
      <c r="H806" t="s">
        <v>19</v>
      </c>
      <c r="I806">
        <f>I804*J806</f>
        <v>2.6675999999999998E-2</v>
      </c>
      <c r="J806">
        <v>1.0799999999999999E-2</v>
      </c>
      <c r="O806">
        <f t="shared" si="802"/>
        <v>51.94</v>
      </c>
      <c r="P806">
        <f t="shared" si="803"/>
        <v>51.94</v>
      </c>
      <c r="Q806">
        <f t="shared" si="804"/>
        <v>0</v>
      </c>
      <c r="R806">
        <f t="shared" si="805"/>
        <v>0</v>
      </c>
      <c r="S806">
        <f t="shared" si="806"/>
        <v>0</v>
      </c>
      <c r="T806">
        <f t="shared" si="807"/>
        <v>0</v>
      </c>
      <c r="U806">
        <f t="shared" si="808"/>
        <v>0</v>
      </c>
      <c r="V806">
        <f t="shared" si="809"/>
        <v>0</v>
      </c>
      <c r="W806">
        <f t="shared" si="810"/>
        <v>0</v>
      </c>
      <c r="X806">
        <f t="shared" si="811"/>
        <v>0</v>
      </c>
      <c r="Y806">
        <f t="shared" si="812"/>
        <v>0</v>
      </c>
      <c r="AA806">
        <v>47636896</v>
      </c>
      <c r="AB806">
        <f t="shared" si="813"/>
        <v>1946.91</v>
      </c>
      <c r="AC806">
        <f t="shared" si="814"/>
        <v>1946.91</v>
      </c>
      <c r="AD806">
        <f>ROUND((((ET806)-(EU806))+AE806),6)</f>
        <v>0</v>
      </c>
      <c r="AE806">
        <f t="shared" ref="AE806:AF809" si="839">ROUND((EU806),6)</f>
        <v>0</v>
      </c>
      <c r="AF806">
        <f t="shared" si="839"/>
        <v>0</v>
      </c>
      <c r="AG806">
        <f t="shared" si="815"/>
        <v>0</v>
      </c>
      <c r="AH806">
        <f t="shared" ref="AH806:AI809" si="840">(EW806)</f>
        <v>0</v>
      </c>
      <c r="AI806">
        <f t="shared" si="840"/>
        <v>0</v>
      </c>
      <c r="AJ806">
        <f t="shared" si="816"/>
        <v>0</v>
      </c>
      <c r="AK806">
        <v>1946.91</v>
      </c>
      <c r="AL806">
        <v>1946.91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128</v>
      </c>
      <c r="AU806">
        <v>81</v>
      </c>
      <c r="AV806">
        <v>1</v>
      </c>
      <c r="AW806">
        <v>1</v>
      </c>
      <c r="AZ806">
        <v>1</v>
      </c>
      <c r="BA806">
        <v>1</v>
      </c>
      <c r="BB806">
        <v>1</v>
      </c>
      <c r="BC806">
        <v>1</v>
      </c>
      <c r="BD806" t="s">
        <v>3</v>
      </c>
      <c r="BE806" t="s">
        <v>3</v>
      </c>
      <c r="BF806" t="s">
        <v>3</v>
      </c>
      <c r="BG806" t="s">
        <v>3</v>
      </c>
      <c r="BH806">
        <v>3</v>
      </c>
      <c r="BI806">
        <v>1</v>
      </c>
      <c r="BJ806" t="s">
        <v>629</v>
      </c>
      <c r="BM806">
        <v>27001</v>
      </c>
      <c r="BN806">
        <v>0</v>
      </c>
      <c r="BO806" t="s">
        <v>3</v>
      </c>
      <c r="BP806">
        <v>0</v>
      </c>
      <c r="BQ806">
        <v>2</v>
      </c>
      <c r="BR806">
        <v>0</v>
      </c>
      <c r="BS806">
        <v>1</v>
      </c>
      <c r="BT806">
        <v>1</v>
      </c>
      <c r="BU806">
        <v>1</v>
      </c>
      <c r="BV806">
        <v>1</v>
      </c>
      <c r="BW806">
        <v>1</v>
      </c>
      <c r="BX806">
        <v>1</v>
      </c>
      <c r="BY806" t="s">
        <v>3</v>
      </c>
      <c r="BZ806">
        <v>142</v>
      </c>
      <c r="CA806">
        <v>95</v>
      </c>
      <c r="CE806">
        <v>0</v>
      </c>
      <c r="CF806">
        <v>0</v>
      </c>
      <c r="CG806">
        <v>0</v>
      </c>
      <c r="CM806">
        <v>0</v>
      </c>
      <c r="CN806" t="s">
        <v>3</v>
      </c>
      <c r="CO806">
        <v>0</v>
      </c>
      <c r="CP806">
        <f t="shared" si="817"/>
        <v>51.94</v>
      </c>
      <c r="CQ806">
        <f t="shared" si="818"/>
        <v>1946.91</v>
      </c>
      <c r="CR806">
        <f t="shared" si="819"/>
        <v>0</v>
      </c>
      <c r="CS806">
        <f t="shared" si="820"/>
        <v>0</v>
      </c>
      <c r="CT806">
        <f t="shared" si="821"/>
        <v>0</v>
      </c>
      <c r="CU806">
        <f t="shared" si="822"/>
        <v>0</v>
      </c>
      <c r="CV806">
        <f t="shared" si="823"/>
        <v>0</v>
      </c>
      <c r="CW806">
        <f t="shared" si="824"/>
        <v>0</v>
      </c>
      <c r="CX806">
        <f t="shared" si="825"/>
        <v>0</v>
      </c>
      <c r="CY806">
        <f t="shared" si="826"/>
        <v>0</v>
      </c>
      <c r="CZ806">
        <f t="shared" si="827"/>
        <v>0</v>
      </c>
      <c r="DC806" t="s">
        <v>3</v>
      </c>
      <c r="DD806" t="s">
        <v>3</v>
      </c>
      <c r="DE806" t="s">
        <v>3</v>
      </c>
      <c r="DF806" t="s">
        <v>3</v>
      </c>
      <c r="DG806" t="s">
        <v>3</v>
      </c>
      <c r="DH806" t="s">
        <v>3</v>
      </c>
      <c r="DI806" t="s">
        <v>3</v>
      </c>
      <c r="DJ806" t="s">
        <v>3</v>
      </c>
      <c r="DK806" t="s">
        <v>3</v>
      </c>
      <c r="DL806" t="s">
        <v>3</v>
      </c>
      <c r="DM806" t="s">
        <v>3</v>
      </c>
      <c r="DN806">
        <v>0</v>
      </c>
      <c r="DO806">
        <v>0</v>
      </c>
      <c r="DP806">
        <v>1</v>
      </c>
      <c r="DQ806">
        <v>1</v>
      </c>
      <c r="DU806">
        <v>1009</v>
      </c>
      <c r="DV806" t="s">
        <v>19</v>
      </c>
      <c r="DW806" t="s">
        <v>19</v>
      </c>
      <c r="DX806">
        <v>1000</v>
      </c>
      <c r="EE806">
        <v>45919611</v>
      </c>
      <c r="EF806">
        <v>2</v>
      </c>
      <c r="EG806" t="s">
        <v>24</v>
      </c>
      <c r="EH806">
        <v>0</v>
      </c>
      <c r="EI806" t="s">
        <v>3</v>
      </c>
      <c r="EJ806">
        <v>1</v>
      </c>
      <c r="EK806">
        <v>27001</v>
      </c>
      <c r="EL806" t="s">
        <v>429</v>
      </c>
      <c r="EM806" t="s">
        <v>430</v>
      </c>
      <c r="EO806" t="s">
        <v>3</v>
      </c>
      <c r="EQ806">
        <v>0</v>
      </c>
      <c r="ER806">
        <v>1946.91</v>
      </c>
      <c r="ES806">
        <v>1946.91</v>
      </c>
      <c r="ET806">
        <v>0</v>
      </c>
      <c r="EU806">
        <v>0</v>
      </c>
      <c r="EV806">
        <v>0</v>
      </c>
      <c r="EW806">
        <v>0</v>
      </c>
      <c r="EX806">
        <v>0</v>
      </c>
      <c r="FQ806">
        <v>0</v>
      </c>
      <c r="FR806">
        <f t="shared" si="828"/>
        <v>0</v>
      </c>
      <c r="FS806">
        <v>0</v>
      </c>
      <c r="FT806" t="s">
        <v>28</v>
      </c>
      <c r="FU806" t="s">
        <v>29</v>
      </c>
      <c r="FX806">
        <v>127.8</v>
      </c>
      <c r="FY806">
        <v>80.75</v>
      </c>
      <c r="GA806" t="s">
        <v>3</v>
      </c>
      <c r="GD806">
        <v>1</v>
      </c>
      <c r="GF806">
        <v>1401058849</v>
      </c>
      <c r="GG806">
        <v>2</v>
      </c>
      <c r="GH806">
        <v>1</v>
      </c>
      <c r="GI806">
        <v>-2</v>
      </c>
      <c r="GJ806">
        <v>0</v>
      </c>
      <c r="GK806">
        <v>0</v>
      </c>
      <c r="GL806">
        <f t="shared" si="829"/>
        <v>0</v>
      </c>
      <c r="GM806">
        <f t="shared" si="830"/>
        <v>51.94</v>
      </c>
      <c r="GN806">
        <f t="shared" si="831"/>
        <v>51.94</v>
      </c>
      <c r="GO806">
        <f t="shared" si="832"/>
        <v>0</v>
      </c>
      <c r="GP806">
        <f t="shared" si="833"/>
        <v>0</v>
      </c>
      <c r="GR806">
        <v>0</v>
      </c>
      <c r="GS806">
        <v>3</v>
      </c>
      <c r="GT806">
        <v>0</v>
      </c>
      <c r="GU806" t="s">
        <v>3</v>
      </c>
      <c r="GV806">
        <f t="shared" si="834"/>
        <v>0</v>
      </c>
      <c r="GW806">
        <v>1</v>
      </c>
      <c r="GX806">
        <f t="shared" si="835"/>
        <v>0</v>
      </c>
      <c r="HA806">
        <v>0</v>
      </c>
      <c r="HB806">
        <v>0</v>
      </c>
      <c r="HC806">
        <f t="shared" si="836"/>
        <v>0</v>
      </c>
      <c r="IK806">
        <v>0</v>
      </c>
    </row>
    <row r="807" spans="1:245" x14ac:dyDescent="0.2">
      <c r="A807">
        <v>18</v>
      </c>
      <c r="B807">
        <v>1</v>
      </c>
      <c r="C807">
        <v>1718</v>
      </c>
      <c r="E807" t="s">
        <v>638</v>
      </c>
      <c r="F807" t="s">
        <v>627</v>
      </c>
      <c r="G807" t="s">
        <v>628</v>
      </c>
      <c r="H807" t="s">
        <v>19</v>
      </c>
      <c r="I807">
        <f>I805*J807</f>
        <v>2.6675999999999998E-2</v>
      </c>
      <c r="J807">
        <v>1.0799999999999999E-2</v>
      </c>
      <c r="O807">
        <f t="shared" si="802"/>
        <v>51.94</v>
      </c>
      <c r="P807">
        <f t="shared" si="803"/>
        <v>51.94</v>
      </c>
      <c r="Q807">
        <f t="shared" si="804"/>
        <v>0</v>
      </c>
      <c r="R807">
        <f t="shared" si="805"/>
        <v>0</v>
      </c>
      <c r="S807">
        <f t="shared" si="806"/>
        <v>0</v>
      </c>
      <c r="T807">
        <f t="shared" si="807"/>
        <v>0</v>
      </c>
      <c r="U807">
        <f t="shared" si="808"/>
        <v>0</v>
      </c>
      <c r="V807">
        <f t="shared" si="809"/>
        <v>0</v>
      </c>
      <c r="W807">
        <f t="shared" si="810"/>
        <v>0</v>
      </c>
      <c r="X807">
        <f t="shared" si="811"/>
        <v>0</v>
      </c>
      <c r="Y807">
        <f t="shared" si="812"/>
        <v>0</v>
      </c>
      <c r="AA807">
        <v>47641669</v>
      </c>
      <c r="AB807">
        <f t="shared" si="813"/>
        <v>1946.91</v>
      </c>
      <c r="AC807">
        <f t="shared" si="814"/>
        <v>1946.91</v>
      </c>
      <c r="AD807">
        <f>ROUND((((ET807)-(EU807))+AE807),6)</f>
        <v>0</v>
      </c>
      <c r="AE807">
        <f t="shared" si="839"/>
        <v>0</v>
      </c>
      <c r="AF807">
        <f t="shared" si="839"/>
        <v>0</v>
      </c>
      <c r="AG807">
        <f t="shared" si="815"/>
        <v>0</v>
      </c>
      <c r="AH807">
        <f t="shared" si="840"/>
        <v>0</v>
      </c>
      <c r="AI807">
        <f t="shared" si="840"/>
        <v>0</v>
      </c>
      <c r="AJ807">
        <f t="shared" si="816"/>
        <v>0</v>
      </c>
      <c r="AK807">
        <v>1946.91</v>
      </c>
      <c r="AL807">
        <v>1946.91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128</v>
      </c>
      <c r="AU807">
        <v>81</v>
      </c>
      <c r="AV807">
        <v>1</v>
      </c>
      <c r="AW807">
        <v>1</v>
      </c>
      <c r="AZ807">
        <v>1</v>
      </c>
      <c r="BA807">
        <v>1</v>
      </c>
      <c r="BB807">
        <v>1</v>
      </c>
      <c r="BC807">
        <v>1</v>
      </c>
      <c r="BD807" t="s">
        <v>3</v>
      </c>
      <c r="BE807" t="s">
        <v>3</v>
      </c>
      <c r="BF807" t="s">
        <v>3</v>
      </c>
      <c r="BG807" t="s">
        <v>3</v>
      </c>
      <c r="BH807">
        <v>3</v>
      </c>
      <c r="BI807">
        <v>1</v>
      </c>
      <c r="BJ807" t="s">
        <v>629</v>
      </c>
      <c r="BM807">
        <v>27001</v>
      </c>
      <c r="BN807">
        <v>0</v>
      </c>
      <c r="BO807" t="s">
        <v>3</v>
      </c>
      <c r="BP807">
        <v>0</v>
      </c>
      <c r="BQ807">
        <v>2</v>
      </c>
      <c r="BR807">
        <v>0</v>
      </c>
      <c r="BS807">
        <v>1</v>
      </c>
      <c r="BT807">
        <v>1</v>
      </c>
      <c r="BU807">
        <v>1</v>
      </c>
      <c r="BV807">
        <v>1</v>
      </c>
      <c r="BW807">
        <v>1</v>
      </c>
      <c r="BX807">
        <v>1</v>
      </c>
      <c r="BY807" t="s">
        <v>3</v>
      </c>
      <c r="BZ807">
        <v>142</v>
      </c>
      <c r="CA807">
        <v>95</v>
      </c>
      <c r="CE807">
        <v>0</v>
      </c>
      <c r="CF807">
        <v>0</v>
      </c>
      <c r="CG807">
        <v>0</v>
      </c>
      <c r="CM807">
        <v>0</v>
      </c>
      <c r="CN807" t="s">
        <v>3</v>
      </c>
      <c r="CO807">
        <v>0</v>
      </c>
      <c r="CP807">
        <f t="shared" si="817"/>
        <v>51.94</v>
      </c>
      <c r="CQ807">
        <f t="shared" si="818"/>
        <v>1946.91</v>
      </c>
      <c r="CR807">
        <f t="shared" si="819"/>
        <v>0</v>
      </c>
      <c r="CS807">
        <f t="shared" si="820"/>
        <v>0</v>
      </c>
      <c r="CT807">
        <f t="shared" si="821"/>
        <v>0</v>
      </c>
      <c r="CU807">
        <f t="shared" si="822"/>
        <v>0</v>
      </c>
      <c r="CV807">
        <f t="shared" si="823"/>
        <v>0</v>
      </c>
      <c r="CW807">
        <f t="shared" si="824"/>
        <v>0</v>
      </c>
      <c r="CX807">
        <f t="shared" si="825"/>
        <v>0</v>
      </c>
      <c r="CY807">
        <f t="shared" si="826"/>
        <v>0</v>
      </c>
      <c r="CZ807">
        <f t="shared" si="827"/>
        <v>0</v>
      </c>
      <c r="DC807" t="s">
        <v>3</v>
      </c>
      <c r="DD807" t="s">
        <v>3</v>
      </c>
      <c r="DE807" t="s">
        <v>3</v>
      </c>
      <c r="DF807" t="s">
        <v>3</v>
      </c>
      <c r="DG807" t="s">
        <v>3</v>
      </c>
      <c r="DH807" t="s">
        <v>3</v>
      </c>
      <c r="DI807" t="s">
        <v>3</v>
      </c>
      <c r="DJ807" t="s">
        <v>3</v>
      </c>
      <c r="DK807" t="s">
        <v>3</v>
      </c>
      <c r="DL807" t="s">
        <v>3</v>
      </c>
      <c r="DM807" t="s">
        <v>3</v>
      </c>
      <c r="DN807">
        <v>0</v>
      </c>
      <c r="DO807">
        <v>0</v>
      </c>
      <c r="DP807">
        <v>1</v>
      </c>
      <c r="DQ807">
        <v>1</v>
      </c>
      <c r="DU807">
        <v>1009</v>
      </c>
      <c r="DV807" t="s">
        <v>19</v>
      </c>
      <c r="DW807" t="s">
        <v>19</v>
      </c>
      <c r="DX807">
        <v>1000</v>
      </c>
      <c r="EE807">
        <v>45919611</v>
      </c>
      <c r="EF807">
        <v>2</v>
      </c>
      <c r="EG807" t="s">
        <v>24</v>
      </c>
      <c r="EH807">
        <v>0</v>
      </c>
      <c r="EI807" t="s">
        <v>3</v>
      </c>
      <c r="EJ807">
        <v>1</v>
      </c>
      <c r="EK807">
        <v>27001</v>
      </c>
      <c r="EL807" t="s">
        <v>429</v>
      </c>
      <c r="EM807" t="s">
        <v>430</v>
      </c>
      <c r="EO807" t="s">
        <v>3</v>
      </c>
      <c r="EQ807">
        <v>0</v>
      </c>
      <c r="ER807">
        <v>1946.91</v>
      </c>
      <c r="ES807">
        <v>1946.91</v>
      </c>
      <c r="ET807">
        <v>0</v>
      </c>
      <c r="EU807">
        <v>0</v>
      </c>
      <c r="EV807">
        <v>0</v>
      </c>
      <c r="EW807">
        <v>0</v>
      </c>
      <c r="EX807">
        <v>0</v>
      </c>
      <c r="FQ807">
        <v>0</v>
      </c>
      <c r="FR807">
        <f t="shared" si="828"/>
        <v>0</v>
      </c>
      <c r="FS807">
        <v>0</v>
      </c>
      <c r="FT807" t="s">
        <v>28</v>
      </c>
      <c r="FU807" t="s">
        <v>29</v>
      </c>
      <c r="FX807">
        <v>127.8</v>
      </c>
      <c r="FY807">
        <v>80.75</v>
      </c>
      <c r="GA807" t="s">
        <v>3</v>
      </c>
      <c r="GD807">
        <v>1</v>
      </c>
      <c r="GF807">
        <v>1401058849</v>
      </c>
      <c r="GG807">
        <v>2</v>
      </c>
      <c r="GH807">
        <v>1</v>
      </c>
      <c r="GI807">
        <v>-2</v>
      </c>
      <c r="GJ807">
        <v>0</v>
      </c>
      <c r="GK807">
        <v>0</v>
      </c>
      <c r="GL807">
        <f t="shared" si="829"/>
        <v>0</v>
      </c>
      <c r="GM807">
        <f t="shared" si="830"/>
        <v>51.94</v>
      </c>
      <c r="GN807">
        <f t="shared" si="831"/>
        <v>51.94</v>
      </c>
      <c r="GO807">
        <f t="shared" si="832"/>
        <v>0</v>
      </c>
      <c r="GP807">
        <f t="shared" si="833"/>
        <v>0</v>
      </c>
      <c r="GR807">
        <v>0</v>
      </c>
      <c r="GS807">
        <v>0</v>
      </c>
      <c r="GT807">
        <v>0</v>
      </c>
      <c r="GU807" t="s">
        <v>3</v>
      </c>
      <c r="GV807">
        <f t="shared" si="834"/>
        <v>0</v>
      </c>
      <c r="GW807">
        <v>1</v>
      </c>
      <c r="GX807">
        <f t="shared" si="835"/>
        <v>0</v>
      </c>
      <c r="HA807">
        <v>0</v>
      </c>
      <c r="HB807">
        <v>0</v>
      </c>
      <c r="HC807">
        <f t="shared" si="836"/>
        <v>0</v>
      </c>
      <c r="IK807">
        <v>0</v>
      </c>
    </row>
    <row r="808" spans="1:245" x14ac:dyDescent="0.2">
      <c r="A808">
        <v>18</v>
      </c>
      <c r="B808">
        <v>1</v>
      </c>
      <c r="C808">
        <v>1706</v>
      </c>
      <c r="E808" t="s">
        <v>639</v>
      </c>
      <c r="F808" t="s">
        <v>640</v>
      </c>
      <c r="G808" t="s">
        <v>641</v>
      </c>
      <c r="H808" t="s">
        <v>19</v>
      </c>
      <c r="I808">
        <f>I804*J808</f>
        <v>236.626</v>
      </c>
      <c r="J808">
        <v>95.8</v>
      </c>
      <c r="O808">
        <f t="shared" si="802"/>
        <v>92492.37</v>
      </c>
      <c r="P808">
        <f t="shared" si="803"/>
        <v>92492.37</v>
      </c>
      <c r="Q808">
        <f t="shared" si="804"/>
        <v>0</v>
      </c>
      <c r="R808">
        <f t="shared" si="805"/>
        <v>0</v>
      </c>
      <c r="S808">
        <f t="shared" si="806"/>
        <v>0</v>
      </c>
      <c r="T808">
        <f t="shared" si="807"/>
        <v>0</v>
      </c>
      <c r="U808">
        <f t="shared" si="808"/>
        <v>0</v>
      </c>
      <c r="V808">
        <f t="shared" si="809"/>
        <v>0</v>
      </c>
      <c r="W808">
        <f t="shared" si="810"/>
        <v>0</v>
      </c>
      <c r="X808">
        <f t="shared" si="811"/>
        <v>0</v>
      </c>
      <c r="Y808">
        <f t="shared" si="812"/>
        <v>0</v>
      </c>
      <c r="AA808">
        <v>47636896</v>
      </c>
      <c r="AB808">
        <f t="shared" si="813"/>
        <v>390.88</v>
      </c>
      <c r="AC808">
        <f t="shared" si="814"/>
        <v>390.88</v>
      </c>
      <c r="AD808">
        <f>ROUND((((ET808)-(EU808))+AE808),6)</f>
        <v>0</v>
      </c>
      <c r="AE808">
        <f t="shared" si="839"/>
        <v>0</v>
      </c>
      <c r="AF808">
        <f t="shared" si="839"/>
        <v>0</v>
      </c>
      <c r="AG808">
        <f t="shared" si="815"/>
        <v>0</v>
      </c>
      <c r="AH808">
        <f t="shared" si="840"/>
        <v>0</v>
      </c>
      <c r="AI808">
        <f t="shared" si="840"/>
        <v>0</v>
      </c>
      <c r="AJ808">
        <f t="shared" si="816"/>
        <v>0</v>
      </c>
      <c r="AK808">
        <v>390.88</v>
      </c>
      <c r="AL808">
        <v>390.88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128</v>
      </c>
      <c r="AU808">
        <v>81</v>
      </c>
      <c r="AV808">
        <v>1</v>
      </c>
      <c r="AW808">
        <v>1</v>
      </c>
      <c r="AZ808">
        <v>1</v>
      </c>
      <c r="BA808">
        <v>1</v>
      </c>
      <c r="BB808">
        <v>1</v>
      </c>
      <c r="BC808">
        <v>1</v>
      </c>
      <c r="BD808" t="s">
        <v>3</v>
      </c>
      <c r="BE808" t="s">
        <v>3</v>
      </c>
      <c r="BF808" t="s">
        <v>3</v>
      </c>
      <c r="BG808" t="s">
        <v>3</v>
      </c>
      <c r="BH808">
        <v>3</v>
      </c>
      <c r="BI808">
        <v>1</v>
      </c>
      <c r="BJ808" t="s">
        <v>642</v>
      </c>
      <c r="BM808">
        <v>27001</v>
      </c>
      <c r="BN808">
        <v>0</v>
      </c>
      <c r="BO808" t="s">
        <v>3</v>
      </c>
      <c r="BP808">
        <v>0</v>
      </c>
      <c r="BQ808">
        <v>2</v>
      </c>
      <c r="BR808">
        <v>0</v>
      </c>
      <c r="BS808">
        <v>1</v>
      </c>
      <c r="BT808">
        <v>1</v>
      </c>
      <c r="BU808">
        <v>1</v>
      </c>
      <c r="BV808">
        <v>1</v>
      </c>
      <c r="BW808">
        <v>1</v>
      </c>
      <c r="BX808">
        <v>1</v>
      </c>
      <c r="BY808" t="s">
        <v>3</v>
      </c>
      <c r="BZ808">
        <v>142</v>
      </c>
      <c r="CA808">
        <v>95</v>
      </c>
      <c r="CE808">
        <v>0</v>
      </c>
      <c r="CF808">
        <v>0</v>
      </c>
      <c r="CG808">
        <v>0</v>
      </c>
      <c r="CM808">
        <v>0</v>
      </c>
      <c r="CN808" t="s">
        <v>3</v>
      </c>
      <c r="CO808">
        <v>0</v>
      </c>
      <c r="CP808">
        <f t="shared" si="817"/>
        <v>92492.37</v>
      </c>
      <c r="CQ808">
        <f t="shared" si="818"/>
        <v>390.88</v>
      </c>
      <c r="CR808">
        <f t="shared" si="819"/>
        <v>0</v>
      </c>
      <c r="CS808">
        <f t="shared" si="820"/>
        <v>0</v>
      </c>
      <c r="CT808">
        <f t="shared" si="821"/>
        <v>0</v>
      </c>
      <c r="CU808">
        <f t="shared" si="822"/>
        <v>0</v>
      </c>
      <c r="CV808">
        <f t="shared" si="823"/>
        <v>0</v>
      </c>
      <c r="CW808">
        <f t="shared" si="824"/>
        <v>0</v>
      </c>
      <c r="CX808">
        <f t="shared" si="825"/>
        <v>0</v>
      </c>
      <c r="CY808">
        <f t="shared" si="826"/>
        <v>0</v>
      </c>
      <c r="CZ808">
        <f t="shared" si="827"/>
        <v>0</v>
      </c>
      <c r="DC808" t="s">
        <v>3</v>
      </c>
      <c r="DD808" t="s">
        <v>3</v>
      </c>
      <c r="DE808" t="s">
        <v>3</v>
      </c>
      <c r="DF808" t="s">
        <v>3</v>
      </c>
      <c r="DG808" t="s">
        <v>3</v>
      </c>
      <c r="DH808" t="s">
        <v>3</v>
      </c>
      <c r="DI808" t="s">
        <v>3</v>
      </c>
      <c r="DJ808" t="s">
        <v>3</v>
      </c>
      <c r="DK808" t="s">
        <v>3</v>
      </c>
      <c r="DL808" t="s">
        <v>3</v>
      </c>
      <c r="DM808" t="s">
        <v>3</v>
      </c>
      <c r="DN808">
        <v>0</v>
      </c>
      <c r="DO808">
        <v>0</v>
      </c>
      <c r="DP808">
        <v>1</v>
      </c>
      <c r="DQ808">
        <v>1</v>
      </c>
      <c r="DU808">
        <v>1009</v>
      </c>
      <c r="DV808" t="s">
        <v>19</v>
      </c>
      <c r="DW808" t="s">
        <v>19</v>
      </c>
      <c r="DX808">
        <v>1000</v>
      </c>
      <c r="EE808">
        <v>45919611</v>
      </c>
      <c r="EF808">
        <v>2</v>
      </c>
      <c r="EG808" t="s">
        <v>24</v>
      </c>
      <c r="EH808">
        <v>0</v>
      </c>
      <c r="EI808" t="s">
        <v>3</v>
      </c>
      <c r="EJ808">
        <v>1</v>
      </c>
      <c r="EK808">
        <v>27001</v>
      </c>
      <c r="EL808" t="s">
        <v>429</v>
      </c>
      <c r="EM808" t="s">
        <v>430</v>
      </c>
      <c r="EO808" t="s">
        <v>3</v>
      </c>
      <c r="EQ808">
        <v>0</v>
      </c>
      <c r="ER808">
        <v>390.88</v>
      </c>
      <c r="ES808">
        <v>390.88</v>
      </c>
      <c r="ET808">
        <v>0</v>
      </c>
      <c r="EU808">
        <v>0</v>
      </c>
      <c r="EV808">
        <v>0</v>
      </c>
      <c r="EW808">
        <v>0</v>
      </c>
      <c r="EX808">
        <v>0</v>
      </c>
      <c r="FQ808">
        <v>0</v>
      </c>
      <c r="FR808">
        <f t="shared" si="828"/>
        <v>0</v>
      </c>
      <c r="FS808">
        <v>0</v>
      </c>
      <c r="FT808" t="s">
        <v>28</v>
      </c>
      <c r="FU808" t="s">
        <v>29</v>
      </c>
      <c r="FX808">
        <v>127.8</v>
      </c>
      <c r="FY808">
        <v>80.75</v>
      </c>
      <c r="GA808" t="s">
        <v>3</v>
      </c>
      <c r="GD808">
        <v>1</v>
      </c>
      <c r="GF808">
        <v>1955294855</v>
      </c>
      <c r="GG808">
        <v>2</v>
      </c>
      <c r="GH808">
        <v>1</v>
      </c>
      <c r="GI808">
        <v>-2</v>
      </c>
      <c r="GJ808">
        <v>0</v>
      </c>
      <c r="GK808">
        <v>0</v>
      </c>
      <c r="GL808">
        <f t="shared" si="829"/>
        <v>0</v>
      </c>
      <c r="GM808">
        <f t="shared" si="830"/>
        <v>92492.37</v>
      </c>
      <c r="GN808">
        <f t="shared" si="831"/>
        <v>92492.37</v>
      </c>
      <c r="GO808">
        <f t="shared" si="832"/>
        <v>0</v>
      </c>
      <c r="GP808">
        <f t="shared" si="833"/>
        <v>0</v>
      </c>
      <c r="GR808">
        <v>0</v>
      </c>
      <c r="GS808">
        <v>3</v>
      </c>
      <c r="GT808">
        <v>0</v>
      </c>
      <c r="GU808" t="s">
        <v>3</v>
      </c>
      <c r="GV808">
        <f t="shared" si="834"/>
        <v>0</v>
      </c>
      <c r="GW808">
        <v>1</v>
      </c>
      <c r="GX808">
        <f t="shared" si="835"/>
        <v>0</v>
      </c>
      <c r="HA808">
        <v>0</v>
      </c>
      <c r="HB808">
        <v>0</v>
      </c>
      <c r="HC808">
        <f t="shared" si="836"/>
        <v>0</v>
      </c>
      <c r="IK808">
        <v>0</v>
      </c>
    </row>
    <row r="809" spans="1:245" x14ac:dyDescent="0.2">
      <c r="A809">
        <v>18</v>
      </c>
      <c r="B809">
        <v>1</v>
      </c>
      <c r="C809">
        <v>1720</v>
      </c>
      <c r="E809" t="s">
        <v>639</v>
      </c>
      <c r="F809" t="s">
        <v>640</v>
      </c>
      <c r="G809" t="s">
        <v>641</v>
      </c>
      <c r="H809" t="s">
        <v>19</v>
      </c>
      <c r="I809">
        <f>I805*J809</f>
        <v>236.626</v>
      </c>
      <c r="J809">
        <v>95.8</v>
      </c>
      <c r="O809">
        <f t="shared" si="802"/>
        <v>92492.37</v>
      </c>
      <c r="P809">
        <f t="shared" si="803"/>
        <v>92492.37</v>
      </c>
      <c r="Q809">
        <f t="shared" si="804"/>
        <v>0</v>
      </c>
      <c r="R809">
        <f t="shared" si="805"/>
        <v>0</v>
      </c>
      <c r="S809">
        <f t="shared" si="806"/>
        <v>0</v>
      </c>
      <c r="T809">
        <f t="shared" si="807"/>
        <v>0</v>
      </c>
      <c r="U809">
        <f t="shared" si="808"/>
        <v>0</v>
      </c>
      <c r="V809">
        <f t="shared" si="809"/>
        <v>0</v>
      </c>
      <c r="W809">
        <f t="shared" si="810"/>
        <v>0</v>
      </c>
      <c r="X809">
        <f t="shared" si="811"/>
        <v>0</v>
      </c>
      <c r="Y809">
        <f t="shared" si="812"/>
        <v>0</v>
      </c>
      <c r="AA809">
        <v>47641669</v>
      </c>
      <c r="AB809">
        <f t="shared" si="813"/>
        <v>390.88</v>
      </c>
      <c r="AC809">
        <f t="shared" si="814"/>
        <v>390.88</v>
      </c>
      <c r="AD809">
        <f>ROUND((((ET809)-(EU809))+AE809),6)</f>
        <v>0</v>
      </c>
      <c r="AE809">
        <f t="shared" si="839"/>
        <v>0</v>
      </c>
      <c r="AF809">
        <f t="shared" si="839"/>
        <v>0</v>
      </c>
      <c r="AG809">
        <f t="shared" si="815"/>
        <v>0</v>
      </c>
      <c r="AH809">
        <f t="shared" si="840"/>
        <v>0</v>
      </c>
      <c r="AI809">
        <f t="shared" si="840"/>
        <v>0</v>
      </c>
      <c r="AJ809">
        <f t="shared" si="816"/>
        <v>0</v>
      </c>
      <c r="AK809">
        <v>390.88</v>
      </c>
      <c r="AL809">
        <v>390.88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128</v>
      </c>
      <c r="AU809">
        <v>81</v>
      </c>
      <c r="AV809">
        <v>1</v>
      </c>
      <c r="AW809">
        <v>1</v>
      </c>
      <c r="AZ809">
        <v>1</v>
      </c>
      <c r="BA809">
        <v>1</v>
      </c>
      <c r="BB809">
        <v>1</v>
      </c>
      <c r="BC809">
        <v>1</v>
      </c>
      <c r="BD809" t="s">
        <v>3</v>
      </c>
      <c r="BE809" t="s">
        <v>3</v>
      </c>
      <c r="BF809" t="s">
        <v>3</v>
      </c>
      <c r="BG809" t="s">
        <v>3</v>
      </c>
      <c r="BH809">
        <v>3</v>
      </c>
      <c r="BI809">
        <v>1</v>
      </c>
      <c r="BJ809" t="s">
        <v>642</v>
      </c>
      <c r="BM809">
        <v>27001</v>
      </c>
      <c r="BN809">
        <v>0</v>
      </c>
      <c r="BO809" t="s">
        <v>3</v>
      </c>
      <c r="BP809">
        <v>0</v>
      </c>
      <c r="BQ809">
        <v>2</v>
      </c>
      <c r="BR809">
        <v>0</v>
      </c>
      <c r="BS809">
        <v>1</v>
      </c>
      <c r="BT809">
        <v>1</v>
      </c>
      <c r="BU809">
        <v>1</v>
      </c>
      <c r="BV809">
        <v>1</v>
      </c>
      <c r="BW809">
        <v>1</v>
      </c>
      <c r="BX809">
        <v>1</v>
      </c>
      <c r="BY809" t="s">
        <v>3</v>
      </c>
      <c r="BZ809">
        <v>142</v>
      </c>
      <c r="CA809">
        <v>95</v>
      </c>
      <c r="CE809">
        <v>0</v>
      </c>
      <c r="CF809">
        <v>0</v>
      </c>
      <c r="CG809">
        <v>0</v>
      </c>
      <c r="CM809">
        <v>0</v>
      </c>
      <c r="CN809" t="s">
        <v>3</v>
      </c>
      <c r="CO809">
        <v>0</v>
      </c>
      <c r="CP809">
        <f t="shared" si="817"/>
        <v>92492.37</v>
      </c>
      <c r="CQ809">
        <f t="shared" si="818"/>
        <v>390.88</v>
      </c>
      <c r="CR809">
        <f t="shared" si="819"/>
        <v>0</v>
      </c>
      <c r="CS809">
        <f t="shared" si="820"/>
        <v>0</v>
      </c>
      <c r="CT809">
        <f t="shared" si="821"/>
        <v>0</v>
      </c>
      <c r="CU809">
        <f t="shared" si="822"/>
        <v>0</v>
      </c>
      <c r="CV809">
        <f t="shared" si="823"/>
        <v>0</v>
      </c>
      <c r="CW809">
        <f t="shared" si="824"/>
        <v>0</v>
      </c>
      <c r="CX809">
        <f t="shared" si="825"/>
        <v>0</v>
      </c>
      <c r="CY809">
        <f t="shared" si="826"/>
        <v>0</v>
      </c>
      <c r="CZ809">
        <f t="shared" si="827"/>
        <v>0</v>
      </c>
      <c r="DC809" t="s">
        <v>3</v>
      </c>
      <c r="DD809" t="s">
        <v>3</v>
      </c>
      <c r="DE809" t="s">
        <v>3</v>
      </c>
      <c r="DF809" t="s">
        <v>3</v>
      </c>
      <c r="DG809" t="s">
        <v>3</v>
      </c>
      <c r="DH809" t="s">
        <v>3</v>
      </c>
      <c r="DI809" t="s">
        <v>3</v>
      </c>
      <c r="DJ809" t="s">
        <v>3</v>
      </c>
      <c r="DK809" t="s">
        <v>3</v>
      </c>
      <c r="DL809" t="s">
        <v>3</v>
      </c>
      <c r="DM809" t="s">
        <v>3</v>
      </c>
      <c r="DN809">
        <v>0</v>
      </c>
      <c r="DO809">
        <v>0</v>
      </c>
      <c r="DP809">
        <v>1</v>
      </c>
      <c r="DQ809">
        <v>1</v>
      </c>
      <c r="DU809">
        <v>1009</v>
      </c>
      <c r="DV809" t="s">
        <v>19</v>
      </c>
      <c r="DW809" t="s">
        <v>19</v>
      </c>
      <c r="DX809">
        <v>1000</v>
      </c>
      <c r="EE809">
        <v>45919611</v>
      </c>
      <c r="EF809">
        <v>2</v>
      </c>
      <c r="EG809" t="s">
        <v>24</v>
      </c>
      <c r="EH809">
        <v>0</v>
      </c>
      <c r="EI809" t="s">
        <v>3</v>
      </c>
      <c r="EJ809">
        <v>1</v>
      </c>
      <c r="EK809">
        <v>27001</v>
      </c>
      <c r="EL809" t="s">
        <v>429</v>
      </c>
      <c r="EM809" t="s">
        <v>430</v>
      </c>
      <c r="EO809" t="s">
        <v>3</v>
      </c>
      <c r="EQ809">
        <v>0</v>
      </c>
      <c r="ER809">
        <v>390.88</v>
      </c>
      <c r="ES809">
        <v>390.88</v>
      </c>
      <c r="ET809">
        <v>0</v>
      </c>
      <c r="EU809">
        <v>0</v>
      </c>
      <c r="EV809">
        <v>0</v>
      </c>
      <c r="EW809">
        <v>0</v>
      </c>
      <c r="EX809">
        <v>0</v>
      </c>
      <c r="FQ809">
        <v>0</v>
      </c>
      <c r="FR809">
        <f t="shared" si="828"/>
        <v>0</v>
      </c>
      <c r="FS809">
        <v>0</v>
      </c>
      <c r="FT809" t="s">
        <v>28</v>
      </c>
      <c r="FU809" t="s">
        <v>29</v>
      </c>
      <c r="FX809">
        <v>127.8</v>
      </c>
      <c r="FY809">
        <v>80.75</v>
      </c>
      <c r="GA809" t="s">
        <v>3</v>
      </c>
      <c r="GD809">
        <v>1</v>
      </c>
      <c r="GF809">
        <v>1955294855</v>
      </c>
      <c r="GG809">
        <v>2</v>
      </c>
      <c r="GH809">
        <v>1</v>
      </c>
      <c r="GI809">
        <v>-2</v>
      </c>
      <c r="GJ809">
        <v>0</v>
      </c>
      <c r="GK809">
        <v>0</v>
      </c>
      <c r="GL809">
        <f t="shared" si="829"/>
        <v>0</v>
      </c>
      <c r="GM809">
        <f t="shared" si="830"/>
        <v>92492.37</v>
      </c>
      <c r="GN809">
        <f t="shared" si="831"/>
        <v>92492.37</v>
      </c>
      <c r="GO809">
        <f t="shared" si="832"/>
        <v>0</v>
      </c>
      <c r="GP809">
        <f t="shared" si="833"/>
        <v>0</v>
      </c>
      <c r="GR809">
        <v>0</v>
      </c>
      <c r="GS809">
        <v>0</v>
      </c>
      <c r="GT809">
        <v>0</v>
      </c>
      <c r="GU809" t="s">
        <v>3</v>
      </c>
      <c r="GV809">
        <f t="shared" si="834"/>
        <v>0</v>
      </c>
      <c r="GW809">
        <v>1</v>
      </c>
      <c r="GX809">
        <f t="shared" si="835"/>
        <v>0</v>
      </c>
      <c r="HA809">
        <v>0</v>
      </c>
      <c r="HB809">
        <v>0</v>
      </c>
      <c r="HC809">
        <f t="shared" si="836"/>
        <v>0</v>
      </c>
      <c r="IK809">
        <v>0</v>
      </c>
    </row>
    <row r="810" spans="1:245" x14ac:dyDescent="0.2">
      <c r="A810">
        <v>17</v>
      </c>
      <c r="B810">
        <v>1</v>
      </c>
      <c r="C810">
        <f>ROW(SmtRes!A1726)</f>
        <v>1726</v>
      </c>
      <c r="D810">
        <f>ROW(EtalonRes!A1712)</f>
        <v>1712</v>
      </c>
      <c r="E810" t="s">
        <v>643</v>
      </c>
      <c r="F810" t="s">
        <v>644</v>
      </c>
      <c r="G810" t="s">
        <v>645</v>
      </c>
      <c r="H810" t="s">
        <v>623</v>
      </c>
      <c r="I810">
        <f>ROUND(2470/1000,9)</f>
        <v>2.4700000000000002</v>
      </c>
      <c r="J810">
        <v>0</v>
      </c>
      <c r="O810">
        <f t="shared" si="802"/>
        <v>37.450000000000003</v>
      </c>
      <c r="P810">
        <f t="shared" si="803"/>
        <v>0</v>
      </c>
      <c r="Q810">
        <f t="shared" si="804"/>
        <v>28.85</v>
      </c>
      <c r="R810">
        <f t="shared" si="805"/>
        <v>0</v>
      </c>
      <c r="S810">
        <f t="shared" si="806"/>
        <v>8.6</v>
      </c>
      <c r="T810">
        <f t="shared" si="807"/>
        <v>0</v>
      </c>
      <c r="U810">
        <f t="shared" si="808"/>
        <v>0.88919999999999999</v>
      </c>
      <c r="V810">
        <f t="shared" si="809"/>
        <v>0</v>
      </c>
      <c r="W810">
        <f t="shared" si="810"/>
        <v>0</v>
      </c>
      <c r="X810">
        <f t="shared" si="811"/>
        <v>11.01</v>
      </c>
      <c r="Y810">
        <f t="shared" si="812"/>
        <v>6.97</v>
      </c>
      <c r="AA810">
        <v>47636896</v>
      </c>
      <c r="AB810">
        <f t="shared" si="813"/>
        <v>15.16</v>
      </c>
      <c r="AC810">
        <f>ROUND(((ES810*4)),6)</f>
        <v>0</v>
      </c>
      <c r="AD810">
        <f>ROUND(((((ET810*4))-((EU810*4)))+AE810),6)</f>
        <v>11.68</v>
      </c>
      <c r="AE810">
        <f>ROUND(((EU810*4)),6)</f>
        <v>0</v>
      </c>
      <c r="AF810">
        <f>ROUND(((EV810*4)),6)</f>
        <v>3.48</v>
      </c>
      <c r="AG810">
        <f t="shared" si="815"/>
        <v>0</v>
      </c>
      <c r="AH810">
        <f>((EW810*4))</f>
        <v>0.36</v>
      </c>
      <c r="AI810">
        <f>((EX810*4))</f>
        <v>0</v>
      </c>
      <c r="AJ810">
        <f t="shared" si="816"/>
        <v>0</v>
      </c>
      <c r="AK810">
        <v>3.79</v>
      </c>
      <c r="AL810">
        <v>0</v>
      </c>
      <c r="AM810">
        <v>2.92</v>
      </c>
      <c r="AN810">
        <v>0</v>
      </c>
      <c r="AO810">
        <v>0.87</v>
      </c>
      <c r="AP810">
        <v>0</v>
      </c>
      <c r="AQ810">
        <v>0.09</v>
      </c>
      <c r="AR810">
        <v>0</v>
      </c>
      <c r="AS810">
        <v>0</v>
      </c>
      <c r="AT810">
        <v>128</v>
      </c>
      <c r="AU810">
        <v>81</v>
      </c>
      <c r="AV810">
        <v>1</v>
      </c>
      <c r="AW810">
        <v>1</v>
      </c>
      <c r="AZ810">
        <v>1</v>
      </c>
      <c r="BA810">
        <v>1</v>
      </c>
      <c r="BB810">
        <v>1</v>
      </c>
      <c r="BC810">
        <v>1</v>
      </c>
      <c r="BD810" t="s">
        <v>3</v>
      </c>
      <c r="BE810" t="s">
        <v>3</v>
      </c>
      <c r="BF810" t="s">
        <v>3</v>
      </c>
      <c r="BG810" t="s">
        <v>3</v>
      </c>
      <c r="BH810">
        <v>0</v>
      </c>
      <c r="BI810">
        <v>1</v>
      </c>
      <c r="BJ810" t="s">
        <v>646</v>
      </c>
      <c r="BM810">
        <v>27001</v>
      </c>
      <c r="BN810">
        <v>0</v>
      </c>
      <c r="BO810" t="s">
        <v>3</v>
      </c>
      <c r="BP810">
        <v>0</v>
      </c>
      <c r="BQ810">
        <v>2</v>
      </c>
      <c r="BR810">
        <v>0</v>
      </c>
      <c r="BS810">
        <v>1</v>
      </c>
      <c r="BT810">
        <v>1</v>
      </c>
      <c r="BU810">
        <v>1</v>
      </c>
      <c r="BV810">
        <v>1</v>
      </c>
      <c r="BW810">
        <v>1</v>
      </c>
      <c r="BX810">
        <v>1</v>
      </c>
      <c r="BY810" t="s">
        <v>3</v>
      </c>
      <c r="BZ810">
        <v>142</v>
      </c>
      <c r="CA810">
        <v>95</v>
      </c>
      <c r="CE810">
        <v>0</v>
      </c>
      <c r="CF810">
        <v>0</v>
      </c>
      <c r="CG810">
        <v>0</v>
      </c>
      <c r="CM810">
        <v>0</v>
      </c>
      <c r="CN810" t="s">
        <v>3</v>
      </c>
      <c r="CO810">
        <v>0</v>
      </c>
      <c r="CP810">
        <f t="shared" si="817"/>
        <v>37.450000000000003</v>
      </c>
      <c r="CQ810">
        <f t="shared" si="818"/>
        <v>0</v>
      </c>
      <c r="CR810">
        <f t="shared" si="819"/>
        <v>11.68</v>
      </c>
      <c r="CS810">
        <f t="shared" si="820"/>
        <v>0</v>
      </c>
      <c r="CT810">
        <f t="shared" si="821"/>
        <v>3.48</v>
      </c>
      <c r="CU810">
        <f t="shared" si="822"/>
        <v>0</v>
      </c>
      <c r="CV810">
        <f t="shared" si="823"/>
        <v>0.36</v>
      </c>
      <c r="CW810">
        <f t="shared" si="824"/>
        <v>0</v>
      </c>
      <c r="CX810">
        <f t="shared" si="825"/>
        <v>0</v>
      </c>
      <c r="CY810">
        <f t="shared" si="826"/>
        <v>11.007999999999999</v>
      </c>
      <c r="CZ810">
        <f t="shared" si="827"/>
        <v>6.9660000000000002</v>
      </c>
      <c r="DC810" t="s">
        <v>3</v>
      </c>
      <c r="DD810" t="s">
        <v>647</v>
      </c>
      <c r="DE810" t="s">
        <v>647</v>
      </c>
      <c r="DF810" t="s">
        <v>647</v>
      </c>
      <c r="DG810" t="s">
        <v>647</v>
      </c>
      <c r="DH810" t="s">
        <v>3</v>
      </c>
      <c r="DI810" t="s">
        <v>647</v>
      </c>
      <c r="DJ810" t="s">
        <v>647</v>
      </c>
      <c r="DK810" t="s">
        <v>3</v>
      </c>
      <c r="DL810" t="s">
        <v>3</v>
      </c>
      <c r="DM810" t="s">
        <v>3</v>
      </c>
      <c r="DN810">
        <v>0</v>
      </c>
      <c r="DO810">
        <v>0</v>
      </c>
      <c r="DP810">
        <v>1</v>
      </c>
      <c r="DQ810">
        <v>1</v>
      </c>
      <c r="DU810">
        <v>1005</v>
      </c>
      <c r="DV810" t="s">
        <v>623</v>
      </c>
      <c r="DW810" t="s">
        <v>623</v>
      </c>
      <c r="DX810">
        <v>1000</v>
      </c>
      <c r="EE810">
        <v>45919611</v>
      </c>
      <c r="EF810">
        <v>2</v>
      </c>
      <c r="EG810" t="s">
        <v>24</v>
      </c>
      <c r="EH810">
        <v>0</v>
      </c>
      <c r="EI810" t="s">
        <v>3</v>
      </c>
      <c r="EJ810">
        <v>1</v>
      </c>
      <c r="EK810">
        <v>27001</v>
      </c>
      <c r="EL810" t="s">
        <v>429</v>
      </c>
      <c r="EM810" t="s">
        <v>430</v>
      </c>
      <c r="EO810" t="s">
        <v>3</v>
      </c>
      <c r="EQ810">
        <v>0</v>
      </c>
      <c r="ER810">
        <v>3.79</v>
      </c>
      <c r="ES810">
        <v>0</v>
      </c>
      <c r="ET810">
        <v>2.92</v>
      </c>
      <c r="EU810">
        <v>0</v>
      </c>
      <c r="EV810">
        <v>0.87</v>
      </c>
      <c r="EW810">
        <v>0.09</v>
      </c>
      <c r="EX810">
        <v>0</v>
      </c>
      <c r="EY810">
        <v>0</v>
      </c>
      <c r="FQ810">
        <v>0</v>
      </c>
      <c r="FR810">
        <f t="shared" si="828"/>
        <v>0</v>
      </c>
      <c r="FS810">
        <v>0</v>
      </c>
      <c r="FT810" t="s">
        <v>28</v>
      </c>
      <c r="FU810" t="s">
        <v>29</v>
      </c>
      <c r="FX810">
        <v>127.8</v>
      </c>
      <c r="FY810">
        <v>80.75</v>
      </c>
      <c r="GA810" t="s">
        <v>3</v>
      </c>
      <c r="GD810">
        <v>1</v>
      </c>
      <c r="GF810">
        <v>-652070841</v>
      </c>
      <c r="GG810">
        <v>2</v>
      </c>
      <c r="GH810">
        <v>1</v>
      </c>
      <c r="GI810">
        <v>-2</v>
      </c>
      <c r="GJ810">
        <v>0</v>
      </c>
      <c r="GK810">
        <v>0</v>
      </c>
      <c r="GL810">
        <f t="shared" si="829"/>
        <v>0</v>
      </c>
      <c r="GM810">
        <f t="shared" si="830"/>
        <v>55.43</v>
      </c>
      <c r="GN810">
        <f t="shared" si="831"/>
        <v>55.43</v>
      </c>
      <c r="GO810">
        <f t="shared" si="832"/>
        <v>0</v>
      </c>
      <c r="GP810">
        <f t="shared" si="833"/>
        <v>0</v>
      </c>
      <c r="GR810">
        <v>0</v>
      </c>
      <c r="GS810">
        <v>3</v>
      </c>
      <c r="GT810">
        <v>0</v>
      </c>
      <c r="GU810" t="s">
        <v>3</v>
      </c>
      <c r="GV810">
        <f t="shared" si="834"/>
        <v>0</v>
      </c>
      <c r="GW810">
        <v>1</v>
      </c>
      <c r="GX810">
        <f t="shared" si="835"/>
        <v>0</v>
      </c>
      <c r="HA810">
        <v>0</v>
      </c>
      <c r="HB810">
        <v>0</v>
      </c>
      <c r="HC810">
        <f t="shared" si="836"/>
        <v>0</v>
      </c>
      <c r="IK810">
        <v>0</v>
      </c>
    </row>
    <row r="811" spans="1:245" x14ac:dyDescent="0.2">
      <c r="A811">
        <v>17</v>
      </c>
      <c r="B811">
        <v>1</v>
      </c>
      <c r="C811">
        <f>ROW(SmtRes!A1730)</f>
        <v>1730</v>
      </c>
      <c r="D811">
        <f>ROW(EtalonRes!A1716)</f>
        <v>1716</v>
      </c>
      <c r="E811" t="s">
        <v>643</v>
      </c>
      <c r="F811" t="s">
        <v>644</v>
      </c>
      <c r="G811" t="s">
        <v>645</v>
      </c>
      <c r="H811" t="s">
        <v>623</v>
      </c>
      <c r="I811">
        <f>ROUND(2470/1000,9)</f>
        <v>2.4700000000000002</v>
      </c>
      <c r="J811">
        <v>0</v>
      </c>
      <c r="O811">
        <f t="shared" si="802"/>
        <v>37.450000000000003</v>
      </c>
      <c r="P811">
        <f t="shared" si="803"/>
        <v>0</v>
      </c>
      <c r="Q811">
        <f t="shared" si="804"/>
        <v>28.85</v>
      </c>
      <c r="R811">
        <f t="shared" si="805"/>
        <v>0</v>
      </c>
      <c r="S811">
        <f t="shared" si="806"/>
        <v>8.6</v>
      </c>
      <c r="T811">
        <f t="shared" si="807"/>
        <v>0</v>
      </c>
      <c r="U811">
        <f t="shared" si="808"/>
        <v>0.88919999999999999</v>
      </c>
      <c r="V811">
        <f t="shared" si="809"/>
        <v>0</v>
      </c>
      <c r="W811">
        <f t="shared" si="810"/>
        <v>0</v>
      </c>
      <c r="X811">
        <f t="shared" si="811"/>
        <v>11.01</v>
      </c>
      <c r="Y811">
        <f t="shared" si="812"/>
        <v>6.97</v>
      </c>
      <c r="AA811">
        <v>47641669</v>
      </c>
      <c r="AB811">
        <f t="shared" si="813"/>
        <v>15.16</v>
      </c>
      <c r="AC811">
        <f>ROUND(((ES811*4)),6)</f>
        <v>0</v>
      </c>
      <c r="AD811">
        <f>ROUND(((((ET811*4))-((EU811*4)))+AE811),6)</f>
        <v>11.68</v>
      </c>
      <c r="AE811">
        <f>ROUND(((EU811*4)),6)</f>
        <v>0</v>
      </c>
      <c r="AF811">
        <f>ROUND(((EV811*4)),6)</f>
        <v>3.48</v>
      </c>
      <c r="AG811">
        <f t="shared" si="815"/>
        <v>0</v>
      </c>
      <c r="AH811">
        <f>((EW811*4))</f>
        <v>0.36</v>
      </c>
      <c r="AI811">
        <f>((EX811*4))</f>
        <v>0</v>
      </c>
      <c r="AJ811">
        <f t="shared" si="816"/>
        <v>0</v>
      </c>
      <c r="AK811">
        <v>3.79</v>
      </c>
      <c r="AL811">
        <v>0</v>
      </c>
      <c r="AM811">
        <v>2.92</v>
      </c>
      <c r="AN811">
        <v>0</v>
      </c>
      <c r="AO811">
        <v>0.87</v>
      </c>
      <c r="AP811">
        <v>0</v>
      </c>
      <c r="AQ811">
        <v>0.09</v>
      </c>
      <c r="AR811">
        <v>0</v>
      </c>
      <c r="AS811">
        <v>0</v>
      </c>
      <c r="AT811">
        <v>128</v>
      </c>
      <c r="AU811">
        <v>81</v>
      </c>
      <c r="AV811">
        <v>1</v>
      </c>
      <c r="AW811">
        <v>1</v>
      </c>
      <c r="AZ811">
        <v>1</v>
      </c>
      <c r="BA811">
        <v>1</v>
      </c>
      <c r="BB811">
        <v>1</v>
      </c>
      <c r="BC811">
        <v>1</v>
      </c>
      <c r="BD811" t="s">
        <v>3</v>
      </c>
      <c r="BE811" t="s">
        <v>3</v>
      </c>
      <c r="BF811" t="s">
        <v>3</v>
      </c>
      <c r="BG811" t="s">
        <v>3</v>
      </c>
      <c r="BH811">
        <v>0</v>
      </c>
      <c r="BI811">
        <v>1</v>
      </c>
      <c r="BJ811" t="s">
        <v>646</v>
      </c>
      <c r="BM811">
        <v>27001</v>
      </c>
      <c r="BN811">
        <v>0</v>
      </c>
      <c r="BO811" t="s">
        <v>3</v>
      </c>
      <c r="BP811">
        <v>0</v>
      </c>
      <c r="BQ811">
        <v>2</v>
      </c>
      <c r="BR811">
        <v>0</v>
      </c>
      <c r="BS811">
        <v>1</v>
      </c>
      <c r="BT811">
        <v>1</v>
      </c>
      <c r="BU811">
        <v>1</v>
      </c>
      <c r="BV811">
        <v>1</v>
      </c>
      <c r="BW811">
        <v>1</v>
      </c>
      <c r="BX811">
        <v>1</v>
      </c>
      <c r="BY811" t="s">
        <v>3</v>
      </c>
      <c r="BZ811">
        <v>142</v>
      </c>
      <c r="CA811">
        <v>95</v>
      </c>
      <c r="CE811">
        <v>0</v>
      </c>
      <c r="CF811">
        <v>0</v>
      </c>
      <c r="CG811">
        <v>0</v>
      </c>
      <c r="CM811">
        <v>0</v>
      </c>
      <c r="CN811" t="s">
        <v>3</v>
      </c>
      <c r="CO811">
        <v>0</v>
      </c>
      <c r="CP811">
        <f t="shared" si="817"/>
        <v>37.450000000000003</v>
      </c>
      <c r="CQ811">
        <f t="shared" si="818"/>
        <v>0</v>
      </c>
      <c r="CR811">
        <f t="shared" si="819"/>
        <v>11.68</v>
      </c>
      <c r="CS811">
        <f t="shared" si="820"/>
        <v>0</v>
      </c>
      <c r="CT811">
        <f t="shared" si="821"/>
        <v>3.48</v>
      </c>
      <c r="CU811">
        <f t="shared" si="822"/>
        <v>0</v>
      </c>
      <c r="CV811">
        <f t="shared" si="823"/>
        <v>0.36</v>
      </c>
      <c r="CW811">
        <f t="shared" si="824"/>
        <v>0</v>
      </c>
      <c r="CX811">
        <f t="shared" si="825"/>
        <v>0</v>
      </c>
      <c r="CY811">
        <f t="shared" si="826"/>
        <v>11.007999999999999</v>
      </c>
      <c r="CZ811">
        <f t="shared" si="827"/>
        <v>6.9660000000000002</v>
      </c>
      <c r="DC811" t="s">
        <v>3</v>
      </c>
      <c r="DD811" t="s">
        <v>647</v>
      </c>
      <c r="DE811" t="s">
        <v>647</v>
      </c>
      <c r="DF811" t="s">
        <v>647</v>
      </c>
      <c r="DG811" t="s">
        <v>647</v>
      </c>
      <c r="DH811" t="s">
        <v>3</v>
      </c>
      <c r="DI811" t="s">
        <v>647</v>
      </c>
      <c r="DJ811" t="s">
        <v>647</v>
      </c>
      <c r="DK811" t="s">
        <v>3</v>
      </c>
      <c r="DL811" t="s">
        <v>3</v>
      </c>
      <c r="DM811" t="s">
        <v>3</v>
      </c>
      <c r="DN811">
        <v>0</v>
      </c>
      <c r="DO811">
        <v>0</v>
      </c>
      <c r="DP811">
        <v>1</v>
      </c>
      <c r="DQ811">
        <v>1</v>
      </c>
      <c r="DU811">
        <v>1005</v>
      </c>
      <c r="DV811" t="s">
        <v>623</v>
      </c>
      <c r="DW811" t="s">
        <v>623</v>
      </c>
      <c r="DX811">
        <v>1000</v>
      </c>
      <c r="EE811">
        <v>45919611</v>
      </c>
      <c r="EF811">
        <v>2</v>
      </c>
      <c r="EG811" t="s">
        <v>24</v>
      </c>
      <c r="EH811">
        <v>0</v>
      </c>
      <c r="EI811" t="s">
        <v>3</v>
      </c>
      <c r="EJ811">
        <v>1</v>
      </c>
      <c r="EK811">
        <v>27001</v>
      </c>
      <c r="EL811" t="s">
        <v>429</v>
      </c>
      <c r="EM811" t="s">
        <v>430</v>
      </c>
      <c r="EO811" t="s">
        <v>3</v>
      </c>
      <c r="EQ811">
        <v>0</v>
      </c>
      <c r="ER811">
        <v>3.79</v>
      </c>
      <c r="ES811">
        <v>0</v>
      </c>
      <c r="ET811">
        <v>2.92</v>
      </c>
      <c r="EU811">
        <v>0</v>
      </c>
      <c r="EV811">
        <v>0.87</v>
      </c>
      <c r="EW811">
        <v>0.09</v>
      </c>
      <c r="EX811">
        <v>0</v>
      </c>
      <c r="EY811">
        <v>0</v>
      </c>
      <c r="FQ811">
        <v>0</v>
      </c>
      <c r="FR811">
        <f t="shared" si="828"/>
        <v>0</v>
      </c>
      <c r="FS811">
        <v>0</v>
      </c>
      <c r="FT811" t="s">
        <v>28</v>
      </c>
      <c r="FU811" t="s">
        <v>29</v>
      </c>
      <c r="FX811">
        <v>127.8</v>
      </c>
      <c r="FY811">
        <v>80.75</v>
      </c>
      <c r="GA811" t="s">
        <v>3</v>
      </c>
      <c r="GD811">
        <v>1</v>
      </c>
      <c r="GF811">
        <v>-652070841</v>
      </c>
      <c r="GG811">
        <v>2</v>
      </c>
      <c r="GH811">
        <v>1</v>
      </c>
      <c r="GI811">
        <v>-2</v>
      </c>
      <c r="GJ811">
        <v>0</v>
      </c>
      <c r="GK811">
        <v>0</v>
      </c>
      <c r="GL811">
        <f t="shared" si="829"/>
        <v>0</v>
      </c>
      <c r="GM811">
        <f t="shared" si="830"/>
        <v>55.43</v>
      </c>
      <c r="GN811">
        <f t="shared" si="831"/>
        <v>55.43</v>
      </c>
      <c r="GO811">
        <f t="shared" si="832"/>
        <v>0</v>
      </c>
      <c r="GP811">
        <f t="shared" si="833"/>
        <v>0</v>
      </c>
      <c r="GR811">
        <v>0</v>
      </c>
      <c r="GS811">
        <v>0</v>
      </c>
      <c r="GT811">
        <v>0</v>
      </c>
      <c r="GU811" t="s">
        <v>3</v>
      </c>
      <c r="GV811">
        <f t="shared" si="834"/>
        <v>0</v>
      </c>
      <c r="GW811">
        <v>1</v>
      </c>
      <c r="GX811">
        <f t="shared" si="835"/>
        <v>0</v>
      </c>
      <c r="HA811">
        <v>0</v>
      </c>
      <c r="HB811">
        <v>0</v>
      </c>
      <c r="HC811">
        <f t="shared" si="836"/>
        <v>0</v>
      </c>
      <c r="IK811">
        <v>0</v>
      </c>
    </row>
    <row r="812" spans="1:245" x14ac:dyDescent="0.2">
      <c r="A812">
        <v>18</v>
      </c>
      <c r="B812">
        <v>1</v>
      </c>
      <c r="C812">
        <v>1725</v>
      </c>
      <c r="E812" t="s">
        <v>648</v>
      </c>
      <c r="F812" t="s">
        <v>627</v>
      </c>
      <c r="G812" t="s">
        <v>628</v>
      </c>
      <c r="H812" t="s">
        <v>19</v>
      </c>
      <c r="I812">
        <f>I810*J812</f>
        <v>5.5328000000000002E-2</v>
      </c>
      <c r="J812">
        <v>2.24E-2</v>
      </c>
      <c r="O812">
        <f t="shared" si="802"/>
        <v>107.72</v>
      </c>
      <c r="P812">
        <f t="shared" si="803"/>
        <v>107.72</v>
      </c>
      <c r="Q812">
        <f t="shared" si="804"/>
        <v>0</v>
      </c>
      <c r="R812">
        <f t="shared" si="805"/>
        <v>0</v>
      </c>
      <c r="S812">
        <f t="shared" si="806"/>
        <v>0</v>
      </c>
      <c r="T812">
        <f t="shared" si="807"/>
        <v>0</v>
      </c>
      <c r="U812">
        <f t="shared" si="808"/>
        <v>0</v>
      </c>
      <c r="V812">
        <f t="shared" si="809"/>
        <v>0</v>
      </c>
      <c r="W812">
        <f t="shared" si="810"/>
        <v>0</v>
      </c>
      <c r="X812">
        <f t="shared" si="811"/>
        <v>0</v>
      </c>
      <c r="Y812">
        <f t="shared" si="812"/>
        <v>0</v>
      </c>
      <c r="AA812">
        <v>47636896</v>
      </c>
      <c r="AB812">
        <f t="shared" si="813"/>
        <v>1946.91</v>
      </c>
      <c r="AC812">
        <f t="shared" ref="AC812:AC839" si="841">ROUND((ES812),6)</f>
        <v>1946.91</v>
      </c>
      <c r="AD812">
        <f>ROUND((((ET812)-(EU812))+AE812),6)</f>
        <v>0</v>
      </c>
      <c r="AE812">
        <f t="shared" ref="AE812:AF815" si="842">ROUND((EU812),6)</f>
        <v>0</v>
      </c>
      <c r="AF812">
        <f t="shared" si="842"/>
        <v>0</v>
      </c>
      <c r="AG812">
        <f t="shared" si="815"/>
        <v>0</v>
      </c>
      <c r="AH812">
        <f t="shared" ref="AH812:AI815" si="843">(EW812)</f>
        <v>0</v>
      </c>
      <c r="AI812">
        <f t="shared" si="843"/>
        <v>0</v>
      </c>
      <c r="AJ812">
        <f t="shared" si="816"/>
        <v>0</v>
      </c>
      <c r="AK812">
        <v>1946.91</v>
      </c>
      <c r="AL812">
        <v>1946.91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128</v>
      </c>
      <c r="AU812">
        <v>81</v>
      </c>
      <c r="AV812">
        <v>1</v>
      </c>
      <c r="AW812">
        <v>1</v>
      </c>
      <c r="AZ812">
        <v>1</v>
      </c>
      <c r="BA812">
        <v>1</v>
      </c>
      <c r="BB812">
        <v>1</v>
      </c>
      <c r="BC812">
        <v>1</v>
      </c>
      <c r="BD812" t="s">
        <v>3</v>
      </c>
      <c r="BE812" t="s">
        <v>3</v>
      </c>
      <c r="BF812" t="s">
        <v>3</v>
      </c>
      <c r="BG812" t="s">
        <v>3</v>
      </c>
      <c r="BH812">
        <v>3</v>
      </c>
      <c r="BI812">
        <v>1</v>
      </c>
      <c r="BJ812" t="s">
        <v>629</v>
      </c>
      <c r="BM812">
        <v>27001</v>
      </c>
      <c r="BN812">
        <v>0</v>
      </c>
      <c r="BO812" t="s">
        <v>3</v>
      </c>
      <c r="BP812">
        <v>0</v>
      </c>
      <c r="BQ812">
        <v>2</v>
      </c>
      <c r="BR812">
        <v>0</v>
      </c>
      <c r="BS812">
        <v>1</v>
      </c>
      <c r="BT812">
        <v>1</v>
      </c>
      <c r="BU812">
        <v>1</v>
      </c>
      <c r="BV812">
        <v>1</v>
      </c>
      <c r="BW812">
        <v>1</v>
      </c>
      <c r="BX812">
        <v>1</v>
      </c>
      <c r="BY812" t="s">
        <v>3</v>
      </c>
      <c r="BZ812">
        <v>142</v>
      </c>
      <c r="CA812">
        <v>95</v>
      </c>
      <c r="CE812">
        <v>0</v>
      </c>
      <c r="CF812">
        <v>0</v>
      </c>
      <c r="CG812">
        <v>0</v>
      </c>
      <c r="CM812">
        <v>0</v>
      </c>
      <c r="CN812" t="s">
        <v>3</v>
      </c>
      <c r="CO812">
        <v>0</v>
      </c>
      <c r="CP812">
        <f t="shared" si="817"/>
        <v>107.72</v>
      </c>
      <c r="CQ812">
        <f t="shared" si="818"/>
        <v>1946.91</v>
      </c>
      <c r="CR812">
        <f t="shared" si="819"/>
        <v>0</v>
      </c>
      <c r="CS812">
        <f t="shared" si="820"/>
        <v>0</v>
      </c>
      <c r="CT812">
        <f t="shared" si="821"/>
        <v>0</v>
      </c>
      <c r="CU812">
        <f t="shared" si="822"/>
        <v>0</v>
      </c>
      <c r="CV812">
        <f t="shared" si="823"/>
        <v>0</v>
      </c>
      <c r="CW812">
        <f t="shared" si="824"/>
        <v>0</v>
      </c>
      <c r="CX812">
        <f t="shared" si="825"/>
        <v>0</v>
      </c>
      <c r="CY812">
        <f t="shared" si="826"/>
        <v>0</v>
      </c>
      <c r="CZ812">
        <f t="shared" si="827"/>
        <v>0</v>
      </c>
      <c r="DC812" t="s">
        <v>3</v>
      </c>
      <c r="DD812" t="s">
        <v>3</v>
      </c>
      <c r="DE812" t="s">
        <v>3</v>
      </c>
      <c r="DF812" t="s">
        <v>3</v>
      </c>
      <c r="DG812" t="s">
        <v>3</v>
      </c>
      <c r="DH812" t="s">
        <v>3</v>
      </c>
      <c r="DI812" t="s">
        <v>3</v>
      </c>
      <c r="DJ812" t="s">
        <v>3</v>
      </c>
      <c r="DK812" t="s">
        <v>3</v>
      </c>
      <c r="DL812" t="s">
        <v>3</v>
      </c>
      <c r="DM812" t="s">
        <v>3</v>
      </c>
      <c r="DN812">
        <v>0</v>
      </c>
      <c r="DO812">
        <v>0</v>
      </c>
      <c r="DP812">
        <v>1</v>
      </c>
      <c r="DQ812">
        <v>1</v>
      </c>
      <c r="DU812">
        <v>1009</v>
      </c>
      <c r="DV812" t="s">
        <v>19</v>
      </c>
      <c r="DW812" t="s">
        <v>19</v>
      </c>
      <c r="DX812">
        <v>1000</v>
      </c>
      <c r="EE812">
        <v>45919611</v>
      </c>
      <c r="EF812">
        <v>2</v>
      </c>
      <c r="EG812" t="s">
        <v>24</v>
      </c>
      <c r="EH812">
        <v>0</v>
      </c>
      <c r="EI812" t="s">
        <v>3</v>
      </c>
      <c r="EJ812">
        <v>1</v>
      </c>
      <c r="EK812">
        <v>27001</v>
      </c>
      <c r="EL812" t="s">
        <v>429</v>
      </c>
      <c r="EM812" t="s">
        <v>430</v>
      </c>
      <c r="EO812" t="s">
        <v>3</v>
      </c>
      <c r="EQ812">
        <v>0</v>
      </c>
      <c r="ER812">
        <v>1946.91</v>
      </c>
      <c r="ES812">
        <v>1946.91</v>
      </c>
      <c r="ET812">
        <v>0</v>
      </c>
      <c r="EU812">
        <v>0</v>
      </c>
      <c r="EV812">
        <v>0</v>
      </c>
      <c r="EW812">
        <v>0</v>
      </c>
      <c r="EX812">
        <v>0</v>
      </c>
      <c r="FQ812">
        <v>0</v>
      </c>
      <c r="FR812">
        <f t="shared" si="828"/>
        <v>0</v>
      </c>
      <c r="FS812">
        <v>0</v>
      </c>
      <c r="FT812" t="s">
        <v>28</v>
      </c>
      <c r="FU812" t="s">
        <v>29</v>
      </c>
      <c r="FX812">
        <v>127.8</v>
      </c>
      <c r="FY812">
        <v>80.75</v>
      </c>
      <c r="GA812" t="s">
        <v>3</v>
      </c>
      <c r="GD812">
        <v>1</v>
      </c>
      <c r="GF812">
        <v>1401058849</v>
      </c>
      <c r="GG812">
        <v>2</v>
      </c>
      <c r="GH812">
        <v>1</v>
      </c>
      <c r="GI812">
        <v>-2</v>
      </c>
      <c r="GJ812">
        <v>0</v>
      </c>
      <c r="GK812">
        <v>0</v>
      </c>
      <c r="GL812">
        <f t="shared" si="829"/>
        <v>0</v>
      </c>
      <c r="GM812">
        <f t="shared" si="830"/>
        <v>107.72</v>
      </c>
      <c r="GN812">
        <f t="shared" si="831"/>
        <v>107.72</v>
      </c>
      <c r="GO812">
        <f t="shared" si="832"/>
        <v>0</v>
      </c>
      <c r="GP812">
        <f t="shared" si="833"/>
        <v>0</v>
      </c>
      <c r="GR812">
        <v>0</v>
      </c>
      <c r="GS812">
        <v>3</v>
      </c>
      <c r="GT812">
        <v>0</v>
      </c>
      <c r="GU812" t="s">
        <v>3</v>
      </c>
      <c r="GV812">
        <f t="shared" si="834"/>
        <v>0</v>
      </c>
      <c r="GW812">
        <v>1</v>
      </c>
      <c r="GX812">
        <f t="shared" si="835"/>
        <v>0</v>
      </c>
      <c r="HA812">
        <v>0</v>
      </c>
      <c r="HB812">
        <v>0</v>
      </c>
      <c r="HC812">
        <f t="shared" si="836"/>
        <v>0</v>
      </c>
      <c r="IK812">
        <v>0</v>
      </c>
    </row>
    <row r="813" spans="1:245" x14ac:dyDescent="0.2">
      <c r="A813">
        <v>18</v>
      </c>
      <c r="B813">
        <v>1</v>
      </c>
      <c r="C813">
        <v>1729</v>
      </c>
      <c r="E813" t="s">
        <v>648</v>
      </c>
      <c r="F813" t="s">
        <v>627</v>
      </c>
      <c r="G813" t="s">
        <v>628</v>
      </c>
      <c r="H813" t="s">
        <v>19</v>
      </c>
      <c r="I813">
        <f>I811*J813</f>
        <v>5.5328000000000002E-2</v>
      </c>
      <c r="J813">
        <v>2.24E-2</v>
      </c>
      <c r="O813">
        <f t="shared" si="802"/>
        <v>107.72</v>
      </c>
      <c r="P813">
        <f t="shared" si="803"/>
        <v>107.72</v>
      </c>
      <c r="Q813">
        <f t="shared" si="804"/>
        <v>0</v>
      </c>
      <c r="R813">
        <f t="shared" si="805"/>
        <v>0</v>
      </c>
      <c r="S813">
        <f t="shared" si="806"/>
        <v>0</v>
      </c>
      <c r="T813">
        <f t="shared" si="807"/>
        <v>0</v>
      </c>
      <c r="U813">
        <f t="shared" si="808"/>
        <v>0</v>
      </c>
      <c r="V813">
        <f t="shared" si="809"/>
        <v>0</v>
      </c>
      <c r="W813">
        <f t="shared" si="810"/>
        <v>0</v>
      </c>
      <c r="X813">
        <f t="shared" si="811"/>
        <v>0</v>
      </c>
      <c r="Y813">
        <f t="shared" si="812"/>
        <v>0</v>
      </c>
      <c r="AA813">
        <v>47641669</v>
      </c>
      <c r="AB813">
        <f t="shared" si="813"/>
        <v>1946.91</v>
      </c>
      <c r="AC813">
        <f t="shared" si="841"/>
        <v>1946.91</v>
      </c>
      <c r="AD813">
        <f>ROUND((((ET813)-(EU813))+AE813),6)</f>
        <v>0</v>
      </c>
      <c r="AE813">
        <f t="shared" si="842"/>
        <v>0</v>
      </c>
      <c r="AF813">
        <f t="shared" si="842"/>
        <v>0</v>
      </c>
      <c r="AG813">
        <f t="shared" si="815"/>
        <v>0</v>
      </c>
      <c r="AH813">
        <f t="shared" si="843"/>
        <v>0</v>
      </c>
      <c r="AI813">
        <f t="shared" si="843"/>
        <v>0</v>
      </c>
      <c r="AJ813">
        <f t="shared" si="816"/>
        <v>0</v>
      </c>
      <c r="AK813">
        <v>1946.91</v>
      </c>
      <c r="AL813">
        <v>1946.91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128</v>
      </c>
      <c r="AU813">
        <v>81</v>
      </c>
      <c r="AV813">
        <v>1</v>
      </c>
      <c r="AW813">
        <v>1</v>
      </c>
      <c r="AZ813">
        <v>1</v>
      </c>
      <c r="BA813">
        <v>1</v>
      </c>
      <c r="BB813">
        <v>1</v>
      </c>
      <c r="BC813">
        <v>1</v>
      </c>
      <c r="BD813" t="s">
        <v>3</v>
      </c>
      <c r="BE813" t="s">
        <v>3</v>
      </c>
      <c r="BF813" t="s">
        <v>3</v>
      </c>
      <c r="BG813" t="s">
        <v>3</v>
      </c>
      <c r="BH813">
        <v>3</v>
      </c>
      <c r="BI813">
        <v>1</v>
      </c>
      <c r="BJ813" t="s">
        <v>629</v>
      </c>
      <c r="BM813">
        <v>27001</v>
      </c>
      <c r="BN813">
        <v>0</v>
      </c>
      <c r="BO813" t="s">
        <v>3</v>
      </c>
      <c r="BP813">
        <v>0</v>
      </c>
      <c r="BQ813">
        <v>2</v>
      </c>
      <c r="BR813">
        <v>0</v>
      </c>
      <c r="BS813">
        <v>1</v>
      </c>
      <c r="BT813">
        <v>1</v>
      </c>
      <c r="BU813">
        <v>1</v>
      </c>
      <c r="BV813">
        <v>1</v>
      </c>
      <c r="BW813">
        <v>1</v>
      </c>
      <c r="BX813">
        <v>1</v>
      </c>
      <c r="BY813" t="s">
        <v>3</v>
      </c>
      <c r="BZ813">
        <v>142</v>
      </c>
      <c r="CA813">
        <v>95</v>
      </c>
      <c r="CE813">
        <v>0</v>
      </c>
      <c r="CF813">
        <v>0</v>
      </c>
      <c r="CG813">
        <v>0</v>
      </c>
      <c r="CM813">
        <v>0</v>
      </c>
      <c r="CN813" t="s">
        <v>3</v>
      </c>
      <c r="CO813">
        <v>0</v>
      </c>
      <c r="CP813">
        <f t="shared" si="817"/>
        <v>107.72</v>
      </c>
      <c r="CQ813">
        <f t="shared" si="818"/>
        <v>1946.91</v>
      </c>
      <c r="CR813">
        <f t="shared" si="819"/>
        <v>0</v>
      </c>
      <c r="CS813">
        <f t="shared" si="820"/>
        <v>0</v>
      </c>
      <c r="CT813">
        <f t="shared" si="821"/>
        <v>0</v>
      </c>
      <c r="CU813">
        <f t="shared" si="822"/>
        <v>0</v>
      </c>
      <c r="CV813">
        <f t="shared" si="823"/>
        <v>0</v>
      </c>
      <c r="CW813">
        <f t="shared" si="824"/>
        <v>0</v>
      </c>
      <c r="CX813">
        <f t="shared" si="825"/>
        <v>0</v>
      </c>
      <c r="CY813">
        <f t="shared" si="826"/>
        <v>0</v>
      </c>
      <c r="CZ813">
        <f t="shared" si="827"/>
        <v>0</v>
      </c>
      <c r="DC813" t="s">
        <v>3</v>
      </c>
      <c r="DD813" t="s">
        <v>3</v>
      </c>
      <c r="DE813" t="s">
        <v>3</v>
      </c>
      <c r="DF813" t="s">
        <v>3</v>
      </c>
      <c r="DG813" t="s">
        <v>3</v>
      </c>
      <c r="DH813" t="s">
        <v>3</v>
      </c>
      <c r="DI813" t="s">
        <v>3</v>
      </c>
      <c r="DJ813" t="s">
        <v>3</v>
      </c>
      <c r="DK813" t="s">
        <v>3</v>
      </c>
      <c r="DL813" t="s">
        <v>3</v>
      </c>
      <c r="DM813" t="s">
        <v>3</v>
      </c>
      <c r="DN813">
        <v>0</v>
      </c>
      <c r="DO813">
        <v>0</v>
      </c>
      <c r="DP813">
        <v>1</v>
      </c>
      <c r="DQ813">
        <v>1</v>
      </c>
      <c r="DU813">
        <v>1009</v>
      </c>
      <c r="DV813" t="s">
        <v>19</v>
      </c>
      <c r="DW813" t="s">
        <v>19</v>
      </c>
      <c r="DX813">
        <v>1000</v>
      </c>
      <c r="EE813">
        <v>45919611</v>
      </c>
      <c r="EF813">
        <v>2</v>
      </c>
      <c r="EG813" t="s">
        <v>24</v>
      </c>
      <c r="EH813">
        <v>0</v>
      </c>
      <c r="EI813" t="s">
        <v>3</v>
      </c>
      <c r="EJ813">
        <v>1</v>
      </c>
      <c r="EK813">
        <v>27001</v>
      </c>
      <c r="EL813" t="s">
        <v>429</v>
      </c>
      <c r="EM813" t="s">
        <v>430</v>
      </c>
      <c r="EO813" t="s">
        <v>3</v>
      </c>
      <c r="EQ813">
        <v>0</v>
      </c>
      <c r="ER813">
        <v>1946.91</v>
      </c>
      <c r="ES813">
        <v>1946.91</v>
      </c>
      <c r="ET813">
        <v>0</v>
      </c>
      <c r="EU813">
        <v>0</v>
      </c>
      <c r="EV813">
        <v>0</v>
      </c>
      <c r="EW813">
        <v>0</v>
      </c>
      <c r="EX813">
        <v>0</v>
      </c>
      <c r="FQ813">
        <v>0</v>
      </c>
      <c r="FR813">
        <f t="shared" si="828"/>
        <v>0</v>
      </c>
      <c r="FS813">
        <v>0</v>
      </c>
      <c r="FT813" t="s">
        <v>28</v>
      </c>
      <c r="FU813" t="s">
        <v>29</v>
      </c>
      <c r="FX813">
        <v>127.8</v>
      </c>
      <c r="FY813">
        <v>80.75</v>
      </c>
      <c r="GA813" t="s">
        <v>3</v>
      </c>
      <c r="GD813">
        <v>1</v>
      </c>
      <c r="GF813">
        <v>1401058849</v>
      </c>
      <c r="GG813">
        <v>2</v>
      </c>
      <c r="GH813">
        <v>1</v>
      </c>
      <c r="GI813">
        <v>-2</v>
      </c>
      <c r="GJ813">
        <v>0</v>
      </c>
      <c r="GK813">
        <v>0</v>
      </c>
      <c r="GL813">
        <f t="shared" si="829"/>
        <v>0</v>
      </c>
      <c r="GM813">
        <f t="shared" si="830"/>
        <v>107.72</v>
      </c>
      <c r="GN813">
        <f t="shared" si="831"/>
        <v>107.72</v>
      </c>
      <c r="GO813">
        <f t="shared" si="832"/>
        <v>0</v>
      </c>
      <c r="GP813">
        <f t="shared" si="833"/>
        <v>0</v>
      </c>
      <c r="GR813">
        <v>0</v>
      </c>
      <c r="GS813">
        <v>0</v>
      </c>
      <c r="GT813">
        <v>0</v>
      </c>
      <c r="GU813" t="s">
        <v>3</v>
      </c>
      <c r="GV813">
        <f t="shared" si="834"/>
        <v>0</v>
      </c>
      <c r="GW813">
        <v>1</v>
      </c>
      <c r="GX813">
        <f t="shared" si="835"/>
        <v>0</v>
      </c>
      <c r="HA813">
        <v>0</v>
      </c>
      <c r="HB813">
        <v>0</v>
      </c>
      <c r="HC813">
        <f t="shared" si="836"/>
        <v>0</v>
      </c>
      <c r="IK813">
        <v>0</v>
      </c>
    </row>
    <row r="814" spans="1:245" x14ac:dyDescent="0.2">
      <c r="A814">
        <v>18</v>
      </c>
      <c r="B814">
        <v>1</v>
      </c>
      <c r="C814">
        <v>1726</v>
      </c>
      <c r="E814" t="s">
        <v>649</v>
      </c>
      <c r="F814" t="s">
        <v>640</v>
      </c>
      <c r="G814" t="s">
        <v>641</v>
      </c>
      <c r="H814" t="s">
        <v>19</v>
      </c>
      <c r="I814">
        <f>I810*J814</f>
        <v>118.56</v>
      </c>
      <c r="J814">
        <v>48</v>
      </c>
      <c r="O814">
        <f t="shared" si="802"/>
        <v>46342.73</v>
      </c>
      <c r="P814">
        <f t="shared" si="803"/>
        <v>46342.73</v>
      </c>
      <c r="Q814">
        <f t="shared" si="804"/>
        <v>0</v>
      </c>
      <c r="R814">
        <f t="shared" si="805"/>
        <v>0</v>
      </c>
      <c r="S814">
        <f t="shared" si="806"/>
        <v>0</v>
      </c>
      <c r="T814">
        <f t="shared" si="807"/>
        <v>0</v>
      </c>
      <c r="U814">
        <f t="shared" si="808"/>
        <v>0</v>
      </c>
      <c r="V814">
        <f t="shared" si="809"/>
        <v>0</v>
      </c>
      <c r="W814">
        <f t="shared" si="810"/>
        <v>0</v>
      </c>
      <c r="X814">
        <f t="shared" si="811"/>
        <v>0</v>
      </c>
      <c r="Y814">
        <f t="shared" si="812"/>
        <v>0</v>
      </c>
      <c r="AA814">
        <v>47636896</v>
      </c>
      <c r="AB814">
        <f t="shared" si="813"/>
        <v>390.88</v>
      </c>
      <c r="AC814">
        <f t="shared" si="841"/>
        <v>390.88</v>
      </c>
      <c r="AD814">
        <f>ROUND((((ET814)-(EU814))+AE814),6)</f>
        <v>0</v>
      </c>
      <c r="AE814">
        <f t="shared" si="842"/>
        <v>0</v>
      </c>
      <c r="AF814">
        <f t="shared" si="842"/>
        <v>0</v>
      </c>
      <c r="AG814">
        <f t="shared" si="815"/>
        <v>0</v>
      </c>
      <c r="AH814">
        <f t="shared" si="843"/>
        <v>0</v>
      </c>
      <c r="AI814">
        <f t="shared" si="843"/>
        <v>0</v>
      </c>
      <c r="AJ814">
        <f t="shared" si="816"/>
        <v>0</v>
      </c>
      <c r="AK814">
        <v>390.88</v>
      </c>
      <c r="AL814">
        <v>390.88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128</v>
      </c>
      <c r="AU814">
        <v>81</v>
      </c>
      <c r="AV814">
        <v>1</v>
      </c>
      <c r="AW814">
        <v>1</v>
      </c>
      <c r="AZ814">
        <v>1</v>
      </c>
      <c r="BA814">
        <v>1</v>
      </c>
      <c r="BB814">
        <v>1</v>
      </c>
      <c r="BC814">
        <v>1</v>
      </c>
      <c r="BD814" t="s">
        <v>3</v>
      </c>
      <c r="BE814" t="s">
        <v>3</v>
      </c>
      <c r="BF814" t="s">
        <v>3</v>
      </c>
      <c r="BG814" t="s">
        <v>3</v>
      </c>
      <c r="BH814">
        <v>3</v>
      </c>
      <c r="BI814">
        <v>1</v>
      </c>
      <c r="BJ814" t="s">
        <v>642</v>
      </c>
      <c r="BM814">
        <v>27001</v>
      </c>
      <c r="BN814">
        <v>0</v>
      </c>
      <c r="BO814" t="s">
        <v>3</v>
      </c>
      <c r="BP814">
        <v>0</v>
      </c>
      <c r="BQ814">
        <v>2</v>
      </c>
      <c r="BR814">
        <v>0</v>
      </c>
      <c r="BS814">
        <v>1</v>
      </c>
      <c r="BT814">
        <v>1</v>
      </c>
      <c r="BU814">
        <v>1</v>
      </c>
      <c r="BV814">
        <v>1</v>
      </c>
      <c r="BW814">
        <v>1</v>
      </c>
      <c r="BX814">
        <v>1</v>
      </c>
      <c r="BY814" t="s">
        <v>3</v>
      </c>
      <c r="BZ814">
        <v>142</v>
      </c>
      <c r="CA814">
        <v>95</v>
      </c>
      <c r="CE814">
        <v>0</v>
      </c>
      <c r="CF814">
        <v>0</v>
      </c>
      <c r="CG814">
        <v>0</v>
      </c>
      <c r="CM814">
        <v>0</v>
      </c>
      <c r="CN814" t="s">
        <v>3</v>
      </c>
      <c r="CO814">
        <v>0</v>
      </c>
      <c r="CP814">
        <f t="shared" si="817"/>
        <v>46342.73</v>
      </c>
      <c r="CQ814">
        <f t="shared" si="818"/>
        <v>390.88</v>
      </c>
      <c r="CR814">
        <f t="shared" si="819"/>
        <v>0</v>
      </c>
      <c r="CS814">
        <f t="shared" si="820"/>
        <v>0</v>
      </c>
      <c r="CT814">
        <f t="shared" si="821"/>
        <v>0</v>
      </c>
      <c r="CU814">
        <f t="shared" si="822"/>
        <v>0</v>
      </c>
      <c r="CV814">
        <f t="shared" si="823"/>
        <v>0</v>
      </c>
      <c r="CW814">
        <f t="shared" si="824"/>
        <v>0</v>
      </c>
      <c r="CX814">
        <f t="shared" si="825"/>
        <v>0</v>
      </c>
      <c r="CY814">
        <f t="shared" si="826"/>
        <v>0</v>
      </c>
      <c r="CZ814">
        <f t="shared" si="827"/>
        <v>0</v>
      </c>
      <c r="DC814" t="s">
        <v>3</v>
      </c>
      <c r="DD814" t="s">
        <v>3</v>
      </c>
      <c r="DE814" t="s">
        <v>3</v>
      </c>
      <c r="DF814" t="s">
        <v>3</v>
      </c>
      <c r="DG814" t="s">
        <v>3</v>
      </c>
      <c r="DH814" t="s">
        <v>3</v>
      </c>
      <c r="DI814" t="s">
        <v>3</v>
      </c>
      <c r="DJ814" t="s">
        <v>3</v>
      </c>
      <c r="DK814" t="s">
        <v>3</v>
      </c>
      <c r="DL814" t="s">
        <v>3</v>
      </c>
      <c r="DM814" t="s">
        <v>3</v>
      </c>
      <c r="DN814">
        <v>0</v>
      </c>
      <c r="DO814">
        <v>0</v>
      </c>
      <c r="DP814">
        <v>1</v>
      </c>
      <c r="DQ814">
        <v>1</v>
      </c>
      <c r="DU814">
        <v>1009</v>
      </c>
      <c r="DV814" t="s">
        <v>19</v>
      </c>
      <c r="DW814" t="s">
        <v>19</v>
      </c>
      <c r="DX814">
        <v>1000</v>
      </c>
      <c r="EE814">
        <v>45919611</v>
      </c>
      <c r="EF814">
        <v>2</v>
      </c>
      <c r="EG814" t="s">
        <v>24</v>
      </c>
      <c r="EH814">
        <v>0</v>
      </c>
      <c r="EI814" t="s">
        <v>3</v>
      </c>
      <c r="EJ814">
        <v>1</v>
      </c>
      <c r="EK814">
        <v>27001</v>
      </c>
      <c r="EL814" t="s">
        <v>429</v>
      </c>
      <c r="EM814" t="s">
        <v>430</v>
      </c>
      <c r="EO814" t="s">
        <v>3</v>
      </c>
      <c r="EQ814">
        <v>0</v>
      </c>
      <c r="ER814">
        <v>390.88</v>
      </c>
      <c r="ES814">
        <v>390.88</v>
      </c>
      <c r="ET814">
        <v>0</v>
      </c>
      <c r="EU814">
        <v>0</v>
      </c>
      <c r="EV814">
        <v>0</v>
      </c>
      <c r="EW814">
        <v>0</v>
      </c>
      <c r="EX814">
        <v>0</v>
      </c>
      <c r="FQ814">
        <v>0</v>
      </c>
      <c r="FR814">
        <f t="shared" si="828"/>
        <v>0</v>
      </c>
      <c r="FS814">
        <v>0</v>
      </c>
      <c r="FT814" t="s">
        <v>28</v>
      </c>
      <c r="FU814" t="s">
        <v>29</v>
      </c>
      <c r="FX814">
        <v>127.8</v>
      </c>
      <c r="FY814">
        <v>80.75</v>
      </c>
      <c r="GA814" t="s">
        <v>3</v>
      </c>
      <c r="GD814">
        <v>1</v>
      </c>
      <c r="GF814">
        <v>1955294855</v>
      </c>
      <c r="GG814">
        <v>2</v>
      </c>
      <c r="GH814">
        <v>1</v>
      </c>
      <c r="GI814">
        <v>-2</v>
      </c>
      <c r="GJ814">
        <v>0</v>
      </c>
      <c r="GK814">
        <v>0</v>
      </c>
      <c r="GL814">
        <f t="shared" si="829"/>
        <v>0</v>
      </c>
      <c r="GM814">
        <f t="shared" si="830"/>
        <v>46342.73</v>
      </c>
      <c r="GN814">
        <f t="shared" si="831"/>
        <v>46342.73</v>
      </c>
      <c r="GO814">
        <f t="shared" si="832"/>
        <v>0</v>
      </c>
      <c r="GP814">
        <f t="shared" si="833"/>
        <v>0</v>
      </c>
      <c r="GR814">
        <v>0</v>
      </c>
      <c r="GS814">
        <v>3</v>
      </c>
      <c r="GT814">
        <v>0</v>
      </c>
      <c r="GU814" t="s">
        <v>3</v>
      </c>
      <c r="GV814">
        <f t="shared" si="834"/>
        <v>0</v>
      </c>
      <c r="GW814">
        <v>1</v>
      </c>
      <c r="GX814">
        <f t="shared" si="835"/>
        <v>0</v>
      </c>
      <c r="HA814">
        <v>0</v>
      </c>
      <c r="HB814">
        <v>0</v>
      </c>
      <c r="HC814">
        <f t="shared" si="836"/>
        <v>0</v>
      </c>
      <c r="IK814">
        <v>0</v>
      </c>
    </row>
    <row r="815" spans="1:245" x14ac:dyDescent="0.2">
      <c r="A815">
        <v>18</v>
      </c>
      <c r="B815">
        <v>1</v>
      </c>
      <c r="C815">
        <v>1730</v>
      </c>
      <c r="E815" t="s">
        <v>649</v>
      </c>
      <c r="F815" t="s">
        <v>640</v>
      </c>
      <c r="G815" t="s">
        <v>641</v>
      </c>
      <c r="H815" t="s">
        <v>19</v>
      </c>
      <c r="I815">
        <f>I811*J815</f>
        <v>118.56</v>
      </c>
      <c r="J815">
        <v>48</v>
      </c>
      <c r="O815">
        <f t="shared" si="802"/>
        <v>46342.73</v>
      </c>
      <c r="P815">
        <f t="shared" si="803"/>
        <v>46342.73</v>
      </c>
      <c r="Q815">
        <f t="shared" si="804"/>
        <v>0</v>
      </c>
      <c r="R815">
        <f t="shared" si="805"/>
        <v>0</v>
      </c>
      <c r="S815">
        <f t="shared" si="806"/>
        <v>0</v>
      </c>
      <c r="T815">
        <f t="shared" si="807"/>
        <v>0</v>
      </c>
      <c r="U815">
        <f t="shared" si="808"/>
        <v>0</v>
      </c>
      <c r="V815">
        <f t="shared" si="809"/>
        <v>0</v>
      </c>
      <c r="W815">
        <f t="shared" si="810"/>
        <v>0</v>
      </c>
      <c r="X815">
        <f t="shared" si="811"/>
        <v>0</v>
      </c>
      <c r="Y815">
        <f t="shared" si="812"/>
        <v>0</v>
      </c>
      <c r="AA815">
        <v>47641669</v>
      </c>
      <c r="AB815">
        <f t="shared" si="813"/>
        <v>390.88</v>
      </c>
      <c r="AC815">
        <f t="shared" si="841"/>
        <v>390.88</v>
      </c>
      <c r="AD815">
        <f>ROUND((((ET815)-(EU815))+AE815),6)</f>
        <v>0</v>
      </c>
      <c r="AE815">
        <f t="shared" si="842"/>
        <v>0</v>
      </c>
      <c r="AF815">
        <f t="shared" si="842"/>
        <v>0</v>
      </c>
      <c r="AG815">
        <f t="shared" si="815"/>
        <v>0</v>
      </c>
      <c r="AH815">
        <f t="shared" si="843"/>
        <v>0</v>
      </c>
      <c r="AI815">
        <f t="shared" si="843"/>
        <v>0</v>
      </c>
      <c r="AJ815">
        <f t="shared" si="816"/>
        <v>0</v>
      </c>
      <c r="AK815">
        <v>390.88</v>
      </c>
      <c r="AL815">
        <v>390.88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128</v>
      </c>
      <c r="AU815">
        <v>81</v>
      </c>
      <c r="AV815">
        <v>1</v>
      </c>
      <c r="AW815">
        <v>1</v>
      </c>
      <c r="AZ815">
        <v>1</v>
      </c>
      <c r="BA815">
        <v>1</v>
      </c>
      <c r="BB815">
        <v>1</v>
      </c>
      <c r="BC815">
        <v>1</v>
      </c>
      <c r="BD815" t="s">
        <v>3</v>
      </c>
      <c r="BE815" t="s">
        <v>3</v>
      </c>
      <c r="BF815" t="s">
        <v>3</v>
      </c>
      <c r="BG815" t="s">
        <v>3</v>
      </c>
      <c r="BH815">
        <v>3</v>
      </c>
      <c r="BI815">
        <v>1</v>
      </c>
      <c r="BJ815" t="s">
        <v>642</v>
      </c>
      <c r="BM815">
        <v>27001</v>
      </c>
      <c r="BN815">
        <v>0</v>
      </c>
      <c r="BO815" t="s">
        <v>3</v>
      </c>
      <c r="BP815">
        <v>0</v>
      </c>
      <c r="BQ815">
        <v>2</v>
      </c>
      <c r="BR815">
        <v>0</v>
      </c>
      <c r="BS815">
        <v>1</v>
      </c>
      <c r="BT815">
        <v>1</v>
      </c>
      <c r="BU815">
        <v>1</v>
      </c>
      <c r="BV815">
        <v>1</v>
      </c>
      <c r="BW815">
        <v>1</v>
      </c>
      <c r="BX815">
        <v>1</v>
      </c>
      <c r="BY815" t="s">
        <v>3</v>
      </c>
      <c r="BZ815">
        <v>142</v>
      </c>
      <c r="CA815">
        <v>95</v>
      </c>
      <c r="CE815">
        <v>0</v>
      </c>
      <c r="CF815">
        <v>0</v>
      </c>
      <c r="CG815">
        <v>0</v>
      </c>
      <c r="CM815">
        <v>0</v>
      </c>
      <c r="CN815" t="s">
        <v>3</v>
      </c>
      <c r="CO815">
        <v>0</v>
      </c>
      <c r="CP815">
        <f t="shared" si="817"/>
        <v>46342.73</v>
      </c>
      <c r="CQ815">
        <f t="shared" si="818"/>
        <v>390.88</v>
      </c>
      <c r="CR815">
        <f t="shared" si="819"/>
        <v>0</v>
      </c>
      <c r="CS815">
        <f t="shared" si="820"/>
        <v>0</v>
      </c>
      <c r="CT815">
        <f t="shared" si="821"/>
        <v>0</v>
      </c>
      <c r="CU815">
        <f t="shared" si="822"/>
        <v>0</v>
      </c>
      <c r="CV815">
        <f t="shared" si="823"/>
        <v>0</v>
      </c>
      <c r="CW815">
        <f t="shared" si="824"/>
        <v>0</v>
      </c>
      <c r="CX815">
        <f t="shared" si="825"/>
        <v>0</v>
      </c>
      <c r="CY815">
        <f t="shared" si="826"/>
        <v>0</v>
      </c>
      <c r="CZ815">
        <f t="shared" si="827"/>
        <v>0</v>
      </c>
      <c r="DC815" t="s">
        <v>3</v>
      </c>
      <c r="DD815" t="s">
        <v>3</v>
      </c>
      <c r="DE815" t="s">
        <v>3</v>
      </c>
      <c r="DF815" t="s">
        <v>3</v>
      </c>
      <c r="DG815" t="s">
        <v>3</v>
      </c>
      <c r="DH815" t="s">
        <v>3</v>
      </c>
      <c r="DI815" t="s">
        <v>3</v>
      </c>
      <c r="DJ815" t="s">
        <v>3</v>
      </c>
      <c r="DK815" t="s">
        <v>3</v>
      </c>
      <c r="DL815" t="s">
        <v>3</v>
      </c>
      <c r="DM815" t="s">
        <v>3</v>
      </c>
      <c r="DN815">
        <v>0</v>
      </c>
      <c r="DO815">
        <v>0</v>
      </c>
      <c r="DP815">
        <v>1</v>
      </c>
      <c r="DQ815">
        <v>1</v>
      </c>
      <c r="DU815">
        <v>1009</v>
      </c>
      <c r="DV815" t="s">
        <v>19</v>
      </c>
      <c r="DW815" t="s">
        <v>19</v>
      </c>
      <c r="DX815">
        <v>1000</v>
      </c>
      <c r="EE815">
        <v>45919611</v>
      </c>
      <c r="EF815">
        <v>2</v>
      </c>
      <c r="EG815" t="s">
        <v>24</v>
      </c>
      <c r="EH815">
        <v>0</v>
      </c>
      <c r="EI815" t="s">
        <v>3</v>
      </c>
      <c r="EJ815">
        <v>1</v>
      </c>
      <c r="EK815">
        <v>27001</v>
      </c>
      <c r="EL815" t="s">
        <v>429</v>
      </c>
      <c r="EM815" t="s">
        <v>430</v>
      </c>
      <c r="EO815" t="s">
        <v>3</v>
      </c>
      <c r="EQ815">
        <v>0</v>
      </c>
      <c r="ER815">
        <v>390.88</v>
      </c>
      <c r="ES815">
        <v>390.88</v>
      </c>
      <c r="ET815">
        <v>0</v>
      </c>
      <c r="EU815">
        <v>0</v>
      </c>
      <c r="EV815">
        <v>0</v>
      </c>
      <c r="EW815">
        <v>0</v>
      </c>
      <c r="EX815">
        <v>0</v>
      </c>
      <c r="FQ815">
        <v>0</v>
      </c>
      <c r="FR815">
        <f t="shared" si="828"/>
        <v>0</v>
      </c>
      <c r="FS815">
        <v>0</v>
      </c>
      <c r="FT815" t="s">
        <v>28</v>
      </c>
      <c r="FU815" t="s">
        <v>29</v>
      </c>
      <c r="FX815">
        <v>127.8</v>
      </c>
      <c r="FY815">
        <v>80.75</v>
      </c>
      <c r="GA815" t="s">
        <v>3</v>
      </c>
      <c r="GD815">
        <v>1</v>
      </c>
      <c r="GF815">
        <v>1955294855</v>
      </c>
      <c r="GG815">
        <v>2</v>
      </c>
      <c r="GH815">
        <v>1</v>
      </c>
      <c r="GI815">
        <v>-2</v>
      </c>
      <c r="GJ815">
        <v>0</v>
      </c>
      <c r="GK815">
        <v>0</v>
      </c>
      <c r="GL815">
        <f t="shared" si="829"/>
        <v>0</v>
      </c>
      <c r="GM815">
        <f t="shared" si="830"/>
        <v>46342.73</v>
      </c>
      <c r="GN815">
        <f t="shared" si="831"/>
        <v>46342.73</v>
      </c>
      <c r="GO815">
        <f t="shared" si="832"/>
        <v>0</v>
      </c>
      <c r="GP815">
        <f t="shared" si="833"/>
        <v>0</v>
      </c>
      <c r="GR815">
        <v>0</v>
      </c>
      <c r="GS815">
        <v>0</v>
      </c>
      <c r="GT815">
        <v>0</v>
      </c>
      <c r="GU815" t="s">
        <v>3</v>
      </c>
      <c r="GV815">
        <f t="shared" si="834"/>
        <v>0</v>
      </c>
      <c r="GW815">
        <v>1</v>
      </c>
      <c r="GX815">
        <f t="shared" si="835"/>
        <v>0</v>
      </c>
      <c r="HA815">
        <v>0</v>
      </c>
      <c r="HB815">
        <v>0</v>
      </c>
      <c r="HC815">
        <f t="shared" si="836"/>
        <v>0</v>
      </c>
      <c r="IK815">
        <v>0</v>
      </c>
    </row>
    <row r="816" spans="1:245" x14ac:dyDescent="0.2">
      <c r="A816">
        <v>17</v>
      </c>
      <c r="B816">
        <v>1</v>
      </c>
      <c r="C816">
        <f>ROW(SmtRes!A1739)</f>
        <v>1739</v>
      </c>
      <c r="D816">
        <f>ROW(EtalonRes!A1725)</f>
        <v>1725</v>
      </c>
      <c r="E816" t="s">
        <v>650</v>
      </c>
      <c r="F816" t="s">
        <v>651</v>
      </c>
      <c r="G816" t="s">
        <v>652</v>
      </c>
      <c r="H816" t="s">
        <v>65</v>
      </c>
      <c r="I816">
        <f>ROUND(752/100,9)</f>
        <v>7.52</v>
      </c>
      <c r="J816">
        <v>0</v>
      </c>
      <c r="O816">
        <f t="shared" si="802"/>
        <v>38167.69</v>
      </c>
      <c r="P816">
        <f t="shared" si="803"/>
        <v>128.44</v>
      </c>
      <c r="Q816">
        <f t="shared" si="804"/>
        <v>36092.97</v>
      </c>
      <c r="R816">
        <f t="shared" si="805"/>
        <v>3012.21</v>
      </c>
      <c r="S816">
        <f t="shared" si="806"/>
        <v>1946.28</v>
      </c>
      <c r="T816">
        <f t="shared" si="807"/>
        <v>0</v>
      </c>
      <c r="U816">
        <f t="shared" si="808"/>
        <v>240.57438799999997</v>
      </c>
      <c r="V816">
        <f t="shared" si="809"/>
        <v>222.68599999999998</v>
      </c>
      <c r="W816">
        <f t="shared" si="810"/>
        <v>0</v>
      </c>
      <c r="X816">
        <f t="shared" si="811"/>
        <v>6346.87</v>
      </c>
      <c r="Y816">
        <f t="shared" si="812"/>
        <v>4016.38</v>
      </c>
      <c r="AA816">
        <v>47636896</v>
      </c>
      <c r="AB816">
        <f t="shared" si="813"/>
        <v>5075.4901250000003</v>
      </c>
      <c r="AC816">
        <f t="shared" si="841"/>
        <v>17.079999999999998</v>
      </c>
      <c r="AD816">
        <f>ROUND((((((ET816*1.15)*1.25))-(((EU816*1.15)*1.25)))+AE816),6)</f>
        <v>4799.5968750000002</v>
      </c>
      <c r="AE816">
        <f>ROUND((((EU816*1.15)*1.25)),6)</f>
        <v>400.55937499999999</v>
      </c>
      <c r="AF816">
        <f>ROUND((((EV816*1.15)*1.15)),6)</f>
        <v>258.81324999999998</v>
      </c>
      <c r="AG816">
        <f t="shared" si="815"/>
        <v>0</v>
      </c>
      <c r="AH816">
        <f>(((EW816*1.15)*1.15))</f>
        <v>31.991274999999998</v>
      </c>
      <c r="AI816">
        <f>(((EX816*1.15)*1.25))</f>
        <v>29.612500000000001</v>
      </c>
      <c r="AJ816">
        <f t="shared" si="816"/>
        <v>0</v>
      </c>
      <c r="AK816">
        <v>3551.63</v>
      </c>
      <c r="AL816">
        <v>17.079999999999998</v>
      </c>
      <c r="AM816">
        <v>3338.85</v>
      </c>
      <c r="AN816">
        <v>278.64999999999998</v>
      </c>
      <c r="AO816">
        <v>195.7</v>
      </c>
      <c r="AP816">
        <v>0</v>
      </c>
      <c r="AQ816">
        <v>24.19</v>
      </c>
      <c r="AR816">
        <v>20.6</v>
      </c>
      <c r="AS816">
        <v>0</v>
      </c>
      <c r="AT816">
        <v>128</v>
      </c>
      <c r="AU816">
        <v>81</v>
      </c>
      <c r="AV816">
        <v>1</v>
      </c>
      <c r="AW816">
        <v>1</v>
      </c>
      <c r="AZ816">
        <v>1</v>
      </c>
      <c r="BA816">
        <v>1</v>
      </c>
      <c r="BB816">
        <v>1</v>
      </c>
      <c r="BC816">
        <v>1</v>
      </c>
      <c r="BD816" t="s">
        <v>3</v>
      </c>
      <c r="BE816" t="s">
        <v>3</v>
      </c>
      <c r="BF816" t="s">
        <v>3</v>
      </c>
      <c r="BG816" t="s">
        <v>3</v>
      </c>
      <c r="BH816">
        <v>0</v>
      </c>
      <c r="BI816">
        <v>1</v>
      </c>
      <c r="BJ816" t="s">
        <v>653</v>
      </c>
      <c r="BM816">
        <v>27001</v>
      </c>
      <c r="BN816">
        <v>0</v>
      </c>
      <c r="BO816" t="s">
        <v>3</v>
      </c>
      <c r="BP816">
        <v>0</v>
      </c>
      <c r="BQ816">
        <v>2</v>
      </c>
      <c r="BR816">
        <v>0</v>
      </c>
      <c r="BS816">
        <v>1</v>
      </c>
      <c r="BT816">
        <v>1</v>
      </c>
      <c r="BU816">
        <v>1</v>
      </c>
      <c r="BV816">
        <v>1</v>
      </c>
      <c r="BW816">
        <v>1</v>
      </c>
      <c r="BX816">
        <v>1</v>
      </c>
      <c r="BY816" t="s">
        <v>3</v>
      </c>
      <c r="BZ816">
        <v>142</v>
      </c>
      <c r="CA816">
        <v>95</v>
      </c>
      <c r="CE816">
        <v>0</v>
      </c>
      <c r="CF816">
        <v>0</v>
      </c>
      <c r="CG816">
        <v>0</v>
      </c>
      <c r="CM816">
        <v>0</v>
      </c>
      <c r="CN816" t="s">
        <v>1177</v>
      </c>
      <c r="CO816">
        <v>0</v>
      </c>
      <c r="CP816">
        <f t="shared" si="817"/>
        <v>38167.69</v>
      </c>
      <c r="CQ816">
        <f t="shared" si="818"/>
        <v>17.079999999999998</v>
      </c>
      <c r="CR816">
        <f t="shared" si="819"/>
        <v>4799.5968750000002</v>
      </c>
      <c r="CS816">
        <f t="shared" si="820"/>
        <v>400.55937499999999</v>
      </c>
      <c r="CT816">
        <f t="shared" si="821"/>
        <v>258.81324999999998</v>
      </c>
      <c r="CU816">
        <f t="shared" si="822"/>
        <v>0</v>
      </c>
      <c r="CV816">
        <f t="shared" si="823"/>
        <v>31.991274999999998</v>
      </c>
      <c r="CW816">
        <f t="shared" si="824"/>
        <v>29.612500000000001</v>
      </c>
      <c r="CX816">
        <f t="shared" si="825"/>
        <v>0</v>
      </c>
      <c r="CY816">
        <f t="shared" si="826"/>
        <v>6346.8671999999997</v>
      </c>
      <c r="CZ816">
        <f t="shared" si="827"/>
        <v>4016.3769000000002</v>
      </c>
      <c r="DC816" t="s">
        <v>3</v>
      </c>
      <c r="DD816" t="s">
        <v>3</v>
      </c>
      <c r="DE816" t="s">
        <v>348</v>
      </c>
      <c r="DF816" t="s">
        <v>348</v>
      </c>
      <c r="DG816" t="s">
        <v>196</v>
      </c>
      <c r="DH816" t="s">
        <v>3</v>
      </c>
      <c r="DI816" t="s">
        <v>196</v>
      </c>
      <c r="DJ816" t="s">
        <v>348</v>
      </c>
      <c r="DK816" t="s">
        <v>3</v>
      </c>
      <c r="DL816" t="s">
        <v>3</v>
      </c>
      <c r="DM816" t="s">
        <v>3</v>
      </c>
      <c r="DN816">
        <v>0</v>
      </c>
      <c r="DO816">
        <v>0</v>
      </c>
      <c r="DP816">
        <v>1</v>
      </c>
      <c r="DQ816">
        <v>1</v>
      </c>
      <c r="DU816">
        <v>1007</v>
      </c>
      <c r="DV816" t="s">
        <v>65</v>
      </c>
      <c r="DW816" t="s">
        <v>65</v>
      </c>
      <c r="DX816">
        <v>100</v>
      </c>
      <c r="EE816">
        <v>45919611</v>
      </c>
      <c r="EF816">
        <v>2</v>
      </c>
      <c r="EG816" t="s">
        <v>24</v>
      </c>
      <c r="EH816">
        <v>0</v>
      </c>
      <c r="EI816" t="s">
        <v>3</v>
      </c>
      <c r="EJ816">
        <v>1</v>
      </c>
      <c r="EK816">
        <v>27001</v>
      </c>
      <c r="EL816" t="s">
        <v>429</v>
      </c>
      <c r="EM816" t="s">
        <v>430</v>
      </c>
      <c r="EO816" t="s">
        <v>625</v>
      </c>
      <c r="EQ816">
        <v>0</v>
      </c>
      <c r="ER816">
        <v>3551.63</v>
      </c>
      <c r="ES816">
        <v>17.079999999999998</v>
      </c>
      <c r="ET816">
        <v>3338.85</v>
      </c>
      <c r="EU816">
        <v>278.64999999999998</v>
      </c>
      <c r="EV816">
        <v>195.7</v>
      </c>
      <c r="EW816">
        <v>24.19</v>
      </c>
      <c r="EX816">
        <v>20.6</v>
      </c>
      <c r="EY816">
        <v>0</v>
      </c>
      <c r="FQ816">
        <v>0</v>
      </c>
      <c r="FR816">
        <f t="shared" si="828"/>
        <v>0</v>
      </c>
      <c r="FS816">
        <v>0</v>
      </c>
      <c r="FT816" t="s">
        <v>28</v>
      </c>
      <c r="FU816" t="s">
        <v>29</v>
      </c>
      <c r="FX816">
        <v>127.8</v>
      </c>
      <c r="FY816">
        <v>80.75</v>
      </c>
      <c r="GA816" t="s">
        <v>3</v>
      </c>
      <c r="GD816">
        <v>1</v>
      </c>
      <c r="GF816">
        <v>720735505</v>
      </c>
      <c r="GG816">
        <v>2</v>
      </c>
      <c r="GH816">
        <v>1</v>
      </c>
      <c r="GI816">
        <v>-2</v>
      </c>
      <c r="GJ816">
        <v>0</v>
      </c>
      <c r="GK816">
        <v>0</v>
      </c>
      <c r="GL816">
        <f t="shared" si="829"/>
        <v>0</v>
      </c>
      <c r="GM816">
        <f t="shared" si="830"/>
        <v>48530.94</v>
      </c>
      <c r="GN816">
        <f t="shared" si="831"/>
        <v>48530.94</v>
      </c>
      <c r="GO816">
        <f t="shared" si="832"/>
        <v>0</v>
      </c>
      <c r="GP816">
        <f t="shared" si="833"/>
        <v>0</v>
      </c>
      <c r="GR816">
        <v>0</v>
      </c>
      <c r="GS816">
        <v>3</v>
      </c>
      <c r="GT816">
        <v>0</v>
      </c>
      <c r="GU816" t="s">
        <v>3</v>
      </c>
      <c r="GV816">
        <f t="shared" si="834"/>
        <v>0</v>
      </c>
      <c r="GW816">
        <v>1</v>
      </c>
      <c r="GX816">
        <f t="shared" si="835"/>
        <v>0</v>
      </c>
      <c r="HA816">
        <v>0</v>
      </c>
      <c r="HB816">
        <v>0</v>
      </c>
      <c r="HC816">
        <f t="shared" si="836"/>
        <v>0</v>
      </c>
      <c r="IK816">
        <v>0</v>
      </c>
    </row>
    <row r="817" spans="1:245" x14ac:dyDescent="0.2">
      <c r="A817">
        <v>17</v>
      </c>
      <c r="B817">
        <v>1</v>
      </c>
      <c r="C817">
        <f>ROW(SmtRes!A1748)</f>
        <v>1748</v>
      </c>
      <c r="D817">
        <f>ROW(EtalonRes!A1734)</f>
        <v>1734</v>
      </c>
      <c r="E817" t="s">
        <v>650</v>
      </c>
      <c r="F817" t="s">
        <v>651</v>
      </c>
      <c r="G817" t="s">
        <v>652</v>
      </c>
      <c r="H817" t="s">
        <v>65</v>
      </c>
      <c r="I817">
        <f>ROUND(752/100,9)</f>
        <v>7.52</v>
      </c>
      <c r="J817">
        <v>0</v>
      </c>
      <c r="O817">
        <f t="shared" si="802"/>
        <v>38167.69</v>
      </c>
      <c r="P817">
        <f t="shared" si="803"/>
        <v>128.44</v>
      </c>
      <c r="Q817">
        <f t="shared" si="804"/>
        <v>36092.97</v>
      </c>
      <c r="R817">
        <f t="shared" si="805"/>
        <v>3012.21</v>
      </c>
      <c r="S817">
        <f t="shared" si="806"/>
        <v>1946.28</v>
      </c>
      <c r="T817">
        <f t="shared" si="807"/>
        <v>0</v>
      </c>
      <c r="U817">
        <f t="shared" si="808"/>
        <v>240.57438799999997</v>
      </c>
      <c r="V817">
        <f t="shared" si="809"/>
        <v>222.68599999999998</v>
      </c>
      <c r="W817">
        <f t="shared" si="810"/>
        <v>0</v>
      </c>
      <c r="X817">
        <f t="shared" si="811"/>
        <v>6346.87</v>
      </c>
      <c r="Y817">
        <f t="shared" si="812"/>
        <v>4016.38</v>
      </c>
      <c r="AA817">
        <v>47641669</v>
      </c>
      <c r="AB817">
        <f t="shared" si="813"/>
        <v>5075.4901250000003</v>
      </c>
      <c r="AC817">
        <f t="shared" si="841"/>
        <v>17.079999999999998</v>
      </c>
      <c r="AD817">
        <f>ROUND((((((ET817*1.15)*1.25))-(((EU817*1.15)*1.25)))+AE817),6)</f>
        <v>4799.5968750000002</v>
      </c>
      <c r="AE817">
        <f>ROUND((((EU817*1.15)*1.25)),6)</f>
        <v>400.55937499999999</v>
      </c>
      <c r="AF817">
        <f>ROUND((((EV817*1.15)*1.15)),6)</f>
        <v>258.81324999999998</v>
      </c>
      <c r="AG817">
        <f t="shared" si="815"/>
        <v>0</v>
      </c>
      <c r="AH817">
        <f>(((EW817*1.15)*1.15))</f>
        <v>31.991274999999998</v>
      </c>
      <c r="AI817">
        <f>(((EX817*1.15)*1.25))</f>
        <v>29.612500000000001</v>
      </c>
      <c r="AJ817">
        <f t="shared" si="816"/>
        <v>0</v>
      </c>
      <c r="AK817">
        <v>3551.63</v>
      </c>
      <c r="AL817">
        <v>17.079999999999998</v>
      </c>
      <c r="AM817">
        <v>3338.85</v>
      </c>
      <c r="AN817">
        <v>278.64999999999998</v>
      </c>
      <c r="AO817">
        <v>195.7</v>
      </c>
      <c r="AP817">
        <v>0</v>
      </c>
      <c r="AQ817">
        <v>24.19</v>
      </c>
      <c r="AR817">
        <v>20.6</v>
      </c>
      <c r="AS817">
        <v>0</v>
      </c>
      <c r="AT817">
        <v>128</v>
      </c>
      <c r="AU817">
        <v>81</v>
      </c>
      <c r="AV817">
        <v>1</v>
      </c>
      <c r="AW817">
        <v>1</v>
      </c>
      <c r="AZ817">
        <v>1</v>
      </c>
      <c r="BA817">
        <v>1</v>
      </c>
      <c r="BB817">
        <v>1</v>
      </c>
      <c r="BC817">
        <v>1</v>
      </c>
      <c r="BD817" t="s">
        <v>3</v>
      </c>
      <c r="BE817" t="s">
        <v>3</v>
      </c>
      <c r="BF817" t="s">
        <v>3</v>
      </c>
      <c r="BG817" t="s">
        <v>3</v>
      </c>
      <c r="BH817">
        <v>0</v>
      </c>
      <c r="BI817">
        <v>1</v>
      </c>
      <c r="BJ817" t="s">
        <v>653</v>
      </c>
      <c r="BM817">
        <v>27001</v>
      </c>
      <c r="BN817">
        <v>0</v>
      </c>
      <c r="BO817" t="s">
        <v>3</v>
      </c>
      <c r="BP817">
        <v>0</v>
      </c>
      <c r="BQ817">
        <v>2</v>
      </c>
      <c r="BR817">
        <v>0</v>
      </c>
      <c r="BS817">
        <v>1</v>
      </c>
      <c r="BT817">
        <v>1</v>
      </c>
      <c r="BU817">
        <v>1</v>
      </c>
      <c r="BV817">
        <v>1</v>
      </c>
      <c r="BW817">
        <v>1</v>
      </c>
      <c r="BX817">
        <v>1</v>
      </c>
      <c r="BY817" t="s">
        <v>3</v>
      </c>
      <c r="BZ817">
        <v>142</v>
      </c>
      <c r="CA817">
        <v>95</v>
      </c>
      <c r="CE817">
        <v>0</v>
      </c>
      <c r="CF817">
        <v>0</v>
      </c>
      <c r="CG817">
        <v>0</v>
      </c>
      <c r="CM817">
        <v>0</v>
      </c>
      <c r="CN817" t="s">
        <v>1177</v>
      </c>
      <c r="CO817">
        <v>0</v>
      </c>
      <c r="CP817">
        <f t="shared" si="817"/>
        <v>38167.69</v>
      </c>
      <c r="CQ817">
        <f t="shared" si="818"/>
        <v>17.079999999999998</v>
      </c>
      <c r="CR817">
        <f t="shared" si="819"/>
        <v>4799.5968750000002</v>
      </c>
      <c r="CS817">
        <f t="shared" si="820"/>
        <v>400.55937499999999</v>
      </c>
      <c r="CT817">
        <f t="shared" si="821"/>
        <v>258.81324999999998</v>
      </c>
      <c r="CU817">
        <f t="shared" si="822"/>
        <v>0</v>
      </c>
      <c r="CV817">
        <f t="shared" si="823"/>
        <v>31.991274999999998</v>
      </c>
      <c r="CW817">
        <f t="shared" si="824"/>
        <v>29.612500000000001</v>
      </c>
      <c r="CX817">
        <f t="shared" si="825"/>
        <v>0</v>
      </c>
      <c r="CY817">
        <f t="shared" si="826"/>
        <v>6346.8671999999997</v>
      </c>
      <c r="CZ817">
        <f t="shared" si="827"/>
        <v>4016.3769000000002</v>
      </c>
      <c r="DC817" t="s">
        <v>3</v>
      </c>
      <c r="DD817" t="s">
        <v>3</v>
      </c>
      <c r="DE817" t="s">
        <v>348</v>
      </c>
      <c r="DF817" t="s">
        <v>348</v>
      </c>
      <c r="DG817" t="s">
        <v>196</v>
      </c>
      <c r="DH817" t="s">
        <v>3</v>
      </c>
      <c r="DI817" t="s">
        <v>196</v>
      </c>
      <c r="DJ817" t="s">
        <v>348</v>
      </c>
      <c r="DK817" t="s">
        <v>3</v>
      </c>
      <c r="DL817" t="s">
        <v>3</v>
      </c>
      <c r="DM817" t="s">
        <v>3</v>
      </c>
      <c r="DN817">
        <v>0</v>
      </c>
      <c r="DO817">
        <v>0</v>
      </c>
      <c r="DP817">
        <v>1</v>
      </c>
      <c r="DQ817">
        <v>1</v>
      </c>
      <c r="DU817">
        <v>1007</v>
      </c>
      <c r="DV817" t="s">
        <v>65</v>
      </c>
      <c r="DW817" t="s">
        <v>65</v>
      </c>
      <c r="DX817">
        <v>100</v>
      </c>
      <c r="EE817">
        <v>45919611</v>
      </c>
      <c r="EF817">
        <v>2</v>
      </c>
      <c r="EG817" t="s">
        <v>24</v>
      </c>
      <c r="EH817">
        <v>0</v>
      </c>
      <c r="EI817" t="s">
        <v>3</v>
      </c>
      <c r="EJ817">
        <v>1</v>
      </c>
      <c r="EK817">
        <v>27001</v>
      </c>
      <c r="EL817" t="s">
        <v>429</v>
      </c>
      <c r="EM817" t="s">
        <v>430</v>
      </c>
      <c r="EO817" t="s">
        <v>625</v>
      </c>
      <c r="EQ817">
        <v>0</v>
      </c>
      <c r="ER817">
        <v>3551.63</v>
      </c>
      <c r="ES817">
        <v>17.079999999999998</v>
      </c>
      <c r="ET817">
        <v>3338.85</v>
      </c>
      <c r="EU817">
        <v>278.64999999999998</v>
      </c>
      <c r="EV817">
        <v>195.7</v>
      </c>
      <c r="EW817">
        <v>24.19</v>
      </c>
      <c r="EX817">
        <v>20.6</v>
      </c>
      <c r="EY817">
        <v>0</v>
      </c>
      <c r="FQ817">
        <v>0</v>
      </c>
      <c r="FR817">
        <f t="shared" si="828"/>
        <v>0</v>
      </c>
      <c r="FS817">
        <v>0</v>
      </c>
      <c r="FT817" t="s">
        <v>28</v>
      </c>
      <c r="FU817" t="s">
        <v>29</v>
      </c>
      <c r="FX817">
        <v>127.8</v>
      </c>
      <c r="FY817">
        <v>80.75</v>
      </c>
      <c r="GA817" t="s">
        <v>3</v>
      </c>
      <c r="GD817">
        <v>1</v>
      </c>
      <c r="GF817">
        <v>720735505</v>
      </c>
      <c r="GG817">
        <v>2</v>
      </c>
      <c r="GH817">
        <v>1</v>
      </c>
      <c r="GI817">
        <v>-2</v>
      </c>
      <c r="GJ817">
        <v>0</v>
      </c>
      <c r="GK817">
        <v>0</v>
      </c>
      <c r="GL817">
        <f t="shared" si="829"/>
        <v>0</v>
      </c>
      <c r="GM817">
        <f t="shared" si="830"/>
        <v>48530.94</v>
      </c>
      <c r="GN817">
        <f t="shared" si="831"/>
        <v>48530.94</v>
      </c>
      <c r="GO817">
        <f t="shared" si="832"/>
        <v>0</v>
      </c>
      <c r="GP817">
        <f t="shared" si="833"/>
        <v>0</v>
      </c>
      <c r="GR817">
        <v>0</v>
      </c>
      <c r="GS817">
        <v>0</v>
      </c>
      <c r="GT817">
        <v>0</v>
      </c>
      <c r="GU817" t="s">
        <v>3</v>
      </c>
      <c r="GV817">
        <f t="shared" si="834"/>
        <v>0</v>
      </c>
      <c r="GW817">
        <v>1</v>
      </c>
      <c r="GX817">
        <f t="shared" si="835"/>
        <v>0</v>
      </c>
      <c r="HA817">
        <v>0</v>
      </c>
      <c r="HB817">
        <v>0</v>
      </c>
      <c r="HC817">
        <f t="shared" si="836"/>
        <v>0</v>
      </c>
      <c r="IK817">
        <v>0</v>
      </c>
    </row>
    <row r="818" spans="1:245" x14ac:dyDescent="0.2">
      <c r="A818">
        <v>18</v>
      </c>
      <c r="B818">
        <v>1</v>
      </c>
      <c r="C818">
        <v>1739</v>
      </c>
      <c r="E818" t="s">
        <v>654</v>
      </c>
      <c r="F818" t="s">
        <v>655</v>
      </c>
      <c r="G818" t="s">
        <v>656</v>
      </c>
      <c r="H818" t="s">
        <v>50</v>
      </c>
      <c r="I818">
        <f>I816*J818</f>
        <v>767.04</v>
      </c>
      <c r="J818">
        <v>102</v>
      </c>
      <c r="O818">
        <f t="shared" si="802"/>
        <v>107101.8</v>
      </c>
      <c r="P818">
        <f t="shared" si="803"/>
        <v>107101.8</v>
      </c>
      <c r="Q818">
        <f t="shared" si="804"/>
        <v>0</v>
      </c>
      <c r="R818">
        <f t="shared" si="805"/>
        <v>0</v>
      </c>
      <c r="S818">
        <f t="shared" si="806"/>
        <v>0</v>
      </c>
      <c r="T818">
        <f t="shared" si="807"/>
        <v>0</v>
      </c>
      <c r="U818">
        <f t="shared" si="808"/>
        <v>0</v>
      </c>
      <c r="V818">
        <f t="shared" si="809"/>
        <v>0</v>
      </c>
      <c r="W818">
        <f t="shared" si="810"/>
        <v>0</v>
      </c>
      <c r="X818">
        <f t="shared" si="811"/>
        <v>0</v>
      </c>
      <c r="Y818">
        <f t="shared" si="812"/>
        <v>0</v>
      </c>
      <c r="AA818">
        <v>47636896</v>
      </c>
      <c r="AB818">
        <f t="shared" si="813"/>
        <v>139.63</v>
      </c>
      <c r="AC818">
        <f t="shared" si="841"/>
        <v>139.63</v>
      </c>
      <c r="AD818">
        <f>ROUND((((ET818)-(EU818))+AE818),6)</f>
        <v>0</v>
      </c>
      <c r="AE818">
        <f>ROUND((EU818),6)</f>
        <v>0</v>
      </c>
      <c r="AF818">
        <f>ROUND((EV818),6)</f>
        <v>0</v>
      </c>
      <c r="AG818">
        <f t="shared" si="815"/>
        <v>0</v>
      </c>
      <c r="AH818">
        <f>(EW818)</f>
        <v>0</v>
      </c>
      <c r="AI818">
        <f>(EX818)</f>
        <v>0</v>
      </c>
      <c r="AJ818">
        <f t="shared" si="816"/>
        <v>0</v>
      </c>
      <c r="AK818">
        <v>139.63</v>
      </c>
      <c r="AL818">
        <v>139.63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128</v>
      </c>
      <c r="AU818">
        <v>81</v>
      </c>
      <c r="AV818">
        <v>1</v>
      </c>
      <c r="AW818">
        <v>1</v>
      </c>
      <c r="AZ818">
        <v>1</v>
      </c>
      <c r="BA818">
        <v>1</v>
      </c>
      <c r="BB818">
        <v>1</v>
      </c>
      <c r="BC818">
        <v>1</v>
      </c>
      <c r="BD818" t="s">
        <v>3</v>
      </c>
      <c r="BE818" t="s">
        <v>3</v>
      </c>
      <c r="BF818" t="s">
        <v>3</v>
      </c>
      <c r="BG818" t="s">
        <v>3</v>
      </c>
      <c r="BH818">
        <v>3</v>
      </c>
      <c r="BI818">
        <v>1</v>
      </c>
      <c r="BJ818" t="s">
        <v>657</v>
      </c>
      <c r="BM818">
        <v>27001</v>
      </c>
      <c r="BN818">
        <v>0</v>
      </c>
      <c r="BO818" t="s">
        <v>3</v>
      </c>
      <c r="BP818">
        <v>0</v>
      </c>
      <c r="BQ818">
        <v>2</v>
      </c>
      <c r="BR818">
        <v>0</v>
      </c>
      <c r="BS818">
        <v>1</v>
      </c>
      <c r="BT818">
        <v>1</v>
      </c>
      <c r="BU818">
        <v>1</v>
      </c>
      <c r="BV818">
        <v>1</v>
      </c>
      <c r="BW818">
        <v>1</v>
      </c>
      <c r="BX818">
        <v>1</v>
      </c>
      <c r="BY818" t="s">
        <v>3</v>
      </c>
      <c r="BZ818">
        <v>142</v>
      </c>
      <c r="CA818">
        <v>95</v>
      </c>
      <c r="CE818">
        <v>0</v>
      </c>
      <c r="CF818">
        <v>0</v>
      </c>
      <c r="CG818">
        <v>0</v>
      </c>
      <c r="CM818">
        <v>0</v>
      </c>
      <c r="CN818" t="s">
        <v>3</v>
      </c>
      <c r="CO818">
        <v>0</v>
      </c>
      <c r="CP818">
        <f t="shared" si="817"/>
        <v>107101.8</v>
      </c>
      <c r="CQ818">
        <f t="shared" si="818"/>
        <v>139.63</v>
      </c>
      <c r="CR818">
        <f t="shared" si="819"/>
        <v>0</v>
      </c>
      <c r="CS818">
        <f t="shared" si="820"/>
        <v>0</v>
      </c>
      <c r="CT818">
        <f t="shared" si="821"/>
        <v>0</v>
      </c>
      <c r="CU818">
        <f t="shared" si="822"/>
        <v>0</v>
      </c>
      <c r="CV818">
        <f t="shared" si="823"/>
        <v>0</v>
      </c>
      <c r="CW818">
        <f t="shared" si="824"/>
        <v>0</v>
      </c>
      <c r="CX818">
        <f t="shared" si="825"/>
        <v>0</v>
      </c>
      <c r="CY818">
        <f t="shared" si="826"/>
        <v>0</v>
      </c>
      <c r="CZ818">
        <f t="shared" si="827"/>
        <v>0</v>
      </c>
      <c r="DC818" t="s">
        <v>3</v>
      </c>
      <c r="DD818" t="s">
        <v>3</v>
      </c>
      <c r="DE818" t="s">
        <v>3</v>
      </c>
      <c r="DF818" t="s">
        <v>3</v>
      </c>
      <c r="DG818" t="s">
        <v>3</v>
      </c>
      <c r="DH818" t="s">
        <v>3</v>
      </c>
      <c r="DI818" t="s">
        <v>3</v>
      </c>
      <c r="DJ818" t="s">
        <v>3</v>
      </c>
      <c r="DK818" t="s">
        <v>3</v>
      </c>
      <c r="DL818" t="s">
        <v>3</v>
      </c>
      <c r="DM818" t="s">
        <v>3</v>
      </c>
      <c r="DN818">
        <v>0</v>
      </c>
      <c r="DO818">
        <v>0</v>
      </c>
      <c r="DP818">
        <v>1</v>
      </c>
      <c r="DQ818">
        <v>1</v>
      </c>
      <c r="DU818">
        <v>1007</v>
      </c>
      <c r="DV818" t="s">
        <v>50</v>
      </c>
      <c r="DW818" t="s">
        <v>50</v>
      </c>
      <c r="DX818">
        <v>1</v>
      </c>
      <c r="EE818">
        <v>45919611</v>
      </c>
      <c r="EF818">
        <v>2</v>
      </c>
      <c r="EG818" t="s">
        <v>24</v>
      </c>
      <c r="EH818">
        <v>0</v>
      </c>
      <c r="EI818" t="s">
        <v>3</v>
      </c>
      <c r="EJ818">
        <v>1</v>
      </c>
      <c r="EK818">
        <v>27001</v>
      </c>
      <c r="EL818" t="s">
        <v>429</v>
      </c>
      <c r="EM818" t="s">
        <v>430</v>
      </c>
      <c r="EO818" t="s">
        <v>3</v>
      </c>
      <c r="EQ818">
        <v>0</v>
      </c>
      <c r="ER818">
        <v>139.63</v>
      </c>
      <c r="ES818">
        <v>139.63</v>
      </c>
      <c r="ET818">
        <v>0</v>
      </c>
      <c r="EU818">
        <v>0</v>
      </c>
      <c r="EV818">
        <v>0</v>
      </c>
      <c r="EW818">
        <v>0</v>
      </c>
      <c r="EX818">
        <v>0</v>
      </c>
      <c r="FQ818">
        <v>0</v>
      </c>
      <c r="FR818">
        <f t="shared" si="828"/>
        <v>0</v>
      </c>
      <c r="FS818">
        <v>0</v>
      </c>
      <c r="FT818" t="s">
        <v>28</v>
      </c>
      <c r="FU818" t="s">
        <v>29</v>
      </c>
      <c r="FX818">
        <v>127.8</v>
      </c>
      <c r="FY818">
        <v>80.75</v>
      </c>
      <c r="GA818" t="s">
        <v>3</v>
      </c>
      <c r="GD818">
        <v>1</v>
      </c>
      <c r="GF818">
        <v>992648480</v>
      </c>
      <c r="GG818">
        <v>2</v>
      </c>
      <c r="GH818">
        <v>1</v>
      </c>
      <c r="GI818">
        <v>-2</v>
      </c>
      <c r="GJ818">
        <v>0</v>
      </c>
      <c r="GK818">
        <v>0</v>
      </c>
      <c r="GL818">
        <f t="shared" si="829"/>
        <v>0</v>
      </c>
      <c r="GM818">
        <f t="shared" si="830"/>
        <v>107101.8</v>
      </c>
      <c r="GN818">
        <f t="shared" si="831"/>
        <v>107101.8</v>
      </c>
      <c r="GO818">
        <f t="shared" si="832"/>
        <v>0</v>
      </c>
      <c r="GP818">
        <f t="shared" si="833"/>
        <v>0</v>
      </c>
      <c r="GR818">
        <v>0</v>
      </c>
      <c r="GS818">
        <v>3</v>
      </c>
      <c r="GT818">
        <v>0</v>
      </c>
      <c r="GU818" t="s">
        <v>3</v>
      </c>
      <c r="GV818">
        <f t="shared" si="834"/>
        <v>0</v>
      </c>
      <c r="GW818">
        <v>1</v>
      </c>
      <c r="GX818">
        <f t="shared" si="835"/>
        <v>0</v>
      </c>
      <c r="HA818">
        <v>0</v>
      </c>
      <c r="HB818">
        <v>0</v>
      </c>
      <c r="HC818">
        <f t="shared" si="836"/>
        <v>0</v>
      </c>
      <c r="IK818">
        <v>0</v>
      </c>
    </row>
    <row r="819" spans="1:245" x14ac:dyDescent="0.2">
      <c r="A819">
        <v>18</v>
      </c>
      <c r="B819">
        <v>1</v>
      </c>
      <c r="C819">
        <v>1748</v>
      </c>
      <c r="E819" t="s">
        <v>654</v>
      </c>
      <c r="F819" t="s">
        <v>655</v>
      </c>
      <c r="G819" t="s">
        <v>656</v>
      </c>
      <c r="H819" t="s">
        <v>50</v>
      </c>
      <c r="I819">
        <f>I817*J819</f>
        <v>767.04</v>
      </c>
      <c r="J819">
        <v>102</v>
      </c>
      <c r="O819">
        <f t="shared" si="802"/>
        <v>107101.8</v>
      </c>
      <c r="P819">
        <f t="shared" si="803"/>
        <v>107101.8</v>
      </c>
      <c r="Q819">
        <f t="shared" si="804"/>
        <v>0</v>
      </c>
      <c r="R819">
        <f t="shared" si="805"/>
        <v>0</v>
      </c>
      <c r="S819">
        <f t="shared" si="806"/>
        <v>0</v>
      </c>
      <c r="T819">
        <f t="shared" si="807"/>
        <v>0</v>
      </c>
      <c r="U819">
        <f t="shared" si="808"/>
        <v>0</v>
      </c>
      <c r="V819">
        <f t="shared" si="809"/>
        <v>0</v>
      </c>
      <c r="W819">
        <f t="shared" si="810"/>
        <v>0</v>
      </c>
      <c r="X819">
        <f t="shared" si="811"/>
        <v>0</v>
      </c>
      <c r="Y819">
        <f t="shared" si="812"/>
        <v>0</v>
      </c>
      <c r="AA819">
        <v>47641669</v>
      </c>
      <c r="AB819">
        <f t="shared" si="813"/>
        <v>139.63</v>
      </c>
      <c r="AC819">
        <f t="shared" si="841"/>
        <v>139.63</v>
      </c>
      <c r="AD819">
        <f>ROUND((((ET819)-(EU819))+AE819),6)</f>
        <v>0</v>
      </c>
      <c r="AE819">
        <f>ROUND((EU819),6)</f>
        <v>0</v>
      </c>
      <c r="AF819">
        <f>ROUND((EV819),6)</f>
        <v>0</v>
      </c>
      <c r="AG819">
        <f t="shared" si="815"/>
        <v>0</v>
      </c>
      <c r="AH819">
        <f>(EW819)</f>
        <v>0</v>
      </c>
      <c r="AI819">
        <f>(EX819)</f>
        <v>0</v>
      </c>
      <c r="AJ819">
        <f t="shared" si="816"/>
        <v>0</v>
      </c>
      <c r="AK819">
        <v>139.63</v>
      </c>
      <c r="AL819">
        <v>139.63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128</v>
      </c>
      <c r="AU819">
        <v>81</v>
      </c>
      <c r="AV819">
        <v>1</v>
      </c>
      <c r="AW819">
        <v>1</v>
      </c>
      <c r="AZ819">
        <v>1</v>
      </c>
      <c r="BA819">
        <v>1</v>
      </c>
      <c r="BB819">
        <v>1</v>
      </c>
      <c r="BC819">
        <v>1</v>
      </c>
      <c r="BD819" t="s">
        <v>3</v>
      </c>
      <c r="BE819" t="s">
        <v>3</v>
      </c>
      <c r="BF819" t="s">
        <v>3</v>
      </c>
      <c r="BG819" t="s">
        <v>3</v>
      </c>
      <c r="BH819">
        <v>3</v>
      </c>
      <c r="BI819">
        <v>1</v>
      </c>
      <c r="BJ819" t="s">
        <v>657</v>
      </c>
      <c r="BM819">
        <v>27001</v>
      </c>
      <c r="BN819">
        <v>0</v>
      </c>
      <c r="BO819" t="s">
        <v>3</v>
      </c>
      <c r="BP819">
        <v>0</v>
      </c>
      <c r="BQ819">
        <v>2</v>
      </c>
      <c r="BR819">
        <v>0</v>
      </c>
      <c r="BS819">
        <v>1</v>
      </c>
      <c r="BT819">
        <v>1</v>
      </c>
      <c r="BU819">
        <v>1</v>
      </c>
      <c r="BV819">
        <v>1</v>
      </c>
      <c r="BW819">
        <v>1</v>
      </c>
      <c r="BX819">
        <v>1</v>
      </c>
      <c r="BY819" t="s">
        <v>3</v>
      </c>
      <c r="BZ819">
        <v>142</v>
      </c>
      <c r="CA819">
        <v>95</v>
      </c>
      <c r="CE819">
        <v>0</v>
      </c>
      <c r="CF819">
        <v>0</v>
      </c>
      <c r="CG819">
        <v>0</v>
      </c>
      <c r="CM819">
        <v>0</v>
      </c>
      <c r="CN819" t="s">
        <v>3</v>
      </c>
      <c r="CO819">
        <v>0</v>
      </c>
      <c r="CP819">
        <f t="shared" si="817"/>
        <v>107101.8</v>
      </c>
      <c r="CQ819">
        <f t="shared" si="818"/>
        <v>139.63</v>
      </c>
      <c r="CR819">
        <f t="shared" si="819"/>
        <v>0</v>
      </c>
      <c r="CS819">
        <f t="shared" si="820"/>
        <v>0</v>
      </c>
      <c r="CT819">
        <f t="shared" si="821"/>
        <v>0</v>
      </c>
      <c r="CU819">
        <f t="shared" si="822"/>
        <v>0</v>
      </c>
      <c r="CV819">
        <f t="shared" si="823"/>
        <v>0</v>
      </c>
      <c r="CW819">
        <f t="shared" si="824"/>
        <v>0</v>
      </c>
      <c r="CX819">
        <f t="shared" si="825"/>
        <v>0</v>
      </c>
      <c r="CY819">
        <f t="shared" si="826"/>
        <v>0</v>
      </c>
      <c r="CZ819">
        <f t="shared" si="827"/>
        <v>0</v>
      </c>
      <c r="DC819" t="s">
        <v>3</v>
      </c>
      <c r="DD819" t="s">
        <v>3</v>
      </c>
      <c r="DE819" t="s">
        <v>3</v>
      </c>
      <c r="DF819" t="s">
        <v>3</v>
      </c>
      <c r="DG819" t="s">
        <v>3</v>
      </c>
      <c r="DH819" t="s">
        <v>3</v>
      </c>
      <c r="DI819" t="s">
        <v>3</v>
      </c>
      <c r="DJ819" t="s">
        <v>3</v>
      </c>
      <c r="DK819" t="s">
        <v>3</v>
      </c>
      <c r="DL819" t="s">
        <v>3</v>
      </c>
      <c r="DM819" t="s">
        <v>3</v>
      </c>
      <c r="DN819">
        <v>0</v>
      </c>
      <c r="DO819">
        <v>0</v>
      </c>
      <c r="DP819">
        <v>1</v>
      </c>
      <c r="DQ819">
        <v>1</v>
      </c>
      <c r="DU819">
        <v>1007</v>
      </c>
      <c r="DV819" t="s">
        <v>50</v>
      </c>
      <c r="DW819" t="s">
        <v>50</v>
      </c>
      <c r="DX819">
        <v>1</v>
      </c>
      <c r="EE819">
        <v>45919611</v>
      </c>
      <c r="EF819">
        <v>2</v>
      </c>
      <c r="EG819" t="s">
        <v>24</v>
      </c>
      <c r="EH819">
        <v>0</v>
      </c>
      <c r="EI819" t="s">
        <v>3</v>
      </c>
      <c r="EJ819">
        <v>1</v>
      </c>
      <c r="EK819">
        <v>27001</v>
      </c>
      <c r="EL819" t="s">
        <v>429</v>
      </c>
      <c r="EM819" t="s">
        <v>430</v>
      </c>
      <c r="EO819" t="s">
        <v>3</v>
      </c>
      <c r="EQ819">
        <v>0</v>
      </c>
      <c r="ER819">
        <v>139.63</v>
      </c>
      <c r="ES819">
        <v>139.63</v>
      </c>
      <c r="ET819">
        <v>0</v>
      </c>
      <c r="EU819">
        <v>0</v>
      </c>
      <c r="EV819">
        <v>0</v>
      </c>
      <c r="EW819">
        <v>0</v>
      </c>
      <c r="EX819">
        <v>0</v>
      </c>
      <c r="FQ819">
        <v>0</v>
      </c>
      <c r="FR819">
        <f t="shared" si="828"/>
        <v>0</v>
      </c>
      <c r="FS819">
        <v>0</v>
      </c>
      <c r="FT819" t="s">
        <v>28</v>
      </c>
      <c r="FU819" t="s">
        <v>29</v>
      </c>
      <c r="FX819">
        <v>127.8</v>
      </c>
      <c r="FY819">
        <v>80.75</v>
      </c>
      <c r="GA819" t="s">
        <v>3</v>
      </c>
      <c r="GD819">
        <v>1</v>
      </c>
      <c r="GF819">
        <v>992648480</v>
      </c>
      <c r="GG819">
        <v>2</v>
      </c>
      <c r="GH819">
        <v>1</v>
      </c>
      <c r="GI819">
        <v>-2</v>
      </c>
      <c r="GJ819">
        <v>0</v>
      </c>
      <c r="GK819">
        <v>0</v>
      </c>
      <c r="GL819">
        <f t="shared" si="829"/>
        <v>0</v>
      </c>
      <c r="GM819">
        <f t="shared" si="830"/>
        <v>107101.8</v>
      </c>
      <c r="GN819">
        <f t="shared" si="831"/>
        <v>107101.8</v>
      </c>
      <c r="GO819">
        <f t="shared" si="832"/>
        <v>0</v>
      </c>
      <c r="GP819">
        <f t="shared" si="833"/>
        <v>0</v>
      </c>
      <c r="GR819">
        <v>0</v>
      </c>
      <c r="GS819">
        <v>0</v>
      </c>
      <c r="GT819">
        <v>0</v>
      </c>
      <c r="GU819" t="s">
        <v>3</v>
      </c>
      <c r="GV819">
        <f t="shared" si="834"/>
        <v>0</v>
      </c>
      <c r="GW819">
        <v>1</v>
      </c>
      <c r="GX819">
        <f t="shared" si="835"/>
        <v>0</v>
      </c>
      <c r="HA819">
        <v>0</v>
      </c>
      <c r="HB819">
        <v>0</v>
      </c>
      <c r="HC819">
        <f t="shared" si="836"/>
        <v>0</v>
      </c>
      <c r="IK819">
        <v>0</v>
      </c>
    </row>
    <row r="820" spans="1:245" x14ac:dyDescent="0.2">
      <c r="A820">
        <v>17</v>
      </c>
      <c r="B820">
        <v>1</v>
      </c>
      <c r="C820">
        <f>ROW(SmtRes!A1756)</f>
        <v>1756</v>
      </c>
      <c r="D820">
        <f>ROW(EtalonRes!A1742)</f>
        <v>1742</v>
      </c>
      <c r="E820" t="s">
        <v>658</v>
      </c>
      <c r="F820" t="s">
        <v>659</v>
      </c>
      <c r="G820" t="s">
        <v>660</v>
      </c>
      <c r="H820" t="s">
        <v>65</v>
      </c>
      <c r="I820">
        <f>ROUND(510/100,9)</f>
        <v>5.0999999999999996</v>
      </c>
      <c r="J820">
        <v>0</v>
      </c>
      <c r="O820">
        <f t="shared" si="802"/>
        <v>16628.68</v>
      </c>
      <c r="P820">
        <f t="shared" si="803"/>
        <v>62.22</v>
      </c>
      <c r="Q820">
        <f t="shared" si="804"/>
        <v>15716.15</v>
      </c>
      <c r="R820">
        <f t="shared" si="805"/>
        <v>1301.96</v>
      </c>
      <c r="S820">
        <f t="shared" si="806"/>
        <v>850.31</v>
      </c>
      <c r="T820">
        <f t="shared" si="807"/>
        <v>0</v>
      </c>
      <c r="U820">
        <f t="shared" si="808"/>
        <v>106.02746999999998</v>
      </c>
      <c r="V820">
        <f t="shared" si="809"/>
        <v>101.75775</v>
      </c>
      <c r="W820">
        <f t="shared" si="810"/>
        <v>0</v>
      </c>
      <c r="X820">
        <f t="shared" si="811"/>
        <v>2754.91</v>
      </c>
      <c r="Y820">
        <f t="shared" si="812"/>
        <v>1743.34</v>
      </c>
      <c r="AA820">
        <v>47636896</v>
      </c>
      <c r="AB820">
        <f t="shared" si="813"/>
        <v>3260.525075</v>
      </c>
      <c r="AC820">
        <f t="shared" si="841"/>
        <v>12.2</v>
      </c>
      <c r="AD820">
        <f>ROUND((((((ET820*1.15)*1.25))-(((EU820*1.15)*1.25)))+AE820),6)</f>
        <v>3081.5974999999999</v>
      </c>
      <c r="AE820">
        <f>ROUND((((EU820*1.15)*1.25)),6)</f>
        <v>255.28562500000001</v>
      </c>
      <c r="AF820">
        <f>ROUND((((EV820*1.15)*1.15)),6)</f>
        <v>166.727575</v>
      </c>
      <c r="AG820">
        <f t="shared" si="815"/>
        <v>0</v>
      </c>
      <c r="AH820">
        <f>(((EW820*1.15)*1.15))</f>
        <v>20.789699999999996</v>
      </c>
      <c r="AI820">
        <f>(((EX820*1.15)*1.25))</f>
        <v>19.952500000000001</v>
      </c>
      <c r="AJ820">
        <f t="shared" si="816"/>
        <v>0</v>
      </c>
      <c r="AK820">
        <v>2281.9899999999998</v>
      </c>
      <c r="AL820">
        <v>12.2</v>
      </c>
      <c r="AM820">
        <v>2143.7199999999998</v>
      </c>
      <c r="AN820">
        <v>177.59</v>
      </c>
      <c r="AO820">
        <v>126.07</v>
      </c>
      <c r="AP820">
        <v>0</v>
      </c>
      <c r="AQ820">
        <v>15.72</v>
      </c>
      <c r="AR820">
        <v>13.88</v>
      </c>
      <c r="AS820">
        <v>0</v>
      </c>
      <c r="AT820">
        <v>128</v>
      </c>
      <c r="AU820">
        <v>81</v>
      </c>
      <c r="AV820">
        <v>1</v>
      </c>
      <c r="AW820">
        <v>1</v>
      </c>
      <c r="AZ820">
        <v>1</v>
      </c>
      <c r="BA820">
        <v>1</v>
      </c>
      <c r="BB820">
        <v>1</v>
      </c>
      <c r="BC820">
        <v>1</v>
      </c>
      <c r="BD820" t="s">
        <v>3</v>
      </c>
      <c r="BE820" t="s">
        <v>3</v>
      </c>
      <c r="BF820" t="s">
        <v>3</v>
      </c>
      <c r="BG820" t="s">
        <v>3</v>
      </c>
      <c r="BH820">
        <v>0</v>
      </c>
      <c r="BI820">
        <v>1</v>
      </c>
      <c r="BJ820" t="s">
        <v>661</v>
      </c>
      <c r="BM820">
        <v>27001</v>
      </c>
      <c r="BN820">
        <v>0</v>
      </c>
      <c r="BO820" t="s">
        <v>3</v>
      </c>
      <c r="BP820">
        <v>0</v>
      </c>
      <c r="BQ820">
        <v>2</v>
      </c>
      <c r="BR820">
        <v>0</v>
      </c>
      <c r="BS820">
        <v>1</v>
      </c>
      <c r="BT820">
        <v>1</v>
      </c>
      <c r="BU820">
        <v>1</v>
      </c>
      <c r="BV820">
        <v>1</v>
      </c>
      <c r="BW820">
        <v>1</v>
      </c>
      <c r="BX820">
        <v>1</v>
      </c>
      <c r="BY820" t="s">
        <v>3</v>
      </c>
      <c r="BZ820">
        <v>142</v>
      </c>
      <c r="CA820">
        <v>95</v>
      </c>
      <c r="CE820">
        <v>0</v>
      </c>
      <c r="CF820">
        <v>0</v>
      </c>
      <c r="CG820">
        <v>0</v>
      </c>
      <c r="CM820">
        <v>0</v>
      </c>
      <c r="CN820" t="s">
        <v>1177</v>
      </c>
      <c r="CO820">
        <v>0</v>
      </c>
      <c r="CP820">
        <f t="shared" si="817"/>
        <v>16628.68</v>
      </c>
      <c r="CQ820">
        <f t="shared" si="818"/>
        <v>12.2</v>
      </c>
      <c r="CR820">
        <f t="shared" si="819"/>
        <v>3081.5974999999999</v>
      </c>
      <c r="CS820">
        <f t="shared" si="820"/>
        <v>255.28562500000001</v>
      </c>
      <c r="CT820">
        <f t="shared" si="821"/>
        <v>166.727575</v>
      </c>
      <c r="CU820">
        <f t="shared" si="822"/>
        <v>0</v>
      </c>
      <c r="CV820">
        <f t="shared" si="823"/>
        <v>20.789699999999996</v>
      </c>
      <c r="CW820">
        <f t="shared" si="824"/>
        <v>19.952500000000001</v>
      </c>
      <c r="CX820">
        <f t="shared" si="825"/>
        <v>0</v>
      </c>
      <c r="CY820">
        <f t="shared" si="826"/>
        <v>2754.9056</v>
      </c>
      <c r="CZ820">
        <f t="shared" si="827"/>
        <v>1743.3387</v>
      </c>
      <c r="DC820" t="s">
        <v>3</v>
      </c>
      <c r="DD820" t="s">
        <v>3</v>
      </c>
      <c r="DE820" t="s">
        <v>348</v>
      </c>
      <c r="DF820" t="s">
        <v>348</v>
      </c>
      <c r="DG820" t="s">
        <v>196</v>
      </c>
      <c r="DH820" t="s">
        <v>3</v>
      </c>
      <c r="DI820" t="s">
        <v>196</v>
      </c>
      <c r="DJ820" t="s">
        <v>348</v>
      </c>
      <c r="DK820" t="s">
        <v>3</v>
      </c>
      <c r="DL820" t="s">
        <v>3</v>
      </c>
      <c r="DM820" t="s">
        <v>3</v>
      </c>
      <c r="DN820">
        <v>0</v>
      </c>
      <c r="DO820">
        <v>0</v>
      </c>
      <c r="DP820">
        <v>1</v>
      </c>
      <c r="DQ820">
        <v>1</v>
      </c>
      <c r="DU820">
        <v>1007</v>
      </c>
      <c r="DV820" t="s">
        <v>65</v>
      </c>
      <c r="DW820" t="s">
        <v>65</v>
      </c>
      <c r="DX820">
        <v>100</v>
      </c>
      <c r="EE820">
        <v>45919611</v>
      </c>
      <c r="EF820">
        <v>2</v>
      </c>
      <c r="EG820" t="s">
        <v>24</v>
      </c>
      <c r="EH820">
        <v>0</v>
      </c>
      <c r="EI820" t="s">
        <v>3</v>
      </c>
      <c r="EJ820">
        <v>1</v>
      </c>
      <c r="EK820">
        <v>27001</v>
      </c>
      <c r="EL820" t="s">
        <v>429</v>
      </c>
      <c r="EM820" t="s">
        <v>430</v>
      </c>
      <c r="EO820" t="s">
        <v>625</v>
      </c>
      <c r="EQ820">
        <v>0</v>
      </c>
      <c r="ER820">
        <v>2281.9899999999998</v>
      </c>
      <c r="ES820">
        <v>12.2</v>
      </c>
      <c r="ET820">
        <v>2143.7199999999998</v>
      </c>
      <c r="EU820">
        <v>177.59</v>
      </c>
      <c r="EV820">
        <v>126.07</v>
      </c>
      <c r="EW820">
        <v>15.72</v>
      </c>
      <c r="EX820">
        <v>13.88</v>
      </c>
      <c r="EY820">
        <v>0</v>
      </c>
      <c r="FQ820">
        <v>0</v>
      </c>
      <c r="FR820">
        <f t="shared" si="828"/>
        <v>0</v>
      </c>
      <c r="FS820">
        <v>0</v>
      </c>
      <c r="FT820" t="s">
        <v>28</v>
      </c>
      <c r="FU820" t="s">
        <v>29</v>
      </c>
      <c r="FX820">
        <v>127.8</v>
      </c>
      <c r="FY820">
        <v>80.75</v>
      </c>
      <c r="GA820" t="s">
        <v>3</v>
      </c>
      <c r="GD820">
        <v>1</v>
      </c>
      <c r="GF820">
        <v>-285519431</v>
      </c>
      <c r="GG820">
        <v>2</v>
      </c>
      <c r="GH820">
        <v>1</v>
      </c>
      <c r="GI820">
        <v>-2</v>
      </c>
      <c r="GJ820">
        <v>0</v>
      </c>
      <c r="GK820">
        <v>0</v>
      </c>
      <c r="GL820">
        <f t="shared" si="829"/>
        <v>0</v>
      </c>
      <c r="GM820">
        <f t="shared" si="830"/>
        <v>21126.93</v>
      </c>
      <c r="GN820">
        <f t="shared" si="831"/>
        <v>21126.93</v>
      </c>
      <c r="GO820">
        <f t="shared" si="832"/>
        <v>0</v>
      </c>
      <c r="GP820">
        <f t="shared" si="833"/>
        <v>0</v>
      </c>
      <c r="GR820">
        <v>0</v>
      </c>
      <c r="GS820">
        <v>3</v>
      </c>
      <c r="GT820">
        <v>0</v>
      </c>
      <c r="GU820" t="s">
        <v>3</v>
      </c>
      <c r="GV820">
        <f t="shared" si="834"/>
        <v>0</v>
      </c>
      <c r="GW820">
        <v>1</v>
      </c>
      <c r="GX820">
        <f t="shared" si="835"/>
        <v>0</v>
      </c>
      <c r="HA820">
        <v>0</v>
      </c>
      <c r="HB820">
        <v>0</v>
      </c>
      <c r="HC820">
        <f t="shared" si="836"/>
        <v>0</v>
      </c>
      <c r="IK820">
        <v>0</v>
      </c>
    </row>
    <row r="821" spans="1:245" x14ac:dyDescent="0.2">
      <c r="A821">
        <v>17</v>
      </c>
      <c r="B821">
        <v>1</v>
      </c>
      <c r="C821">
        <f>ROW(SmtRes!A1764)</f>
        <v>1764</v>
      </c>
      <c r="D821">
        <f>ROW(EtalonRes!A1750)</f>
        <v>1750</v>
      </c>
      <c r="E821" t="s">
        <v>658</v>
      </c>
      <c r="F821" t="s">
        <v>659</v>
      </c>
      <c r="G821" t="s">
        <v>660</v>
      </c>
      <c r="H821" t="s">
        <v>65</v>
      </c>
      <c r="I821">
        <f>ROUND(510/100,9)</f>
        <v>5.0999999999999996</v>
      </c>
      <c r="J821">
        <v>0</v>
      </c>
      <c r="O821">
        <f t="shared" si="802"/>
        <v>16628.68</v>
      </c>
      <c r="P821">
        <f t="shared" si="803"/>
        <v>62.22</v>
      </c>
      <c r="Q821">
        <f t="shared" si="804"/>
        <v>15716.15</v>
      </c>
      <c r="R821">
        <f t="shared" si="805"/>
        <v>1301.96</v>
      </c>
      <c r="S821">
        <f t="shared" si="806"/>
        <v>850.31</v>
      </c>
      <c r="T821">
        <f t="shared" si="807"/>
        <v>0</v>
      </c>
      <c r="U821">
        <f t="shared" si="808"/>
        <v>106.02746999999998</v>
      </c>
      <c r="V821">
        <f t="shared" si="809"/>
        <v>101.75775</v>
      </c>
      <c r="W821">
        <f t="shared" si="810"/>
        <v>0</v>
      </c>
      <c r="X821">
        <f t="shared" si="811"/>
        <v>2754.91</v>
      </c>
      <c r="Y821">
        <f t="shared" si="812"/>
        <v>1743.34</v>
      </c>
      <c r="AA821">
        <v>47641669</v>
      </c>
      <c r="AB821">
        <f t="shared" si="813"/>
        <v>3260.525075</v>
      </c>
      <c r="AC821">
        <f t="shared" si="841"/>
        <v>12.2</v>
      </c>
      <c r="AD821">
        <f>ROUND((((((ET821*1.15)*1.25))-(((EU821*1.15)*1.25)))+AE821),6)</f>
        <v>3081.5974999999999</v>
      </c>
      <c r="AE821">
        <f>ROUND((((EU821*1.15)*1.25)),6)</f>
        <v>255.28562500000001</v>
      </c>
      <c r="AF821">
        <f>ROUND((((EV821*1.15)*1.15)),6)</f>
        <v>166.727575</v>
      </c>
      <c r="AG821">
        <f t="shared" si="815"/>
        <v>0</v>
      </c>
      <c r="AH821">
        <f>(((EW821*1.15)*1.15))</f>
        <v>20.789699999999996</v>
      </c>
      <c r="AI821">
        <f>(((EX821*1.15)*1.25))</f>
        <v>19.952500000000001</v>
      </c>
      <c r="AJ821">
        <f t="shared" si="816"/>
        <v>0</v>
      </c>
      <c r="AK821">
        <v>2281.9899999999998</v>
      </c>
      <c r="AL821">
        <v>12.2</v>
      </c>
      <c r="AM821">
        <v>2143.7199999999998</v>
      </c>
      <c r="AN821">
        <v>177.59</v>
      </c>
      <c r="AO821">
        <v>126.07</v>
      </c>
      <c r="AP821">
        <v>0</v>
      </c>
      <c r="AQ821">
        <v>15.72</v>
      </c>
      <c r="AR821">
        <v>13.88</v>
      </c>
      <c r="AS821">
        <v>0</v>
      </c>
      <c r="AT821">
        <v>128</v>
      </c>
      <c r="AU821">
        <v>81</v>
      </c>
      <c r="AV821">
        <v>1</v>
      </c>
      <c r="AW821">
        <v>1</v>
      </c>
      <c r="AZ821">
        <v>1</v>
      </c>
      <c r="BA821">
        <v>1</v>
      </c>
      <c r="BB821">
        <v>1</v>
      </c>
      <c r="BC821">
        <v>1</v>
      </c>
      <c r="BD821" t="s">
        <v>3</v>
      </c>
      <c r="BE821" t="s">
        <v>3</v>
      </c>
      <c r="BF821" t="s">
        <v>3</v>
      </c>
      <c r="BG821" t="s">
        <v>3</v>
      </c>
      <c r="BH821">
        <v>0</v>
      </c>
      <c r="BI821">
        <v>1</v>
      </c>
      <c r="BJ821" t="s">
        <v>661</v>
      </c>
      <c r="BM821">
        <v>27001</v>
      </c>
      <c r="BN821">
        <v>0</v>
      </c>
      <c r="BO821" t="s">
        <v>3</v>
      </c>
      <c r="BP821">
        <v>0</v>
      </c>
      <c r="BQ821">
        <v>2</v>
      </c>
      <c r="BR821">
        <v>0</v>
      </c>
      <c r="BS821">
        <v>1</v>
      </c>
      <c r="BT821">
        <v>1</v>
      </c>
      <c r="BU821">
        <v>1</v>
      </c>
      <c r="BV821">
        <v>1</v>
      </c>
      <c r="BW821">
        <v>1</v>
      </c>
      <c r="BX821">
        <v>1</v>
      </c>
      <c r="BY821" t="s">
        <v>3</v>
      </c>
      <c r="BZ821">
        <v>142</v>
      </c>
      <c r="CA821">
        <v>95</v>
      </c>
      <c r="CE821">
        <v>0</v>
      </c>
      <c r="CF821">
        <v>0</v>
      </c>
      <c r="CG821">
        <v>0</v>
      </c>
      <c r="CM821">
        <v>0</v>
      </c>
      <c r="CN821" t="s">
        <v>1177</v>
      </c>
      <c r="CO821">
        <v>0</v>
      </c>
      <c r="CP821">
        <f t="shared" si="817"/>
        <v>16628.68</v>
      </c>
      <c r="CQ821">
        <f t="shared" si="818"/>
        <v>12.2</v>
      </c>
      <c r="CR821">
        <f t="shared" si="819"/>
        <v>3081.5974999999999</v>
      </c>
      <c r="CS821">
        <f t="shared" si="820"/>
        <v>255.28562500000001</v>
      </c>
      <c r="CT821">
        <f t="shared" si="821"/>
        <v>166.727575</v>
      </c>
      <c r="CU821">
        <f t="shared" si="822"/>
        <v>0</v>
      </c>
      <c r="CV821">
        <f t="shared" si="823"/>
        <v>20.789699999999996</v>
      </c>
      <c r="CW821">
        <f t="shared" si="824"/>
        <v>19.952500000000001</v>
      </c>
      <c r="CX821">
        <f t="shared" si="825"/>
        <v>0</v>
      </c>
      <c r="CY821">
        <f t="shared" si="826"/>
        <v>2754.9056</v>
      </c>
      <c r="CZ821">
        <f t="shared" si="827"/>
        <v>1743.3387</v>
      </c>
      <c r="DC821" t="s">
        <v>3</v>
      </c>
      <c r="DD821" t="s">
        <v>3</v>
      </c>
      <c r="DE821" t="s">
        <v>348</v>
      </c>
      <c r="DF821" t="s">
        <v>348</v>
      </c>
      <c r="DG821" t="s">
        <v>196</v>
      </c>
      <c r="DH821" t="s">
        <v>3</v>
      </c>
      <c r="DI821" t="s">
        <v>196</v>
      </c>
      <c r="DJ821" t="s">
        <v>348</v>
      </c>
      <c r="DK821" t="s">
        <v>3</v>
      </c>
      <c r="DL821" t="s">
        <v>3</v>
      </c>
      <c r="DM821" t="s">
        <v>3</v>
      </c>
      <c r="DN821">
        <v>0</v>
      </c>
      <c r="DO821">
        <v>0</v>
      </c>
      <c r="DP821">
        <v>1</v>
      </c>
      <c r="DQ821">
        <v>1</v>
      </c>
      <c r="DU821">
        <v>1007</v>
      </c>
      <c r="DV821" t="s">
        <v>65</v>
      </c>
      <c r="DW821" t="s">
        <v>65</v>
      </c>
      <c r="DX821">
        <v>100</v>
      </c>
      <c r="EE821">
        <v>45919611</v>
      </c>
      <c r="EF821">
        <v>2</v>
      </c>
      <c r="EG821" t="s">
        <v>24</v>
      </c>
      <c r="EH821">
        <v>0</v>
      </c>
      <c r="EI821" t="s">
        <v>3</v>
      </c>
      <c r="EJ821">
        <v>1</v>
      </c>
      <c r="EK821">
        <v>27001</v>
      </c>
      <c r="EL821" t="s">
        <v>429</v>
      </c>
      <c r="EM821" t="s">
        <v>430</v>
      </c>
      <c r="EO821" t="s">
        <v>625</v>
      </c>
      <c r="EQ821">
        <v>0</v>
      </c>
      <c r="ER821">
        <v>2281.9899999999998</v>
      </c>
      <c r="ES821">
        <v>12.2</v>
      </c>
      <c r="ET821">
        <v>2143.7199999999998</v>
      </c>
      <c r="EU821">
        <v>177.59</v>
      </c>
      <c r="EV821">
        <v>126.07</v>
      </c>
      <c r="EW821">
        <v>15.72</v>
      </c>
      <c r="EX821">
        <v>13.88</v>
      </c>
      <c r="EY821">
        <v>0</v>
      </c>
      <c r="FQ821">
        <v>0</v>
      </c>
      <c r="FR821">
        <f t="shared" si="828"/>
        <v>0</v>
      </c>
      <c r="FS821">
        <v>0</v>
      </c>
      <c r="FT821" t="s">
        <v>28</v>
      </c>
      <c r="FU821" t="s">
        <v>29</v>
      </c>
      <c r="FX821">
        <v>127.8</v>
      </c>
      <c r="FY821">
        <v>80.75</v>
      </c>
      <c r="GA821" t="s">
        <v>3</v>
      </c>
      <c r="GD821">
        <v>1</v>
      </c>
      <c r="GF821">
        <v>-285519431</v>
      </c>
      <c r="GG821">
        <v>2</v>
      </c>
      <c r="GH821">
        <v>1</v>
      </c>
      <c r="GI821">
        <v>-2</v>
      </c>
      <c r="GJ821">
        <v>0</v>
      </c>
      <c r="GK821">
        <v>0</v>
      </c>
      <c r="GL821">
        <f t="shared" si="829"/>
        <v>0</v>
      </c>
      <c r="GM821">
        <f t="shared" si="830"/>
        <v>21126.93</v>
      </c>
      <c r="GN821">
        <f t="shared" si="831"/>
        <v>21126.93</v>
      </c>
      <c r="GO821">
        <f t="shared" si="832"/>
        <v>0</v>
      </c>
      <c r="GP821">
        <f t="shared" si="833"/>
        <v>0</v>
      </c>
      <c r="GR821">
        <v>0</v>
      </c>
      <c r="GS821">
        <v>0</v>
      </c>
      <c r="GT821">
        <v>0</v>
      </c>
      <c r="GU821" t="s">
        <v>3</v>
      </c>
      <c r="GV821">
        <f t="shared" si="834"/>
        <v>0</v>
      </c>
      <c r="GW821">
        <v>1</v>
      </c>
      <c r="GX821">
        <f t="shared" si="835"/>
        <v>0</v>
      </c>
      <c r="HA821">
        <v>0</v>
      </c>
      <c r="HB821">
        <v>0</v>
      </c>
      <c r="HC821">
        <f t="shared" si="836"/>
        <v>0</v>
      </c>
      <c r="IK821">
        <v>0</v>
      </c>
    </row>
    <row r="822" spans="1:245" x14ac:dyDescent="0.2">
      <c r="A822">
        <v>18</v>
      </c>
      <c r="B822">
        <v>1</v>
      </c>
      <c r="C822">
        <v>1756</v>
      </c>
      <c r="E822" t="s">
        <v>662</v>
      </c>
      <c r="F822" t="s">
        <v>663</v>
      </c>
      <c r="G822" t="s">
        <v>664</v>
      </c>
      <c r="H822" t="s">
        <v>50</v>
      </c>
      <c r="I822">
        <f>I820*J822</f>
        <v>522.75</v>
      </c>
      <c r="J822">
        <v>102.50000000000001</v>
      </c>
      <c r="O822">
        <f t="shared" si="802"/>
        <v>28887.17</v>
      </c>
      <c r="P822">
        <f t="shared" si="803"/>
        <v>28887.17</v>
      </c>
      <c r="Q822">
        <f t="shared" si="804"/>
        <v>0</v>
      </c>
      <c r="R822">
        <f t="shared" si="805"/>
        <v>0</v>
      </c>
      <c r="S822">
        <f t="shared" si="806"/>
        <v>0</v>
      </c>
      <c r="T822">
        <f t="shared" si="807"/>
        <v>0</v>
      </c>
      <c r="U822">
        <f t="shared" si="808"/>
        <v>0</v>
      </c>
      <c r="V822">
        <f t="shared" si="809"/>
        <v>0</v>
      </c>
      <c r="W822">
        <f t="shared" si="810"/>
        <v>0</v>
      </c>
      <c r="X822">
        <f t="shared" si="811"/>
        <v>0</v>
      </c>
      <c r="Y822">
        <f t="shared" si="812"/>
        <v>0</v>
      </c>
      <c r="AA822">
        <v>47636896</v>
      </c>
      <c r="AB822">
        <f t="shared" si="813"/>
        <v>55.26</v>
      </c>
      <c r="AC822">
        <f t="shared" si="841"/>
        <v>55.26</v>
      </c>
      <c r="AD822">
        <f>ROUND((((ET822)-(EU822))+AE822),6)</f>
        <v>0</v>
      </c>
      <c r="AE822">
        <f>ROUND((EU822),6)</f>
        <v>0</v>
      </c>
      <c r="AF822">
        <f>ROUND((EV822),6)</f>
        <v>0</v>
      </c>
      <c r="AG822">
        <f t="shared" si="815"/>
        <v>0</v>
      </c>
      <c r="AH822">
        <f>(EW822)</f>
        <v>0</v>
      </c>
      <c r="AI822">
        <f>(EX822)</f>
        <v>0</v>
      </c>
      <c r="AJ822">
        <f t="shared" si="816"/>
        <v>0</v>
      </c>
      <c r="AK822">
        <v>55.26</v>
      </c>
      <c r="AL822">
        <v>55.26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128</v>
      </c>
      <c r="AU822">
        <v>81</v>
      </c>
      <c r="AV822">
        <v>1</v>
      </c>
      <c r="AW822">
        <v>1</v>
      </c>
      <c r="AZ822">
        <v>1</v>
      </c>
      <c r="BA822">
        <v>1</v>
      </c>
      <c r="BB822">
        <v>1</v>
      </c>
      <c r="BC822">
        <v>1</v>
      </c>
      <c r="BD822" t="s">
        <v>3</v>
      </c>
      <c r="BE822" t="s">
        <v>3</v>
      </c>
      <c r="BF822" t="s">
        <v>3</v>
      </c>
      <c r="BG822" t="s">
        <v>3</v>
      </c>
      <c r="BH822">
        <v>3</v>
      </c>
      <c r="BI822">
        <v>1</v>
      </c>
      <c r="BJ822" t="s">
        <v>665</v>
      </c>
      <c r="BM822">
        <v>27001</v>
      </c>
      <c r="BN822">
        <v>0</v>
      </c>
      <c r="BO822" t="s">
        <v>3</v>
      </c>
      <c r="BP822">
        <v>0</v>
      </c>
      <c r="BQ822">
        <v>2</v>
      </c>
      <c r="BR822">
        <v>0</v>
      </c>
      <c r="BS822">
        <v>1</v>
      </c>
      <c r="BT822">
        <v>1</v>
      </c>
      <c r="BU822">
        <v>1</v>
      </c>
      <c r="BV822">
        <v>1</v>
      </c>
      <c r="BW822">
        <v>1</v>
      </c>
      <c r="BX822">
        <v>1</v>
      </c>
      <c r="BY822" t="s">
        <v>3</v>
      </c>
      <c r="BZ822">
        <v>142</v>
      </c>
      <c r="CA822">
        <v>95</v>
      </c>
      <c r="CE822">
        <v>0</v>
      </c>
      <c r="CF822">
        <v>0</v>
      </c>
      <c r="CG822">
        <v>0</v>
      </c>
      <c r="CM822">
        <v>0</v>
      </c>
      <c r="CN822" t="s">
        <v>3</v>
      </c>
      <c r="CO822">
        <v>0</v>
      </c>
      <c r="CP822">
        <f t="shared" si="817"/>
        <v>28887.17</v>
      </c>
      <c r="CQ822">
        <f t="shared" si="818"/>
        <v>55.26</v>
      </c>
      <c r="CR822">
        <f t="shared" si="819"/>
        <v>0</v>
      </c>
      <c r="CS822">
        <f t="shared" si="820"/>
        <v>0</v>
      </c>
      <c r="CT822">
        <f t="shared" si="821"/>
        <v>0</v>
      </c>
      <c r="CU822">
        <f t="shared" si="822"/>
        <v>0</v>
      </c>
      <c r="CV822">
        <f t="shared" si="823"/>
        <v>0</v>
      </c>
      <c r="CW822">
        <f t="shared" si="824"/>
        <v>0</v>
      </c>
      <c r="CX822">
        <f t="shared" si="825"/>
        <v>0</v>
      </c>
      <c r="CY822">
        <f t="shared" si="826"/>
        <v>0</v>
      </c>
      <c r="CZ822">
        <f t="shared" si="827"/>
        <v>0</v>
      </c>
      <c r="DC822" t="s">
        <v>3</v>
      </c>
      <c r="DD822" t="s">
        <v>3</v>
      </c>
      <c r="DE822" t="s">
        <v>3</v>
      </c>
      <c r="DF822" t="s">
        <v>3</v>
      </c>
      <c r="DG822" t="s">
        <v>3</v>
      </c>
      <c r="DH822" t="s">
        <v>3</v>
      </c>
      <c r="DI822" t="s">
        <v>3</v>
      </c>
      <c r="DJ822" t="s">
        <v>3</v>
      </c>
      <c r="DK822" t="s">
        <v>3</v>
      </c>
      <c r="DL822" t="s">
        <v>3</v>
      </c>
      <c r="DM822" t="s">
        <v>3</v>
      </c>
      <c r="DN822">
        <v>0</v>
      </c>
      <c r="DO822">
        <v>0</v>
      </c>
      <c r="DP822">
        <v>1</v>
      </c>
      <c r="DQ822">
        <v>1</v>
      </c>
      <c r="DU822">
        <v>1007</v>
      </c>
      <c r="DV822" t="s">
        <v>50</v>
      </c>
      <c r="DW822" t="s">
        <v>50</v>
      </c>
      <c r="DX822">
        <v>1</v>
      </c>
      <c r="EE822">
        <v>45919611</v>
      </c>
      <c r="EF822">
        <v>2</v>
      </c>
      <c r="EG822" t="s">
        <v>24</v>
      </c>
      <c r="EH822">
        <v>0</v>
      </c>
      <c r="EI822" t="s">
        <v>3</v>
      </c>
      <c r="EJ822">
        <v>1</v>
      </c>
      <c r="EK822">
        <v>27001</v>
      </c>
      <c r="EL822" t="s">
        <v>429</v>
      </c>
      <c r="EM822" t="s">
        <v>430</v>
      </c>
      <c r="EO822" t="s">
        <v>3</v>
      </c>
      <c r="EQ822">
        <v>0</v>
      </c>
      <c r="ER822">
        <v>55.26</v>
      </c>
      <c r="ES822">
        <v>55.26</v>
      </c>
      <c r="ET822">
        <v>0</v>
      </c>
      <c r="EU822">
        <v>0</v>
      </c>
      <c r="EV822">
        <v>0</v>
      </c>
      <c r="EW822">
        <v>0</v>
      </c>
      <c r="EX822">
        <v>0</v>
      </c>
      <c r="FQ822">
        <v>0</v>
      </c>
      <c r="FR822">
        <f t="shared" si="828"/>
        <v>0</v>
      </c>
      <c r="FS822">
        <v>0</v>
      </c>
      <c r="FT822" t="s">
        <v>28</v>
      </c>
      <c r="FU822" t="s">
        <v>29</v>
      </c>
      <c r="FX822">
        <v>127.8</v>
      </c>
      <c r="FY822">
        <v>80.75</v>
      </c>
      <c r="GA822" t="s">
        <v>3</v>
      </c>
      <c r="GD822">
        <v>1</v>
      </c>
      <c r="GF822">
        <v>-35545874</v>
      </c>
      <c r="GG822">
        <v>2</v>
      </c>
      <c r="GH822">
        <v>1</v>
      </c>
      <c r="GI822">
        <v>-2</v>
      </c>
      <c r="GJ822">
        <v>0</v>
      </c>
      <c r="GK822">
        <v>0</v>
      </c>
      <c r="GL822">
        <f t="shared" si="829"/>
        <v>0</v>
      </c>
      <c r="GM822">
        <f t="shared" si="830"/>
        <v>28887.17</v>
      </c>
      <c r="GN822">
        <f t="shared" si="831"/>
        <v>28887.17</v>
      </c>
      <c r="GO822">
        <f t="shared" si="832"/>
        <v>0</v>
      </c>
      <c r="GP822">
        <f t="shared" si="833"/>
        <v>0</v>
      </c>
      <c r="GR822">
        <v>0</v>
      </c>
      <c r="GS822">
        <v>3</v>
      </c>
      <c r="GT822">
        <v>0</v>
      </c>
      <c r="GU822" t="s">
        <v>3</v>
      </c>
      <c r="GV822">
        <f t="shared" si="834"/>
        <v>0</v>
      </c>
      <c r="GW822">
        <v>1</v>
      </c>
      <c r="GX822">
        <f t="shared" si="835"/>
        <v>0</v>
      </c>
      <c r="HA822">
        <v>0</v>
      </c>
      <c r="HB822">
        <v>0</v>
      </c>
      <c r="HC822">
        <f t="shared" si="836"/>
        <v>0</v>
      </c>
      <c r="IK822">
        <v>0</v>
      </c>
    </row>
    <row r="823" spans="1:245" x14ac:dyDescent="0.2">
      <c r="A823">
        <v>18</v>
      </c>
      <c r="B823">
        <v>1</v>
      </c>
      <c r="C823">
        <v>1764</v>
      </c>
      <c r="E823" t="s">
        <v>662</v>
      </c>
      <c r="F823" t="s">
        <v>663</v>
      </c>
      <c r="G823" t="s">
        <v>664</v>
      </c>
      <c r="H823" t="s">
        <v>50</v>
      </c>
      <c r="I823">
        <f>I821*J823</f>
        <v>522.75</v>
      </c>
      <c r="J823">
        <v>102.50000000000001</v>
      </c>
      <c r="O823">
        <f t="shared" si="802"/>
        <v>28887.17</v>
      </c>
      <c r="P823">
        <f t="shared" si="803"/>
        <v>28887.17</v>
      </c>
      <c r="Q823">
        <f t="shared" si="804"/>
        <v>0</v>
      </c>
      <c r="R823">
        <f t="shared" si="805"/>
        <v>0</v>
      </c>
      <c r="S823">
        <f t="shared" si="806"/>
        <v>0</v>
      </c>
      <c r="T823">
        <f t="shared" si="807"/>
        <v>0</v>
      </c>
      <c r="U823">
        <f t="shared" si="808"/>
        <v>0</v>
      </c>
      <c r="V823">
        <f t="shared" si="809"/>
        <v>0</v>
      </c>
      <c r="W823">
        <f t="shared" si="810"/>
        <v>0</v>
      </c>
      <c r="X823">
        <f t="shared" si="811"/>
        <v>0</v>
      </c>
      <c r="Y823">
        <f t="shared" si="812"/>
        <v>0</v>
      </c>
      <c r="AA823">
        <v>47641669</v>
      </c>
      <c r="AB823">
        <f t="shared" si="813"/>
        <v>55.26</v>
      </c>
      <c r="AC823">
        <f t="shared" si="841"/>
        <v>55.26</v>
      </c>
      <c r="AD823">
        <f>ROUND((((ET823)-(EU823))+AE823),6)</f>
        <v>0</v>
      </c>
      <c r="AE823">
        <f>ROUND((EU823),6)</f>
        <v>0</v>
      </c>
      <c r="AF823">
        <f>ROUND((EV823),6)</f>
        <v>0</v>
      </c>
      <c r="AG823">
        <f t="shared" si="815"/>
        <v>0</v>
      </c>
      <c r="AH823">
        <f>(EW823)</f>
        <v>0</v>
      </c>
      <c r="AI823">
        <f>(EX823)</f>
        <v>0</v>
      </c>
      <c r="AJ823">
        <f t="shared" si="816"/>
        <v>0</v>
      </c>
      <c r="AK823">
        <v>55.26</v>
      </c>
      <c r="AL823">
        <v>55.26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128</v>
      </c>
      <c r="AU823">
        <v>81</v>
      </c>
      <c r="AV823">
        <v>1</v>
      </c>
      <c r="AW823">
        <v>1</v>
      </c>
      <c r="AZ823">
        <v>1</v>
      </c>
      <c r="BA823">
        <v>1</v>
      </c>
      <c r="BB823">
        <v>1</v>
      </c>
      <c r="BC823">
        <v>1</v>
      </c>
      <c r="BD823" t="s">
        <v>3</v>
      </c>
      <c r="BE823" t="s">
        <v>3</v>
      </c>
      <c r="BF823" t="s">
        <v>3</v>
      </c>
      <c r="BG823" t="s">
        <v>3</v>
      </c>
      <c r="BH823">
        <v>3</v>
      </c>
      <c r="BI823">
        <v>1</v>
      </c>
      <c r="BJ823" t="s">
        <v>665</v>
      </c>
      <c r="BM823">
        <v>27001</v>
      </c>
      <c r="BN823">
        <v>0</v>
      </c>
      <c r="BO823" t="s">
        <v>3</v>
      </c>
      <c r="BP823">
        <v>0</v>
      </c>
      <c r="BQ823">
        <v>2</v>
      </c>
      <c r="BR823">
        <v>0</v>
      </c>
      <c r="BS823">
        <v>1</v>
      </c>
      <c r="BT823">
        <v>1</v>
      </c>
      <c r="BU823">
        <v>1</v>
      </c>
      <c r="BV823">
        <v>1</v>
      </c>
      <c r="BW823">
        <v>1</v>
      </c>
      <c r="BX823">
        <v>1</v>
      </c>
      <c r="BY823" t="s">
        <v>3</v>
      </c>
      <c r="BZ823">
        <v>142</v>
      </c>
      <c r="CA823">
        <v>95</v>
      </c>
      <c r="CE823">
        <v>0</v>
      </c>
      <c r="CF823">
        <v>0</v>
      </c>
      <c r="CG823">
        <v>0</v>
      </c>
      <c r="CM823">
        <v>0</v>
      </c>
      <c r="CN823" t="s">
        <v>3</v>
      </c>
      <c r="CO823">
        <v>0</v>
      </c>
      <c r="CP823">
        <f t="shared" si="817"/>
        <v>28887.17</v>
      </c>
      <c r="CQ823">
        <f t="shared" si="818"/>
        <v>55.26</v>
      </c>
      <c r="CR823">
        <f t="shared" si="819"/>
        <v>0</v>
      </c>
      <c r="CS823">
        <f t="shared" si="820"/>
        <v>0</v>
      </c>
      <c r="CT823">
        <f t="shared" si="821"/>
        <v>0</v>
      </c>
      <c r="CU823">
        <f t="shared" si="822"/>
        <v>0</v>
      </c>
      <c r="CV823">
        <f t="shared" si="823"/>
        <v>0</v>
      </c>
      <c r="CW823">
        <f t="shared" si="824"/>
        <v>0</v>
      </c>
      <c r="CX823">
        <f t="shared" si="825"/>
        <v>0</v>
      </c>
      <c r="CY823">
        <f t="shared" si="826"/>
        <v>0</v>
      </c>
      <c r="CZ823">
        <f t="shared" si="827"/>
        <v>0</v>
      </c>
      <c r="DC823" t="s">
        <v>3</v>
      </c>
      <c r="DD823" t="s">
        <v>3</v>
      </c>
      <c r="DE823" t="s">
        <v>3</v>
      </c>
      <c r="DF823" t="s">
        <v>3</v>
      </c>
      <c r="DG823" t="s">
        <v>3</v>
      </c>
      <c r="DH823" t="s">
        <v>3</v>
      </c>
      <c r="DI823" t="s">
        <v>3</v>
      </c>
      <c r="DJ823" t="s">
        <v>3</v>
      </c>
      <c r="DK823" t="s">
        <v>3</v>
      </c>
      <c r="DL823" t="s">
        <v>3</v>
      </c>
      <c r="DM823" t="s">
        <v>3</v>
      </c>
      <c r="DN823">
        <v>0</v>
      </c>
      <c r="DO823">
        <v>0</v>
      </c>
      <c r="DP823">
        <v>1</v>
      </c>
      <c r="DQ823">
        <v>1</v>
      </c>
      <c r="DU823">
        <v>1007</v>
      </c>
      <c r="DV823" t="s">
        <v>50</v>
      </c>
      <c r="DW823" t="s">
        <v>50</v>
      </c>
      <c r="DX823">
        <v>1</v>
      </c>
      <c r="EE823">
        <v>45919611</v>
      </c>
      <c r="EF823">
        <v>2</v>
      </c>
      <c r="EG823" t="s">
        <v>24</v>
      </c>
      <c r="EH823">
        <v>0</v>
      </c>
      <c r="EI823" t="s">
        <v>3</v>
      </c>
      <c r="EJ823">
        <v>1</v>
      </c>
      <c r="EK823">
        <v>27001</v>
      </c>
      <c r="EL823" t="s">
        <v>429</v>
      </c>
      <c r="EM823" t="s">
        <v>430</v>
      </c>
      <c r="EO823" t="s">
        <v>3</v>
      </c>
      <c r="EQ823">
        <v>0</v>
      </c>
      <c r="ER823">
        <v>55.26</v>
      </c>
      <c r="ES823">
        <v>55.26</v>
      </c>
      <c r="ET823">
        <v>0</v>
      </c>
      <c r="EU823">
        <v>0</v>
      </c>
      <c r="EV823">
        <v>0</v>
      </c>
      <c r="EW823">
        <v>0</v>
      </c>
      <c r="EX823">
        <v>0</v>
      </c>
      <c r="FQ823">
        <v>0</v>
      </c>
      <c r="FR823">
        <f t="shared" si="828"/>
        <v>0</v>
      </c>
      <c r="FS823">
        <v>0</v>
      </c>
      <c r="FT823" t="s">
        <v>28</v>
      </c>
      <c r="FU823" t="s">
        <v>29</v>
      </c>
      <c r="FX823">
        <v>127.8</v>
      </c>
      <c r="FY823">
        <v>80.75</v>
      </c>
      <c r="GA823" t="s">
        <v>3</v>
      </c>
      <c r="GD823">
        <v>1</v>
      </c>
      <c r="GF823">
        <v>-35545874</v>
      </c>
      <c r="GG823">
        <v>2</v>
      </c>
      <c r="GH823">
        <v>1</v>
      </c>
      <c r="GI823">
        <v>-2</v>
      </c>
      <c r="GJ823">
        <v>0</v>
      </c>
      <c r="GK823">
        <v>0</v>
      </c>
      <c r="GL823">
        <f t="shared" si="829"/>
        <v>0</v>
      </c>
      <c r="GM823">
        <f t="shared" si="830"/>
        <v>28887.17</v>
      </c>
      <c r="GN823">
        <f t="shared" si="831"/>
        <v>28887.17</v>
      </c>
      <c r="GO823">
        <f t="shared" si="832"/>
        <v>0</v>
      </c>
      <c r="GP823">
        <f t="shared" si="833"/>
        <v>0</v>
      </c>
      <c r="GR823">
        <v>0</v>
      </c>
      <c r="GS823">
        <v>0</v>
      </c>
      <c r="GT823">
        <v>0</v>
      </c>
      <c r="GU823" t="s">
        <v>3</v>
      </c>
      <c r="GV823">
        <f t="shared" si="834"/>
        <v>0</v>
      </c>
      <c r="GW823">
        <v>1</v>
      </c>
      <c r="GX823">
        <f t="shared" si="835"/>
        <v>0</v>
      </c>
      <c r="HA823">
        <v>0</v>
      </c>
      <c r="HB823">
        <v>0</v>
      </c>
      <c r="HC823">
        <f t="shared" si="836"/>
        <v>0</v>
      </c>
      <c r="IK823">
        <v>0</v>
      </c>
    </row>
    <row r="824" spans="1:245" x14ac:dyDescent="0.2">
      <c r="A824">
        <v>17</v>
      </c>
      <c r="B824">
        <v>1</v>
      </c>
      <c r="C824">
        <f>ROW(SmtRes!A1768)</f>
        <v>1768</v>
      </c>
      <c r="D824">
        <f>ROW(EtalonRes!A1754)</f>
        <v>1754</v>
      </c>
      <c r="E824" t="s">
        <v>666</v>
      </c>
      <c r="F824" t="s">
        <v>667</v>
      </c>
      <c r="G824" t="s">
        <v>668</v>
      </c>
      <c r="H824" t="s">
        <v>65</v>
      </c>
      <c r="I824">
        <f>ROUND((2470*0.2)/100,9)</f>
        <v>4.9400000000000004</v>
      </c>
      <c r="J824">
        <v>0</v>
      </c>
      <c r="O824">
        <f t="shared" si="802"/>
        <v>3210.35</v>
      </c>
      <c r="P824">
        <f t="shared" si="803"/>
        <v>0</v>
      </c>
      <c r="Q824">
        <f t="shared" si="804"/>
        <v>2376.65</v>
      </c>
      <c r="R824">
        <f t="shared" si="805"/>
        <v>259.33999999999997</v>
      </c>
      <c r="S824">
        <f t="shared" si="806"/>
        <v>833.7</v>
      </c>
      <c r="T824">
        <f t="shared" si="807"/>
        <v>0</v>
      </c>
      <c r="U824">
        <f t="shared" si="808"/>
        <v>97.735923999999997</v>
      </c>
      <c r="V824">
        <f t="shared" si="809"/>
        <v>25.777537499999998</v>
      </c>
      <c r="W824">
        <f t="shared" si="810"/>
        <v>0</v>
      </c>
      <c r="X824">
        <f t="shared" si="811"/>
        <v>940.01</v>
      </c>
      <c r="Y824">
        <f t="shared" si="812"/>
        <v>470.01</v>
      </c>
      <c r="AA824">
        <v>47636896</v>
      </c>
      <c r="AB824">
        <f t="shared" si="813"/>
        <v>649.86672499999997</v>
      </c>
      <c r="AC824">
        <f t="shared" si="841"/>
        <v>0</v>
      </c>
      <c r="AD824">
        <f>ROUND((((((ET824*1.25)*1.15))-(((EU824*1.25)*1.15)))+AE824),6)</f>
        <v>481.10250000000002</v>
      </c>
      <c r="AE824">
        <f>ROUND((((EU824*1.25)*1.15)),6)</f>
        <v>52.497500000000002</v>
      </c>
      <c r="AF824">
        <f>ROUND((((EV824*1.15)*1.15)),6)</f>
        <v>168.76422500000001</v>
      </c>
      <c r="AG824">
        <f t="shared" si="815"/>
        <v>0</v>
      </c>
      <c r="AH824">
        <f>(((EW824*1.15)*1.15))</f>
        <v>19.784599999999998</v>
      </c>
      <c r="AI824">
        <f>(((EX824*1.25)*1.15))</f>
        <v>5.2181249999999988</v>
      </c>
      <c r="AJ824">
        <f t="shared" si="816"/>
        <v>0</v>
      </c>
      <c r="AK824">
        <v>462.29</v>
      </c>
      <c r="AL824">
        <v>0</v>
      </c>
      <c r="AM824">
        <v>334.68</v>
      </c>
      <c r="AN824">
        <v>36.520000000000003</v>
      </c>
      <c r="AO824">
        <v>127.61</v>
      </c>
      <c r="AP824">
        <v>0</v>
      </c>
      <c r="AQ824">
        <v>14.96</v>
      </c>
      <c r="AR824">
        <v>3.63</v>
      </c>
      <c r="AS824">
        <v>0</v>
      </c>
      <c r="AT824">
        <v>86</v>
      </c>
      <c r="AU824">
        <v>43</v>
      </c>
      <c r="AV824">
        <v>1</v>
      </c>
      <c r="AW824">
        <v>1</v>
      </c>
      <c r="AZ824">
        <v>1</v>
      </c>
      <c r="BA824">
        <v>1</v>
      </c>
      <c r="BB824">
        <v>1</v>
      </c>
      <c r="BC824">
        <v>1</v>
      </c>
      <c r="BD824" t="s">
        <v>3</v>
      </c>
      <c r="BE824" t="s">
        <v>3</v>
      </c>
      <c r="BF824" t="s">
        <v>3</v>
      </c>
      <c r="BG824" t="s">
        <v>3</v>
      </c>
      <c r="BH824">
        <v>0</v>
      </c>
      <c r="BI824">
        <v>1</v>
      </c>
      <c r="BJ824" t="s">
        <v>669</v>
      </c>
      <c r="BM824">
        <v>1002</v>
      </c>
      <c r="BN824">
        <v>0</v>
      </c>
      <c r="BO824" t="s">
        <v>3</v>
      </c>
      <c r="BP824">
        <v>0</v>
      </c>
      <c r="BQ824">
        <v>2</v>
      </c>
      <c r="BR824">
        <v>0</v>
      </c>
      <c r="BS824">
        <v>1</v>
      </c>
      <c r="BT824">
        <v>1</v>
      </c>
      <c r="BU824">
        <v>1</v>
      </c>
      <c r="BV824">
        <v>1</v>
      </c>
      <c r="BW824">
        <v>1</v>
      </c>
      <c r="BX824">
        <v>1</v>
      </c>
      <c r="BY824" t="s">
        <v>3</v>
      </c>
      <c r="BZ824">
        <v>95</v>
      </c>
      <c r="CA824">
        <v>50</v>
      </c>
      <c r="CE824">
        <v>0</v>
      </c>
      <c r="CF824">
        <v>0</v>
      </c>
      <c r="CG824">
        <v>0</v>
      </c>
      <c r="CM824">
        <v>0</v>
      </c>
      <c r="CN824" t="s">
        <v>1171</v>
      </c>
      <c r="CO824">
        <v>0</v>
      </c>
      <c r="CP824">
        <f t="shared" si="817"/>
        <v>3210.3500000000004</v>
      </c>
      <c r="CQ824">
        <f t="shared" si="818"/>
        <v>0</v>
      </c>
      <c r="CR824">
        <f t="shared" si="819"/>
        <v>481.10250000000002</v>
      </c>
      <c r="CS824">
        <f t="shared" si="820"/>
        <v>52.497500000000002</v>
      </c>
      <c r="CT824">
        <f t="shared" si="821"/>
        <v>168.76422500000001</v>
      </c>
      <c r="CU824">
        <f t="shared" si="822"/>
        <v>0</v>
      </c>
      <c r="CV824">
        <f t="shared" si="823"/>
        <v>19.784599999999998</v>
      </c>
      <c r="CW824">
        <f t="shared" si="824"/>
        <v>5.2181249999999988</v>
      </c>
      <c r="CX824">
        <f t="shared" si="825"/>
        <v>0</v>
      </c>
      <c r="CY824">
        <f t="shared" si="826"/>
        <v>940.01440000000002</v>
      </c>
      <c r="CZ824">
        <f t="shared" si="827"/>
        <v>470.00720000000001</v>
      </c>
      <c r="DC824" t="s">
        <v>3</v>
      </c>
      <c r="DD824" t="s">
        <v>3</v>
      </c>
      <c r="DE824" t="s">
        <v>195</v>
      </c>
      <c r="DF824" t="s">
        <v>195</v>
      </c>
      <c r="DG824" t="s">
        <v>196</v>
      </c>
      <c r="DH824" t="s">
        <v>3</v>
      </c>
      <c r="DI824" t="s">
        <v>196</v>
      </c>
      <c r="DJ824" t="s">
        <v>195</v>
      </c>
      <c r="DK824" t="s">
        <v>3</v>
      </c>
      <c r="DL824" t="s">
        <v>3</v>
      </c>
      <c r="DM824" t="s">
        <v>3</v>
      </c>
      <c r="DN824">
        <v>0</v>
      </c>
      <c r="DO824">
        <v>0</v>
      </c>
      <c r="DP824">
        <v>1</v>
      </c>
      <c r="DQ824">
        <v>1</v>
      </c>
      <c r="DU824">
        <v>1007</v>
      </c>
      <c r="DV824" t="s">
        <v>65</v>
      </c>
      <c r="DW824" t="s">
        <v>65</v>
      </c>
      <c r="DX824">
        <v>100</v>
      </c>
      <c r="EE824">
        <v>45919545</v>
      </c>
      <c r="EF824">
        <v>2</v>
      </c>
      <c r="EG824" t="s">
        <v>24</v>
      </c>
      <c r="EH824">
        <v>0</v>
      </c>
      <c r="EI824" t="s">
        <v>3</v>
      </c>
      <c r="EJ824">
        <v>1</v>
      </c>
      <c r="EK824">
        <v>1002</v>
      </c>
      <c r="EL824" t="s">
        <v>117</v>
      </c>
      <c r="EM824" t="s">
        <v>68</v>
      </c>
      <c r="EO824" t="s">
        <v>199</v>
      </c>
      <c r="EQ824">
        <v>0</v>
      </c>
      <c r="ER824">
        <v>462.29</v>
      </c>
      <c r="ES824">
        <v>0</v>
      </c>
      <c r="ET824">
        <v>334.68</v>
      </c>
      <c r="EU824">
        <v>36.520000000000003</v>
      </c>
      <c r="EV824">
        <v>127.61</v>
      </c>
      <c r="EW824">
        <v>14.96</v>
      </c>
      <c r="EX824">
        <v>3.63</v>
      </c>
      <c r="EY824">
        <v>0</v>
      </c>
      <c r="FQ824">
        <v>0</v>
      </c>
      <c r="FR824">
        <f t="shared" si="828"/>
        <v>0</v>
      </c>
      <c r="FS824">
        <v>0</v>
      </c>
      <c r="FT824" t="s">
        <v>28</v>
      </c>
      <c r="FU824" t="s">
        <v>29</v>
      </c>
      <c r="FX824">
        <v>85.5</v>
      </c>
      <c r="FY824">
        <v>42.5</v>
      </c>
      <c r="GA824" t="s">
        <v>3</v>
      </c>
      <c r="GD824">
        <v>1</v>
      </c>
      <c r="GF824">
        <v>-1899340204</v>
      </c>
      <c r="GG824">
        <v>2</v>
      </c>
      <c r="GH824">
        <v>1</v>
      </c>
      <c r="GI824">
        <v>-2</v>
      </c>
      <c r="GJ824">
        <v>0</v>
      </c>
      <c r="GK824">
        <v>0</v>
      </c>
      <c r="GL824">
        <f t="shared" si="829"/>
        <v>0</v>
      </c>
      <c r="GM824">
        <f t="shared" si="830"/>
        <v>4620.37</v>
      </c>
      <c r="GN824">
        <f t="shared" si="831"/>
        <v>4620.37</v>
      </c>
      <c r="GO824">
        <f t="shared" si="832"/>
        <v>0</v>
      </c>
      <c r="GP824">
        <f t="shared" si="833"/>
        <v>0</v>
      </c>
      <c r="GR824">
        <v>0</v>
      </c>
      <c r="GS824">
        <v>3</v>
      </c>
      <c r="GT824">
        <v>0</v>
      </c>
      <c r="GU824" t="s">
        <v>3</v>
      </c>
      <c r="GV824">
        <f t="shared" si="834"/>
        <v>0</v>
      </c>
      <c r="GW824">
        <v>1</v>
      </c>
      <c r="GX824">
        <f t="shared" si="835"/>
        <v>0</v>
      </c>
      <c r="HA824">
        <v>0</v>
      </c>
      <c r="HB824">
        <v>0</v>
      </c>
      <c r="HC824">
        <f t="shared" si="836"/>
        <v>0</v>
      </c>
      <c r="IK824">
        <v>0</v>
      </c>
    </row>
    <row r="825" spans="1:245" x14ac:dyDescent="0.2">
      <c r="A825">
        <v>17</v>
      </c>
      <c r="B825">
        <v>1</v>
      </c>
      <c r="C825">
        <f>ROW(SmtRes!A1772)</f>
        <v>1772</v>
      </c>
      <c r="D825">
        <f>ROW(EtalonRes!A1758)</f>
        <v>1758</v>
      </c>
      <c r="E825" t="s">
        <v>666</v>
      </c>
      <c r="F825" t="s">
        <v>667</v>
      </c>
      <c r="G825" t="s">
        <v>668</v>
      </c>
      <c r="H825" t="s">
        <v>65</v>
      </c>
      <c r="I825">
        <f>ROUND((2470*0.2)/100,9)</f>
        <v>4.9400000000000004</v>
      </c>
      <c r="J825">
        <v>0</v>
      </c>
      <c r="O825">
        <f t="shared" si="802"/>
        <v>3210.35</v>
      </c>
      <c r="P825">
        <f t="shared" si="803"/>
        <v>0</v>
      </c>
      <c r="Q825">
        <f t="shared" si="804"/>
        <v>2376.65</v>
      </c>
      <c r="R825">
        <f t="shared" si="805"/>
        <v>259.33999999999997</v>
      </c>
      <c r="S825">
        <f t="shared" si="806"/>
        <v>833.7</v>
      </c>
      <c r="T825">
        <f t="shared" si="807"/>
        <v>0</v>
      </c>
      <c r="U825">
        <f t="shared" si="808"/>
        <v>97.735923999999997</v>
      </c>
      <c r="V825">
        <f t="shared" si="809"/>
        <v>25.777537499999998</v>
      </c>
      <c r="W825">
        <f t="shared" si="810"/>
        <v>0</v>
      </c>
      <c r="X825">
        <f t="shared" si="811"/>
        <v>940.01</v>
      </c>
      <c r="Y825">
        <f t="shared" si="812"/>
        <v>470.01</v>
      </c>
      <c r="AA825">
        <v>47641669</v>
      </c>
      <c r="AB825">
        <f t="shared" si="813"/>
        <v>649.86672499999997</v>
      </c>
      <c r="AC825">
        <f t="shared" si="841"/>
        <v>0</v>
      </c>
      <c r="AD825">
        <f>ROUND((((((ET825*1.25)*1.15))-(((EU825*1.25)*1.15)))+AE825),6)</f>
        <v>481.10250000000002</v>
      </c>
      <c r="AE825">
        <f>ROUND((((EU825*1.25)*1.15)),6)</f>
        <v>52.497500000000002</v>
      </c>
      <c r="AF825">
        <f>ROUND((((EV825*1.15)*1.15)),6)</f>
        <v>168.76422500000001</v>
      </c>
      <c r="AG825">
        <f t="shared" si="815"/>
        <v>0</v>
      </c>
      <c r="AH825">
        <f>(((EW825*1.15)*1.15))</f>
        <v>19.784599999999998</v>
      </c>
      <c r="AI825">
        <f>(((EX825*1.25)*1.15))</f>
        <v>5.2181249999999988</v>
      </c>
      <c r="AJ825">
        <f t="shared" si="816"/>
        <v>0</v>
      </c>
      <c r="AK825">
        <v>462.29</v>
      </c>
      <c r="AL825">
        <v>0</v>
      </c>
      <c r="AM825">
        <v>334.68</v>
      </c>
      <c r="AN825">
        <v>36.520000000000003</v>
      </c>
      <c r="AO825">
        <v>127.61</v>
      </c>
      <c r="AP825">
        <v>0</v>
      </c>
      <c r="AQ825">
        <v>14.96</v>
      </c>
      <c r="AR825">
        <v>3.63</v>
      </c>
      <c r="AS825">
        <v>0</v>
      </c>
      <c r="AT825">
        <v>86</v>
      </c>
      <c r="AU825">
        <v>43</v>
      </c>
      <c r="AV825">
        <v>1</v>
      </c>
      <c r="AW825">
        <v>1</v>
      </c>
      <c r="AZ825">
        <v>1</v>
      </c>
      <c r="BA825">
        <v>1</v>
      </c>
      <c r="BB825">
        <v>1</v>
      </c>
      <c r="BC825">
        <v>1</v>
      </c>
      <c r="BD825" t="s">
        <v>3</v>
      </c>
      <c r="BE825" t="s">
        <v>3</v>
      </c>
      <c r="BF825" t="s">
        <v>3</v>
      </c>
      <c r="BG825" t="s">
        <v>3</v>
      </c>
      <c r="BH825">
        <v>0</v>
      </c>
      <c r="BI825">
        <v>1</v>
      </c>
      <c r="BJ825" t="s">
        <v>669</v>
      </c>
      <c r="BM825">
        <v>1002</v>
      </c>
      <c r="BN825">
        <v>0</v>
      </c>
      <c r="BO825" t="s">
        <v>3</v>
      </c>
      <c r="BP825">
        <v>0</v>
      </c>
      <c r="BQ825">
        <v>2</v>
      </c>
      <c r="BR825">
        <v>0</v>
      </c>
      <c r="BS825">
        <v>1</v>
      </c>
      <c r="BT825">
        <v>1</v>
      </c>
      <c r="BU825">
        <v>1</v>
      </c>
      <c r="BV825">
        <v>1</v>
      </c>
      <c r="BW825">
        <v>1</v>
      </c>
      <c r="BX825">
        <v>1</v>
      </c>
      <c r="BY825" t="s">
        <v>3</v>
      </c>
      <c r="BZ825">
        <v>95</v>
      </c>
      <c r="CA825">
        <v>50</v>
      </c>
      <c r="CE825">
        <v>0</v>
      </c>
      <c r="CF825">
        <v>0</v>
      </c>
      <c r="CG825">
        <v>0</v>
      </c>
      <c r="CM825">
        <v>0</v>
      </c>
      <c r="CN825" t="s">
        <v>1171</v>
      </c>
      <c r="CO825">
        <v>0</v>
      </c>
      <c r="CP825">
        <f t="shared" si="817"/>
        <v>3210.3500000000004</v>
      </c>
      <c r="CQ825">
        <f t="shared" si="818"/>
        <v>0</v>
      </c>
      <c r="CR825">
        <f t="shared" si="819"/>
        <v>481.10250000000002</v>
      </c>
      <c r="CS825">
        <f t="shared" si="820"/>
        <v>52.497500000000002</v>
      </c>
      <c r="CT825">
        <f t="shared" si="821"/>
        <v>168.76422500000001</v>
      </c>
      <c r="CU825">
        <f t="shared" si="822"/>
        <v>0</v>
      </c>
      <c r="CV825">
        <f t="shared" si="823"/>
        <v>19.784599999999998</v>
      </c>
      <c r="CW825">
        <f t="shared" si="824"/>
        <v>5.2181249999999988</v>
      </c>
      <c r="CX825">
        <f t="shared" si="825"/>
        <v>0</v>
      </c>
      <c r="CY825">
        <f t="shared" si="826"/>
        <v>940.01440000000002</v>
      </c>
      <c r="CZ825">
        <f t="shared" si="827"/>
        <v>470.00720000000001</v>
      </c>
      <c r="DC825" t="s">
        <v>3</v>
      </c>
      <c r="DD825" t="s">
        <v>3</v>
      </c>
      <c r="DE825" t="s">
        <v>195</v>
      </c>
      <c r="DF825" t="s">
        <v>195</v>
      </c>
      <c r="DG825" t="s">
        <v>196</v>
      </c>
      <c r="DH825" t="s">
        <v>3</v>
      </c>
      <c r="DI825" t="s">
        <v>196</v>
      </c>
      <c r="DJ825" t="s">
        <v>195</v>
      </c>
      <c r="DK825" t="s">
        <v>3</v>
      </c>
      <c r="DL825" t="s">
        <v>3</v>
      </c>
      <c r="DM825" t="s">
        <v>3</v>
      </c>
      <c r="DN825">
        <v>0</v>
      </c>
      <c r="DO825">
        <v>0</v>
      </c>
      <c r="DP825">
        <v>1</v>
      </c>
      <c r="DQ825">
        <v>1</v>
      </c>
      <c r="DU825">
        <v>1007</v>
      </c>
      <c r="DV825" t="s">
        <v>65</v>
      </c>
      <c r="DW825" t="s">
        <v>65</v>
      </c>
      <c r="DX825">
        <v>100</v>
      </c>
      <c r="EE825">
        <v>45919545</v>
      </c>
      <c r="EF825">
        <v>2</v>
      </c>
      <c r="EG825" t="s">
        <v>24</v>
      </c>
      <c r="EH825">
        <v>0</v>
      </c>
      <c r="EI825" t="s">
        <v>3</v>
      </c>
      <c r="EJ825">
        <v>1</v>
      </c>
      <c r="EK825">
        <v>1002</v>
      </c>
      <c r="EL825" t="s">
        <v>117</v>
      </c>
      <c r="EM825" t="s">
        <v>68</v>
      </c>
      <c r="EO825" t="s">
        <v>199</v>
      </c>
      <c r="EQ825">
        <v>0</v>
      </c>
      <c r="ER825">
        <v>462.29</v>
      </c>
      <c r="ES825">
        <v>0</v>
      </c>
      <c r="ET825">
        <v>334.68</v>
      </c>
      <c r="EU825">
        <v>36.520000000000003</v>
      </c>
      <c r="EV825">
        <v>127.61</v>
      </c>
      <c r="EW825">
        <v>14.96</v>
      </c>
      <c r="EX825">
        <v>3.63</v>
      </c>
      <c r="EY825">
        <v>0</v>
      </c>
      <c r="FQ825">
        <v>0</v>
      </c>
      <c r="FR825">
        <f t="shared" si="828"/>
        <v>0</v>
      </c>
      <c r="FS825">
        <v>0</v>
      </c>
      <c r="FT825" t="s">
        <v>28</v>
      </c>
      <c r="FU825" t="s">
        <v>29</v>
      </c>
      <c r="FX825">
        <v>85.5</v>
      </c>
      <c r="FY825">
        <v>42.5</v>
      </c>
      <c r="GA825" t="s">
        <v>3</v>
      </c>
      <c r="GD825">
        <v>1</v>
      </c>
      <c r="GF825">
        <v>-1899340204</v>
      </c>
      <c r="GG825">
        <v>2</v>
      </c>
      <c r="GH825">
        <v>1</v>
      </c>
      <c r="GI825">
        <v>-2</v>
      </c>
      <c r="GJ825">
        <v>0</v>
      </c>
      <c r="GK825">
        <v>0</v>
      </c>
      <c r="GL825">
        <f t="shared" si="829"/>
        <v>0</v>
      </c>
      <c r="GM825">
        <f t="shared" si="830"/>
        <v>4620.37</v>
      </c>
      <c r="GN825">
        <f t="shared" si="831"/>
        <v>4620.37</v>
      </c>
      <c r="GO825">
        <f t="shared" si="832"/>
        <v>0</v>
      </c>
      <c r="GP825">
        <f t="shared" si="833"/>
        <v>0</v>
      </c>
      <c r="GR825">
        <v>0</v>
      </c>
      <c r="GS825">
        <v>0</v>
      </c>
      <c r="GT825">
        <v>0</v>
      </c>
      <c r="GU825" t="s">
        <v>3</v>
      </c>
      <c r="GV825">
        <f t="shared" si="834"/>
        <v>0</v>
      </c>
      <c r="GW825">
        <v>1</v>
      </c>
      <c r="GX825">
        <f t="shared" si="835"/>
        <v>0</v>
      </c>
      <c r="HA825">
        <v>0</v>
      </c>
      <c r="HB825">
        <v>0</v>
      </c>
      <c r="HC825">
        <f t="shared" si="836"/>
        <v>0</v>
      </c>
      <c r="IK825">
        <v>0</v>
      </c>
    </row>
    <row r="826" spans="1:245" x14ac:dyDescent="0.2">
      <c r="A826">
        <v>17</v>
      </c>
      <c r="B826">
        <v>1</v>
      </c>
      <c r="C826">
        <f>ROW(SmtRes!A1781)</f>
        <v>1781</v>
      </c>
      <c r="D826">
        <f>ROW(EtalonRes!A1767)</f>
        <v>1767</v>
      </c>
      <c r="E826" t="s">
        <v>670</v>
      </c>
      <c r="F826" t="s">
        <v>426</v>
      </c>
      <c r="G826" t="s">
        <v>427</v>
      </c>
      <c r="H826" t="s">
        <v>122</v>
      </c>
      <c r="I826">
        <f>ROUND(410/100,9)</f>
        <v>4.0999999999999996</v>
      </c>
      <c r="J826">
        <v>0</v>
      </c>
      <c r="O826">
        <f t="shared" si="802"/>
        <v>19083.5</v>
      </c>
      <c r="P826">
        <f t="shared" si="803"/>
        <v>15129.21</v>
      </c>
      <c r="Q826">
        <f t="shared" si="804"/>
        <v>464.31</v>
      </c>
      <c r="R826">
        <f t="shared" si="805"/>
        <v>56.82</v>
      </c>
      <c r="S826">
        <f t="shared" si="806"/>
        <v>3489.98</v>
      </c>
      <c r="T826">
        <f t="shared" si="807"/>
        <v>0</v>
      </c>
      <c r="U826">
        <f t="shared" si="808"/>
        <v>412.52477999999985</v>
      </c>
      <c r="V826">
        <f t="shared" si="809"/>
        <v>4.2434999999999992</v>
      </c>
      <c r="W826">
        <f t="shared" si="810"/>
        <v>0</v>
      </c>
      <c r="X826">
        <f t="shared" si="811"/>
        <v>4539.8999999999996</v>
      </c>
      <c r="Y826">
        <f t="shared" si="812"/>
        <v>2872.91</v>
      </c>
      <c r="AA826">
        <v>47636896</v>
      </c>
      <c r="AB826">
        <f t="shared" si="813"/>
        <v>4654.5101500000001</v>
      </c>
      <c r="AC826">
        <f t="shared" si="841"/>
        <v>3690.05</v>
      </c>
      <c r="AD826">
        <f>ROUND((((((ET826*1.25)*1.15))-(((EU826*1.25)*1.15)))+AE826),6)</f>
        <v>113.24625</v>
      </c>
      <c r="AE826">
        <f>ROUND((((EU826*1.25)*1.15)),6)</f>
        <v>13.8575</v>
      </c>
      <c r="AF826">
        <f>ROUND((((EV826*1.15)*1.15)),6)</f>
        <v>851.21389999999997</v>
      </c>
      <c r="AG826">
        <f t="shared" si="815"/>
        <v>0</v>
      </c>
      <c r="AH826">
        <f>(((EW826*1.15)*1.15))</f>
        <v>100.61579999999998</v>
      </c>
      <c r="AI826">
        <f>(((EX826*1.25)*1.15))</f>
        <v>1.0349999999999999</v>
      </c>
      <c r="AJ826">
        <f t="shared" si="816"/>
        <v>0</v>
      </c>
      <c r="AK826">
        <v>4412.47</v>
      </c>
      <c r="AL826">
        <v>3690.05</v>
      </c>
      <c r="AM826">
        <v>78.78</v>
      </c>
      <c r="AN826">
        <v>9.64</v>
      </c>
      <c r="AO826">
        <v>643.64</v>
      </c>
      <c r="AP826">
        <v>0</v>
      </c>
      <c r="AQ826">
        <v>76.08</v>
      </c>
      <c r="AR826">
        <v>0.72</v>
      </c>
      <c r="AS826">
        <v>0</v>
      </c>
      <c r="AT826">
        <v>128</v>
      </c>
      <c r="AU826">
        <v>81</v>
      </c>
      <c r="AV826">
        <v>1</v>
      </c>
      <c r="AW826">
        <v>1</v>
      </c>
      <c r="AZ826">
        <v>1</v>
      </c>
      <c r="BA826">
        <v>1</v>
      </c>
      <c r="BB826">
        <v>1</v>
      </c>
      <c r="BC826">
        <v>1</v>
      </c>
      <c r="BD826" t="s">
        <v>3</v>
      </c>
      <c r="BE826" t="s">
        <v>3</v>
      </c>
      <c r="BF826" t="s">
        <v>3</v>
      </c>
      <c r="BG826" t="s">
        <v>3</v>
      </c>
      <c r="BH826">
        <v>0</v>
      </c>
      <c r="BI826">
        <v>1</v>
      </c>
      <c r="BJ826" t="s">
        <v>428</v>
      </c>
      <c r="BM826">
        <v>27001</v>
      </c>
      <c r="BN826">
        <v>0</v>
      </c>
      <c r="BO826" t="s">
        <v>3</v>
      </c>
      <c r="BP826">
        <v>0</v>
      </c>
      <c r="BQ826">
        <v>2</v>
      </c>
      <c r="BR826">
        <v>0</v>
      </c>
      <c r="BS826">
        <v>1</v>
      </c>
      <c r="BT826">
        <v>1</v>
      </c>
      <c r="BU826">
        <v>1</v>
      </c>
      <c r="BV826">
        <v>1</v>
      </c>
      <c r="BW826">
        <v>1</v>
      </c>
      <c r="BX826">
        <v>1</v>
      </c>
      <c r="BY826" t="s">
        <v>3</v>
      </c>
      <c r="BZ826">
        <v>142</v>
      </c>
      <c r="CA826">
        <v>95</v>
      </c>
      <c r="CE826">
        <v>0</v>
      </c>
      <c r="CF826">
        <v>0</v>
      </c>
      <c r="CG826">
        <v>0</v>
      </c>
      <c r="CM826">
        <v>0</v>
      </c>
      <c r="CN826" t="s">
        <v>1171</v>
      </c>
      <c r="CO826">
        <v>0</v>
      </c>
      <c r="CP826">
        <f t="shared" si="817"/>
        <v>19083.5</v>
      </c>
      <c r="CQ826">
        <f t="shared" si="818"/>
        <v>3690.05</v>
      </c>
      <c r="CR826">
        <f t="shared" si="819"/>
        <v>113.24625</v>
      </c>
      <c r="CS826">
        <f t="shared" si="820"/>
        <v>13.8575</v>
      </c>
      <c r="CT826">
        <f t="shared" si="821"/>
        <v>851.21389999999997</v>
      </c>
      <c r="CU826">
        <f t="shared" si="822"/>
        <v>0</v>
      </c>
      <c r="CV826">
        <f t="shared" si="823"/>
        <v>100.61579999999998</v>
      </c>
      <c r="CW826">
        <f t="shared" si="824"/>
        <v>1.0349999999999999</v>
      </c>
      <c r="CX826">
        <f t="shared" si="825"/>
        <v>0</v>
      </c>
      <c r="CY826">
        <f t="shared" si="826"/>
        <v>4539.9040000000005</v>
      </c>
      <c r="CZ826">
        <f t="shared" si="827"/>
        <v>2872.9079999999999</v>
      </c>
      <c r="DC826" t="s">
        <v>3</v>
      </c>
      <c r="DD826" t="s">
        <v>3</v>
      </c>
      <c r="DE826" t="s">
        <v>195</v>
      </c>
      <c r="DF826" t="s">
        <v>195</v>
      </c>
      <c r="DG826" t="s">
        <v>196</v>
      </c>
      <c r="DH826" t="s">
        <v>3</v>
      </c>
      <c r="DI826" t="s">
        <v>196</v>
      </c>
      <c r="DJ826" t="s">
        <v>195</v>
      </c>
      <c r="DK826" t="s">
        <v>3</v>
      </c>
      <c r="DL826" t="s">
        <v>3</v>
      </c>
      <c r="DM826" t="s">
        <v>3</v>
      </c>
      <c r="DN826">
        <v>0</v>
      </c>
      <c r="DO826">
        <v>0</v>
      </c>
      <c r="DP826">
        <v>1</v>
      </c>
      <c r="DQ826">
        <v>1</v>
      </c>
      <c r="DU826">
        <v>1003</v>
      </c>
      <c r="DV826" t="s">
        <v>122</v>
      </c>
      <c r="DW826" t="s">
        <v>122</v>
      </c>
      <c r="DX826">
        <v>100</v>
      </c>
      <c r="EE826">
        <v>45919611</v>
      </c>
      <c r="EF826">
        <v>2</v>
      </c>
      <c r="EG826" t="s">
        <v>24</v>
      </c>
      <c r="EH826">
        <v>0</v>
      </c>
      <c r="EI826" t="s">
        <v>3</v>
      </c>
      <c r="EJ826">
        <v>1</v>
      </c>
      <c r="EK826">
        <v>27001</v>
      </c>
      <c r="EL826" t="s">
        <v>429</v>
      </c>
      <c r="EM826" t="s">
        <v>430</v>
      </c>
      <c r="EO826" t="s">
        <v>199</v>
      </c>
      <c r="EQ826">
        <v>0</v>
      </c>
      <c r="ER826">
        <v>4412.47</v>
      </c>
      <c r="ES826">
        <v>3690.05</v>
      </c>
      <c r="ET826">
        <v>78.78</v>
      </c>
      <c r="EU826">
        <v>9.64</v>
      </c>
      <c r="EV826">
        <v>643.64</v>
      </c>
      <c r="EW826">
        <v>76.08</v>
      </c>
      <c r="EX826">
        <v>0.72</v>
      </c>
      <c r="EY826">
        <v>0</v>
      </c>
      <c r="FQ826">
        <v>0</v>
      </c>
      <c r="FR826">
        <f t="shared" si="828"/>
        <v>0</v>
      </c>
      <c r="FS826">
        <v>0</v>
      </c>
      <c r="FT826" t="s">
        <v>28</v>
      </c>
      <c r="FU826" t="s">
        <v>29</v>
      </c>
      <c r="FX826">
        <v>127.8</v>
      </c>
      <c r="FY826">
        <v>80.75</v>
      </c>
      <c r="GA826" t="s">
        <v>3</v>
      </c>
      <c r="GD826">
        <v>1</v>
      </c>
      <c r="GF826">
        <v>-1554983997</v>
      </c>
      <c r="GG826">
        <v>2</v>
      </c>
      <c r="GH826">
        <v>1</v>
      </c>
      <c r="GI826">
        <v>-2</v>
      </c>
      <c r="GJ826">
        <v>0</v>
      </c>
      <c r="GK826">
        <v>0</v>
      </c>
      <c r="GL826">
        <f t="shared" si="829"/>
        <v>0</v>
      </c>
      <c r="GM826">
        <f t="shared" si="830"/>
        <v>26496.31</v>
      </c>
      <c r="GN826">
        <f t="shared" si="831"/>
        <v>26496.31</v>
      </c>
      <c r="GO826">
        <f t="shared" si="832"/>
        <v>0</v>
      </c>
      <c r="GP826">
        <f t="shared" si="833"/>
        <v>0</v>
      </c>
      <c r="GR826">
        <v>0</v>
      </c>
      <c r="GS826">
        <v>3</v>
      </c>
      <c r="GT826">
        <v>0</v>
      </c>
      <c r="GU826" t="s">
        <v>3</v>
      </c>
      <c r="GV826">
        <f t="shared" si="834"/>
        <v>0</v>
      </c>
      <c r="GW826">
        <v>1</v>
      </c>
      <c r="GX826">
        <f t="shared" si="835"/>
        <v>0</v>
      </c>
      <c r="HA826">
        <v>0</v>
      </c>
      <c r="HB826">
        <v>0</v>
      </c>
      <c r="HC826">
        <f t="shared" si="836"/>
        <v>0</v>
      </c>
      <c r="IK826">
        <v>0</v>
      </c>
    </row>
    <row r="827" spans="1:245" x14ac:dyDescent="0.2">
      <c r="A827">
        <v>17</v>
      </c>
      <c r="B827">
        <v>1</v>
      </c>
      <c r="C827">
        <f>ROW(SmtRes!A1790)</f>
        <v>1790</v>
      </c>
      <c r="D827">
        <f>ROW(EtalonRes!A1776)</f>
        <v>1776</v>
      </c>
      <c r="E827" t="s">
        <v>670</v>
      </c>
      <c r="F827" t="s">
        <v>426</v>
      </c>
      <c r="G827" t="s">
        <v>427</v>
      </c>
      <c r="H827" t="s">
        <v>122</v>
      </c>
      <c r="I827">
        <f>ROUND(410/100,9)</f>
        <v>4.0999999999999996</v>
      </c>
      <c r="J827">
        <v>0</v>
      </c>
      <c r="O827">
        <f t="shared" si="802"/>
        <v>19083.5</v>
      </c>
      <c r="P827">
        <f t="shared" si="803"/>
        <v>15129.21</v>
      </c>
      <c r="Q827">
        <f t="shared" si="804"/>
        <v>464.31</v>
      </c>
      <c r="R827">
        <f t="shared" si="805"/>
        <v>56.82</v>
      </c>
      <c r="S827">
        <f t="shared" si="806"/>
        <v>3489.98</v>
      </c>
      <c r="T827">
        <f t="shared" si="807"/>
        <v>0</v>
      </c>
      <c r="U827">
        <f t="shared" si="808"/>
        <v>412.52477999999985</v>
      </c>
      <c r="V827">
        <f t="shared" si="809"/>
        <v>4.2434999999999992</v>
      </c>
      <c r="W827">
        <f t="shared" si="810"/>
        <v>0</v>
      </c>
      <c r="X827">
        <f t="shared" si="811"/>
        <v>4539.8999999999996</v>
      </c>
      <c r="Y827">
        <f t="shared" si="812"/>
        <v>2872.91</v>
      </c>
      <c r="AA827">
        <v>47641669</v>
      </c>
      <c r="AB827">
        <f t="shared" si="813"/>
        <v>4654.5101500000001</v>
      </c>
      <c r="AC827">
        <f t="shared" si="841"/>
        <v>3690.05</v>
      </c>
      <c r="AD827">
        <f>ROUND((((((ET827*1.25)*1.15))-(((EU827*1.25)*1.15)))+AE827),6)</f>
        <v>113.24625</v>
      </c>
      <c r="AE827">
        <f>ROUND((((EU827*1.25)*1.15)),6)</f>
        <v>13.8575</v>
      </c>
      <c r="AF827">
        <f>ROUND((((EV827*1.15)*1.15)),6)</f>
        <v>851.21389999999997</v>
      </c>
      <c r="AG827">
        <f t="shared" si="815"/>
        <v>0</v>
      </c>
      <c r="AH827">
        <f>(((EW827*1.15)*1.15))</f>
        <v>100.61579999999998</v>
      </c>
      <c r="AI827">
        <f>(((EX827*1.25)*1.15))</f>
        <v>1.0349999999999999</v>
      </c>
      <c r="AJ827">
        <f t="shared" si="816"/>
        <v>0</v>
      </c>
      <c r="AK827">
        <v>4412.47</v>
      </c>
      <c r="AL827">
        <v>3690.05</v>
      </c>
      <c r="AM827">
        <v>78.78</v>
      </c>
      <c r="AN827">
        <v>9.64</v>
      </c>
      <c r="AO827">
        <v>643.64</v>
      </c>
      <c r="AP827">
        <v>0</v>
      </c>
      <c r="AQ827">
        <v>76.08</v>
      </c>
      <c r="AR827">
        <v>0.72</v>
      </c>
      <c r="AS827">
        <v>0</v>
      </c>
      <c r="AT827">
        <v>128</v>
      </c>
      <c r="AU827">
        <v>81</v>
      </c>
      <c r="AV827">
        <v>1</v>
      </c>
      <c r="AW827">
        <v>1</v>
      </c>
      <c r="AZ827">
        <v>1</v>
      </c>
      <c r="BA827">
        <v>1</v>
      </c>
      <c r="BB827">
        <v>1</v>
      </c>
      <c r="BC827">
        <v>1</v>
      </c>
      <c r="BD827" t="s">
        <v>3</v>
      </c>
      <c r="BE827" t="s">
        <v>3</v>
      </c>
      <c r="BF827" t="s">
        <v>3</v>
      </c>
      <c r="BG827" t="s">
        <v>3</v>
      </c>
      <c r="BH827">
        <v>0</v>
      </c>
      <c r="BI827">
        <v>1</v>
      </c>
      <c r="BJ827" t="s">
        <v>428</v>
      </c>
      <c r="BM827">
        <v>27001</v>
      </c>
      <c r="BN827">
        <v>0</v>
      </c>
      <c r="BO827" t="s">
        <v>3</v>
      </c>
      <c r="BP827">
        <v>0</v>
      </c>
      <c r="BQ827">
        <v>2</v>
      </c>
      <c r="BR827">
        <v>0</v>
      </c>
      <c r="BS827">
        <v>1</v>
      </c>
      <c r="BT827">
        <v>1</v>
      </c>
      <c r="BU827">
        <v>1</v>
      </c>
      <c r="BV827">
        <v>1</v>
      </c>
      <c r="BW827">
        <v>1</v>
      </c>
      <c r="BX827">
        <v>1</v>
      </c>
      <c r="BY827" t="s">
        <v>3</v>
      </c>
      <c r="BZ827">
        <v>142</v>
      </c>
      <c r="CA827">
        <v>95</v>
      </c>
      <c r="CE827">
        <v>0</v>
      </c>
      <c r="CF827">
        <v>0</v>
      </c>
      <c r="CG827">
        <v>0</v>
      </c>
      <c r="CM827">
        <v>0</v>
      </c>
      <c r="CN827" t="s">
        <v>1171</v>
      </c>
      <c r="CO827">
        <v>0</v>
      </c>
      <c r="CP827">
        <f t="shared" si="817"/>
        <v>19083.5</v>
      </c>
      <c r="CQ827">
        <f t="shared" si="818"/>
        <v>3690.05</v>
      </c>
      <c r="CR827">
        <f t="shared" si="819"/>
        <v>113.24625</v>
      </c>
      <c r="CS827">
        <f t="shared" si="820"/>
        <v>13.8575</v>
      </c>
      <c r="CT827">
        <f t="shared" si="821"/>
        <v>851.21389999999997</v>
      </c>
      <c r="CU827">
        <f t="shared" si="822"/>
        <v>0</v>
      </c>
      <c r="CV827">
        <f t="shared" si="823"/>
        <v>100.61579999999998</v>
      </c>
      <c r="CW827">
        <f t="shared" si="824"/>
        <v>1.0349999999999999</v>
      </c>
      <c r="CX827">
        <f t="shared" si="825"/>
        <v>0</v>
      </c>
      <c r="CY827">
        <f t="shared" si="826"/>
        <v>4539.9040000000005</v>
      </c>
      <c r="CZ827">
        <f t="shared" si="827"/>
        <v>2872.9079999999999</v>
      </c>
      <c r="DC827" t="s">
        <v>3</v>
      </c>
      <c r="DD827" t="s">
        <v>3</v>
      </c>
      <c r="DE827" t="s">
        <v>195</v>
      </c>
      <c r="DF827" t="s">
        <v>195</v>
      </c>
      <c r="DG827" t="s">
        <v>196</v>
      </c>
      <c r="DH827" t="s">
        <v>3</v>
      </c>
      <c r="DI827" t="s">
        <v>196</v>
      </c>
      <c r="DJ827" t="s">
        <v>195</v>
      </c>
      <c r="DK827" t="s">
        <v>3</v>
      </c>
      <c r="DL827" t="s">
        <v>3</v>
      </c>
      <c r="DM827" t="s">
        <v>3</v>
      </c>
      <c r="DN827">
        <v>0</v>
      </c>
      <c r="DO827">
        <v>0</v>
      </c>
      <c r="DP827">
        <v>1</v>
      </c>
      <c r="DQ827">
        <v>1</v>
      </c>
      <c r="DU827">
        <v>1003</v>
      </c>
      <c r="DV827" t="s">
        <v>122</v>
      </c>
      <c r="DW827" t="s">
        <v>122</v>
      </c>
      <c r="DX827">
        <v>100</v>
      </c>
      <c r="EE827">
        <v>45919611</v>
      </c>
      <c r="EF827">
        <v>2</v>
      </c>
      <c r="EG827" t="s">
        <v>24</v>
      </c>
      <c r="EH827">
        <v>0</v>
      </c>
      <c r="EI827" t="s">
        <v>3</v>
      </c>
      <c r="EJ827">
        <v>1</v>
      </c>
      <c r="EK827">
        <v>27001</v>
      </c>
      <c r="EL827" t="s">
        <v>429</v>
      </c>
      <c r="EM827" t="s">
        <v>430</v>
      </c>
      <c r="EO827" t="s">
        <v>199</v>
      </c>
      <c r="EQ827">
        <v>0</v>
      </c>
      <c r="ER827">
        <v>4412.47</v>
      </c>
      <c r="ES827">
        <v>3690.05</v>
      </c>
      <c r="ET827">
        <v>78.78</v>
      </c>
      <c r="EU827">
        <v>9.64</v>
      </c>
      <c r="EV827">
        <v>643.64</v>
      </c>
      <c r="EW827">
        <v>76.08</v>
      </c>
      <c r="EX827">
        <v>0.72</v>
      </c>
      <c r="EY827">
        <v>0</v>
      </c>
      <c r="FQ827">
        <v>0</v>
      </c>
      <c r="FR827">
        <f t="shared" si="828"/>
        <v>0</v>
      </c>
      <c r="FS827">
        <v>0</v>
      </c>
      <c r="FT827" t="s">
        <v>28</v>
      </c>
      <c r="FU827" t="s">
        <v>29</v>
      </c>
      <c r="FX827">
        <v>127.8</v>
      </c>
      <c r="FY827">
        <v>80.75</v>
      </c>
      <c r="GA827" t="s">
        <v>3</v>
      </c>
      <c r="GD827">
        <v>1</v>
      </c>
      <c r="GF827">
        <v>-1554983997</v>
      </c>
      <c r="GG827">
        <v>2</v>
      </c>
      <c r="GH827">
        <v>1</v>
      </c>
      <c r="GI827">
        <v>-2</v>
      </c>
      <c r="GJ827">
        <v>0</v>
      </c>
      <c r="GK827">
        <v>0</v>
      </c>
      <c r="GL827">
        <f t="shared" si="829"/>
        <v>0</v>
      </c>
      <c r="GM827">
        <f t="shared" si="830"/>
        <v>26496.31</v>
      </c>
      <c r="GN827">
        <f t="shared" si="831"/>
        <v>26496.31</v>
      </c>
      <c r="GO827">
        <f t="shared" si="832"/>
        <v>0</v>
      </c>
      <c r="GP827">
        <f t="shared" si="833"/>
        <v>0</v>
      </c>
      <c r="GR827">
        <v>0</v>
      </c>
      <c r="GS827">
        <v>0</v>
      </c>
      <c r="GT827">
        <v>0</v>
      </c>
      <c r="GU827" t="s">
        <v>3</v>
      </c>
      <c r="GV827">
        <f t="shared" si="834"/>
        <v>0</v>
      </c>
      <c r="GW827">
        <v>1</v>
      </c>
      <c r="GX827">
        <f t="shared" si="835"/>
        <v>0</v>
      </c>
      <c r="HA827">
        <v>0</v>
      </c>
      <c r="HB827">
        <v>0</v>
      </c>
      <c r="HC827">
        <f t="shared" si="836"/>
        <v>0</v>
      </c>
      <c r="IK827">
        <v>0</v>
      </c>
    </row>
    <row r="828" spans="1:245" x14ac:dyDescent="0.2">
      <c r="A828">
        <v>18</v>
      </c>
      <c r="B828">
        <v>1</v>
      </c>
      <c r="C828">
        <v>1780</v>
      </c>
      <c r="E828" t="s">
        <v>671</v>
      </c>
      <c r="F828" t="s">
        <v>672</v>
      </c>
      <c r="G828" t="s">
        <v>673</v>
      </c>
      <c r="H828" t="s">
        <v>337</v>
      </c>
      <c r="I828">
        <f>I826*J828</f>
        <v>410</v>
      </c>
      <c r="J828">
        <v>100.00000000000001</v>
      </c>
      <c r="O828">
        <f t="shared" si="802"/>
        <v>29491.3</v>
      </c>
      <c r="P828">
        <f t="shared" si="803"/>
        <v>29491.3</v>
      </c>
      <c r="Q828">
        <f t="shared" si="804"/>
        <v>0</v>
      </c>
      <c r="R828">
        <f t="shared" si="805"/>
        <v>0</v>
      </c>
      <c r="S828">
        <f t="shared" si="806"/>
        <v>0</v>
      </c>
      <c r="T828">
        <f t="shared" si="807"/>
        <v>0</v>
      </c>
      <c r="U828">
        <f t="shared" si="808"/>
        <v>0</v>
      </c>
      <c r="V828">
        <f t="shared" si="809"/>
        <v>0</v>
      </c>
      <c r="W828">
        <f t="shared" si="810"/>
        <v>0</v>
      </c>
      <c r="X828">
        <f t="shared" si="811"/>
        <v>0</v>
      </c>
      <c r="Y828">
        <f t="shared" si="812"/>
        <v>0</v>
      </c>
      <c r="AA828">
        <v>47636896</v>
      </c>
      <c r="AB828">
        <f t="shared" si="813"/>
        <v>71.930000000000007</v>
      </c>
      <c r="AC828">
        <f t="shared" si="841"/>
        <v>71.930000000000007</v>
      </c>
      <c r="AD828">
        <f>ROUND((((ET828)-(EU828))+AE828),6)</f>
        <v>0</v>
      </c>
      <c r="AE828">
        <f>ROUND((EU828),6)</f>
        <v>0</v>
      </c>
      <c r="AF828">
        <f>ROUND((EV828),6)</f>
        <v>0</v>
      </c>
      <c r="AG828">
        <f t="shared" si="815"/>
        <v>0</v>
      </c>
      <c r="AH828">
        <f>(EW828)</f>
        <v>0</v>
      </c>
      <c r="AI828">
        <f>(EX828)</f>
        <v>0</v>
      </c>
      <c r="AJ828">
        <f t="shared" si="816"/>
        <v>0</v>
      </c>
      <c r="AK828">
        <v>71.930000000000007</v>
      </c>
      <c r="AL828">
        <v>71.930000000000007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128</v>
      </c>
      <c r="AU828">
        <v>81</v>
      </c>
      <c r="AV828">
        <v>1</v>
      </c>
      <c r="AW828">
        <v>1</v>
      </c>
      <c r="AZ828">
        <v>1</v>
      </c>
      <c r="BA828">
        <v>1</v>
      </c>
      <c r="BB828">
        <v>1</v>
      </c>
      <c r="BC828">
        <v>1</v>
      </c>
      <c r="BD828" t="s">
        <v>3</v>
      </c>
      <c r="BE828" t="s">
        <v>3</v>
      </c>
      <c r="BF828" t="s">
        <v>3</v>
      </c>
      <c r="BG828" t="s">
        <v>3</v>
      </c>
      <c r="BH828">
        <v>3</v>
      </c>
      <c r="BI828">
        <v>1</v>
      </c>
      <c r="BJ828" t="s">
        <v>674</v>
      </c>
      <c r="BM828">
        <v>27001</v>
      </c>
      <c r="BN828">
        <v>0</v>
      </c>
      <c r="BO828" t="s">
        <v>3</v>
      </c>
      <c r="BP828">
        <v>0</v>
      </c>
      <c r="BQ828">
        <v>2</v>
      </c>
      <c r="BR828">
        <v>0</v>
      </c>
      <c r="BS828">
        <v>1</v>
      </c>
      <c r="BT828">
        <v>1</v>
      </c>
      <c r="BU828">
        <v>1</v>
      </c>
      <c r="BV828">
        <v>1</v>
      </c>
      <c r="BW828">
        <v>1</v>
      </c>
      <c r="BX828">
        <v>1</v>
      </c>
      <c r="BY828" t="s">
        <v>3</v>
      </c>
      <c r="BZ828">
        <v>142</v>
      </c>
      <c r="CA828">
        <v>95</v>
      </c>
      <c r="CE828">
        <v>0</v>
      </c>
      <c r="CF828">
        <v>0</v>
      </c>
      <c r="CG828">
        <v>0</v>
      </c>
      <c r="CM828">
        <v>0</v>
      </c>
      <c r="CN828" t="s">
        <v>3</v>
      </c>
      <c r="CO828">
        <v>0</v>
      </c>
      <c r="CP828">
        <f t="shared" si="817"/>
        <v>29491.3</v>
      </c>
      <c r="CQ828">
        <f t="shared" si="818"/>
        <v>71.930000000000007</v>
      </c>
      <c r="CR828">
        <f t="shared" si="819"/>
        <v>0</v>
      </c>
      <c r="CS828">
        <f t="shared" si="820"/>
        <v>0</v>
      </c>
      <c r="CT828">
        <f t="shared" si="821"/>
        <v>0</v>
      </c>
      <c r="CU828">
        <f t="shared" si="822"/>
        <v>0</v>
      </c>
      <c r="CV828">
        <f t="shared" si="823"/>
        <v>0</v>
      </c>
      <c r="CW828">
        <f t="shared" si="824"/>
        <v>0</v>
      </c>
      <c r="CX828">
        <f t="shared" si="825"/>
        <v>0</v>
      </c>
      <c r="CY828">
        <f t="shared" si="826"/>
        <v>0</v>
      </c>
      <c r="CZ828">
        <f t="shared" si="827"/>
        <v>0</v>
      </c>
      <c r="DC828" t="s">
        <v>3</v>
      </c>
      <c r="DD828" t="s">
        <v>3</v>
      </c>
      <c r="DE828" t="s">
        <v>3</v>
      </c>
      <c r="DF828" t="s">
        <v>3</v>
      </c>
      <c r="DG828" t="s">
        <v>3</v>
      </c>
      <c r="DH828" t="s">
        <v>3</v>
      </c>
      <c r="DI828" t="s">
        <v>3</v>
      </c>
      <c r="DJ828" t="s">
        <v>3</v>
      </c>
      <c r="DK828" t="s">
        <v>3</v>
      </c>
      <c r="DL828" t="s">
        <v>3</v>
      </c>
      <c r="DM828" t="s">
        <v>3</v>
      </c>
      <c r="DN828">
        <v>0</v>
      </c>
      <c r="DO828">
        <v>0</v>
      </c>
      <c r="DP828">
        <v>1</v>
      </c>
      <c r="DQ828">
        <v>1</v>
      </c>
      <c r="DU828">
        <v>1010</v>
      </c>
      <c r="DV828" t="s">
        <v>337</v>
      </c>
      <c r="DW828" t="s">
        <v>337</v>
      </c>
      <c r="DX828">
        <v>1</v>
      </c>
      <c r="EE828">
        <v>45919611</v>
      </c>
      <c r="EF828">
        <v>2</v>
      </c>
      <c r="EG828" t="s">
        <v>24</v>
      </c>
      <c r="EH828">
        <v>0</v>
      </c>
      <c r="EI828" t="s">
        <v>3</v>
      </c>
      <c r="EJ828">
        <v>1</v>
      </c>
      <c r="EK828">
        <v>27001</v>
      </c>
      <c r="EL828" t="s">
        <v>429</v>
      </c>
      <c r="EM828" t="s">
        <v>430</v>
      </c>
      <c r="EO828" t="s">
        <v>3</v>
      </c>
      <c r="EQ828">
        <v>0</v>
      </c>
      <c r="ER828">
        <v>71.930000000000007</v>
      </c>
      <c r="ES828">
        <v>71.930000000000007</v>
      </c>
      <c r="ET828">
        <v>0</v>
      </c>
      <c r="EU828">
        <v>0</v>
      </c>
      <c r="EV828">
        <v>0</v>
      </c>
      <c r="EW828">
        <v>0</v>
      </c>
      <c r="EX828">
        <v>0</v>
      </c>
      <c r="FQ828">
        <v>0</v>
      </c>
      <c r="FR828">
        <f t="shared" si="828"/>
        <v>0</v>
      </c>
      <c r="FS828">
        <v>0</v>
      </c>
      <c r="FT828" t="s">
        <v>28</v>
      </c>
      <c r="FU828" t="s">
        <v>29</v>
      </c>
      <c r="FX828">
        <v>127.8</v>
      </c>
      <c r="FY828">
        <v>80.75</v>
      </c>
      <c r="GA828" t="s">
        <v>3</v>
      </c>
      <c r="GD828">
        <v>1</v>
      </c>
      <c r="GF828">
        <v>-2130708799</v>
      </c>
      <c r="GG828">
        <v>2</v>
      </c>
      <c r="GH828">
        <v>1</v>
      </c>
      <c r="GI828">
        <v>-2</v>
      </c>
      <c r="GJ828">
        <v>0</v>
      </c>
      <c r="GK828">
        <v>0</v>
      </c>
      <c r="GL828">
        <f t="shared" si="829"/>
        <v>0</v>
      </c>
      <c r="GM828">
        <f t="shared" si="830"/>
        <v>29491.3</v>
      </c>
      <c r="GN828">
        <f t="shared" si="831"/>
        <v>29491.3</v>
      </c>
      <c r="GO828">
        <f t="shared" si="832"/>
        <v>0</v>
      </c>
      <c r="GP828">
        <f t="shared" si="833"/>
        <v>0</v>
      </c>
      <c r="GR828">
        <v>0</v>
      </c>
      <c r="GS828">
        <v>3</v>
      </c>
      <c r="GT828">
        <v>0</v>
      </c>
      <c r="GU828" t="s">
        <v>3</v>
      </c>
      <c r="GV828">
        <f t="shared" si="834"/>
        <v>0</v>
      </c>
      <c r="GW828">
        <v>1</v>
      </c>
      <c r="GX828">
        <f t="shared" si="835"/>
        <v>0</v>
      </c>
      <c r="HA828">
        <v>0</v>
      </c>
      <c r="HB828">
        <v>0</v>
      </c>
      <c r="HC828">
        <f t="shared" si="836"/>
        <v>0</v>
      </c>
      <c r="IK828">
        <v>0</v>
      </c>
    </row>
    <row r="829" spans="1:245" x14ac:dyDescent="0.2">
      <c r="A829">
        <v>18</v>
      </c>
      <c r="B829">
        <v>1</v>
      </c>
      <c r="C829">
        <v>1789</v>
      </c>
      <c r="E829" t="s">
        <v>671</v>
      </c>
      <c r="F829" t="s">
        <v>672</v>
      </c>
      <c r="G829" t="s">
        <v>673</v>
      </c>
      <c r="H829" t="s">
        <v>337</v>
      </c>
      <c r="I829">
        <f>I827*J829</f>
        <v>410</v>
      </c>
      <c r="J829">
        <v>100.00000000000001</v>
      </c>
      <c r="O829">
        <f t="shared" si="802"/>
        <v>29491.3</v>
      </c>
      <c r="P829">
        <f t="shared" si="803"/>
        <v>29491.3</v>
      </c>
      <c r="Q829">
        <f t="shared" si="804"/>
        <v>0</v>
      </c>
      <c r="R829">
        <f t="shared" si="805"/>
        <v>0</v>
      </c>
      <c r="S829">
        <f t="shared" si="806"/>
        <v>0</v>
      </c>
      <c r="T829">
        <f t="shared" si="807"/>
        <v>0</v>
      </c>
      <c r="U829">
        <f t="shared" si="808"/>
        <v>0</v>
      </c>
      <c r="V829">
        <f t="shared" si="809"/>
        <v>0</v>
      </c>
      <c r="W829">
        <f t="shared" si="810"/>
        <v>0</v>
      </c>
      <c r="X829">
        <f t="shared" si="811"/>
        <v>0</v>
      </c>
      <c r="Y829">
        <f t="shared" si="812"/>
        <v>0</v>
      </c>
      <c r="AA829">
        <v>47641669</v>
      </c>
      <c r="AB829">
        <f t="shared" si="813"/>
        <v>71.930000000000007</v>
      </c>
      <c r="AC829">
        <f t="shared" si="841"/>
        <v>71.930000000000007</v>
      </c>
      <c r="AD829">
        <f>ROUND((((ET829)-(EU829))+AE829),6)</f>
        <v>0</v>
      </c>
      <c r="AE829">
        <f>ROUND((EU829),6)</f>
        <v>0</v>
      </c>
      <c r="AF829">
        <f>ROUND((EV829),6)</f>
        <v>0</v>
      </c>
      <c r="AG829">
        <f t="shared" si="815"/>
        <v>0</v>
      </c>
      <c r="AH829">
        <f>(EW829)</f>
        <v>0</v>
      </c>
      <c r="AI829">
        <f>(EX829)</f>
        <v>0</v>
      </c>
      <c r="AJ829">
        <f t="shared" si="816"/>
        <v>0</v>
      </c>
      <c r="AK829">
        <v>71.930000000000007</v>
      </c>
      <c r="AL829">
        <v>71.930000000000007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128</v>
      </c>
      <c r="AU829">
        <v>81</v>
      </c>
      <c r="AV829">
        <v>1</v>
      </c>
      <c r="AW829">
        <v>1</v>
      </c>
      <c r="AZ829">
        <v>1</v>
      </c>
      <c r="BA829">
        <v>1</v>
      </c>
      <c r="BB829">
        <v>1</v>
      </c>
      <c r="BC829">
        <v>1</v>
      </c>
      <c r="BD829" t="s">
        <v>3</v>
      </c>
      <c r="BE829" t="s">
        <v>3</v>
      </c>
      <c r="BF829" t="s">
        <v>3</v>
      </c>
      <c r="BG829" t="s">
        <v>3</v>
      </c>
      <c r="BH829">
        <v>3</v>
      </c>
      <c r="BI829">
        <v>1</v>
      </c>
      <c r="BJ829" t="s">
        <v>674</v>
      </c>
      <c r="BM829">
        <v>27001</v>
      </c>
      <c r="BN829">
        <v>0</v>
      </c>
      <c r="BO829" t="s">
        <v>3</v>
      </c>
      <c r="BP829">
        <v>0</v>
      </c>
      <c r="BQ829">
        <v>2</v>
      </c>
      <c r="BR829">
        <v>0</v>
      </c>
      <c r="BS829">
        <v>1</v>
      </c>
      <c r="BT829">
        <v>1</v>
      </c>
      <c r="BU829">
        <v>1</v>
      </c>
      <c r="BV829">
        <v>1</v>
      </c>
      <c r="BW829">
        <v>1</v>
      </c>
      <c r="BX829">
        <v>1</v>
      </c>
      <c r="BY829" t="s">
        <v>3</v>
      </c>
      <c r="BZ829">
        <v>142</v>
      </c>
      <c r="CA829">
        <v>95</v>
      </c>
      <c r="CE829">
        <v>0</v>
      </c>
      <c r="CF829">
        <v>0</v>
      </c>
      <c r="CG829">
        <v>0</v>
      </c>
      <c r="CM829">
        <v>0</v>
      </c>
      <c r="CN829" t="s">
        <v>3</v>
      </c>
      <c r="CO829">
        <v>0</v>
      </c>
      <c r="CP829">
        <f t="shared" si="817"/>
        <v>29491.3</v>
      </c>
      <c r="CQ829">
        <f t="shared" si="818"/>
        <v>71.930000000000007</v>
      </c>
      <c r="CR829">
        <f t="shared" si="819"/>
        <v>0</v>
      </c>
      <c r="CS829">
        <f t="shared" si="820"/>
        <v>0</v>
      </c>
      <c r="CT829">
        <f t="shared" si="821"/>
        <v>0</v>
      </c>
      <c r="CU829">
        <f t="shared" si="822"/>
        <v>0</v>
      </c>
      <c r="CV829">
        <f t="shared" si="823"/>
        <v>0</v>
      </c>
      <c r="CW829">
        <f t="shared" si="824"/>
        <v>0</v>
      </c>
      <c r="CX829">
        <f t="shared" si="825"/>
        <v>0</v>
      </c>
      <c r="CY829">
        <f t="shared" si="826"/>
        <v>0</v>
      </c>
      <c r="CZ829">
        <f t="shared" si="827"/>
        <v>0</v>
      </c>
      <c r="DC829" t="s">
        <v>3</v>
      </c>
      <c r="DD829" t="s">
        <v>3</v>
      </c>
      <c r="DE829" t="s">
        <v>3</v>
      </c>
      <c r="DF829" t="s">
        <v>3</v>
      </c>
      <c r="DG829" t="s">
        <v>3</v>
      </c>
      <c r="DH829" t="s">
        <v>3</v>
      </c>
      <c r="DI829" t="s">
        <v>3</v>
      </c>
      <c r="DJ829" t="s">
        <v>3</v>
      </c>
      <c r="DK829" t="s">
        <v>3</v>
      </c>
      <c r="DL829" t="s">
        <v>3</v>
      </c>
      <c r="DM829" t="s">
        <v>3</v>
      </c>
      <c r="DN829">
        <v>0</v>
      </c>
      <c r="DO829">
        <v>0</v>
      </c>
      <c r="DP829">
        <v>1</v>
      </c>
      <c r="DQ829">
        <v>1</v>
      </c>
      <c r="DU829">
        <v>1010</v>
      </c>
      <c r="DV829" t="s">
        <v>337</v>
      </c>
      <c r="DW829" t="s">
        <v>337</v>
      </c>
      <c r="DX829">
        <v>1</v>
      </c>
      <c r="EE829">
        <v>45919611</v>
      </c>
      <c r="EF829">
        <v>2</v>
      </c>
      <c r="EG829" t="s">
        <v>24</v>
      </c>
      <c r="EH829">
        <v>0</v>
      </c>
      <c r="EI829" t="s">
        <v>3</v>
      </c>
      <c r="EJ829">
        <v>1</v>
      </c>
      <c r="EK829">
        <v>27001</v>
      </c>
      <c r="EL829" t="s">
        <v>429</v>
      </c>
      <c r="EM829" t="s">
        <v>430</v>
      </c>
      <c r="EO829" t="s">
        <v>3</v>
      </c>
      <c r="EQ829">
        <v>0</v>
      </c>
      <c r="ER829">
        <v>71.930000000000007</v>
      </c>
      <c r="ES829">
        <v>71.930000000000007</v>
      </c>
      <c r="ET829">
        <v>0</v>
      </c>
      <c r="EU829">
        <v>0</v>
      </c>
      <c r="EV829">
        <v>0</v>
      </c>
      <c r="EW829">
        <v>0</v>
      </c>
      <c r="EX829">
        <v>0</v>
      </c>
      <c r="FQ829">
        <v>0</v>
      </c>
      <c r="FR829">
        <f t="shared" si="828"/>
        <v>0</v>
      </c>
      <c r="FS829">
        <v>0</v>
      </c>
      <c r="FT829" t="s">
        <v>28</v>
      </c>
      <c r="FU829" t="s">
        <v>29</v>
      </c>
      <c r="FX829">
        <v>127.8</v>
      </c>
      <c r="FY829">
        <v>80.75</v>
      </c>
      <c r="GA829" t="s">
        <v>3</v>
      </c>
      <c r="GD829">
        <v>1</v>
      </c>
      <c r="GF829">
        <v>-2130708799</v>
      </c>
      <c r="GG829">
        <v>2</v>
      </c>
      <c r="GH829">
        <v>1</v>
      </c>
      <c r="GI829">
        <v>-2</v>
      </c>
      <c r="GJ829">
        <v>0</v>
      </c>
      <c r="GK829">
        <v>0</v>
      </c>
      <c r="GL829">
        <f t="shared" si="829"/>
        <v>0</v>
      </c>
      <c r="GM829">
        <f t="shared" si="830"/>
        <v>29491.3</v>
      </c>
      <c r="GN829">
        <f t="shared" si="831"/>
        <v>29491.3</v>
      </c>
      <c r="GO829">
        <f t="shared" si="832"/>
        <v>0</v>
      </c>
      <c r="GP829">
        <f t="shared" si="833"/>
        <v>0</v>
      </c>
      <c r="GR829">
        <v>0</v>
      </c>
      <c r="GS829">
        <v>0</v>
      </c>
      <c r="GT829">
        <v>0</v>
      </c>
      <c r="GU829" t="s">
        <v>3</v>
      </c>
      <c r="GV829">
        <f t="shared" si="834"/>
        <v>0</v>
      </c>
      <c r="GW829">
        <v>1</v>
      </c>
      <c r="GX829">
        <f t="shared" si="835"/>
        <v>0</v>
      </c>
      <c r="HA829">
        <v>0</v>
      </c>
      <c r="HB829">
        <v>0</v>
      </c>
      <c r="HC829">
        <f t="shared" si="836"/>
        <v>0</v>
      </c>
      <c r="IK829">
        <v>0</v>
      </c>
    </row>
    <row r="830" spans="1:245" x14ac:dyDescent="0.2">
      <c r="A830">
        <v>17</v>
      </c>
      <c r="B830">
        <v>1</v>
      </c>
      <c r="C830">
        <f>ROW(SmtRes!A1798)</f>
        <v>1798</v>
      </c>
      <c r="D830">
        <f>ROW(EtalonRes!A1784)</f>
        <v>1784</v>
      </c>
      <c r="E830" t="s">
        <v>675</v>
      </c>
      <c r="F830" t="s">
        <v>345</v>
      </c>
      <c r="G830" t="s">
        <v>346</v>
      </c>
      <c r="H830" t="s">
        <v>65</v>
      </c>
      <c r="I830">
        <f>ROUND(24.6/100,9)</f>
        <v>0.246</v>
      </c>
      <c r="J830">
        <v>0</v>
      </c>
      <c r="O830">
        <f t="shared" si="802"/>
        <v>1240.98</v>
      </c>
      <c r="P830">
        <f t="shared" si="803"/>
        <v>222.75</v>
      </c>
      <c r="Q830">
        <f t="shared" si="804"/>
        <v>561.46</v>
      </c>
      <c r="R830">
        <f t="shared" si="805"/>
        <v>86.46</v>
      </c>
      <c r="S830">
        <f t="shared" si="806"/>
        <v>456.77</v>
      </c>
      <c r="T830">
        <f t="shared" si="807"/>
        <v>0</v>
      </c>
      <c r="U830">
        <f t="shared" si="808"/>
        <v>58.560299999999991</v>
      </c>
      <c r="V830">
        <f t="shared" si="809"/>
        <v>6.4112212499999988</v>
      </c>
      <c r="W830">
        <f t="shared" si="810"/>
        <v>0</v>
      </c>
      <c r="X830">
        <f t="shared" si="811"/>
        <v>516.07000000000005</v>
      </c>
      <c r="Y830">
        <f t="shared" si="812"/>
        <v>298.77999999999997</v>
      </c>
      <c r="AA830">
        <v>47636896</v>
      </c>
      <c r="AB830">
        <f t="shared" si="813"/>
        <v>5044.65625</v>
      </c>
      <c r="AC830">
        <f t="shared" si="841"/>
        <v>905.49</v>
      </c>
      <c r="AD830">
        <f>ROUND((((((ET830*1.25)*1.15))-(((EU830*1.25)*1.15)))+AE830),6)</f>
        <v>2282.3762499999998</v>
      </c>
      <c r="AE830">
        <f>ROUND((((EU830*1.25)*1.15)),6)</f>
        <v>351.48312499999997</v>
      </c>
      <c r="AF830">
        <f>ROUND((((EV830*1.15)*1.15)),6)</f>
        <v>1856.79</v>
      </c>
      <c r="AG830">
        <f t="shared" si="815"/>
        <v>0</v>
      </c>
      <c r="AH830">
        <f>(((EW830*1.15)*1.15))</f>
        <v>238.04999999999995</v>
      </c>
      <c r="AI830">
        <f>(((EX830*1.25)*1.15))</f>
        <v>26.061874999999997</v>
      </c>
      <c r="AJ830">
        <f t="shared" si="816"/>
        <v>0</v>
      </c>
      <c r="AK830">
        <v>3897.23</v>
      </c>
      <c r="AL830">
        <v>905.49</v>
      </c>
      <c r="AM830">
        <v>1587.74</v>
      </c>
      <c r="AN830">
        <v>244.51</v>
      </c>
      <c r="AO830">
        <v>1404</v>
      </c>
      <c r="AP830">
        <v>0</v>
      </c>
      <c r="AQ830">
        <v>180</v>
      </c>
      <c r="AR830">
        <v>18.13</v>
      </c>
      <c r="AS830">
        <v>0</v>
      </c>
      <c r="AT830">
        <v>95</v>
      </c>
      <c r="AU830">
        <v>55</v>
      </c>
      <c r="AV830">
        <v>1</v>
      </c>
      <c r="AW830">
        <v>1</v>
      </c>
      <c r="AZ830">
        <v>1</v>
      </c>
      <c r="BA830">
        <v>1</v>
      </c>
      <c r="BB830">
        <v>1</v>
      </c>
      <c r="BC830">
        <v>1</v>
      </c>
      <c r="BD830" t="s">
        <v>3</v>
      </c>
      <c r="BE830" t="s">
        <v>3</v>
      </c>
      <c r="BF830" t="s">
        <v>3</v>
      </c>
      <c r="BG830" t="s">
        <v>3</v>
      </c>
      <c r="BH830">
        <v>0</v>
      </c>
      <c r="BI830">
        <v>1</v>
      </c>
      <c r="BJ830" t="s">
        <v>347</v>
      </c>
      <c r="BM830">
        <v>6001</v>
      </c>
      <c r="BN830">
        <v>0</v>
      </c>
      <c r="BO830" t="s">
        <v>3</v>
      </c>
      <c r="BP830">
        <v>0</v>
      </c>
      <c r="BQ830">
        <v>2</v>
      </c>
      <c r="BR830">
        <v>0</v>
      </c>
      <c r="BS830">
        <v>1</v>
      </c>
      <c r="BT830">
        <v>1</v>
      </c>
      <c r="BU830">
        <v>1</v>
      </c>
      <c r="BV830">
        <v>1</v>
      </c>
      <c r="BW830">
        <v>1</v>
      </c>
      <c r="BX830">
        <v>1</v>
      </c>
      <c r="BY830" t="s">
        <v>3</v>
      </c>
      <c r="BZ830">
        <v>105</v>
      </c>
      <c r="CA830">
        <v>65</v>
      </c>
      <c r="CE830">
        <v>0</v>
      </c>
      <c r="CF830">
        <v>0</v>
      </c>
      <c r="CG830">
        <v>0</v>
      </c>
      <c r="CM830">
        <v>0</v>
      </c>
      <c r="CN830" t="s">
        <v>1171</v>
      </c>
      <c r="CO830">
        <v>0</v>
      </c>
      <c r="CP830">
        <f t="shared" si="817"/>
        <v>1240.98</v>
      </c>
      <c r="CQ830">
        <f t="shared" si="818"/>
        <v>905.49</v>
      </c>
      <c r="CR830">
        <f t="shared" si="819"/>
        <v>2282.3762499999998</v>
      </c>
      <c r="CS830">
        <f t="shared" si="820"/>
        <v>351.48312499999997</v>
      </c>
      <c r="CT830">
        <f t="shared" si="821"/>
        <v>1856.79</v>
      </c>
      <c r="CU830">
        <f t="shared" si="822"/>
        <v>0</v>
      </c>
      <c r="CV830">
        <f t="shared" si="823"/>
        <v>238.04999999999995</v>
      </c>
      <c r="CW830">
        <f t="shared" si="824"/>
        <v>26.061874999999997</v>
      </c>
      <c r="CX830">
        <f t="shared" si="825"/>
        <v>0</v>
      </c>
      <c r="CY830">
        <f t="shared" si="826"/>
        <v>516.06849999999997</v>
      </c>
      <c r="CZ830">
        <f t="shared" si="827"/>
        <v>298.7765</v>
      </c>
      <c r="DC830" t="s">
        <v>3</v>
      </c>
      <c r="DD830" t="s">
        <v>3</v>
      </c>
      <c r="DE830" t="s">
        <v>195</v>
      </c>
      <c r="DF830" t="s">
        <v>195</v>
      </c>
      <c r="DG830" t="s">
        <v>196</v>
      </c>
      <c r="DH830" t="s">
        <v>3</v>
      </c>
      <c r="DI830" t="s">
        <v>196</v>
      </c>
      <c r="DJ830" t="s">
        <v>195</v>
      </c>
      <c r="DK830" t="s">
        <v>3</v>
      </c>
      <c r="DL830" t="s">
        <v>3</v>
      </c>
      <c r="DM830" t="s">
        <v>3</v>
      </c>
      <c r="DN830">
        <v>0</v>
      </c>
      <c r="DO830">
        <v>0</v>
      </c>
      <c r="DP830">
        <v>1</v>
      </c>
      <c r="DQ830">
        <v>1</v>
      </c>
      <c r="DU830">
        <v>1007</v>
      </c>
      <c r="DV830" t="s">
        <v>65</v>
      </c>
      <c r="DW830" t="s">
        <v>65</v>
      </c>
      <c r="DX830">
        <v>100</v>
      </c>
      <c r="EE830">
        <v>45919557</v>
      </c>
      <c r="EF830">
        <v>2</v>
      </c>
      <c r="EG830" t="s">
        <v>24</v>
      </c>
      <c r="EH830">
        <v>0</v>
      </c>
      <c r="EI830" t="s">
        <v>3</v>
      </c>
      <c r="EJ830">
        <v>1</v>
      </c>
      <c r="EK830">
        <v>6001</v>
      </c>
      <c r="EL830" t="s">
        <v>349</v>
      </c>
      <c r="EM830" t="s">
        <v>350</v>
      </c>
      <c r="EO830" t="s">
        <v>199</v>
      </c>
      <c r="EQ830">
        <v>0</v>
      </c>
      <c r="ER830">
        <v>3897.23</v>
      </c>
      <c r="ES830">
        <v>905.49</v>
      </c>
      <c r="ET830">
        <v>1587.74</v>
      </c>
      <c r="EU830">
        <v>244.51</v>
      </c>
      <c r="EV830">
        <v>1404</v>
      </c>
      <c r="EW830">
        <v>180</v>
      </c>
      <c r="EX830">
        <v>18.13</v>
      </c>
      <c r="EY830">
        <v>0</v>
      </c>
      <c r="FQ830">
        <v>0</v>
      </c>
      <c r="FR830">
        <f t="shared" si="828"/>
        <v>0</v>
      </c>
      <c r="FS830">
        <v>0</v>
      </c>
      <c r="FT830" t="s">
        <v>28</v>
      </c>
      <c r="FU830" t="s">
        <v>29</v>
      </c>
      <c r="FX830">
        <v>94.5</v>
      </c>
      <c r="FY830">
        <v>55.25</v>
      </c>
      <c r="GA830" t="s">
        <v>3</v>
      </c>
      <c r="GD830">
        <v>1</v>
      </c>
      <c r="GF830">
        <v>1120797142</v>
      </c>
      <c r="GG830">
        <v>2</v>
      </c>
      <c r="GH830">
        <v>1</v>
      </c>
      <c r="GI830">
        <v>-2</v>
      </c>
      <c r="GJ830">
        <v>0</v>
      </c>
      <c r="GK830">
        <v>0</v>
      </c>
      <c r="GL830">
        <f t="shared" si="829"/>
        <v>0</v>
      </c>
      <c r="GM830">
        <f t="shared" si="830"/>
        <v>2055.83</v>
      </c>
      <c r="GN830">
        <f t="shared" si="831"/>
        <v>2055.83</v>
      </c>
      <c r="GO830">
        <f t="shared" si="832"/>
        <v>0</v>
      </c>
      <c r="GP830">
        <f t="shared" si="833"/>
        <v>0</v>
      </c>
      <c r="GR830">
        <v>0</v>
      </c>
      <c r="GS830">
        <v>3</v>
      </c>
      <c r="GT830">
        <v>0</v>
      </c>
      <c r="GU830" t="s">
        <v>3</v>
      </c>
      <c r="GV830">
        <f t="shared" si="834"/>
        <v>0</v>
      </c>
      <c r="GW830">
        <v>1</v>
      </c>
      <c r="GX830">
        <f t="shared" si="835"/>
        <v>0</v>
      </c>
      <c r="HA830">
        <v>0</v>
      </c>
      <c r="HB830">
        <v>0</v>
      </c>
      <c r="HC830">
        <f t="shared" si="836"/>
        <v>0</v>
      </c>
      <c r="IK830">
        <v>0</v>
      </c>
    </row>
    <row r="831" spans="1:245" x14ac:dyDescent="0.2">
      <c r="A831">
        <v>17</v>
      </c>
      <c r="B831">
        <v>1</v>
      </c>
      <c r="C831">
        <f>ROW(SmtRes!A1806)</f>
        <v>1806</v>
      </c>
      <c r="D831">
        <f>ROW(EtalonRes!A1792)</f>
        <v>1792</v>
      </c>
      <c r="E831" t="s">
        <v>675</v>
      </c>
      <c r="F831" t="s">
        <v>345</v>
      </c>
      <c r="G831" t="s">
        <v>346</v>
      </c>
      <c r="H831" t="s">
        <v>65</v>
      </c>
      <c r="I831">
        <f>ROUND(24.6/100,9)</f>
        <v>0.246</v>
      </c>
      <c r="J831">
        <v>0</v>
      </c>
      <c r="O831">
        <f t="shared" si="802"/>
        <v>1240.98</v>
      </c>
      <c r="P831">
        <f t="shared" si="803"/>
        <v>222.75</v>
      </c>
      <c r="Q831">
        <f t="shared" si="804"/>
        <v>561.46</v>
      </c>
      <c r="R831">
        <f t="shared" si="805"/>
        <v>86.46</v>
      </c>
      <c r="S831">
        <f t="shared" si="806"/>
        <v>456.77</v>
      </c>
      <c r="T831">
        <f t="shared" si="807"/>
        <v>0</v>
      </c>
      <c r="U831">
        <f t="shared" si="808"/>
        <v>58.560299999999991</v>
      </c>
      <c r="V831">
        <f t="shared" si="809"/>
        <v>6.4112212499999988</v>
      </c>
      <c r="W831">
        <f t="shared" si="810"/>
        <v>0</v>
      </c>
      <c r="X831">
        <f t="shared" si="811"/>
        <v>516.07000000000005</v>
      </c>
      <c r="Y831">
        <f t="shared" si="812"/>
        <v>298.77999999999997</v>
      </c>
      <c r="AA831">
        <v>47641669</v>
      </c>
      <c r="AB831">
        <f t="shared" si="813"/>
        <v>5044.65625</v>
      </c>
      <c r="AC831">
        <f t="shared" si="841"/>
        <v>905.49</v>
      </c>
      <c r="AD831">
        <f>ROUND((((((ET831*1.25)*1.15))-(((EU831*1.25)*1.15)))+AE831),6)</f>
        <v>2282.3762499999998</v>
      </c>
      <c r="AE831">
        <f>ROUND((((EU831*1.25)*1.15)),6)</f>
        <v>351.48312499999997</v>
      </c>
      <c r="AF831">
        <f>ROUND((((EV831*1.15)*1.15)),6)</f>
        <v>1856.79</v>
      </c>
      <c r="AG831">
        <f t="shared" si="815"/>
        <v>0</v>
      </c>
      <c r="AH831">
        <f>(((EW831*1.15)*1.15))</f>
        <v>238.04999999999995</v>
      </c>
      <c r="AI831">
        <f>(((EX831*1.25)*1.15))</f>
        <v>26.061874999999997</v>
      </c>
      <c r="AJ831">
        <f t="shared" si="816"/>
        <v>0</v>
      </c>
      <c r="AK831">
        <v>3897.23</v>
      </c>
      <c r="AL831">
        <v>905.49</v>
      </c>
      <c r="AM831">
        <v>1587.74</v>
      </c>
      <c r="AN831">
        <v>244.51</v>
      </c>
      <c r="AO831">
        <v>1404</v>
      </c>
      <c r="AP831">
        <v>0</v>
      </c>
      <c r="AQ831">
        <v>180</v>
      </c>
      <c r="AR831">
        <v>18.13</v>
      </c>
      <c r="AS831">
        <v>0</v>
      </c>
      <c r="AT831">
        <v>95</v>
      </c>
      <c r="AU831">
        <v>55</v>
      </c>
      <c r="AV831">
        <v>1</v>
      </c>
      <c r="AW831">
        <v>1</v>
      </c>
      <c r="AZ831">
        <v>1</v>
      </c>
      <c r="BA831">
        <v>1</v>
      </c>
      <c r="BB831">
        <v>1</v>
      </c>
      <c r="BC831">
        <v>1</v>
      </c>
      <c r="BD831" t="s">
        <v>3</v>
      </c>
      <c r="BE831" t="s">
        <v>3</v>
      </c>
      <c r="BF831" t="s">
        <v>3</v>
      </c>
      <c r="BG831" t="s">
        <v>3</v>
      </c>
      <c r="BH831">
        <v>0</v>
      </c>
      <c r="BI831">
        <v>1</v>
      </c>
      <c r="BJ831" t="s">
        <v>347</v>
      </c>
      <c r="BM831">
        <v>6001</v>
      </c>
      <c r="BN831">
        <v>0</v>
      </c>
      <c r="BO831" t="s">
        <v>3</v>
      </c>
      <c r="BP831">
        <v>0</v>
      </c>
      <c r="BQ831">
        <v>2</v>
      </c>
      <c r="BR831">
        <v>0</v>
      </c>
      <c r="BS831">
        <v>1</v>
      </c>
      <c r="BT831">
        <v>1</v>
      </c>
      <c r="BU831">
        <v>1</v>
      </c>
      <c r="BV831">
        <v>1</v>
      </c>
      <c r="BW831">
        <v>1</v>
      </c>
      <c r="BX831">
        <v>1</v>
      </c>
      <c r="BY831" t="s">
        <v>3</v>
      </c>
      <c r="BZ831">
        <v>105</v>
      </c>
      <c r="CA831">
        <v>65</v>
      </c>
      <c r="CE831">
        <v>0</v>
      </c>
      <c r="CF831">
        <v>0</v>
      </c>
      <c r="CG831">
        <v>0</v>
      </c>
      <c r="CM831">
        <v>0</v>
      </c>
      <c r="CN831" t="s">
        <v>1171</v>
      </c>
      <c r="CO831">
        <v>0</v>
      </c>
      <c r="CP831">
        <f t="shared" si="817"/>
        <v>1240.98</v>
      </c>
      <c r="CQ831">
        <f t="shared" si="818"/>
        <v>905.49</v>
      </c>
      <c r="CR831">
        <f t="shared" si="819"/>
        <v>2282.3762499999998</v>
      </c>
      <c r="CS831">
        <f t="shared" si="820"/>
        <v>351.48312499999997</v>
      </c>
      <c r="CT831">
        <f t="shared" si="821"/>
        <v>1856.79</v>
      </c>
      <c r="CU831">
        <f t="shared" si="822"/>
        <v>0</v>
      </c>
      <c r="CV831">
        <f t="shared" si="823"/>
        <v>238.04999999999995</v>
      </c>
      <c r="CW831">
        <f t="shared" si="824"/>
        <v>26.061874999999997</v>
      </c>
      <c r="CX831">
        <f t="shared" si="825"/>
        <v>0</v>
      </c>
      <c r="CY831">
        <f t="shared" si="826"/>
        <v>516.06849999999997</v>
      </c>
      <c r="CZ831">
        <f t="shared" si="827"/>
        <v>298.7765</v>
      </c>
      <c r="DC831" t="s">
        <v>3</v>
      </c>
      <c r="DD831" t="s">
        <v>3</v>
      </c>
      <c r="DE831" t="s">
        <v>195</v>
      </c>
      <c r="DF831" t="s">
        <v>195</v>
      </c>
      <c r="DG831" t="s">
        <v>196</v>
      </c>
      <c r="DH831" t="s">
        <v>3</v>
      </c>
      <c r="DI831" t="s">
        <v>196</v>
      </c>
      <c r="DJ831" t="s">
        <v>195</v>
      </c>
      <c r="DK831" t="s">
        <v>3</v>
      </c>
      <c r="DL831" t="s">
        <v>3</v>
      </c>
      <c r="DM831" t="s">
        <v>3</v>
      </c>
      <c r="DN831">
        <v>0</v>
      </c>
      <c r="DO831">
        <v>0</v>
      </c>
      <c r="DP831">
        <v>1</v>
      </c>
      <c r="DQ831">
        <v>1</v>
      </c>
      <c r="DU831">
        <v>1007</v>
      </c>
      <c r="DV831" t="s">
        <v>65</v>
      </c>
      <c r="DW831" t="s">
        <v>65</v>
      </c>
      <c r="DX831">
        <v>100</v>
      </c>
      <c r="EE831">
        <v>45919557</v>
      </c>
      <c r="EF831">
        <v>2</v>
      </c>
      <c r="EG831" t="s">
        <v>24</v>
      </c>
      <c r="EH831">
        <v>0</v>
      </c>
      <c r="EI831" t="s">
        <v>3</v>
      </c>
      <c r="EJ831">
        <v>1</v>
      </c>
      <c r="EK831">
        <v>6001</v>
      </c>
      <c r="EL831" t="s">
        <v>349</v>
      </c>
      <c r="EM831" t="s">
        <v>350</v>
      </c>
      <c r="EO831" t="s">
        <v>199</v>
      </c>
      <c r="EQ831">
        <v>0</v>
      </c>
      <c r="ER831">
        <v>3897.23</v>
      </c>
      <c r="ES831">
        <v>905.49</v>
      </c>
      <c r="ET831">
        <v>1587.74</v>
      </c>
      <c r="EU831">
        <v>244.51</v>
      </c>
      <c r="EV831">
        <v>1404</v>
      </c>
      <c r="EW831">
        <v>180</v>
      </c>
      <c r="EX831">
        <v>18.13</v>
      </c>
      <c r="EY831">
        <v>0</v>
      </c>
      <c r="FQ831">
        <v>0</v>
      </c>
      <c r="FR831">
        <f t="shared" si="828"/>
        <v>0</v>
      </c>
      <c r="FS831">
        <v>0</v>
      </c>
      <c r="FT831" t="s">
        <v>28</v>
      </c>
      <c r="FU831" t="s">
        <v>29</v>
      </c>
      <c r="FX831">
        <v>94.5</v>
      </c>
      <c r="FY831">
        <v>55.25</v>
      </c>
      <c r="GA831" t="s">
        <v>3</v>
      </c>
      <c r="GD831">
        <v>1</v>
      </c>
      <c r="GF831">
        <v>1120797142</v>
      </c>
      <c r="GG831">
        <v>2</v>
      </c>
      <c r="GH831">
        <v>1</v>
      </c>
      <c r="GI831">
        <v>-2</v>
      </c>
      <c r="GJ831">
        <v>0</v>
      </c>
      <c r="GK831">
        <v>0</v>
      </c>
      <c r="GL831">
        <f t="shared" si="829"/>
        <v>0</v>
      </c>
      <c r="GM831">
        <f t="shared" si="830"/>
        <v>2055.83</v>
      </c>
      <c r="GN831">
        <f t="shared" si="831"/>
        <v>2055.83</v>
      </c>
      <c r="GO831">
        <f t="shared" si="832"/>
        <v>0</v>
      </c>
      <c r="GP831">
        <f t="shared" si="833"/>
        <v>0</v>
      </c>
      <c r="GR831">
        <v>0</v>
      </c>
      <c r="GS831">
        <v>0</v>
      </c>
      <c r="GT831">
        <v>0</v>
      </c>
      <c r="GU831" t="s">
        <v>3</v>
      </c>
      <c r="GV831">
        <f t="shared" si="834"/>
        <v>0</v>
      </c>
      <c r="GW831">
        <v>1</v>
      </c>
      <c r="GX831">
        <f t="shared" si="835"/>
        <v>0</v>
      </c>
      <c r="HA831">
        <v>0</v>
      </c>
      <c r="HB831">
        <v>0</v>
      </c>
      <c r="HC831">
        <f t="shared" si="836"/>
        <v>0</v>
      </c>
      <c r="IK831">
        <v>0</v>
      </c>
    </row>
    <row r="832" spans="1:245" x14ac:dyDescent="0.2">
      <c r="A832">
        <v>18</v>
      </c>
      <c r="B832">
        <v>1</v>
      </c>
      <c r="C832">
        <v>1798</v>
      </c>
      <c r="E832" t="s">
        <v>676</v>
      </c>
      <c r="F832" t="s">
        <v>677</v>
      </c>
      <c r="G832" t="s">
        <v>678</v>
      </c>
      <c r="H832" t="s">
        <v>50</v>
      </c>
      <c r="I832">
        <f>I830*J832</f>
        <v>25.091999999999999</v>
      </c>
      <c r="J832">
        <v>102</v>
      </c>
      <c r="O832">
        <f t="shared" si="802"/>
        <v>15869.69</v>
      </c>
      <c r="P832">
        <f t="shared" si="803"/>
        <v>15869.69</v>
      </c>
      <c r="Q832">
        <f t="shared" si="804"/>
        <v>0</v>
      </c>
      <c r="R832">
        <f t="shared" si="805"/>
        <v>0</v>
      </c>
      <c r="S832">
        <f t="shared" si="806"/>
        <v>0</v>
      </c>
      <c r="T832">
        <f t="shared" si="807"/>
        <v>0</v>
      </c>
      <c r="U832">
        <f t="shared" si="808"/>
        <v>0</v>
      </c>
      <c r="V832">
        <f t="shared" si="809"/>
        <v>0</v>
      </c>
      <c r="W832">
        <f t="shared" si="810"/>
        <v>0</v>
      </c>
      <c r="X832">
        <f t="shared" si="811"/>
        <v>0</v>
      </c>
      <c r="Y832">
        <f t="shared" si="812"/>
        <v>0</v>
      </c>
      <c r="AA832">
        <v>47636896</v>
      </c>
      <c r="AB832">
        <f t="shared" si="813"/>
        <v>632.46</v>
      </c>
      <c r="AC832">
        <f t="shared" si="841"/>
        <v>632.46</v>
      </c>
      <c r="AD832">
        <f>ROUND((((ET832)-(EU832))+AE832),6)</f>
        <v>0</v>
      </c>
      <c r="AE832">
        <f>ROUND((EU832),6)</f>
        <v>0</v>
      </c>
      <c r="AF832">
        <f>ROUND((EV832),6)</f>
        <v>0</v>
      </c>
      <c r="AG832">
        <f t="shared" si="815"/>
        <v>0</v>
      </c>
      <c r="AH832">
        <f>(EW832)</f>
        <v>0</v>
      </c>
      <c r="AI832">
        <f>(EX832)</f>
        <v>0</v>
      </c>
      <c r="AJ832">
        <f t="shared" si="816"/>
        <v>0</v>
      </c>
      <c r="AK832">
        <v>632.46</v>
      </c>
      <c r="AL832">
        <v>632.46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95</v>
      </c>
      <c r="AU832">
        <v>55</v>
      </c>
      <c r="AV832">
        <v>1</v>
      </c>
      <c r="AW832">
        <v>1</v>
      </c>
      <c r="AZ832">
        <v>1</v>
      </c>
      <c r="BA832">
        <v>1</v>
      </c>
      <c r="BB832">
        <v>1</v>
      </c>
      <c r="BC832">
        <v>1</v>
      </c>
      <c r="BD832" t="s">
        <v>3</v>
      </c>
      <c r="BE832" t="s">
        <v>3</v>
      </c>
      <c r="BF832" t="s">
        <v>3</v>
      </c>
      <c r="BG832" t="s">
        <v>3</v>
      </c>
      <c r="BH832">
        <v>3</v>
      </c>
      <c r="BI832">
        <v>1</v>
      </c>
      <c r="BJ832" t="s">
        <v>679</v>
      </c>
      <c r="BM832">
        <v>6001</v>
      </c>
      <c r="BN832">
        <v>0</v>
      </c>
      <c r="BO832" t="s">
        <v>3</v>
      </c>
      <c r="BP832">
        <v>0</v>
      </c>
      <c r="BQ832">
        <v>2</v>
      </c>
      <c r="BR832">
        <v>0</v>
      </c>
      <c r="BS832">
        <v>1</v>
      </c>
      <c r="BT832">
        <v>1</v>
      </c>
      <c r="BU832">
        <v>1</v>
      </c>
      <c r="BV832">
        <v>1</v>
      </c>
      <c r="BW832">
        <v>1</v>
      </c>
      <c r="BX832">
        <v>1</v>
      </c>
      <c r="BY832" t="s">
        <v>3</v>
      </c>
      <c r="BZ832">
        <v>105</v>
      </c>
      <c r="CA832">
        <v>65</v>
      </c>
      <c r="CE832">
        <v>0</v>
      </c>
      <c r="CF832">
        <v>0</v>
      </c>
      <c r="CG832">
        <v>0</v>
      </c>
      <c r="CM832">
        <v>0</v>
      </c>
      <c r="CN832" t="s">
        <v>3</v>
      </c>
      <c r="CO832">
        <v>0</v>
      </c>
      <c r="CP832">
        <f t="shared" si="817"/>
        <v>15869.69</v>
      </c>
      <c r="CQ832">
        <f t="shared" si="818"/>
        <v>632.46</v>
      </c>
      <c r="CR832">
        <f t="shared" si="819"/>
        <v>0</v>
      </c>
      <c r="CS832">
        <f t="shared" si="820"/>
        <v>0</v>
      </c>
      <c r="CT832">
        <f t="shared" si="821"/>
        <v>0</v>
      </c>
      <c r="CU832">
        <f t="shared" si="822"/>
        <v>0</v>
      </c>
      <c r="CV832">
        <f t="shared" si="823"/>
        <v>0</v>
      </c>
      <c r="CW832">
        <f t="shared" si="824"/>
        <v>0</v>
      </c>
      <c r="CX832">
        <f t="shared" si="825"/>
        <v>0</v>
      </c>
      <c r="CY832">
        <f t="shared" si="826"/>
        <v>0</v>
      </c>
      <c r="CZ832">
        <f t="shared" si="827"/>
        <v>0</v>
      </c>
      <c r="DC832" t="s">
        <v>3</v>
      </c>
      <c r="DD832" t="s">
        <v>3</v>
      </c>
      <c r="DE832" t="s">
        <v>3</v>
      </c>
      <c r="DF832" t="s">
        <v>3</v>
      </c>
      <c r="DG832" t="s">
        <v>3</v>
      </c>
      <c r="DH832" t="s">
        <v>3</v>
      </c>
      <c r="DI832" t="s">
        <v>3</v>
      </c>
      <c r="DJ832" t="s">
        <v>3</v>
      </c>
      <c r="DK832" t="s">
        <v>3</v>
      </c>
      <c r="DL832" t="s">
        <v>3</v>
      </c>
      <c r="DM832" t="s">
        <v>3</v>
      </c>
      <c r="DN832">
        <v>0</v>
      </c>
      <c r="DO832">
        <v>0</v>
      </c>
      <c r="DP832">
        <v>1</v>
      </c>
      <c r="DQ832">
        <v>1</v>
      </c>
      <c r="DU832">
        <v>1007</v>
      </c>
      <c r="DV832" t="s">
        <v>50</v>
      </c>
      <c r="DW832" t="s">
        <v>50</v>
      </c>
      <c r="DX832">
        <v>1</v>
      </c>
      <c r="EE832">
        <v>45919557</v>
      </c>
      <c r="EF832">
        <v>2</v>
      </c>
      <c r="EG832" t="s">
        <v>24</v>
      </c>
      <c r="EH832">
        <v>0</v>
      </c>
      <c r="EI832" t="s">
        <v>3</v>
      </c>
      <c r="EJ832">
        <v>1</v>
      </c>
      <c r="EK832">
        <v>6001</v>
      </c>
      <c r="EL832" t="s">
        <v>349</v>
      </c>
      <c r="EM832" t="s">
        <v>350</v>
      </c>
      <c r="EO832" t="s">
        <v>3</v>
      </c>
      <c r="EQ832">
        <v>0</v>
      </c>
      <c r="ER832">
        <v>632.46</v>
      </c>
      <c r="ES832">
        <v>632.46</v>
      </c>
      <c r="ET832">
        <v>0</v>
      </c>
      <c r="EU832">
        <v>0</v>
      </c>
      <c r="EV832">
        <v>0</v>
      </c>
      <c r="EW832">
        <v>0</v>
      </c>
      <c r="EX832">
        <v>0</v>
      </c>
      <c r="FQ832">
        <v>0</v>
      </c>
      <c r="FR832">
        <f t="shared" si="828"/>
        <v>0</v>
      </c>
      <c r="FS832">
        <v>0</v>
      </c>
      <c r="FT832" t="s">
        <v>28</v>
      </c>
      <c r="FU832" t="s">
        <v>29</v>
      </c>
      <c r="FX832">
        <v>94.5</v>
      </c>
      <c r="FY832">
        <v>55.25</v>
      </c>
      <c r="GA832" t="s">
        <v>3</v>
      </c>
      <c r="GD832">
        <v>1</v>
      </c>
      <c r="GF832">
        <v>-1838637110</v>
      </c>
      <c r="GG832">
        <v>2</v>
      </c>
      <c r="GH832">
        <v>1</v>
      </c>
      <c r="GI832">
        <v>-2</v>
      </c>
      <c r="GJ832">
        <v>0</v>
      </c>
      <c r="GK832">
        <v>0</v>
      </c>
      <c r="GL832">
        <f t="shared" si="829"/>
        <v>0</v>
      </c>
      <c r="GM832">
        <f t="shared" si="830"/>
        <v>15869.69</v>
      </c>
      <c r="GN832">
        <f t="shared" si="831"/>
        <v>15869.69</v>
      </c>
      <c r="GO832">
        <f t="shared" si="832"/>
        <v>0</v>
      </c>
      <c r="GP832">
        <f t="shared" si="833"/>
        <v>0</v>
      </c>
      <c r="GR832">
        <v>0</v>
      </c>
      <c r="GS832">
        <v>3</v>
      </c>
      <c r="GT832">
        <v>0</v>
      </c>
      <c r="GU832" t="s">
        <v>3</v>
      </c>
      <c r="GV832">
        <f t="shared" si="834"/>
        <v>0</v>
      </c>
      <c r="GW832">
        <v>1</v>
      </c>
      <c r="GX832">
        <f t="shared" si="835"/>
        <v>0</v>
      </c>
      <c r="HA832">
        <v>0</v>
      </c>
      <c r="HB832">
        <v>0</v>
      </c>
      <c r="HC832">
        <f t="shared" si="836"/>
        <v>0</v>
      </c>
      <c r="IK832">
        <v>0</v>
      </c>
    </row>
    <row r="833" spans="1:245" x14ac:dyDescent="0.2">
      <c r="A833">
        <v>18</v>
      </c>
      <c r="B833">
        <v>1</v>
      </c>
      <c r="C833">
        <v>1806</v>
      </c>
      <c r="E833" t="s">
        <v>676</v>
      </c>
      <c r="F833" t="s">
        <v>677</v>
      </c>
      <c r="G833" t="s">
        <v>678</v>
      </c>
      <c r="H833" t="s">
        <v>50</v>
      </c>
      <c r="I833">
        <f>I831*J833</f>
        <v>25.091999999999999</v>
      </c>
      <c r="J833">
        <v>102</v>
      </c>
      <c r="O833">
        <f t="shared" si="802"/>
        <v>15869.69</v>
      </c>
      <c r="P833">
        <f t="shared" si="803"/>
        <v>15869.69</v>
      </c>
      <c r="Q833">
        <f t="shared" si="804"/>
        <v>0</v>
      </c>
      <c r="R833">
        <f t="shared" si="805"/>
        <v>0</v>
      </c>
      <c r="S833">
        <f t="shared" si="806"/>
        <v>0</v>
      </c>
      <c r="T833">
        <f t="shared" si="807"/>
        <v>0</v>
      </c>
      <c r="U833">
        <f t="shared" si="808"/>
        <v>0</v>
      </c>
      <c r="V833">
        <f t="shared" si="809"/>
        <v>0</v>
      </c>
      <c r="W833">
        <f t="shared" si="810"/>
        <v>0</v>
      </c>
      <c r="X833">
        <f t="shared" si="811"/>
        <v>0</v>
      </c>
      <c r="Y833">
        <f t="shared" si="812"/>
        <v>0</v>
      </c>
      <c r="AA833">
        <v>47641669</v>
      </c>
      <c r="AB833">
        <f t="shared" si="813"/>
        <v>632.46</v>
      </c>
      <c r="AC833">
        <f t="shared" si="841"/>
        <v>632.46</v>
      </c>
      <c r="AD833">
        <f>ROUND((((ET833)-(EU833))+AE833),6)</f>
        <v>0</v>
      </c>
      <c r="AE833">
        <f>ROUND((EU833),6)</f>
        <v>0</v>
      </c>
      <c r="AF833">
        <f>ROUND((EV833),6)</f>
        <v>0</v>
      </c>
      <c r="AG833">
        <f t="shared" si="815"/>
        <v>0</v>
      </c>
      <c r="AH833">
        <f>(EW833)</f>
        <v>0</v>
      </c>
      <c r="AI833">
        <f>(EX833)</f>
        <v>0</v>
      </c>
      <c r="AJ833">
        <f t="shared" si="816"/>
        <v>0</v>
      </c>
      <c r="AK833">
        <v>632.46</v>
      </c>
      <c r="AL833">
        <v>632.46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95</v>
      </c>
      <c r="AU833">
        <v>55</v>
      </c>
      <c r="AV833">
        <v>1</v>
      </c>
      <c r="AW833">
        <v>1</v>
      </c>
      <c r="AZ833">
        <v>1</v>
      </c>
      <c r="BA833">
        <v>1</v>
      </c>
      <c r="BB833">
        <v>1</v>
      </c>
      <c r="BC833">
        <v>1</v>
      </c>
      <c r="BD833" t="s">
        <v>3</v>
      </c>
      <c r="BE833" t="s">
        <v>3</v>
      </c>
      <c r="BF833" t="s">
        <v>3</v>
      </c>
      <c r="BG833" t="s">
        <v>3</v>
      </c>
      <c r="BH833">
        <v>3</v>
      </c>
      <c r="BI833">
        <v>1</v>
      </c>
      <c r="BJ833" t="s">
        <v>679</v>
      </c>
      <c r="BM833">
        <v>6001</v>
      </c>
      <c r="BN833">
        <v>0</v>
      </c>
      <c r="BO833" t="s">
        <v>3</v>
      </c>
      <c r="BP833">
        <v>0</v>
      </c>
      <c r="BQ833">
        <v>2</v>
      </c>
      <c r="BR833">
        <v>0</v>
      </c>
      <c r="BS833">
        <v>1</v>
      </c>
      <c r="BT833">
        <v>1</v>
      </c>
      <c r="BU833">
        <v>1</v>
      </c>
      <c r="BV833">
        <v>1</v>
      </c>
      <c r="BW833">
        <v>1</v>
      </c>
      <c r="BX833">
        <v>1</v>
      </c>
      <c r="BY833" t="s">
        <v>3</v>
      </c>
      <c r="BZ833">
        <v>105</v>
      </c>
      <c r="CA833">
        <v>65</v>
      </c>
      <c r="CE833">
        <v>0</v>
      </c>
      <c r="CF833">
        <v>0</v>
      </c>
      <c r="CG833">
        <v>0</v>
      </c>
      <c r="CM833">
        <v>0</v>
      </c>
      <c r="CN833" t="s">
        <v>3</v>
      </c>
      <c r="CO833">
        <v>0</v>
      </c>
      <c r="CP833">
        <f t="shared" si="817"/>
        <v>15869.69</v>
      </c>
      <c r="CQ833">
        <f t="shared" si="818"/>
        <v>632.46</v>
      </c>
      <c r="CR833">
        <f t="shared" si="819"/>
        <v>0</v>
      </c>
      <c r="CS833">
        <f t="shared" si="820"/>
        <v>0</v>
      </c>
      <c r="CT833">
        <f t="shared" si="821"/>
        <v>0</v>
      </c>
      <c r="CU833">
        <f t="shared" si="822"/>
        <v>0</v>
      </c>
      <c r="CV833">
        <f t="shared" si="823"/>
        <v>0</v>
      </c>
      <c r="CW833">
        <f t="shared" si="824"/>
        <v>0</v>
      </c>
      <c r="CX833">
        <f t="shared" si="825"/>
        <v>0</v>
      </c>
      <c r="CY833">
        <f t="shared" si="826"/>
        <v>0</v>
      </c>
      <c r="CZ833">
        <f t="shared" si="827"/>
        <v>0</v>
      </c>
      <c r="DC833" t="s">
        <v>3</v>
      </c>
      <c r="DD833" t="s">
        <v>3</v>
      </c>
      <c r="DE833" t="s">
        <v>3</v>
      </c>
      <c r="DF833" t="s">
        <v>3</v>
      </c>
      <c r="DG833" t="s">
        <v>3</v>
      </c>
      <c r="DH833" t="s">
        <v>3</v>
      </c>
      <c r="DI833" t="s">
        <v>3</v>
      </c>
      <c r="DJ833" t="s">
        <v>3</v>
      </c>
      <c r="DK833" t="s">
        <v>3</v>
      </c>
      <c r="DL833" t="s">
        <v>3</v>
      </c>
      <c r="DM833" t="s">
        <v>3</v>
      </c>
      <c r="DN833">
        <v>0</v>
      </c>
      <c r="DO833">
        <v>0</v>
      </c>
      <c r="DP833">
        <v>1</v>
      </c>
      <c r="DQ833">
        <v>1</v>
      </c>
      <c r="DU833">
        <v>1007</v>
      </c>
      <c r="DV833" t="s">
        <v>50</v>
      </c>
      <c r="DW833" t="s">
        <v>50</v>
      </c>
      <c r="DX833">
        <v>1</v>
      </c>
      <c r="EE833">
        <v>45919557</v>
      </c>
      <c r="EF833">
        <v>2</v>
      </c>
      <c r="EG833" t="s">
        <v>24</v>
      </c>
      <c r="EH833">
        <v>0</v>
      </c>
      <c r="EI833" t="s">
        <v>3</v>
      </c>
      <c r="EJ833">
        <v>1</v>
      </c>
      <c r="EK833">
        <v>6001</v>
      </c>
      <c r="EL833" t="s">
        <v>349</v>
      </c>
      <c r="EM833" t="s">
        <v>350</v>
      </c>
      <c r="EO833" t="s">
        <v>3</v>
      </c>
      <c r="EQ833">
        <v>0</v>
      </c>
      <c r="ER833">
        <v>632.46</v>
      </c>
      <c r="ES833">
        <v>632.46</v>
      </c>
      <c r="ET833">
        <v>0</v>
      </c>
      <c r="EU833">
        <v>0</v>
      </c>
      <c r="EV833">
        <v>0</v>
      </c>
      <c r="EW833">
        <v>0</v>
      </c>
      <c r="EX833">
        <v>0</v>
      </c>
      <c r="FQ833">
        <v>0</v>
      </c>
      <c r="FR833">
        <f t="shared" si="828"/>
        <v>0</v>
      </c>
      <c r="FS833">
        <v>0</v>
      </c>
      <c r="FT833" t="s">
        <v>28</v>
      </c>
      <c r="FU833" t="s">
        <v>29</v>
      </c>
      <c r="FX833">
        <v>94.5</v>
      </c>
      <c r="FY833">
        <v>55.25</v>
      </c>
      <c r="GA833" t="s">
        <v>3</v>
      </c>
      <c r="GD833">
        <v>1</v>
      </c>
      <c r="GF833">
        <v>-1838637110</v>
      </c>
      <c r="GG833">
        <v>2</v>
      </c>
      <c r="GH833">
        <v>1</v>
      </c>
      <c r="GI833">
        <v>-2</v>
      </c>
      <c r="GJ833">
        <v>0</v>
      </c>
      <c r="GK833">
        <v>0</v>
      </c>
      <c r="GL833">
        <f t="shared" si="829"/>
        <v>0</v>
      </c>
      <c r="GM833">
        <f t="shared" si="830"/>
        <v>15869.69</v>
      </c>
      <c r="GN833">
        <f t="shared" si="831"/>
        <v>15869.69</v>
      </c>
      <c r="GO833">
        <f t="shared" si="832"/>
        <v>0</v>
      </c>
      <c r="GP833">
        <f t="shared" si="833"/>
        <v>0</v>
      </c>
      <c r="GR833">
        <v>0</v>
      </c>
      <c r="GS833">
        <v>0</v>
      </c>
      <c r="GT833">
        <v>0</v>
      </c>
      <c r="GU833" t="s">
        <v>3</v>
      </c>
      <c r="GV833">
        <f t="shared" si="834"/>
        <v>0</v>
      </c>
      <c r="GW833">
        <v>1</v>
      </c>
      <c r="GX833">
        <f t="shared" si="835"/>
        <v>0</v>
      </c>
      <c r="HA833">
        <v>0</v>
      </c>
      <c r="HB833">
        <v>0</v>
      </c>
      <c r="HC833">
        <f t="shared" si="836"/>
        <v>0</v>
      </c>
      <c r="IK833">
        <v>0</v>
      </c>
    </row>
    <row r="834" spans="1:245" x14ac:dyDescent="0.2">
      <c r="A834">
        <v>17</v>
      </c>
      <c r="B834">
        <v>1</v>
      </c>
      <c r="C834">
        <f>ROW(SmtRes!A1818)</f>
        <v>1818</v>
      </c>
      <c r="D834">
        <f>ROW(EtalonRes!A1802)</f>
        <v>1802</v>
      </c>
      <c r="E834" t="s">
        <v>680</v>
      </c>
      <c r="F834" t="s">
        <v>126</v>
      </c>
      <c r="G834" t="s">
        <v>681</v>
      </c>
      <c r="H834" t="s">
        <v>128</v>
      </c>
      <c r="I834">
        <v>1</v>
      </c>
      <c r="J834">
        <v>0</v>
      </c>
      <c r="O834">
        <f t="shared" si="802"/>
        <v>186.18</v>
      </c>
      <c r="P834">
        <f t="shared" si="803"/>
        <v>49.56</v>
      </c>
      <c r="Q834">
        <f t="shared" si="804"/>
        <v>114.03</v>
      </c>
      <c r="R834">
        <f t="shared" si="805"/>
        <v>10.98</v>
      </c>
      <c r="S834">
        <f t="shared" si="806"/>
        <v>22.59</v>
      </c>
      <c r="T834">
        <f t="shared" si="807"/>
        <v>0</v>
      </c>
      <c r="U834">
        <f t="shared" si="808"/>
        <v>2.1505000000000001</v>
      </c>
      <c r="V834">
        <f t="shared" si="809"/>
        <v>0.81649999999999989</v>
      </c>
      <c r="W834">
        <f t="shared" si="810"/>
        <v>0</v>
      </c>
      <c r="X834">
        <f t="shared" si="811"/>
        <v>31.89</v>
      </c>
      <c r="Y834">
        <f t="shared" si="812"/>
        <v>21.82</v>
      </c>
      <c r="AA834">
        <v>47636896</v>
      </c>
      <c r="AB834">
        <f t="shared" si="813"/>
        <v>186.18</v>
      </c>
      <c r="AC834">
        <f t="shared" si="841"/>
        <v>49.56</v>
      </c>
      <c r="AD834">
        <f>ROUND(((((ET834*1.15))-((EU834*1.15)))+AE834),6)</f>
        <v>114.03400000000001</v>
      </c>
      <c r="AE834">
        <f>ROUND(((EU834*1.15)),6)</f>
        <v>10.9825</v>
      </c>
      <c r="AF834">
        <f>ROUND(((EV834*1.15)),6)</f>
        <v>22.585999999999999</v>
      </c>
      <c r="AG834">
        <f t="shared" si="815"/>
        <v>0</v>
      </c>
      <c r="AH834">
        <f>((EW834*1.15))</f>
        <v>2.1505000000000001</v>
      </c>
      <c r="AI834">
        <f>((EX834*1.15))</f>
        <v>0.81649999999999989</v>
      </c>
      <c r="AJ834">
        <f t="shared" si="816"/>
        <v>0</v>
      </c>
      <c r="AK834">
        <v>168.36</v>
      </c>
      <c r="AL834">
        <v>49.56</v>
      </c>
      <c r="AM834">
        <v>99.16</v>
      </c>
      <c r="AN834">
        <v>9.5500000000000007</v>
      </c>
      <c r="AO834">
        <v>19.64</v>
      </c>
      <c r="AP834">
        <v>0</v>
      </c>
      <c r="AQ834">
        <v>1.87</v>
      </c>
      <c r="AR834">
        <v>0.71</v>
      </c>
      <c r="AS834">
        <v>0</v>
      </c>
      <c r="AT834">
        <v>95</v>
      </c>
      <c r="AU834">
        <v>65</v>
      </c>
      <c r="AV834">
        <v>1</v>
      </c>
      <c r="AW834">
        <v>1</v>
      </c>
      <c r="AZ834">
        <v>1</v>
      </c>
      <c r="BA834">
        <v>1</v>
      </c>
      <c r="BB834">
        <v>1</v>
      </c>
      <c r="BC834">
        <v>1</v>
      </c>
      <c r="BD834" t="s">
        <v>3</v>
      </c>
      <c r="BE834" t="s">
        <v>3</v>
      </c>
      <c r="BF834" t="s">
        <v>3</v>
      </c>
      <c r="BG834" t="s">
        <v>3</v>
      </c>
      <c r="BH834">
        <v>0</v>
      </c>
      <c r="BI834">
        <v>2</v>
      </c>
      <c r="BJ834" t="s">
        <v>129</v>
      </c>
      <c r="BM834">
        <v>108001</v>
      </c>
      <c r="BN834">
        <v>0</v>
      </c>
      <c r="BO834" t="s">
        <v>3</v>
      </c>
      <c r="BP834">
        <v>0</v>
      </c>
      <c r="BQ834">
        <v>3</v>
      </c>
      <c r="BR834">
        <v>0</v>
      </c>
      <c r="BS834">
        <v>1</v>
      </c>
      <c r="BT834">
        <v>1</v>
      </c>
      <c r="BU834">
        <v>1</v>
      </c>
      <c r="BV834">
        <v>1</v>
      </c>
      <c r="BW834">
        <v>1</v>
      </c>
      <c r="BX834">
        <v>1</v>
      </c>
      <c r="BY834" t="s">
        <v>3</v>
      </c>
      <c r="BZ834">
        <v>95</v>
      </c>
      <c r="CA834">
        <v>65</v>
      </c>
      <c r="CE834">
        <v>0</v>
      </c>
      <c r="CF834">
        <v>0</v>
      </c>
      <c r="CG834">
        <v>0</v>
      </c>
      <c r="CM834">
        <v>0</v>
      </c>
      <c r="CN834" t="s">
        <v>1170</v>
      </c>
      <c r="CO834">
        <v>0</v>
      </c>
      <c r="CP834">
        <f t="shared" si="817"/>
        <v>186.18</v>
      </c>
      <c r="CQ834">
        <f t="shared" si="818"/>
        <v>49.56</v>
      </c>
      <c r="CR834">
        <f t="shared" si="819"/>
        <v>114.03400000000001</v>
      </c>
      <c r="CS834">
        <f t="shared" si="820"/>
        <v>10.9825</v>
      </c>
      <c r="CT834">
        <f t="shared" si="821"/>
        <v>22.585999999999999</v>
      </c>
      <c r="CU834">
        <f t="shared" si="822"/>
        <v>0</v>
      </c>
      <c r="CV834">
        <f t="shared" si="823"/>
        <v>2.1505000000000001</v>
      </c>
      <c r="CW834">
        <f t="shared" si="824"/>
        <v>0.81649999999999989</v>
      </c>
      <c r="CX834">
        <f t="shared" si="825"/>
        <v>0</v>
      </c>
      <c r="CY834">
        <f t="shared" si="826"/>
        <v>31.891500000000001</v>
      </c>
      <c r="CZ834">
        <f t="shared" si="827"/>
        <v>21.820500000000003</v>
      </c>
      <c r="DC834" t="s">
        <v>3</v>
      </c>
      <c r="DD834" t="s">
        <v>3</v>
      </c>
      <c r="DE834" t="s">
        <v>52</v>
      </c>
      <c r="DF834" t="s">
        <v>52</v>
      </c>
      <c r="DG834" t="s">
        <v>52</v>
      </c>
      <c r="DH834" t="s">
        <v>3</v>
      </c>
      <c r="DI834" t="s">
        <v>52</v>
      </c>
      <c r="DJ834" t="s">
        <v>52</v>
      </c>
      <c r="DK834" t="s">
        <v>3</v>
      </c>
      <c r="DL834" t="s">
        <v>3</v>
      </c>
      <c r="DM834" t="s">
        <v>3</v>
      </c>
      <c r="DN834">
        <v>0</v>
      </c>
      <c r="DO834">
        <v>0</v>
      </c>
      <c r="DP834">
        <v>1</v>
      </c>
      <c r="DQ834">
        <v>1</v>
      </c>
      <c r="DU834">
        <v>1013</v>
      </c>
      <c r="DV834" t="s">
        <v>128</v>
      </c>
      <c r="DW834" t="s">
        <v>128</v>
      </c>
      <c r="DX834">
        <v>1</v>
      </c>
      <c r="EE834">
        <v>45919453</v>
      </c>
      <c r="EF834">
        <v>3</v>
      </c>
      <c r="EG834" t="s">
        <v>132</v>
      </c>
      <c r="EH834">
        <v>0</v>
      </c>
      <c r="EI834" t="s">
        <v>3</v>
      </c>
      <c r="EJ834">
        <v>2</v>
      </c>
      <c r="EK834">
        <v>108001</v>
      </c>
      <c r="EL834" t="s">
        <v>133</v>
      </c>
      <c r="EM834" t="s">
        <v>134</v>
      </c>
      <c r="EO834" t="s">
        <v>55</v>
      </c>
      <c r="EQ834">
        <v>0</v>
      </c>
      <c r="ER834">
        <v>168.36</v>
      </c>
      <c r="ES834">
        <v>49.56</v>
      </c>
      <c r="ET834">
        <v>99.16</v>
      </c>
      <c r="EU834">
        <v>9.5500000000000007</v>
      </c>
      <c r="EV834">
        <v>19.64</v>
      </c>
      <c r="EW834">
        <v>1.87</v>
      </c>
      <c r="EX834">
        <v>0.71</v>
      </c>
      <c r="EY834">
        <v>0</v>
      </c>
      <c r="FQ834">
        <v>0</v>
      </c>
      <c r="FR834">
        <f t="shared" si="828"/>
        <v>0</v>
      </c>
      <c r="FS834">
        <v>0</v>
      </c>
      <c r="FX834">
        <v>95</v>
      </c>
      <c r="FY834">
        <v>65</v>
      </c>
      <c r="GA834" t="s">
        <v>3</v>
      </c>
      <c r="GD834">
        <v>1</v>
      </c>
      <c r="GF834">
        <v>-1514085247</v>
      </c>
      <c r="GG834">
        <v>2</v>
      </c>
      <c r="GH834">
        <v>1</v>
      </c>
      <c r="GI834">
        <v>-2</v>
      </c>
      <c r="GJ834">
        <v>0</v>
      </c>
      <c r="GK834">
        <v>0</v>
      </c>
      <c r="GL834">
        <f t="shared" si="829"/>
        <v>0</v>
      </c>
      <c r="GM834">
        <f t="shared" si="830"/>
        <v>239.89</v>
      </c>
      <c r="GN834">
        <f t="shared" si="831"/>
        <v>0</v>
      </c>
      <c r="GO834">
        <f t="shared" si="832"/>
        <v>239.89</v>
      </c>
      <c r="GP834">
        <f t="shared" si="833"/>
        <v>0</v>
      </c>
      <c r="GR834">
        <v>0</v>
      </c>
      <c r="GS834">
        <v>3</v>
      </c>
      <c r="GT834">
        <v>0</v>
      </c>
      <c r="GU834" t="s">
        <v>3</v>
      </c>
      <c r="GV834">
        <f t="shared" si="834"/>
        <v>0</v>
      </c>
      <c r="GW834">
        <v>1</v>
      </c>
      <c r="GX834">
        <f t="shared" si="835"/>
        <v>0</v>
      </c>
      <c r="HA834">
        <v>0</v>
      </c>
      <c r="HB834">
        <v>0</v>
      </c>
      <c r="HC834">
        <f t="shared" si="836"/>
        <v>0</v>
      </c>
      <c r="IK834">
        <v>0</v>
      </c>
    </row>
    <row r="835" spans="1:245" x14ac:dyDescent="0.2">
      <c r="A835">
        <v>17</v>
      </c>
      <c r="B835">
        <v>1</v>
      </c>
      <c r="C835">
        <f>ROW(SmtRes!A1830)</f>
        <v>1830</v>
      </c>
      <c r="D835">
        <f>ROW(EtalonRes!A1812)</f>
        <v>1812</v>
      </c>
      <c r="E835" t="s">
        <v>680</v>
      </c>
      <c r="F835" t="s">
        <v>126</v>
      </c>
      <c r="G835" t="s">
        <v>681</v>
      </c>
      <c r="H835" t="s">
        <v>128</v>
      </c>
      <c r="I835">
        <v>1</v>
      </c>
      <c r="J835">
        <v>0</v>
      </c>
      <c r="O835">
        <f t="shared" si="802"/>
        <v>186.18</v>
      </c>
      <c r="P835">
        <f t="shared" si="803"/>
        <v>49.56</v>
      </c>
      <c r="Q835">
        <f t="shared" si="804"/>
        <v>114.03</v>
      </c>
      <c r="R835">
        <f t="shared" si="805"/>
        <v>10.98</v>
      </c>
      <c r="S835">
        <f t="shared" si="806"/>
        <v>22.59</v>
      </c>
      <c r="T835">
        <f t="shared" si="807"/>
        <v>0</v>
      </c>
      <c r="U835">
        <f t="shared" si="808"/>
        <v>2.1505000000000001</v>
      </c>
      <c r="V835">
        <f t="shared" si="809"/>
        <v>0.81649999999999989</v>
      </c>
      <c r="W835">
        <f t="shared" si="810"/>
        <v>0</v>
      </c>
      <c r="X835">
        <f t="shared" si="811"/>
        <v>31.89</v>
      </c>
      <c r="Y835">
        <f t="shared" si="812"/>
        <v>21.82</v>
      </c>
      <c r="AA835">
        <v>47641669</v>
      </c>
      <c r="AB835">
        <f t="shared" si="813"/>
        <v>186.18</v>
      </c>
      <c r="AC835">
        <f t="shared" si="841"/>
        <v>49.56</v>
      </c>
      <c r="AD835">
        <f>ROUND(((((ET835*1.15))-((EU835*1.15)))+AE835),6)</f>
        <v>114.03400000000001</v>
      </c>
      <c r="AE835">
        <f>ROUND(((EU835*1.15)),6)</f>
        <v>10.9825</v>
      </c>
      <c r="AF835">
        <f>ROUND(((EV835*1.15)),6)</f>
        <v>22.585999999999999</v>
      </c>
      <c r="AG835">
        <f t="shared" si="815"/>
        <v>0</v>
      </c>
      <c r="AH835">
        <f>((EW835*1.15))</f>
        <v>2.1505000000000001</v>
      </c>
      <c r="AI835">
        <f>((EX835*1.15))</f>
        <v>0.81649999999999989</v>
      </c>
      <c r="AJ835">
        <f t="shared" si="816"/>
        <v>0</v>
      </c>
      <c r="AK835">
        <v>168.36</v>
      </c>
      <c r="AL835">
        <v>49.56</v>
      </c>
      <c r="AM835">
        <v>99.16</v>
      </c>
      <c r="AN835">
        <v>9.5500000000000007</v>
      </c>
      <c r="AO835">
        <v>19.64</v>
      </c>
      <c r="AP835">
        <v>0</v>
      </c>
      <c r="AQ835">
        <v>1.87</v>
      </c>
      <c r="AR835">
        <v>0.71</v>
      </c>
      <c r="AS835">
        <v>0</v>
      </c>
      <c r="AT835">
        <v>95</v>
      </c>
      <c r="AU835">
        <v>65</v>
      </c>
      <c r="AV835">
        <v>1</v>
      </c>
      <c r="AW835">
        <v>1</v>
      </c>
      <c r="AZ835">
        <v>1</v>
      </c>
      <c r="BA835">
        <v>1</v>
      </c>
      <c r="BB835">
        <v>1</v>
      </c>
      <c r="BC835">
        <v>1</v>
      </c>
      <c r="BD835" t="s">
        <v>3</v>
      </c>
      <c r="BE835" t="s">
        <v>3</v>
      </c>
      <c r="BF835" t="s">
        <v>3</v>
      </c>
      <c r="BG835" t="s">
        <v>3</v>
      </c>
      <c r="BH835">
        <v>0</v>
      </c>
      <c r="BI835">
        <v>2</v>
      </c>
      <c r="BJ835" t="s">
        <v>129</v>
      </c>
      <c r="BM835">
        <v>108001</v>
      </c>
      <c r="BN835">
        <v>0</v>
      </c>
      <c r="BO835" t="s">
        <v>3</v>
      </c>
      <c r="BP835">
        <v>0</v>
      </c>
      <c r="BQ835">
        <v>3</v>
      </c>
      <c r="BR835">
        <v>0</v>
      </c>
      <c r="BS835">
        <v>1</v>
      </c>
      <c r="BT835">
        <v>1</v>
      </c>
      <c r="BU835">
        <v>1</v>
      </c>
      <c r="BV835">
        <v>1</v>
      </c>
      <c r="BW835">
        <v>1</v>
      </c>
      <c r="BX835">
        <v>1</v>
      </c>
      <c r="BY835" t="s">
        <v>3</v>
      </c>
      <c r="BZ835">
        <v>95</v>
      </c>
      <c r="CA835">
        <v>65</v>
      </c>
      <c r="CE835">
        <v>0</v>
      </c>
      <c r="CF835">
        <v>0</v>
      </c>
      <c r="CG835">
        <v>0</v>
      </c>
      <c r="CM835">
        <v>0</v>
      </c>
      <c r="CN835" t="s">
        <v>1170</v>
      </c>
      <c r="CO835">
        <v>0</v>
      </c>
      <c r="CP835">
        <f t="shared" si="817"/>
        <v>186.18</v>
      </c>
      <c r="CQ835">
        <f t="shared" si="818"/>
        <v>49.56</v>
      </c>
      <c r="CR835">
        <f t="shared" si="819"/>
        <v>114.03400000000001</v>
      </c>
      <c r="CS835">
        <f t="shared" si="820"/>
        <v>10.9825</v>
      </c>
      <c r="CT835">
        <f t="shared" si="821"/>
        <v>22.585999999999999</v>
      </c>
      <c r="CU835">
        <f t="shared" si="822"/>
        <v>0</v>
      </c>
      <c r="CV835">
        <f t="shared" si="823"/>
        <v>2.1505000000000001</v>
      </c>
      <c r="CW835">
        <f t="shared" si="824"/>
        <v>0.81649999999999989</v>
      </c>
      <c r="CX835">
        <f t="shared" si="825"/>
        <v>0</v>
      </c>
      <c r="CY835">
        <f t="shared" si="826"/>
        <v>31.891500000000001</v>
      </c>
      <c r="CZ835">
        <f t="shared" si="827"/>
        <v>21.820500000000003</v>
      </c>
      <c r="DC835" t="s">
        <v>3</v>
      </c>
      <c r="DD835" t="s">
        <v>3</v>
      </c>
      <c r="DE835" t="s">
        <v>52</v>
      </c>
      <c r="DF835" t="s">
        <v>52</v>
      </c>
      <c r="DG835" t="s">
        <v>52</v>
      </c>
      <c r="DH835" t="s">
        <v>3</v>
      </c>
      <c r="DI835" t="s">
        <v>52</v>
      </c>
      <c r="DJ835" t="s">
        <v>52</v>
      </c>
      <c r="DK835" t="s">
        <v>3</v>
      </c>
      <c r="DL835" t="s">
        <v>3</v>
      </c>
      <c r="DM835" t="s">
        <v>3</v>
      </c>
      <c r="DN835">
        <v>0</v>
      </c>
      <c r="DO835">
        <v>0</v>
      </c>
      <c r="DP835">
        <v>1</v>
      </c>
      <c r="DQ835">
        <v>1</v>
      </c>
      <c r="DU835">
        <v>1013</v>
      </c>
      <c r="DV835" t="s">
        <v>128</v>
      </c>
      <c r="DW835" t="s">
        <v>128</v>
      </c>
      <c r="DX835">
        <v>1</v>
      </c>
      <c r="EE835">
        <v>45919453</v>
      </c>
      <c r="EF835">
        <v>3</v>
      </c>
      <c r="EG835" t="s">
        <v>132</v>
      </c>
      <c r="EH835">
        <v>0</v>
      </c>
      <c r="EI835" t="s">
        <v>3</v>
      </c>
      <c r="EJ835">
        <v>2</v>
      </c>
      <c r="EK835">
        <v>108001</v>
      </c>
      <c r="EL835" t="s">
        <v>133</v>
      </c>
      <c r="EM835" t="s">
        <v>134</v>
      </c>
      <c r="EO835" t="s">
        <v>55</v>
      </c>
      <c r="EQ835">
        <v>0</v>
      </c>
      <c r="ER835">
        <v>168.36</v>
      </c>
      <c r="ES835">
        <v>49.56</v>
      </c>
      <c r="ET835">
        <v>99.16</v>
      </c>
      <c r="EU835">
        <v>9.5500000000000007</v>
      </c>
      <c r="EV835">
        <v>19.64</v>
      </c>
      <c r="EW835">
        <v>1.87</v>
      </c>
      <c r="EX835">
        <v>0.71</v>
      </c>
      <c r="EY835">
        <v>0</v>
      </c>
      <c r="FQ835">
        <v>0</v>
      </c>
      <c r="FR835">
        <f t="shared" si="828"/>
        <v>0</v>
      </c>
      <c r="FS835">
        <v>0</v>
      </c>
      <c r="FX835">
        <v>95</v>
      </c>
      <c r="FY835">
        <v>65</v>
      </c>
      <c r="GA835" t="s">
        <v>3</v>
      </c>
      <c r="GD835">
        <v>1</v>
      </c>
      <c r="GF835">
        <v>-1514085247</v>
      </c>
      <c r="GG835">
        <v>2</v>
      </c>
      <c r="GH835">
        <v>1</v>
      </c>
      <c r="GI835">
        <v>-2</v>
      </c>
      <c r="GJ835">
        <v>0</v>
      </c>
      <c r="GK835">
        <v>0</v>
      </c>
      <c r="GL835">
        <f t="shared" si="829"/>
        <v>0</v>
      </c>
      <c r="GM835">
        <f t="shared" si="830"/>
        <v>239.89</v>
      </c>
      <c r="GN835">
        <f t="shared" si="831"/>
        <v>0</v>
      </c>
      <c r="GO835">
        <f t="shared" si="832"/>
        <v>239.89</v>
      </c>
      <c r="GP835">
        <f t="shared" si="833"/>
        <v>0</v>
      </c>
      <c r="GR835">
        <v>0</v>
      </c>
      <c r="GS835">
        <v>0</v>
      </c>
      <c r="GT835">
        <v>0</v>
      </c>
      <c r="GU835" t="s">
        <v>3</v>
      </c>
      <c r="GV835">
        <f t="shared" si="834"/>
        <v>0</v>
      </c>
      <c r="GW835">
        <v>1</v>
      </c>
      <c r="GX835">
        <f t="shared" si="835"/>
        <v>0</v>
      </c>
      <c r="HA835">
        <v>0</v>
      </c>
      <c r="HB835">
        <v>0</v>
      </c>
      <c r="HC835">
        <f t="shared" si="836"/>
        <v>0</v>
      </c>
      <c r="IK835">
        <v>0</v>
      </c>
    </row>
    <row r="836" spans="1:245" x14ac:dyDescent="0.2">
      <c r="A836">
        <v>18</v>
      </c>
      <c r="B836">
        <v>1</v>
      </c>
      <c r="C836">
        <v>1815</v>
      </c>
      <c r="E836" t="s">
        <v>682</v>
      </c>
      <c r="F836" t="s">
        <v>683</v>
      </c>
      <c r="G836" t="s">
        <v>684</v>
      </c>
      <c r="H836" t="s">
        <v>337</v>
      </c>
      <c r="I836">
        <f>I834*J836</f>
        <v>1</v>
      </c>
      <c r="J836">
        <v>1</v>
      </c>
      <c r="O836">
        <f t="shared" si="802"/>
        <v>858.43</v>
      </c>
      <c r="P836">
        <f t="shared" si="803"/>
        <v>858.43</v>
      </c>
      <c r="Q836">
        <f t="shared" si="804"/>
        <v>0</v>
      </c>
      <c r="R836">
        <f t="shared" si="805"/>
        <v>0</v>
      </c>
      <c r="S836">
        <f t="shared" si="806"/>
        <v>0</v>
      </c>
      <c r="T836">
        <f t="shared" si="807"/>
        <v>0</v>
      </c>
      <c r="U836">
        <f t="shared" si="808"/>
        <v>0</v>
      </c>
      <c r="V836">
        <f t="shared" si="809"/>
        <v>0</v>
      </c>
      <c r="W836">
        <f t="shared" si="810"/>
        <v>0</v>
      </c>
      <c r="X836">
        <f t="shared" si="811"/>
        <v>0</v>
      </c>
      <c r="Y836">
        <f t="shared" si="812"/>
        <v>0</v>
      </c>
      <c r="AA836">
        <v>47636896</v>
      </c>
      <c r="AB836">
        <f t="shared" si="813"/>
        <v>858.43</v>
      </c>
      <c r="AC836">
        <f t="shared" si="841"/>
        <v>858.43</v>
      </c>
      <c r="AD836">
        <f>ROUND((((ET836)-(EU836))+AE836),6)</f>
        <v>0</v>
      </c>
      <c r="AE836">
        <f t="shared" ref="AE836:AF839" si="844">ROUND((EU836),6)</f>
        <v>0</v>
      </c>
      <c r="AF836">
        <f t="shared" si="844"/>
        <v>0</v>
      </c>
      <c r="AG836">
        <f t="shared" si="815"/>
        <v>0</v>
      </c>
      <c r="AH836">
        <f t="shared" ref="AH836:AI839" si="845">(EW836)</f>
        <v>0</v>
      </c>
      <c r="AI836">
        <f t="shared" si="845"/>
        <v>0</v>
      </c>
      <c r="AJ836">
        <f t="shared" si="816"/>
        <v>0</v>
      </c>
      <c r="AK836">
        <v>858.43</v>
      </c>
      <c r="AL836">
        <v>858.43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95</v>
      </c>
      <c r="AU836">
        <v>65</v>
      </c>
      <c r="AV836">
        <v>1</v>
      </c>
      <c r="AW836">
        <v>1</v>
      </c>
      <c r="AZ836">
        <v>1</v>
      </c>
      <c r="BA836">
        <v>1</v>
      </c>
      <c r="BB836">
        <v>1</v>
      </c>
      <c r="BC836">
        <v>1</v>
      </c>
      <c r="BD836" t="s">
        <v>3</v>
      </c>
      <c r="BE836" t="s">
        <v>3</v>
      </c>
      <c r="BF836" t="s">
        <v>3</v>
      </c>
      <c r="BG836" t="s">
        <v>3</v>
      </c>
      <c r="BH836">
        <v>3</v>
      </c>
      <c r="BI836">
        <v>2</v>
      </c>
      <c r="BJ836" t="s">
        <v>685</v>
      </c>
      <c r="BM836">
        <v>108001</v>
      </c>
      <c r="BN836">
        <v>0</v>
      </c>
      <c r="BO836" t="s">
        <v>3</v>
      </c>
      <c r="BP836">
        <v>0</v>
      </c>
      <c r="BQ836">
        <v>3</v>
      </c>
      <c r="BR836">
        <v>0</v>
      </c>
      <c r="BS836">
        <v>1</v>
      </c>
      <c r="BT836">
        <v>1</v>
      </c>
      <c r="BU836">
        <v>1</v>
      </c>
      <c r="BV836">
        <v>1</v>
      </c>
      <c r="BW836">
        <v>1</v>
      </c>
      <c r="BX836">
        <v>1</v>
      </c>
      <c r="BY836" t="s">
        <v>3</v>
      </c>
      <c r="BZ836">
        <v>95</v>
      </c>
      <c r="CA836">
        <v>65</v>
      </c>
      <c r="CE836">
        <v>0</v>
      </c>
      <c r="CF836">
        <v>0</v>
      </c>
      <c r="CG836">
        <v>0</v>
      </c>
      <c r="CM836">
        <v>0</v>
      </c>
      <c r="CN836" t="s">
        <v>3</v>
      </c>
      <c r="CO836">
        <v>0</v>
      </c>
      <c r="CP836">
        <f t="shared" si="817"/>
        <v>858.43</v>
      </c>
      <c r="CQ836">
        <f t="shared" si="818"/>
        <v>858.43</v>
      </c>
      <c r="CR836">
        <f t="shared" si="819"/>
        <v>0</v>
      </c>
      <c r="CS836">
        <f t="shared" si="820"/>
        <v>0</v>
      </c>
      <c r="CT836">
        <f t="shared" si="821"/>
        <v>0</v>
      </c>
      <c r="CU836">
        <f t="shared" si="822"/>
        <v>0</v>
      </c>
      <c r="CV836">
        <f t="shared" si="823"/>
        <v>0</v>
      </c>
      <c r="CW836">
        <f t="shared" si="824"/>
        <v>0</v>
      </c>
      <c r="CX836">
        <f t="shared" si="825"/>
        <v>0</v>
      </c>
      <c r="CY836">
        <f t="shared" si="826"/>
        <v>0</v>
      </c>
      <c r="CZ836">
        <f t="shared" si="827"/>
        <v>0</v>
      </c>
      <c r="DC836" t="s">
        <v>3</v>
      </c>
      <c r="DD836" t="s">
        <v>3</v>
      </c>
      <c r="DE836" t="s">
        <v>3</v>
      </c>
      <c r="DF836" t="s">
        <v>3</v>
      </c>
      <c r="DG836" t="s">
        <v>3</v>
      </c>
      <c r="DH836" t="s">
        <v>3</v>
      </c>
      <c r="DI836" t="s">
        <v>3</v>
      </c>
      <c r="DJ836" t="s">
        <v>3</v>
      </c>
      <c r="DK836" t="s">
        <v>3</v>
      </c>
      <c r="DL836" t="s">
        <v>3</v>
      </c>
      <c r="DM836" t="s">
        <v>3</v>
      </c>
      <c r="DN836">
        <v>0</v>
      </c>
      <c r="DO836">
        <v>0</v>
      </c>
      <c r="DP836">
        <v>1</v>
      </c>
      <c r="DQ836">
        <v>1</v>
      </c>
      <c r="DU836">
        <v>1010</v>
      </c>
      <c r="DV836" t="s">
        <v>337</v>
      </c>
      <c r="DW836" t="s">
        <v>337</v>
      </c>
      <c r="DX836">
        <v>1</v>
      </c>
      <c r="EE836">
        <v>45919453</v>
      </c>
      <c r="EF836">
        <v>3</v>
      </c>
      <c r="EG836" t="s">
        <v>132</v>
      </c>
      <c r="EH836">
        <v>0</v>
      </c>
      <c r="EI836" t="s">
        <v>3</v>
      </c>
      <c r="EJ836">
        <v>2</v>
      </c>
      <c r="EK836">
        <v>108001</v>
      </c>
      <c r="EL836" t="s">
        <v>133</v>
      </c>
      <c r="EM836" t="s">
        <v>134</v>
      </c>
      <c r="EO836" t="s">
        <v>3</v>
      </c>
      <c r="EQ836">
        <v>0</v>
      </c>
      <c r="ER836">
        <v>858.43</v>
      </c>
      <c r="ES836">
        <v>858.43</v>
      </c>
      <c r="ET836">
        <v>0</v>
      </c>
      <c r="EU836">
        <v>0</v>
      </c>
      <c r="EV836">
        <v>0</v>
      </c>
      <c r="EW836">
        <v>0</v>
      </c>
      <c r="EX836">
        <v>0</v>
      </c>
      <c r="FQ836">
        <v>0</v>
      </c>
      <c r="FR836">
        <f t="shared" si="828"/>
        <v>0</v>
      </c>
      <c r="FS836">
        <v>0</v>
      </c>
      <c r="FX836">
        <v>95</v>
      </c>
      <c r="FY836">
        <v>65</v>
      </c>
      <c r="GA836" t="s">
        <v>3</v>
      </c>
      <c r="GD836">
        <v>1</v>
      </c>
      <c r="GF836">
        <v>-1846352259</v>
      </c>
      <c r="GG836">
        <v>2</v>
      </c>
      <c r="GH836">
        <v>1</v>
      </c>
      <c r="GI836">
        <v>-2</v>
      </c>
      <c r="GJ836">
        <v>0</v>
      </c>
      <c r="GK836">
        <v>0</v>
      </c>
      <c r="GL836">
        <f t="shared" si="829"/>
        <v>0</v>
      </c>
      <c r="GM836">
        <f t="shared" si="830"/>
        <v>858.43</v>
      </c>
      <c r="GN836">
        <f t="shared" si="831"/>
        <v>0</v>
      </c>
      <c r="GO836">
        <f t="shared" si="832"/>
        <v>858.43</v>
      </c>
      <c r="GP836">
        <f t="shared" si="833"/>
        <v>0</v>
      </c>
      <c r="GR836">
        <v>0</v>
      </c>
      <c r="GS836">
        <v>3</v>
      </c>
      <c r="GT836">
        <v>0</v>
      </c>
      <c r="GU836" t="s">
        <v>3</v>
      </c>
      <c r="GV836">
        <f t="shared" si="834"/>
        <v>0</v>
      </c>
      <c r="GW836">
        <v>1</v>
      </c>
      <c r="GX836">
        <f t="shared" si="835"/>
        <v>0</v>
      </c>
      <c r="HA836">
        <v>0</v>
      </c>
      <c r="HB836">
        <v>0</v>
      </c>
      <c r="HC836">
        <f t="shared" si="836"/>
        <v>0</v>
      </c>
      <c r="IK836">
        <v>0</v>
      </c>
    </row>
    <row r="837" spans="1:245" x14ac:dyDescent="0.2">
      <c r="A837">
        <v>18</v>
      </c>
      <c r="B837">
        <v>1</v>
      </c>
      <c r="C837">
        <v>1827</v>
      </c>
      <c r="E837" t="s">
        <v>682</v>
      </c>
      <c r="F837" t="s">
        <v>683</v>
      </c>
      <c r="G837" t="s">
        <v>684</v>
      </c>
      <c r="H837" t="s">
        <v>337</v>
      </c>
      <c r="I837">
        <f>I835*J837</f>
        <v>1</v>
      </c>
      <c r="J837">
        <v>1</v>
      </c>
      <c r="O837">
        <f t="shared" si="802"/>
        <v>858.43</v>
      </c>
      <c r="P837">
        <f t="shared" si="803"/>
        <v>858.43</v>
      </c>
      <c r="Q837">
        <f t="shared" si="804"/>
        <v>0</v>
      </c>
      <c r="R837">
        <f t="shared" si="805"/>
        <v>0</v>
      </c>
      <c r="S837">
        <f t="shared" si="806"/>
        <v>0</v>
      </c>
      <c r="T837">
        <f t="shared" si="807"/>
        <v>0</v>
      </c>
      <c r="U837">
        <f t="shared" si="808"/>
        <v>0</v>
      </c>
      <c r="V837">
        <f t="shared" si="809"/>
        <v>0</v>
      </c>
      <c r="W837">
        <f t="shared" si="810"/>
        <v>0</v>
      </c>
      <c r="X837">
        <f t="shared" si="811"/>
        <v>0</v>
      </c>
      <c r="Y837">
        <f t="shared" si="812"/>
        <v>0</v>
      </c>
      <c r="AA837">
        <v>47641669</v>
      </c>
      <c r="AB837">
        <f t="shared" si="813"/>
        <v>858.43</v>
      </c>
      <c r="AC837">
        <f t="shared" si="841"/>
        <v>858.43</v>
      </c>
      <c r="AD837">
        <f>ROUND((((ET837)-(EU837))+AE837),6)</f>
        <v>0</v>
      </c>
      <c r="AE837">
        <f t="shared" si="844"/>
        <v>0</v>
      </c>
      <c r="AF837">
        <f t="shared" si="844"/>
        <v>0</v>
      </c>
      <c r="AG837">
        <f t="shared" si="815"/>
        <v>0</v>
      </c>
      <c r="AH837">
        <f t="shared" si="845"/>
        <v>0</v>
      </c>
      <c r="AI837">
        <f t="shared" si="845"/>
        <v>0</v>
      </c>
      <c r="AJ837">
        <f t="shared" si="816"/>
        <v>0</v>
      </c>
      <c r="AK837">
        <v>858.43</v>
      </c>
      <c r="AL837">
        <v>858.43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95</v>
      </c>
      <c r="AU837">
        <v>65</v>
      </c>
      <c r="AV837">
        <v>1</v>
      </c>
      <c r="AW837">
        <v>1</v>
      </c>
      <c r="AZ837">
        <v>1</v>
      </c>
      <c r="BA837">
        <v>1</v>
      </c>
      <c r="BB837">
        <v>1</v>
      </c>
      <c r="BC837">
        <v>1</v>
      </c>
      <c r="BD837" t="s">
        <v>3</v>
      </c>
      <c r="BE837" t="s">
        <v>3</v>
      </c>
      <c r="BF837" t="s">
        <v>3</v>
      </c>
      <c r="BG837" t="s">
        <v>3</v>
      </c>
      <c r="BH837">
        <v>3</v>
      </c>
      <c r="BI837">
        <v>2</v>
      </c>
      <c r="BJ837" t="s">
        <v>685</v>
      </c>
      <c r="BM837">
        <v>108001</v>
      </c>
      <c r="BN837">
        <v>0</v>
      </c>
      <c r="BO837" t="s">
        <v>3</v>
      </c>
      <c r="BP837">
        <v>0</v>
      </c>
      <c r="BQ837">
        <v>3</v>
      </c>
      <c r="BR837">
        <v>0</v>
      </c>
      <c r="BS837">
        <v>1</v>
      </c>
      <c r="BT837">
        <v>1</v>
      </c>
      <c r="BU837">
        <v>1</v>
      </c>
      <c r="BV837">
        <v>1</v>
      </c>
      <c r="BW837">
        <v>1</v>
      </c>
      <c r="BX837">
        <v>1</v>
      </c>
      <c r="BY837" t="s">
        <v>3</v>
      </c>
      <c r="BZ837">
        <v>95</v>
      </c>
      <c r="CA837">
        <v>65</v>
      </c>
      <c r="CE837">
        <v>0</v>
      </c>
      <c r="CF837">
        <v>0</v>
      </c>
      <c r="CG837">
        <v>0</v>
      </c>
      <c r="CM837">
        <v>0</v>
      </c>
      <c r="CN837" t="s">
        <v>3</v>
      </c>
      <c r="CO837">
        <v>0</v>
      </c>
      <c r="CP837">
        <f t="shared" si="817"/>
        <v>858.43</v>
      </c>
      <c r="CQ837">
        <f t="shared" si="818"/>
        <v>858.43</v>
      </c>
      <c r="CR837">
        <f t="shared" si="819"/>
        <v>0</v>
      </c>
      <c r="CS837">
        <f t="shared" si="820"/>
        <v>0</v>
      </c>
      <c r="CT837">
        <f t="shared" si="821"/>
        <v>0</v>
      </c>
      <c r="CU837">
        <f t="shared" si="822"/>
        <v>0</v>
      </c>
      <c r="CV837">
        <f t="shared" si="823"/>
        <v>0</v>
      </c>
      <c r="CW837">
        <f t="shared" si="824"/>
        <v>0</v>
      </c>
      <c r="CX837">
        <f t="shared" si="825"/>
        <v>0</v>
      </c>
      <c r="CY837">
        <f t="shared" si="826"/>
        <v>0</v>
      </c>
      <c r="CZ837">
        <f t="shared" si="827"/>
        <v>0</v>
      </c>
      <c r="DC837" t="s">
        <v>3</v>
      </c>
      <c r="DD837" t="s">
        <v>3</v>
      </c>
      <c r="DE837" t="s">
        <v>3</v>
      </c>
      <c r="DF837" t="s">
        <v>3</v>
      </c>
      <c r="DG837" t="s">
        <v>3</v>
      </c>
      <c r="DH837" t="s">
        <v>3</v>
      </c>
      <c r="DI837" t="s">
        <v>3</v>
      </c>
      <c r="DJ837" t="s">
        <v>3</v>
      </c>
      <c r="DK837" t="s">
        <v>3</v>
      </c>
      <c r="DL837" t="s">
        <v>3</v>
      </c>
      <c r="DM837" t="s">
        <v>3</v>
      </c>
      <c r="DN837">
        <v>0</v>
      </c>
      <c r="DO837">
        <v>0</v>
      </c>
      <c r="DP837">
        <v>1</v>
      </c>
      <c r="DQ837">
        <v>1</v>
      </c>
      <c r="DU837">
        <v>1010</v>
      </c>
      <c r="DV837" t="s">
        <v>337</v>
      </c>
      <c r="DW837" t="s">
        <v>337</v>
      </c>
      <c r="DX837">
        <v>1</v>
      </c>
      <c r="EE837">
        <v>45919453</v>
      </c>
      <c r="EF837">
        <v>3</v>
      </c>
      <c r="EG837" t="s">
        <v>132</v>
      </c>
      <c r="EH837">
        <v>0</v>
      </c>
      <c r="EI837" t="s">
        <v>3</v>
      </c>
      <c r="EJ837">
        <v>2</v>
      </c>
      <c r="EK837">
        <v>108001</v>
      </c>
      <c r="EL837" t="s">
        <v>133</v>
      </c>
      <c r="EM837" t="s">
        <v>134</v>
      </c>
      <c r="EO837" t="s">
        <v>3</v>
      </c>
      <c r="EQ837">
        <v>0</v>
      </c>
      <c r="ER837">
        <v>858.43</v>
      </c>
      <c r="ES837">
        <v>858.43</v>
      </c>
      <c r="ET837">
        <v>0</v>
      </c>
      <c r="EU837">
        <v>0</v>
      </c>
      <c r="EV837">
        <v>0</v>
      </c>
      <c r="EW837">
        <v>0</v>
      </c>
      <c r="EX837">
        <v>0</v>
      </c>
      <c r="FQ837">
        <v>0</v>
      </c>
      <c r="FR837">
        <f t="shared" si="828"/>
        <v>0</v>
      </c>
      <c r="FS837">
        <v>0</v>
      </c>
      <c r="FX837">
        <v>95</v>
      </c>
      <c r="FY837">
        <v>65</v>
      </c>
      <c r="GA837" t="s">
        <v>3</v>
      </c>
      <c r="GD837">
        <v>1</v>
      </c>
      <c r="GF837">
        <v>-1846352259</v>
      </c>
      <c r="GG837">
        <v>2</v>
      </c>
      <c r="GH837">
        <v>1</v>
      </c>
      <c r="GI837">
        <v>-2</v>
      </c>
      <c r="GJ837">
        <v>0</v>
      </c>
      <c r="GK837">
        <v>0</v>
      </c>
      <c r="GL837">
        <f t="shared" si="829"/>
        <v>0</v>
      </c>
      <c r="GM837">
        <f t="shared" si="830"/>
        <v>858.43</v>
      </c>
      <c r="GN837">
        <f t="shared" si="831"/>
        <v>0</v>
      </c>
      <c r="GO837">
        <f t="shared" si="832"/>
        <v>858.43</v>
      </c>
      <c r="GP837">
        <f t="shared" si="833"/>
        <v>0</v>
      </c>
      <c r="GR837">
        <v>0</v>
      </c>
      <c r="GS837">
        <v>0</v>
      </c>
      <c r="GT837">
        <v>0</v>
      </c>
      <c r="GU837" t="s">
        <v>3</v>
      </c>
      <c r="GV837">
        <f t="shared" si="834"/>
        <v>0</v>
      </c>
      <c r="GW837">
        <v>1</v>
      </c>
      <c r="GX837">
        <f t="shared" si="835"/>
        <v>0</v>
      </c>
      <c r="HA837">
        <v>0</v>
      </c>
      <c r="HB837">
        <v>0</v>
      </c>
      <c r="HC837">
        <f t="shared" si="836"/>
        <v>0</v>
      </c>
      <c r="IK837">
        <v>0</v>
      </c>
    </row>
    <row r="838" spans="1:245" x14ac:dyDescent="0.2">
      <c r="A838">
        <v>18</v>
      </c>
      <c r="B838">
        <v>1</v>
      </c>
      <c r="C838">
        <v>1814</v>
      </c>
      <c r="E838" t="s">
        <v>686</v>
      </c>
      <c r="F838" t="s">
        <v>687</v>
      </c>
      <c r="G838" t="s">
        <v>688</v>
      </c>
      <c r="H838" t="s">
        <v>451</v>
      </c>
      <c r="I838">
        <f>I834*J838</f>
        <v>0.1</v>
      </c>
      <c r="J838">
        <v>0.1</v>
      </c>
      <c r="O838">
        <f t="shared" si="802"/>
        <v>17.61</v>
      </c>
      <c r="P838">
        <f t="shared" si="803"/>
        <v>17.61</v>
      </c>
      <c r="Q838">
        <f t="shared" si="804"/>
        <v>0</v>
      </c>
      <c r="R838">
        <f t="shared" si="805"/>
        <v>0</v>
      </c>
      <c r="S838">
        <f t="shared" si="806"/>
        <v>0</v>
      </c>
      <c r="T838">
        <f t="shared" si="807"/>
        <v>0</v>
      </c>
      <c r="U838">
        <f t="shared" si="808"/>
        <v>0</v>
      </c>
      <c r="V838">
        <f t="shared" si="809"/>
        <v>0</v>
      </c>
      <c r="W838">
        <f t="shared" si="810"/>
        <v>0</v>
      </c>
      <c r="X838">
        <f t="shared" si="811"/>
        <v>0</v>
      </c>
      <c r="Y838">
        <f t="shared" si="812"/>
        <v>0</v>
      </c>
      <c r="AA838">
        <v>47636896</v>
      </c>
      <c r="AB838">
        <f t="shared" si="813"/>
        <v>176.1</v>
      </c>
      <c r="AC838">
        <f t="shared" si="841"/>
        <v>176.1</v>
      </c>
      <c r="AD838">
        <f>ROUND((((ET838)-(EU838))+AE838),6)</f>
        <v>0</v>
      </c>
      <c r="AE838">
        <f t="shared" si="844"/>
        <v>0</v>
      </c>
      <c r="AF838">
        <f t="shared" si="844"/>
        <v>0</v>
      </c>
      <c r="AG838">
        <f t="shared" si="815"/>
        <v>0</v>
      </c>
      <c r="AH838">
        <f t="shared" si="845"/>
        <v>0</v>
      </c>
      <c r="AI838">
        <f t="shared" si="845"/>
        <v>0</v>
      </c>
      <c r="AJ838">
        <f t="shared" si="816"/>
        <v>0</v>
      </c>
      <c r="AK838">
        <v>176.1</v>
      </c>
      <c r="AL838">
        <v>176.1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95</v>
      </c>
      <c r="AU838">
        <v>65</v>
      </c>
      <c r="AV838">
        <v>1</v>
      </c>
      <c r="AW838">
        <v>1</v>
      </c>
      <c r="AZ838">
        <v>1</v>
      </c>
      <c r="BA838">
        <v>1</v>
      </c>
      <c r="BB838">
        <v>1</v>
      </c>
      <c r="BC838">
        <v>1</v>
      </c>
      <c r="BD838" t="s">
        <v>3</v>
      </c>
      <c r="BE838" t="s">
        <v>3</v>
      </c>
      <c r="BF838" t="s">
        <v>3</v>
      </c>
      <c r="BG838" t="s">
        <v>3</v>
      </c>
      <c r="BH838">
        <v>3</v>
      </c>
      <c r="BI838">
        <v>2</v>
      </c>
      <c r="BJ838" t="s">
        <v>689</v>
      </c>
      <c r="BM838">
        <v>108001</v>
      </c>
      <c r="BN838">
        <v>0</v>
      </c>
      <c r="BO838" t="s">
        <v>3</v>
      </c>
      <c r="BP838">
        <v>0</v>
      </c>
      <c r="BQ838">
        <v>3</v>
      </c>
      <c r="BR838">
        <v>0</v>
      </c>
      <c r="BS838">
        <v>1</v>
      </c>
      <c r="BT838">
        <v>1</v>
      </c>
      <c r="BU838">
        <v>1</v>
      </c>
      <c r="BV838">
        <v>1</v>
      </c>
      <c r="BW838">
        <v>1</v>
      </c>
      <c r="BX838">
        <v>1</v>
      </c>
      <c r="BY838" t="s">
        <v>3</v>
      </c>
      <c r="BZ838">
        <v>95</v>
      </c>
      <c r="CA838">
        <v>65</v>
      </c>
      <c r="CE838">
        <v>0</v>
      </c>
      <c r="CF838">
        <v>0</v>
      </c>
      <c r="CG838">
        <v>0</v>
      </c>
      <c r="CM838">
        <v>0</v>
      </c>
      <c r="CN838" t="s">
        <v>3</v>
      </c>
      <c r="CO838">
        <v>0</v>
      </c>
      <c r="CP838">
        <f t="shared" si="817"/>
        <v>17.61</v>
      </c>
      <c r="CQ838">
        <f t="shared" si="818"/>
        <v>176.1</v>
      </c>
      <c r="CR838">
        <f t="shared" si="819"/>
        <v>0</v>
      </c>
      <c r="CS838">
        <f t="shared" si="820"/>
        <v>0</v>
      </c>
      <c r="CT838">
        <f t="shared" si="821"/>
        <v>0</v>
      </c>
      <c r="CU838">
        <f t="shared" si="822"/>
        <v>0</v>
      </c>
      <c r="CV838">
        <f t="shared" si="823"/>
        <v>0</v>
      </c>
      <c r="CW838">
        <f t="shared" si="824"/>
        <v>0</v>
      </c>
      <c r="CX838">
        <f t="shared" si="825"/>
        <v>0</v>
      </c>
      <c r="CY838">
        <f t="shared" si="826"/>
        <v>0</v>
      </c>
      <c r="CZ838">
        <f t="shared" si="827"/>
        <v>0</v>
      </c>
      <c r="DC838" t="s">
        <v>3</v>
      </c>
      <c r="DD838" t="s">
        <v>3</v>
      </c>
      <c r="DE838" t="s">
        <v>3</v>
      </c>
      <c r="DF838" t="s">
        <v>3</v>
      </c>
      <c r="DG838" t="s">
        <v>3</v>
      </c>
      <c r="DH838" t="s">
        <v>3</v>
      </c>
      <c r="DI838" t="s">
        <v>3</v>
      </c>
      <c r="DJ838" t="s">
        <v>3</v>
      </c>
      <c r="DK838" t="s">
        <v>3</v>
      </c>
      <c r="DL838" t="s">
        <v>3</v>
      </c>
      <c r="DM838" t="s">
        <v>3</v>
      </c>
      <c r="DN838">
        <v>0</v>
      </c>
      <c r="DO838">
        <v>0</v>
      </c>
      <c r="DP838">
        <v>1</v>
      </c>
      <c r="DQ838">
        <v>1</v>
      </c>
      <c r="DU838">
        <v>1010</v>
      </c>
      <c r="DV838" t="s">
        <v>451</v>
      </c>
      <c r="DW838" t="s">
        <v>451</v>
      </c>
      <c r="DX838">
        <v>10</v>
      </c>
      <c r="EE838">
        <v>45919453</v>
      </c>
      <c r="EF838">
        <v>3</v>
      </c>
      <c r="EG838" t="s">
        <v>132</v>
      </c>
      <c r="EH838">
        <v>0</v>
      </c>
      <c r="EI838" t="s">
        <v>3</v>
      </c>
      <c r="EJ838">
        <v>2</v>
      </c>
      <c r="EK838">
        <v>108001</v>
      </c>
      <c r="EL838" t="s">
        <v>133</v>
      </c>
      <c r="EM838" t="s">
        <v>134</v>
      </c>
      <c r="EO838" t="s">
        <v>3</v>
      </c>
      <c r="EQ838">
        <v>0</v>
      </c>
      <c r="ER838">
        <v>176.1</v>
      </c>
      <c r="ES838">
        <v>176.1</v>
      </c>
      <c r="ET838">
        <v>0</v>
      </c>
      <c r="EU838">
        <v>0</v>
      </c>
      <c r="EV838">
        <v>0</v>
      </c>
      <c r="EW838">
        <v>0</v>
      </c>
      <c r="EX838">
        <v>0</v>
      </c>
      <c r="FQ838">
        <v>0</v>
      </c>
      <c r="FR838">
        <f t="shared" si="828"/>
        <v>0</v>
      </c>
      <c r="FS838">
        <v>0</v>
      </c>
      <c r="FX838">
        <v>95</v>
      </c>
      <c r="FY838">
        <v>65</v>
      </c>
      <c r="GA838" t="s">
        <v>3</v>
      </c>
      <c r="GD838">
        <v>1</v>
      </c>
      <c r="GF838">
        <v>62887552</v>
      </c>
      <c r="GG838">
        <v>2</v>
      </c>
      <c r="GH838">
        <v>1</v>
      </c>
      <c r="GI838">
        <v>-2</v>
      </c>
      <c r="GJ838">
        <v>0</v>
      </c>
      <c r="GK838">
        <v>0</v>
      </c>
      <c r="GL838">
        <f t="shared" si="829"/>
        <v>0</v>
      </c>
      <c r="GM838">
        <f t="shared" si="830"/>
        <v>17.61</v>
      </c>
      <c r="GN838">
        <f t="shared" si="831"/>
        <v>0</v>
      </c>
      <c r="GO838">
        <f t="shared" si="832"/>
        <v>17.61</v>
      </c>
      <c r="GP838">
        <f t="shared" si="833"/>
        <v>0</v>
      </c>
      <c r="GR838">
        <v>0</v>
      </c>
      <c r="GS838">
        <v>3</v>
      </c>
      <c r="GT838">
        <v>0</v>
      </c>
      <c r="GU838" t="s">
        <v>3</v>
      </c>
      <c r="GV838">
        <f t="shared" si="834"/>
        <v>0</v>
      </c>
      <c r="GW838">
        <v>1</v>
      </c>
      <c r="GX838">
        <f t="shared" si="835"/>
        <v>0</v>
      </c>
      <c r="HA838">
        <v>0</v>
      </c>
      <c r="HB838">
        <v>0</v>
      </c>
      <c r="HC838">
        <f t="shared" si="836"/>
        <v>0</v>
      </c>
      <c r="IK838">
        <v>0</v>
      </c>
    </row>
    <row r="839" spans="1:245" x14ac:dyDescent="0.2">
      <c r="A839">
        <v>18</v>
      </c>
      <c r="B839">
        <v>1</v>
      </c>
      <c r="C839">
        <v>1826</v>
      </c>
      <c r="E839" t="s">
        <v>686</v>
      </c>
      <c r="F839" t="s">
        <v>687</v>
      </c>
      <c r="G839" t="s">
        <v>688</v>
      </c>
      <c r="H839" t="s">
        <v>451</v>
      </c>
      <c r="I839">
        <f>I835*J839</f>
        <v>0.1</v>
      </c>
      <c r="J839">
        <v>0.1</v>
      </c>
      <c r="O839">
        <f t="shared" si="802"/>
        <v>17.61</v>
      </c>
      <c r="P839">
        <f t="shared" si="803"/>
        <v>17.61</v>
      </c>
      <c r="Q839">
        <f t="shared" si="804"/>
        <v>0</v>
      </c>
      <c r="R839">
        <f t="shared" si="805"/>
        <v>0</v>
      </c>
      <c r="S839">
        <f t="shared" si="806"/>
        <v>0</v>
      </c>
      <c r="T839">
        <f t="shared" si="807"/>
        <v>0</v>
      </c>
      <c r="U839">
        <f t="shared" si="808"/>
        <v>0</v>
      </c>
      <c r="V839">
        <f t="shared" si="809"/>
        <v>0</v>
      </c>
      <c r="W839">
        <f t="shared" si="810"/>
        <v>0</v>
      </c>
      <c r="X839">
        <f t="shared" si="811"/>
        <v>0</v>
      </c>
      <c r="Y839">
        <f t="shared" si="812"/>
        <v>0</v>
      </c>
      <c r="AA839">
        <v>47641669</v>
      </c>
      <c r="AB839">
        <f t="shared" si="813"/>
        <v>176.1</v>
      </c>
      <c r="AC839">
        <f t="shared" si="841"/>
        <v>176.1</v>
      </c>
      <c r="AD839">
        <f>ROUND((((ET839)-(EU839))+AE839),6)</f>
        <v>0</v>
      </c>
      <c r="AE839">
        <f t="shared" si="844"/>
        <v>0</v>
      </c>
      <c r="AF839">
        <f t="shared" si="844"/>
        <v>0</v>
      </c>
      <c r="AG839">
        <f t="shared" si="815"/>
        <v>0</v>
      </c>
      <c r="AH839">
        <f t="shared" si="845"/>
        <v>0</v>
      </c>
      <c r="AI839">
        <f t="shared" si="845"/>
        <v>0</v>
      </c>
      <c r="AJ839">
        <f t="shared" si="816"/>
        <v>0</v>
      </c>
      <c r="AK839">
        <v>176.1</v>
      </c>
      <c r="AL839">
        <v>176.1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95</v>
      </c>
      <c r="AU839">
        <v>65</v>
      </c>
      <c r="AV839">
        <v>1</v>
      </c>
      <c r="AW839">
        <v>1</v>
      </c>
      <c r="AZ839">
        <v>1</v>
      </c>
      <c r="BA839">
        <v>1</v>
      </c>
      <c r="BB839">
        <v>1</v>
      </c>
      <c r="BC839">
        <v>1</v>
      </c>
      <c r="BD839" t="s">
        <v>3</v>
      </c>
      <c r="BE839" t="s">
        <v>3</v>
      </c>
      <c r="BF839" t="s">
        <v>3</v>
      </c>
      <c r="BG839" t="s">
        <v>3</v>
      </c>
      <c r="BH839">
        <v>3</v>
      </c>
      <c r="BI839">
        <v>2</v>
      </c>
      <c r="BJ839" t="s">
        <v>689</v>
      </c>
      <c r="BM839">
        <v>108001</v>
      </c>
      <c r="BN839">
        <v>0</v>
      </c>
      <c r="BO839" t="s">
        <v>3</v>
      </c>
      <c r="BP839">
        <v>0</v>
      </c>
      <c r="BQ839">
        <v>3</v>
      </c>
      <c r="BR839">
        <v>0</v>
      </c>
      <c r="BS839">
        <v>1</v>
      </c>
      <c r="BT839">
        <v>1</v>
      </c>
      <c r="BU839">
        <v>1</v>
      </c>
      <c r="BV839">
        <v>1</v>
      </c>
      <c r="BW839">
        <v>1</v>
      </c>
      <c r="BX839">
        <v>1</v>
      </c>
      <c r="BY839" t="s">
        <v>3</v>
      </c>
      <c r="BZ839">
        <v>95</v>
      </c>
      <c r="CA839">
        <v>65</v>
      </c>
      <c r="CE839">
        <v>0</v>
      </c>
      <c r="CF839">
        <v>0</v>
      </c>
      <c r="CG839">
        <v>0</v>
      </c>
      <c r="CM839">
        <v>0</v>
      </c>
      <c r="CN839" t="s">
        <v>3</v>
      </c>
      <c r="CO839">
        <v>0</v>
      </c>
      <c r="CP839">
        <f t="shared" si="817"/>
        <v>17.61</v>
      </c>
      <c r="CQ839">
        <f t="shared" si="818"/>
        <v>176.1</v>
      </c>
      <c r="CR839">
        <f t="shared" si="819"/>
        <v>0</v>
      </c>
      <c r="CS839">
        <f t="shared" si="820"/>
        <v>0</v>
      </c>
      <c r="CT839">
        <f t="shared" si="821"/>
        <v>0</v>
      </c>
      <c r="CU839">
        <f t="shared" si="822"/>
        <v>0</v>
      </c>
      <c r="CV839">
        <f t="shared" si="823"/>
        <v>0</v>
      </c>
      <c r="CW839">
        <f t="shared" si="824"/>
        <v>0</v>
      </c>
      <c r="CX839">
        <f t="shared" si="825"/>
        <v>0</v>
      </c>
      <c r="CY839">
        <f t="shared" si="826"/>
        <v>0</v>
      </c>
      <c r="CZ839">
        <f t="shared" si="827"/>
        <v>0</v>
      </c>
      <c r="DC839" t="s">
        <v>3</v>
      </c>
      <c r="DD839" t="s">
        <v>3</v>
      </c>
      <c r="DE839" t="s">
        <v>3</v>
      </c>
      <c r="DF839" t="s">
        <v>3</v>
      </c>
      <c r="DG839" t="s">
        <v>3</v>
      </c>
      <c r="DH839" t="s">
        <v>3</v>
      </c>
      <c r="DI839" t="s">
        <v>3</v>
      </c>
      <c r="DJ839" t="s">
        <v>3</v>
      </c>
      <c r="DK839" t="s">
        <v>3</v>
      </c>
      <c r="DL839" t="s">
        <v>3</v>
      </c>
      <c r="DM839" t="s">
        <v>3</v>
      </c>
      <c r="DN839">
        <v>0</v>
      </c>
      <c r="DO839">
        <v>0</v>
      </c>
      <c r="DP839">
        <v>1</v>
      </c>
      <c r="DQ839">
        <v>1</v>
      </c>
      <c r="DU839">
        <v>1010</v>
      </c>
      <c r="DV839" t="s">
        <v>451</v>
      </c>
      <c r="DW839" t="s">
        <v>451</v>
      </c>
      <c r="DX839">
        <v>10</v>
      </c>
      <c r="EE839">
        <v>45919453</v>
      </c>
      <c r="EF839">
        <v>3</v>
      </c>
      <c r="EG839" t="s">
        <v>132</v>
      </c>
      <c r="EH839">
        <v>0</v>
      </c>
      <c r="EI839" t="s">
        <v>3</v>
      </c>
      <c r="EJ839">
        <v>2</v>
      </c>
      <c r="EK839">
        <v>108001</v>
      </c>
      <c r="EL839" t="s">
        <v>133</v>
      </c>
      <c r="EM839" t="s">
        <v>134</v>
      </c>
      <c r="EO839" t="s">
        <v>3</v>
      </c>
      <c r="EQ839">
        <v>0</v>
      </c>
      <c r="ER839">
        <v>176.1</v>
      </c>
      <c r="ES839">
        <v>176.1</v>
      </c>
      <c r="ET839">
        <v>0</v>
      </c>
      <c r="EU839">
        <v>0</v>
      </c>
      <c r="EV839">
        <v>0</v>
      </c>
      <c r="EW839">
        <v>0</v>
      </c>
      <c r="EX839">
        <v>0</v>
      </c>
      <c r="FQ839">
        <v>0</v>
      </c>
      <c r="FR839">
        <f t="shared" si="828"/>
        <v>0</v>
      </c>
      <c r="FS839">
        <v>0</v>
      </c>
      <c r="FX839">
        <v>95</v>
      </c>
      <c r="FY839">
        <v>65</v>
      </c>
      <c r="GA839" t="s">
        <v>3</v>
      </c>
      <c r="GD839">
        <v>1</v>
      </c>
      <c r="GF839">
        <v>62887552</v>
      </c>
      <c r="GG839">
        <v>2</v>
      </c>
      <c r="GH839">
        <v>1</v>
      </c>
      <c r="GI839">
        <v>-2</v>
      </c>
      <c r="GJ839">
        <v>0</v>
      </c>
      <c r="GK839">
        <v>0</v>
      </c>
      <c r="GL839">
        <f t="shared" si="829"/>
        <v>0</v>
      </c>
      <c r="GM839">
        <f t="shared" si="830"/>
        <v>17.61</v>
      </c>
      <c r="GN839">
        <f t="shared" si="831"/>
        <v>0</v>
      </c>
      <c r="GO839">
        <f t="shared" si="832"/>
        <v>17.61</v>
      </c>
      <c r="GP839">
        <f t="shared" si="833"/>
        <v>0</v>
      </c>
      <c r="GR839">
        <v>0</v>
      </c>
      <c r="GS839">
        <v>0</v>
      </c>
      <c r="GT839">
        <v>0</v>
      </c>
      <c r="GU839" t="s">
        <v>3</v>
      </c>
      <c r="GV839">
        <f t="shared" si="834"/>
        <v>0</v>
      </c>
      <c r="GW839">
        <v>1</v>
      </c>
      <c r="GX839">
        <f t="shared" si="835"/>
        <v>0</v>
      </c>
      <c r="HA839">
        <v>0</v>
      </c>
      <c r="HB839">
        <v>0</v>
      </c>
      <c r="HC839">
        <f t="shared" si="836"/>
        <v>0</v>
      </c>
      <c r="IK839">
        <v>0</v>
      </c>
    </row>
    <row r="841" spans="1:245" x14ac:dyDescent="0.2">
      <c r="A841">
        <v>51</v>
      </c>
      <c r="B841">
        <f>B794</f>
        <v>1</v>
      </c>
      <c r="C841">
        <f>A794</f>
        <v>4</v>
      </c>
      <c r="D841">
        <f>ROW(A794)</f>
        <v>794</v>
      </c>
      <c r="F841" t="str">
        <f>IF(F794&lt;&gt;"",F794,"")</f>
        <v>Новый раздел</v>
      </c>
      <c r="G841" t="str">
        <f>IF(G794&lt;&gt;"",G794,"")</f>
        <v>Дорожные одежды</v>
      </c>
      <c r="H841">
        <v>0</v>
      </c>
      <c r="O841">
        <f t="shared" ref="O841:T841" si="846">ROUND(AB841,2)</f>
        <v>530070.18999999994</v>
      </c>
      <c r="P841">
        <f t="shared" si="846"/>
        <v>447761.3</v>
      </c>
      <c r="Q841">
        <f t="shared" si="846"/>
        <v>72293.52</v>
      </c>
      <c r="R841">
        <f t="shared" si="846"/>
        <v>6595.47</v>
      </c>
      <c r="S841">
        <f t="shared" si="846"/>
        <v>10015.370000000001</v>
      </c>
      <c r="T841">
        <f t="shared" si="846"/>
        <v>0</v>
      </c>
      <c r="U841">
        <f>AH841</f>
        <v>1168.6822069999998</v>
      </c>
      <c r="V841">
        <f>AI841</f>
        <v>497.46840874999998</v>
      </c>
      <c r="W841">
        <f>ROUND(AJ841,2)</f>
        <v>0</v>
      </c>
      <c r="X841">
        <f>ROUND(AK841,2)</f>
        <v>20612.46</v>
      </c>
      <c r="Y841">
        <f>ROUND(AL841,2)</f>
        <v>12892.83</v>
      </c>
      <c r="AB841">
        <f>ROUND(SUMIF(AA798:AA839,"=47636896",O798:O839),2)</f>
        <v>530070.18999999994</v>
      </c>
      <c r="AC841">
        <f>ROUND(SUMIF(AA798:AA839,"=47636896",P798:P839),2)</f>
        <v>447761.3</v>
      </c>
      <c r="AD841">
        <f>ROUND(SUMIF(AA798:AA839,"=47636896",Q798:Q839),2)</f>
        <v>72293.52</v>
      </c>
      <c r="AE841">
        <f>ROUND(SUMIF(AA798:AA839,"=47636896",R798:R839),2)</f>
        <v>6595.47</v>
      </c>
      <c r="AF841">
        <f>ROUND(SUMIF(AA798:AA839,"=47636896",S798:S839),2)</f>
        <v>10015.370000000001</v>
      </c>
      <c r="AG841">
        <f>ROUND(SUMIF(AA798:AA839,"=47636896",T798:T839),2)</f>
        <v>0</v>
      </c>
      <c r="AH841">
        <f>SUMIF(AA798:AA839,"=47636896",U798:U839)</f>
        <v>1168.6822069999998</v>
      </c>
      <c r="AI841">
        <f>SUMIF(AA798:AA839,"=47636896",V798:V839)</f>
        <v>497.46840874999998</v>
      </c>
      <c r="AJ841">
        <f>ROUND(SUMIF(AA798:AA839,"=47636896",W798:W839),2)</f>
        <v>0</v>
      </c>
      <c r="AK841">
        <f>ROUND(SUMIF(AA798:AA839,"=47636896",X798:X839),2)</f>
        <v>20612.46</v>
      </c>
      <c r="AL841">
        <f>ROUND(SUMIF(AA798:AA839,"=47636896",Y798:Y839),2)</f>
        <v>12892.83</v>
      </c>
      <c r="AO841">
        <f t="shared" ref="AO841:BC841" si="847">ROUND(BX841,2)</f>
        <v>0</v>
      </c>
      <c r="AP841">
        <f t="shared" si="847"/>
        <v>0</v>
      </c>
      <c r="AQ841">
        <f t="shared" si="847"/>
        <v>0</v>
      </c>
      <c r="AR841">
        <f t="shared" si="847"/>
        <v>563575.48</v>
      </c>
      <c r="AS841">
        <f t="shared" si="847"/>
        <v>562459.55000000005</v>
      </c>
      <c r="AT841">
        <f t="shared" si="847"/>
        <v>1115.93</v>
      </c>
      <c r="AU841">
        <f t="shared" si="847"/>
        <v>0</v>
      </c>
      <c r="AV841">
        <f t="shared" si="847"/>
        <v>447761.3</v>
      </c>
      <c r="AW841">
        <f t="shared" si="847"/>
        <v>447761.3</v>
      </c>
      <c r="AX841">
        <f t="shared" si="847"/>
        <v>0</v>
      </c>
      <c r="AY841">
        <f t="shared" si="847"/>
        <v>447761.3</v>
      </c>
      <c r="AZ841">
        <f t="shared" si="847"/>
        <v>0</v>
      </c>
      <c r="BA841">
        <f t="shared" si="847"/>
        <v>0</v>
      </c>
      <c r="BB841">
        <f t="shared" si="847"/>
        <v>0</v>
      </c>
      <c r="BC841">
        <f t="shared" si="847"/>
        <v>0</v>
      </c>
      <c r="BX841">
        <f>ROUND(SUMIF(AA798:AA839,"=47636896",FQ798:FQ839),2)</f>
        <v>0</v>
      </c>
      <c r="BY841">
        <f>ROUND(SUMIF(AA798:AA839,"=47636896",FR798:FR839),2)</f>
        <v>0</v>
      </c>
      <c r="BZ841">
        <f>ROUND(SUMIF(AA798:AA839,"=47636896",GL798:GL839),2)</f>
        <v>0</v>
      </c>
      <c r="CA841">
        <f>ROUND(SUMIF(AA798:AA839,"=47636896",GM798:GM839),2)</f>
        <v>563575.48</v>
      </c>
      <c r="CB841">
        <f>ROUND(SUMIF(AA798:AA839,"=47636896",GN798:GN839),2)</f>
        <v>562459.55000000005</v>
      </c>
      <c r="CC841">
        <f>ROUND(SUMIF(AA798:AA839,"=47636896",GO798:GO839),2)</f>
        <v>1115.93</v>
      </c>
      <c r="CD841">
        <f>ROUND(SUMIF(AA798:AA839,"=47636896",GP798:GP839),2)</f>
        <v>0</v>
      </c>
      <c r="CE841">
        <f>AC841-BX841</f>
        <v>447761.3</v>
      </c>
      <c r="CF841">
        <f>AC841-BY841</f>
        <v>447761.3</v>
      </c>
      <c r="CG841">
        <f>BX841-BZ841</f>
        <v>0</v>
      </c>
      <c r="CH841">
        <f>AC841-BX841-BY841+BZ841</f>
        <v>447761.3</v>
      </c>
      <c r="CI841">
        <f>BY841-BZ841</f>
        <v>0</v>
      </c>
      <c r="CJ841">
        <f>ROUND(SUMIF(AA798:AA839,"=47636896",GX798:GX839),2)</f>
        <v>0</v>
      </c>
      <c r="CK841">
        <f>ROUND(SUMIF(AA798:AA839,"=47636896",GY798:GY839),2)</f>
        <v>0</v>
      </c>
      <c r="CL841">
        <f>ROUND(SUMIF(AA798:AA839,"=47636896",GZ798:GZ839),2)</f>
        <v>0</v>
      </c>
      <c r="DG841">
        <f t="shared" ref="DG841:DL841" si="848">ROUND(DT841,2)</f>
        <v>530070.18999999994</v>
      </c>
      <c r="DH841">
        <f t="shared" si="848"/>
        <v>447761.3</v>
      </c>
      <c r="DI841">
        <f t="shared" si="848"/>
        <v>72293.52</v>
      </c>
      <c r="DJ841">
        <f t="shared" si="848"/>
        <v>6595.47</v>
      </c>
      <c r="DK841">
        <f t="shared" si="848"/>
        <v>10015.370000000001</v>
      </c>
      <c r="DL841">
        <f t="shared" si="848"/>
        <v>0</v>
      </c>
      <c r="DM841">
        <f>DZ841</f>
        <v>1168.6822069999998</v>
      </c>
      <c r="DN841">
        <f>EA841</f>
        <v>497.46840874999998</v>
      </c>
      <c r="DO841">
        <f>ROUND(EB841,2)</f>
        <v>0</v>
      </c>
      <c r="DP841">
        <f>ROUND(EC841,2)</f>
        <v>20612.46</v>
      </c>
      <c r="DQ841">
        <f>ROUND(ED841,2)</f>
        <v>12892.83</v>
      </c>
      <c r="DT841">
        <f>ROUND(SUMIF(AA798:AA839,"=47641669",O798:O839),2)</f>
        <v>530070.18999999994</v>
      </c>
      <c r="DU841">
        <f>ROUND(SUMIF(AA798:AA839,"=47641669",P798:P839),2)</f>
        <v>447761.3</v>
      </c>
      <c r="DV841">
        <f>ROUND(SUMIF(AA798:AA839,"=47641669",Q798:Q839),2)</f>
        <v>72293.52</v>
      </c>
      <c r="DW841">
        <f>ROUND(SUMIF(AA798:AA839,"=47641669",R798:R839),2)</f>
        <v>6595.47</v>
      </c>
      <c r="DX841">
        <f>ROUND(SUMIF(AA798:AA839,"=47641669",S798:S839),2)</f>
        <v>10015.370000000001</v>
      </c>
      <c r="DY841">
        <f>ROUND(SUMIF(AA798:AA839,"=47641669",T798:T839),2)</f>
        <v>0</v>
      </c>
      <c r="DZ841">
        <f>SUMIF(AA798:AA839,"=47641669",U798:U839)</f>
        <v>1168.6822069999998</v>
      </c>
      <c r="EA841">
        <f>SUMIF(AA798:AA839,"=47641669",V798:V839)</f>
        <v>497.46840874999998</v>
      </c>
      <c r="EB841">
        <f>ROUND(SUMIF(AA798:AA839,"=47641669",W798:W839),2)</f>
        <v>0</v>
      </c>
      <c r="EC841">
        <f>ROUND(SUMIF(AA798:AA839,"=47641669",X798:X839),2)</f>
        <v>20612.46</v>
      </c>
      <c r="ED841">
        <f>ROUND(SUMIF(AA798:AA839,"=47641669",Y798:Y839),2)</f>
        <v>12892.83</v>
      </c>
      <c r="EG841">
        <f t="shared" ref="EG841:EU841" si="849">ROUND(FP841,2)</f>
        <v>0</v>
      </c>
      <c r="EH841">
        <f t="shared" si="849"/>
        <v>0</v>
      </c>
      <c r="EI841">
        <f t="shared" si="849"/>
        <v>0</v>
      </c>
      <c r="EJ841">
        <f t="shared" si="849"/>
        <v>563575.48</v>
      </c>
      <c r="EK841">
        <f t="shared" si="849"/>
        <v>562459.55000000005</v>
      </c>
      <c r="EL841">
        <f t="shared" si="849"/>
        <v>1115.93</v>
      </c>
      <c r="EM841">
        <f t="shared" si="849"/>
        <v>0</v>
      </c>
      <c r="EN841">
        <f t="shared" si="849"/>
        <v>447761.3</v>
      </c>
      <c r="EO841">
        <f t="shared" si="849"/>
        <v>447761.3</v>
      </c>
      <c r="EP841">
        <f t="shared" si="849"/>
        <v>0</v>
      </c>
      <c r="EQ841">
        <f t="shared" si="849"/>
        <v>447761.3</v>
      </c>
      <c r="ER841">
        <f t="shared" si="849"/>
        <v>0</v>
      </c>
      <c r="ES841">
        <f t="shared" si="849"/>
        <v>0</v>
      </c>
      <c r="ET841">
        <f t="shared" si="849"/>
        <v>0</v>
      </c>
      <c r="EU841">
        <f t="shared" si="849"/>
        <v>0</v>
      </c>
      <c r="FP841">
        <f>ROUND(SUMIF(AA798:AA839,"=47641669",FQ798:FQ839),2)</f>
        <v>0</v>
      </c>
      <c r="FQ841">
        <f>ROUND(SUMIF(AA798:AA839,"=47641669",FR798:FR839),2)</f>
        <v>0</v>
      </c>
      <c r="FR841">
        <f>ROUND(SUMIF(AA798:AA839,"=47641669",GL798:GL839),2)</f>
        <v>0</v>
      </c>
      <c r="FS841">
        <f>ROUND(SUMIF(AA798:AA839,"=47641669",GM798:GM839),2)</f>
        <v>563575.48</v>
      </c>
      <c r="FT841">
        <f>ROUND(SUMIF(AA798:AA839,"=47641669",GN798:GN839),2)</f>
        <v>562459.55000000005</v>
      </c>
      <c r="FU841">
        <f>ROUND(SUMIF(AA798:AA839,"=47641669",GO798:GO839),2)</f>
        <v>1115.93</v>
      </c>
      <c r="FV841">
        <f>ROUND(SUMIF(AA798:AA839,"=47641669",GP798:GP839),2)</f>
        <v>0</v>
      </c>
      <c r="FW841">
        <f>DU841-FP841</f>
        <v>447761.3</v>
      </c>
      <c r="FX841">
        <f>DU841-FQ841</f>
        <v>447761.3</v>
      </c>
      <c r="FY841">
        <f>FP841-FR841</f>
        <v>0</v>
      </c>
      <c r="FZ841">
        <f>DU841-FP841-FQ841+FR841</f>
        <v>447761.3</v>
      </c>
      <c r="GA841">
        <f>FQ841-FR841</f>
        <v>0</v>
      </c>
      <c r="GB841">
        <f>ROUND(SUMIF(AA798:AA839,"=47641669",GX798:GX839),2)</f>
        <v>0</v>
      </c>
      <c r="GC841">
        <f>ROUND(SUMIF(AA798:AA839,"=47641669",GY798:GY839),2)</f>
        <v>0</v>
      </c>
      <c r="GD841">
        <f>ROUND(SUMIF(AA798:AA839,"=47641669",GZ798:GZ839),2)</f>
        <v>0</v>
      </c>
      <c r="GX841">
        <v>0</v>
      </c>
    </row>
    <row r="843" spans="1:245" x14ac:dyDescent="0.2">
      <c r="A843">
        <v>50</v>
      </c>
      <c r="B843">
        <v>0</v>
      </c>
      <c r="C843">
        <v>0</v>
      </c>
      <c r="D843">
        <v>1</v>
      </c>
      <c r="E843">
        <v>201</v>
      </c>
      <c r="F843">
        <f>ROUND(Source!O841,O843)</f>
        <v>530070.18999999994</v>
      </c>
      <c r="G843" t="s">
        <v>138</v>
      </c>
      <c r="H843" t="s">
        <v>139</v>
      </c>
      <c r="K843">
        <v>201</v>
      </c>
      <c r="L843">
        <v>1</v>
      </c>
      <c r="M843">
        <v>3</v>
      </c>
      <c r="N843" t="s">
        <v>3</v>
      </c>
      <c r="O843">
        <v>2</v>
      </c>
      <c r="P843">
        <f>ROUND(Source!DG841,O843)</f>
        <v>530070.18999999994</v>
      </c>
    </row>
    <row r="844" spans="1:245" x14ac:dyDescent="0.2">
      <c r="A844">
        <v>50</v>
      </c>
      <c r="B844">
        <v>0</v>
      </c>
      <c r="C844">
        <v>0</v>
      </c>
      <c r="D844">
        <v>1</v>
      </c>
      <c r="E844">
        <v>202</v>
      </c>
      <c r="F844">
        <f>ROUND(Source!P841,O844)</f>
        <v>447761.3</v>
      </c>
      <c r="G844" t="s">
        <v>140</v>
      </c>
      <c r="H844" t="s">
        <v>141</v>
      </c>
      <c r="K844">
        <v>202</v>
      </c>
      <c r="L844">
        <v>2</v>
      </c>
      <c r="M844">
        <v>3</v>
      </c>
      <c r="N844" t="s">
        <v>3</v>
      </c>
      <c r="O844">
        <v>2</v>
      </c>
      <c r="P844">
        <f>ROUND(Source!DH841,O844)</f>
        <v>447761.3</v>
      </c>
    </row>
    <row r="845" spans="1:245" x14ac:dyDescent="0.2">
      <c r="A845">
        <v>50</v>
      </c>
      <c r="B845">
        <v>0</v>
      </c>
      <c r="C845">
        <v>0</v>
      </c>
      <c r="D845">
        <v>1</v>
      </c>
      <c r="E845">
        <v>222</v>
      </c>
      <c r="F845">
        <f>ROUND(Source!AO841,O845)</f>
        <v>0</v>
      </c>
      <c r="G845" t="s">
        <v>142</v>
      </c>
      <c r="H845" t="s">
        <v>143</v>
      </c>
      <c r="K845">
        <v>222</v>
      </c>
      <c r="L845">
        <v>3</v>
      </c>
      <c r="M845">
        <v>3</v>
      </c>
      <c r="N845" t="s">
        <v>3</v>
      </c>
      <c r="O845">
        <v>2</v>
      </c>
      <c r="P845">
        <f>ROUND(Source!EG841,O845)</f>
        <v>0</v>
      </c>
    </row>
    <row r="846" spans="1:245" x14ac:dyDescent="0.2">
      <c r="A846">
        <v>50</v>
      </c>
      <c r="B846">
        <v>0</v>
      </c>
      <c r="C846">
        <v>0</v>
      </c>
      <c r="D846">
        <v>1</v>
      </c>
      <c r="E846">
        <v>225</v>
      </c>
      <c r="F846">
        <f>ROUND(Source!AV841,O846)</f>
        <v>447761.3</v>
      </c>
      <c r="G846" t="s">
        <v>144</v>
      </c>
      <c r="H846" t="s">
        <v>145</v>
      </c>
      <c r="K846">
        <v>225</v>
      </c>
      <c r="L846">
        <v>4</v>
      </c>
      <c r="M846">
        <v>3</v>
      </c>
      <c r="N846" t="s">
        <v>3</v>
      </c>
      <c r="O846">
        <v>2</v>
      </c>
      <c r="P846">
        <f>ROUND(Source!EN841,O846)</f>
        <v>447761.3</v>
      </c>
    </row>
    <row r="847" spans="1:245" x14ac:dyDescent="0.2">
      <c r="A847">
        <v>50</v>
      </c>
      <c r="B847">
        <v>0</v>
      </c>
      <c r="C847">
        <v>0</v>
      </c>
      <c r="D847">
        <v>1</v>
      </c>
      <c r="E847">
        <v>226</v>
      </c>
      <c r="F847">
        <f>ROUND(Source!AW841,O847)</f>
        <v>447761.3</v>
      </c>
      <c r="G847" t="s">
        <v>146</v>
      </c>
      <c r="H847" t="s">
        <v>147</v>
      </c>
      <c r="K847">
        <v>226</v>
      </c>
      <c r="L847">
        <v>5</v>
      </c>
      <c r="M847">
        <v>3</v>
      </c>
      <c r="N847" t="s">
        <v>3</v>
      </c>
      <c r="O847">
        <v>2</v>
      </c>
      <c r="P847">
        <f>ROUND(Source!EO841,O847)</f>
        <v>447761.3</v>
      </c>
    </row>
    <row r="848" spans="1:245" x14ac:dyDescent="0.2">
      <c r="A848">
        <v>50</v>
      </c>
      <c r="B848">
        <v>0</v>
      </c>
      <c r="C848">
        <v>0</v>
      </c>
      <c r="D848">
        <v>1</v>
      </c>
      <c r="E848">
        <v>227</v>
      </c>
      <c r="F848">
        <f>ROUND(Source!AX841,O848)</f>
        <v>0</v>
      </c>
      <c r="G848" t="s">
        <v>148</v>
      </c>
      <c r="H848" t="s">
        <v>149</v>
      </c>
      <c r="K848">
        <v>227</v>
      </c>
      <c r="L848">
        <v>6</v>
      </c>
      <c r="M848">
        <v>3</v>
      </c>
      <c r="N848" t="s">
        <v>3</v>
      </c>
      <c r="O848">
        <v>2</v>
      </c>
      <c r="P848">
        <f>ROUND(Source!EP841,O848)</f>
        <v>0</v>
      </c>
    </row>
    <row r="849" spans="1:16" x14ac:dyDescent="0.2">
      <c r="A849">
        <v>50</v>
      </c>
      <c r="B849">
        <v>0</v>
      </c>
      <c r="C849">
        <v>0</v>
      </c>
      <c r="D849">
        <v>1</v>
      </c>
      <c r="E849">
        <v>228</v>
      </c>
      <c r="F849">
        <f>ROUND(Source!AY841,O849)</f>
        <v>447761.3</v>
      </c>
      <c r="G849" t="s">
        <v>150</v>
      </c>
      <c r="H849" t="s">
        <v>151</v>
      </c>
      <c r="K849">
        <v>228</v>
      </c>
      <c r="L849">
        <v>7</v>
      </c>
      <c r="M849">
        <v>3</v>
      </c>
      <c r="N849" t="s">
        <v>3</v>
      </c>
      <c r="O849">
        <v>2</v>
      </c>
      <c r="P849">
        <f>ROUND(Source!EQ841,O849)</f>
        <v>447761.3</v>
      </c>
    </row>
    <row r="850" spans="1:16" x14ac:dyDescent="0.2">
      <c r="A850">
        <v>50</v>
      </c>
      <c r="B850">
        <v>0</v>
      </c>
      <c r="C850">
        <v>0</v>
      </c>
      <c r="D850">
        <v>1</v>
      </c>
      <c r="E850">
        <v>216</v>
      </c>
      <c r="F850">
        <f>ROUND(Source!AP841,O850)</f>
        <v>0</v>
      </c>
      <c r="G850" t="s">
        <v>152</v>
      </c>
      <c r="H850" t="s">
        <v>153</v>
      </c>
      <c r="K850">
        <v>216</v>
      </c>
      <c r="L850">
        <v>8</v>
      </c>
      <c r="M850">
        <v>3</v>
      </c>
      <c r="N850" t="s">
        <v>3</v>
      </c>
      <c r="O850">
        <v>2</v>
      </c>
      <c r="P850">
        <f>ROUND(Source!EH841,O850)</f>
        <v>0</v>
      </c>
    </row>
    <row r="851" spans="1:16" x14ac:dyDescent="0.2">
      <c r="A851">
        <v>50</v>
      </c>
      <c r="B851">
        <v>0</v>
      </c>
      <c r="C851">
        <v>0</v>
      </c>
      <c r="D851">
        <v>1</v>
      </c>
      <c r="E851">
        <v>223</v>
      </c>
      <c r="F851">
        <f>ROUND(Source!AQ841,O851)</f>
        <v>0</v>
      </c>
      <c r="G851" t="s">
        <v>154</v>
      </c>
      <c r="H851" t="s">
        <v>155</v>
      </c>
      <c r="K851">
        <v>223</v>
      </c>
      <c r="L851">
        <v>9</v>
      </c>
      <c r="M851">
        <v>3</v>
      </c>
      <c r="N851" t="s">
        <v>3</v>
      </c>
      <c r="O851">
        <v>2</v>
      </c>
      <c r="P851">
        <f>ROUND(Source!EI841,O851)</f>
        <v>0</v>
      </c>
    </row>
    <row r="852" spans="1:16" x14ac:dyDescent="0.2">
      <c r="A852">
        <v>50</v>
      </c>
      <c r="B852">
        <v>0</v>
      </c>
      <c r="C852">
        <v>0</v>
      </c>
      <c r="D852">
        <v>1</v>
      </c>
      <c r="E852">
        <v>229</v>
      </c>
      <c r="F852">
        <f>ROUND(Source!AZ841,O852)</f>
        <v>0</v>
      </c>
      <c r="G852" t="s">
        <v>156</v>
      </c>
      <c r="H852" t="s">
        <v>157</v>
      </c>
      <c r="K852">
        <v>229</v>
      </c>
      <c r="L852">
        <v>10</v>
      </c>
      <c r="M852">
        <v>3</v>
      </c>
      <c r="N852" t="s">
        <v>3</v>
      </c>
      <c r="O852">
        <v>2</v>
      </c>
      <c r="P852">
        <f>ROUND(Source!ER841,O852)</f>
        <v>0</v>
      </c>
    </row>
    <row r="853" spans="1:16" x14ac:dyDescent="0.2">
      <c r="A853">
        <v>50</v>
      </c>
      <c r="B853">
        <v>0</v>
      </c>
      <c r="C853">
        <v>0</v>
      </c>
      <c r="D853">
        <v>1</v>
      </c>
      <c r="E853">
        <v>203</v>
      </c>
      <c r="F853">
        <f>ROUND(Source!Q841,O853)</f>
        <v>72293.52</v>
      </c>
      <c r="G853" t="s">
        <v>158</v>
      </c>
      <c r="H853" t="s">
        <v>159</v>
      </c>
      <c r="K853">
        <v>203</v>
      </c>
      <c r="L853">
        <v>11</v>
      </c>
      <c r="M853">
        <v>3</v>
      </c>
      <c r="N853" t="s">
        <v>3</v>
      </c>
      <c r="O853">
        <v>2</v>
      </c>
      <c r="P853">
        <f>ROUND(Source!DI841,O853)</f>
        <v>72293.52</v>
      </c>
    </row>
    <row r="854" spans="1:16" x14ac:dyDescent="0.2">
      <c r="A854">
        <v>50</v>
      </c>
      <c r="B854">
        <v>0</v>
      </c>
      <c r="C854">
        <v>0</v>
      </c>
      <c r="D854">
        <v>1</v>
      </c>
      <c r="E854">
        <v>231</v>
      </c>
      <c r="F854">
        <f>ROUND(Source!BB841,O854)</f>
        <v>0</v>
      </c>
      <c r="G854" t="s">
        <v>160</v>
      </c>
      <c r="H854" t="s">
        <v>161</v>
      </c>
      <c r="K854">
        <v>231</v>
      </c>
      <c r="L854">
        <v>12</v>
      </c>
      <c r="M854">
        <v>3</v>
      </c>
      <c r="N854" t="s">
        <v>3</v>
      </c>
      <c r="O854">
        <v>2</v>
      </c>
      <c r="P854">
        <f>ROUND(Source!ET841,O854)</f>
        <v>0</v>
      </c>
    </row>
    <row r="855" spans="1:16" x14ac:dyDescent="0.2">
      <c r="A855">
        <v>50</v>
      </c>
      <c r="B855">
        <v>0</v>
      </c>
      <c r="C855">
        <v>0</v>
      </c>
      <c r="D855">
        <v>1</v>
      </c>
      <c r="E855">
        <v>204</v>
      </c>
      <c r="F855">
        <f>ROUND(Source!R841,O855)</f>
        <v>6595.47</v>
      </c>
      <c r="G855" t="s">
        <v>162</v>
      </c>
      <c r="H855" t="s">
        <v>163</v>
      </c>
      <c r="K855">
        <v>204</v>
      </c>
      <c r="L855">
        <v>13</v>
      </c>
      <c r="M855">
        <v>3</v>
      </c>
      <c r="N855" t="s">
        <v>3</v>
      </c>
      <c r="O855">
        <v>2</v>
      </c>
      <c r="P855">
        <f>ROUND(Source!DJ841,O855)</f>
        <v>6595.47</v>
      </c>
    </row>
    <row r="856" spans="1:16" x14ac:dyDescent="0.2">
      <c r="A856">
        <v>50</v>
      </c>
      <c r="B856">
        <v>0</v>
      </c>
      <c r="C856">
        <v>0</v>
      </c>
      <c r="D856">
        <v>1</v>
      </c>
      <c r="E856">
        <v>205</v>
      </c>
      <c r="F856">
        <f>ROUND(Source!S841,O856)</f>
        <v>10015.370000000001</v>
      </c>
      <c r="G856" t="s">
        <v>164</v>
      </c>
      <c r="H856" t="s">
        <v>165</v>
      </c>
      <c r="K856">
        <v>205</v>
      </c>
      <c r="L856">
        <v>14</v>
      </c>
      <c r="M856">
        <v>3</v>
      </c>
      <c r="N856" t="s">
        <v>3</v>
      </c>
      <c r="O856">
        <v>2</v>
      </c>
      <c r="P856">
        <f>ROUND(Source!DK841,O856)</f>
        <v>10015.370000000001</v>
      </c>
    </row>
    <row r="857" spans="1:16" x14ac:dyDescent="0.2">
      <c r="A857">
        <v>50</v>
      </c>
      <c r="B857">
        <v>0</v>
      </c>
      <c r="C857">
        <v>0</v>
      </c>
      <c r="D857">
        <v>1</v>
      </c>
      <c r="E857">
        <v>232</v>
      </c>
      <c r="F857">
        <f>ROUND(Source!BC841,O857)</f>
        <v>0</v>
      </c>
      <c r="G857" t="s">
        <v>166</v>
      </c>
      <c r="H857" t="s">
        <v>167</v>
      </c>
      <c r="K857">
        <v>232</v>
      </c>
      <c r="L857">
        <v>15</v>
      </c>
      <c r="M857">
        <v>3</v>
      </c>
      <c r="N857" t="s">
        <v>3</v>
      </c>
      <c r="O857">
        <v>2</v>
      </c>
      <c r="P857">
        <f>ROUND(Source!EU841,O857)</f>
        <v>0</v>
      </c>
    </row>
    <row r="858" spans="1:16" x14ac:dyDescent="0.2">
      <c r="A858">
        <v>50</v>
      </c>
      <c r="B858">
        <v>0</v>
      </c>
      <c r="C858">
        <v>0</v>
      </c>
      <c r="D858">
        <v>1</v>
      </c>
      <c r="E858">
        <v>214</v>
      </c>
      <c r="F858">
        <f>ROUND(Source!AS841,O858)</f>
        <v>562459.55000000005</v>
      </c>
      <c r="G858" t="s">
        <v>168</v>
      </c>
      <c r="H858" t="s">
        <v>169</v>
      </c>
      <c r="K858">
        <v>214</v>
      </c>
      <c r="L858">
        <v>16</v>
      </c>
      <c r="M858">
        <v>3</v>
      </c>
      <c r="N858" t="s">
        <v>3</v>
      </c>
      <c r="O858">
        <v>2</v>
      </c>
      <c r="P858">
        <f>ROUND(Source!EK841,O858)</f>
        <v>562459.55000000005</v>
      </c>
    </row>
    <row r="859" spans="1:16" x14ac:dyDescent="0.2">
      <c r="A859">
        <v>50</v>
      </c>
      <c r="B859">
        <v>0</v>
      </c>
      <c r="C859">
        <v>0</v>
      </c>
      <c r="D859">
        <v>1</v>
      </c>
      <c r="E859">
        <v>215</v>
      </c>
      <c r="F859">
        <f>ROUND(Source!AT841,O859)</f>
        <v>1115.93</v>
      </c>
      <c r="G859" t="s">
        <v>170</v>
      </c>
      <c r="H859" t="s">
        <v>171</v>
      </c>
      <c r="K859">
        <v>215</v>
      </c>
      <c r="L859">
        <v>17</v>
      </c>
      <c r="M859">
        <v>3</v>
      </c>
      <c r="N859" t="s">
        <v>3</v>
      </c>
      <c r="O859">
        <v>2</v>
      </c>
      <c r="P859">
        <f>ROUND(Source!EL841,O859)</f>
        <v>1115.93</v>
      </c>
    </row>
    <row r="860" spans="1:16" x14ac:dyDescent="0.2">
      <c r="A860">
        <v>50</v>
      </c>
      <c r="B860">
        <v>0</v>
      </c>
      <c r="C860">
        <v>0</v>
      </c>
      <c r="D860">
        <v>1</v>
      </c>
      <c r="E860">
        <v>217</v>
      </c>
      <c r="F860">
        <f>ROUND(Source!AU841,O860)</f>
        <v>0</v>
      </c>
      <c r="G860" t="s">
        <v>172</v>
      </c>
      <c r="H860" t="s">
        <v>173</v>
      </c>
      <c r="K860">
        <v>217</v>
      </c>
      <c r="L860">
        <v>18</v>
      </c>
      <c r="M860">
        <v>3</v>
      </c>
      <c r="N860" t="s">
        <v>3</v>
      </c>
      <c r="O860">
        <v>2</v>
      </c>
      <c r="P860">
        <f>ROUND(Source!EM841,O860)</f>
        <v>0</v>
      </c>
    </row>
    <row r="861" spans="1:16" x14ac:dyDescent="0.2">
      <c r="A861">
        <v>50</v>
      </c>
      <c r="B861">
        <v>0</v>
      </c>
      <c r="C861">
        <v>0</v>
      </c>
      <c r="D861">
        <v>1</v>
      </c>
      <c r="E861">
        <v>230</v>
      </c>
      <c r="F861">
        <f>ROUND(Source!BA841,O861)</f>
        <v>0</v>
      </c>
      <c r="G861" t="s">
        <v>174</v>
      </c>
      <c r="H861" t="s">
        <v>175</v>
      </c>
      <c r="K861">
        <v>230</v>
      </c>
      <c r="L861">
        <v>19</v>
      </c>
      <c r="M861">
        <v>3</v>
      </c>
      <c r="N861" t="s">
        <v>3</v>
      </c>
      <c r="O861">
        <v>2</v>
      </c>
      <c r="P861">
        <f>ROUND(Source!ES841,O861)</f>
        <v>0</v>
      </c>
    </row>
    <row r="862" spans="1:16" x14ac:dyDescent="0.2">
      <c r="A862">
        <v>50</v>
      </c>
      <c r="B862">
        <v>0</v>
      </c>
      <c r="C862">
        <v>0</v>
      </c>
      <c r="D862">
        <v>1</v>
      </c>
      <c r="E862">
        <v>206</v>
      </c>
      <c r="F862">
        <f>ROUND(Source!T841,O862)</f>
        <v>0</v>
      </c>
      <c r="G862" t="s">
        <v>176</v>
      </c>
      <c r="H862" t="s">
        <v>177</v>
      </c>
      <c r="K862">
        <v>206</v>
      </c>
      <c r="L862">
        <v>20</v>
      </c>
      <c r="M862">
        <v>3</v>
      </c>
      <c r="N862" t="s">
        <v>3</v>
      </c>
      <c r="O862">
        <v>2</v>
      </c>
      <c r="P862">
        <f>ROUND(Source!DL841,O862)</f>
        <v>0</v>
      </c>
    </row>
    <row r="863" spans="1:16" x14ac:dyDescent="0.2">
      <c r="A863">
        <v>50</v>
      </c>
      <c r="B863">
        <v>0</v>
      </c>
      <c r="C863">
        <v>0</v>
      </c>
      <c r="D863">
        <v>1</v>
      </c>
      <c r="E863">
        <v>207</v>
      </c>
      <c r="F863">
        <f>Source!U841</f>
        <v>1168.6822069999998</v>
      </c>
      <c r="G863" t="s">
        <v>178</v>
      </c>
      <c r="H863" t="s">
        <v>179</v>
      </c>
      <c r="K863">
        <v>207</v>
      </c>
      <c r="L863">
        <v>21</v>
      </c>
      <c r="M863">
        <v>3</v>
      </c>
      <c r="N863" t="s">
        <v>3</v>
      </c>
      <c r="O863">
        <v>-1</v>
      </c>
      <c r="P863">
        <f>Source!DM841</f>
        <v>1168.6822069999998</v>
      </c>
    </row>
    <row r="864" spans="1:16" x14ac:dyDescent="0.2">
      <c r="A864">
        <v>50</v>
      </c>
      <c r="B864">
        <v>0</v>
      </c>
      <c r="C864">
        <v>0</v>
      </c>
      <c r="D864">
        <v>1</v>
      </c>
      <c r="E864">
        <v>208</v>
      </c>
      <c r="F864">
        <f>Source!V841</f>
        <v>497.46840874999998</v>
      </c>
      <c r="G864" t="s">
        <v>180</v>
      </c>
      <c r="H864" t="s">
        <v>181</v>
      </c>
      <c r="K864">
        <v>208</v>
      </c>
      <c r="L864">
        <v>22</v>
      </c>
      <c r="M864">
        <v>3</v>
      </c>
      <c r="N864" t="s">
        <v>3</v>
      </c>
      <c r="O864">
        <v>-1</v>
      </c>
      <c r="P864">
        <f>Source!DN841</f>
        <v>497.46840874999998</v>
      </c>
    </row>
    <row r="865" spans="1:206" x14ac:dyDescent="0.2">
      <c r="A865">
        <v>50</v>
      </c>
      <c r="B865">
        <v>0</v>
      </c>
      <c r="C865">
        <v>0</v>
      </c>
      <c r="D865">
        <v>1</v>
      </c>
      <c r="E865">
        <v>209</v>
      </c>
      <c r="F865">
        <f>ROUND(Source!W841,O865)</f>
        <v>0</v>
      </c>
      <c r="G865" t="s">
        <v>182</v>
      </c>
      <c r="H865" t="s">
        <v>183</v>
      </c>
      <c r="K865">
        <v>209</v>
      </c>
      <c r="L865">
        <v>23</v>
      </c>
      <c r="M865">
        <v>3</v>
      </c>
      <c r="N865" t="s">
        <v>3</v>
      </c>
      <c r="O865">
        <v>2</v>
      </c>
      <c r="P865">
        <f>ROUND(Source!DO841,O865)</f>
        <v>0</v>
      </c>
    </row>
    <row r="866" spans="1:206" x14ac:dyDescent="0.2">
      <c r="A866">
        <v>50</v>
      </c>
      <c r="B866">
        <v>0</v>
      </c>
      <c r="C866">
        <v>0</v>
      </c>
      <c r="D866">
        <v>1</v>
      </c>
      <c r="E866">
        <v>210</v>
      </c>
      <c r="F866">
        <f>ROUND(Source!X841,O866)</f>
        <v>20612.46</v>
      </c>
      <c r="G866" t="s">
        <v>184</v>
      </c>
      <c r="H866" t="s">
        <v>185</v>
      </c>
      <c r="K866">
        <v>210</v>
      </c>
      <c r="L866">
        <v>24</v>
      </c>
      <c r="M866">
        <v>3</v>
      </c>
      <c r="N866" t="s">
        <v>3</v>
      </c>
      <c r="O866">
        <v>2</v>
      </c>
      <c r="P866">
        <f>ROUND(Source!DP841,O866)</f>
        <v>20612.46</v>
      </c>
    </row>
    <row r="867" spans="1:206" x14ac:dyDescent="0.2">
      <c r="A867">
        <v>50</v>
      </c>
      <c r="B867">
        <v>0</v>
      </c>
      <c r="C867">
        <v>0</v>
      </c>
      <c r="D867">
        <v>1</v>
      </c>
      <c r="E867">
        <v>211</v>
      </c>
      <c r="F867">
        <f>ROUND(Source!Y841,O867)</f>
        <v>12892.83</v>
      </c>
      <c r="G867" t="s">
        <v>186</v>
      </c>
      <c r="H867" t="s">
        <v>187</v>
      </c>
      <c r="K867">
        <v>211</v>
      </c>
      <c r="L867">
        <v>25</v>
      </c>
      <c r="M867">
        <v>3</v>
      </c>
      <c r="N867" t="s">
        <v>3</v>
      </c>
      <c r="O867">
        <v>2</v>
      </c>
      <c r="P867">
        <f>ROUND(Source!DQ841,O867)</f>
        <v>12892.83</v>
      </c>
    </row>
    <row r="868" spans="1:206" x14ac:dyDescent="0.2">
      <c r="A868">
        <v>50</v>
      </c>
      <c r="B868">
        <v>0</v>
      </c>
      <c r="C868">
        <v>0</v>
      </c>
      <c r="D868">
        <v>1</v>
      </c>
      <c r="E868">
        <v>224</v>
      </c>
      <c r="F868">
        <f>ROUND(Source!AR841,O868)</f>
        <v>563575.48</v>
      </c>
      <c r="G868" t="s">
        <v>188</v>
      </c>
      <c r="H868" t="s">
        <v>189</v>
      </c>
      <c r="K868">
        <v>224</v>
      </c>
      <c r="L868">
        <v>26</v>
      </c>
      <c r="M868">
        <v>3</v>
      </c>
      <c r="N868" t="s">
        <v>3</v>
      </c>
      <c r="O868">
        <v>2</v>
      </c>
      <c r="P868">
        <f>ROUND(Source!EJ841,O868)</f>
        <v>563575.48</v>
      </c>
    </row>
    <row r="870" spans="1:206" x14ac:dyDescent="0.2">
      <c r="A870">
        <v>51</v>
      </c>
      <c r="B870">
        <f>B20</f>
        <v>1</v>
      </c>
      <c r="C870">
        <f>A20</f>
        <v>3</v>
      </c>
      <c r="D870">
        <f>ROW(A20)</f>
        <v>20</v>
      </c>
      <c r="F870" t="str">
        <f>IF(F20&lt;&gt;"",F20,"")</f>
        <v>Новая локальная смета</v>
      </c>
      <c r="G870" t="str">
        <f>IF(G20&lt;&gt;"",G20,"")</f>
        <v>Локальная смета №1</v>
      </c>
      <c r="H870">
        <v>0</v>
      </c>
      <c r="O870">
        <f t="shared" ref="O870:T870" si="850">ROUND(O85+O147+O207+O269+O367+O471+O571+O671+O723+O765+O841+AB870,2)</f>
        <v>5503599.2599999998</v>
      </c>
      <c r="P870">
        <f t="shared" si="850"/>
        <v>5306624.25</v>
      </c>
      <c r="Q870">
        <f t="shared" si="850"/>
        <v>137668.15</v>
      </c>
      <c r="R870">
        <f t="shared" si="850"/>
        <v>12896.59</v>
      </c>
      <c r="S870">
        <f t="shared" si="850"/>
        <v>59306.86</v>
      </c>
      <c r="T870">
        <f t="shared" si="850"/>
        <v>0</v>
      </c>
      <c r="U870">
        <f>U85+U147+U207+U269+U367+U471+U571+U671+U723+U765+U841+AH870</f>
        <v>7090.9035290049987</v>
      </c>
      <c r="V870">
        <f>V85+V147+V207+V269+V367+V471+V571+V671+V723+V765+V841+AI870</f>
        <v>1043.3890030131249</v>
      </c>
      <c r="W870">
        <f>ROUND(W85+W147+W207+W269+W367+W471+W571+W671+W723+W765+W841+AJ870,2)</f>
        <v>0</v>
      </c>
      <c r="X870">
        <f>ROUND(X85+X147+X207+X269+X367+X471+X571+X671+X723+X765+X841+AK870,2)</f>
        <v>75364.28</v>
      </c>
      <c r="Y870">
        <f>ROUND(Y85+Y147+Y207+Y269+Y367+Y471+Y571+Y671+Y723+Y765+Y841+AL870,2)</f>
        <v>50139.87</v>
      </c>
      <c r="AO870">
        <f t="shared" ref="AO870:BC870" si="851">ROUND(AO85+AO147+AO207+AO269+AO367+AO471+AO571+AO671+AO723+AO765+AO841+BX870,2)</f>
        <v>0</v>
      </c>
      <c r="AP870">
        <f t="shared" si="851"/>
        <v>0</v>
      </c>
      <c r="AQ870">
        <f t="shared" si="851"/>
        <v>0</v>
      </c>
      <c r="AR870">
        <f t="shared" si="851"/>
        <v>5686109.5</v>
      </c>
      <c r="AS870">
        <f t="shared" si="851"/>
        <v>5682213.3300000001</v>
      </c>
      <c r="AT870">
        <f t="shared" si="851"/>
        <v>3896.17</v>
      </c>
      <c r="AU870">
        <f t="shared" si="851"/>
        <v>0</v>
      </c>
      <c r="AV870">
        <f t="shared" si="851"/>
        <v>5306624.25</v>
      </c>
      <c r="AW870">
        <f t="shared" si="851"/>
        <v>5306624.25</v>
      </c>
      <c r="AX870">
        <f t="shared" si="851"/>
        <v>0</v>
      </c>
      <c r="AY870">
        <f t="shared" si="851"/>
        <v>5306624.25</v>
      </c>
      <c r="AZ870">
        <f t="shared" si="851"/>
        <v>0</v>
      </c>
      <c r="BA870">
        <f t="shared" si="851"/>
        <v>0</v>
      </c>
      <c r="BB870">
        <f t="shared" si="851"/>
        <v>0</v>
      </c>
      <c r="BC870">
        <f t="shared" si="851"/>
        <v>0</v>
      </c>
      <c r="DG870">
        <f t="shared" ref="DG870:DL870" si="852">ROUND(DG85+DG147+DG207+DG269+DG367+DG471+DG571+DG671+DG723+DG765+DG841+DT870,2)</f>
        <v>5503599.2599999998</v>
      </c>
      <c r="DH870">
        <f t="shared" si="852"/>
        <v>5306624.25</v>
      </c>
      <c r="DI870">
        <f t="shared" si="852"/>
        <v>137668.15</v>
      </c>
      <c r="DJ870">
        <f t="shared" si="852"/>
        <v>12896.59</v>
      </c>
      <c r="DK870">
        <f t="shared" si="852"/>
        <v>59306.86</v>
      </c>
      <c r="DL870">
        <f t="shared" si="852"/>
        <v>0</v>
      </c>
      <c r="DM870">
        <f>DM85+DM147+DM207+DM269+DM367+DM471+DM571+DM671+DM723+DM765+DM841+DZ870</f>
        <v>7090.9035290049987</v>
      </c>
      <c r="DN870">
        <f>DN85+DN147+DN207+DN269+DN367+DN471+DN571+DN671+DN723+DN765+DN841+EA870</f>
        <v>1043.3890030131249</v>
      </c>
      <c r="DO870">
        <f>ROUND(DO85+DO147+DO207+DO269+DO367+DO471+DO571+DO671+DO723+DO765+DO841+EB870,2)</f>
        <v>0</v>
      </c>
      <c r="DP870">
        <f>ROUND(DP85+DP147+DP207+DP269+DP367+DP471+DP571+DP671+DP723+DP765+DP841+EC870,2)</f>
        <v>75364.28</v>
      </c>
      <c r="DQ870">
        <f>ROUND(DQ85+DQ147+DQ207+DQ269+DQ367+DQ471+DQ571+DQ671+DQ723+DQ765+DQ841+ED870,2)</f>
        <v>50139.87</v>
      </c>
      <c r="EG870">
        <f t="shared" ref="EG870:EU870" si="853">ROUND(EG85+EG147+EG207+EG269+EG367+EG471+EG571+EG671+EG723+EG765+EG841+FP870,2)</f>
        <v>0</v>
      </c>
      <c r="EH870">
        <f t="shared" si="853"/>
        <v>0</v>
      </c>
      <c r="EI870">
        <f t="shared" si="853"/>
        <v>0</v>
      </c>
      <c r="EJ870">
        <f t="shared" si="853"/>
        <v>5686109.5</v>
      </c>
      <c r="EK870">
        <f t="shared" si="853"/>
        <v>5682213.3300000001</v>
      </c>
      <c r="EL870">
        <f t="shared" si="853"/>
        <v>3896.17</v>
      </c>
      <c r="EM870">
        <f t="shared" si="853"/>
        <v>0</v>
      </c>
      <c r="EN870">
        <f t="shared" si="853"/>
        <v>5306624.25</v>
      </c>
      <c r="EO870">
        <f t="shared" si="853"/>
        <v>5306624.25</v>
      </c>
      <c r="EP870">
        <f t="shared" si="853"/>
        <v>0</v>
      </c>
      <c r="EQ870">
        <f t="shared" si="853"/>
        <v>5306624.25</v>
      </c>
      <c r="ER870">
        <f t="shared" si="853"/>
        <v>0</v>
      </c>
      <c r="ES870">
        <f t="shared" si="853"/>
        <v>0</v>
      </c>
      <c r="ET870">
        <f t="shared" si="853"/>
        <v>0</v>
      </c>
      <c r="EU870">
        <f t="shared" si="853"/>
        <v>0</v>
      </c>
      <c r="GX870">
        <v>0</v>
      </c>
    </row>
    <row r="872" spans="1:206" x14ac:dyDescent="0.2">
      <c r="A872">
        <v>50</v>
      </c>
      <c r="B872">
        <v>0</v>
      </c>
      <c r="C872">
        <v>0</v>
      </c>
      <c r="D872">
        <v>1</v>
      </c>
      <c r="E872">
        <v>201</v>
      </c>
      <c r="F872">
        <f>ROUND(Source!O870,O872)</f>
        <v>5503599.2599999998</v>
      </c>
      <c r="G872" t="s">
        <v>138</v>
      </c>
      <c r="H872" t="s">
        <v>139</v>
      </c>
      <c r="K872">
        <v>201</v>
      </c>
      <c r="L872">
        <v>1</v>
      </c>
      <c r="M872">
        <v>3</v>
      </c>
      <c r="N872" t="s">
        <v>3</v>
      </c>
      <c r="O872">
        <v>2</v>
      </c>
      <c r="P872">
        <f>ROUND(Source!DG870,O872)</f>
        <v>5503599.2599999998</v>
      </c>
    </row>
    <row r="873" spans="1:206" x14ac:dyDescent="0.2">
      <c r="A873">
        <v>50</v>
      </c>
      <c r="B873">
        <v>0</v>
      </c>
      <c r="C873">
        <v>0</v>
      </c>
      <c r="D873">
        <v>1</v>
      </c>
      <c r="E873">
        <v>202</v>
      </c>
      <c r="F873">
        <f>ROUND(Source!P870,O873)</f>
        <v>5306624.25</v>
      </c>
      <c r="G873" t="s">
        <v>140</v>
      </c>
      <c r="H873" t="s">
        <v>141</v>
      </c>
      <c r="K873">
        <v>202</v>
      </c>
      <c r="L873">
        <v>2</v>
      </c>
      <c r="M873">
        <v>3</v>
      </c>
      <c r="N873" t="s">
        <v>3</v>
      </c>
      <c r="O873">
        <v>2</v>
      </c>
      <c r="P873">
        <f>ROUND(Source!DH870,O873)</f>
        <v>5306624.25</v>
      </c>
    </row>
    <row r="874" spans="1:206" x14ac:dyDescent="0.2">
      <c r="A874">
        <v>50</v>
      </c>
      <c r="B874">
        <v>0</v>
      </c>
      <c r="C874">
        <v>0</v>
      </c>
      <c r="D874">
        <v>1</v>
      </c>
      <c r="E874">
        <v>222</v>
      </c>
      <c r="F874">
        <f>ROUND(Source!AO870,O874)</f>
        <v>0</v>
      </c>
      <c r="G874" t="s">
        <v>142</v>
      </c>
      <c r="H874" t="s">
        <v>143</v>
      </c>
      <c r="K874">
        <v>222</v>
      </c>
      <c r="L874">
        <v>3</v>
      </c>
      <c r="M874">
        <v>3</v>
      </c>
      <c r="N874" t="s">
        <v>3</v>
      </c>
      <c r="O874">
        <v>2</v>
      </c>
      <c r="P874">
        <f>ROUND(Source!EG870,O874)</f>
        <v>0</v>
      </c>
    </row>
    <row r="875" spans="1:206" x14ac:dyDescent="0.2">
      <c r="A875">
        <v>50</v>
      </c>
      <c r="B875">
        <v>0</v>
      </c>
      <c r="C875">
        <v>0</v>
      </c>
      <c r="D875">
        <v>1</v>
      </c>
      <c r="E875">
        <v>225</v>
      </c>
      <c r="F875">
        <f>ROUND(Source!AV870,O875)</f>
        <v>5306624.25</v>
      </c>
      <c r="G875" t="s">
        <v>144</v>
      </c>
      <c r="H875" t="s">
        <v>145</v>
      </c>
      <c r="K875">
        <v>225</v>
      </c>
      <c r="L875">
        <v>4</v>
      </c>
      <c r="M875">
        <v>3</v>
      </c>
      <c r="N875" t="s">
        <v>3</v>
      </c>
      <c r="O875">
        <v>2</v>
      </c>
      <c r="P875">
        <f>ROUND(Source!EN870,O875)</f>
        <v>5306624.25</v>
      </c>
    </row>
    <row r="876" spans="1:206" x14ac:dyDescent="0.2">
      <c r="A876">
        <v>50</v>
      </c>
      <c r="B876">
        <v>0</v>
      </c>
      <c r="C876">
        <v>0</v>
      </c>
      <c r="D876">
        <v>1</v>
      </c>
      <c r="E876">
        <v>226</v>
      </c>
      <c r="F876">
        <f>ROUND(Source!AW870,O876)</f>
        <v>5306624.25</v>
      </c>
      <c r="G876" t="s">
        <v>146</v>
      </c>
      <c r="H876" t="s">
        <v>147</v>
      </c>
      <c r="K876">
        <v>226</v>
      </c>
      <c r="L876">
        <v>5</v>
      </c>
      <c r="M876">
        <v>3</v>
      </c>
      <c r="N876" t="s">
        <v>3</v>
      </c>
      <c r="O876">
        <v>2</v>
      </c>
      <c r="P876">
        <f>ROUND(Source!EO870,O876)</f>
        <v>5306624.25</v>
      </c>
    </row>
    <row r="877" spans="1:206" x14ac:dyDescent="0.2">
      <c r="A877">
        <v>50</v>
      </c>
      <c r="B877">
        <v>0</v>
      </c>
      <c r="C877">
        <v>0</v>
      </c>
      <c r="D877">
        <v>1</v>
      </c>
      <c r="E877">
        <v>227</v>
      </c>
      <c r="F877">
        <f>ROUND(Source!AX870,O877)</f>
        <v>0</v>
      </c>
      <c r="G877" t="s">
        <v>148</v>
      </c>
      <c r="H877" t="s">
        <v>149</v>
      </c>
      <c r="K877">
        <v>227</v>
      </c>
      <c r="L877">
        <v>6</v>
      </c>
      <c r="M877">
        <v>3</v>
      </c>
      <c r="N877" t="s">
        <v>3</v>
      </c>
      <c r="O877">
        <v>2</v>
      </c>
      <c r="P877">
        <f>ROUND(Source!EP870,O877)</f>
        <v>0</v>
      </c>
    </row>
    <row r="878" spans="1:206" x14ac:dyDescent="0.2">
      <c r="A878">
        <v>50</v>
      </c>
      <c r="B878">
        <v>0</v>
      </c>
      <c r="C878">
        <v>0</v>
      </c>
      <c r="D878">
        <v>1</v>
      </c>
      <c r="E878">
        <v>228</v>
      </c>
      <c r="F878">
        <f>ROUND(Source!AY870,O878)</f>
        <v>5306624.25</v>
      </c>
      <c r="G878" t="s">
        <v>150</v>
      </c>
      <c r="H878" t="s">
        <v>151</v>
      </c>
      <c r="K878">
        <v>228</v>
      </c>
      <c r="L878">
        <v>7</v>
      </c>
      <c r="M878">
        <v>3</v>
      </c>
      <c r="N878" t="s">
        <v>3</v>
      </c>
      <c r="O878">
        <v>2</v>
      </c>
      <c r="P878">
        <f>ROUND(Source!EQ870,O878)</f>
        <v>5306624.25</v>
      </c>
    </row>
    <row r="879" spans="1:206" x14ac:dyDescent="0.2">
      <c r="A879">
        <v>50</v>
      </c>
      <c r="B879">
        <v>0</v>
      </c>
      <c r="C879">
        <v>0</v>
      </c>
      <c r="D879">
        <v>1</v>
      </c>
      <c r="E879">
        <v>216</v>
      </c>
      <c r="F879">
        <f>ROUND(Source!AP870,O879)</f>
        <v>0</v>
      </c>
      <c r="G879" t="s">
        <v>152</v>
      </c>
      <c r="H879" t="s">
        <v>153</v>
      </c>
      <c r="K879">
        <v>216</v>
      </c>
      <c r="L879">
        <v>8</v>
      </c>
      <c r="M879">
        <v>3</v>
      </c>
      <c r="N879" t="s">
        <v>3</v>
      </c>
      <c r="O879">
        <v>2</v>
      </c>
      <c r="P879">
        <f>ROUND(Source!EH870,O879)</f>
        <v>0</v>
      </c>
    </row>
    <row r="880" spans="1:206" x14ac:dyDescent="0.2">
      <c r="A880">
        <v>50</v>
      </c>
      <c r="B880">
        <v>0</v>
      </c>
      <c r="C880">
        <v>0</v>
      </c>
      <c r="D880">
        <v>1</v>
      </c>
      <c r="E880">
        <v>223</v>
      </c>
      <c r="F880">
        <f>ROUND(Source!AQ870,O880)</f>
        <v>0</v>
      </c>
      <c r="G880" t="s">
        <v>154</v>
      </c>
      <c r="H880" t="s">
        <v>155</v>
      </c>
      <c r="K880">
        <v>223</v>
      </c>
      <c r="L880">
        <v>9</v>
      </c>
      <c r="M880">
        <v>3</v>
      </c>
      <c r="N880" t="s">
        <v>3</v>
      </c>
      <c r="O880">
        <v>2</v>
      </c>
      <c r="P880">
        <f>ROUND(Source!EI870,O880)</f>
        <v>0</v>
      </c>
    </row>
    <row r="881" spans="1:16" x14ac:dyDescent="0.2">
      <c r="A881">
        <v>50</v>
      </c>
      <c r="B881">
        <v>0</v>
      </c>
      <c r="C881">
        <v>0</v>
      </c>
      <c r="D881">
        <v>1</v>
      </c>
      <c r="E881">
        <v>229</v>
      </c>
      <c r="F881">
        <f>ROUND(Source!AZ870,O881)</f>
        <v>0</v>
      </c>
      <c r="G881" t="s">
        <v>156</v>
      </c>
      <c r="H881" t="s">
        <v>157</v>
      </c>
      <c r="K881">
        <v>229</v>
      </c>
      <c r="L881">
        <v>10</v>
      </c>
      <c r="M881">
        <v>3</v>
      </c>
      <c r="N881" t="s">
        <v>3</v>
      </c>
      <c r="O881">
        <v>2</v>
      </c>
      <c r="P881">
        <f>ROUND(Source!ER870,O881)</f>
        <v>0</v>
      </c>
    </row>
    <row r="882" spans="1:16" x14ac:dyDescent="0.2">
      <c r="A882">
        <v>50</v>
      </c>
      <c r="B882">
        <v>0</v>
      </c>
      <c r="C882">
        <v>0</v>
      </c>
      <c r="D882">
        <v>1</v>
      </c>
      <c r="E882">
        <v>203</v>
      </c>
      <c r="F882">
        <f>ROUND(Source!Q870,O882)</f>
        <v>137668.15</v>
      </c>
      <c r="G882" t="s">
        <v>158</v>
      </c>
      <c r="H882" t="s">
        <v>159</v>
      </c>
      <c r="K882">
        <v>203</v>
      </c>
      <c r="L882">
        <v>11</v>
      </c>
      <c r="M882">
        <v>3</v>
      </c>
      <c r="N882" t="s">
        <v>3</v>
      </c>
      <c r="O882">
        <v>2</v>
      </c>
      <c r="P882">
        <f>ROUND(Source!DI870,O882)</f>
        <v>137668.15</v>
      </c>
    </row>
    <row r="883" spans="1:16" x14ac:dyDescent="0.2">
      <c r="A883">
        <v>50</v>
      </c>
      <c r="B883">
        <v>0</v>
      </c>
      <c r="C883">
        <v>0</v>
      </c>
      <c r="D883">
        <v>1</v>
      </c>
      <c r="E883">
        <v>231</v>
      </c>
      <c r="F883">
        <f>ROUND(Source!BB870,O883)</f>
        <v>0</v>
      </c>
      <c r="G883" t="s">
        <v>160</v>
      </c>
      <c r="H883" t="s">
        <v>161</v>
      </c>
      <c r="K883">
        <v>231</v>
      </c>
      <c r="L883">
        <v>12</v>
      </c>
      <c r="M883">
        <v>3</v>
      </c>
      <c r="N883" t="s">
        <v>3</v>
      </c>
      <c r="O883">
        <v>2</v>
      </c>
      <c r="P883">
        <f>ROUND(Source!ET870,O883)</f>
        <v>0</v>
      </c>
    </row>
    <row r="884" spans="1:16" x14ac:dyDescent="0.2">
      <c r="A884">
        <v>50</v>
      </c>
      <c r="B884">
        <v>0</v>
      </c>
      <c r="C884">
        <v>0</v>
      </c>
      <c r="D884">
        <v>1</v>
      </c>
      <c r="E884">
        <v>204</v>
      </c>
      <c r="F884">
        <f>ROUND(Source!R870,O884)</f>
        <v>12896.59</v>
      </c>
      <c r="G884" t="s">
        <v>162</v>
      </c>
      <c r="H884" t="s">
        <v>163</v>
      </c>
      <c r="K884">
        <v>204</v>
      </c>
      <c r="L884">
        <v>13</v>
      </c>
      <c r="M884">
        <v>3</v>
      </c>
      <c r="N884" t="s">
        <v>3</v>
      </c>
      <c r="O884">
        <v>2</v>
      </c>
      <c r="P884">
        <f>ROUND(Source!DJ870,O884)</f>
        <v>12896.59</v>
      </c>
    </row>
    <row r="885" spans="1:16" x14ac:dyDescent="0.2">
      <c r="A885">
        <v>50</v>
      </c>
      <c r="B885">
        <v>0</v>
      </c>
      <c r="C885">
        <v>0</v>
      </c>
      <c r="D885">
        <v>1</v>
      </c>
      <c r="E885">
        <v>205</v>
      </c>
      <c r="F885">
        <f>ROUND(Source!S870,O885)</f>
        <v>59306.86</v>
      </c>
      <c r="G885" t="s">
        <v>164</v>
      </c>
      <c r="H885" t="s">
        <v>165</v>
      </c>
      <c r="K885">
        <v>205</v>
      </c>
      <c r="L885">
        <v>14</v>
      </c>
      <c r="M885">
        <v>3</v>
      </c>
      <c r="N885" t="s">
        <v>3</v>
      </c>
      <c r="O885">
        <v>2</v>
      </c>
      <c r="P885">
        <f>ROUND(Source!DK870,O885)</f>
        <v>59306.86</v>
      </c>
    </row>
    <row r="886" spans="1:16" x14ac:dyDescent="0.2">
      <c r="A886">
        <v>50</v>
      </c>
      <c r="B886">
        <v>0</v>
      </c>
      <c r="C886">
        <v>0</v>
      </c>
      <c r="D886">
        <v>1</v>
      </c>
      <c r="E886">
        <v>232</v>
      </c>
      <c r="F886">
        <f>ROUND(Source!BC870,O886)</f>
        <v>0</v>
      </c>
      <c r="G886" t="s">
        <v>166</v>
      </c>
      <c r="H886" t="s">
        <v>167</v>
      </c>
      <c r="K886">
        <v>232</v>
      </c>
      <c r="L886">
        <v>15</v>
      </c>
      <c r="M886">
        <v>3</v>
      </c>
      <c r="N886" t="s">
        <v>3</v>
      </c>
      <c r="O886">
        <v>2</v>
      </c>
      <c r="P886">
        <f>ROUND(Source!EU870,O886)</f>
        <v>0</v>
      </c>
    </row>
    <row r="887" spans="1:16" x14ac:dyDescent="0.2">
      <c r="A887">
        <v>50</v>
      </c>
      <c r="B887">
        <v>0</v>
      </c>
      <c r="C887">
        <v>0</v>
      </c>
      <c r="D887">
        <v>1</v>
      </c>
      <c r="E887">
        <v>214</v>
      </c>
      <c r="F887">
        <f>ROUND(Source!AS870,O887)</f>
        <v>5682213.3300000001</v>
      </c>
      <c r="G887" t="s">
        <v>168</v>
      </c>
      <c r="H887" t="s">
        <v>169</v>
      </c>
      <c r="K887">
        <v>214</v>
      </c>
      <c r="L887">
        <v>16</v>
      </c>
      <c r="M887">
        <v>3</v>
      </c>
      <c r="N887" t="s">
        <v>3</v>
      </c>
      <c r="O887">
        <v>2</v>
      </c>
      <c r="P887">
        <f>ROUND(Source!EK870,O887)</f>
        <v>5682213.3300000001</v>
      </c>
    </row>
    <row r="888" spans="1:16" x14ac:dyDescent="0.2">
      <c r="A888">
        <v>50</v>
      </c>
      <c r="B888">
        <v>0</v>
      </c>
      <c r="C888">
        <v>0</v>
      </c>
      <c r="D888">
        <v>1</v>
      </c>
      <c r="E888">
        <v>215</v>
      </c>
      <c r="F888">
        <f>ROUND(Source!AT870,O888)</f>
        <v>3896.17</v>
      </c>
      <c r="G888" t="s">
        <v>170</v>
      </c>
      <c r="H888" t="s">
        <v>171</v>
      </c>
      <c r="K888">
        <v>215</v>
      </c>
      <c r="L888">
        <v>17</v>
      </c>
      <c r="M888">
        <v>3</v>
      </c>
      <c r="N888" t="s">
        <v>3</v>
      </c>
      <c r="O888">
        <v>2</v>
      </c>
      <c r="P888">
        <f>ROUND(Source!EL870,O888)</f>
        <v>3896.17</v>
      </c>
    </row>
    <row r="889" spans="1:16" x14ac:dyDescent="0.2">
      <c r="A889">
        <v>50</v>
      </c>
      <c r="B889">
        <v>0</v>
      </c>
      <c r="C889">
        <v>0</v>
      </c>
      <c r="D889">
        <v>1</v>
      </c>
      <c r="E889">
        <v>217</v>
      </c>
      <c r="F889">
        <f>ROUND(Source!AU870,O889)</f>
        <v>0</v>
      </c>
      <c r="G889" t="s">
        <v>172</v>
      </c>
      <c r="H889" t="s">
        <v>173</v>
      </c>
      <c r="K889">
        <v>217</v>
      </c>
      <c r="L889">
        <v>18</v>
      </c>
      <c r="M889">
        <v>3</v>
      </c>
      <c r="N889" t="s">
        <v>3</v>
      </c>
      <c r="O889">
        <v>2</v>
      </c>
      <c r="P889">
        <f>ROUND(Source!EM870,O889)</f>
        <v>0</v>
      </c>
    </row>
    <row r="890" spans="1:16" x14ac:dyDescent="0.2">
      <c r="A890">
        <v>50</v>
      </c>
      <c r="B890">
        <v>0</v>
      </c>
      <c r="C890">
        <v>0</v>
      </c>
      <c r="D890">
        <v>1</v>
      </c>
      <c r="E890">
        <v>230</v>
      </c>
      <c r="F890">
        <f>ROUND(Source!BA870,O890)</f>
        <v>0</v>
      </c>
      <c r="G890" t="s">
        <v>174</v>
      </c>
      <c r="H890" t="s">
        <v>175</v>
      </c>
      <c r="K890">
        <v>230</v>
      </c>
      <c r="L890">
        <v>19</v>
      </c>
      <c r="M890">
        <v>3</v>
      </c>
      <c r="N890" t="s">
        <v>3</v>
      </c>
      <c r="O890">
        <v>2</v>
      </c>
      <c r="P890">
        <f>ROUND(Source!ES870,O890)</f>
        <v>0</v>
      </c>
    </row>
    <row r="891" spans="1:16" x14ac:dyDescent="0.2">
      <c r="A891">
        <v>50</v>
      </c>
      <c r="B891">
        <v>0</v>
      </c>
      <c r="C891">
        <v>0</v>
      </c>
      <c r="D891">
        <v>1</v>
      </c>
      <c r="E891">
        <v>206</v>
      </c>
      <c r="F891">
        <f>ROUND(Source!T870,O891)</f>
        <v>0</v>
      </c>
      <c r="G891" t="s">
        <v>176</v>
      </c>
      <c r="H891" t="s">
        <v>177</v>
      </c>
      <c r="K891">
        <v>206</v>
      </c>
      <c r="L891">
        <v>20</v>
      </c>
      <c r="M891">
        <v>3</v>
      </c>
      <c r="N891" t="s">
        <v>3</v>
      </c>
      <c r="O891">
        <v>2</v>
      </c>
      <c r="P891">
        <f>ROUND(Source!DL870,O891)</f>
        <v>0</v>
      </c>
    </row>
    <row r="892" spans="1:16" x14ac:dyDescent="0.2">
      <c r="A892">
        <v>50</v>
      </c>
      <c r="B892">
        <v>0</v>
      </c>
      <c r="C892">
        <v>0</v>
      </c>
      <c r="D892">
        <v>1</v>
      </c>
      <c r="E892">
        <v>207</v>
      </c>
      <c r="F892">
        <f>Source!U870</f>
        <v>7090.9035290049987</v>
      </c>
      <c r="G892" t="s">
        <v>178</v>
      </c>
      <c r="H892" t="s">
        <v>179</v>
      </c>
      <c r="K892">
        <v>207</v>
      </c>
      <c r="L892">
        <v>21</v>
      </c>
      <c r="M892">
        <v>3</v>
      </c>
      <c r="N892" t="s">
        <v>3</v>
      </c>
      <c r="O892">
        <v>-1</v>
      </c>
      <c r="P892">
        <f>Source!DM870</f>
        <v>7090.9035290049987</v>
      </c>
    </row>
    <row r="893" spans="1:16" x14ac:dyDescent="0.2">
      <c r="A893">
        <v>50</v>
      </c>
      <c r="B893">
        <v>0</v>
      </c>
      <c r="C893">
        <v>0</v>
      </c>
      <c r="D893">
        <v>1</v>
      </c>
      <c r="E893">
        <v>208</v>
      </c>
      <c r="F893">
        <f>Source!V870</f>
        <v>1043.3890030131249</v>
      </c>
      <c r="G893" t="s">
        <v>180</v>
      </c>
      <c r="H893" t="s">
        <v>181</v>
      </c>
      <c r="K893">
        <v>208</v>
      </c>
      <c r="L893">
        <v>22</v>
      </c>
      <c r="M893">
        <v>3</v>
      </c>
      <c r="N893" t="s">
        <v>3</v>
      </c>
      <c r="O893">
        <v>-1</v>
      </c>
      <c r="P893">
        <f>Source!DN870</f>
        <v>1043.3890030131249</v>
      </c>
    </row>
    <row r="894" spans="1:16" x14ac:dyDescent="0.2">
      <c r="A894">
        <v>50</v>
      </c>
      <c r="B894">
        <v>0</v>
      </c>
      <c r="C894">
        <v>0</v>
      </c>
      <c r="D894">
        <v>1</v>
      </c>
      <c r="E894">
        <v>209</v>
      </c>
      <c r="F894">
        <f>ROUND(Source!W870,O894)</f>
        <v>0</v>
      </c>
      <c r="G894" t="s">
        <v>182</v>
      </c>
      <c r="H894" t="s">
        <v>183</v>
      </c>
      <c r="K894">
        <v>209</v>
      </c>
      <c r="L894">
        <v>23</v>
      </c>
      <c r="M894">
        <v>3</v>
      </c>
      <c r="N894" t="s">
        <v>3</v>
      </c>
      <c r="O894">
        <v>2</v>
      </c>
      <c r="P894">
        <f>ROUND(Source!DO870,O894)</f>
        <v>0</v>
      </c>
    </row>
    <row r="895" spans="1:16" x14ac:dyDescent="0.2">
      <c r="A895">
        <v>50</v>
      </c>
      <c r="B895">
        <v>0</v>
      </c>
      <c r="C895">
        <v>0</v>
      </c>
      <c r="D895">
        <v>1</v>
      </c>
      <c r="E895">
        <v>210</v>
      </c>
      <c r="F895">
        <f>ROUND(Source!X870,O895)</f>
        <v>75364.28</v>
      </c>
      <c r="G895" t="s">
        <v>184</v>
      </c>
      <c r="H895" t="s">
        <v>185</v>
      </c>
      <c r="K895">
        <v>210</v>
      </c>
      <c r="L895">
        <v>24</v>
      </c>
      <c r="M895">
        <v>3</v>
      </c>
      <c r="N895" t="s">
        <v>3</v>
      </c>
      <c r="O895">
        <v>2</v>
      </c>
      <c r="P895">
        <f>ROUND(Source!DP870,O895)</f>
        <v>75364.28</v>
      </c>
    </row>
    <row r="896" spans="1:16" x14ac:dyDescent="0.2">
      <c r="A896">
        <v>50</v>
      </c>
      <c r="B896">
        <v>0</v>
      </c>
      <c r="C896">
        <v>0</v>
      </c>
      <c r="D896">
        <v>1</v>
      </c>
      <c r="E896">
        <v>211</v>
      </c>
      <c r="F896">
        <f>ROUND(Source!Y870,O896)</f>
        <v>50139.87</v>
      </c>
      <c r="G896" t="s">
        <v>186</v>
      </c>
      <c r="H896" t="s">
        <v>187</v>
      </c>
      <c r="K896">
        <v>211</v>
      </c>
      <c r="L896">
        <v>25</v>
      </c>
      <c r="M896">
        <v>3</v>
      </c>
      <c r="N896" t="s">
        <v>3</v>
      </c>
      <c r="O896">
        <v>2</v>
      </c>
      <c r="P896">
        <f>ROUND(Source!DQ870,O896)</f>
        <v>50139.87</v>
      </c>
    </row>
    <row r="897" spans="1:206" x14ac:dyDescent="0.2">
      <c r="A897">
        <v>50</v>
      </c>
      <c r="B897">
        <v>0</v>
      </c>
      <c r="C897">
        <v>0</v>
      </c>
      <c r="D897">
        <v>1</v>
      </c>
      <c r="E897">
        <v>224</v>
      </c>
      <c r="F897">
        <f>ROUND(Source!AR870,O897)</f>
        <v>5686109.5</v>
      </c>
      <c r="G897" t="s">
        <v>188</v>
      </c>
      <c r="H897" t="s">
        <v>189</v>
      </c>
      <c r="K897">
        <v>224</v>
      </c>
      <c r="L897">
        <v>26</v>
      </c>
      <c r="M897">
        <v>3</v>
      </c>
      <c r="N897" t="s">
        <v>3</v>
      </c>
      <c r="O897">
        <v>2</v>
      </c>
      <c r="P897">
        <f>ROUND(Source!EJ870,O897)</f>
        <v>5686109.5</v>
      </c>
    </row>
    <row r="898" spans="1:206" x14ac:dyDescent="0.2">
      <c r="A898">
        <v>50</v>
      </c>
      <c r="B898">
        <v>1</v>
      </c>
      <c r="C898">
        <v>0</v>
      </c>
      <c r="D898">
        <v>2</v>
      </c>
      <c r="E898">
        <v>0</v>
      </c>
      <c r="F898">
        <f>ROUND(F897,O898)</f>
        <v>5686109.5</v>
      </c>
      <c r="G898" t="s">
        <v>690</v>
      </c>
      <c r="H898" t="s">
        <v>691</v>
      </c>
      <c r="K898">
        <v>212</v>
      </c>
      <c r="L898">
        <v>27</v>
      </c>
      <c r="M898">
        <v>0</v>
      </c>
      <c r="N898" t="s">
        <v>3</v>
      </c>
      <c r="O898">
        <v>2</v>
      </c>
      <c r="P898">
        <f>ROUND(P897,O898)</f>
        <v>5686109.5</v>
      </c>
    </row>
    <row r="899" spans="1:206" x14ac:dyDescent="0.2">
      <c r="A899">
        <v>50</v>
      </c>
      <c r="B899">
        <v>1</v>
      </c>
      <c r="C899">
        <v>0</v>
      </c>
      <c r="D899">
        <v>2</v>
      </c>
      <c r="E899">
        <v>0</v>
      </c>
      <c r="F899">
        <f>ROUND(F898*0.2,O899)</f>
        <v>1137221.8999999999</v>
      </c>
      <c r="G899" t="s">
        <v>692</v>
      </c>
      <c r="H899" t="s">
        <v>693</v>
      </c>
      <c r="K899">
        <v>212</v>
      </c>
      <c r="L899">
        <v>28</v>
      </c>
      <c r="M899">
        <v>0</v>
      </c>
      <c r="N899" t="s">
        <v>3</v>
      </c>
      <c r="O899">
        <v>2</v>
      </c>
      <c r="P899">
        <f>ROUND(P898*0.2,O899)</f>
        <v>1137221.8999999999</v>
      </c>
    </row>
    <row r="900" spans="1:206" x14ac:dyDescent="0.2">
      <c r="A900">
        <v>50</v>
      </c>
      <c r="B900">
        <v>1</v>
      </c>
      <c r="C900">
        <v>0</v>
      </c>
      <c r="D900">
        <v>2</v>
      </c>
      <c r="E900">
        <v>213</v>
      </c>
      <c r="F900">
        <f>ROUND(F898+F899,O900)</f>
        <v>6823331.4000000004</v>
      </c>
      <c r="G900" t="s">
        <v>694</v>
      </c>
      <c r="H900" t="s">
        <v>188</v>
      </c>
      <c r="K900">
        <v>212</v>
      </c>
      <c r="L900">
        <v>29</v>
      </c>
      <c r="M900">
        <v>0</v>
      </c>
      <c r="N900" t="s">
        <v>3</v>
      </c>
      <c r="O900">
        <v>2</v>
      </c>
      <c r="P900">
        <f>ROUND(P898+P899,O900)</f>
        <v>6823331.4000000004</v>
      </c>
    </row>
    <row r="902" spans="1:206" x14ac:dyDescent="0.2">
      <c r="A902">
        <v>51</v>
      </c>
      <c r="B902">
        <f>B12</f>
        <v>968</v>
      </c>
      <c r="C902">
        <f>A12</f>
        <v>1</v>
      </c>
      <c r="D902">
        <f>ROW(A12)</f>
        <v>12</v>
      </c>
      <c r="F902" t="str">
        <f>IF(F12&lt;&gt;"",F12,"")</f>
        <v/>
      </c>
      <c r="G902" t="str">
        <f>IF(G12&lt;&gt;"",G12,"")</f>
        <v/>
      </c>
      <c r="H902">
        <v>0</v>
      </c>
      <c r="O902">
        <f t="shared" ref="O902:T902" si="854">ROUND(O870,2)</f>
        <v>5503599.2599999998</v>
      </c>
      <c r="P902">
        <f t="shared" si="854"/>
        <v>5306624.25</v>
      </c>
      <c r="Q902">
        <f t="shared" si="854"/>
        <v>137668.15</v>
      </c>
      <c r="R902">
        <f t="shared" si="854"/>
        <v>12896.59</v>
      </c>
      <c r="S902">
        <f t="shared" si="854"/>
        <v>59306.86</v>
      </c>
      <c r="T902">
        <f t="shared" si="854"/>
        <v>0</v>
      </c>
      <c r="U902">
        <f>U870</f>
        <v>7090.9035290049987</v>
      </c>
      <c r="V902">
        <f>V870</f>
        <v>1043.3890030131249</v>
      </c>
      <c r="W902">
        <f>ROUND(W870,2)</f>
        <v>0</v>
      </c>
      <c r="X902">
        <f>ROUND(X870,2)</f>
        <v>75364.28</v>
      </c>
      <c r="Y902">
        <f>ROUND(Y870,2)</f>
        <v>50139.87</v>
      </c>
      <c r="AO902">
        <f t="shared" ref="AO902:BC902" si="855">ROUND(AO870,2)</f>
        <v>0</v>
      </c>
      <c r="AP902">
        <f t="shared" si="855"/>
        <v>0</v>
      </c>
      <c r="AQ902">
        <f t="shared" si="855"/>
        <v>0</v>
      </c>
      <c r="AR902">
        <f t="shared" si="855"/>
        <v>5686109.5</v>
      </c>
      <c r="AS902">
        <f t="shared" si="855"/>
        <v>5682213.3300000001</v>
      </c>
      <c r="AT902">
        <f t="shared" si="855"/>
        <v>3896.17</v>
      </c>
      <c r="AU902">
        <f t="shared" si="855"/>
        <v>0</v>
      </c>
      <c r="AV902">
        <f t="shared" si="855"/>
        <v>5306624.25</v>
      </c>
      <c r="AW902">
        <f t="shared" si="855"/>
        <v>5306624.25</v>
      </c>
      <c r="AX902">
        <f t="shared" si="855"/>
        <v>0</v>
      </c>
      <c r="AY902">
        <f t="shared" si="855"/>
        <v>5306624.25</v>
      </c>
      <c r="AZ902">
        <f t="shared" si="855"/>
        <v>0</v>
      </c>
      <c r="BA902">
        <f t="shared" si="855"/>
        <v>0</v>
      </c>
      <c r="BB902">
        <f t="shared" si="855"/>
        <v>0</v>
      </c>
      <c r="BC902">
        <f t="shared" si="855"/>
        <v>0</v>
      </c>
      <c r="DG902">
        <f t="shared" ref="DG902:DL902" si="856">ROUND(DG870,2)</f>
        <v>5503599.2599999998</v>
      </c>
      <c r="DH902">
        <f t="shared" si="856"/>
        <v>5306624.25</v>
      </c>
      <c r="DI902">
        <f t="shared" si="856"/>
        <v>137668.15</v>
      </c>
      <c r="DJ902">
        <f t="shared" si="856"/>
        <v>12896.59</v>
      </c>
      <c r="DK902">
        <f t="shared" si="856"/>
        <v>59306.86</v>
      </c>
      <c r="DL902">
        <f t="shared" si="856"/>
        <v>0</v>
      </c>
      <c r="DM902">
        <f>DM870</f>
        <v>7090.9035290049987</v>
      </c>
      <c r="DN902">
        <f>DN870</f>
        <v>1043.3890030131249</v>
      </c>
      <c r="DO902">
        <f>ROUND(DO870,2)</f>
        <v>0</v>
      </c>
      <c r="DP902">
        <f>ROUND(DP870,2)</f>
        <v>75364.28</v>
      </c>
      <c r="DQ902">
        <f>ROUND(DQ870,2)</f>
        <v>50139.87</v>
      </c>
      <c r="EG902">
        <f t="shared" ref="EG902:EU902" si="857">ROUND(EG870,2)</f>
        <v>0</v>
      </c>
      <c r="EH902">
        <f t="shared" si="857"/>
        <v>0</v>
      </c>
      <c r="EI902">
        <f t="shared" si="857"/>
        <v>0</v>
      </c>
      <c r="EJ902">
        <f t="shared" si="857"/>
        <v>5686109.5</v>
      </c>
      <c r="EK902">
        <f t="shared" si="857"/>
        <v>5682213.3300000001</v>
      </c>
      <c r="EL902">
        <f t="shared" si="857"/>
        <v>3896.17</v>
      </c>
      <c r="EM902">
        <f t="shared" si="857"/>
        <v>0</v>
      </c>
      <c r="EN902">
        <f t="shared" si="857"/>
        <v>5306624.25</v>
      </c>
      <c r="EO902">
        <f t="shared" si="857"/>
        <v>5306624.25</v>
      </c>
      <c r="EP902">
        <f t="shared" si="857"/>
        <v>0</v>
      </c>
      <c r="EQ902">
        <f t="shared" si="857"/>
        <v>5306624.25</v>
      </c>
      <c r="ER902">
        <f t="shared" si="857"/>
        <v>0</v>
      </c>
      <c r="ES902">
        <f t="shared" si="857"/>
        <v>0</v>
      </c>
      <c r="ET902">
        <f t="shared" si="857"/>
        <v>0</v>
      </c>
      <c r="EU902">
        <f t="shared" si="857"/>
        <v>0</v>
      </c>
      <c r="GX902">
        <v>0</v>
      </c>
    </row>
    <row r="904" spans="1:206" x14ac:dyDescent="0.2">
      <c r="A904">
        <v>50</v>
      </c>
      <c r="B904">
        <v>1</v>
      </c>
      <c r="C904">
        <v>0</v>
      </c>
      <c r="D904">
        <v>1</v>
      </c>
      <c r="E904">
        <v>201</v>
      </c>
      <c r="F904">
        <f>ROUND(Source!O902,O904)</f>
        <v>5503599.2599999998</v>
      </c>
      <c r="G904" t="s">
        <v>138</v>
      </c>
      <c r="H904" t="s">
        <v>139</v>
      </c>
      <c r="K904">
        <v>201</v>
      </c>
      <c r="L904">
        <v>1</v>
      </c>
      <c r="M904">
        <v>0</v>
      </c>
      <c r="N904" t="s">
        <v>3</v>
      </c>
      <c r="O904">
        <v>2</v>
      </c>
      <c r="P904">
        <f>ROUND(Source!DG902,O904)</f>
        <v>5503599.2599999998</v>
      </c>
    </row>
    <row r="905" spans="1:206" x14ac:dyDescent="0.2">
      <c r="A905">
        <v>50</v>
      </c>
      <c r="B905">
        <v>1</v>
      </c>
      <c r="C905">
        <v>0</v>
      </c>
      <c r="D905">
        <v>1</v>
      </c>
      <c r="E905">
        <v>202</v>
      </c>
      <c r="F905">
        <f>ROUND(Source!P902,O905)</f>
        <v>5306624.25</v>
      </c>
      <c r="G905" t="s">
        <v>140</v>
      </c>
      <c r="H905" t="s">
        <v>141</v>
      </c>
      <c r="K905">
        <v>202</v>
      </c>
      <c r="L905">
        <v>2</v>
      </c>
      <c r="M905">
        <v>0</v>
      </c>
      <c r="N905" t="s">
        <v>3</v>
      </c>
      <c r="O905">
        <v>2</v>
      </c>
      <c r="P905">
        <f>ROUND(Source!DH902,O905)</f>
        <v>5306624.25</v>
      </c>
    </row>
    <row r="906" spans="1:206" x14ac:dyDescent="0.2">
      <c r="A906">
        <v>50</v>
      </c>
      <c r="B906">
        <v>0</v>
      </c>
      <c r="C906">
        <v>0</v>
      </c>
      <c r="D906">
        <v>1</v>
      </c>
      <c r="E906">
        <v>222</v>
      </c>
      <c r="F906">
        <f>ROUND(Source!AO902,O906)</f>
        <v>0</v>
      </c>
      <c r="G906" t="s">
        <v>142</v>
      </c>
      <c r="H906" t="s">
        <v>143</v>
      </c>
      <c r="K906">
        <v>222</v>
      </c>
      <c r="L906">
        <v>3</v>
      </c>
      <c r="M906">
        <v>3</v>
      </c>
      <c r="N906" t="s">
        <v>3</v>
      </c>
      <c r="O906">
        <v>2</v>
      </c>
      <c r="P906">
        <f>ROUND(Source!EG902,O906)</f>
        <v>0</v>
      </c>
    </row>
    <row r="907" spans="1:206" x14ac:dyDescent="0.2">
      <c r="A907">
        <v>50</v>
      </c>
      <c r="B907">
        <v>0</v>
      </c>
      <c r="C907">
        <v>0</v>
      </c>
      <c r="D907">
        <v>1</v>
      </c>
      <c r="E907">
        <v>225</v>
      </c>
      <c r="F907">
        <f>ROUND(Source!AV902,O907)</f>
        <v>5306624.25</v>
      </c>
      <c r="G907" t="s">
        <v>144</v>
      </c>
      <c r="H907" t="s">
        <v>145</v>
      </c>
      <c r="K907">
        <v>225</v>
      </c>
      <c r="L907">
        <v>4</v>
      </c>
      <c r="M907">
        <v>3</v>
      </c>
      <c r="N907" t="s">
        <v>3</v>
      </c>
      <c r="O907">
        <v>2</v>
      </c>
      <c r="P907">
        <f>ROUND(Source!EN902,O907)</f>
        <v>5306624.25</v>
      </c>
    </row>
    <row r="908" spans="1:206" x14ac:dyDescent="0.2">
      <c r="A908">
        <v>50</v>
      </c>
      <c r="B908">
        <v>0</v>
      </c>
      <c r="C908">
        <v>0</v>
      </c>
      <c r="D908">
        <v>1</v>
      </c>
      <c r="E908">
        <v>226</v>
      </c>
      <c r="F908">
        <f>ROUND(Source!AW902,O908)</f>
        <v>5306624.25</v>
      </c>
      <c r="G908" t="s">
        <v>146</v>
      </c>
      <c r="H908" t="s">
        <v>147</v>
      </c>
      <c r="K908">
        <v>226</v>
      </c>
      <c r="L908">
        <v>5</v>
      </c>
      <c r="M908">
        <v>3</v>
      </c>
      <c r="N908" t="s">
        <v>3</v>
      </c>
      <c r="O908">
        <v>2</v>
      </c>
      <c r="P908">
        <f>ROUND(Source!EO902,O908)</f>
        <v>5306624.25</v>
      </c>
    </row>
    <row r="909" spans="1:206" x14ac:dyDescent="0.2">
      <c r="A909">
        <v>50</v>
      </c>
      <c r="B909">
        <v>0</v>
      </c>
      <c r="C909">
        <v>0</v>
      </c>
      <c r="D909">
        <v>1</v>
      </c>
      <c r="E909">
        <v>227</v>
      </c>
      <c r="F909">
        <f>ROUND(Source!AX902,O909)</f>
        <v>0</v>
      </c>
      <c r="G909" t="s">
        <v>148</v>
      </c>
      <c r="H909" t="s">
        <v>149</v>
      </c>
      <c r="K909">
        <v>227</v>
      </c>
      <c r="L909">
        <v>6</v>
      </c>
      <c r="M909">
        <v>3</v>
      </c>
      <c r="N909" t="s">
        <v>3</v>
      </c>
      <c r="O909">
        <v>2</v>
      </c>
      <c r="P909">
        <f>ROUND(Source!EP902,O909)</f>
        <v>0</v>
      </c>
    </row>
    <row r="910" spans="1:206" x14ac:dyDescent="0.2">
      <c r="A910">
        <v>50</v>
      </c>
      <c r="B910">
        <v>0</v>
      </c>
      <c r="C910">
        <v>0</v>
      </c>
      <c r="D910">
        <v>1</v>
      </c>
      <c r="E910">
        <v>228</v>
      </c>
      <c r="F910">
        <f>ROUND(Source!AY902,O910)</f>
        <v>5306624.25</v>
      </c>
      <c r="G910" t="s">
        <v>150</v>
      </c>
      <c r="H910" t="s">
        <v>151</v>
      </c>
      <c r="K910">
        <v>228</v>
      </c>
      <c r="L910">
        <v>7</v>
      </c>
      <c r="M910">
        <v>3</v>
      </c>
      <c r="N910" t="s">
        <v>3</v>
      </c>
      <c r="O910">
        <v>2</v>
      </c>
      <c r="P910">
        <f>ROUND(Source!EQ902,O910)</f>
        <v>5306624.25</v>
      </c>
    </row>
    <row r="911" spans="1:206" x14ac:dyDescent="0.2">
      <c r="A911">
        <v>50</v>
      </c>
      <c r="B911">
        <v>0</v>
      </c>
      <c r="C911">
        <v>0</v>
      </c>
      <c r="D911">
        <v>1</v>
      </c>
      <c r="E911">
        <v>216</v>
      </c>
      <c r="F911">
        <f>ROUND(Source!AP902,O911)</f>
        <v>0</v>
      </c>
      <c r="G911" t="s">
        <v>152</v>
      </c>
      <c r="H911" t="s">
        <v>153</v>
      </c>
      <c r="K911">
        <v>216</v>
      </c>
      <c r="L911">
        <v>8</v>
      </c>
      <c r="M911">
        <v>3</v>
      </c>
      <c r="N911" t="s">
        <v>3</v>
      </c>
      <c r="O911">
        <v>2</v>
      </c>
      <c r="P911">
        <f>ROUND(Source!EH902,O911)</f>
        <v>0</v>
      </c>
    </row>
    <row r="912" spans="1:206" x14ac:dyDescent="0.2">
      <c r="A912">
        <v>50</v>
      </c>
      <c r="B912">
        <v>0</v>
      </c>
      <c r="C912">
        <v>0</v>
      </c>
      <c r="D912">
        <v>1</v>
      </c>
      <c r="E912">
        <v>223</v>
      </c>
      <c r="F912">
        <f>ROUND(Source!AQ902,O912)</f>
        <v>0</v>
      </c>
      <c r="G912" t="s">
        <v>154</v>
      </c>
      <c r="H912" t="s">
        <v>155</v>
      </c>
      <c r="K912">
        <v>223</v>
      </c>
      <c r="L912">
        <v>9</v>
      </c>
      <c r="M912">
        <v>3</v>
      </c>
      <c r="N912" t="s">
        <v>3</v>
      </c>
      <c r="O912">
        <v>2</v>
      </c>
      <c r="P912">
        <f>ROUND(Source!EI902,O912)</f>
        <v>0</v>
      </c>
    </row>
    <row r="913" spans="1:16" x14ac:dyDescent="0.2">
      <c r="A913">
        <v>50</v>
      </c>
      <c r="B913">
        <v>0</v>
      </c>
      <c r="C913">
        <v>0</v>
      </c>
      <c r="D913">
        <v>1</v>
      </c>
      <c r="E913">
        <v>229</v>
      </c>
      <c r="F913">
        <f>ROUND(Source!AZ902,O913)</f>
        <v>0</v>
      </c>
      <c r="G913" t="s">
        <v>156</v>
      </c>
      <c r="H913" t="s">
        <v>157</v>
      </c>
      <c r="K913">
        <v>229</v>
      </c>
      <c r="L913">
        <v>10</v>
      </c>
      <c r="M913">
        <v>3</v>
      </c>
      <c r="N913" t="s">
        <v>3</v>
      </c>
      <c r="O913">
        <v>2</v>
      </c>
      <c r="P913">
        <f>ROUND(Source!ER902,O913)</f>
        <v>0</v>
      </c>
    </row>
    <row r="914" spans="1:16" x14ac:dyDescent="0.2">
      <c r="A914">
        <v>50</v>
      </c>
      <c r="B914">
        <v>1</v>
      </c>
      <c r="C914">
        <v>0</v>
      </c>
      <c r="D914">
        <v>1</v>
      </c>
      <c r="E914">
        <v>203</v>
      </c>
      <c r="F914">
        <f>ROUND(Source!Q902,O914)</f>
        <v>137668.15</v>
      </c>
      <c r="G914" t="s">
        <v>158</v>
      </c>
      <c r="H914" t="s">
        <v>159</v>
      </c>
      <c r="K914">
        <v>203</v>
      </c>
      <c r="L914">
        <v>11</v>
      </c>
      <c r="M914">
        <v>0</v>
      </c>
      <c r="N914" t="s">
        <v>3</v>
      </c>
      <c r="O914">
        <v>2</v>
      </c>
      <c r="P914">
        <f>ROUND(Source!DI902,O914)</f>
        <v>137668.15</v>
      </c>
    </row>
    <row r="915" spans="1:16" x14ac:dyDescent="0.2">
      <c r="A915">
        <v>50</v>
      </c>
      <c r="B915">
        <v>0</v>
      </c>
      <c r="C915">
        <v>0</v>
      </c>
      <c r="D915">
        <v>1</v>
      </c>
      <c r="E915">
        <v>231</v>
      </c>
      <c r="F915">
        <f>ROUND(Source!BB902,O915)</f>
        <v>0</v>
      </c>
      <c r="G915" t="s">
        <v>160</v>
      </c>
      <c r="H915" t="s">
        <v>161</v>
      </c>
      <c r="K915">
        <v>231</v>
      </c>
      <c r="L915">
        <v>12</v>
      </c>
      <c r="M915">
        <v>3</v>
      </c>
      <c r="N915" t="s">
        <v>3</v>
      </c>
      <c r="O915">
        <v>2</v>
      </c>
      <c r="P915">
        <f>ROUND(Source!ET902,O915)</f>
        <v>0</v>
      </c>
    </row>
    <row r="916" spans="1:16" x14ac:dyDescent="0.2">
      <c r="A916">
        <v>50</v>
      </c>
      <c r="B916">
        <v>1</v>
      </c>
      <c r="C916">
        <v>0</v>
      </c>
      <c r="D916">
        <v>1</v>
      </c>
      <c r="E916">
        <v>204</v>
      </c>
      <c r="F916">
        <f>ROUND(Source!R902,O916)</f>
        <v>12896.59</v>
      </c>
      <c r="G916" t="s">
        <v>162</v>
      </c>
      <c r="H916" t="s">
        <v>163</v>
      </c>
      <c r="K916">
        <v>204</v>
      </c>
      <c r="L916">
        <v>13</v>
      </c>
      <c r="M916">
        <v>0</v>
      </c>
      <c r="N916" t="s">
        <v>3</v>
      </c>
      <c r="O916">
        <v>2</v>
      </c>
      <c r="P916">
        <f>ROUND(Source!DJ902,O916)</f>
        <v>12896.59</v>
      </c>
    </row>
    <row r="917" spans="1:16" x14ac:dyDescent="0.2">
      <c r="A917">
        <v>50</v>
      </c>
      <c r="B917">
        <v>1</v>
      </c>
      <c r="C917">
        <v>0</v>
      </c>
      <c r="D917">
        <v>1</v>
      </c>
      <c r="E917">
        <v>205</v>
      </c>
      <c r="F917">
        <f>ROUND(Source!S902,O917)</f>
        <v>59306.86</v>
      </c>
      <c r="G917" t="s">
        <v>164</v>
      </c>
      <c r="H917" t="s">
        <v>165</v>
      </c>
      <c r="K917">
        <v>205</v>
      </c>
      <c r="L917">
        <v>14</v>
      </c>
      <c r="M917">
        <v>0</v>
      </c>
      <c r="N917" t="s">
        <v>3</v>
      </c>
      <c r="O917">
        <v>2</v>
      </c>
      <c r="P917">
        <f>ROUND(Source!DK902,O917)</f>
        <v>59306.86</v>
      </c>
    </row>
    <row r="918" spans="1:16" x14ac:dyDescent="0.2">
      <c r="A918">
        <v>50</v>
      </c>
      <c r="B918">
        <v>0</v>
      </c>
      <c r="C918">
        <v>0</v>
      </c>
      <c r="D918">
        <v>1</v>
      </c>
      <c r="E918">
        <v>232</v>
      </c>
      <c r="F918">
        <f>ROUND(Source!BC902,O918)</f>
        <v>0</v>
      </c>
      <c r="G918" t="s">
        <v>166</v>
      </c>
      <c r="H918" t="s">
        <v>167</v>
      </c>
      <c r="K918">
        <v>232</v>
      </c>
      <c r="L918">
        <v>15</v>
      </c>
      <c r="M918">
        <v>3</v>
      </c>
      <c r="N918" t="s">
        <v>3</v>
      </c>
      <c r="O918">
        <v>2</v>
      </c>
      <c r="P918">
        <f>ROUND(Source!EU902,O918)</f>
        <v>0</v>
      </c>
    </row>
    <row r="919" spans="1:16" x14ac:dyDescent="0.2">
      <c r="A919">
        <v>50</v>
      </c>
      <c r="B919">
        <v>0</v>
      </c>
      <c r="C919">
        <v>0</v>
      </c>
      <c r="D919">
        <v>1</v>
      </c>
      <c r="E919">
        <v>214</v>
      </c>
      <c r="F919">
        <f>ROUND(Source!AS902,O919)</f>
        <v>5682213.3300000001</v>
      </c>
      <c r="G919" t="s">
        <v>168</v>
      </c>
      <c r="H919" t="s">
        <v>169</v>
      </c>
      <c r="K919">
        <v>214</v>
      </c>
      <c r="L919">
        <v>16</v>
      </c>
      <c r="M919">
        <v>3</v>
      </c>
      <c r="N919" t="s">
        <v>3</v>
      </c>
      <c r="O919">
        <v>2</v>
      </c>
      <c r="P919">
        <f>ROUND(Source!EK902,O919)</f>
        <v>5682213.3300000001</v>
      </c>
    </row>
    <row r="920" spans="1:16" x14ac:dyDescent="0.2">
      <c r="A920">
        <v>50</v>
      </c>
      <c r="B920">
        <v>0</v>
      </c>
      <c r="C920">
        <v>0</v>
      </c>
      <c r="D920">
        <v>1</v>
      </c>
      <c r="E920">
        <v>215</v>
      </c>
      <c r="F920">
        <f>ROUND(Source!AT902,O920)</f>
        <v>3896.17</v>
      </c>
      <c r="G920" t="s">
        <v>170</v>
      </c>
      <c r="H920" t="s">
        <v>171</v>
      </c>
      <c r="K920">
        <v>215</v>
      </c>
      <c r="L920">
        <v>17</v>
      </c>
      <c r="M920">
        <v>3</v>
      </c>
      <c r="N920" t="s">
        <v>3</v>
      </c>
      <c r="O920">
        <v>2</v>
      </c>
      <c r="P920">
        <f>ROUND(Source!EL902,O920)</f>
        <v>3896.17</v>
      </c>
    </row>
    <row r="921" spans="1:16" x14ac:dyDescent="0.2">
      <c r="A921">
        <v>50</v>
      </c>
      <c r="B921">
        <v>0</v>
      </c>
      <c r="C921">
        <v>0</v>
      </c>
      <c r="D921">
        <v>1</v>
      </c>
      <c r="E921">
        <v>217</v>
      </c>
      <c r="F921">
        <f>ROUND(Source!AU902,O921)</f>
        <v>0</v>
      </c>
      <c r="G921" t="s">
        <v>172</v>
      </c>
      <c r="H921" t="s">
        <v>173</v>
      </c>
      <c r="K921">
        <v>217</v>
      </c>
      <c r="L921">
        <v>18</v>
      </c>
      <c r="M921">
        <v>3</v>
      </c>
      <c r="N921" t="s">
        <v>3</v>
      </c>
      <c r="O921">
        <v>2</v>
      </c>
      <c r="P921">
        <f>ROUND(Source!EM902,O921)</f>
        <v>0</v>
      </c>
    </row>
    <row r="922" spans="1:16" x14ac:dyDescent="0.2">
      <c r="A922">
        <v>50</v>
      </c>
      <c r="B922">
        <v>0</v>
      </c>
      <c r="C922">
        <v>0</v>
      </c>
      <c r="D922">
        <v>1</v>
      </c>
      <c r="E922">
        <v>230</v>
      </c>
      <c r="F922">
        <f>ROUND(Source!BA902,O922)</f>
        <v>0</v>
      </c>
      <c r="G922" t="s">
        <v>174</v>
      </c>
      <c r="H922" t="s">
        <v>175</v>
      </c>
      <c r="K922">
        <v>230</v>
      </c>
      <c r="L922">
        <v>19</v>
      </c>
      <c r="M922">
        <v>3</v>
      </c>
      <c r="N922" t="s">
        <v>3</v>
      </c>
      <c r="O922">
        <v>2</v>
      </c>
      <c r="P922">
        <f>ROUND(Source!ES902,O922)</f>
        <v>0</v>
      </c>
    </row>
    <row r="923" spans="1:16" x14ac:dyDescent="0.2">
      <c r="A923">
        <v>50</v>
      </c>
      <c r="B923">
        <v>0</v>
      </c>
      <c r="C923">
        <v>0</v>
      </c>
      <c r="D923">
        <v>1</v>
      </c>
      <c r="E923">
        <v>206</v>
      </c>
      <c r="F923">
        <f>ROUND(Source!T902,O923)</f>
        <v>0</v>
      </c>
      <c r="G923" t="s">
        <v>176</v>
      </c>
      <c r="H923" t="s">
        <v>177</v>
      </c>
      <c r="K923">
        <v>206</v>
      </c>
      <c r="L923">
        <v>20</v>
      </c>
      <c r="M923">
        <v>3</v>
      </c>
      <c r="N923" t="s">
        <v>3</v>
      </c>
      <c r="O923">
        <v>2</v>
      </c>
      <c r="P923">
        <f>ROUND(Source!DL902,O923)</f>
        <v>0</v>
      </c>
    </row>
    <row r="924" spans="1:16" x14ac:dyDescent="0.2">
      <c r="A924">
        <v>50</v>
      </c>
      <c r="B924">
        <v>0</v>
      </c>
      <c r="C924">
        <v>0</v>
      </c>
      <c r="D924">
        <v>1</v>
      </c>
      <c r="E924">
        <v>207</v>
      </c>
      <c r="F924">
        <f>Source!U902</f>
        <v>7090.9035290049987</v>
      </c>
      <c r="G924" t="s">
        <v>178</v>
      </c>
      <c r="H924" t="s">
        <v>179</v>
      </c>
      <c r="K924">
        <v>207</v>
      </c>
      <c r="L924">
        <v>21</v>
      </c>
      <c r="M924">
        <v>3</v>
      </c>
      <c r="N924" t="s">
        <v>3</v>
      </c>
      <c r="O924">
        <v>-1</v>
      </c>
      <c r="P924">
        <f>Source!DM902</f>
        <v>7090.9035290049987</v>
      </c>
    </row>
    <row r="925" spans="1:16" x14ac:dyDescent="0.2">
      <c r="A925">
        <v>50</v>
      </c>
      <c r="B925">
        <v>0</v>
      </c>
      <c r="C925">
        <v>0</v>
      </c>
      <c r="D925">
        <v>1</v>
      </c>
      <c r="E925">
        <v>208</v>
      </c>
      <c r="F925">
        <f>Source!V902</f>
        <v>1043.3890030131249</v>
      </c>
      <c r="G925" t="s">
        <v>180</v>
      </c>
      <c r="H925" t="s">
        <v>181</v>
      </c>
      <c r="K925">
        <v>208</v>
      </c>
      <c r="L925">
        <v>22</v>
      </c>
      <c r="M925">
        <v>3</v>
      </c>
      <c r="N925" t="s">
        <v>3</v>
      </c>
      <c r="O925">
        <v>-1</v>
      </c>
      <c r="P925">
        <f>Source!DN902</f>
        <v>1043.3890030131249</v>
      </c>
    </row>
    <row r="926" spans="1:16" x14ac:dyDescent="0.2">
      <c r="A926">
        <v>50</v>
      </c>
      <c r="B926">
        <v>0</v>
      </c>
      <c r="C926">
        <v>0</v>
      </c>
      <c r="D926">
        <v>1</v>
      </c>
      <c r="E926">
        <v>209</v>
      </c>
      <c r="F926">
        <f>ROUND(Source!W902,O926)</f>
        <v>0</v>
      </c>
      <c r="G926" t="s">
        <v>182</v>
      </c>
      <c r="H926" t="s">
        <v>183</v>
      </c>
      <c r="K926">
        <v>209</v>
      </c>
      <c r="L926">
        <v>23</v>
      </c>
      <c r="M926">
        <v>3</v>
      </c>
      <c r="N926" t="s">
        <v>3</v>
      </c>
      <c r="O926">
        <v>2</v>
      </c>
      <c r="P926">
        <f>ROUND(Source!DO902,O926)</f>
        <v>0</v>
      </c>
    </row>
    <row r="927" spans="1:16" x14ac:dyDescent="0.2">
      <c r="A927">
        <v>50</v>
      </c>
      <c r="B927">
        <v>1</v>
      </c>
      <c r="C927">
        <v>0</v>
      </c>
      <c r="D927">
        <v>1</v>
      </c>
      <c r="E927">
        <v>210</v>
      </c>
      <c r="F927">
        <f>ROUND(Source!X902,O927)</f>
        <v>75364.28</v>
      </c>
      <c r="G927" t="s">
        <v>184</v>
      </c>
      <c r="H927" t="s">
        <v>185</v>
      </c>
      <c r="K927">
        <v>210</v>
      </c>
      <c r="L927">
        <v>24</v>
      </c>
      <c r="M927">
        <v>0</v>
      </c>
      <c r="N927" t="s">
        <v>3</v>
      </c>
      <c r="O927">
        <v>2</v>
      </c>
      <c r="P927">
        <f>ROUND(Source!DP902,O927)</f>
        <v>75364.28</v>
      </c>
    </row>
    <row r="928" spans="1:16" x14ac:dyDescent="0.2">
      <c r="A928">
        <v>50</v>
      </c>
      <c r="B928">
        <v>1</v>
      </c>
      <c r="C928">
        <v>0</v>
      </c>
      <c r="D928">
        <v>1</v>
      </c>
      <c r="E928">
        <v>211</v>
      </c>
      <c r="F928">
        <f>ROUND(Source!Y902,O928)</f>
        <v>50139.87</v>
      </c>
      <c r="G928" t="s">
        <v>186</v>
      </c>
      <c r="H928" t="s">
        <v>187</v>
      </c>
      <c r="K928">
        <v>211</v>
      </c>
      <c r="L928">
        <v>25</v>
      </c>
      <c r="M928">
        <v>0</v>
      </c>
      <c r="N928" t="s">
        <v>3</v>
      </c>
      <c r="O928">
        <v>2</v>
      </c>
      <c r="P928">
        <f>ROUND(Source!DQ902,O928)</f>
        <v>50139.87</v>
      </c>
    </row>
    <row r="929" spans="1:16" x14ac:dyDescent="0.2">
      <c r="A929">
        <v>50</v>
      </c>
      <c r="B929">
        <v>0</v>
      </c>
      <c r="C929">
        <v>0</v>
      </c>
      <c r="D929">
        <v>1</v>
      </c>
      <c r="E929">
        <v>224</v>
      </c>
      <c r="F929">
        <f>ROUND(Source!AR902,O929)</f>
        <v>5686109.5</v>
      </c>
      <c r="G929" t="s">
        <v>188</v>
      </c>
      <c r="H929" t="s">
        <v>189</v>
      </c>
      <c r="K929">
        <v>224</v>
      </c>
      <c r="L929">
        <v>26</v>
      </c>
      <c r="M929">
        <v>3</v>
      </c>
      <c r="N929" t="s">
        <v>3</v>
      </c>
      <c r="O929">
        <v>2</v>
      </c>
      <c r="P929">
        <f>ROUND(Source!EJ902,O929)</f>
        <v>5686109.5</v>
      </c>
    </row>
    <row r="930" spans="1:16" x14ac:dyDescent="0.2">
      <c r="A930">
        <v>50</v>
      </c>
      <c r="B930">
        <v>1</v>
      </c>
      <c r="C930">
        <v>0</v>
      </c>
      <c r="D930">
        <v>2</v>
      </c>
      <c r="E930">
        <v>0</v>
      </c>
      <c r="F930">
        <f>ROUND(F929,O930)</f>
        <v>5686109.5</v>
      </c>
      <c r="G930" t="s">
        <v>690</v>
      </c>
      <c r="H930" t="s">
        <v>691</v>
      </c>
      <c r="K930">
        <v>212</v>
      </c>
      <c r="L930">
        <v>27</v>
      </c>
      <c r="M930">
        <v>0</v>
      </c>
      <c r="N930" t="s">
        <v>3</v>
      </c>
      <c r="O930">
        <v>2</v>
      </c>
      <c r="P930">
        <f>ROUND(P929,O930)</f>
        <v>5686109.5</v>
      </c>
    </row>
    <row r="932" spans="1:16" x14ac:dyDescent="0.2">
      <c r="A932">
        <v>61</v>
      </c>
      <c r="F932">
        <v>1</v>
      </c>
      <c r="G932" t="s">
        <v>695</v>
      </c>
      <c r="H932" t="s">
        <v>696</v>
      </c>
    </row>
    <row r="933" spans="1:16" x14ac:dyDescent="0.2">
      <c r="A933">
        <v>61</v>
      </c>
      <c r="F933">
        <v>5</v>
      </c>
      <c r="G933" t="s">
        <v>697</v>
      </c>
      <c r="H933" t="s">
        <v>696</v>
      </c>
    </row>
    <row r="934" spans="1:16" x14ac:dyDescent="0.2">
      <c r="A934">
        <v>61</v>
      </c>
      <c r="F934">
        <v>2</v>
      </c>
      <c r="G934" t="s">
        <v>698</v>
      </c>
      <c r="H934" t="s">
        <v>696</v>
      </c>
    </row>
    <row r="935" spans="1:16" x14ac:dyDescent="0.2">
      <c r="A935">
        <v>61</v>
      </c>
      <c r="F935">
        <v>23</v>
      </c>
      <c r="G935" t="s">
        <v>699</v>
      </c>
      <c r="H935" t="s">
        <v>696</v>
      </c>
    </row>
    <row r="936" spans="1:16" x14ac:dyDescent="0.2">
      <c r="A936">
        <v>61</v>
      </c>
      <c r="F936">
        <v>0</v>
      </c>
      <c r="G936" t="s">
        <v>700</v>
      </c>
      <c r="H936" t="s">
        <v>696</v>
      </c>
    </row>
    <row r="937" spans="1:16" x14ac:dyDescent="0.2">
      <c r="A937">
        <v>61</v>
      </c>
      <c r="F937">
        <v>0</v>
      </c>
      <c r="G937" t="s">
        <v>701</v>
      </c>
      <c r="H937" t="s">
        <v>696</v>
      </c>
    </row>
    <row r="940" spans="1:16" x14ac:dyDescent="0.2">
      <c r="A940">
        <v>70</v>
      </c>
      <c r="B940">
        <v>1</v>
      </c>
      <c r="D940">
        <v>1</v>
      </c>
      <c r="E940" t="s">
        <v>702</v>
      </c>
      <c r="F940" t="s">
        <v>703</v>
      </c>
      <c r="G940">
        <v>0</v>
      </c>
      <c r="H940">
        <v>0</v>
      </c>
      <c r="I940" t="s">
        <v>3</v>
      </c>
      <c r="J940">
        <v>1</v>
      </c>
      <c r="K940">
        <v>0</v>
      </c>
      <c r="L940" t="s">
        <v>3</v>
      </c>
      <c r="M940" t="s">
        <v>3</v>
      </c>
      <c r="N940">
        <v>0</v>
      </c>
      <c r="O940">
        <v>0</v>
      </c>
    </row>
    <row r="941" spans="1:16" x14ac:dyDescent="0.2">
      <c r="A941">
        <v>70</v>
      </c>
      <c r="B941">
        <v>1</v>
      </c>
      <c r="D941">
        <v>2</v>
      </c>
      <c r="E941" t="s">
        <v>704</v>
      </c>
      <c r="F941" t="s">
        <v>705</v>
      </c>
      <c r="G941">
        <v>1</v>
      </c>
      <c r="H941">
        <v>0</v>
      </c>
      <c r="I941" t="s">
        <v>3</v>
      </c>
      <c r="J941">
        <v>1</v>
      </c>
      <c r="K941">
        <v>0</v>
      </c>
      <c r="L941" t="s">
        <v>3</v>
      </c>
      <c r="M941" t="s">
        <v>3</v>
      </c>
      <c r="N941">
        <v>0</v>
      </c>
      <c r="O941">
        <v>1</v>
      </c>
    </row>
    <row r="942" spans="1:16" x14ac:dyDescent="0.2">
      <c r="A942">
        <v>70</v>
      </c>
      <c r="B942">
        <v>1</v>
      </c>
      <c r="D942">
        <v>3</v>
      </c>
      <c r="E942" t="s">
        <v>706</v>
      </c>
      <c r="F942" t="s">
        <v>707</v>
      </c>
      <c r="G942">
        <v>0</v>
      </c>
      <c r="H942">
        <v>0</v>
      </c>
      <c r="I942" t="s">
        <v>3</v>
      </c>
      <c r="J942">
        <v>1</v>
      </c>
      <c r="K942">
        <v>0</v>
      </c>
      <c r="L942" t="s">
        <v>3</v>
      </c>
      <c r="M942" t="s">
        <v>3</v>
      </c>
      <c r="N942">
        <v>0</v>
      </c>
      <c r="O942">
        <v>0</v>
      </c>
    </row>
    <row r="943" spans="1:16" x14ac:dyDescent="0.2">
      <c r="A943">
        <v>70</v>
      </c>
      <c r="B943">
        <v>1</v>
      </c>
      <c r="D943">
        <v>4</v>
      </c>
      <c r="E943" t="s">
        <v>708</v>
      </c>
      <c r="F943" t="s">
        <v>709</v>
      </c>
      <c r="G943">
        <v>0</v>
      </c>
      <c r="H943">
        <v>0</v>
      </c>
      <c r="I943" t="s">
        <v>710</v>
      </c>
      <c r="J943">
        <v>0</v>
      </c>
      <c r="K943">
        <v>0</v>
      </c>
      <c r="L943" t="s">
        <v>3</v>
      </c>
      <c r="M943" t="s">
        <v>3</v>
      </c>
      <c r="N943">
        <v>0</v>
      </c>
      <c r="O943">
        <v>0</v>
      </c>
    </row>
    <row r="944" spans="1:16" x14ac:dyDescent="0.2">
      <c r="A944">
        <v>70</v>
      </c>
      <c r="B944">
        <v>1</v>
      </c>
      <c r="D944">
        <v>5</v>
      </c>
      <c r="E944" t="s">
        <v>711</v>
      </c>
      <c r="F944" t="s">
        <v>712</v>
      </c>
      <c r="G944">
        <v>0</v>
      </c>
      <c r="H944">
        <v>0</v>
      </c>
      <c r="I944" t="s">
        <v>713</v>
      </c>
      <c r="J944">
        <v>0</v>
      </c>
      <c r="K944">
        <v>0</v>
      </c>
      <c r="L944" t="s">
        <v>3</v>
      </c>
      <c r="M944" t="s">
        <v>3</v>
      </c>
      <c r="N944">
        <v>0</v>
      </c>
      <c r="O944">
        <v>0</v>
      </c>
    </row>
    <row r="945" spans="1:15" x14ac:dyDescent="0.2">
      <c r="A945">
        <v>70</v>
      </c>
      <c r="B945">
        <v>1</v>
      </c>
      <c r="D945">
        <v>6</v>
      </c>
      <c r="E945" t="s">
        <v>714</v>
      </c>
      <c r="F945" t="s">
        <v>715</v>
      </c>
      <c r="G945">
        <v>0</v>
      </c>
      <c r="H945">
        <v>0</v>
      </c>
      <c r="I945" t="s">
        <v>716</v>
      </c>
      <c r="J945">
        <v>0</v>
      </c>
      <c r="K945">
        <v>0</v>
      </c>
      <c r="L945" t="s">
        <v>3</v>
      </c>
      <c r="M945" t="s">
        <v>3</v>
      </c>
      <c r="N945">
        <v>0</v>
      </c>
      <c r="O945">
        <v>0</v>
      </c>
    </row>
    <row r="946" spans="1:15" x14ac:dyDescent="0.2">
      <c r="A946">
        <v>70</v>
      </c>
      <c r="B946">
        <v>1</v>
      </c>
      <c r="D946">
        <v>7</v>
      </c>
      <c r="E946" t="s">
        <v>717</v>
      </c>
      <c r="F946" t="s">
        <v>718</v>
      </c>
      <c r="G946">
        <v>1</v>
      </c>
      <c r="H946">
        <v>0</v>
      </c>
      <c r="I946" t="s">
        <v>3</v>
      </c>
      <c r="J946">
        <v>0</v>
      </c>
      <c r="K946">
        <v>0</v>
      </c>
      <c r="L946" t="s">
        <v>3</v>
      </c>
      <c r="M946" t="s">
        <v>3</v>
      </c>
      <c r="N946">
        <v>0</v>
      </c>
      <c r="O946">
        <v>1</v>
      </c>
    </row>
    <row r="947" spans="1:15" x14ac:dyDescent="0.2">
      <c r="A947">
        <v>70</v>
      </c>
      <c r="B947">
        <v>1</v>
      </c>
      <c r="D947">
        <v>8</v>
      </c>
      <c r="E947" t="s">
        <v>719</v>
      </c>
      <c r="F947" t="s">
        <v>720</v>
      </c>
      <c r="G947">
        <v>0</v>
      </c>
      <c r="H947">
        <v>0</v>
      </c>
      <c r="I947" t="s">
        <v>721</v>
      </c>
      <c r="J947">
        <v>0</v>
      </c>
      <c r="K947">
        <v>0</v>
      </c>
      <c r="L947" t="s">
        <v>3</v>
      </c>
      <c r="M947" t="s">
        <v>3</v>
      </c>
      <c r="N947">
        <v>0</v>
      </c>
      <c r="O947">
        <v>0</v>
      </c>
    </row>
    <row r="948" spans="1:15" x14ac:dyDescent="0.2">
      <c r="A948">
        <v>70</v>
      </c>
      <c r="B948">
        <v>1</v>
      </c>
      <c r="D948">
        <v>9</v>
      </c>
      <c r="E948" t="s">
        <v>722</v>
      </c>
      <c r="F948" t="s">
        <v>723</v>
      </c>
      <c r="G948">
        <v>0</v>
      </c>
      <c r="H948">
        <v>0</v>
      </c>
      <c r="I948" t="s">
        <v>724</v>
      </c>
      <c r="J948">
        <v>0</v>
      </c>
      <c r="K948">
        <v>0</v>
      </c>
      <c r="L948" t="s">
        <v>3</v>
      </c>
      <c r="M948" t="s">
        <v>3</v>
      </c>
      <c r="N948">
        <v>0</v>
      </c>
      <c r="O948">
        <v>0</v>
      </c>
    </row>
    <row r="949" spans="1:15" x14ac:dyDescent="0.2">
      <c r="A949">
        <v>70</v>
      </c>
      <c r="B949">
        <v>1</v>
      </c>
      <c r="D949">
        <v>10</v>
      </c>
      <c r="E949" t="s">
        <v>725</v>
      </c>
      <c r="F949" t="s">
        <v>726</v>
      </c>
      <c r="G949">
        <v>0</v>
      </c>
      <c r="H949">
        <v>0</v>
      </c>
      <c r="I949" t="s">
        <v>727</v>
      </c>
      <c r="J949">
        <v>0</v>
      </c>
      <c r="K949">
        <v>0</v>
      </c>
      <c r="L949" t="s">
        <v>3</v>
      </c>
      <c r="M949" t="s">
        <v>3</v>
      </c>
      <c r="N949">
        <v>0</v>
      </c>
      <c r="O949">
        <v>0</v>
      </c>
    </row>
    <row r="950" spans="1:15" x14ac:dyDescent="0.2">
      <c r="A950">
        <v>70</v>
      </c>
      <c r="B950">
        <v>1</v>
      </c>
      <c r="D950">
        <v>11</v>
      </c>
      <c r="E950" t="s">
        <v>728</v>
      </c>
      <c r="F950" t="s">
        <v>729</v>
      </c>
      <c r="G950">
        <v>0</v>
      </c>
      <c r="H950">
        <v>0</v>
      </c>
      <c r="I950" t="s">
        <v>730</v>
      </c>
      <c r="J950">
        <v>0</v>
      </c>
      <c r="K950">
        <v>0</v>
      </c>
      <c r="L950" t="s">
        <v>3</v>
      </c>
      <c r="M950" t="s">
        <v>3</v>
      </c>
      <c r="N950">
        <v>0</v>
      </c>
      <c r="O950">
        <v>0</v>
      </c>
    </row>
    <row r="951" spans="1:15" x14ac:dyDescent="0.2">
      <c r="A951">
        <v>70</v>
      </c>
      <c r="B951">
        <v>1</v>
      </c>
      <c r="D951">
        <v>12</v>
      </c>
      <c r="E951" t="s">
        <v>731</v>
      </c>
      <c r="F951" t="s">
        <v>732</v>
      </c>
      <c r="G951">
        <v>0</v>
      </c>
      <c r="H951">
        <v>0</v>
      </c>
      <c r="I951" t="s">
        <v>3</v>
      </c>
      <c r="J951">
        <v>0</v>
      </c>
      <c r="K951">
        <v>0</v>
      </c>
      <c r="L951" t="s">
        <v>3</v>
      </c>
      <c r="M951" t="s">
        <v>3</v>
      </c>
      <c r="N951">
        <v>0</v>
      </c>
      <c r="O951">
        <v>0</v>
      </c>
    </row>
    <row r="952" spans="1:15" x14ac:dyDescent="0.2">
      <c r="A952">
        <v>70</v>
      </c>
      <c r="B952">
        <v>1</v>
      </c>
      <c r="D952">
        <v>1</v>
      </c>
      <c r="E952" t="s">
        <v>733</v>
      </c>
      <c r="F952" t="s">
        <v>734</v>
      </c>
      <c r="G952">
        <v>0.9</v>
      </c>
      <c r="H952">
        <v>1</v>
      </c>
      <c r="I952" t="s">
        <v>735</v>
      </c>
      <c r="J952">
        <v>0</v>
      </c>
      <c r="K952">
        <v>0</v>
      </c>
      <c r="L952" t="s">
        <v>3</v>
      </c>
      <c r="M952" t="s">
        <v>3</v>
      </c>
      <c r="N952">
        <v>0</v>
      </c>
      <c r="O952">
        <v>0.9</v>
      </c>
    </row>
    <row r="953" spans="1:15" x14ac:dyDescent="0.2">
      <c r="A953">
        <v>70</v>
      </c>
      <c r="B953">
        <v>1</v>
      </c>
      <c r="D953">
        <v>2</v>
      </c>
      <c r="E953" t="s">
        <v>736</v>
      </c>
      <c r="F953" t="s">
        <v>737</v>
      </c>
      <c r="G953">
        <v>0.85</v>
      </c>
      <c r="H953">
        <v>1</v>
      </c>
      <c r="I953" t="s">
        <v>738</v>
      </c>
      <c r="J953">
        <v>0</v>
      </c>
      <c r="K953">
        <v>0</v>
      </c>
      <c r="L953" t="s">
        <v>3</v>
      </c>
      <c r="M953" t="s">
        <v>3</v>
      </c>
      <c r="N953">
        <v>0</v>
      </c>
      <c r="O953">
        <v>0.85</v>
      </c>
    </row>
    <row r="954" spans="1:15" x14ac:dyDescent="0.2">
      <c r="A954">
        <v>70</v>
      </c>
      <c r="B954">
        <v>1</v>
      </c>
      <c r="D954">
        <v>3</v>
      </c>
      <c r="E954" t="s">
        <v>739</v>
      </c>
      <c r="F954" t="s">
        <v>740</v>
      </c>
      <c r="G954">
        <v>1</v>
      </c>
      <c r="H954">
        <v>0.85</v>
      </c>
      <c r="I954" t="s">
        <v>741</v>
      </c>
      <c r="J954">
        <v>0</v>
      </c>
      <c r="K954">
        <v>0</v>
      </c>
      <c r="L954" t="s">
        <v>3</v>
      </c>
      <c r="M954" t="s">
        <v>3</v>
      </c>
      <c r="N954">
        <v>0</v>
      </c>
      <c r="O954">
        <v>1</v>
      </c>
    </row>
    <row r="955" spans="1:15" x14ac:dyDescent="0.2">
      <c r="A955">
        <v>70</v>
      </c>
      <c r="B955">
        <v>1</v>
      </c>
      <c r="D955">
        <v>4</v>
      </c>
      <c r="E955" t="s">
        <v>742</v>
      </c>
      <c r="F955" t="s">
        <v>743</v>
      </c>
      <c r="G955">
        <v>1</v>
      </c>
      <c r="H955">
        <v>0</v>
      </c>
      <c r="I955" t="s">
        <v>3</v>
      </c>
      <c r="J955">
        <v>0</v>
      </c>
      <c r="K955">
        <v>0</v>
      </c>
      <c r="L955" t="s">
        <v>3</v>
      </c>
      <c r="M955" t="s">
        <v>3</v>
      </c>
      <c r="N955">
        <v>0</v>
      </c>
      <c r="O955">
        <v>1</v>
      </c>
    </row>
    <row r="956" spans="1:15" x14ac:dyDescent="0.2">
      <c r="A956">
        <v>70</v>
      </c>
      <c r="B956">
        <v>1</v>
      </c>
      <c r="D956">
        <v>5</v>
      </c>
      <c r="E956" t="s">
        <v>744</v>
      </c>
      <c r="F956" t="s">
        <v>745</v>
      </c>
      <c r="G956">
        <v>1</v>
      </c>
      <c r="H956">
        <v>0.8</v>
      </c>
      <c r="I956" t="s">
        <v>746</v>
      </c>
      <c r="J956">
        <v>0</v>
      </c>
      <c r="K956">
        <v>0</v>
      </c>
      <c r="L956" t="s">
        <v>3</v>
      </c>
      <c r="M956" t="s">
        <v>3</v>
      </c>
      <c r="N956">
        <v>0</v>
      </c>
      <c r="O956">
        <v>1</v>
      </c>
    </row>
    <row r="957" spans="1:15" x14ac:dyDescent="0.2">
      <c r="A957">
        <v>70</v>
      </c>
      <c r="B957">
        <v>1</v>
      </c>
      <c r="D957">
        <v>6</v>
      </c>
      <c r="E957" t="s">
        <v>747</v>
      </c>
      <c r="F957" t="s">
        <v>748</v>
      </c>
      <c r="G957">
        <v>1</v>
      </c>
      <c r="H957">
        <v>0</v>
      </c>
      <c r="I957" t="s">
        <v>3</v>
      </c>
      <c r="J957">
        <v>0</v>
      </c>
      <c r="K957">
        <v>0</v>
      </c>
      <c r="L957" t="s">
        <v>3</v>
      </c>
      <c r="M957" t="s">
        <v>3</v>
      </c>
      <c r="N957">
        <v>0</v>
      </c>
      <c r="O957">
        <v>1</v>
      </c>
    </row>
    <row r="958" spans="1:15" x14ac:dyDescent="0.2">
      <c r="A958">
        <v>70</v>
      </c>
      <c r="B958">
        <v>1</v>
      </c>
      <c r="D958">
        <v>7</v>
      </c>
      <c r="E958" t="s">
        <v>749</v>
      </c>
      <c r="F958" t="s">
        <v>750</v>
      </c>
      <c r="G958">
        <v>1</v>
      </c>
      <c r="H958">
        <v>0</v>
      </c>
      <c r="I958" t="s">
        <v>3</v>
      </c>
      <c r="J958">
        <v>0</v>
      </c>
      <c r="K958">
        <v>0</v>
      </c>
      <c r="L958" t="s">
        <v>3</v>
      </c>
      <c r="M958" t="s">
        <v>3</v>
      </c>
      <c r="N958">
        <v>0</v>
      </c>
      <c r="O958">
        <v>1</v>
      </c>
    </row>
    <row r="959" spans="1:15" x14ac:dyDescent="0.2">
      <c r="A959">
        <v>70</v>
      </c>
      <c r="B959">
        <v>1</v>
      </c>
      <c r="D959">
        <v>8</v>
      </c>
      <c r="E959" t="s">
        <v>751</v>
      </c>
      <c r="F959" t="s">
        <v>752</v>
      </c>
      <c r="G959">
        <v>0.7</v>
      </c>
      <c r="H959">
        <v>0</v>
      </c>
      <c r="I959" t="s">
        <v>3</v>
      </c>
      <c r="J959">
        <v>0</v>
      </c>
      <c r="K959">
        <v>0</v>
      </c>
      <c r="L959" t="s">
        <v>3</v>
      </c>
      <c r="M959" t="s">
        <v>3</v>
      </c>
      <c r="N959">
        <v>0</v>
      </c>
      <c r="O959">
        <v>0.7</v>
      </c>
    </row>
    <row r="960" spans="1:15" x14ac:dyDescent="0.2">
      <c r="A960">
        <v>70</v>
      </c>
      <c r="B960">
        <v>1</v>
      </c>
      <c r="D960">
        <v>9</v>
      </c>
      <c r="E960" t="s">
        <v>753</v>
      </c>
      <c r="F960" t="s">
        <v>754</v>
      </c>
      <c r="G960">
        <v>0.9</v>
      </c>
      <c r="H960">
        <v>0</v>
      </c>
      <c r="I960" t="s">
        <v>3</v>
      </c>
      <c r="J960">
        <v>0</v>
      </c>
      <c r="K960">
        <v>0</v>
      </c>
      <c r="L960" t="s">
        <v>3</v>
      </c>
      <c r="M960" t="s">
        <v>3</v>
      </c>
      <c r="N960">
        <v>0</v>
      </c>
      <c r="O960">
        <v>0.9</v>
      </c>
    </row>
    <row r="961" spans="1:34" x14ac:dyDescent="0.2">
      <c r="A961">
        <v>70</v>
      </c>
      <c r="B961">
        <v>1</v>
      </c>
      <c r="D961">
        <v>10</v>
      </c>
      <c r="E961" t="s">
        <v>755</v>
      </c>
      <c r="F961" t="s">
        <v>756</v>
      </c>
      <c r="G961">
        <v>0.6</v>
      </c>
      <c r="H961">
        <v>0</v>
      </c>
      <c r="I961" t="s">
        <v>3</v>
      </c>
      <c r="J961">
        <v>0</v>
      </c>
      <c r="K961">
        <v>0</v>
      </c>
      <c r="L961" t="s">
        <v>3</v>
      </c>
      <c r="M961" t="s">
        <v>3</v>
      </c>
      <c r="N961">
        <v>0</v>
      </c>
      <c r="O961">
        <v>0.6</v>
      </c>
    </row>
    <row r="962" spans="1:34" x14ac:dyDescent="0.2">
      <c r="A962">
        <v>70</v>
      </c>
      <c r="B962">
        <v>1</v>
      </c>
      <c r="D962">
        <v>11</v>
      </c>
      <c r="E962" t="s">
        <v>757</v>
      </c>
      <c r="F962" t="s">
        <v>758</v>
      </c>
      <c r="G962">
        <v>1.2</v>
      </c>
      <c r="H962">
        <v>0</v>
      </c>
      <c r="I962" t="s">
        <v>3</v>
      </c>
      <c r="J962">
        <v>0</v>
      </c>
      <c r="K962">
        <v>0</v>
      </c>
      <c r="L962" t="s">
        <v>3</v>
      </c>
      <c r="M962" t="s">
        <v>3</v>
      </c>
      <c r="N962">
        <v>0</v>
      </c>
      <c r="O962">
        <v>1.2</v>
      </c>
    </row>
    <row r="963" spans="1:34" x14ac:dyDescent="0.2">
      <c r="A963">
        <v>70</v>
      </c>
      <c r="B963">
        <v>1</v>
      </c>
      <c r="D963">
        <v>12</v>
      </c>
      <c r="E963" t="s">
        <v>759</v>
      </c>
      <c r="F963" t="s">
        <v>760</v>
      </c>
      <c r="G963">
        <v>0</v>
      </c>
      <c r="H963">
        <v>0</v>
      </c>
      <c r="I963" t="s">
        <v>3</v>
      </c>
      <c r="J963">
        <v>0</v>
      </c>
      <c r="K963">
        <v>0</v>
      </c>
      <c r="L963" t="s">
        <v>3</v>
      </c>
      <c r="M963" t="s">
        <v>3</v>
      </c>
      <c r="N963">
        <v>0</v>
      </c>
      <c r="O963">
        <v>0</v>
      </c>
    </row>
    <row r="964" spans="1:34" x14ac:dyDescent="0.2">
      <c r="A964">
        <v>70</v>
      </c>
      <c r="B964">
        <v>1</v>
      </c>
      <c r="D964">
        <v>13</v>
      </c>
      <c r="E964" t="s">
        <v>761</v>
      </c>
      <c r="F964" t="s">
        <v>762</v>
      </c>
      <c r="G964">
        <v>1</v>
      </c>
      <c r="H964">
        <v>0</v>
      </c>
      <c r="I964" t="s">
        <v>3</v>
      </c>
      <c r="J964">
        <v>0</v>
      </c>
      <c r="K964">
        <v>0</v>
      </c>
      <c r="L964" t="s">
        <v>3</v>
      </c>
      <c r="M964" t="s">
        <v>3</v>
      </c>
      <c r="N964">
        <v>0</v>
      </c>
      <c r="O964">
        <v>1</v>
      </c>
    </row>
    <row r="966" spans="1:34" x14ac:dyDescent="0.2">
      <c r="A966">
        <v>-1</v>
      </c>
    </row>
    <row r="968" spans="1:34" x14ac:dyDescent="0.2">
      <c r="A968">
        <v>75</v>
      </c>
      <c r="B968" t="s">
        <v>763</v>
      </c>
      <c r="C968">
        <v>2000</v>
      </c>
      <c r="D968">
        <v>0</v>
      </c>
      <c r="E968">
        <v>1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47636896</v>
      </c>
      <c r="O968">
        <v>1</v>
      </c>
    </row>
    <row r="969" spans="1:34" x14ac:dyDescent="0.2">
      <c r="A969">
        <v>2</v>
      </c>
      <c r="B969" t="s">
        <v>764</v>
      </c>
      <c r="C969" t="s">
        <v>3</v>
      </c>
      <c r="D969">
        <v>0</v>
      </c>
      <c r="E969">
        <v>0</v>
      </c>
    </row>
    <row r="970" spans="1:34" x14ac:dyDescent="0.2">
      <c r="A970">
        <v>75</v>
      </c>
      <c r="B970" t="s">
        <v>765</v>
      </c>
      <c r="C970">
        <v>2000</v>
      </c>
      <c r="D970">
        <v>0</v>
      </c>
      <c r="E970">
        <v>1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47641669</v>
      </c>
      <c r="O970">
        <v>2</v>
      </c>
    </row>
    <row r="971" spans="1:34" x14ac:dyDescent="0.2">
      <c r="A971">
        <v>3</v>
      </c>
      <c r="B971" t="s">
        <v>766</v>
      </c>
      <c r="C971">
        <v>1</v>
      </c>
      <c r="D971">
        <v>1</v>
      </c>
      <c r="E971">
        <v>1</v>
      </c>
      <c r="F971">
        <v>1</v>
      </c>
      <c r="G971">
        <v>1</v>
      </c>
      <c r="H971">
        <v>1</v>
      </c>
      <c r="I971">
        <v>1</v>
      </c>
      <c r="J971">
        <v>1</v>
      </c>
      <c r="K971">
        <v>1</v>
      </c>
      <c r="L971">
        <v>1</v>
      </c>
      <c r="M971">
        <v>1</v>
      </c>
      <c r="N971">
        <v>1</v>
      </c>
      <c r="O971">
        <v>1</v>
      </c>
      <c r="P971">
        <v>1</v>
      </c>
      <c r="Q971">
        <v>1</v>
      </c>
      <c r="R971">
        <v>1</v>
      </c>
      <c r="S971" t="s">
        <v>3</v>
      </c>
      <c r="T971" t="s">
        <v>3</v>
      </c>
      <c r="U971" t="s">
        <v>3</v>
      </c>
      <c r="V971" t="s">
        <v>3</v>
      </c>
      <c r="W971" t="s">
        <v>3</v>
      </c>
      <c r="X971" t="s">
        <v>3</v>
      </c>
      <c r="Y971" t="s">
        <v>3</v>
      </c>
      <c r="Z971" t="s">
        <v>3</v>
      </c>
      <c r="AA971" t="s">
        <v>3</v>
      </c>
      <c r="AB971" t="s">
        <v>3</v>
      </c>
      <c r="AC971" t="s">
        <v>3</v>
      </c>
      <c r="AD971" t="s">
        <v>3</v>
      </c>
      <c r="AE971" t="s">
        <v>3</v>
      </c>
      <c r="AF971" t="s">
        <v>3</v>
      </c>
      <c r="AG971" t="s">
        <v>3</v>
      </c>
      <c r="AH971" t="s">
        <v>3</v>
      </c>
    </row>
    <row r="975" spans="1:34" x14ac:dyDescent="0.2">
      <c r="A975">
        <v>65</v>
      </c>
      <c r="C975">
        <v>1</v>
      </c>
      <c r="D975">
        <v>0</v>
      </c>
      <c r="E97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4"/>
  <sheetViews>
    <sheetView workbookViewId="0"/>
  </sheetViews>
  <sheetFormatPr defaultRowHeight="12.75" x14ac:dyDescent="0.2"/>
  <sheetData>
    <row r="1" spans="1:133" x14ac:dyDescent="0.2">
      <c r="A1">
        <v>0</v>
      </c>
      <c r="B1" t="s">
        <v>0</v>
      </c>
      <c r="D1" t="s">
        <v>767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61305</v>
      </c>
      <c r="M1">
        <v>11</v>
      </c>
      <c r="N1">
        <v>10</v>
      </c>
      <c r="O1">
        <v>1</v>
      </c>
      <c r="P1">
        <v>0</v>
      </c>
      <c r="Q1">
        <v>10</v>
      </c>
    </row>
    <row r="12" spans="1:133" x14ac:dyDescent="0.2">
      <c r="A12">
        <v>1</v>
      </c>
      <c r="B12">
        <v>51</v>
      </c>
      <c r="C12">
        <v>0</v>
      </c>
      <c r="E12">
        <v>0</v>
      </c>
      <c r="F12" t="s">
        <v>4</v>
      </c>
      <c r="G12" t="s">
        <v>4</v>
      </c>
      <c r="H12" t="s">
        <v>3</v>
      </c>
      <c r="I12">
        <v>0</v>
      </c>
      <c r="J12" t="s">
        <v>3</v>
      </c>
      <c r="K12">
        <v>0</v>
      </c>
      <c r="O12">
        <v>0</v>
      </c>
      <c r="P12">
        <v>0</v>
      </c>
      <c r="Q12">
        <v>0</v>
      </c>
      <c r="R12">
        <v>0</v>
      </c>
      <c r="S12">
        <v>0</v>
      </c>
      <c r="U12" t="s">
        <v>3</v>
      </c>
      <c r="V12">
        <v>5</v>
      </c>
      <c r="W12" t="s">
        <v>3</v>
      </c>
      <c r="X12" t="s">
        <v>3</v>
      </c>
      <c r="Y12" t="s">
        <v>3</v>
      </c>
      <c r="Z12" t="s">
        <v>3</v>
      </c>
      <c r="AA12" t="s">
        <v>3</v>
      </c>
      <c r="AB12" t="s">
        <v>3</v>
      </c>
      <c r="AC12" t="s">
        <v>3</v>
      </c>
      <c r="AD12" t="s">
        <v>3</v>
      </c>
      <c r="AE12" t="s">
        <v>3</v>
      </c>
      <c r="AF12" t="s">
        <v>3</v>
      </c>
      <c r="AG12" t="s">
        <v>3</v>
      </c>
      <c r="AH12" t="s">
        <v>3</v>
      </c>
      <c r="AI12" t="s">
        <v>3</v>
      </c>
      <c r="AJ12" t="s">
        <v>3</v>
      </c>
      <c r="AL12" t="s">
        <v>3</v>
      </c>
      <c r="AM12" t="s">
        <v>3</v>
      </c>
      <c r="AN12" t="s">
        <v>3</v>
      </c>
      <c r="AP12" t="s">
        <v>3</v>
      </c>
      <c r="AQ12" t="s">
        <v>3</v>
      </c>
      <c r="AR12" t="s">
        <v>3</v>
      </c>
      <c r="AX12" t="s">
        <v>3</v>
      </c>
      <c r="AY12" t="s">
        <v>3</v>
      </c>
      <c r="AZ12" t="s">
        <v>3</v>
      </c>
      <c r="BH12" t="s">
        <v>5</v>
      </c>
      <c r="BI12" t="s">
        <v>6</v>
      </c>
      <c r="BJ12">
        <v>1</v>
      </c>
      <c r="BK12">
        <v>1</v>
      </c>
      <c r="BL12">
        <v>0</v>
      </c>
      <c r="BM12">
        <v>0</v>
      </c>
      <c r="BN12">
        <v>1</v>
      </c>
      <c r="BO12">
        <v>0</v>
      </c>
      <c r="BP12">
        <v>6</v>
      </c>
      <c r="BQ12">
        <v>2</v>
      </c>
      <c r="BR12">
        <v>1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0</v>
      </c>
      <c r="BY12" t="s">
        <v>7</v>
      </c>
      <c r="BZ12" t="s">
        <v>8</v>
      </c>
      <c r="CA12" t="s">
        <v>9</v>
      </c>
      <c r="CB12" t="s">
        <v>9</v>
      </c>
      <c r="CC12" t="s">
        <v>9</v>
      </c>
      <c r="CD12" t="s">
        <v>9</v>
      </c>
      <c r="CE12" t="s">
        <v>10</v>
      </c>
      <c r="CF12">
        <v>0</v>
      </c>
      <c r="CG12">
        <v>0</v>
      </c>
      <c r="CH12">
        <v>524296</v>
      </c>
      <c r="CI12" t="s">
        <v>3</v>
      </c>
      <c r="CJ12" t="s">
        <v>3</v>
      </c>
      <c r="CK12">
        <v>4</v>
      </c>
      <c r="EC12">
        <v>0</v>
      </c>
    </row>
    <row r="14" spans="1:133" x14ac:dyDescent="0.2">
      <c r="A14">
        <v>22</v>
      </c>
      <c r="B14">
        <v>0</v>
      </c>
      <c r="C14">
        <v>0</v>
      </c>
      <c r="D14">
        <v>47636896</v>
      </c>
      <c r="E14">
        <v>47641669</v>
      </c>
      <c r="F14">
        <v>3</v>
      </c>
    </row>
    <row r="16" spans="1:133" x14ac:dyDescent="0.2">
      <c r="A16">
        <v>3</v>
      </c>
      <c r="B16">
        <v>1</v>
      </c>
      <c r="C16" t="s">
        <v>11</v>
      </c>
      <c r="D16" t="s">
        <v>12</v>
      </c>
      <c r="E16">
        <f>(Source!F887)/1000</f>
        <v>5682.2133300000005</v>
      </c>
      <c r="F16">
        <f>(Source!F888)/1000</f>
        <v>3.8961700000000001</v>
      </c>
      <c r="G16">
        <f>(Source!F879)/1000</f>
        <v>0</v>
      </c>
      <c r="H16">
        <f>(Source!F889)/1000+(Source!F890)/1000</f>
        <v>0</v>
      </c>
      <c r="I16">
        <f>E16+F16+G16+H16</f>
        <v>5686.1095000000005</v>
      </c>
      <c r="J16">
        <f>(Source!F885)/1000</f>
        <v>59.30686</v>
      </c>
      <c r="T16">
        <f>(Source!P887)/1000</f>
        <v>5682.2133300000005</v>
      </c>
      <c r="U16">
        <f>(Source!P888)/1000</f>
        <v>3.8961700000000001</v>
      </c>
      <c r="V16">
        <f>(Source!P879)/1000</f>
        <v>0</v>
      </c>
      <c r="W16">
        <f>(Source!P889)/1000+(Source!P890)/1000</f>
        <v>0</v>
      </c>
      <c r="X16">
        <f>T16+U16+V16+W16</f>
        <v>5686.1095000000005</v>
      </c>
      <c r="Y16">
        <f>(Source!P885)/1000</f>
        <v>59.30686</v>
      </c>
      <c r="AI16">
        <v>5</v>
      </c>
      <c r="AJ16">
        <v>-1</v>
      </c>
      <c r="AK16" t="s">
        <v>3</v>
      </c>
      <c r="AL16" t="s">
        <v>3</v>
      </c>
      <c r="AM16" t="s">
        <v>3</v>
      </c>
      <c r="AN16">
        <v>0</v>
      </c>
      <c r="AO16" t="s">
        <v>3</v>
      </c>
      <c r="AP16" t="s">
        <v>3</v>
      </c>
      <c r="AT16">
        <v>5503599.2599999998</v>
      </c>
      <c r="AU16">
        <v>5306624.25</v>
      </c>
      <c r="AV16">
        <v>0</v>
      </c>
      <c r="AW16">
        <v>0</v>
      </c>
      <c r="AX16">
        <v>0</v>
      </c>
      <c r="AY16">
        <v>137668.15</v>
      </c>
      <c r="AZ16">
        <v>12896.59</v>
      </c>
      <c r="BA16">
        <v>59306.86</v>
      </c>
      <c r="BB16">
        <v>5682213.3300000001</v>
      </c>
      <c r="BC16">
        <v>3896.17</v>
      </c>
      <c r="BD16">
        <v>0</v>
      </c>
      <c r="BE16">
        <v>0</v>
      </c>
      <c r="BF16">
        <v>7090.9035290049997</v>
      </c>
      <c r="BG16">
        <v>1043.3890030131249</v>
      </c>
      <c r="BH16">
        <v>0</v>
      </c>
      <c r="BI16">
        <v>75364.28</v>
      </c>
      <c r="BJ16">
        <v>50139.87</v>
      </c>
      <c r="BK16">
        <v>5686109.5</v>
      </c>
      <c r="BR16">
        <v>5503599.2599999998</v>
      </c>
      <c r="BS16">
        <v>5306624.25</v>
      </c>
      <c r="BT16">
        <v>0</v>
      </c>
      <c r="BU16">
        <v>0</v>
      </c>
      <c r="BV16">
        <v>0</v>
      </c>
      <c r="BW16">
        <v>137668.15</v>
      </c>
      <c r="BX16">
        <v>12896.59</v>
      </c>
      <c r="BY16">
        <v>59306.86</v>
      </c>
      <c r="BZ16">
        <v>5682213.3300000001</v>
      </c>
      <c r="CA16">
        <v>3896.17</v>
      </c>
      <c r="CB16">
        <v>0</v>
      </c>
      <c r="CC16">
        <v>0</v>
      </c>
      <c r="CD16">
        <v>7090.9035290049997</v>
      </c>
      <c r="CE16">
        <v>1043.3890030131249</v>
      </c>
      <c r="CF16">
        <v>0</v>
      </c>
      <c r="CG16">
        <v>75364.28</v>
      </c>
      <c r="CH16">
        <v>50139.87</v>
      </c>
      <c r="CI16">
        <v>5686109.5</v>
      </c>
    </row>
    <row r="18" spans="1:25" x14ac:dyDescent="0.2">
      <c r="A18">
        <v>51</v>
      </c>
      <c r="E18">
        <f>SUMIF(A16:A17,3,E16:E17)</f>
        <v>5682.2133300000005</v>
      </c>
      <c r="F18">
        <f>SUMIF(A16:A17,3,F16:F17)</f>
        <v>3.8961700000000001</v>
      </c>
      <c r="G18">
        <f>SUMIF(A16:A17,3,G16:G17)</f>
        <v>0</v>
      </c>
      <c r="H18">
        <f>SUMIF(A16:A17,3,H16:H17)</f>
        <v>0</v>
      </c>
      <c r="I18">
        <f>SUMIF(A16:A17,3,I16:I17)</f>
        <v>5686.1095000000005</v>
      </c>
      <c r="J18">
        <f>SUMIF(A16:A17,3,J16:J17)</f>
        <v>59.30686</v>
      </c>
      <c r="T18">
        <f>SUMIF(A16:A17,3,T16:T17)</f>
        <v>5682.2133300000005</v>
      </c>
      <c r="U18">
        <f>SUMIF(A16:A17,3,U16:U17)</f>
        <v>3.8961700000000001</v>
      </c>
      <c r="V18">
        <f>SUMIF(A16:A17,3,V16:V17)</f>
        <v>0</v>
      </c>
      <c r="W18">
        <f>SUMIF(A16:A17,3,W16:W17)</f>
        <v>0</v>
      </c>
      <c r="X18">
        <f>SUMIF(A16:A17,3,X16:X17)</f>
        <v>5686.1095000000005</v>
      </c>
      <c r="Y18">
        <f>SUMIF(A16:A17,3,Y16:Y17)</f>
        <v>59.30686</v>
      </c>
    </row>
    <row r="20" spans="1:25" x14ac:dyDescent="0.2">
      <c r="A20">
        <v>50</v>
      </c>
      <c r="B20">
        <v>1</v>
      </c>
      <c r="C20">
        <v>0</v>
      </c>
      <c r="D20">
        <v>1</v>
      </c>
      <c r="E20">
        <v>201</v>
      </c>
      <c r="F20">
        <v>5503599.2599999998</v>
      </c>
      <c r="G20" t="s">
        <v>138</v>
      </c>
      <c r="H20" t="s">
        <v>139</v>
      </c>
      <c r="K20">
        <v>201</v>
      </c>
      <c r="L20">
        <v>1</v>
      </c>
      <c r="M20">
        <v>0</v>
      </c>
      <c r="N20" t="s">
        <v>3</v>
      </c>
      <c r="O20">
        <v>2</v>
      </c>
      <c r="P20">
        <v>5503599.2599999998</v>
      </c>
    </row>
    <row r="21" spans="1:25" x14ac:dyDescent="0.2">
      <c r="A21">
        <v>50</v>
      </c>
      <c r="B21">
        <v>1</v>
      </c>
      <c r="C21">
        <v>0</v>
      </c>
      <c r="D21">
        <v>1</v>
      </c>
      <c r="E21">
        <v>202</v>
      </c>
      <c r="F21">
        <v>5306624.25</v>
      </c>
      <c r="G21" t="s">
        <v>140</v>
      </c>
      <c r="H21" t="s">
        <v>141</v>
      </c>
      <c r="K21">
        <v>202</v>
      </c>
      <c r="L21">
        <v>2</v>
      </c>
      <c r="M21">
        <v>0</v>
      </c>
      <c r="N21" t="s">
        <v>3</v>
      </c>
      <c r="O21">
        <v>2</v>
      </c>
      <c r="P21">
        <v>5306624.25</v>
      </c>
    </row>
    <row r="22" spans="1:25" x14ac:dyDescent="0.2">
      <c r="A22">
        <v>50</v>
      </c>
      <c r="B22">
        <v>0</v>
      </c>
      <c r="C22">
        <v>0</v>
      </c>
      <c r="D22">
        <v>1</v>
      </c>
      <c r="E22">
        <v>222</v>
      </c>
      <c r="F22">
        <v>0</v>
      </c>
      <c r="G22" t="s">
        <v>142</v>
      </c>
      <c r="H22" t="s">
        <v>143</v>
      </c>
      <c r="K22">
        <v>222</v>
      </c>
      <c r="L22">
        <v>3</v>
      </c>
      <c r="M22">
        <v>3</v>
      </c>
      <c r="N22" t="s">
        <v>3</v>
      </c>
      <c r="O22">
        <v>2</v>
      </c>
      <c r="P22">
        <v>0</v>
      </c>
    </row>
    <row r="23" spans="1:25" x14ac:dyDescent="0.2">
      <c r="A23">
        <v>50</v>
      </c>
      <c r="B23">
        <v>0</v>
      </c>
      <c r="C23">
        <v>0</v>
      </c>
      <c r="D23">
        <v>1</v>
      </c>
      <c r="E23">
        <v>225</v>
      </c>
      <c r="F23">
        <v>5306624.25</v>
      </c>
      <c r="G23" t="s">
        <v>144</v>
      </c>
      <c r="H23" t="s">
        <v>145</v>
      </c>
      <c r="K23">
        <v>225</v>
      </c>
      <c r="L23">
        <v>4</v>
      </c>
      <c r="M23">
        <v>3</v>
      </c>
      <c r="N23" t="s">
        <v>3</v>
      </c>
      <c r="O23">
        <v>2</v>
      </c>
      <c r="P23">
        <v>5306624.25</v>
      </c>
    </row>
    <row r="24" spans="1:25" x14ac:dyDescent="0.2">
      <c r="A24">
        <v>50</v>
      </c>
      <c r="B24">
        <v>0</v>
      </c>
      <c r="C24">
        <v>0</v>
      </c>
      <c r="D24">
        <v>1</v>
      </c>
      <c r="E24">
        <v>226</v>
      </c>
      <c r="F24">
        <v>5306624.25</v>
      </c>
      <c r="G24" t="s">
        <v>146</v>
      </c>
      <c r="H24" t="s">
        <v>147</v>
      </c>
      <c r="K24">
        <v>226</v>
      </c>
      <c r="L24">
        <v>5</v>
      </c>
      <c r="M24">
        <v>3</v>
      </c>
      <c r="N24" t="s">
        <v>3</v>
      </c>
      <c r="O24">
        <v>2</v>
      </c>
      <c r="P24">
        <v>5306624.25</v>
      </c>
    </row>
    <row r="25" spans="1:25" x14ac:dyDescent="0.2">
      <c r="A25">
        <v>50</v>
      </c>
      <c r="B25">
        <v>0</v>
      </c>
      <c r="C25">
        <v>0</v>
      </c>
      <c r="D25">
        <v>1</v>
      </c>
      <c r="E25">
        <v>227</v>
      </c>
      <c r="F25">
        <v>0</v>
      </c>
      <c r="G25" t="s">
        <v>148</v>
      </c>
      <c r="H25" t="s">
        <v>149</v>
      </c>
      <c r="K25">
        <v>227</v>
      </c>
      <c r="L25">
        <v>6</v>
      </c>
      <c r="M25">
        <v>3</v>
      </c>
      <c r="N25" t="s">
        <v>3</v>
      </c>
      <c r="O25">
        <v>2</v>
      </c>
      <c r="P25">
        <v>0</v>
      </c>
    </row>
    <row r="26" spans="1:25" x14ac:dyDescent="0.2">
      <c r="A26">
        <v>50</v>
      </c>
      <c r="B26">
        <v>0</v>
      </c>
      <c r="C26">
        <v>0</v>
      </c>
      <c r="D26">
        <v>1</v>
      </c>
      <c r="E26">
        <v>228</v>
      </c>
      <c r="F26">
        <v>5306624.25</v>
      </c>
      <c r="G26" t="s">
        <v>150</v>
      </c>
      <c r="H26" t="s">
        <v>151</v>
      </c>
      <c r="K26">
        <v>228</v>
      </c>
      <c r="L26">
        <v>7</v>
      </c>
      <c r="M26">
        <v>3</v>
      </c>
      <c r="N26" t="s">
        <v>3</v>
      </c>
      <c r="O26">
        <v>2</v>
      </c>
      <c r="P26">
        <v>5306624.25</v>
      </c>
    </row>
    <row r="27" spans="1:25" x14ac:dyDescent="0.2">
      <c r="A27">
        <v>50</v>
      </c>
      <c r="B27">
        <v>0</v>
      </c>
      <c r="C27">
        <v>0</v>
      </c>
      <c r="D27">
        <v>1</v>
      </c>
      <c r="E27">
        <v>216</v>
      </c>
      <c r="F27">
        <v>0</v>
      </c>
      <c r="G27" t="s">
        <v>152</v>
      </c>
      <c r="H27" t="s">
        <v>153</v>
      </c>
      <c r="K27">
        <v>216</v>
      </c>
      <c r="L27">
        <v>8</v>
      </c>
      <c r="M27">
        <v>3</v>
      </c>
      <c r="N27" t="s">
        <v>3</v>
      </c>
      <c r="O27">
        <v>2</v>
      </c>
      <c r="P27">
        <v>0</v>
      </c>
    </row>
    <row r="28" spans="1:25" x14ac:dyDescent="0.2">
      <c r="A28">
        <v>50</v>
      </c>
      <c r="B28">
        <v>0</v>
      </c>
      <c r="C28">
        <v>0</v>
      </c>
      <c r="D28">
        <v>1</v>
      </c>
      <c r="E28">
        <v>223</v>
      </c>
      <c r="F28">
        <v>0</v>
      </c>
      <c r="G28" t="s">
        <v>154</v>
      </c>
      <c r="H28" t="s">
        <v>155</v>
      </c>
      <c r="K28">
        <v>223</v>
      </c>
      <c r="L28">
        <v>9</v>
      </c>
      <c r="M28">
        <v>3</v>
      </c>
      <c r="N28" t="s">
        <v>3</v>
      </c>
      <c r="O28">
        <v>2</v>
      </c>
      <c r="P28">
        <v>0</v>
      </c>
    </row>
    <row r="29" spans="1:25" x14ac:dyDescent="0.2">
      <c r="A29">
        <v>50</v>
      </c>
      <c r="B29">
        <v>0</v>
      </c>
      <c r="C29">
        <v>0</v>
      </c>
      <c r="D29">
        <v>1</v>
      </c>
      <c r="E29">
        <v>229</v>
      </c>
      <c r="F29">
        <v>0</v>
      </c>
      <c r="G29" t="s">
        <v>156</v>
      </c>
      <c r="H29" t="s">
        <v>157</v>
      </c>
      <c r="K29">
        <v>229</v>
      </c>
      <c r="L29">
        <v>10</v>
      </c>
      <c r="M29">
        <v>3</v>
      </c>
      <c r="N29" t="s">
        <v>3</v>
      </c>
      <c r="O29">
        <v>2</v>
      </c>
      <c r="P29">
        <v>0</v>
      </c>
    </row>
    <row r="30" spans="1:25" x14ac:dyDescent="0.2">
      <c r="A30">
        <v>50</v>
      </c>
      <c r="B30">
        <v>1</v>
      </c>
      <c r="C30">
        <v>0</v>
      </c>
      <c r="D30">
        <v>1</v>
      </c>
      <c r="E30">
        <v>203</v>
      </c>
      <c r="F30">
        <v>137668.15</v>
      </c>
      <c r="G30" t="s">
        <v>158</v>
      </c>
      <c r="H30" t="s">
        <v>159</v>
      </c>
      <c r="K30">
        <v>203</v>
      </c>
      <c r="L30">
        <v>11</v>
      </c>
      <c r="M30">
        <v>0</v>
      </c>
      <c r="N30" t="s">
        <v>3</v>
      </c>
      <c r="O30">
        <v>2</v>
      </c>
      <c r="P30">
        <v>137668.15</v>
      </c>
    </row>
    <row r="31" spans="1:25" x14ac:dyDescent="0.2">
      <c r="A31">
        <v>50</v>
      </c>
      <c r="B31">
        <v>0</v>
      </c>
      <c r="C31">
        <v>0</v>
      </c>
      <c r="D31">
        <v>1</v>
      </c>
      <c r="E31">
        <v>231</v>
      </c>
      <c r="F31">
        <v>0</v>
      </c>
      <c r="G31" t="s">
        <v>160</v>
      </c>
      <c r="H31" t="s">
        <v>161</v>
      </c>
      <c r="K31">
        <v>231</v>
      </c>
      <c r="L31">
        <v>12</v>
      </c>
      <c r="M31">
        <v>3</v>
      </c>
      <c r="N31" t="s">
        <v>3</v>
      </c>
      <c r="O31">
        <v>2</v>
      </c>
      <c r="P31">
        <v>0</v>
      </c>
    </row>
    <row r="32" spans="1:25" x14ac:dyDescent="0.2">
      <c r="A32">
        <v>50</v>
      </c>
      <c r="B32">
        <v>1</v>
      </c>
      <c r="C32">
        <v>0</v>
      </c>
      <c r="D32">
        <v>1</v>
      </c>
      <c r="E32">
        <v>204</v>
      </c>
      <c r="F32">
        <v>12896.59</v>
      </c>
      <c r="G32" t="s">
        <v>162</v>
      </c>
      <c r="H32" t="s">
        <v>163</v>
      </c>
      <c r="K32">
        <v>204</v>
      </c>
      <c r="L32">
        <v>13</v>
      </c>
      <c r="M32">
        <v>0</v>
      </c>
      <c r="N32" t="s">
        <v>3</v>
      </c>
      <c r="O32">
        <v>2</v>
      </c>
      <c r="P32">
        <v>12896.59</v>
      </c>
    </row>
    <row r="33" spans="1:16" x14ac:dyDescent="0.2">
      <c r="A33">
        <v>50</v>
      </c>
      <c r="B33">
        <v>1</v>
      </c>
      <c r="C33">
        <v>0</v>
      </c>
      <c r="D33">
        <v>1</v>
      </c>
      <c r="E33">
        <v>205</v>
      </c>
      <c r="F33">
        <v>59306.86</v>
      </c>
      <c r="G33" t="s">
        <v>164</v>
      </c>
      <c r="H33" t="s">
        <v>165</v>
      </c>
      <c r="K33">
        <v>205</v>
      </c>
      <c r="L33">
        <v>14</v>
      </c>
      <c r="M33">
        <v>0</v>
      </c>
      <c r="N33" t="s">
        <v>3</v>
      </c>
      <c r="O33">
        <v>2</v>
      </c>
      <c r="P33">
        <v>59306.86</v>
      </c>
    </row>
    <row r="34" spans="1:16" x14ac:dyDescent="0.2">
      <c r="A34">
        <v>50</v>
      </c>
      <c r="B34">
        <v>0</v>
      </c>
      <c r="C34">
        <v>0</v>
      </c>
      <c r="D34">
        <v>1</v>
      </c>
      <c r="E34">
        <v>232</v>
      </c>
      <c r="F34">
        <v>0</v>
      </c>
      <c r="G34" t="s">
        <v>166</v>
      </c>
      <c r="H34" t="s">
        <v>167</v>
      </c>
      <c r="K34">
        <v>232</v>
      </c>
      <c r="L34">
        <v>15</v>
      </c>
      <c r="M34">
        <v>3</v>
      </c>
      <c r="N34" t="s">
        <v>3</v>
      </c>
      <c r="O34">
        <v>2</v>
      </c>
      <c r="P34">
        <v>0</v>
      </c>
    </row>
    <row r="35" spans="1:16" x14ac:dyDescent="0.2">
      <c r="A35">
        <v>50</v>
      </c>
      <c r="B35">
        <v>0</v>
      </c>
      <c r="C35">
        <v>0</v>
      </c>
      <c r="D35">
        <v>1</v>
      </c>
      <c r="E35">
        <v>214</v>
      </c>
      <c r="F35">
        <v>5682213.3300000001</v>
      </c>
      <c r="G35" t="s">
        <v>168</v>
      </c>
      <c r="H35" t="s">
        <v>169</v>
      </c>
      <c r="K35">
        <v>214</v>
      </c>
      <c r="L35">
        <v>16</v>
      </c>
      <c r="M35">
        <v>3</v>
      </c>
      <c r="N35" t="s">
        <v>3</v>
      </c>
      <c r="O35">
        <v>2</v>
      </c>
      <c r="P35">
        <v>5682213.3300000001</v>
      </c>
    </row>
    <row r="36" spans="1:16" x14ac:dyDescent="0.2">
      <c r="A36">
        <v>50</v>
      </c>
      <c r="B36">
        <v>0</v>
      </c>
      <c r="C36">
        <v>0</v>
      </c>
      <c r="D36">
        <v>1</v>
      </c>
      <c r="E36">
        <v>215</v>
      </c>
      <c r="F36">
        <v>3896.17</v>
      </c>
      <c r="G36" t="s">
        <v>170</v>
      </c>
      <c r="H36" t="s">
        <v>171</v>
      </c>
      <c r="K36">
        <v>215</v>
      </c>
      <c r="L36">
        <v>17</v>
      </c>
      <c r="M36">
        <v>3</v>
      </c>
      <c r="N36" t="s">
        <v>3</v>
      </c>
      <c r="O36">
        <v>2</v>
      </c>
      <c r="P36">
        <v>3896.17</v>
      </c>
    </row>
    <row r="37" spans="1:16" x14ac:dyDescent="0.2">
      <c r="A37">
        <v>50</v>
      </c>
      <c r="B37">
        <v>0</v>
      </c>
      <c r="C37">
        <v>0</v>
      </c>
      <c r="D37">
        <v>1</v>
      </c>
      <c r="E37">
        <v>217</v>
      </c>
      <c r="F37">
        <v>0</v>
      </c>
      <c r="G37" t="s">
        <v>172</v>
      </c>
      <c r="H37" t="s">
        <v>173</v>
      </c>
      <c r="K37">
        <v>217</v>
      </c>
      <c r="L37">
        <v>18</v>
      </c>
      <c r="M37">
        <v>3</v>
      </c>
      <c r="N37" t="s">
        <v>3</v>
      </c>
      <c r="O37">
        <v>2</v>
      </c>
      <c r="P37">
        <v>0</v>
      </c>
    </row>
    <row r="38" spans="1:16" x14ac:dyDescent="0.2">
      <c r="A38">
        <v>50</v>
      </c>
      <c r="B38">
        <v>0</v>
      </c>
      <c r="C38">
        <v>0</v>
      </c>
      <c r="D38">
        <v>1</v>
      </c>
      <c r="E38">
        <v>230</v>
      </c>
      <c r="F38">
        <v>0</v>
      </c>
      <c r="G38" t="s">
        <v>174</v>
      </c>
      <c r="H38" t="s">
        <v>175</v>
      </c>
      <c r="K38">
        <v>230</v>
      </c>
      <c r="L38">
        <v>19</v>
      </c>
      <c r="M38">
        <v>3</v>
      </c>
      <c r="N38" t="s">
        <v>3</v>
      </c>
      <c r="O38">
        <v>2</v>
      </c>
      <c r="P38">
        <v>0</v>
      </c>
    </row>
    <row r="39" spans="1:16" x14ac:dyDescent="0.2">
      <c r="A39">
        <v>50</v>
      </c>
      <c r="B39">
        <v>0</v>
      </c>
      <c r="C39">
        <v>0</v>
      </c>
      <c r="D39">
        <v>1</v>
      </c>
      <c r="E39">
        <v>206</v>
      </c>
      <c r="F39">
        <v>0</v>
      </c>
      <c r="G39" t="s">
        <v>176</v>
      </c>
      <c r="H39" t="s">
        <v>177</v>
      </c>
      <c r="K39">
        <v>206</v>
      </c>
      <c r="L39">
        <v>20</v>
      </c>
      <c r="M39">
        <v>3</v>
      </c>
      <c r="N39" t="s">
        <v>3</v>
      </c>
      <c r="O39">
        <v>2</v>
      </c>
      <c r="P39">
        <v>0</v>
      </c>
    </row>
    <row r="40" spans="1:16" x14ac:dyDescent="0.2">
      <c r="A40">
        <v>50</v>
      </c>
      <c r="B40">
        <v>0</v>
      </c>
      <c r="C40">
        <v>0</v>
      </c>
      <c r="D40">
        <v>1</v>
      </c>
      <c r="E40">
        <v>207</v>
      </c>
      <c r="F40">
        <v>7090.9035290049997</v>
      </c>
      <c r="G40" t="s">
        <v>178</v>
      </c>
      <c r="H40" t="s">
        <v>179</v>
      </c>
      <c r="K40">
        <v>207</v>
      </c>
      <c r="L40">
        <v>21</v>
      </c>
      <c r="M40">
        <v>3</v>
      </c>
      <c r="N40" t="s">
        <v>3</v>
      </c>
      <c r="O40">
        <v>-1</v>
      </c>
      <c r="P40">
        <v>7090.9035290049997</v>
      </c>
    </row>
    <row r="41" spans="1:16" x14ac:dyDescent="0.2">
      <c r="A41">
        <v>50</v>
      </c>
      <c r="B41">
        <v>0</v>
      </c>
      <c r="C41">
        <v>0</v>
      </c>
      <c r="D41">
        <v>1</v>
      </c>
      <c r="E41">
        <v>208</v>
      </c>
      <c r="F41">
        <v>1043.3890030131249</v>
      </c>
      <c r="G41" t="s">
        <v>180</v>
      </c>
      <c r="H41" t="s">
        <v>181</v>
      </c>
      <c r="K41">
        <v>208</v>
      </c>
      <c r="L41">
        <v>22</v>
      </c>
      <c r="M41">
        <v>3</v>
      </c>
      <c r="N41" t="s">
        <v>3</v>
      </c>
      <c r="O41">
        <v>-1</v>
      </c>
      <c r="P41">
        <v>1043.3890030131249</v>
      </c>
    </row>
    <row r="42" spans="1:16" x14ac:dyDescent="0.2">
      <c r="A42">
        <v>50</v>
      </c>
      <c r="B42">
        <v>0</v>
      </c>
      <c r="C42">
        <v>0</v>
      </c>
      <c r="D42">
        <v>1</v>
      </c>
      <c r="E42">
        <v>209</v>
      </c>
      <c r="F42">
        <v>0</v>
      </c>
      <c r="G42" t="s">
        <v>182</v>
      </c>
      <c r="H42" t="s">
        <v>183</v>
      </c>
      <c r="K42">
        <v>209</v>
      </c>
      <c r="L42">
        <v>23</v>
      </c>
      <c r="M42">
        <v>3</v>
      </c>
      <c r="N42" t="s">
        <v>3</v>
      </c>
      <c r="O42">
        <v>2</v>
      </c>
      <c r="P42">
        <v>0</v>
      </c>
    </row>
    <row r="43" spans="1:16" x14ac:dyDescent="0.2">
      <c r="A43">
        <v>50</v>
      </c>
      <c r="B43">
        <v>1</v>
      </c>
      <c r="C43">
        <v>0</v>
      </c>
      <c r="D43">
        <v>1</v>
      </c>
      <c r="E43">
        <v>210</v>
      </c>
      <c r="F43">
        <v>75364.28</v>
      </c>
      <c r="G43" t="s">
        <v>184</v>
      </c>
      <c r="H43" t="s">
        <v>185</v>
      </c>
      <c r="K43">
        <v>210</v>
      </c>
      <c r="L43">
        <v>24</v>
      </c>
      <c r="M43">
        <v>0</v>
      </c>
      <c r="N43" t="s">
        <v>3</v>
      </c>
      <c r="O43">
        <v>2</v>
      </c>
      <c r="P43">
        <v>75364.28</v>
      </c>
    </row>
    <row r="44" spans="1:16" x14ac:dyDescent="0.2">
      <c r="A44">
        <v>50</v>
      </c>
      <c r="B44">
        <v>1</v>
      </c>
      <c r="C44">
        <v>0</v>
      </c>
      <c r="D44">
        <v>1</v>
      </c>
      <c r="E44">
        <v>211</v>
      </c>
      <c r="F44">
        <v>50139.87</v>
      </c>
      <c r="G44" t="s">
        <v>186</v>
      </c>
      <c r="H44" t="s">
        <v>187</v>
      </c>
      <c r="K44">
        <v>211</v>
      </c>
      <c r="L44">
        <v>25</v>
      </c>
      <c r="M44">
        <v>0</v>
      </c>
      <c r="N44" t="s">
        <v>3</v>
      </c>
      <c r="O44">
        <v>2</v>
      </c>
      <c r="P44">
        <v>50139.87</v>
      </c>
    </row>
    <row r="45" spans="1:16" x14ac:dyDescent="0.2">
      <c r="A45">
        <v>50</v>
      </c>
      <c r="B45">
        <v>0</v>
      </c>
      <c r="C45">
        <v>0</v>
      </c>
      <c r="D45">
        <v>1</v>
      </c>
      <c r="E45">
        <v>224</v>
      </c>
      <c r="F45">
        <v>5686109.5</v>
      </c>
      <c r="G45" t="s">
        <v>188</v>
      </c>
      <c r="H45" t="s">
        <v>189</v>
      </c>
      <c r="K45">
        <v>224</v>
      </c>
      <c r="L45">
        <v>26</v>
      </c>
      <c r="M45">
        <v>3</v>
      </c>
      <c r="N45" t="s">
        <v>3</v>
      </c>
      <c r="O45">
        <v>2</v>
      </c>
      <c r="P45">
        <v>5686109.5</v>
      </c>
    </row>
    <row r="46" spans="1:16" x14ac:dyDescent="0.2">
      <c r="A46">
        <v>50</v>
      </c>
      <c r="B46">
        <v>1</v>
      </c>
      <c r="C46">
        <v>0</v>
      </c>
      <c r="D46">
        <v>2</v>
      </c>
      <c r="E46">
        <v>0</v>
      </c>
      <c r="F46">
        <v>5686109.5</v>
      </c>
      <c r="G46" t="s">
        <v>690</v>
      </c>
      <c r="H46" t="s">
        <v>691</v>
      </c>
      <c r="K46">
        <v>212</v>
      </c>
      <c r="L46">
        <v>27</v>
      </c>
      <c r="M46">
        <v>0</v>
      </c>
      <c r="N46" t="s">
        <v>3</v>
      </c>
      <c r="O46">
        <v>2</v>
      </c>
      <c r="P46">
        <v>5686109.5</v>
      </c>
    </row>
    <row r="48" spans="1:16" x14ac:dyDescent="0.2">
      <c r="A48">
        <v>-1</v>
      </c>
    </row>
    <row r="51" spans="1:34" x14ac:dyDescent="0.2">
      <c r="A51">
        <v>75</v>
      </c>
      <c r="B51" t="s">
        <v>763</v>
      </c>
      <c r="C51">
        <v>2000</v>
      </c>
      <c r="D51">
        <v>0</v>
      </c>
      <c r="E51">
        <v>1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0</v>
      </c>
      <c r="N51">
        <v>47636896</v>
      </c>
      <c r="O51">
        <v>1</v>
      </c>
    </row>
    <row r="52" spans="1:34" x14ac:dyDescent="0.2">
      <c r="A52">
        <v>2</v>
      </c>
      <c r="B52" t="s">
        <v>764</v>
      </c>
      <c r="C52" t="s">
        <v>3</v>
      </c>
      <c r="D52">
        <v>0</v>
      </c>
      <c r="E52">
        <v>0</v>
      </c>
    </row>
    <row r="53" spans="1:34" x14ac:dyDescent="0.2">
      <c r="A53">
        <v>75</v>
      </c>
      <c r="B53" t="s">
        <v>765</v>
      </c>
      <c r="C53">
        <v>2000</v>
      </c>
      <c r="D53">
        <v>0</v>
      </c>
      <c r="E53">
        <v>1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1</v>
      </c>
      <c r="N53">
        <v>47641669</v>
      </c>
      <c r="O53">
        <v>2</v>
      </c>
    </row>
    <row r="54" spans="1:34" x14ac:dyDescent="0.2">
      <c r="A54">
        <v>3</v>
      </c>
      <c r="B54" t="s">
        <v>766</v>
      </c>
      <c r="C54">
        <v>1</v>
      </c>
      <c r="D54">
        <v>1</v>
      </c>
      <c r="E54">
        <v>1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  <c r="O54">
        <v>1</v>
      </c>
      <c r="P54">
        <v>1</v>
      </c>
      <c r="Q54">
        <v>1</v>
      </c>
      <c r="R54">
        <v>1</v>
      </c>
      <c r="S54" t="s">
        <v>3</v>
      </c>
      <c r="T54" t="s">
        <v>3</v>
      </c>
      <c r="U54" t="s">
        <v>3</v>
      </c>
      <c r="V54" t="s">
        <v>3</v>
      </c>
      <c r="W54" t="s">
        <v>3</v>
      </c>
      <c r="X54" t="s">
        <v>3</v>
      </c>
      <c r="Y54" t="s">
        <v>3</v>
      </c>
      <c r="Z54" t="s">
        <v>3</v>
      </c>
      <c r="AA54" t="s">
        <v>3</v>
      </c>
      <c r="AB54" t="s">
        <v>3</v>
      </c>
      <c r="AC54" t="s">
        <v>3</v>
      </c>
      <c r="AD54" t="s">
        <v>3</v>
      </c>
      <c r="AE54" t="s">
        <v>3</v>
      </c>
      <c r="AF54" t="s">
        <v>3</v>
      </c>
      <c r="AG54" t="s">
        <v>3</v>
      </c>
      <c r="AH54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830"/>
  <sheetViews>
    <sheetView workbookViewId="0"/>
  </sheetViews>
  <sheetFormatPr defaultRowHeight="12.75" x14ac:dyDescent="0.2"/>
  <sheetData>
    <row r="1" spans="1:107" x14ac:dyDescent="0.2">
      <c r="A1">
        <f>ROW(Source!A29)</f>
        <v>29</v>
      </c>
      <c r="B1">
        <v>47636896</v>
      </c>
      <c r="C1">
        <v>47638605</v>
      </c>
      <c r="D1">
        <v>37065248</v>
      </c>
      <c r="E1">
        <v>1</v>
      </c>
      <c r="F1">
        <v>1</v>
      </c>
      <c r="G1">
        <v>1</v>
      </c>
      <c r="H1">
        <v>1</v>
      </c>
      <c r="I1" t="s">
        <v>768</v>
      </c>
      <c r="J1" t="s">
        <v>3</v>
      </c>
      <c r="K1" t="s">
        <v>769</v>
      </c>
      <c r="L1">
        <v>1191</v>
      </c>
      <c r="N1">
        <v>1013</v>
      </c>
      <c r="O1" t="s">
        <v>770</v>
      </c>
      <c r="P1" t="s">
        <v>770</v>
      </c>
      <c r="Q1">
        <v>1</v>
      </c>
      <c r="W1">
        <v>0</v>
      </c>
      <c r="X1">
        <v>-400197608</v>
      </c>
      <c r="Y1">
        <v>35.552999999999997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50.79</v>
      </c>
      <c r="AU1" t="s">
        <v>23</v>
      </c>
      <c r="AV1">
        <v>1</v>
      </c>
      <c r="AW1">
        <v>2</v>
      </c>
      <c r="AX1">
        <v>47638606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Y1*Source!I29</f>
        <v>53.329499999999996</v>
      </c>
      <c r="CY1">
        <f>AD1</f>
        <v>8.5299999999999994</v>
      </c>
      <c r="CZ1">
        <f>AH1</f>
        <v>8.5299999999999994</v>
      </c>
      <c r="DA1">
        <f>AL1</f>
        <v>1</v>
      </c>
      <c r="DB1">
        <f>ROUND((ROUND(AT1*CZ1,2)*0.7),6)</f>
        <v>303.26799999999997</v>
      </c>
      <c r="DC1">
        <f>ROUND((ROUND(AT1*AG1,2)*0.7),6)</f>
        <v>0</v>
      </c>
    </row>
    <row r="2" spans="1:107" x14ac:dyDescent="0.2">
      <c r="A2">
        <f>ROW(Source!A29)</f>
        <v>29</v>
      </c>
      <c r="B2">
        <v>47636896</v>
      </c>
      <c r="C2">
        <v>47638605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771</v>
      </c>
      <c r="J2" t="s">
        <v>3</v>
      </c>
      <c r="K2" t="s">
        <v>772</v>
      </c>
      <c r="L2">
        <v>1191</v>
      </c>
      <c r="N2">
        <v>1013</v>
      </c>
      <c r="O2" t="s">
        <v>770</v>
      </c>
      <c r="P2" t="s">
        <v>770</v>
      </c>
      <c r="Q2">
        <v>1</v>
      </c>
      <c r="W2">
        <v>0</v>
      </c>
      <c r="X2">
        <v>-1417349443</v>
      </c>
      <c r="Y2">
        <v>0.31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0.31</v>
      </c>
      <c r="AU2" t="s">
        <v>3</v>
      </c>
      <c r="AV2">
        <v>2</v>
      </c>
      <c r="AW2">
        <v>2</v>
      </c>
      <c r="AX2">
        <v>47638607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0.46499999999999997</v>
      </c>
      <c r="CY2">
        <f>AD2</f>
        <v>0</v>
      </c>
      <c r="CZ2">
        <f>AH2</f>
        <v>0</v>
      </c>
      <c r="DA2">
        <f>AL2</f>
        <v>1</v>
      </c>
      <c r="DB2">
        <f>ROUND(ROUND(AT2*CZ2,2),6)</f>
        <v>0</v>
      </c>
      <c r="DC2">
        <f>ROUND(ROUND(AT2*AG2,2),6)</f>
        <v>0</v>
      </c>
    </row>
    <row r="3" spans="1:107" x14ac:dyDescent="0.2">
      <c r="A3">
        <f>ROW(Source!A29)</f>
        <v>29</v>
      </c>
      <c r="B3">
        <v>47636896</v>
      </c>
      <c r="C3">
        <v>47638605</v>
      </c>
      <c r="D3">
        <v>36882159</v>
      </c>
      <c r="E3">
        <v>1</v>
      </c>
      <c r="F3">
        <v>1</v>
      </c>
      <c r="G3">
        <v>1</v>
      </c>
      <c r="H3">
        <v>2</v>
      </c>
      <c r="I3" t="s">
        <v>773</v>
      </c>
      <c r="J3" t="s">
        <v>774</v>
      </c>
      <c r="K3" t="s">
        <v>775</v>
      </c>
      <c r="L3">
        <v>1368</v>
      </c>
      <c r="N3">
        <v>1011</v>
      </c>
      <c r="O3" t="s">
        <v>776</v>
      </c>
      <c r="P3" t="s">
        <v>776</v>
      </c>
      <c r="Q3">
        <v>1</v>
      </c>
      <c r="W3">
        <v>0</v>
      </c>
      <c r="X3">
        <v>-1718674368</v>
      </c>
      <c r="Y3">
        <v>8.3999999999999991E-2</v>
      </c>
      <c r="AA3">
        <v>0</v>
      </c>
      <c r="AB3">
        <v>111.99</v>
      </c>
      <c r="AC3">
        <v>13.5</v>
      </c>
      <c r="AD3">
        <v>0</v>
      </c>
      <c r="AE3">
        <v>0</v>
      </c>
      <c r="AF3">
        <v>111.99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0.12</v>
      </c>
      <c r="AU3" t="s">
        <v>23</v>
      </c>
      <c r="AV3">
        <v>0</v>
      </c>
      <c r="AW3">
        <v>2</v>
      </c>
      <c r="AX3">
        <v>47638608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Y3*Source!I29</f>
        <v>0.126</v>
      </c>
      <c r="CY3">
        <f>AB3</f>
        <v>111.99</v>
      </c>
      <c r="CZ3">
        <f>AF3</f>
        <v>111.99</v>
      </c>
      <c r="DA3">
        <f>AJ3</f>
        <v>1</v>
      </c>
      <c r="DB3">
        <f>ROUND((ROUND(AT3*CZ3,2)*0.7),6)</f>
        <v>9.4079999999999995</v>
      </c>
      <c r="DC3">
        <f>ROUND((ROUND(AT3*AG3,2)*0.7),6)</f>
        <v>1.1339999999999999</v>
      </c>
    </row>
    <row r="4" spans="1:107" x14ac:dyDescent="0.2">
      <c r="A4">
        <f>ROW(Source!A29)</f>
        <v>29</v>
      </c>
      <c r="B4">
        <v>47636896</v>
      </c>
      <c r="C4">
        <v>47638605</v>
      </c>
      <c r="D4">
        <v>36882358</v>
      </c>
      <c r="E4">
        <v>1</v>
      </c>
      <c r="F4">
        <v>1</v>
      </c>
      <c r="G4">
        <v>1</v>
      </c>
      <c r="H4">
        <v>2</v>
      </c>
      <c r="I4" t="s">
        <v>777</v>
      </c>
      <c r="J4" t="s">
        <v>778</v>
      </c>
      <c r="K4" t="s">
        <v>779</v>
      </c>
      <c r="L4">
        <v>1368</v>
      </c>
      <c r="N4">
        <v>1011</v>
      </c>
      <c r="O4" t="s">
        <v>776</v>
      </c>
      <c r="P4" t="s">
        <v>776</v>
      </c>
      <c r="Q4">
        <v>1</v>
      </c>
      <c r="W4">
        <v>0</v>
      </c>
      <c r="X4">
        <v>1544661785</v>
      </c>
      <c r="Y4">
        <v>7.3709999999999987</v>
      </c>
      <c r="AA4">
        <v>0</v>
      </c>
      <c r="AB4">
        <v>6.9</v>
      </c>
      <c r="AC4">
        <v>0</v>
      </c>
      <c r="AD4">
        <v>0</v>
      </c>
      <c r="AE4">
        <v>0</v>
      </c>
      <c r="AF4">
        <v>6.9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10.53</v>
      </c>
      <c r="AU4" t="s">
        <v>23</v>
      </c>
      <c r="AV4">
        <v>0</v>
      </c>
      <c r="AW4">
        <v>2</v>
      </c>
      <c r="AX4">
        <v>47638609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11.056499999999998</v>
      </c>
      <c r="CY4">
        <f>AB4</f>
        <v>6.9</v>
      </c>
      <c r="CZ4">
        <f>AF4</f>
        <v>6.9</v>
      </c>
      <c r="DA4">
        <f>AJ4</f>
        <v>1</v>
      </c>
      <c r="DB4">
        <f>ROUND((ROUND(AT4*CZ4,2)*0.7),6)</f>
        <v>50.862000000000002</v>
      </c>
      <c r="DC4">
        <f>ROUND((ROUND(AT4*AG4,2)*0.7),6)</f>
        <v>0</v>
      </c>
    </row>
    <row r="5" spans="1:107" x14ac:dyDescent="0.2">
      <c r="A5">
        <f>ROW(Source!A29)</f>
        <v>29</v>
      </c>
      <c r="B5">
        <v>47636896</v>
      </c>
      <c r="C5">
        <v>47638605</v>
      </c>
      <c r="D5">
        <v>36883554</v>
      </c>
      <c r="E5">
        <v>1</v>
      </c>
      <c r="F5">
        <v>1</v>
      </c>
      <c r="G5">
        <v>1</v>
      </c>
      <c r="H5">
        <v>2</v>
      </c>
      <c r="I5" t="s">
        <v>780</v>
      </c>
      <c r="J5" t="s">
        <v>781</v>
      </c>
      <c r="K5" t="s">
        <v>782</v>
      </c>
      <c r="L5">
        <v>1368</v>
      </c>
      <c r="N5">
        <v>1011</v>
      </c>
      <c r="O5" t="s">
        <v>776</v>
      </c>
      <c r="P5" t="s">
        <v>776</v>
      </c>
      <c r="Q5">
        <v>1</v>
      </c>
      <c r="W5">
        <v>0</v>
      </c>
      <c r="X5">
        <v>1372534845</v>
      </c>
      <c r="Y5">
        <v>0.13299999999999998</v>
      </c>
      <c r="AA5">
        <v>0</v>
      </c>
      <c r="AB5">
        <v>65.709999999999994</v>
      </c>
      <c r="AC5">
        <v>11.6</v>
      </c>
      <c r="AD5">
        <v>0</v>
      </c>
      <c r="AE5">
        <v>0</v>
      </c>
      <c r="AF5">
        <v>65.709999999999994</v>
      </c>
      <c r="AG5">
        <v>11.6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0.19</v>
      </c>
      <c r="AU5" t="s">
        <v>23</v>
      </c>
      <c r="AV5">
        <v>0</v>
      </c>
      <c r="AW5">
        <v>2</v>
      </c>
      <c r="AX5">
        <v>47638610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0.19949999999999996</v>
      </c>
      <c r="CY5">
        <f>AB5</f>
        <v>65.709999999999994</v>
      </c>
      <c r="CZ5">
        <f>AF5</f>
        <v>65.709999999999994</v>
      </c>
      <c r="DA5">
        <f>AJ5</f>
        <v>1</v>
      </c>
      <c r="DB5">
        <f>ROUND((ROUND(AT5*CZ5,2)*0.7),6)</f>
        <v>8.7360000000000007</v>
      </c>
      <c r="DC5">
        <f>ROUND((ROUND(AT5*AG5,2)*0.7),6)</f>
        <v>1.54</v>
      </c>
    </row>
    <row r="6" spans="1:107" x14ac:dyDescent="0.2">
      <c r="A6">
        <f>ROW(Source!A29)</f>
        <v>29</v>
      </c>
      <c r="B6">
        <v>47636896</v>
      </c>
      <c r="C6">
        <v>47638605</v>
      </c>
      <c r="D6">
        <v>36883789</v>
      </c>
      <c r="E6">
        <v>1</v>
      </c>
      <c r="F6">
        <v>1</v>
      </c>
      <c r="G6">
        <v>1</v>
      </c>
      <c r="H6">
        <v>2</v>
      </c>
      <c r="I6" t="s">
        <v>783</v>
      </c>
      <c r="J6" t="s">
        <v>784</v>
      </c>
      <c r="K6" t="s">
        <v>785</v>
      </c>
      <c r="L6">
        <v>1368</v>
      </c>
      <c r="N6">
        <v>1011</v>
      </c>
      <c r="O6" t="s">
        <v>776</v>
      </c>
      <c r="P6" t="s">
        <v>776</v>
      </c>
      <c r="Q6">
        <v>1</v>
      </c>
      <c r="W6">
        <v>0</v>
      </c>
      <c r="X6">
        <v>792402865</v>
      </c>
      <c r="Y6">
        <v>1.302</v>
      </c>
      <c r="AA6">
        <v>0</v>
      </c>
      <c r="AB6">
        <v>1.2</v>
      </c>
      <c r="AC6">
        <v>0</v>
      </c>
      <c r="AD6">
        <v>0</v>
      </c>
      <c r="AE6">
        <v>0</v>
      </c>
      <c r="AF6">
        <v>1.2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1.86</v>
      </c>
      <c r="AU6" t="s">
        <v>23</v>
      </c>
      <c r="AV6">
        <v>0</v>
      </c>
      <c r="AW6">
        <v>2</v>
      </c>
      <c r="AX6">
        <v>47638611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1.9530000000000001</v>
      </c>
      <c r="CY6">
        <f>AB6</f>
        <v>1.2</v>
      </c>
      <c r="CZ6">
        <f>AF6</f>
        <v>1.2</v>
      </c>
      <c r="DA6">
        <f>AJ6</f>
        <v>1</v>
      </c>
      <c r="DB6">
        <f>ROUND((ROUND(AT6*CZ6,2)*0.7),6)</f>
        <v>1.5609999999999999</v>
      </c>
      <c r="DC6">
        <f>ROUND((ROUND(AT6*AG6,2)*0.7),6)</f>
        <v>0</v>
      </c>
    </row>
    <row r="7" spans="1:107" x14ac:dyDescent="0.2">
      <c r="A7">
        <f>ROW(Source!A29)</f>
        <v>29</v>
      </c>
      <c r="B7">
        <v>47636896</v>
      </c>
      <c r="C7">
        <v>47638605</v>
      </c>
      <c r="D7">
        <v>36883836</v>
      </c>
      <c r="E7">
        <v>1</v>
      </c>
      <c r="F7">
        <v>1</v>
      </c>
      <c r="G7">
        <v>1</v>
      </c>
      <c r="H7">
        <v>2</v>
      </c>
      <c r="I7" t="s">
        <v>786</v>
      </c>
      <c r="J7" t="s">
        <v>787</v>
      </c>
      <c r="K7" t="s">
        <v>788</v>
      </c>
      <c r="L7">
        <v>1368</v>
      </c>
      <c r="N7">
        <v>1011</v>
      </c>
      <c r="O7" t="s">
        <v>776</v>
      </c>
      <c r="P7" t="s">
        <v>776</v>
      </c>
      <c r="Q7">
        <v>1</v>
      </c>
      <c r="W7">
        <v>0</v>
      </c>
      <c r="X7">
        <v>1323835807</v>
      </c>
      <c r="Y7">
        <v>1.4209999999999998</v>
      </c>
      <c r="AA7">
        <v>0</v>
      </c>
      <c r="AB7">
        <v>12.31</v>
      </c>
      <c r="AC7">
        <v>0</v>
      </c>
      <c r="AD7">
        <v>0</v>
      </c>
      <c r="AE7">
        <v>0</v>
      </c>
      <c r="AF7">
        <v>12.31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2.0299999999999998</v>
      </c>
      <c r="AU7" t="s">
        <v>23</v>
      </c>
      <c r="AV7">
        <v>0</v>
      </c>
      <c r="AW7">
        <v>2</v>
      </c>
      <c r="AX7">
        <v>47638612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2.1315</v>
      </c>
      <c r="CY7">
        <f>AB7</f>
        <v>12.31</v>
      </c>
      <c r="CZ7">
        <f>AF7</f>
        <v>12.31</v>
      </c>
      <c r="DA7">
        <f>AJ7</f>
        <v>1</v>
      </c>
      <c r="DB7">
        <f>ROUND((ROUND(AT7*CZ7,2)*0.7),6)</f>
        <v>17.492999999999999</v>
      </c>
      <c r="DC7">
        <f>ROUND((ROUND(AT7*AG7,2)*0.7),6)</f>
        <v>0</v>
      </c>
    </row>
    <row r="8" spans="1:107" x14ac:dyDescent="0.2">
      <c r="A8">
        <f>ROW(Source!A29)</f>
        <v>29</v>
      </c>
      <c r="B8">
        <v>47636896</v>
      </c>
      <c r="C8">
        <v>47638605</v>
      </c>
      <c r="D8">
        <v>36800159</v>
      </c>
      <c r="E8">
        <v>1</v>
      </c>
      <c r="F8">
        <v>1</v>
      </c>
      <c r="G8">
        <v>1</v>
      </c>
      <c r="H8">
        <v>3</v>
      </c>
      <c r="I8" t="s">
        <v>789</v>
      </c>
      <c r="J8" t="s">
        <v>790</v>
      </c>
      <c r="K8" t="s">
        <v>791</v>
      </c>
      <c r="L8">
        <v>1339</v>
      </c>
      <c r="N8">
        <v>1007</v>
      </c>
      <c r="O8" t="s">
        <v>50</v>
      </c>
      <c r="P8" t="s">
        <v>50</v>
      </c>
      <c r="Q8">
        <v>1</v>
      </c>
      <c r="W8">
        <v>0</v>
      </c>
      <c r="X8">
        <v>1262771840</v>
      </c>
      <c r="Y8">
        <v>0</v>
      </c>
      <c r="AA8">
        <v>6.22</v>
      </c>
      <c r="AB8">
        <v>0</v>
      </c>
      <c r="AC8">
        <v>0</v>
      </c>
      <c r="AD8">
        <v>0</v>
      </c>
      <c r="AE8">
        <v>6.22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1.5</v>
      </c>
      <c r="AU8" t="s">
        <v>22</v>
      </c>
      <c r="AV8">
        <v>0</v>
      </c>
      <c r="AW8">
        <v>2</v>
      </c>
      <c r="AX8">
        <v>47638613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</v>
      </c>
      <c r="CY8">
        <f t="shared" ref="CY8:CY19" si="0">AA8</f>
        <v>6.22</v>
      </c>
      <c r="CZ8">
        <f t="shared" ref="CZ8:CZ19" si="1">AE8</f>
        <v>6.22</v>
      </c>
      <c r="DA8">
        <f t="shared" ref="DA8:DA19" si="2">AI8</f>
        <v>1</v>
      </c>
      <c r="DB8">
        <f>ROUND((ROUND(AT8*CZ8,2)*0),6)</f>
        <v>0</v>
      </c>
      <c r="DC8">
        <f>ROUND((ROUND(AT8*AG8,2)*0),6)</f>
        <v>0</v>
      </c>
    </row>
    <row r="9" spans="1:107" x14ac:dyDescent="0.2">
      <c r="A9">
        <f>ROW(Source!A29)</f>
        <v>29</v>
      </c>
      <c r="B9">
        <v>47636896</v>
      </c>
      <c r="C9">
        <v>47638605</v>
      </c>
      <c r="D9">
        <v>36800166</v>
      </c>
      <c r="E9">
        <v>1</v>
      </c>
      <c r="F9">
        <v>1</v>
      </c>
      <c r="G9">
        <v>1</v>
      </c>
      <c r="H9">
        <v>3</v>
      </c>
      <c r="I9" t="s">
        <v>792</v>
      </c>
      <c r="J9" t="s">
        <v>793</v>
      </c>
      <c r="K9" t="s">
        <v>794</v>
      </c>
      <c r="L9">
        <v>1346</v>
      </c>
      <c r="N9">
        <v>1009</v>
      </c>
      <c r="O9" t="s">
        <v>585</v>
      </c>
      <c r="P9" t="s">
        <v>585</v>
      </c>
      <c r="Q9">
        <v>1</v>
      </c>
      <c r="W9">
        <v>0</v>
      </c>
      <c r="X9">
        <v>1721895514</v>
      </c>
      <c r="Y9">
        <v>0</v>
      </c>
      <c r="AA9">
        <v>6.09</v>
      </c>
      <c r="AB9">
        <v>0</v>
      </c>
      <c r="AC9">
        <v>0</v>
      </c>
      <c r="AD9">
        <v>0</v>
      </c>
      <c r="AE9">
        <v>6.09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0.45</v>
      </c>
      <c r="AU9" t="s">
        <v>22</v>
      </c>
      <c r="AV9">
        <v>0</v>
      </c>
      <c r="AW9">
        <v>2</v>
      </c>
      <c r="AX9">
        <v>47638614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</v>
      </c>
      <c r="CY9">
        <f t="shared" si="0"/>
        <v>6.09</v>
      </c>
      <c r="CZ9">
        <f t="shared" si="1"/>
        <v>6.09</v>
      </c>
      <c r="DA9">
        <f t="shared" si="2"/>
        <v>1</v>
      </c>
      <c r="DB9">
        <f>ROUND((ROUND(AT9*CZ9,2)*0),6)</f>
        <v>0</v>
      </c>
      <c r="DC9">
        <f>ROUND((ROUND(AT9*AG9,2)*0),6)</f>
        <v>0</v>
      </c>
    </row>
    <row r="10" spans="1:107" x14ac:dyDescent="0.2">
      <c r="A10">
        <f>ROW(Source!A29)</f>
        <v>29</v>
      </c>
      <c r="B10">
        <v>47636896</v>
      </c>
      <c r="C10">
        <v>47638605</v>
      </c>
      <c r="D10">
        <v>36799072</v>
      </c>
      <c r="E10">
        <v>17</v>
      </c>
      <c r="F10">
        <v>1</v>
      </c>
      <c r="G10">
        <v>1</v>
      </c>
      <c r="H10">
        <v>3</v>
      </c>
      <c r="I10" t="s">
        <v>31</v>
      </c>
      <c r="J10" t="s">
        <v>3</v>
      </c>
      <c r="K10" t="s">
        <v>32</v>
      </c>
      <c r="L10">
        <v>1348</v>
      </c>
      <c r="N10">
        <v>1009</v>
      </c>
      <c r="O10" t="s">
        <v>19</v>
      </c>
      <c r="P10" t="s">
        <v>19</v>
      </c>
      <c r="Q10">
        <v>1000</v>
      </c>
      <c r="W10">
        <v>0</v>
      </c>
      <c r="X10">
        <v>-179832266</v>
      </c>
      <c r="Y10">
        <v>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3</v>
      </c>
      <c r="AT10">
        <v>1</v>
      </c>
      <c r="AU10" t="s">
        <v>3</v>
      </c>
      <c r="AV10">
        <v>0</v>
      </c>
      <c r="AW10">
        <v>1</v>
      </c>
      <c r="AX10">
        <v>-1</v>
      </c>
      <c r="AY10">
        <v>0</v>
      </c>
      <c r="AZ10">
        <v>0</v>
      </c>
      <c r="BA10" t="s">
        <v>3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1.5</v>
      </c>
      <c r="CY10">
        <f t="shared" si="0"/>
        <v>0</v>
      </c>
      <c r="CZ10">
        <f t="shared" si="1"/>
        <v>0</v>
      </c>
      <c r="DA10">
        <f t="shared" si="2"/>
        <v>1</v>
      </c>
      <c r="DB10">
        <f>ROUND(ROUND(AT10*CZ10,2),6)</f>
        <v>0</v>
      </c>
      <c r="DC10">
        <f>ROUND(ROUND(AT10*AG10,2),6)</f>
        <v>0</v>
      </c>
    </row>
    <row r="11" spans="1:107" x14ac:dyDescent="0.2">
      <c r="A11">
        <f>ROW(Source!A29)</f>
        <v>29</v>
      </c>
      <c r="B11">
        <v>47636896</v>
      </c>
      <c r="C11">
        <v>47638605</v>
      </c>
      <c r="D11">
        <v>36803259</v>
      </c>
      <c r="E11">
        <v>1</v>
      </c>
      <c r="F11">
        <v>1</v>
      </c>
      <c r="G11">
        <v>1</v>
      </c>
      <c r="H11">
        <v>3</v>
      </c>
      <c r="I11" t="s">
        <v>795</v>
      </c>
      <c r="J11" t="s">
        <v>796</v>
      </c>
      <c r="K11" t="s">
        <v>797</v>
      </c>
      <c r="L11">
        <v>1348</v>
      </c>
      <c r="N11">
        <v>1009</v>
      </c>
      <c r="O11" t="s">
        <v>19</v>
      </c>
      <c r="P11" t="s">
        <v>19</v>
      </c>
      <c r="Q11">
        <v>1000</v>
      </c>
      <c r="W11">
        <v>0</v>
      </c>
      <c r="X11">
        <v>1225357214</v>
      </c>
      <c r="Y11">
        <v>0</v>
      </c>
      <c r="AA11">
        <v>10749</v>
      </c>
      <c r="AB11">
        <v>0</v>
      </c>
      <c r="AC11">
        <v>0</v>
      </c>
      <c r="AD11">
        <v>0</v>
      </c>
      <c r="AE11">
        <v>10749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1.4E-3</v>
      </c>
      <c r="AU11" t="s">
        <v>22</v>
      </c>
      <c r="AV11">
        <v>0</v>
      </c>
      <c r="AW11">
        <v>2</v>
      </c>
      <c r="AX11">
        <v>47638615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0</v>
      </c>
      <c r="CY11">
        <f t="shared" si="0"/>
        <v>10749</v>
      </c>
      <c r="CZ11">
        <f t="shared" si="1"/>
        <v>10749</v>
      </c>
      <c r="DA11">
        <f t="shared" si="2"/>
        <v>1</v>
      </c>
      <c r="DB11">
        <f t="shared" ref="DB11:DB19" si="3">ROUND((ROUND(AT11*CZ11,2)*0),6)</f>
        <v>0</v>
      </c>
      <c r="DC11">
        <f t="shared" ref="DC11:DC19" si="4">ROUND((ROUND(AT11*AG11,2)*0),6)</f>
        <v>0</v>
      </c>
    </row>
    <row r="12" spans="1:107" x14ac:dyDescent="0.2">
      <c r="A12">
        <f>ROW(Source!A29)</f>
        <v>29</v>
      </c>
      <c r="B12">
        <v>47636896</v>
      </c>
      <c r="C12">
        <v>47638605</v>
      </c>
      <c r="D12">
        <v>36804447</v>
      </c>
      <c r="E12">
        <v>1</v>
      </c>
      <c r="F12">
        <v>1</v>
      </c>
      <c r="G12">
        <v>1</v>
      </c>
      <c r="H12">
        <v>3</v>
      </c>
      <c r="I12" t="s">
        <v>798</v>
      </c>
      <c r="J12" t="s">
        <v>799</v>
      </c>
      <c r="K12" t="s">
        <v>800</v>
      </c>
      <c r="L12">
        <v>1348</v>
      </c>
      <c r="N12">
        <v>1009</v>
      </c>
      <c r="O12" t="s">
        <v>19</v>
      </c>
      <c r="P12" t="s">
        <v>19</v>
      </c>
      <c r="Q12">
        <v>1000</v>
      </c>
      <c r="W12">
        <v>0</v>
      </c>
      <c r="X12">
        <v>-437906794</v>
      </c>
      <c r="Y12">
        <v>0</v>
      </c>
      <c r="AA12">
        <v>9040.01</v>
      </c>
      <c r="AB12">
        <v>0</v>
      </c>
      <c r="AC12">
        <v>0</v>
      </c>
      <c r="AD12">
        <v>0</v>
      </c>
      <c r="AE12">
        <v>9040.01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3.3E-3</v>
      </c>
      <c r="AU12" t="s">
        <v>22</v>
      </c>
      <c r="AV12">
        <v>0</v>
      </c>
      <c r="AW12">
        <v>2</v>
      </c>
      <c r="AX12">
        <v>47638616</v>
      </c>
      <c r="AY12">
        <v>1</v>
      </c>
      <c r="AZ12">
        <v>0</v>
      </c>
      <c r="BA12">
        <v>11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0</v>
      </c>
      <c r="CY12">
        <f t="shared" si="0"/>
        <v>9040.01</v>
      </c>
      <c r="CZ12">
        <f t="shared" si="1"/>
        <v>9040.01</v>
      </c>
      <c r="DA12">
        <f t="shared" si="2"/>
        <v>1</v>
      </c>
      <c r="DB12">
        <f t="shared" si="3"/>
        <v>0</v>
      </c>
      <c r="DC12">
        <f t="shared" si="4"/>
        <v>0</v>
      </c>
    </row>
    <row r="13" spans="1:107" x14ac:dyDescent="0.2">
      <c r="A13">
        <f>ROW(Source!A29)</f>
        <v>29</v>
      </c>
      <c r="B13">
        <v>47636896</v>
      </c>
      <c r="C13">
        <v>47638605</v>
      </c>
      <c r="D13">
        <v>36804545</v>
      </c>
      <c r="E13">
        <v>1</v>
      </c>
      <c r="F13">
        <v>1</v>
      </c>
      <c r="G13">
        <v>1</v>
      </c>
      <c r="H13">
        <v>3</v>
      </c>
      <c r="I13" t="s">
        <v>801</v>
      </c>
      <c r="J13" t="s">
        <v>802</v>
      </c>
      <c r="K13" t="s">
        <v>803</v>
      </c>
      <c r="L13">
        <v>1348</v>
      </c>
      <c r="N13">
        <v>1009</v>
      </c>
      <c r="O13" t="s">
        <v>19</v>
      </c>
      <c r="P13" t="s">
        <v>19</v>
      </c>
      <c r="Q13">
        <v>1000</v>
      </c>
      <c r="W13">
        <v>0</v>
      </c>
      <c r="X13">
        <v>1174701286</v>
      </c>
      <c r="Y13">
        <v>0</v>
      </c>
      <c r="AA13">
        <v>11978</v>
      </c>
      <c r="AB13">
        <v>0</v>
      </c>
      <c r="AC13">
        <v>0</v>
      </c>
      <c r="AD13">
        <v>0</v>
      </c>
      <c r="AE13">
        <v>11978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1.0000000000000001E-5</v>
      </c>
      <c r="AU13" t="s">
        <v>22</v>
      </c>
      <c r="AV13">
        <v>0</v>
      </c>
      <c r="AW13">
        <v>2</v>
      </c>
      <c r="AX13">
        <v>47638617</v>
      </c>
      <c r="AY13">
        <v>1</v>
      </c>
      <c r="AZ13">
        <v>0</v>
      </c>
      <c r="BA13">
        <v>12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0</v>
      </c>
      <c r="CY13">
        <f t="shared" si="0"/>
        <v>11978</v>
      </c>
      <c r="CZ13">
        <f t="shared" si="1"/>
        <v>11978</v>
      </c>
      <c r="DA13">
        <f t="shared" si="2"/>
        <v>1</v>
      </c>
      <c r="DB13">
        <f t="shared" si="3"/>
        <v>0</v>
      </c>
      <c r="DC13">
        <f t="shared" si="4"/>
        <v>0</v>
      </c>
    </row>
    <row r="14" spans="1:107" x14ac:dyDescent="0.2">
      <c r="A14">
        <f>ROW(Source!A29)</f>
        <v>29</v>
      </c>
      <c r="B14">
        <v>47636896</v>
      </c>
      <c r="C14">
        <v>47638605</v>
      </c>
      <c r="D14">
        <v>36805527</v>
      </c>
      <c r="E14">
        <v>1</v>
      </c>
      <c r="F14">
        <v>1</v>
      </c>
      <c r="G14">
        <v>1</v>
      </c>
      <c r="H14">
        <v>3</v>
      </c>
      <c r="I14" t="s">
        <v>804</v>
      </c>
      <c r="J14" t="s">
        <v>805</v>
      </c>
      <c r="K14" t="s">
        <v>806</v>
      </c>
      <c r="L14">
        <v>1348</v>
      </c>
      <c r="N14">
        <v>1009</v>
      </c>
      <c r="O14" t="s">
        <v>19</v>
      </c>
      <c r="P14" t="s">
        <v>19</v>
      </c>
      <c r="Q14">
        <v>1000</v>
      </c>
      <c r="W14">
        <v>0</v>
      </c>
      <c r="X14">
        <v>-2116243625</v>
      </c>
      <c r="Y14">
        <v>0</v>
      </c>
      <c r="AA14">
        <v>37900</v>
      </c>
      <c r="AB14">
        <v>0</v>
      </c>
      <c r="AC14">
        <v>0</v>
      </c>
      <c r="AD14">
        <v>0</v>
      </c>
      <c r="AE14">
        <v>37900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1E-4</v>
      </c>
      <c r="AU14" t="s">
        <v>22</v>
      </c>
      <c r="AV14">
        <v>0</v>
      </c>
      <c r="AW14">
        <v>2</v>
      </c>
      <c r="AX14">
        <v>47638618</v>
      </c>
      <c r="AY14">
        <v>1</v>
      </c>
      <c r="AZ14">
        <v>0</v>
      </c>
      <c r="BA14">
        <v>13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0</v>
      </c>
      <c r="CY14">
        <f t="shared" si="0"/>
        <v>37900</v>
      </c>
      <c r="CZ14">
        <f t="shared" si="1"/>
        <v>37900</v>
      </c>
      <c r="DA14">
        <f t="shared" si="2"/>
        <v>1</v>
      </c>
      <c r="DB14">
        <f t="shared" si="3"/>
        <v>0</v>
      </c>
      <c r="DC14">
        <f t="shared" si="4"/>
        <v>0</v>
      </c>
    </row>
    <row r="15" spans="1:107" x14ac:dyDescent="0.2">
      <c r="A15">
        <f>ROW(Source!A29)</f>
        <v>29</v>
      </c>
      <c r="B15">
        <v>47636896</v>
      </c>
      <c r="C15">
        <v>47638605</v>
      </c>
      <c r="D15">
        <v>36825287</v>
      </c>
      <c r="E15">
        <v>1</v>
      </c>
      <c r="F15">
        <v>1</v>
      </c>
      <c r="G15">
        <v>1</v>
      </c>
      <c r="H15">
        <v>3</v>
      </c>
      <c r="I15" t="s">
        <v>807</v>
      </c>
      <c r="J15" t="s">
        <v>808</v>
      </c>
      <c r="K15" t="s">
        <v>809</v>
      </c>
      <c r="L15">
        <v>1302</v>
      </c>
      <c r="N15">
        <v>1003</v>
      </c>
      <c r="O15" t="s">
        <v>810</v>
      </c>
      <c r="P15" t="s">
        <v>810</v>
      </c>
      <c r="Q15">
        <v>10</v>
      </c>
      <c r="W15">
        <v>0</v>
      </c>
      <c r="X15">
        <v>-1640127157</v>
      </c>
      <c r="Y15">
        <v>0</v>
      </c>
      <c r="AA15">
        <v>50.24</v>
      </c>
      <c r="AB15">
        <v>0</v>
      </c>
      <c r="AC15">
        <v>0</v>
      </c>
      <c r="AD15">
        <v>0</v>
      </c>
      <c r="AE15">
        <v>50.24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1.8700000000000001E-2</v>
      </c>
      <c r="AU15" t="s">
        <v>22</v>
      </c>
      <c r="AV15">
        <v>0</v>
      </c>
      <c r="AW15">
        <v>2</v>
      </c>
      <c r="AX15">
        <v>47638620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Y15*Source!I29</f>
        <v>0</v>
      </c>
      <c r="CY15">
        <f t="shared" si="0"/>
        <v>50.24</v>
      </c>
      <c r="CZ15">
        <f t="shared" si="1"/>
        <v>50.24</v>
      </c>
      <c r="DA15">
        <f t="shared" si="2"/>
        <v>1</v>
      </c>
      <c r="DB15">
        <f t="shared" si="3"/>
        <v>0</v>
      </c>
      <c r="DC15">
        <f t="shared" si="4"/>
        <v>0</v>
      </c>
    </row>
    <row r="16" spans="1:107" x14ac:dyDescent="0.2">
      <c r="A16">
        <f>ROW(Source!A29)</f>
        <v>29</v>
      </c>
      <c r="B16">
        <v>47636896</v>
      </c>
      <c r="C16">
        <v>47638605</v>
      </c>
      <c r="D16">
        <v>36825646</v>
      </c>
      <c r="E16">
        <v>1</v>
      </c>
      <c r="F16">
        <v>1</v>
      </c>
      <c r="G16">
        <v>1</v>
      </c>
      <c r="H16">
        <v>3</v>
      </c>
      <c r="I16" t="s">
        <v>811</v>
      </c>
      <c r="J16" t="s">
        <v>812</v>
      </c>
      <c r="K16" t="s">
        <v>813</v>
      </c>
      <c r="L16">
        <v>1348</v>
      </c>
      <c r="N16">
        <v>1009</v>
      </c>
      <c r="O16" t="s">
        <v>19</v>
      </c>
      <c r="P16" t="s">
        <v>19</v>
      </c>
      <c r="Q16">
        <v>1000</v>
      </c>
      <c r="W16">
        <v>0</v>
      </c>
      <c r="X16">
        <v>-1396314973</v>
      </c>
      <c r="Y16">
        <v>0</v>
      </c>
      <c r="AA16">
        <v>4455.2</v>
      </c>
      <c r="AB16">
        <v>0</v>
      </c>
      <c r="AC16">
        <v>0</v>
      </c>
      <c r="AD16">
        <v>0</v>
      </c>
      <c r="AE16">
        <v>4455.2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3.0000000000000001E-5</v>
      </c>
      <c r="AU16" t="s">
        <v>22</v>
      </c>
      <c r="AV16">
        <v>0</v>
      </c>
      <c r="AW16">
        <v>2</v>
      </c>
      <c r="AX16">
        <v>47638621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0</v>
      </c>
      <c r="CY16">
        <f t="shared" si="0"/>
        <v>4455.2</v>
      </c>
      <c r="CZ16">
        <f t="shared" si="1"/>
        <v>4455.2</v>
      </c>
      <c r="DA16">
        <f t="shared" si="2"/>
        <v>1</v>
      </c>
      <c r="DB16">
        <f t="shared" si="3"/>
        <v>0</v>
      </c>
      <c r="DC16">
        <f t="shared" si="4"/>
        <v>0</v>
      </c>
    </row>
    <row r="17" spans="1:107" x14ac:dyDescent="0.2">
      <c r="A17">
        <f>ROW(Source!A29)</f>
        <v>29</v>
      </c>
      <c r="B17">
        <v>47636896</v>
      </c>
      <c r="C17">
        <v>47638605</v>
      </c>
      <c r="D17">
        <v>36826406</v>
      </c>
      <c r="E17">
        <v>1</v>
      </c>
      <c r="F17">
        <v>1</v>
      </c>
      <c r="G17">
        <v>1</v>
      </c>
      <c r="H17">
        <v>3</v>
      </c>
      <c r="I17" t="s">
        <v>814</v>
      </c>
      <c r="J17" t="s">
        <v>815</v>
      </c>
      <c r="K17" t="s">
        <v>816</v>
      </c>
      <c r="L17">
        <v>1348</v>
      </c>
      <c r="N17">
        <v>1009</v>
      </c>
      <c r="O17" t="s">
        <v>19</v>
      </c>
      <c r="P17" t="s">
        <v>19</v>
      </c>
      <c r="Q17">
        <v>1000</v>
      </c>
      <c r="W17">
        <v>0</v>
      </c>
      <c r="X17">
        <v>900832145</v>
      </c>
      <c r="Y17">
        <v>0</v>
      </c>
      <c r="AA17">
        <v>4920</v>
      </c>
      <c r="AB17">
        <v>0</v>
      </c>
      <c r="AC17">
        <v>0</v>
      </c>
      <c r="AD17">
        <v>0</v>
      </c>
      <c r="AE17">
        <v>4920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1.9400000000000001E-3</v>
      </c>
      <c r="AU17" t="s">
        <v>22</v>
      </c>
      <c r="AV17">
        <v>0</v>
      </c>
      <c r="AW17">
        <v>2</v>
      </c>
      <c r="AX17">
        <v>47638622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Y17*Source!I29</f>
        <v>0</v>
      </c>
      <c r="CY17">
        <f t="shared" si="0"/>
        <v>4920</v>
      </c>
      <c r="CZ17">
        <f t="shared" si="1"/>
        <v>4920</v>
      </c>
      <c r="DA17">
        <f t="shared" si="2"/>
        <v>1</v>
      </c>
      <c r="DB17">
        <f t="shared" si="3"/>
        <v>0</v>
      </c>
      <c r="DC17">
        <f t="shared" si="4"/>
        <v>0</v>
      </c>
    </row>
    <row r="18" spans="1:107" x14ac:dyDescent="0.2">
      <c r="A18">
        <f>ROW(Source!A29)</f>
        <v>29</v>
      </c>
      <c r="B18">
        <v>47636896</v>
      </c>
      <c r="C18">
        <v>47638605</v>
      </c>
      <c r="D18">
        <v>36837948</v>
      </c>
      <c r="E18">
        <v>1</v>
      </c>
      <c r="F18">
        <v>1</v>
      </c>
      <c r="G18">
        <v>1</v>
      </c>
      <c r="H18">
        <v>3</v>
      </c>
      <c r="I18" t="s">
        <v>817</v>
      </c>
      <c r="J18" t="s">
        <v>818</v>
      </c>
      <c r="K18" t="s">
        <v>819</v>
      </c>
      <c r="L18">
        <v>1348</v>
      </c>
      <c r="N18">
        <v>1009</v>
      </c>
      <c r="O18" t="s">
        <v>19</v>
      </c>
      <c r="P18" t="s">
        <v>19</v>
      </c>
      <c r="Q18">
        <v>1000</v>
      </c>
      <c r="W18">
        <v>0</v>
      </c>
      <c r="X18">
        <v>-1655298345</v>
      </c>
      <c r="Y18">
        <v>0</v>
      </c>
      <c r="AA18">
        <v>15620</v>
      </c>
      <c r="AB18">
        <v>0</v>
      </c>
      <c r="AC18">
        <v>0</v>
      </c>
      <c r="AD18">
        <v>0</v>
      </c>
      <c r="AE18">
        <v>15620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3.1E-4</v>
      </c>
      <c r="AU18" t="s">
        <v>22</v>
      </c>
      <c r="AV18">
        <v>0</v>
      </c>
      <c r="AW18">
        <v>2</v>
      </c>
      <c r="AX18">
        <v>47638623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0</v>
      </c>
      <c r="CY18">
        <f t="shared" si="0"/>
        <v>15620</v>
      </c>
      <c r="CZ18">
        <f t="shared" si="1"/>
        <v>15620</v>
      </c>
      <c r="DA18">
        <f t="shared" si="2"/>
        <v>1</v>
      </c>
      <c r="DB18">
        <f t="shared" si="3"/>
        <v>0</v>
      </c>
      <c r="DC18">
        <f t="shared" si="4"/>
        <v>0</v>
      </c>
    </row>
    <row r="19" spans="1:107" x14ac:dyDescent="0.2">
      <c r="A19">
        <f>ROW(Source!A29)</f>
        <v>29</v>
      </c>
      <c r="B19">
        <v>47636896</v>
      </c>
      <c r="C19">
        <v>47638605</v>
      </c>
      <c r="D19">
        <v>36839146</v>
      </c>
      <c r="E19">
        <v>1</v>
      </c>
      <c r="F19">
        <v>1</v>
      </c>
      <c r="G19">
        <v>1</v>
      </c>
      <c r="H19">
        <v>3</v>
      </c>
      <c r="I19" t="s">
        <v>820</v>
      </c>
      <c r="J19" t="s">
        <v>821</v>
      </c>
      <c r="K19" t="s">
        <v>822</v>
      </c>
      <c r="L19">
        <v>1348</v>
      </c>
      <c r="N19">
        <v>1009</v>
      </c>
      <c r="O19" t="s">
        <v>19</v>
      </c>
      <c r="P19" t="s">
        <v>19</v>
      </c>
      <c r="Q19">
        <v>1000</v>
      </c>
      <c r="W19">
        <v>0</v>
      </c>
      <c r="X19">
        <v>-639604785</v>
      </c>
      <c r="Y19">
        <v>0</v>
      </c>
      <c r="AA19">
        <v>9420</v>
      </c>
      <c r="AB19">
        <v>0</v>
      </c>
      <c r="AC19">
        <v>0</v>
      </c>
      <c r="AD19">
        <v>0</v>
      </c>
      <c r="AE19">
        <v>9420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5.9999999999999995E-4</v>
      </c>
      <c r="AU19" t="s">
        <v>22</v>
      </c>
      <c r="AV19">
        <v>0</v>
      </c>
      <c r="AW19">
        <v>2</v>
      </c>
      <c r="AX19">
        <v>47638624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0</v>
      </c>
      <c r="CY19">
        <f t="shared" si="0"/>
        <v>9420</v>
      </c>
      <c r="CZ19">
        <f t="shared" si="1"/>
        <v>9420</v>
      </c>
      <c r="DA19">
        <f t="shared" si="2"/>
        <v>1</v>
      </c>
      <c r="DB19">
        <f t="shared" si="3"/>
        <v>0</v>
      </c>
      <c r="DC19">
        <f t="shared" si="4"/>
        <v>0</v>
      </c>
    </row>
    <row r="20" spans="1:107" x14ac:dyDescent="0.2">
      <c r="A20">
        <f>ROW(Source!A30)</f>
        <v>30</v>
      </c>
      <c r="B20">
        <v>47641669</v>
      </c>
      <c r="C20">
        <v>47638605</v>
      </c>
      <c r="D20">
        <v>37065248</v>
      </c>
      <c r="E20">
        <v>1</v>
      </c>
      <c r="F20">
        <v>1</v>
      </c>
      <c r="G20">
        <v>1</v>
      </c>
      <c r="H20">
        <v>1</v>
      </c>
      <c r="I20" t="s">
        <v>768</v>
      </c>
      <c r="J20" t="s">
        <v>3</v>
      </c>
      <c r="K20" t="s">
        <v>769</v>
      </c>
      <c r="L20">
        <v>1191</v>
      </c>
      <c r="N20">
        <v>1013</v>
      </c>
      <c r="O20" t="s">
        <v>770</v>
      </c>
      <c r="P20" t="s">
        <v>770</v>
      </c>
      <c r="Q20">
        <v>1</v>
      </c>
      <c r="W20">
        <v>0</v>
      </c>
      <c r="X20">
        <v>-400197608</v>
      </c>
      <c r="Y20">
        <v>35.552999999999997</v>
      </c>
      <c r="AA20">
        <v>0</v>
      </c>
      <c r="AB20">
        <v>0</v>
      </c>
      <c r="AC20">
        <v>0</v>
      </c>
      <c r="AD20">
        <v>8.5299999999999994</v>
      </c>
      <c r="AE20">
        <v>0</v>
      </c>
      <c r="AF20">
        <v>0</v>
      </c>
      <c r="AG20">
        <v>0</v>
      </c>
      <c r="AH20">
        <v>8.5299999999999994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50.79</v>
      </c>
      <c r="AU20" t="s">
        <v>23</v>
      </c>
      <c r="AV20">
        <v>1</v>
      </c>
      <c r="AW20">
        <v>2</v>
      </c>
      <c r="AX20">
        <v>47638606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Y20*Source!I30</f>
        <v>53.329499999999996</v>
      </c>
      <c r="CY20">
        <f>AD20</f>
        <v>8.5299999999999994</v>
      </c>
      <c r="CZ20">
        <f>AH20</f>
        <v>8.5299999999999994</v>
      </c>
      <c r="DA20">
        <f>AL20</f>
        <v>1</v>
      </c>
      <c r="DB20">
        <f>ROUND((ROUND(AT20*CZ20,2)*0.7),6)</f>
        <v>303.26799999999997</v>
      </c>
      <c r="DC20">
        <f>ROUND((ROUND(AT20*AG20,2)*0.7),6)</f>
        <v>0</v>
      </c>
    </row>
    <row r="21" spans="1:107" x14ac:dyDescent="0.2">
      <c r="A21">
        <f>ROW(Source!A30)</f>
        <v>30</v>
      </c>
      <c r="B21">
        <v>47641669</v>
      </c>
      <c r="C21">
        <v>47638605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771</v>
      </c>
      <c r="J21" t="s">
        <v>3</v>
      </c>
      <c r="K21" t="s">
        <v>772</v>
      </c>
      <c r="L21">
        <v>1191</v>
      </c>
      <c r="N21">
        <v>1013</v>
      </c>
      <c r="O21" t="s">
        <v>770</v>
      </c>
      <c r="P21" t="s">
        <v>770</v>
      </c>
      <c r="Q21">
        <v>1</v>
      </c>
      <c r="W21">
        <v>0</v>
      </c>
      <c r="X21">
        <v>-1417349443</v>
      </c>
      <c r="Y21">
        <v>0.31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0.31</v>
      </c>
      <c r="AU21" t="s">
        <v>3</v>
      </c>
      <c r="AV21">
        <v>2</v>
      </c>
      <c r="AW21">
        <v>2</v>
      </c>
      <c r="AX21">
        <v>47638607</v>
      </c>
      <c r="AY21">
        <v>1</v>
      </c>
      <c r="AZ21">
        <v>2048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Y21*Source!I30</f>
        <v>0.46499999999999997</v>
      </c>
      <c r="CY21">
        <f>AD21</f>
        <v>0</v>
      </c>
      <c r="CZ21">
        <f>AH21</f>
        <v>0</v>
      </c>
      <c r="DA21">
        <f>AL21</f>
        <v>1</v>
      </c>
      <c r="DB21">
        <f>ROUND(ROUND(AT21*CZ21,2),6)</f>
        <v>0</v>
      </c>
      <c r="DC21">
        <f>ROUND(ROUND(AT21*AG21,2),6)</f>
        <v>0</v>
      </c>
    </row>
    <row r="22" spans="1:107" x14ac:dyDescent="0.2">
      <c r="A22">
        <f>ROW(Source!A30)</f>
        <v>30</v>
      </c>
      <c r="B22">
        <v>47641669</v>
      </c>
      <c r="C22">
        <v>47638605</v>
      </c>
      <c r="D22">
        <v>36882159</v>
      </c>
      <c r="E22">
        <v>1</v>
      </c>
      <c r="F22">
        <v>1</v>
      </c>
      <c r="G22">
        <v>1</v>
      </c>
      <c r="H22">
        <v>2</v>
      </c>
      <c r="I22" t="s">
        <v>773</v>
      </c>
      <c r="J22" t="s">
        <v>774</v>
      </c>
      <c r="K22" t="s">
        <v>775</v>
      </c>
      <c r="L22">
        <v>1368</v>
      </c>
      <c r="N22">
        <v>1011</v>
      </c>
      <c r="O22" t="s">
        <v>776</v>
      </c>
      <c r="P22" t="s">
        <v>776</v>
      </c>
      <c r="Q22">
        <v>1</v>
      </c>
      <c r="W22">
        <v>0</v>
      </c>
      <c r="X22">
        <v>-1718674368</v>
      </c>
      <c r="Y22">
        <v>8.3999999999999991E-2</v>
      </c>
      <c r="AA22">
        <v>0</v>
      </c>
      <c r="AB22">
        <v>111.99</v>
      </c>
      <c r="AC22">
        <v>13.5</v>
      </c>
      <c r="AD22">
        <v>0</v>
      </c>
      <c r="AE22">
        <v>0</v>
      </c>
      <c r="AF22">
        <v>111.99</v>
      </c>
      <c r="AG22">
        <v>13.5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0.12</v>
      </c>
      <c r="AU22" t="s">
        <v>23</v>
      </c>
      <c r="AV22">
        <v>0</v>
      </c>
      <c r="AW22">
        <v>2</v>
      </c>
      <c r="AX22">
        <v>47638608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Y22*Source!I30</f>
        <v>0.126</v>
      </c>
      <c r="CY22">
        <f>AB22</f>
        <v>111.99</v>
      </c>
      <c r="CZ22">
        <f>AF22</f>
        <v>111.99</v>
      </c>
      <c r="DA22">
        <f>AJ22</f>
        <v>1</v>
      </c>
      <c r="DB22">
        <f>ROUND((ROUND(AT22*CZ22,2)*0.7),6)</f>
        <v>9.4079999999999995</v>
      </c>
      <c r="DC22">
        <f>ROUND((ROUND(AT22*AG22,2)*0.7),6)</f>
        <v>1.1339999999999999</v>
      </c>
    </row>
    <row r="23" spans="1:107" x14ac:dyDescent="0.2">
      <c r="A23">
        <f>ROW(Source!A30)</f>
        <v>30</v>
      </c>
      <c r="B23">
        <v>47641669</v>
      </c>
      <c r="C23">
        <v>47638605</v>
      </c>
      <c r="D23">
        <v>36882358</v>
      </c>
      <c r="E23">
        <v>1</v>
      </c>
      <c r="F23">
        <v>1</v>
      </c>
      <c r="G23">
        <v>1</v>
      </c>
      <c r="H23">
        <v>2</v>
      </c>
      <c r="I23" t="s">
        <v>777</v>
      </c>
      <c r="J23" t="s">
        <v>778</v>
      </c>
      <c r="K23" t="s">
        <v>779</v>
      </c>
      <c r="L23">
        <v>1368</v>
      </c>
      <c r="N23">
        <v>1011</v>
      </c>
      <c r="O23" t="s">
        <v>776</v>
      </c>
      <c r="P23" t="s">
        <v>776</v>
      </c>
      <c r="Q23">
        <v>1</v>
      </c>
      <c r="W23">
        <v>0</v>
      </c>
      <c r="X23">
        <v>1544661785</v>
      </c>
      <c r="Y23">
        <v>7.3709999999999987</v>
      </c>
      <c r="AA23">
        <v>0</v>
      </c>
      <c r="AB23">
        <v>6.9</v>
      </c>
      <c r="AC23">
        <v>0</v>
      </c>
      <c r="AD23">
        <v>0</v>
      </c>
      <c r="AE23">
        <v>0</v>
      </c>
      <c r="AF23">
        <v>6.9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10.53</v>
      </c>
      <c r="AU23" t="s">
        <v>23</v>
      </c>
      <c r="AV23">
        <v>0</v>
      </c>
      <c r="AW23">
        <v>2</v>
      </c>
      <c r="AX23">
        <v>47638609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11.056499999999998</v>
      </c>
      <c r="CY23">
        <f>AB23</f>
        <v>6.9</v>
      </c>
      <c r="CZ23">
        <f>AF23</f>
        <v>6.9</v>
      </c>
      <c r="DA23">
        <f>AJ23</f>
        <v>1</v>
      </c>
      <c r="DB23">
        <f>ROUND((ROUND(AT23*CZ23,2)*0.7),6)</f>
        <v>50.862000000000002</v>
      </c>
      <c r="DC23">
        <f>ROUND((ROUND(AT23*AG23,2)*0.7),6)</f>
        <v>0</v>
      </c>
    </row>
    <row r="24" spans="1:107" x14ac:dyDescent="0.2">
      <c r="A24">
        <f>ROW(Source!A30)</f>
        <v>30</v>
      </c>
      <c r="B24">
        <v>47641669</v>
      </c>
      <c r="C24">
        <v>47638605</v>
      </c>
      <c r="D24">
        <v>36883554</v>
      </c>
      <c r="E24">
        <v>1</v>
      </c>
      <c r="F24">
        <v>1</v>
      </c>
      <c r="G24">
        <v>1</v>
      </c>
      <c r="H24">
        <v>2</v>
      </c>
      <c r="I24" t="s">
        <v>780</v>
      </c>
      <c r="J24" t="s">
        <v>781</v>
      </c>
      <c r="K24" t="s">
        <v>782</v>
      </c>
      <c r="L24">
        <v>1368</v>
      </c>
      <c r="N24">
        <v>1011</v>
      </c>
      <c r="O24" t="s">
        <v>776</v>
      </c>
      <c r="P24" t="s">
        <v>776</v>
      </c>
      <c r="Q24">
        <v>1</v>
      </c>
      <c r="W24">
        <v>0</v>
      </c>
      <c r="X24">
        <v>1372534845</v>
      </c>
      <c r="Y24">
        <v>0.13299999999999998</v>
      </c>
      <c r="AA24">
        <v>0</v>
      </c>
      <c r="AB24">
        <v>65.709999999999994</v>
      </c>
      <c r="AC24">
        <v>11.6</v>
      </c>
      <c r="AD24">
        <v>0</v>
      </c>
      <c r="AE24">
        <v>0</v>
      </c>
      <c r="AF24">
        <v>65.709999999999994</v>
      </c>
      <c r="AG24">
        <v>11.6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0.19</v>
      </c>
      <c r="AU24" t="s">
        <v>23</v>
      </c>
      <c r="AV24">
        <v>0</v>
      </c>
      <c r="AW24">
        <v>2</v>
      </c>
      <c r="AX24">
        <v>47638610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0.19949999999999996</v>
      </c>
      <c r="CY24">
        <f>AB24</f>
        <v>65.709999999999994</v>
      </c>
      <c r="CZ24">
        <f>AF24</f>
        <v>65.709999999999994</v>
      </c>
      <c r="DA24">
        <f>AJ24</f>
        <v>1</v>
      </c>
      <c r="DB24">
        <f>ROUND((ROUND(AT24*CZ24,2)*0.7),6)</f>
        <v>8.7360000000000007</v>
      </c>
      <c r="DC24">
        <f>ROUND((ROUND(AT24*AG24,2)*0.7),6)</f>
        <v>1.54</v>
      </c>
    </row>
    <row r="25" spans="1:107" x14ac:dyDescent="0.2">
      <c r="A25">
        <f>ROW(Source!A30)</f>
        <v>30</v>
      </c>
      <c r="B25">
        <v>47641669</v>
      </c>
      <c r="C25">
        <v>47638605</v>
      </c>
      <c r="D25">
        <v>36883789</v>
      </c>
      <c r="E25">
        <v>1</v>
      </c>
      <c r="F25">
        <v>1</v>
      </c>
      <c r="G25">
        <v>1</v>
      </c>
      <c r="H25">
        <v>2</v>
      </c>
      <c r="I25" t="s">
        <v>783</v>
      </c>
      <c r="J25" t="s">
        <v>784</v>
      </c>
      <c r="K25" t="s">
        <v>785</v>
      </c>
      <c r="L25">
        <v>1368</v>
      </c>
      <c r="N25">
        <v>1011</v>
      </c>
      <c r="O25" t="s">
        <v>776</v>
      </c>
      <c r="P25" t="s">
        <v>776</v>
      </c>
      <c r="Q25">
        <v>1</v>
      </c>
      <c r="W25">
        <v>0</v>
      </c>
      <c r="X25">
        <v>792402865</v>
      </c>
      <c r="Y25">
        <v>1.302</v>
      </c>
      <c r="AA25">
        <v>0</v>
      </c>
      <c r="AB25">
        <v>1.2</v>
      </c>
      <c r="AC25">
        <v>0</v>
      </c>
      <c r="AD25">
        <v>0</v>
      </c>
      <c r="AE25">
        <v>0</v>
      </c>
      <c r="AF25">
        <v>1.2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1.86</v>
      </c>
      <c r="AU25" t="s">
        <v>23</v>
      </c>
      <c r="AV25">
        <v>0</v>
      </c>
      <c r="AW25">
        <v>2</v>
      </c>
      <c r="AX25">
        <v>47638611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1.9530000000000001</v>
      </c>
      <c r="CY25">
        <f>AB25</f>
        <v>1.2</v>
      </c>
      <c r="CZ25">
        <f>AF25</f>
        <v>1.2</v>
      </c>
      <c r="DA25">
        <f>AJ25</f>
        <v>1</v>
      </c>
      <c r="DB25">
        <f>ROUND((ROUND(AT25*CZ25,2)*0.7),6)</f>
        <v>1.5609999999999999</v>
      </c>
      <c r="DC25">
        <f>ROUND((ROUND(AT25*AG25,2)*0.7),6)</f>
        <v>0</v>
      </c>
    </row>
    <row r="26" spans="1:107" x14ac:dyDescent="0.2">
      <c r="A26">
        <f>ROW(Source!A30)</f>
        <v>30</v>
      </c>
      <c r="B26">
        <v>47641669</v>
      </c>
      <c r="C26">
        <v>47638605</v>
      </c>
      <c r="D26">
        <v>36883836</v>
      </c>
      <c r="E26">
        <v>1</v>
      </c>
      <c r="F26">
        <v>1</v>
      </c>
      <c r="G26">
        <v>1</v>
      </c>
      <c r="H26">
        <v>2</v>
      </c>
      <c r="I26" t="s">
        <v>786</v>
      </c>
      <c r="J26" t="s">
        <v>787</v>
      </c>
      <c r="K26" t="s">
        <v>788</v>
      </c>
      <c r="L26">
        <v>1368</v>
      </c>
      <c r="N26">
        <v>1011</v>
      </c>
      <c r="O26" t="s">
        <v>776</v>
      </c>
      <c r="P26" t="s">
        <v>776</v>
      </c>
      <c r="Q26">
        <v>1</v>
      </c>
      <c r="W26">
        <v>0</v>
      </c>
      <c r="X26">
        <v>1323835807</v>
      </c>
      <c r="Y26">
        <v>1.4209999999999998</v>
      </c>
      <c r="AA26">
        <v>0</v>
      </c>
      <c r="AB26">
        <v>12.31</v>
      </c>
      <c r="AC26">
        <v>0</v>
      </c>
      <c r="AD26">
        <v>0</v>
      </c>
      <c r="AE26">
        <v>0</v>
      </c>
      <c r="AF26">
        <v>12.31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2.0299999999999998</v>
      </c>
      <c r="AU26" t="s">
        <v>23</v>
      </c>
      <c r="AV26">
        <v>0</v>
      </c>
      <c r="AW26">
        <v>2</v>
      </c>
      <c r="AX26">
        <v>47638612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2.1315</v>
      </c>
      <c r="CY26">
        <f>AB26</f>
        <v>12.31</v>
      </c>
      <c r="CZ26">
        <f>AF26</f>
        <v>12.31</v>
      </c>
      <c r="DA26">
        <f>AJ26</f>
        <v>1</v>
      </c>
      <c r="DB26">
        <f>ROUND((ROUND(AT26*CZ26,2)*0.7),6)</f>
        <v>17.492999999999999</v>
      </c>
      <c r="DC26">
        <f>ROUND((ROUND(AT26*AG26,2)*0.7),6)</f>
        <v>0</v>
      </c>
    </row>
    <row r="27" spans="1:107" x14ac:dyDescent="0.2">
      <c r="A27">
        <f>ROW(Source!A30)</f>
        <v>30</v>
      </c>
      <c r="B27">
        <v>47641669</v>
      </c>
      <c r="C27">
        <v>47638605</v>
      </c>
      <c r="D27">
        <v>36800159</v>
      </c>
      <c r="E27">
        <v>1</v>
      </c>
      <c r="F27">
        <v>1</v>
      </c>
      <c r="G27">
        <v>1</v>
      </c>
      <c r="H27">
        <v>3</v>
      </c>
      <c r="I27" t="s">
        <v>789</v>
      </c>
      <c r="J27" t="s">
        <v>790</v>
      </c>
      <c r="K27" t="s">
        <v>791</v>
      </c>
      <c r="L27">
        <v>1339</v>
      </c>
      <c r="N27">
        <v>1007</v>
      </c>
      <c r="O27" t="s">
        <v>50</v>
      </c>
      <c r="P27" t="s">
        <v>50</v>
      </c>
      <c r="Q27">
        <v>1</v>
      </c>
      <c r="W27">
        <v>0</v>
      </c>
      <c r="X27">
        <v>1262771840</v>
      </c>
      <c r="Y27">
        <v>0</v>
      </c>
      <c r="AA27">
        <v>6.22</v>
      </c>
      <c r="AB27">
        <v>0</v>
      </c>
      <c r="AC27">
        <v>0</v>
      </c>
      <c r="AD27">
        <v>0</v>
      </c>
      <c r="AE27">
        <v>6.22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1.5</v>
      </c>
      <c r="AU27" t="s">
        <v>22</v>
      </c>
      <c r="AV27">
        <v>0</v>
      </c>
      <c r="AW27">
        <v>2</v>
      </c>
      <c r="AX27">
        <v>47638613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0</v>
      </c>
      <c r="CY27">
        <f t="shared" ref="CY27:CY38" si="5">AA27</f>
        <v>6.22</v>
      </c>
      <c r="CZ27">
        <f t="shared" ref="CZ27:CZ38" si="6">AE27</f>
        <v>6.22</v>
      </c>
      <c r="DA27">
        <f t="shared" ref="DA27:DA38" si="7">AI27</f>
        <v>1</v>
      </c>
      <c r="DB27">
        <f>ROUND((ROUND(AT27*CZ27,2)*0),6)</f>
        <v>0</v>
      </c>
      <c r="DC27">
        <f>ROUND((ROUND(AT27*AG27,2)*0),6)</f>
        <v>0</v>
      </c>
    </row>
    <row r="28" spans="1:107" x14ac:dyDescent="0.2">
      <c r="A28">
        <f>ROW(Source!A30)</f>
        <v>30</v>
      </c>
      <c r="B28">
        <v>47641669</v>
      </c>
      <c r="C28">
        <v>47638605</v>
      </c>
      <c r="D28">
        <v>36800166</v>
      </c>
      <c r="E28">
        <v>1</v>
      </c>
      <c r="F28">
        <v>1</v>
      </c>
      <c r="G28">
        <v>1</v>
      </c>
      <c r="H28">
        <v>3</v>
      </c>
      <c r="I28" t="s">
        <v>792</v>
      </c>
      <c r="J28" t="s">
        <v>793</v>
      </c>
      <c r="K28" t="s">
        <v>794</v>
      </c>
      <c r="L28">
        <v>1346</v>
      </c>
      <c r="N28">
        <v>1009</v>
      </c>
      <c r="O28" t="s">
        <v>585</v>
      </c>
      <c r="P28" t="s">
        <v>585</v>
      </c>
      <c r="Q28">
        <v>1</v>
      </c>
      <c r="W28">
        <v>0</v>
      </c>
      <c r="X28">
        <v>1721895514</v>
      </c>
      <c r="Y28">
        <v>0</v>
      </c>
      <c r="AA28">
        <v>6.09</v>
      </c>
      <c r="AB28">
        <v>0</v>
      </c>
      <c r="AC28">
        <v>0</v>
      </c>
      <c r="AD28">
        <v>0</v>
      </c>
      <c r="AE28">
        <v>6.09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0.45</v>
      </c>
      <c r="AU28" t="s">
        <v>22</v>
      </c>
      <c r="AV28">
        <v>0</v>
      </c>
      <c r="AW28">
        <v>2</v>
      </c>
      <c r="AX28">
        <v>47638614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0</v>
      </c>
      <c r="CY28">
        <f t="shared" si="5"/>
        <v>6.09</v>
      </c>
      <c r="CZ28">
        <f t="shared" si="6"/>
        <v>6.09</v>
      </c>
      <c r="DA28">
        <f t="shared" si="7"/>
        <v>1</v>
      </c>
      <c r="DB28">
        <f>ROUND((ROUND(AT28*CZ28,2)*0),6)</f>
        <v>0</v>
      </c>
      <c r="DC28">
        <f>ROUND((ROUND(AT28*AG28,2)*0),6)</f>
        <v>0</v>
      </c>
    </row>
    <row r="29" spans="1:107" x14ac:dyDescent="0.2">
      <c r="A29">
        <f>ROW(Source!A30)</f>
        <v>30</v>
      </c>
      <c r="B29">
        <v>47641669</v>
      </c>
      <c r="C29">
        <v>47638605</v>
      </c>
      <c r="D29">
        <v>36799072</v>
      </c>
      <c r="E29">
        <v>17</v>
      </c>
      <c r="F29">
        <v>1</v>
      </c>
      <c r="G29">
        <v>1</v>
      </c>
      <c r="H29">
        <v>3</v>
      </c>
      <c r="I29" t="s">
        <v>31</v>
      </c>
      <c r="J29" t="s">
        <v>3</v>
      </c>
      <c r="K29" t="s">
        <v>32</v>
      </c>
      <c r="L29">
        <v>1348</v>
      </c>
      <c r="N29">
        <v>1009</v>
      </c>
      <c r="O29" t="s">
        <v>19</v>
      </c>
      <c r="P29" t="s">
        <v>19</v>
      </c>
      <c r="Q29">
        <v>1000</v>
      </c>
      <c r="W29">
        <v>0</v>
      </c>
      <c r="X29">
        <v>-179832266</v>
      </c>
      <c r="Y29">
        <v>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1</v>
      </c>
      <c r="AU29" t="s">
        <v>3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1.5</v>
      </c>
      <c r="CY29">
        <f t="shared" si="5"/>
        <v>0</v>
      </c>
      <c r="CZ29">
        <f t="shared" si="6"/>
        <v>0</v>
      </c>
      <c r="DA29">
        <f t="shared" si="7"/>
        <v>1</v>
      </c>
      <c r="DB29">
        <f>ROUND(ROUND(AT29*CZ29,2),6)</f>
        <v>0</v>
      </c>
      <c r="DC29">
        <f>ROUND(ROUND(AT29*AG29,2),6)</f>
        <v>0</v>
      </c>
    </row>
    <row r="30" spans="1:107" x14ac:dyDescent="0.2">
      <c r="A30">
        <f>ROW(Source!A30)</f>
        <v>30</v>
      </c>
      <c r="B30">
        <v>47641669</v>
      </c>
      <c r="C30">
        <v>47638605</v>
      </c>
      <c r="D30">
        <v>36803259</v>
      </c>
      <c r="E30">
        <v>1</v>
      </c>
      <c r="F30">
        <v>1</v>
      </c>
      <c r="G30">
        <v>1</v>
      </c>
      <c r="H30">
        <v>3</v>
      </c>
      <c r="I30" t="s">
        <v>795</v>
      </c>
      <c r="J30" t="s">
        <v>796</v>
      </c>
      <c r="K30" t="s">
        <v>797</v>
      </c>
      <c r="L30">
        <v>1348</v>
      </c>
      <c r="N30">
        <v>1009</v>
      </c>
      <c r="O30" t="s">
        <v>19</v>
      </c>
      <c r="P30" t="s">
        <v>19</v>
      </c>
      <c r="Q30">
        <v>1000</v>
      </c>
      <c r="W30">
        <v>0</v>
      </c>
      <c r="X30">
        <v>1225357214</v>
      </c>
      <c r="Y30">
        <v>0</v>
      </c>
      <c r="AA30">
        <v>10749</v>
      </c>
      <c r="AB30">
        <v>0</v>
      </c>
      <c r="AC30">
        <v>0</v>
      </c>
      <c r="AD30">
        <v>0</v>
      </c>
      <c r="AE30">
        <v>10749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1.4E-3</v>
      </c>
      <c r="AU30" t="s">
        <v>22</v>
      </c>
      <c r="AV30">
        <v>0</v>
      </c>
      <c r="AW30">
        <v>2</v>
      </c>
      <c r="AX30">
        <v>47638615</v>
      </c>
      <c r="AY30">
        <v>1</v>
      </c>
      <c r="AZ30">
        <v>0</v>
      </c>
      <c r="BA30">
        <v>29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0</v>
      </c>
      <c r="CY30">
        <f t="shared" si="5"/>
        <v>10749</v>
      </c>
      <c r="CZ30">
        <f t="shared" si="6"/>
        <v>10749</v>
      </c>
      <c r="DA30">
        <f t="shared" si="7"/>
        <v>1</v>
      </c>
      <c r="DB30">
        <f t="shared" ref="DB30:DB38" si="8">ROUND((ROUND(AT30*CZ30,2)*0),6)</f>
        <v>0</v>
      </c>
      <c r="DC30">
        <f t="shared" ref="DC30:DC38" si="9">ROUND((ROUND(AT30*AG30,2)*0),6)</f>
        <v>0</v>
      </c>
    </row>
    <row r="31" spans="1:107" x14ac:dyDescent="0.2">
      <c r="A31">
        <f>ROW(Source!A30)</f>
        <v>30</v>
      </c>
      <c r="B31">
        <v>47641669</v>
      </c>
      <c r="C31">
        <v>47638605</v>
      </c>
      <c r="D31">
        <v>36804447</v>
      </c>
      <c r="E31">
        <v>1</v>
      </c>
      <c r="F31">
        <v>1</v>
      </c>
      <c r="G31">
        <v>1</v>
      </c>
      <c r="H31">
        <v>3</v>
      </c>
      <c r="I31" t="s">
        <v>798</v>
      </c>
      <c r="J31" t="s">
        <v>799</v>
      </c>
      <c r="K31" t="s">
        <v>800</v>
      </c>
      <c r="L31">
        <v>1348</v>
      </c>
      <c r="N31">
        <v>1009</v>
      </c>
      <c r="O31" t="s">
        <v>19</v>
      </c>
      <c r="P31" t="s">
        <v>19</v>
      </c>
      <c r="Q31">
        <v>1000</v>
      </c>
      <c r="W31">
        <v>0</v>
      </c>
      <c r="X31">
        <v>-437906794</v>
      </c>
      <c r="Y31">
        <v>0</v>
      </c>
      <c r="AA31">
        <v>9040.01</v>
      </c>
      <c r="AB31">
        <v>0</v>
      </c>
      <c r="AC31">
        <v>0</v>
      </c>
      <c r="AD31">
        <v>0</v>
      </c>
      <c r="AE31">
        <v>9040.01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3.3E-3</v>
      </c>
      <c r="AU31" t="s">
        <v>22</v>
      </c>
      <c r="AV31">
        <v>0</v>
      </c>
      <c r="AW31">
        <v>2</v>
      </c>
      <c r="AX31">
        <v>47638616</v>
      </c>
      <c r="AY31">
        <v>1</v>
      </c>
      <c r="AZ31">
        <v>0</v>
      </c>
      <c r="BA31">
        <v>30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0</v>
      </c>
      <c r="CY31">
        <f t="shared" si="5"/>
        <v>9040.01</v>
      </c>
      <c r="CZ31">
        <f t="shared" si="6"/>
        <v>9040.01</v>
      </c>
      <c r="DA31">
        <f t="shared" si="7"/>
        <v>1</v>
      </c>
      <c r="DB31">
        <f t="shared" si="8"/>
        <v>0</v>
      </c>
      <c r="DC31">
        <f t="shared" si="9"/>
        <v>0</v>
      </c>
    </row>
    <row r="32" spans="1:107" x14ac:dyDescent="0.2">
      <c r="A32">
        <f>ROW(Source!A30)</f>
        <v>30</v>
      </c>
      <c r="B32">
        <v>47641669</v>
      </c>
      <c r="C32">
        <v>47638605</v>
      </c>
      <c r="D32">
        <v>36804545</v>
      </c>
      <c r="E32">
        <v>1</v>
      </c>
      <c r="F32">
        <v>1</v>
      </c>
      <c r="G32">
        <v>1</v>
      </c>
      <c r="H32">
        <v>3</v>
      </c>
      <c r="I32" t="s">
        <v>801</v>
      </c>
      <c r="J32" t="s">
        <v>802</v>
      </c>
      <c r="K32" t="s">
        <v>803</v>
      </c>
      <c r="L32">
        <v>1348</v>
      </c>
      <c r="N32">
        <v>1009</v>
      </c>
      <c r="O32" t="s">
        <v>19</v>
      </c>
      <c r="P32" t="s">
        <v>19</v>
      </c>
      <c r="Q32">
        <v>1000</v>
      </c>
      <c r="W32">
        <v>0</v>
      </c>
      <c r="X32">
        <v>1174701286</v>
      </c>
      <c r="Y32">
        <v>0</v>
      </c>
      <c r="AA32">
        <v>11978</v>
      </c>
      <c r="AB32">
        <v>0</v>
      </c>
      <c r="AC32">
        <v>0</v>
      </c>
      <c r="AD32">
        <v>0</v>
      </c>
      <c r="AE32">
        <v>11978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1.0000000000000001E-5</v>
      </c>
      <c r="AU32" t="s">
        <v>22</v>
      </c>
      <c r="AV32">
        <v>0</v>
      </c>
      <c r="AW32">
        <v>2</v>
      </c>
      <c r="AX32">
        <v>47638617</v>
      </c>
      <c r="AY32">
        <v>1</v>
      </c>
      <c r="AZ32">
        <v>0</v>
      </c>
      <c r="BA32">
        <v>31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0</v>
      </c>
      <c r="CY32">
        <f t="shared" si="5"/>
        <v>11978</v>
      </c>
      <c r="CZ32">
        <f t="shared" si="6"/>
        <v>11978</v>
      </c>
      <c r="DA32">
        <f t="shared" si="7"/>
        <v>1</v>
      </c>
      <c r="DB32">
        <f t="shared" si="8"/>
        <v>0</v>
      </c>
      <c r="DC32">
        <f t="shared" si="9"/>
        <v>0</v>
      </c>
    </row>
    <row r="33" spans="1:107" x14ac:dyDescent="0.2">
      <c r="A33">
        <f>ROW(Source!A30)</f>
        <v>30</v>
      </c>
      <c r="B33">
        <v>47641669</v>
      </c>
      <c r="C33">
        <v>47638605</v>
      </c>
      <c r="D33">
        <v>36805527</v>
      </c>
      <c r="E33">
        <v>1</v>
      </c>
      <c r="F33">
        <v>1</v>
      </c>
      <c r="G33">
        <v>1</v>
      </c>
      <c r="H33">
        <v>3</v>
      </c>
      <c r="I33" t="s">
        <v>804</v>
      </c>
      <c r="J33" t="s">
        <v>805</v>
      </c>
      <c r="K33" t="s">
        <v>806</v>
      </c>
      <c r="L33">
        <v>1348</v>
      </c>
      <c r="N33">
        <v>1009</v>
      </c>
      <c r="O33" t="s">
        <v>19</v>
      </c>
      <c r="P33" t="s">
        <v>19</v>
      </c>
      <c r="Q33">
        <v>1000</v>
      </c>
      <c r="W33">
        <v>0</v>
      </c>
      <c r="X33">
        <v>-2116243625</v>
      </c>
      <c r="Y33">
        <v>0</v>
      </c>
      <c r="AA33">
        <v>37900</v>
      </c>
      <c r="AB33">
        <v>0</v>
      </c>
      <c r="AC33">
        <v>0</v>
      </c>
      <c r="AD33">
        <v>0</v>
      </c>
      <c r="AE33">
        <v>37900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1E-4</v>
      </c>
      <c r="AU33" t="s">
        <v>22</v>
      </c>
      <c r="AV33">
        <v>0</v>
      </c>
      <c r="AW33">
        <v>2</v>
      </c>
      <c r="AX33">
        <v>47638618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0</v>
      </c>
      <c r="CY33">
        <f t="shared" si="5"/>
        <v>37900</v>
      </c>
      <c r="CZ33">
        <f t="shared" si="6"/>
        <v>37900</v>
      </c>
      <c r="DA33">
        <f t="shared" si="7"/>
        <v>1</v>
      </c>
      <c r="DB33">
        <f t="shared" si="8"/>
        <v>0</v>
      </c>
      <c r="DC33">
        <f t="shared" si="9"/>
        <v>0</v>
      </c>
    </row>
    <row r="34" spans="1:107" x14ac:dyDescent="0.2">
      <c r="A34">
        <f>ROW(Source!A30)</f>
        <v>30</v>
      </c>
      <c r="B34">
        <v>47641669</v>
      </c>
      <c r="C34">
        <v>47638605</v>
      </c>
      <c r="D34">
        <v>36825287</v>
      </c>
      <c r="E34">
        <v>1</v>
      </c>
      <c r="F34">
        <v>1</v>
      </c>
      <c r="G34">
        <v>1</v>
      </c>
      <c r="H34">
        <v>3</v>
      </c>
      <c r="I34" t="s">
        <v>807</v>
      </c>
      <c r="J34" t="s">
        <v>808</v>
      </c>
      <c r="K34" t="s">
        <v>809</v>
      </c>
      <c r="L34">
        <v>1302</v>
      </c>
      <c r="N34">
        <v>1003</v>
      </c>
      <c r="O34" t="s">
        <v>810</v>
      </c>
      <c r="P34" t="s">
        <v>810</v>
      </c>
      <c r="Q34">
        <v>10</v>
      </c>
      <c r="W34">
        <v>0</v>
      </c>
      <c r="X34">
        <v>-1640127157</v>
      </c>
      <c r="Y34">
        <v>0</v>
      </c>
      <c r="AA34">
        <v>50.24</v>
      </c>
      <c r="AB34">
        <v>0</v>
      </c>
      <c r="AC34">
        <v>0</v>
      </c>
      <c r="AD34">
        <v>0</v>
      </c>
      <c r="AE34">
        <v>50.24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1.8700000000000001E-2</v>
      </c>
      <c r="AU34" t="s">
        <v>22</v>
      </c>
      <c r="AV34">
        <v>0</v>
      </c>
      <c r="AW34">
        <v>2</v>
      </c>
      <c r="AX34">
        <v>47638620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Y34*Source!I30</f>
        <v>0</v>
      </c>
      <c r="CY34">
        <f t="shared" si="5"/>
        <v>50.24</v>
      </c>
      <c r="CZ34">
        <f t="shared" si="6"/>
        <v>50.24</v>
      </c>
      <c r="DA34">
        <f t="shared" si="7"/>
        <v>1</v>
      </c>
      <c r="DB34">
        <f t="shared" si="8"/>
        <v>0</v>
      </c>
      <c r="DC34">
        <f t="shared" si="9"/>
        <v>0</v>
      </c>
    </row>
    <row r="35" spans="1:107" x14ac:dyDescent="0.2">
      <c r="A35">
        <f>ROW(Source!A30)</f>
        <v>30</v>
      </c>
      <c r="B35">
        <v>47641669</v>
      </c>
      <c r="C35">
        <v>47638605</v>
      </c>
      <c r="D35">
        <v>36825646</v>
      </c>
      <c r="E35">
        <v>1</v>
      </c>
      <c r="F35">
        <v>1</v>
      </c>
      <c r="G35">
        <v>1</v>
      </c>
      <c r="H35">
        <v>3</v>
      </c>
      <c r="I35" t="s">
        <v>811</v>
      </c>
      <c r="J35" t="s">
        <v>812</v>
      </c>
      <c r="K35" t="s">
        <v>813</v>
      </c>
      <c r="L35">
        <v>1348</v>
      </c>
      <c r="N35">
        <v>1009</v>
      </c>
      <c r="O35" t="s">
        <v>19</v>
      </c>
      <c r="P35" t="s">
        <v>19</v>
      </c>
      <c r="Q35">
        <v>1000</v>
      </c>
      <c r="W35">
        <v>0</v>
      </c>
      <c r="X35">
        <v>-1396314973</v>
      </c>
      <c r="Y35">
        <v>0</v>
      </c>
      <c r="AA35">
        <v>4455.2</v>
      </c>
      <c r="AB35">
        <v>0</v>
      </c>
      <c r="AC35">
        <v>0</v>
      </c>
      <c r="AD35">
        <v>0</v>
      </c>
      <c r="AE35">
        <v>4455.2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3.0000000000000001E-5</v>
      </c>
      <c r="AU35" t="s">
        <v>22</v>
      </c>
      <c r="AV35">
        <v>0</v>
      </c>
      <c r="AW35">
        <v>2</v>
      </c>
      <c r="AX35">
        <v>47638621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Y35*Source!I30</f>
        <v>0</v>
      </c>
      <c r="CY35">
        <f t="shared" si="5"/>
        <v>4455.2</v>
      </c>
      <c r="CZ35">
        <f t="shared" si="6"/>
        <v>4455.2</v>
      </c>
      <c r="DA35">
        <f t="shared" si="7"/>
        <v>1</v>
      </c>
      <c r="DB35">
        <f t="shared" si="8"/>
        <v>0</v>
      </c>
      <c r="DC35">
        <f t="shared" si="9"/>
        <v>0</v>
      </c>
    </row>
    <row r="36" spans="1:107" x14ac:dyDescent="0.2">
      <c r="A36">
        <f>ROW(Source!A30)</f>
        <v>30</v>
      </c>
      <c r="B36">
        <v>47641669</v>
      </c>
      <c r="C36">
        <v>47638605</v>
      </c>
      <c r="D36">
        <v>36826406</v>
      </c>
      <c r="E36">
        <v>1</v>
      </c>
      <c r="F36">
        <v>1</v>
      </c>
      <c r="G36">
        <v>1</v>
      </c>
      <c r="H36">
        <v>3</v>
      </c>
      <c r="I36" t="s">
        <v>814</v>
      </c>
      <c r="J36" t="s">
        <v>815</v>
      </c>
      <c r="K36" t="s">
        <v>816</v>
      </c>
      <c r="L36">
        <v>1348</v>
      </c>
      <c r="N36">
        <v>1009</v>
      </c>
      <c r="O36" t="s">
        <v>19</v>
      </c>
      <c r="P36" t="s">
        <v>19</v>
      </c>
      <c r="Q36">
        <v>1000</v>
      </c>
      <c r="W36">
        <v>0</v>
      </c>
      <c r="X36">
        <v>900832145</v>
      </c>
      <c r="Y36">
        <v>0</v>
      </c>
      <c r="AA36">
        <v>4920</v>
      </c>
      <c r="AB36">
        <v>0</v>
      </c>
      <c r="AC36">
        <v>0</v>
      </c>
      <c r="AD36">
        <v>0</v>
      </c>
      <c r="AE36">
        <v>4920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1.9400000000000001E-3</v>
      </c>
      <c r="AU36" t="s">
        <v>22</v>
      </c>
      <c r="AV36">
        <v>0</v>
      </c>
      <c r="AW36">
        <v>2</v>
      </c>
      <c r="AX36">
        <v>47638622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Y36*Source!I30</f>
        <v>0</v>
      </c>
      <c r="CY36">
        <f t="shared" si="5"/>
        <v>4920</v>
      </c>
      <c r="CZ36">
        <f t="shared" si="6"/>
        <v>4920</v>
      </c>
      <c r="DA36">
        <f t="shared" si="7"/>
        <v>1</v>
      </c>
      <c r="DB36">
        <f t="shared" si="8"/>
        <v>0</v>
      </c>
      <c r="DC36">
        <f t="shared" si="9"/>
        <v>0</v>
      </c>
    </row>
    <row r="37" spans="1:107" x14ac:dyDescent="0.2">
      <c r="A37">
        <f>ROW(Source!A30)</f>
        <v>30</v>
      </c>
      <c r="B37">
        <v>47641669</v>
      </c>
      <c r="C37">
        <v>47638605</v>
      </c>
      <c r="D37">
        <v>36837948</v>
      </c>
      <c r="E37">
        <v>1</v>
      </c>
      <c r="F37">
        <v>1</v>
      </c>
      <c r="G37">
        <v>1</v>
      </c>
      <c r="H37">
        <v>3</v>
      </c>
      <c r="I37" t="s">
        <v>817</v>
      </c>
      <c r="J37" t="s">
        <v>818</v>
      </c>
      <c r="K37" t="s">
        <v>819</v>
      </c>
      <c r="L37">
        <v>1348</v>
      </c>
      <c r="N37">
        <v>1009</v>
      </c>
      <c r="O37" t="s">
        <v>19</v>
      </c>
      <c r="P37" t="s">
        <v>19</v>
      </c>
      <c r="Q37">
        <v>1000</v>
      </c>
      <c r="W37">
        <v>0</v>
      </c>
      <c r="X37">
        <v>-1655298345</v>
      </c>
      <c r="Y37">
        <v>0</v>
      </c>
      <c r="AA37">
        <v>15620</v>
      </c>
      <c r="AB37">
        <v>0</v>
      </c>
      <c r="AC37">
        <v>0</v>
      </c>
      <c r="AD37">
        <v>0</v>
      </c>
      <c r="AE37">
        <v>15620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3.1E-4</v>
      </c>
      <c r="AU37" t="s">
        <v>22</v>
      </c>
      <c r="AV37">
        <v>0</v>
      </c>
      <c r="AW37">
        <v>2</v>
      </c>
      <c r="AX37">
        <v>47638623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Y37*Source!I30</f>
        <v>0</v>
      </c>
      <c r="CY37">
        <f t="shared" si="5"/>
        <v>15620</v>
      </c>
      <c r="CZ37">
        <f t="shared" si="6"/>
        <v>15620</v>
      </c>
      <c r="DA37">
        <f t="shared" si="7"/>
        <v>1</v>
      </c>
      <c r="DB37">
        <f t="shared" si="8"/>
        <v>0</v>
      </c>
      <c r="DC37">
        <f t="shared" si="9"/>
        <v>0</v>
      </c>
    </row>
    <row r="38" spans="1:107" x14ac:dyDescent="0.2">
      <c r="A38">
        <f>ROW(Source!A30)</f>
        <v>30</v>
      </c>
      <c r="B38">
        <v>47641669</v>
      </c>
      <c r="C38">
        <v>47638605</v>
      </c>
      <c r="D38">
        <v>36839146</v>
      </c>
      <c r="E38">
        <v>1</v>
      </c>
      <c r="F38">
        <v>1</v>
      </c>
      <c r="G38">
        <v>1</v>
      </c>
      <c r="H38">
        <v>3</v>
      </c>
      <c r="I38" t="s">
        <v>820</v>
      </c>
      <c r="J38" t="s">
        <v>821</v>
      </c>
      <c r="K38" t="s">
        <v>822</v>
      </c>
      <c r="L38">
        <v>1348</v>
      </c>
      <c r="N38">
        <v>1009</v>
      </c>
      <c r="O38" t="s">
        <v>19</v>
      </c>
      <c r="P38" t="s">
        <v>19</v>
      </c>
      <c r="Q38">
        <v>1000</v>
      </c>
      <c r="W38">
        <v>0</v>
      </c>
      <c r="X38">
        <v>-639604785</v>
      </c>
      <c r="Y38">
        <v>0</v>
      </c>
      <c r="AA38">
        <v>9420</v>
      </c>
      <c r="AB38">
        <v>0</v>
      </c>
      <c r="AC38">
        <v>0</v>
      </c>
      <c r="AD38">
        <v>0</v>
      </c>
      <c r="AE38">
        <v>9420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5.9999999999999995E-4</v>
      </c>
      <c r="AU38" t="s">
        <v>22</v>
      </c>
      <c r="AV38">
        <v>0</v>
      </c>
      <c r="AW38">
        <v>2</v>
      </c>
      <c r="AX38">
        <v>47638624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Y38*Source!I30</f>
        <v>0</v>
      </c>
      <c r="CY38">
        <f t="shared" si="5"/>
        <v>9420</v>
      </c>
      <c r="CZ38">
        <f t="shared" si="6"/>
        <v>9420</v>
      </c>
      <c r="DA38">
        <f t="shared" si="7"/>
        <v>1</v>
      </c>
      <c r="DB38">
        <f t="shared" si="8"/>
        <v>0</v>
      </c>
      <c r="DC38">
        <f t="shared" si="9"/>
        <v>0</v>
      </c>
    </row>
    <row r="39" spans="1:107" x14ac:dyDescent="0.2">
      <c r="A39">
        <f>ROW(Source!A33)</f>
        <v>33</v>
      </c>
      <c r="B39">
        <v>47636896</v>
      </c>
      <c r="C39">
        <v>47638654</v>
      </c>
      <c r="D39">
        <v>37064928</v>
      </c>
      <c r="E39">
        <v>1</v>
      </c>
      <c r="F39">
        <v>1</v>
      </c>
      <c r="G39">
        <v>1</v>
      </c>
      <c r="H39">
        <v>1</v>
      </c>
      <c r="I39" t="s">
        <v>823</v>
      </c>
      <c r="J39" t="s">
        <v>3</v>
      </c>
      <c r="K39" t="s">
        <v>824</v>
      </c>
      <c r="L39">
        <v>1191</v>
      </c>
      <c r="N39">
        <v>1013</v>
      </c>
      <c r="O39" t="s">
        <v>770</v>
      </c>
      <c r="P39" t="s">
        <v>770</v>
      </c>
      <c r="Q39">
        <v>1</v>
      </c>
      <c r="W39">
        <v>0</v>
      </c>
      <c r="X39">
        <v>145020957</v>
      </c>
      <c r="Y39">
        <v>459.81600000000003</v>
      </c>
      <c r="AA39">
        <v>0</v>
      </c>
      <c r="AB39">
        <v>0</v>
      </c>
      <c r="AC39">
        <v>0</v>
      </c>
      <c r="AD39">
        <v>9.07</v>
      </c>
      <c r="AE39">
        <v>0</v>
      </c>
      <c r="AF39">
        <v>0</v>
      </c>
      <c r="AG39">
        <v>0</v>
      </c>
      <c r="AH39">
        <v>9.07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574.77</v>
      </c>
      <c r="AU39" t="s">
        <v>42</v>
      </c>
      <c r="AV39">
        <v>1</v>
      </c>
      <c r="AW39">
        <v>2</v>
      </c>
      <c r="AX39">
        <v>47638655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13.79448</v>
      </c>
      <c r="CY39">
        <f>AD39</f>
        <v>9.07</v>
      </c>
      <c r="CZ39">
        <f>AH39</f>
        <v>9.07</v>
      </c>
      <c r="DA39">
        <f>AL39</f>
        <v>1</v>
      </c>
      <c r="DB39">
        <f>ROUND((ROUND(AT39*CZ39,2)*0.8),6)</f>
        <v>4170.5280000000002</v>
      </c>
      <c r="DC39">
        <f>ROUND((ROUND(AT39*AG39,2)*0.8),6)</f>
        <v>0</v>
      </c>
    </row>
    <row r="40" spans="1:107" x14ac:dyDescent="0.2">
      <c r="A40">
        <f>ROW(Source!A33)</f>
        <v>33</v>
      </c>
      <c r="B40">
        <v>47636896</v>
      </c>
      <c r="C40">
        <v>47638654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771</v>
      </c>
      <c r="J40" t="s">
        <v>3</v>
      </c>
      <c r="K40" t="s">
        <v>772</v>
      </c>
      <c r="L40">
        <v>1191</v>
      </c>
      <c r="N40">
        <v>1013</v>
      </c>
      <c r="O40" t="s">
        <v>770</v>
      </c>
      <c r="P40" t="s">
        <v>770</v>
      </c>
      <c r="Q40">
        <v>1</v>
      </c>
      <c r="W40">
        <v>0</v>
      </c>
      <c r="X40">
        <v>-1417349443</v>
      </c>
      <c r="Y40">
        <v>136.96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136.96</v>
      </c>
      <c r="AU40" t="s">
        <v>3</v>
      </c>
      <c r="AV40">
        <v>2</v>
      </c>
      <c r="AW40">
        <v>2</v>
      </c>
      <c r="AX40">
        <v>47638656</v>
      </c>
      <c r="AY40">
        <v>1</v>
      </c>
      <c r="AZ40">
        <v>2048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4.1088000000000005</v>
      </c>
      <c r="CY40">
        <f>AD40</f>
        <v>0</v>
      </c>
      <c r="CZ40">
        <f>AH40</f>
        <v>0</v>
      </c>
      <c r="DA40">
        <f>AL40</f>
        <v>1</v>
      </c>
      <c r="DB40">
        <f>ROUND(ROUND(AT40*CZ40,2),6)</f>
        <v>0</v>
      </c>
      <c r="DC40">
        <f>ROUND(ROUND(AT40*AG40,2),6)</f>
        <v>0</v>
      </c>
    </row>
    <row r="41" spans="1:107" x14ac:dyDescent="0.2">
      <c r="A41">
        <f>ROW(Source!A33)</f>
        <v>33</v>
      </c>
      <c r="B41">
        <v>47636896</v>
      </c>
      <c r="C41">
        <v>47638654</v>
      </c>
      <c r="D41">
        <v>36882057</v>
      </c>
      <c r="E41">
        <v>1</v>
      </c>
      <c r="F41">
        <v>1</v>
      </c>
      <c r="G41">
        <v>1</v>
      </c>
      <c r="H41">
        <v>2</v>
      </c>
      <c r="I41" t="s">
        <v>825</v>
      </c>
      <c r="J41" t="s">
        <v>826</v>
      </c>
      <c r="K41" t="s">
        <v>827</v>
      </c>
      <c r="L41">
        <v>1368</v>
      </c>
      <c r="N41">
        <v>1011</v>
      </c>
      <c r="O41" t="s">
        <v>776</v>
      </c>
      <c r="P41" t="s">
        <v>776</v>
      </c>
      <c r="Q41">
        <v>1</v>
      </c>
      <c r="W41">
        <v>0</v>
      </c>
      <c r="X41">
        <v>-1460065968</v>
      </c>
      <c r="Y41">
        <v>109.432</v>
      </c>
      <c r="AA41">
        <v>0</v>
      </c>
      <c r="AB41">
        <v>86.4</v>
      </c>
      <c r="AC41">
        <v>13.5</v>
      </c>
      <c r="AD41">
        <v>0</v>
      </c>
      <c r="AE41">
        <v>0</v>
      </c>
      <c r="AF41">
        <v>86.4</v>
      </c>
      <c r="AG41">
        <v>13.5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136.79</v>
      </c>
      <c r="AU41" t="s">
        <v>42</v>
      </c>
      <c r="AV41">
        <v>0</v>
      </c>
      <c r="AW41">
        <v>2</v>
      </c>
      <c r="AX41">
        <v>47638657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3.2829600000000001</v>
      </c>
      <c r="CY41">
        <f>AB41</f>
        <v>86.4</v>
      </c>
      <c r="CZ41">
        <f>AF41</f>
        <v>86.4</v>
      </c>
      <c r="DA41">
        <f>AJ41</f>
        <v>1</v>
      </c>
      <c r="DB41">
        <f>ROUND((ROUND(AT41*CZ41,2)*0.8),6)</f>
        <v>9454.9279999999999</v>
      </c>
      <c r="DC41">
        <f>ROUND((ROUND(AT41*AG41,2)*0.8),6)</f>
        <v>1477.336</v>
      </c>
    </row>
    <row r="42" spans="1:107" x14ac:dyDescent="0.2">
      <c r="A42">
        <f>ROW(Source!A33)</f>
        <v>33</v>
      </c>
      <c r="B42">
        <v>47636896</v>
      </c>
      <c r="C42">
        <v>47638654</v>
      </c>
      <c r="D42">
        <v>36883554</v>
      </c>
      <c r="E42">
        <v>1</v>
      </c>
      <c r="F42">
        <v>1</v>
      </c>
      <c r="G42">
        <v>1</v>
      </c>
      <c r="H42">
        <v>2</v>
      </c>
      <c r="I42" t="s">
        <v>780</v>
      </c>
      <c r="J42" t="s">
        <v>781</v>
      </c>
      <c r="K42" t="s">
        <v>782</v>
      </c>
      <c r="L42">
        <v>1368</v>
      </c>
      <c r="N42">
        <v>1011</v>
      </c>
      <c r="O42" t="s">
        <v>776</v>
      </c>
      <c r="P42" t="s">
        <v>776</v>
      </c>
      <c r="Q42">
        <v>1</v>
      </c>
      <c r="W42">
        <v>0</v>
      </c>
      <c r="X42">
        <v>1372534845</v>
      </c>
      <c r="Y42">
        <v>0.13600000000000001</v>
      </c>
      <c r="AA42">
        <v>0</v>
      </c>
      <c r="AB42">
        <v>65.709999999999994</v>
      </c>
      <c r="AC42">
        <v>11.6</v>
      </c>
      <c r="AD42">
        <v>0</v>
      </c>
      <c r="AE42">
        <v>0</v>
      </c>
      <c r="AF42">
        <v>65.709999999999994</v>
      </c>
      <c r="AG42">
        <v>11.6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0.17</v>
      </c>
      <c r="AU42" t="s">
        <v>42</v>
      </c>
      <c r="AV42">
        <v>0</v>
      </c>
      <c r="AW42">
        <v>2</v>
      </c>
      <c r="AX42">
        <v>47638658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4.0800000000000003E-3</v>
      </c>
      <c r="CY42">
        <f>AB42</f>
        <v>65.709999999999994</v>
      </c>
      <c r="CZ42">
        <f>AF42</f>
        <v>65.709999999999994</v>
      </c>
      <c r="DA42">
        <f>AJ42</f>
        <v>1</v>
      </c>
      <c r="DB42">
        <f>ROUND((ROUND(AT42*CZ42,2)*0.8),6)</f>
        <v>8.9359999999999999</v>
      </c>
      <c r="DC42">
        <f>ROUND((ROUND(AT42*AG42,2)*0.8),6)</f>
        <v>1.5760000000000001</v>
      </c>
    </row>
    <row r="43" spans="1:107" x14ac:dyDescent="0.2">
      <c r="A43">
        <f>ROW(Source!A33)</f>
        <v>33</v>
      </c>
      <c r="B43">
        <v>47636896</v>
      </c>
      <c r="C43">
        <v>47638654</v>
      </c>
      <c r="D43">
        <v>36883858</v>
      </c>
      <c r="E43">
        <v>1</v>
      </c>
      <c r="F43">
        <v>1</v>
      </c>
      <c r="G43">
        <v>1</v>
      </c>
      <c r="H43">
        <v>2</v>
      </c>
      <c r="I43" t="s">
        <v>828</v>
      </c>
      <c r="J43" t="s">
        <v>829</v>
      </c>
      <c r="K43" t="s">
        <v>830</v>
      </c>
      <c r="L43">
        <v>1368</v>
      </c>
      <c r="N43">
        <v>1011</v>
      </c>
      <c r="O43" t="s">
        <v>776</v>
      </c>
      <c r="P43" t="s">
        <v>776</v>
      </c>
      <c r="Q43">
        <v>1</v>
      </c>
      <c r="W43">
        <v>0</v>
      </c>
      <c r="X43">
        <v>-353815937</v>
      </c>
      <c r="Y43">
        <v>19.040000000000003</v>
      </c>
      <c r="AA43">
        <v>0</v>
      </c>
      <c r="AB43">
        <v>8.1</v>
      </c>
      <c r="AC43">
        <v>0</v>
      </c>
      <c r="AD43">
        <v>0</v>
      </c>
      <c r="AE43">
        <v>0</v>
      </c>
      <c r="AF43">
        <v>8.1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23.8</v>
      </c>
      <c r="AU43" t="s">
        <v>42</v>
      </c>
      <c r="AV43">
        <v>0</v>
      </c>
      <c r="AW43">
        <v>2</v>
      </c>
      <c r="AX43">
        <v>47638659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0.57120000000000004</v>
      </c>
      <c r="CY43">
        <f>AB43</f>
        <v>8.1</v>
      </c>
      <c r="CZ43">
        <f>AF43</f>
        <v>8.1</v>
      </c>
      <c r="DA43">
        <f>AJ43</f>
        <v>1</v>
      </c>
      <c r="DB43">
        <f>ROUND((ROUND(AT43*CZ43,2)*0.8),6)</f>
        <v>154.22399999999999</v>
      </c>
      <c r="DC43">
        <f>ROUND((ROUND(AT43*AG43,2)*0.8),6)</f>
        <v>0</v>
      </c>
    </row>
    <row r="44" spans="1:107" x14ac:dyDescent="0.2">
      <c r="A44">
        <f>ROW(Source!A33)</f>
        <v>33</v>
      </c>
      <c r="B44">
        <v>47636896</v>
      </c>
      <c r="C44">
        <v>47638654</v>
      </c>
      <c r="D44">
        <v>36799072</v>
      </c>
      <c r="E44">
        <v>17</v>
      </c>
      <c r="F44">
        <v>1</v>
      </c>
      <c r="G44">
        <v>1</v>
      </c>
      <c r="H44">
        <v>3</v>
      </c>
      <c r="I44" t="s">
        <v>31</v>
      </c>
      <c r="J44" t="s">
        <v>3</v>
      </c>
      <c r="K44" t="s">
        <v>32</v>
      </c>
      <c r="L44">
        <v>1348</v>
      </c>
      <c r="N44">
        <v>1009</v>
      </c>
      <c r="O44" t="s">
        <v>19</v>
      </c>
      <c r="P44" t="s">
        <v>19</v>
      </c>
      <c r="Q44">
        <v>1000</v>
      </c>
      <c r="W44">
        <v>0</v>
      </c>
      <c r="X44">
        <v>-179832266</v>
      </c>
      <c r="Y44">
        <v>75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75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2.25</v>
      </c>
      <c r="CY44">
        <f>AA44</f>
        <v>0</v>
      </c>
      <c r="CZ44">
        <f>AE44</f>
        <v>0</v>
      </c>
      <c r="DA44">
        <f>AI44</f>
        <v>1</v>
      </c>
      <c r="DB44">
        <f>ROUND(ROUND(AT44*CZ44,2),6)</f>
        <v>0</v>
      </c>
      <c r="DC44">
        <f>ROUND(ROUND(AT44*AG44,2),6)</f>
        <v>0</v>
      </c>
    </row>
    <row r="45" spans="1:107" x14ac:dyDescent="0.2">
      <c r="A45">
        <f>ROW(Source!A33)</f>
        <v>33</v>
      </c>
      <c r="B45">
        <v>47636896</v>
      </c>
      <c r="C45">
        <v>47638654</v>
      </c>
      <c r="D45">
        <v>36803278</v>
      </c>
      <c r="E45">
        <v>1</v>
      </c>
      <c r="F45">
        <v>1</v>
      </c>
      <c r="G45">
        <v>1</v>
      </c>
      <c r="H45">
        <v>3</v>
      </c>
      <c r="I45" t="s">
        <v>831</v>
      </c>
      <c r="J45" t="s">
        <v>832</v>
      </c>
      <c r="K45" t="s">
        <v>833</v>
      </c>
      <c r="L45">
        <v>1348</v>
      </c>
      <c r="N45">
        <v>1009</v>
      </c>
      <c r="O45" t="s">
        <v>19</v>
      </c>
      <c r="P45" t="s">
        <v>19</v>
      </c>
      <c r="Q45">
        <v>1000</v>
      </c>
      <c r="W45">
        <v>0</v>
      </c>
      <c r="X45">
        <v>-1506867946</v>
      </c>
      <c r="Y45">
        <v>0</v>
      </c>
      <c r="AA45">
        <v>9424</v>
      </c>
      <c r="AB45">
        <v>0</v>
      </c>
      <c r="AC45">
        <v>0</v>
      </c>
      <c r="AD45">
        <v>0</v>
      </c>
      <c r="AE45">
        <v>9424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0.02</v>
      </c>
      <c r="AU45" t="s">
        <v>22</v>
      </c>
      <c r="AV45">
        <v>0</v>
      </c>
      <c r="AW45">
        <v>2</v>
      </c>
      <c r="AX45">
        <v>47638660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Y45*Source!I33</f>
        <v>0</v>
      </c>
      <c r="CY45">
        <f>AA45</f>
        <v>9424</v>
      </c>
      <c r="CZ45">
        <f>AE45</f>
        <v>9424</v>
      </c>
      <c r="DA45">
        <f>AI45</f>
        <v>1</v>
      </c>
      <c r="DB45">
        <f>ROUND((ROUND(AT45*CZ45,2)*0),6)</f>
        <v>0</v>
      </c>
      <c r="DC45">
        <f>ROUND((ROUND(AT45*AG45,2)*0),6)</f>
        <v>0</v>
      </c>
    </row>
    <row r="46" spans="1:107" x14ac:dyDescent="0.2">
      <c r="A46">
        <f>ROW(Source!A33)</f>
        <v>33</v>
      </c>
      <c r="B46">
        <v>47636896</v>
      </c>
      <c r="C46">
        <v>47638654</v>
      </c>
      <c r="D46">
        <v>36807342</v>
      </c>
      <c r="E46">
        <v>1</v>
      </c>
      <c r="F46">
        <v>1</v>
      </c>
      <c r="G46">
        <v>1</v>
      </c>
      <c r="H46">
        <v>3</v>
      </c>
      <c r="I46" t="s">
        <v>834</v>
      </c>
      <c r="J46" t="s">
        <v>835</v>
      </c>
      <c r="K46" t="s">
        <v>836</v>
      </c>
      <c r="L46">
        <v>1339</v>
      </c>
      <c r="N46">
        <v>1007</v>
      </c>
      <c r="O46" t="s">
        <v>50</v>
      </c>
      <c r="P46" t="s">
        <v>50</v>
      </c>
      <c r="Q46">
        <v>1</v>
      </c>
      <c r="W46">
        <v>0</v>
      </c>
      <c r="X46">
        <v>519185539</v>
      </c>
      <c r="Y46">
        <v>0</v>
      </c>
      <c r="AA46">
        <v>519.79999999999995</v>
      </c>
      <c r="AB46">
        <v>0</v>
      </c>
      <c r="AC46">
        <v>0</v>
      </c>
      <c r="AD46">
        <v>0</v>
      </c>
      <c r="AE46">
        <v>519.79999999999995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2.2000000000000002</v>
      </c>
      <c r="AU46" t="s">
        <v>22</v>
      </c>
      <c r="AV46">
        <v>0</v>
      </c>
      <c r="AW46">
        <v>2</v>
      </c>
      <c r="AX46">
        <v>47638661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Y46*Source!I33</f>
        <v>0</v>
      </c>
      <c r="CY46">
        <f>AA46</f>
        <v>519.79999999999995</v>
      </c>
      <c r="CZ46">
        <f>AE46</f>
        <v>519.79999999999995</v>
      </c>
      <c r="DA46">
        <f>AI46</f>
        <v>1</v>
      </c>
      <c r="DB46">
        <f>ROUND((ROUND(AT46*CZ46,2)*0),6)</f>
        <v>0</v>
      </c>
      <c r="DC46">
        <f>ROUND((ROUND(AT46*AG46,2)*0),6)</f>
        <v>0</v>
      </c>
    </row>
    <row r="47" spans="1:107" x14ac:dyDescent="0.2">
      <c r="A47">
        <f>ROW(Source!A34)</f>
        <v>34</v>
      </c>
      <c r="B47">
        <v>47641669</v>
      </c>
      <c r="C47">
        <v>47638654</v>
      </c>
      <c r="D47">
        <v>37064928</v>
      </c>
      <c r="E47">
        <v>1</v>
      </c>
      <c r="F47">
        <v>1</v>
      </c>
      <c r="G47">
        <v>1</v>
      </c>
      <c r="H47">
        <v>1</v>
      </c>
      <c r="I47" t="s">
        <v>823</v>
      </c>
      <c r="J47" t="s">
        <v>3</v>
      </c>
      <c r="K47" t="s">
        <v>824</v>
      </c>
      <c r="L47">
        <v>1191</v>
      </c>
      <c r="N47">
        <v>1013</v>
      </c>
      <c r="O47" t="s">
        <v>770</v>
      </c>
      <c r="P47" t="s">
        <v>770</v>
      </c>
      <c r="Q47">
        <v>1</v>
      </c>
      <c r="W47">
        <v>0</v>
      </c>
      <c r="X47">
        <v>145020957</v>
      </c>
      <c r="Y47">
        <v>459.81600000000003</v>
      </c>
      <c r="AA47">
        <v>0</v>
      </c>
      <c r="AB47">
        <v>0</v>
      </c>
      <c r="AC47">
        <v>0</v>
      </c>
      <c r="AD47">
        <v>9.07</v>
      </c>
      <c r="AE47">
        <v>0</v>
      </c>
      <c r="AF47">
        <v>0</v>
      </c>
      <c r="AG47">
        <v>0</v>
      </c>
      <c r="AH47">
        <v>9.07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574.77</v>
      </c>
      <c r="AU47" t="s">
        <v>42</v>
      </c>
      <c r="AV47">
        <v>1</v>
      </c>
      <c r="AW47">
        <v>2</v>
      </c>
      <c r="AX47">
        <v>47638655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13.79448</v>
      </c>
      <c r="CY47">
        <f>AD47</f>
        <v>9.07</v>
      </c>
      <c r="CZ47">
        <f>AH47</f>
        <v>9.07</v>
      </c>
      <c r="DA47">
        <f>AL47</f>
        <v>1</v>
      </c>
      <c r="DB47">
        <f>ROUND((ROUND(AT47*CZ47,2)*0.8),6)</f>
        <v>4170.5280000000002</v>
      </c>
      <c r="DC47">
        <f>ROUND((ROUND(AT47*AG47,2)*0.8),6)</f>
        <v>0</v>
      </c>
    </row>
    <row r="48" spans="1:107" x14ac:dyDescent="0.2">
      <c r="A48">
        <f>ROW(Source!A34)</f>
        <v>34</v>
      </c>
      <c r="B48">
        <v>47641669</v>
      </c>
      <c r="C48">
        <v>47638654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771</v>
      </c>
      <c r="J48" t="s">
        <v>3</v>
      </c>
      <c r="K48" t="s">
        <v>772</v>
      </c>
      <c r="L48">
        <v>1191</v>
      </c>
      <c r="N48">
        <v>1013</v>
      </c>
      <c r="O48" t="s">
        <v>770</v>
      </c>
      <c r="P48" t="s">
        <v>770</v>
      </c>
      <c r="Q48">
        <v>1</v>
      </c>
      <c r="W48">
        <v>0</v>
      </c>
      <c r="X48">
        <v>-1417349443</v>
      </c>
      <c r="Y48">
        <v>136.96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136.96</v>
      </c>
      <c r="AU48" t="s">
        <v>3</v>
      </c>
      <c r="AV48">
        <v>2</v>
      </c>
      <c r="AW48">
        <v>2</v>
      </c>
      <c r="AX48">
        <v>47638656</v>
      </c>
      <c r="AY48">
        <v>1</v>
      </c>
      <c r="AZ48">
        <v>2048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4.1088000000000005</v>
      </c>
      <c r="CY48">
        <f>AD48</f>
        <v>0</v>
      </c>
      <c r="CZ48">
        <f>AH48</f>
        <v>0</v>
      </c>
      <c r="DA48">
        <f>AL48</f>
        <v>1</v>
      </c>
      <c r="DB48">
        <f>ROUND(ROUND(AT48*CZ48,2),6)</f>
        <v>0</v>
      </c>
      <c r="DC48">
        <f>ROUND(ROUND(AT48*AG48,2),6)</f>
        <v>0</v>
      </c>
    </row>
    <row r="49" spans="1:107" x14ac:dyDescent="0.2">
      <c r="A49">
        <f>ROW(Source!A34)</f>
        <v>34</v>
      </c>
      <c r="B49">
        <v>47641669</v>
      </c>
      <c r="C49">
        <v>47638654</v>
      </c>
      <c r="D49">
        <v>36882057</v>
      </c>
      <c r="E49">
        <v>1</v>
      </c>
      <c r="F49">
        <v>1</v>
      </c>
      <c r="G49">
        <v>1</v>
      </c>
      <c r="H49">
        <v>2</v>
      </c>
      <c r="I49" t="s">
        <v>825</v>
      </c>
      <c r="J49" t="s">
        <v>826</v>
      </c>
      <c r="K49" t="s">
        <v>827</v>
      </c>
      <c r="L49">
        <v>1368</v>
      </c>
      <c r="N49">
        <v>1011</v>
      </c>
      <c r="O49" t="s">
        <v>776</v>
      </c>
      <c r="P49" t="s">
        <v>776</v>
      </c>
      <c r="Q49">
        <v>1</v>
      </c>
      <c r="W49">
        <v>0</v>
      </c>
      <c r="X49">
        <v>-1460065968</v>
      </c>
      <c r="Y49">
        <v>109.432</v>
      </c>
      <c r="AA49">
        <v>0</v>
      </c>
      <c r="AB49">
        <v>86.4</v>
      </c>
      <c r="AC49">
        <v>13.5</v>
      </c>
      <c r="AD49">
        <v>0</v>
      </c>
      <c r="AE49">
        <v>0</v>
      </c>
      <c r="AF49">
        <v>86.4</v>
      </c>
      <c r="AG49">
        <v>13.5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136.79</v>
      </c>
      <c r="AU49" t="s">
        <v>42</v>
      </c>
      <c r="AV49">
        <v>0</v>
      </c>
      <c r="AW49">
        <v>2</v>
      </c>
      <c r="AX49">
        <v>47638657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3.2829600000000001</v>
      </c>
      <c r="CY49">
        <f>AB49</f>
        <v>86.4</v>
      </c>
      <c r="CZ49">
        <f>AF49</f>
        <v>86.4</v>
      </c>
      <c r="DA49">
        <f>AJ49</f>
        <v>1</v>
      </c>
      <c r="DB49">
        <f>ROUND((ROUND(AT49*CZ49,2)*0.8),6)</f>
        <v>9454.9279999999999</v>
      </c>
      <c r="DC49">
        <f>ROUND((ROUND(AT49*AG49,2)*0.8),6)</f>
        <v>1477.336</v>
      </c>
    </row>
    <row r="50" spans="1:107" x14ac:dyDescent="0.2">
      <c r="A50">
        <f>ROW(Source!A34)</f>
        <v>34</v>
      </c>
      <c r="B50">
        <v>47641669</v>
      </c>
      <c r="C50">
        <v>47638654</v>
      </c>
      <c r="D50">
        <v>36883554</v>
      </c>
      <c r="E50">
        <v>1</v>
      </c>
      <c r="F50">
        <v>1</v>
      </c>
      <c r="G50">
        <v>1</v>
      </c>
      <c r="H50">
        <v>2</v>
      </c>
      <c r="I50" t="s">
        <v>780</v>
      </c>
      <c r="J50" t="s">
        <v>781</v>
      </c>
      <c r="K50" t="s">
        <v>782</v>
      </c>
      <c r="L50">
        <v>1368</v>
      </c>
      <c r="N50">
        <v>1011</v>
      </c>
      <c r="O50" t="s">
        <v>776</v>
      </c>
      <c r="P50" t="s">
        <v>776</v>
      </c>
      <c r="Q50">
        <v>1</v>
      </c>
      <c r="W50">
        <v>0</v>
      </c>
      <c r="X50">
        <v>1372534845</v>
      </c>
      <c r="Y50">
        <v>0.13600000000000001</v>
      </c>
      <c r="AA50">
        <v>0</v>
      </c>
      <c r="AB50">
        <v>65.709999999999994</v>
      </c>
      <c r="AC50">
        <v>11.6</v>
      </c>
      <c r="AD50">
        <v>0</v>
      </c>
      <c r="AE50">
        <v>0</v>
      </c>
      <c r="AF50">
        <v>65.709999999999994</v>
      </c>
      <c r="AG50">
        <v>11.6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0.17</v>
      </c>
      <c r="AU50" t="s">
        <v>42</v>
      </c>
      <c r="AV50">
        <v>0</v>
      </c>
      <c r="AW50">
        <v>2</v>
      </c>
      <c r="AX50">
        <v>47638658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4.0800000000000003E-3</v>
      </c>
      <c r="CY50">
        <f>AB50</f>
        <v>65.709999999999994</v>
      </c>
      <c r="CZ50">
        <f>AF50</f>
        <v>65.709999999999994</v>
      </c>
      <c r="DA50">
        <f>AJ50</f>
        <v>1</v>
      </c>
      <c r="DB50">
        <f>ROUND((ROUND(AT50*CZ50,2)*0.8),6)</f>
        <v>8.9359999999999999</v>
      </c>
      <c r="DC50">
        <f>ROUND((ROUND(AT50*AG50,2)*0.8),6)</f>
        <v>1.5760000000000001</v>
      </c>
    </row>
    <row r="51" spans="1:107" x14ac:dyDescent="0.2">
      <c r="A51">
        <f>ROW(Source!A34)</f>
        <v>34</v>
      </c>
      <c r="B51">
        <v>47641669</v>
      </c>
      <c r="C51">
        <v>47638654</v>
      </c>
      <c r="D51">
        <v>36883858</v>
      </c>
      <c r="E51">
        <v>1</v>
      </c>
      <c r="F51">
        <v>1</v>
      </c>
      <c r="G51">
        <v>1</v>
      </c>
      <c r="H51">
        <v>2</v>
      </c>
      <c r="I51" t="s">
        <v>828</v>
      </c>
      <c r="J51" t="s">
        <v>829</v>
      </c>
      <c r="K51" t="s">
        <v>830</v>
      </c>
      <c r="L51">
        <v>1368</v>
      </c>
      <c r="N51">
        <v>1011</v>
      </c>
      <c r="O51" t="s">
        <v>776</v>
      </c>
      <c r="P51" t="s">
        <v>776</v>
      </c>
      <c r="Q51">
        <v>1</v>
      </c>
      <c r="W51">
        <v>0</v>
      </c>
      <c r="X51">
        <v>-353815937</v>
      </c>
      <c r="Y51">
        <v>19.040000000000003</v>
      </c>
      <c r="AA51">
        <v>0</v>
      </c>
      <c r="AB51">
        <v>8.1</v>
      </c>
      <c r="AC51">
        <v>0</v>
      </c>
      <c r="AD51">
        <v>0</v>
      </c>
      <c r="AE51">
        <v>0</v>
      </c>
      <c r="AF51">
        <v>8.1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23.8</v>
      </c>
      <c r="AU51" t="s">
        <v>42</v>
      </c>
      <c r="AV51">
        <v>0</v>
      </c>
      <c r="AW51">
        <v>2</v>
      </c>
      <c r="AX51">
        <v>47638659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Y51*Source!I34</f>
        <v>0.57120000000000004</v>
      </c>
      <c r="CY51">
        <f>AB51</f>
        <v>8.1</v>
      </c>
      <c r="CZ51">
        <f>AF51</f>
        <v>8.1</v>
      </c>
      <c r="DA51">
        <f>AJ51</f>
        <v>1</v>
      </c>
      <c r="DB51">
        <f>ROUND((ROUND(AT51*CZ51,2)*0.8),6)</f>
        <v>154.22399999999999</v>
      </c>
      <c r="DC51">
        <f>ROUND((ROUND(AT51*AG51,2)*0.8),6)</f>
        <v>0</v>
      </c>
    </row>
    <row r="52" spans="1:107" x14ac:dyDescent="0.2">
      <c r="A52">
        <f>ROW(Source!A34)</f>
        <v>34</v>
      </c>
      <c r="B52">
        <v>47641669</v>
      </c>
      <c r="C52">
        <v>47638654</v>
      </c>
      <c r="D52">
        <v>36799072</v>
      </c>
      <c r="E52">
        <v>17</v>
      </c>
      <c r="F52">
        <v>1</v>
      </c>
      <c r="G52">
        <v>1</v>
      </c>
      <c r="H52">
        <v>3</v>
      </c>
      <c r="I52" t="s">
        <v>31</v>
      </c>
      <c r="J52" t="s">
        <v>3</v>
      </c>
      <c r="K52" t="s">
        <v>32</v>
      </c>
      <c r="L52">
        <v>1348</v>
      </c>
      <c r="N52">
        <v>1009</v>
      </c>
      <c r="O52" t="s">
        <v>19</v>
      </c>
      <c r="P52" t="s">
        <v>19</v>
      </c>
      <c r="Q52">
        <v>1000</v>
      </c>
      <c r="W52">
        <v>0</v>
      </c>
      <c r="X52">
        <v>-179832266</v>
      </c>
      <c r="Y52">
        <v>75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75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Y52*Source!I34</f>
        <v>2.25</v>
      </c>
      <c r="CY52">
        <f>AA52</f>
        <v>0</v>
      </c>
      <c r="CZ52">
        <f>AE52</f>
        <v>0</v>
      </c>
      <c r="DA52">
        <f>AI52</f>
        <v>1</v>
      </c>
      <c r="DB52">
        <f>ROUND(ROUND(AT52*CZ52,2),6)</f>
        <v>0</v>
      </c>
      <c r="DC52">
        <f>ROUND(ROUND(AT52*AG52,2),6)</f>
        <v>0</v>
      </c>
    </row>
    <row r="53" spans="1:107" x14ac:dyDescent="0.2">
      <c r="A53">
        <f>ROW(Source!A34)</f>
        <v>34</v>
      </c>
      <c r="B53">
        <v>47641669</v>
      </c>
      <c r="C53">
        <v>47638654</v>
      </c>
      <c r="D53">
        <v>36803278</v>
      </c>
      <c r="E53">
        <v>1</v>
      </c>
      <c r="F53">
        <v>1</v>
      </c>
      <c r="G53">
        <v>1</v>
      </c>
      <c r="H53">
        <v>3</v>
      </c>
      <c r="I53" t="s">
        <v>831</v>
      </c>
      <c r="J53" t="s">
        <v>832</v>
      </c>
      <c r="K53" t="s">
        <v>833</v>
      </c>
      <c r="L53">
        <v>1348</v>
      </c>
      <c r="N53">
        <v>1009</v>
      </c>
      <c r="O53" t="s">
        <v>19</v>
      </c>
      <c r="P53" t="s">
        <v>19</v>
      </c>
      <c r="Q53">
        <v>1000</v>
      </c>
      <c r="W53">
        <v>0</v>
      </c>
      <c r="X53">
        <v>-1506867946</v>
      </c>
      <c r="Y53">
        <v>0</v>
      </c>
      <c r="AA53">
        <v>9424</v>
      </c>
      <c r="AB53">
        <v>0</v>
      </c>
      <c r="AC53">
        <v>0</v>
      </c>
      <c r="AD53">
        <v>0</v>
      </c>
      <c r="AE53">
        <v>9424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0.02</v>
      </c>
      <c r="AU53" t="s">
        <v>22</v>
      </c>
      <c r="AV53">
        <v>0</v>
      </c>
      <c r="AW53">
        <v>2</v>
      </c>
      <c r="AX53">
        <v>47638660</v>
      </c>
      <c r="AY53">
        <v>1</v>
      </c>
      <c r="AZ53">
        <v>0</v>
      </c>
      <c r="BA53">
        <v>52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Y53*Source!I34</f>
        <v>0</v>
      </c>
      <c r="CY53">
        <f>AA53</f>
        <v>9424</v>
      </c>
      <c r="CZ53">
        <f>AE53</f>
        <v>9424</v>
      </c>
      <c r="DA53">
        <f>AI53</f>
        <v>1</v>
      </c>
      <c r="DB53">
        <f>ROUND((ROUND(AT53*CZ53,2)*0),6)</f>
        <v>0</v>
      </c>
      <c r="DC53">
        <f>ROUND((ROUND(AT53*AG53,2)*0),6)</f>
        <v>0</v>
      </c>
    </row>
    <row r="54" spans="1:107" x14ac:dyDescent="0.2">
      <c r="A54">
        <f>ROW(Source!A34)</f>
        <v>34</v>
      </c>
      <c r="B54">
        <v>47641669</v>
      </c>
      <c r="C54">
        <v>47638654</v>
      </c>
      <c r="D54">
        <v>36807342</v>
      </c>
      <c r="E54">
        <v>1</v>
      </c>
      <c r="F54">
        <v>1</v>
      </c>
      <c r="G54">
        <v>1</v>
      </c>
      <c r="H54">
        <v>3</v>
      </c>
      <c r="I54" t="s">
        <v>834</v>
      </c>
      <c r="J54" t="s">
        <v>835</v>
      </c>
      <c r="K54" t="s">
        <v>836</v>
      </c>
      <c r="L54">
        <v>1339</v>
      </c>
      <c r="N54">
        <v>1007</v>
      </c>
      <c r="O54" t="s">
        <v>50</v>
      </c>
      <c r="P54" t="s">
        <v>50</v>
      </c>
      <c r="Q54">
        <v>1</v>
      </c>
      <c r="W54">
        <v>0</v>
      </c>
      <c r="X54">
        <v>519185539</v>
      </c>
      <c r="Y54">
        <v>0</v>
      </c>
      <c r="AA54">
        <v>519.79999999999995</v>
      </c>
      <c r="AB54">
        <v>0</v>
      </c>
      <c r="AC54">
        <v>0</v>
      </c>
      <c r="AD54">
        <v>0</v>
      </c>
      <c r="AE54">
        <v>519.79999999999995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2.2000000000000002</v>
      </c>
      <c r="AU54" t="s">
        <v>22</v>
      </c>
      <c r="AV54">
        <v>0</v>
      </c>
      <c r="AW54">
        <v>2</v>
      </c>
      <c r="AX54">
        <v>47638661</v>
      </c>
      <c r="AY54">
        <v>1</v>
      </c>
      <c r="AZ54">
        <v>0</v>
      </c>
      <c r="BA54">
        <v>53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Y54*Source!I34</f>
        <v>0</v>
      </c>
      <c r="CY54">
        <f>AA54</f>
        <v>519.79999999999995</v>
      </c>
      <c r="CZ54">
        <f>AE54</f>
        <v>519.79999999999995</v>
      </c>
      <c r="DA54">
        <f>AI54</f>
        <v>1</v>
      </c>
      <c r="DB54">
        <f>ROUND((ROUND(AT54*CZ54,2)*0),6)</f>
        <v>0</v>
      </c>
      <c r="DC54">
        <f>ROUND((ROUND(AT54*AG54,2)*0),6)</f>
        <v>0</v>
      </c>
    </row>
    <row r="55" spans="1:107" x14ac:dyDescent="0.2">
      <c r="A55">
        <f>ROW(Source!A37)</f>
        <v>37</v>
      </c>
      <c r="B55">
        <v>47636896</v>
      </c>
      <c r="C55">
        <v>47638667</v>
      </c>
      <c r="D55">
        <v>37065248</v>
      </c>
      <c r="E55">
        <v>1</v>
      </c>
      <c r="F55">
        <v>1</v>
      </c>
      <c r="G55">
        <v>1</v>
      </c>
      <c r="H55">
        <v>1</v>
      </c>
      <c r="I55" t="s">
        <v>768</v>
      </c>
      <c r="J55" t="s">
        <v>3</v>
      </c>
      <c r="K55" t="s">
        <v>769</v>
      </c>
      <c r="L55">
        <v>1191</v>
      </c>
      <c r="N55">
        <v>1013</v>
      </c>
      <c r="O55" t="s">
        <v>770</v>
      </c>
      <c r="P55" t="s">
        <v>770</v>
      </c>
      <c r="Q55">
        <v>1</v>
      </c>
      <c r="W55">
        <v>0</v>
      </c>
      <c r="X55">
        <v>-400197608</v>
      </c>
      <c r="Y55">
        <v>59.9495</v>
      </c>
      <c r="AA55">
        <v>0</v>
      </c>
      <c r="AB55">
        <v>0</v>
      </c>
      <c r="AC55">
        <v>0</v>
      </c>
      <c r="AD55">
        <v>8.5299999999999994</v>
      </c>
      <c r="AE55">
        <v>0</v>
      </c>
      <c r="AF55">
        <v>0</v>
      </c>
      <c r="AG55">
        <v>0</v>
      </c>
      <c r="AH55">
        <v>8.5299999999999994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52.13</v>
      </c>
      <c r="AU55" t="s">
        <v>52</v>
      </c>
      <c r="AV55">
        <v>1</v>
      </c>
      <c r="AW55">
        <v>2</v>
      </c>
      <c r="AX55">
        <v>47638668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Y55*Source!I37</f>
        <v>311.73740000000004</v>
      </c>
      <c r="CY55">
        <f>AD55</f>
        <v>8.5299999999999994</v>
      </c>
      <c r="CZ55">
        <f>AH55</f>
        <v>8.5299999999999994</v>
      </c>
      <c r="DA55">
        <f>AL55</f>
        <v>1</v>
      </c>
      <c r="DB55">
        <f>ROUND((ROUND(AT55*CZ55,2)*1.15),6)</f>
        <v>511.37049999999999</v>
      </c>
      <c r="DC55">
        <f>ROUND((ROUND(AT55*AG55,2)*1.15),6)</f>
        <v>0</v>
      </c>
    </row>
    <row r="56" spans="1:107" x14ac:dyDescent="0.2">
      <c r="A56">
        <f>ROW(Source!A37)</f>
        <v>37</v>
      </c>
      <c r="B56">
        <v>47636896</v>
      </c>
      <c r="C56">
        <v>47638667</v>
      </c>
      <c r="D56">
        <v>36883789</v>
      </c>
      <c r="E56">
        <v>1</v>
      </c>
      <c r="F56">
        <v>1</v>
      </c>
      <c r="G56">
        <v>1</v>
      </c>
      <c r="H56">
        <v>2</v>
      </c>
      <c r="I56" t="s">
        <v>783</v>
      </c>
      <c r="J56" t="s">
        <v>784</v>
      </c>
      <c r="K56" t="s">
        <v>785</v>
      </c>
      <c r="L56">
        <v>1368</v>
      </c>
      <c r="N56">
        <v>1011</v>
      </c>
      <c r="O56" t="s">
        <v>776</v>
      </c>
      <c r="P56" t="s">
        <v>776</v>
      </c>
      <c r="Q56">
        <v>1</v>
      </c>
      <c r="W56">
        <v>0</v>
      </c>
      <c r="X56">
        <v>792402865</v>
      </c>
      <c r="Y56">
        <v>2.7139999999999995</v>
      </c>
      <c r="AA56">
        <v>0</v>
      </c>
      <c r="AB56">
        <v>1.2</v>
      </c>
      <c r="AC56">
        <v>0</v>
      </c>
      <c r="AD56">
        <v>0</v>
      </c>
      <c r="AE56">
        <v>0</v>
      </c>
      <c r="AF56">
        <v>1.2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2.36</v>
      </c>
      <c r="AU56" t="s">
        <v>52</v>
      </c>
      <c r="AV56">
        <v>0</v>
      </c>
      <c r="AW56">
        <v>2</v>
      </c>
      <c r="AX56">
        <v>47638669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Y56*Source!I37</f>
        <v>14.112799999999998</v>
      </c>
      <c r="CY56">
        <f>AB56</f>
        <v>1.2</v>
      </c>
      <c r="CZ56">
        <f>AF56</f>
        <v>1.2</v>
      </c>
      <c r="DA56">
        <f>AJ56</f>
        <v>1</v>
      </c>
      <c r="DB56">
        <f>ROUND((ROUND(AT56*CZ56,2)*1.15),6)</f>
        <v>3.2545000000000002</v>
      </c>
      <c r="DC56">
        <f>ROUND((ROUND(AT56*AG56,2)*1.15),6)</f>
        <v>0</v>
      </c>
    </row>
    <row r="57" spans="1:107" x14ac:dyDescent="0.2">
      <c r="A57">
        <f>ROW(Source!A37)</f>
        <v>37</v>
      </c>
      <c r="B57">
        <v>47636896</v>
      </c>
      <c r="C57">
        <v>47638667</v>
      </c>
      <c r="D57">
        <v>36883883</v>
      </c>
      <c r="E57">
        <v>1</v>
      </c>
      <c r="F57">
        <v>1</v>
      </c>
      <c r="G57">
        <v>1</v>
      </c>
      <c r="H57">
        <v>2</v>
      </c>
      <c r="I57" t="s">
        <v>837</v>
      </c>
      <c r="J57" t="s">
        <v>838</v>
      </c>
      <c r="K57" t="s">
        <v>839</v>
      </c>
      <c r="L57">
        <v>1368</v>
      </c>
      <c r="N57">
        <v>1011</v>
      </c>
      <c r="O57" t="s">
        <v>776</v>
      </c>
      <c r="P57" t="s">
        <v>776</v>
      </c>
      <c r="Q57">
        <v>1</v>
      </c>
      <c r="W57">
        <v>0</v>
      </c>
      <c r="X57">
        <v>-2111251057</v>
      </c>
      <c r="Y57">
        <v>27.323999999999998</v>
      </c>
      <c r="AA57">
        <v>0</v>
      </c>
      <c r="AB57">
        <v>32.5</v>
      </c>
      <c r="AC57">
        <v>0</v>
      </c>
      <c r="AD57">
        <v>0</v>
      </c>
      <c r="AE57">
        <v>0</v>
      </c>
      <c r="AF57">
        <v>32.5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23.76</v>
      </c>
      <c r="AU57" t="s">
        <v>52</v>
      </c>
      <c r="AV57">
        <v>0</v>
      </c>
      <c r="AW57">
        <v>2</v>
      </c>
      <c r="AX57">
        <v>47638670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Y57*Source!I37</f>
        <v>142.0848</v>
      </c>
      <c r="CY57">
        <f>AB57</f>
        <v>32.5</v>
      </c>
      <c r="CZ57">
        <f>AF57</f>
        <v>32.5</v>
      </c>
      <c r="DA57">
        <f>AJ57</f>
        <v>1</v>
      </c>
      <c r="DB57">
        <f>ROUND((ROUND(AT57*CZ57,2)*1.15),6)</f>
        <v>888.03</v>
      </c>
      <c r="DC57">
        <f>ROUND((ROUND(AT57*AG57,2)*1.15),6)</f>
        <v>0</v>
      </c>
    </row>
    <row r="58" spans="1:107" x14ac:dyDescent="0.2">
      <c r="A58">
        <f>ROW(Source!A37)</f>
        <v>37</v>
      </c>
      <c r="B58">
        <v>47636896</v>
      </c>
      <c r="C58">
        <v>47638667</v>
      </c>
      <c r="D58">
        <v>36884481</v>
      </c>
      <c r="E58">
        <v>1</v>
      </c>
      <c r="F58">
        <v>1</v>
      </c>
      <c r="G58">
        <v>1</v>
      </c>
      <c r="H58">
        <v>2</v>
      </c>
      <c r="I58" t="s">
        <v>840</v>
      </c>
      <c r="J58" t="s">
        <v>841</v>
      </c>
      <c r="K58" t="s">
        <v>842</v>
      </c>
      <c r="L58">
        <v>1368</v>
      </c>
      <c r="N58">
        <v>1011</v>
      </c>
      <c r="O58" t="s">
        <v>776</v>
      </c>
      <c r="P58" t="s">
        <v>776</v>
      </c>
      <c r="Q58">
        <v>1</v>
      </c>
      <c r="W58">
        <v>0</v>
      </c>
      <c r="X58">
        <v>1518765163</v>
      </c>
      <c r="Y58">
        <v>54.647999999999996</v>
      </c>
      <c r="AA58">
        <v>0</v>
      </c>
      <c r="AB58">
        <v>1.53</v>
      </c>
      <c r="AC58">
        <v>0</v>
      </c>
      <c r="AD58">
        <v>0</v>
      </c>
      <c r="AE58">
        <v>0</v>
      </c>
      <c r="AF58">
        <v>1.53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47.52</v>
      </c>
      <c r="AU58" t="s">
        <v>52</v>
      </c>
      <c r="AV58">
        <v>0</v>
      </c>
      <c r="AW58">
        <v>2</v>
      </c>
      <c r="AX58">
        <v>47638671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Y58*Source!I37</f>
        <v>284.1696</v>
      </c>
      <c r="CY58">
        <f>AB58</f>
        <v>1.53</v>
      </c>
      <c r="CZ58">
        <f>AF58</f>
        <v>1.53</v>
      </c>
      <c r="DA58">
        <f>AJ58</f>
        <v>1</v>
      </c>
      <c r="DB58">
        <f>ROUND((ROUND(AT58*CZ58,2)*1.15),6)</f>
        <v>83.616500000000002</v>
      </c>
      <c r="DC58">
        <f>ROUND((ROUND(AT58*AG58,2)*1.15),6)</f>
        <v>0</v>
      </c>
    </row>
    <row r="59" spans="1:107" x14ac:dyDescent="0.2">
      <c r="A59">
        <f>ROW(Source!A37)</f>
        <v>37</v>
      </c>
      <c r="B59">
        <v>47636896</v>
      </c>
      <c r="C59">
        <v>47638667</v>
      </c>
      <c r="D59">
        <v>36800140</v>
      </c>
      <c r="E59">
        <v>1</v>
      </c>
      <c r="F59">
        <v>1</v>
      </c>
      <c r="G59">
        <v>1</v>
      </c>
      <c r="H59">
        <v>3</v>
      </c>
      <c r="I59" t="s">
        <v>843</v>
      </c>
      <c r="J59" t="s">
        <v>844</v>
      </c>
      <c r="K59" t="s">
        <v>845</v>
      </c>
      <c r="L59">
        <v>1339</v>
      </c>
      <c r="N59">
        <v>1007</v>
      </c>
      <c r="O59" t="s">
        <v>50</v>
      </c>
      <c r="P59" t="s">
        <v>50</v>
      </c>
      <c r="Q59">
        <v>1</v>
      </c>
      <c r="W59">
        <v>0</v>
      </c>
      <c r="X59">
        <v>1706747518</v>
      </c>
      <c r="Y59">
        <v>0.26</v>
      </c>
      <c r="AA59">
        <v>38.51</v>
      </c>
      <c r="AB59">
        <v>0</v>
      </c>
      <c r="AC59">
        <v>0</v>
      </c>
      <c r="AD59">
        <v>0</v>
      </c>
      <c r="AE59">
        <v>38.51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0.26</v>
      </c>
      <c r="AU59" t="s">
        <v>3</v>
      </c>
      <c r="AV59">
        <v>0</v>
      </c>
      <c r="AW59">
        <v>2</v>
      </c>
      <c r="AX59">
        <v>47638672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Y59*Source!I37</f>
        <v>1.3520000000000001</v>
      </c>
      <c r="CY59">
        <f>AA59</f>
        <v>38.51</v>
      </c>
      <c r="CZ59">
        <f>AE59</f>
        <v>38.51</v>
      </c>
      <c r="DA59">
        <f>AI59</f>
        <v>1</v>
      </c>
      <c r="DB59">
        <f>ROUND(ROUND(AT59*CZ59,2),6)</f>
        <v>10.01</v>
      </c>
      <c r="DC59">
        <f>ROUND(ROUND(AT59*AG59,2),6)</f>
        <v>0</v>
      </c>
    </row>
    <row r="60" spans="1:107" x14ac:dyDescent="0.2">
      <c r="A60">
        <f>ROW(Source!A37)</f>
        <v>37</v>
      </c>
      <c r="B60">
        <v>47636896</v>
      </c>
      <c r="C60">
        <v>47638667</v>
      </c>
      <c r="D60">
        <v>36800159</v>
      </c>
      <c r="E60">
        <v>1</v>
      </c>
      <c r="F60">
        <v>1</v>
      </c>
      <c r="G60">
        <v>1</v>
      </c>
      <c r="H60">
        <v>3</v>
      </c>
      <c r="I60" t="s">
        <v>789</v>
      </c>
      <c r="J60" t="s">
        <v>790</v>
      </c>
      <c r="K60" t="s">
        <v>791</v>
      </c>
      <c r="L60">
        <v>1339</v>
      </c>
      <c r="N60">
        <v>1007</v>
      </c>
      <c r="O60" t="s">
        <v>50</v>
      </c>
      <c r="P60" t="s">
        <v>50</v>
      </c>
      <c r="Q60">
        <v>1</v>
      </c>
      <c r="W60">
        <v>0</v>
      </c>
      <c r="X60">
        <v>1262771840</v>
      </c>
      <c r="Y60">
        <v>2</v>
      </c>
      <c r="AA60">
        <v>6.22</v>
      </c>
      <c r="AB60">
        <v>0</v>
      </c>
      <c r="AC60">
        <v>0</v>
      </c>
      <c r="AD60">
        <v>0</v>
      </c>
      <c r="AE60">
        <v>6.22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2</v>
      </c>
      <c r="AU60" t="s">
        <v>3</v>
      </c>
      <c r="AV60">
        <v>0</v>
      </c>
      <c r="AW60">
        <v>2</v>
      </c>
      <c r="AX60">
        <v>47638673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Y60*Source!I37</f>
        <v>10.4</v>
      </c>
      <c r="CY60">
        <f>AA60</f>
        <v>6.22</v>
      </c>
      <c r="CZ60">
        <f>AE60</f>
        <v>6.22</v>
      </c>
      <c r="DA60">
        <f>AI60</f>
        <v>1</v>
      </c>
      <c r="DB60">
        <f>ROUND(ROUND(AT60*CZ60,2),6)</f>
        <v>12.44</v>
      </c>
      <c r="DC60">
        <f>ROUND(ROUND(AT60*AG60,2),6)</f>
        <v>0</v>
      </c>
    </row>
    <row r="61" spans="1:107" x14ac:dyDescent="0.2">
      <c r="A61">
        <f>ROW(Source!A37)</f>
        <v>37</v>
      </c>
      <c r="B61">
        <v>47636896</v>
      </c>
      <c r="C61">
        <v>47638667</v>
      </c>
      <c r="D61">
        <v>36799072</v>
      </c>
      <c r="E61">
        <v>17</v>
      </c>
      <c r="F61">
        <v>1</v>
      </c>
      <c r="G61">
        <v>1</v>
      </c>
      <c r="H61">
        <v>3</v>
      </c>
      <c r="I61" t="s">
        <v>31</v>
      </c>
      <c r="J61" t="s">
        <v>3</v>
      </c>
      <c r="K61" t="s">
        <v>32</v>
      </c>
      <c r="L61">
        <v>1348</v>
      </c>
      <c r="N61">
        <v>1009</v>
      </c>
      <c r="O61" t="s">
        <v>19</v>
      </c>
      <c r="P61" t="s">
        <v>19</v>
      </c>
      <c r="Q61">
        <v>1000</v>
      </c>
      <c r="W61">
        <v>0</v>
      </c>
      <c r="X61">
        <v>-179832266</v>
      </c>
      <c r="Y61">
        <v>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3</v>
      </c>
      <c r="AT61">
        <v>1</v>
      </c>
      <c r="AU61" t="s">
        <v>3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Y61*Source!I37</f>
        <v>5.2</v>
      </c>
      <c r="CY61">
        <f>AA61</f>
        <v>0</v>
      </c>
      <c r="CZ61">
        <f>AE61</f>
        <v>0</v>
      </c>
      <c r="DA61">
        <f>AI61</f>
        <v>1</v>
      </c>
      <c r="DB61">
        <f>ROUND(ROUND(AT61*CZ61,2),6)</f>
        <v>0</v>
      </c>
      <c r="DC61">
        <f>ROUND(ROUND(AT61*AG61,2),6)</f>
        <v>0</v>
      </c>
    </row>
    <row r="62" spans="1:107" x14ac:dyDescent="0.2">
      <c r="A62">
        <f>ROW(Source!A38)</f>
        <v>38</v>
      </c>
      <c r="B62">
        <v>47641669</v>
      </c>
      <c r="C62">
        <v>47638667</v>
      </c>
      <c r="D62">
        <v>37065248</v>
      </c>
      <c r="E62">
        <v>1</v>
      </c>
      <c r="F62">
        <v>1</v>
      </c>
      <c r="G62">
        <v>1</v>
      </c>
      <c r="H62">
        <v>1</v>
      </c>
      <c r="I62" t="s">
        <v>768</v>
      </c>
      <c r="J62" t="s">
        <v>3</v>
      </c>
      <c r="K62" t="s">
        <v>769</v>
      </c>
      <c r="L62">
        <v>1191</v>
      </c>
      <c r="N62">
        <v>1013</v>
      </c>
      <c r="O62" t="s">
        <v>770</v>
      </c>
      <c r="P62" t="s">
        <v>770</v>
      </c>
      <c r="Q62">
        <v>1</v>
      </c>
      <c r="W62">
        <v>0</v>
      </c>
      <c r="X62">
        <v>-400197608</v>
      </c>
      <c r="Y62">
        <v>59.9495</v>
      </c>
      <c r="AA62">
        <v>0</v>
      </c>
      <c r="AB62">
        <v>0</v>
      </c>
      <c r="AC62">
        <v>0</v>
      </c>
      <c r="AD62">
        <v>8.5299999999999994</v>
      </c>
      <c r="AE62">
        <v>0</v>
      </c>
      <c r="AF62">
        <v>0</v>
      </c>
      <c r="AG62">
        <v>0</v>
      </c>
      <c r="AH62">
        <v>8.5299999999999994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52.13</v>
      </c>
      <c r="AU62" t="s">
        <v>52</v>
      </c>
      <c r="AV62">
        <v>1</v>
      </c>
      <c r="AW62">
        <v>2</v>
      </c>
      <c r="AX62">
        <v>47638668</v>
      </c>
      <c r="AY62">
        <v>1</v>
      </c>
      <c r="AZ62">
        <v>0</v>
      </c>
      <c r="BA62">
        <v>61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Y62*Source!I38</f>
        <v>311.73740000000004</v>
      </c>
      <c r="CY62">
        <f>AD62</f>
        <v>8.5299999999999994</v>
      </c>
      <c r="CZ62">
        <f>AH62</f>
        <v>8.5299999999999994</v>
      </c>
      <c r="DA62">
        <f>AL62</f>
        <v>1</v>
      </c>
      <c r="DB62">
        <f>ROUND((ROUND(AT62*CZ62,2)*1.15),6)</f>
        <v>511.37049999999999</v>
      </c>
      <c r="DC62">
        <f>ROUND((ROUND(AT62*AG62,2)*1.15),6)</f>
        <v>0</v>
      </c>
    </row>
    <row r="63" spans="1:107" x14ac:dyDescent="0.2">
      <c r="A63">
        <f>ROW(Source!A38)</f>
        <v>38</v>
      </c>
      <c r="B63">
        <v>47641669</v>
      </c>
      <c r="C63">
        <v>47638667</v>
      </c>
      <c r="D63">
        <v>36883789</v>
      </c>
      <c r="E63">
        <v>1</v>
      </c>
      <c r="F63">
        <v>1</v>
      </c>
      <c r="G63">
        <v>1</v>
      </c>
      <c r="H63">
        <v>2</v>
      </c>
      <c r="I63" t="s">
        <v>783</v>
      </c>
      <c r="J63" t="s">
        <v>784</v>
      </c>
      <c r="K63" t="s">
        <v>785</v>
      </c>
      <c r="L63">
        <v>1368</v>
      </c>
      <c r="N63">
        <v>1011</v>
      </c>
      <c r="O63" t="s">
        <v>776</v>
      </c>
      <c r="P63" t="s">
        <v>776</v>
      </c>
      <c r="Q63">
        <v>1</v>
      </c>
      <c r="W63">
        <v>0</v>
      </c>
      <c r="X63">
        <v>792402865</v>
      </c>
      <c r="Y63">
        <v>2.7139999999999995</v>
      </c>
      <c r="AA63">
        <v>0</v>
      </c>
      <c r="AB63">
        <v>1.2</v>
      </c>
      <c r="AC63">
        <v>0</v>
      </c>
      <c r="AD63">
        <v>0</v>
      </c>
      <c r="AE63">
        <v>0</v>
      </c>
      <c r="AF63">
        <v>1.2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2.36</v>
      </c>
      <c r="AU63" t="s">
        <v>52</v>
      </c>
      <c r="AV63">
        <v>0</v>
      </c>
      <c r="AW63">
        <v>2</v>
      </c>
      <c r="AX63">
        <v>47638669</v>
      </c>
      <c r="AY63">
        <v>1</v>
      </c>
      <c r="AZ63">
        <v>0</v>
      </c>
      <c r="BA63">
        <v>62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Y63*Source!I38</f>
        <v>14.112799999999998</v>
      </c>
      <c r="CY63">
        <f>AB63</f>
        <v>1.2</v>
      </c>
      <c r="CZ63">
        <f>AF63</f>
        <v>1.2</v>
      </c>
      <c r="DA63">
        <f>AJ63</f>
        <v>1</v>
      </c>
      <c r="DB63">
        <f>ROUND((ROUND(AT63*CZ63,2)*1.15),6)</f>
        <v>3.2545000000000002</v>
      </c>
      <c r="DC63">
        <f>ROUND((ROUND(AT63*AG63,2)*1.15),6)</f>
        <v>0</v>
      </c>
    </row>
    <row r="64" spans="1:107" x14ac:dyDescent="0.2">
      <c r="A64">
        <f>ROW(Source!A38)</f>
        <v>38</v>
      </c>
      <c r="B64">
        <v>47641669</v>
      </c>
      <c r="C64">
        <v>47638667</v>
      </c>
      <c r="D64">
        <v>36883883</v>
      </c>
      <c r="E64">
        <v>1</v>
      </c>
      <c r="F64">
        <v>1</v>
      </c>
      <c r="G64">
        <v>1</v>
      </c>
      <c r="H64">
        <v>2</v>
      </c>
      <c r="I64" t="s">
        <v>837</v>
      </c>
      <c r="J64" t="s">
        <v>838</v>
      </c>
      <c r="K64" t="s">
        <v>839</v>
      </c>
      <c r="L64">
        <v>1368</v>
      </c>
      <c r="N64">
        <v>1011</v>
      </c>
      <c r="O64" t="s">
        <v>776</v>
      </c>
      <c r="P64" t="s">
        <v>776</v>
      </c>
      <c r="Q64">
        <v>1</v>
      </c>
      <c r="W64">
        <v>0</v>
      </c>
      <c r="X64">
        <v>-2111251057</v>
      </c>
      <c r="Y64">
        <v>27.323999999999998</v>
      </c>
      <c r="AA64">
        <v>0</v>
      </c>
      <c r="AB64">
        <v>32.5</v>
      </c>
      <c r="AC64">
        <v>0</v>
      </c>
      <c r="AD64">
        <v>0</v>
      </c>
      <c r="AE64">
        <v>0</v>
      </c>
      <c r="AF64">
        <v>32.5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23.76</v>
      </c>
      <c r="AU64" t="s">
        <v>52</v>
      </c>
      <c r="AV64">
        <v>0</v>
      </c>
      <c r="AW64">
        <v>2</v>
      </c>
      <c r="AX64">
        <v>47638670</v>
      </c>
      <c r="AY64">
        <v>1</v>
      </c>
      <c r="AZ64">
        <v>0</v>
      </c>
      <c r="BA64">
        <v>63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Y64*Source!I38</f>
        <v>142.0848</v>
      </c>
      <c r="CY64">
        <f>AB64</f>
        <v>32.5</v>
      </c>
      <c r="CZ64">
        <f>AF64</f>
        <v>32.5</v>
      </c>
      <c r="DA64">
        <f>AJ64</f>
        <v>1</v>
      </c>
      <c r="DB64">
        <f>ROUND((ROUND(AT64*CZ64,2)*1.15),6)</f>
        <v>888.03</v>
      </c>
      <c r="DC64">
        <f>ROUND((ROUND(AT64*AG64,2)*1.15),6)</f>
        <v>0</v>
      </c>
    </row>
    <row r="65" spans="1:107" x14ac:dyDescent="0.2">
      <c r="A65">
        <f>ROW(Source!A38)</f>
        <v>38</v>
      </c>
      <c r="B65">
        <v>47641669</v>
      </c>
      <c r="C65">
        <v>47638667</v>
      </c>
      <c r="D65">
        <v>36884481</v>
      </c>
      <c r="E65">
        <v>1</v>
      </c>
      <c r="F65">
        <v>1</v>
      </c>
      <c r="G65">
        <v>1</v>
      </c>
      <c r="H65">
        <v>2</v>
      </c>
      <c r="I65" t="s">
        <v>840</v>
      </c>
      <c r="J65" t="s">
        <v>841</v>
      </c>
      <c r="K65" t="s">
        <v>842</v>
      </c>
      <c r="L65">
        <v>1368</v>
      </c>
      <c r="N65">
        <v>1011</v>
      </c>
      <c r="O65" t="s">
        <v>776</v>
      </c>
      <c r="P65" t="s">
        <v>776</v>
      </c>
      <c r="Q65">
        <v>1</v>
      </c>
      <c r="W65">
        <v>0</v>
      </c>
      <c r="X65">
        <v>1518765163</v>
      </c>
      <c r="Y65">
        <v>54.647999999999996</v>
      </c>
      <c r="AA65">
        <v>0</v>
      </c>
      <c r="AB65">
        <v>1.53</v>
      </c>
      <c r="AC65">
        <v>0</v>
      </c>
      <c r="AD65">
        <v>0</v>
      </c>
      <c r="AE65">
        <v>0</v>
      </c>
      <c r="AF65">
        <v>1.53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47.52</v>
      </c>
      <c r="AU65" t="s">
        <v>52</v>
      </c>
      <c r="AV65">
        <v>0</v>
      </c>
      <c r="AW65">
        <v>2</v>
      </c>
      <c r="AX65">
        <v>47638671</v>
      </c>
      <c r="AY65">
        <v>1</v>
      </c>
      <c r="AZ65">
        <v>0</v>
      </c>
      <c r="BA65">
        <v>64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Y65*Source!I38</f>
        <v>284.1696</v>
      </c>
      <c r="CY65">
        <f>AB65</f>
        <v>1.53</v>
      </c>
      <c r="CZ65">
        <f>AF65</f>
        <v>1.53</v>
      </c>
      <c r="DA65">
        <f>AJ65</f>
        <v>1</v>
      </c>
      <c r="DB65">
        <f>ROUND((ROUND(AT65*CZ65,2)*1.15),6)</f>
        <v>83.616500000000002</v>
      </c>
      <c r="DC65">
        <f>ROUND((ROUND(AT65*AG65,2)*1.15),6)</f>
        <v>0</v>
      </c>
    </row>
    <row r="66" spans="1:107" x14ac:dyDescent="0.2">
      <c r="A66">
        <f>ROW(Source!A38)</f>
        <v>38</v>
      </c>
      <c r="B66">
        <v>47641669</v>
      </c>
      <c r="C66">
        <v>47638667</v>
      </c>
      <c r="D66">
        <v>36800140</v>
      </c>
      <c r="E66">
        <v>1</v>
      </c>
      <c r="F66">
        <v>1</v>
      </c>
      <c r="G66">
        <v>1</v>
      </c>
      <c r="H66">
        <v>3</v>
      </c>
      <c r="I66" t="s">
        <v>843</v>
      </c>
      <c r="J66" t="s">
        <v>844</v>
      </c>
      <c r="K66" t="s">
        <v>845</v>
      </c>
      <c r="L66">
        <v>1339</v>
      </c>
      <c r="N66">
        <v>1007</v>
      </c>
      <c r="O66" t="s">
        <v>50</v>
      </c>
      <c r="P66" t="s">
        <v>50</v>
      </c>
      <c r="Q66">
        <v>1</v>
      </c>
      <c r="W66">
        <v>0</v>
      </c>
      <c r="X66">
        <v>1706747518</v>
      </c>
      <c r="Y66">
        <v>0.26</v>
      </c>
      <c r="AA66">
        <v>38.51</v>
      </c>
      <c r="AB66">
        <v>0</v>
      </c>
      <c r="AC66">
        <v>0</v>
      </c>
      <c r="AD66">
        <v>0</v>
      </c>
      <c r="AE66">
        <v>38.51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0.26</v>
      </c>
      <c r="AU66" t="s">
        <v>3</v>
      </c>
      <c r="AV66">
        <v>0</v>
      </c>
      <c r="AW66">
        <v>2</v>
      </c>
      <c r="AX66">
        <v>47638672</v>
      </c>
      <c r="AY66">
        <v>1</v>
      </c>
      <c r="AZ66">
        <v>0</v>
      </c>
      <c r="BA66">
        <v>65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Y66*Source!I38</f>
        <v>1.3520000000000001</v>
      </c>
      <c r="CY66">
        <f>AA66</f>
        <v>38.51</v>
      </c>
      <c r="CZ66">
        <f>AE66</f>
        <v>38.51</v>
      </c>
      <c r="DA66">
        <f>AI66</f>
        <v>1</v>
      </c>
      <c r="DB66">
        <f>ROUND(ROUND(AT66*CZ66,2),6)</f>
        <v>10.01</v>
      </c>
      <c r="DC66">
        <f>ROUND(ROUND(AT66*AG66,2),6)</f>
        <v>0</v>
      </c>
    </row>
    <row r="67" spans="1:107" x14ac:dyDescent="0.2">
      <c r="A67">
        <f>ROW(Source!A38)</f>
        <v>38</v>
      </c>
      <c r="B67">
        <v>47641669</v>
      </c>
      <c r="C67">
        <v>47638667</v>
      </c>
      <c r="D67">
        <v>36800159</v>
      </c>
      <c r="E67">
        <v>1</v>
      </c>
      <c r="F67">
        <v>1</v>
      </c>
      <c r="G67">
        <v>1</v>
      </c>
      <c r="H67">
        <v>3</v>
      </c>
      <c r="I67" t="s">
        <v>789</v>
      </c>
      <c r="J67" t="s">
        <v>790</v>
      </c>
      <c r="K67" t="s">
        <v>791</v>
      </c>
      <c r="L67">
        <v>1339</v>
      </c>
      <c r="N67">
        <v>1007</v>
      </c>
      <c r="O67" t="s">
        <v>50</v>
      </c>
      <c r="P67" t="s">
        <v>50</v>
      </c>
      <c r="Q67">
        <v>1</v>
      </c>
      <c r="W67">
        <v>0</v>
      </c>
      <c r="X67">
        <v>1262771840</v>
      </c>
      <c r="Y67">
        <v>2</v>
      </c>
      <c r="AA67">
        <v>6.22</v>
      </c>
      <c r="AB67">
        <v>0</v>
      </c>
      <c r="AC67">
        <v>0</v>
      </c>
      <c r="AD67">
        <v>0</v>
      </c>
      <c r="AE67">
        <v>6.22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2</v>
      </c>
      <c r="AU67" t="s">
        <v>3</v>
      </c>
      <c r="AV67">
        <v>0</v>
      </c>
      <c r="AW67">
        <v>2</v>
      </c>
      <c r="AX67">
        <v>47638673</v>
      </c>
      <c r="AY67">
        <v>1</v>
      </c>
      <c r="AZ67">
        <v>0</v>
      </c>
      <c r="BA67">
        <v>66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Y67*Source!I38</f>
        <v>10.4</v>
      </c>
      <c r="CY67">
        <f>AA67</f>
        <v>6.22</v>
      </c>
      <c r="CZ67">
        <f>AE67</f>
        <v>6.22</v>
      </c>
      <c r="DA67">
        <f>AI67</f>
        <v>1</v>
      </c>
      <c r="DB67">
        <f>ROUND(ROUND(AT67*CZ67,2),6)</f>
        <v>12.44</v>
      </c>
      <c r="DC67">
        <f>ROUND(ROUND(AT67*AG67,2),6)</f>
        <v>0</v>
      </c>
    </row>
    <row r="68" spans="1:107" x14ac:dyDescent="0.2">
      <c r="A68">
        <f>ROW(Source!A38)</f>
        <v>38</v>
      </c>
      <c r="B68">
        <v>47641669</v>
      </c>
      <c r="C68">
        <v>47638667</v>
      </c>
      <c r="D68">
        <v>36799072</v>
      </c>
      <c r="E68">
        <v>17</v>
      </c>
      <c r="F68">
        <v>1</v>
      </c>
      <c r="G68">
        <v>1</v>
      </c>
      <c r="H68">
        <v>3</v>
      </c>
      <c r="I68" t="s">
        <v>31</v>
      </c>
      <c r="J68" t="s">
        <v>3</v>
      </c>
      <c r="K68" t="s">
        <v>32</v>
      </c>
      <c r="L68">
        <v>1348</v>
      </c>
      <c r="N68">
        <v>1009</v>
      </c>
      <c r="O68" t="s">
        <v>19</v>
      </c>
      <c r="P68" t="s">
        <v>19</v>
      </c>
      <c r="Q68">
        <v>1000</v>
      </c>
      <c r="W68">
        <v>0</v>
      </c>
      <c r="X68">
        <v>-179832266</v>
      </c>
      <c r="Y68">
        <v>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3</v>
      </c>
      <c r="AT68">
        <v>1</v>
      </c>
      <c r="AU68" t="s">
        <v>3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3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Y68*Source!I38</f>
        <v>5.2</v>
      </c>
      <c r="CY68">
        <f>AA68</f>
        <v>0</v>
      </c>
      <c r="CZ68">
        <f>AE68</f>
        <v>0</v>
      </c>
      <c r="DA68">
        <f>AI68</f>
        <v>1</v>
      </c>
      <c r="DB68">
        <f>ROUND(ROUND(AT68*CZ68,2),6)</f>
        <v>0</v>
      </c>
      <c r="DC68">
        <f>ROUND(ROUND(AT68*AG68,2),6)</f>
        <v>0</v>
      </c>
    </row>
    <row r="69" spans="1:107" x14ac:dyDescent="0.2">
      <c r="A69">
        <f>ROW(Source!A41)</f>
        <v>41</v>
      </c>
      <c r="B69">
        <v>47636896</v>
      </c>
      <c r="C69">
        <v>47638674</v>
      </c>
      <c r="D69">
        <v>37065248</v>
      </c>
      <c r="E69">
        <v>1</v>
      </c>
      <c r="F69">
        <v>1</v>
      </c>
      <c r="G69">
        <v>1</v>
      </c>
      <c r="H69">
        <v>1</v>
      </c>
      <c r="I69" t="s">
        <v>768</v>
      </c>
      <c r="J69" t="s">
        <v>3</v>
      </c>
      <c r="K69" t="s">
        <v>769</v>
      </c>
      <c r="L69">
        <v>1191</v>
      </c>
      <c r="N69">
        <v>1013</v>
      </c>
      <c r="O69" t="s">
        <v>770</v>
      </c>
      <c r="P69" t="s">
        <v>770</v>
      </c>
      <c r="Q69">
        <v>1</v>
      </c>
      <c r="W69">
        <v>0</v>
      </c>
      <c r="X69">
        <v>-400197608</v>
      </c>
      <c r="Y69">
        <v>52.071999999999996</v>
      </c>
      <c r="AA69">
        <v>0</v>
      </c>
      <c r="AB69">
        <v>0</v>
      </c>
      <c r="AC69">
        <v>0</v>
      </c>
      <c r="AD69">
        <v>8.5299999999999994</v>
      </c>
      <c r="AE69">
        <v>0</v>
      </c>
      <c r="AF69">
        <v>0</v>
      </c>
      <c r="AG69">
        <v>0</v>
      </c>
      <c r="AH69">
        <v>8.5299999999999994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45.28</v>
      </c>
      <c r="AU69" t="s">
        <v>52</v>
      </c>
      <c r="AV69">
        <v>1</v>
      </c>
      <c r="AW69">
        <v>2</v>
      </c>
      <c r="AX69">
        <v>47638675</v>
      </c>
      <c r="AY69">
        <v>1</v>
      </c>
      <c r="AZ69">
        <v>0</v>
      </c>
      <c r="BA69">
        <v>67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270.77440000000001</v>
      </c>
      <c r="CY69">
        <f>AD69</f>
        <v>8.5299999999999994</v>
      </c>
      <c r="CZ69">
        <f>AH69</f>
        <v>8.5299999999999994</v>
      </c>
      <c r="DA69">
        <f>AL69</f>
        <v>1</v>
      </c>
      <c r="DB69">
        <f>ROUND((ROUND(AT69*CZ69,2)*1.15),6)</f>
        <v>444.17599999999999</v>
      </c>
      <c r="DC69">
        <f>ROUND((ROUND(AT69*AG69,2)*1.15),6)</f>
        <v>0</v>
      </c>
    </row>
    <row r="70" spans="1:107" x14ac:dyDescent="0.2">
      <c r="A70">
        <f>ROW(Source!A41)</f>
        <v>41</v>
      </c>
      <c r="B70">
        <v>47636896</v>
      </c>
      <c r="C70">
        <v>47638674</v>
      </c>
      <c r="D70">
        <v>36883789</v>
      </c>
      <c r="E70">
        <v>1</v>
      </c>
      <c r="F70">
        <v>1</v>
      </c>
      <c r="G70">
        <v>1</v>
      </c>
      <c r="H70">
        <v>2</v>
      </c>
      <c r="I70" t="s">
        <v>783</v>
      </c>
      <c r="J70" t="s">
        <v>784</v>
      </c>
      <c r="K70" t="s">
        <v>785</v>
      </c>
      <c r="L70">
        <v>1368</v>
      </c>
      <c r="N70">
        <v>1011</v>
      </c>
      <c r="O70" t="s">
        <v>776</v>
      </c>
      <c r="P70" t="s">
        <v>776</v>
      </c>
      <c r="Q70">
        <v>1</v>
      </c>
      <c r="W70">
        <v>0</v>
      </c>
      <c r="X70">
        <v>792402865</v>
      </c>
      <c r="Y70">
        <v>2.7139999999999995</v>
      </c>
      <c r="AA70">
        <v>0</v>
      </c>
      <c r="AB70">
        <v>1.2</v>
      </c>
      <c r="AC70">
        <v>0</v>
      </c>
      <c r="AD70">
        <v>0</v>
      </c>
      <c r="AE70">
        <v>0</v>
      </c>
      <c r="AF70">
        <v>1.2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2.36</v>
      </c>
      <c r="AU70" t="s">
        <v>52</v>
      </c>
      <c r="AV70">
        <v>0</v>
      </c>
      <c r="AW70">
        <v>2</v>
      </c>
      <c r="AX70">
        <v>47638676</v>
      </c>
      <c r="AY70">
        <v>1</v>
      </c>
      <c r="AZ70">
        <v>0</v>
      </c>
      <c r="BA70">
        <v>68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14.112799999999998</v>
      </c>
      <c r="CY70">
        <f>AB70</f>
        <v>1.2</v>
      </c>
      <c r="CZ70">
        <f>AF70</f>
        <v>1.2</v>
      </c>
      <c r="DA70">
        <f>AJ70</f>
        <v>1</v>
      </c>
      <c r="DB70">
        <f>ROUND((ROUND(AT70*CZ70,2)*1.15),6)</f>
        <v>3.2545000000000002</v>
      </c>
      <c r="DC70">
        <f>ROUND((ROUND(AT70*AG70,2)*1.15),6)</f>
        <v>0</v>
      </c>
    </row>
    <row r="71" spans="1:107" x14ac:dyDescent="0.2">
      <c r="A71">
        <f>ROW(Source!A41)</f>
        <v>41</v>
      </c>
      <c r="B71">
        <v>47636896</v>
      </c>
      <c r="C71">
        <v>47638674</v>
      </c>
      <c r="D71">
        <v>36883883</v>
      </c>
      <c r="E71">
        <v>1</v>
      </c>
      <c r="F71">
        <v>1</v>
      </c>
      <c r="G71">
        <v>1</v>
      </c>
      <c r="H71">
        <v>2</v>
      </c>
      <c r="I71" t="s">
        <v>837</v>
      </c>
      <c r="J71" t="s">
        <v>838</v>
      </c>
      <c r="K71" t="s">
        <v>839</v>
      </c>
      <c r="L71">
        <v>1368</v>
      </c>
      <c r="N71">
        <v>1011</v>
      </c>
      <c r="O71" t="s">
        <v>776</v>
      </c>
      <c r="P71" t="s">
        <v>776</v>
      </c>
      <c r="Q71">
        <v>1</v>
      </c>
      <c r="W71">
        <v>0</v>
      </c>
      <c r="X71">
        <v>-2111251057</v>
      </c>
      <c r="Y71">
        <v>23.563499999999998</v>
      </c>
      <c r="AA71">
        <v>0</v>
      </c>
      <c r="AB71">
        <v>32.5</v>
      </c>
      <c r="AC71">
        <v>0</v>
      </c>
      <c r="AD71">
        <v>0</v>
      </c>
      <c r="AE71">
        <v>0</v>
      </c>
      <c r="AF71">
        <v>32.5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20.49</v>
      </c>
      <c r="AU71" t="s">
        <v>52</v>
      </c>
      <c r="AV71">
        <v>0</v>
      </c>
      <c r="AW71">
        <v>2</v>
      </c>
      <c r="AX71">
        <v>47638677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Y71*Source!I41</f>
        <v>122.53019999999999</v>
      </c>
      <c r="CY71">
        <f>AB71</f>
        <v>32.5</v>
      </c>
      <c r="CZ71">
        <f>AF71</f>
        <v>32.5</v>
      </c>
      <c r="DA71">
        <f>AJ71</f>
        <v>1</v>
      </c>
      <c r="DB71">
        <f>ROUND((ROUND(AT71*CZ71,2)*1.15),6)</f>
        <v>765.81949999999995</v>
      </c>
      <c r="DC71">
        <f>ROUND((ROUND(AT71*AG71,2)*1.15),6)</f>
        <v>0</v>
      </c>
    </row>
    <row r="72" spans="1:107" x14ac:dyDescent="0.2">
      <c r="A72">
        <f>ROW(Source!A41)</f>
        <v>41</v>
      </c>
      <c r="B72">
        <v>47636896</v>
      </c>
      <c r="C72">
        <v>47638674</v>
      </c>
      <c r="D72">
        <v>36884481</v>
      </c>
      <c r="E72">
        <v>1</v>
      </c>
      <c r="F72">
        <v>1</v>
      </c>
      <c r="G72">
        <v>1</v>
      </c>
      <c r="H72">
        <v>2</v>
      </c>
      <c r="I72" t="s">
        <v>840</v>
      </c>
      <c r="J72" t="s">
        <v>841</v>
      </c>
      <c r="K72" t="s">
        <v>842</v>
      </c>
      <c r="L72">
        <v>1368</v>
      </c>
      <c r="N72">
        <v>1011</v>
      </c>
      <c r="O72" t="s">
        <v>776</v>
      </c>
      <c r="P72" t="s">
        <v>776</v>
      </c>
      <c r="Q72">
        <v>1</v>
      </c>
      <c r="W72">
        <v>0</v>
      </c>
      <c r="X72">
        <v>1518765163</v>
      </c>
      <c r="Y72">
        <v>47.126999999999995</v>
      </c>
      <c r="AA72">
        <v>0</v>
      </c>
      <c r="AB72">
        <v>1.53</v>
      </c>
      <c r="AC72">
        <v>0</v>
      </c>
      <c r="AD72">
        <v>0</v>
      </c>
      <c r="AE72">
        <v>0</v>
      </c>
      <c r="AF72">
        <v>1.53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40.98</v>
      </c>
      <c r="AU72" t="s">
        <v>52</v>
      </c>
      <c r="AV72">
        <v>0</v>
      </c>
      <c r="AW72">
        <v>2</v>
      </c>
      <c r="AX72">
        <v>47638678</v>
      </c>
      <c r="AY72">
        <v>1</v>
      </c>
      <c r="AZ72">
        <v>0</v>
      </c>
      <c r="BA72">
        <v>70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Y72*Source!I41</f>
        <v>245.06039999999999</v>
      </c>
      <c r="CY72">
        <f>AB72</f>
        <v>1.53</v>
      </c>
      <c r="CZ72">
        <f>AF72</f>
        <v>1.53</v>
      </c>
      <c r="DA72">
        <f>AJ72</f>
        <v>1</v>
      </c>
      <c r="DB72">
        <f>ROUND((ROUND(AT72*CZ72,2)*1.15),6)</f>
        <v>72.105000000000004</v>
      </c>
      <c r="DC72">
        <f>ROUND((ROUND(AT72*AG72,2)*1.15),6)</f>
        <v>0</v>
      </c>
    </row>
    <row r="73" spans="1:107" x14ac:dyDescent="0.2">
      <c r="A73">
        <f>ROW(Source!A41)</f>
        <v>41</v>
      </c>
      <c r="B73">
        <v>47636896</v>
      </c>
      <c r="C73">
        <v>47638674</v>
      </c>
      <c r="D73">
        <v>36800140</v>
      </c>
      <c r="E73">
        <v>1</v>
      </c>
      <c r="F73">
        <v>1</v>
      </c>
      <c r="G73">
        <v>1</v>
      </c>
      <c r="H73">
        <v>3</v>
      </c>
      <c r="I73" t="s">
        <v>843</v>
      </c>
      <c r="J73" t="s">
        <v>844</v>
      </c>
      <c r="K73" t="s">
        <v>845</v>
      </c>
      <c r="L73">
        <v>1339</v>
      </c>
      <c r="N73">
        <v>1007</v>
      </c>
      <c r="O73" t="s">
        <v>50</v>
      </c>
      <c r="P73" t="s">
        <v>50</v>
      </c>
      <c r="Q73">
        <v>1</v>
      </c>
      <c r="W73">
        <v>0</v>
      </c>
      <c r="X73">
        <v>1706747518</v>
      </c>
      <c r="Y73">
        <v>0.26</v>
      </c>
      <c r="AA73">
        <v>38.51</v>
      </c>
      <c r="AB73">
        <v>0</v>
      </c>
      <c r="AC73">
        <v>0</v>
      </c>
      <c r="AD73">
        <v>0</v>
      </c>
      <c r="AE73">
        <v>38.51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0.26</v>
      </c>
      <c r="AU73" t="s">
        <v>3</v>
      </c>
      <c r="AV73">
        <v>0</v>
      </c>
      <c r="AW73">
        <v>2</v>
      </c>
      <c r="AX73">
        <v>47638679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Y73*Source!I41</f>
        <v>1.3520000000000001</v>
      </c>
      <c r="CY73">
        <f>AA73</f>
        <v>38.51</v>
      </c>
      <c r="CZ73">
        <f>AE73</f>
        <v>38.51</v>
      </c>
      <c r="DA73">
        <f>AI73</f>
        <v>1</v>
      </c>
      <c r="DB73">
        <f>ROUND(ROUND(AT73*CZ73,2),6)</f>
        <v>10.01</v>
      </c>
      <c r="DC73">
        <f>ROUND(ROUND(AT73*AG73,2),6)</f>
        <v>0</v>
      </c>
    </row>
    <row r="74" spans="1:107" x14ac:dyDescent="0.2">
      <c r="A74">
        <f>ROW(Source!A41)</f>
        <v>41</v>
      </c>
      <c r="B74">
        <v>47636896</v>
      </c>
      <c r="C74">
        <v>47638674</v>
      </c>
      <c r="D74">
        <v>36800159</v>
      </c>
      <c r="E74">
        <v>1</v>
      </c>
      <c r="F74">
        <v>1</v>
      </c>
      <c r="G74">
        <v>1</v>
      </c>
      <c r="H74">
        <v>3</v>
      </c>
      <c r="I74" t="s">
        <v>789</v>
      </c>
      <c r="J74" t="s">
        <v>790</v>
      </c>
      <c r="K74" t="s">
        <v>791</v>
      </c>
      <c r="L74">
        <v>1339</v>
      </c>
      <c r="N74">
        <v>1007</v>
      </c>
      <c r="O74" t="s">
        <v>50</v>
      </c>
      <c r="P74" t="s">
        <v>50</v>
      </c>
      <c r="Q74">
        <v>1</v>
      </c>
      <c r="W74">
        <v>0</v>
      </c>
      <c r="X74">
        <v>1262771840</v>
      </c>
      <c r="Y74">
        <v>2</v>
      </c>
      <c r="AA74">
        <v>6.22</v>
      </c>
      <c r="AB74">
        <v>0</v>
      </c>
      <c r="AC74">
        <v>0</v>
      </c>
      <c r="AD74">
        <v>0</v>
      </c>
      <c r="AE74">
        <v>6.22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2</v>
      </c>
      <c r="AU74" t="s">
        <v>3</v>
      </c>
      <c r="AV74">
        <v>0</v>
      </c>
      <c r="AW74">
        <v>2</v>
      </c>
      <c r="AX74">
        <v>47638680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Y74*Source!I41</f>
        <v>10.4</v>
      </c>
      <c r="CY74">
        <f>AA74</f>
        <v>6.22</v>
      </c>
      <c r="CZ74">
        <f>AE74</f>
        <v>6.22</v>
      </c>
      <c r="DA74">
        <f>AI74</f>
        <v>1</v>
      </c>
      <c r="DB74">
        <f>ROUND(ROUND(AT74*CZ74,2),6)</f>
        <v>12.44</v>
      </c>
      <c r="DC74">
        <f>ROUND(ROUND(AT74*AG74,2),6)</f>
        <v>0</v>
      </c>
    </row>
    <row r="75" spans="1:107" x14ac:dyDescent="0.2">
      <c r="A75">
        <f>ROW(Source!A41)</f>
        <v>41</v>
      </c>
      <c r="B75">
        <v>47636896</v>
      </c>
      <c r="C75">
        <v>47638674</v>
      </c>
      <c r="D75">
        <v>36799072</v>
      </c>
      <c r="E75">
        <v>17</v>
      </c>
      <c r="F75">
        <v>1</v>
      </c>
      <c r="G75">
        <v>1</v>
      </c>
      <c r="H75">
        <v>3</v>
      </c>
      <c r="I75" t="s">
        <v>31</v>
      </c>
      <c r="J75" t="s">
        <v>3</v>
      </c>
      <c r="K75" t="s">
        <v>32</v>
      </c>
      <c r="L75">
        <v>1348</v>
      </c>
      <c r="N75">
        <v>1009</v>
      </c>
      <c r="O75" t="s">
        <v>19</v>
      </c>
      <c r="P75" t="s">
        <v>19</v>
      </c>
      <c r="Q75">
        <v>1000</v>
      </c>
      <c r="W75">
        <v>0</v>
      </c>
      <c r="X75">
        <v>-179832266</v>
      </c>
      <c r="Y75">
        <v>1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1</v>
      </c>
      <c r="AU75" t="s">
        <v>3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Y75*Source!I41</f>
        <v>5.2</v>
      </c>
      <c r="CY75">
        <f>AA75</f>
        <v>0</v>
      </c>
      <c r="CZ75">
        <f>AE75</f>
        <v>0</v>
      </c>
      <c r="DA75">
        <f>AI75</f>
        <v>1</v>
      </c>
      <c r="DB75">
        <f>ROUND(ROUND(AT75*CZ75,2),6)</f>
        <v>0</v>
      </c>
      <c r="DC75">
        <f>ROUND(ROUND(AT75*AG75,2),6)</f>
        <v>0</v>
      </c>
    </row>
    <row r="76" spans="1:107" x14ac:dyDescent="0.2">
      <c r="A76">
        <f>ROW(Source!A42)</f>
        <v>42</v>
      </c>
      <c r="B76">
        <v>47641669</v>
      </c>
      <c r="C76">
        <v>47638674</v>
      </c>
      <c r="D76">
        <v>37065248</v>
      </c>
      <c r="E76">
        <v>1</v>
      </c>
      <c r="F76">
        <v>1</v>
      </c>
      <c r="G76">
        <v>1</v>
      </c>
      <c r="H76">
        <v>1</v>
      </c>
      <c r="I76" t="s">
        <v>768</v>
      </c>
      <c r="J76" t="s">
        <v>3</v>
      </c>
      <c r="K76" t="s">
        <v>769</v>
      </c>
      <c r="L76">
        <v>1191</v>
      </c>
      <c r="N76">
        <v>1013</v>
      </c>
      <c r="O76" t="s">
        <v>770</v>
      </c>
      <c r="P76" t="s">
        <v>770</v>
      </c>
      <c r="Q76">
        <v>1</v>
      </c>
      <c r="W76">
        <v>0</v>
      </c>
      <c r="X76">
        <v>-400197608</v>
      </c>
      <c r="Y76">
        <v>52.071999999999996</v>
      </c>
      <c r="AA76">
        <v>0</v>
      </c>
      <c r="AB76">
        <v>0</v>
      </c>
      <c r="AC76">
        <v>0</v>
      </c>
      <c r="AD76">
        <v>8.5299999999999994</v>
      </c>
      <c r="AE76">
        <v>0</v>
      </c>
      <c r="AF76">
        <v>0</v>
      </c>
      <c r="AG76">
        <v>0</v>
      </c>
      <c r="AH76">
        <v>8.5299999999999994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45.28</v>
      </c>
      <c r="AU76" t="s">
        <v>52</v>
      </c>
      <c r="AV76">
        <v>1</v>
      </c>
      <c r="AW76">
        <v>2</v>
      </c>
      <c r="AX76">
        <v>47638675</v>
      </c>
      <c r="AY76">
        <v>1</v>
      </c>
      <c r="AZ76">
        <v>0</v>
      </c>
      <c r="BA76">
        <v>73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Y76*Source!I42</f>
        <v>270.77440000000001</v>
      </c>
      <c r="CY76">
        <f>AD76</f>
        <v>8.5299999999999994</v>
      </c>
      <c r="CZ76">
        <f>AH76</f>
        <v>8.5299999999999994</v>
      </c>
      <c r="DA76">
        <f>AL76</f>
        <v>1</v>
      </c>
      <c r="DB76">
        <f>ROUND((ROUND(AT76*CZ76,2)*1.15),6)</f>
        <v>444.17599999999999</v>
      </c>
      <c r="DC76">
        <f>ROUND((ROUND(AT76*AG76,2)*1.15),6)</f>
        <v>0</v>
      </c>
    </row>
    <row r="77" spans="1:107" x14ac:dyDescent="0.2">
      <c r="A77">
        <f>ROW(Source!A42)</f>
        <v>42</v>
      </c>
      <c r="B77">
        <v>47641669</v>
      </c>
      <c r="C77">
        <v>47638674</v>
      </c>
      <c r="D77">
        <v>36883789</v>
      </c>
      <c r="E77">
        <v>1</v>
      </c>
      <c r="F77">
        <v>1</v>
      </c>
      <c r="G77">
        <v>1</v>
      </c>
      <c r="H77">
        <v>2</v>
      </c>
      <c r="I77" t="s">
        <v>783</v>
      </c>
      <c r="J77" t="s">
        <v>784</v>
      </c>
      <c r="K77" t="s">
        <v>785</v>
      </c>
      <c r="L77">
        <v>1368</v>
      </c>
      <c r="N77">
        <v>1011</v>
      </c>
      <c r="O77" t="s">
        <v>776</v>
      </c>
      <c r="P77" t="s">
        <v>776</v>
      </c>
      <c r="Q77">
        <v>1</v>
      </c>
      <c r="W77">
        <v>0</v>
      </c>
      <c r="X77">
        <v>792402865</v>
      </c>
      <c r="Y77">
        <v>2.7139999999999995</v>
      </c>
      <c r="AA77">
        <v>0</v>
      </c>
      <c r="AB77">
        <v>1.2</v>
      </c>
      <c r="AC77">
        <v>0</v>
      </c>
      <c r="AD77">
        <v>0</v>
      </c>
      <c r="AE77">
        <v>0</v>
      </c>
      <c r="AF77">
        <v>1.2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2.36</v>
      </c>
      <c r="AU77" t="s">
        <v>52</v>
      </c>
      <c r="AV77">
        <v>0</v>
      </c>
      <c r="AW77">
        <v>2</v>
      </c>
      <c r="AX77">
        <v>47638676</v>
      </c>
      <c r="AY77">
        <v>1</v>
      </c>
      <c r="AZ77">
        <v>0</v>
      </c>
      <c r="BA77">
        <v>74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Y77*Source!I42</f>
        <v>14.112799999999998</v>
      </c>
      <c r="CY77">
        <f>AB77</f>
        <v>1.2</v>
      </c>
      <c r="CZ77">
        <f>AF77</f>
        <v>1.2</v>
      </c>
      <c r="DA77">
        <f>AJ77</f>
        <v>1</v>
      </c>
      <c r="DB77">
        <f>ROUND((ROUND(AT77*CZ77,2)*1.15),6)</f>
        <v>3.2545000000000002</v>
      </c>
      <c r="DC77">
        <f>ROUND((ROUND(AT77*AG77,2)*1.15),6)</f>
        <v>0</v>
      </c>
    </row>
    <row r="78" spans="1:107" x14ac:dyDescent="0.2">
      <c r="A78">
        <f>ROW(Source!A42)</f>
        <v>42</v>
      </c>
      <c r="B78">
        <v>47641669</v>
      </c>
      <c r="C78">
        <v>47638674</v>
      </c>
      <c r="D78">
        <v>36883883</v>
      </c>
      <c r="E78">
        <v>1</v>
      </c>
      <c r="F78">
        <v>1</v>
      </c>
      <c r="G78">
        <v>1</v>
      </c>
      <c r="H78">
        <v>2</v>
      </c>
      <c r="I78" t="s">
        <v>837</v>
      </c>
      <c r="J78" t="s">
        <v>838</v>
      </c>
      <c r="K78" t="s">
        <v>839</v>
      </c>
      <c r="L78">
        <v>1368</v>
      </c>
      <c r="N78">
        <v>1011</v>
      </c>
      <c r="O78" t="s">
        <v>776</v>
      </c>
      <c r="P78" t="s">
        <v>776</v>
      </c>
      <c r="Q78">
        <v>1</v>
      </c>
      <c r="W78">
        <v>0</v>
      </c>
      <c r="X78">
        <v>-2111251057</v>
      </c>
      <c r="Y78">
        <v>23.563499999999998</v>
      </c>
      <c r="AA78">
        <v>0</v>
      </c>
      <c r="AB78">
        <v>32.5</v>
      </c>
      <c r="AC78">
        <v>0</v>
      </c>
      <c r="AD78">
        <v>0</v>
      </c>
      <c r="AE78">
        <v>0</v>
      </c>
      <c r="AF78">
        <v>32.5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20.49</v>
      </c>
      <c r="AU78" t="s">
        <v>52</v>
      </c>
      <c r="AV78">
        <v>0</v>
      </c>
      <c r="AW78">
        <v>2</v>
      </c>
      <c r="AX78">
        <v>47638677</v>
      </c>
      <c r="AY78">
        <v>1</v>
      </c>
      <c r="AZ78">
        <v>0</v>
      </c>
      <c r="BA78">
        <v>75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Y78*Source!I42</f>
        <v>122.53019999999999</v>
      </c>
      <c r="CY78">
        <f>AB78</f>
        <v>32.5</v>
      </c>
      <c r="CZ78">
        <f>AF78</f>
        <v>32.5</v>
      </c>
      <c r="DA78">
        <f>AJ78</f>
        <v>1</v>
      </c>
      <c r="DB78">
        <f>ROUND((ROUND(AT78*CZ78,2)*1.15),6)</f>
        <v>765.81949999999995</v>
      </c>
      <c r="DC78">
        <f>ROUND((ROUND(AT78*AG78,2)*1.15),6)</f>
        <v>0</v>
      </c>
    </row>
    <row r="79" spans="1:107" x14ac:dyDescent="0.2">
      <c r="A79">
        <f>ROW(Source!A42)</f>
        <v>42</v>
      </c>
      <c r="B79">
        <v>47641669</v>
      </c>
      <c r="C79">
        <v>47638674</v>
      </c>
      <c r="D79">
        <v>36884481</v>
      </c>
      <c r="E79">
        <v>1</v>
      </c>
      <c r="F79">
        <v>1</v>
      </c>
      <c r="G79">
        <v>1</v>
      </c>
      <c r="H79">
        <v>2</v>
      </c>
      <c r="I79" t="s">
        <v>840</v>
      </c>
      <c r="J79" t="s">
        <v>841</v>
      </c>
      <c r="K79" t="s">
        <v>842</v>
      </c>
      <c r="L79">
        <v>1368</v>
      </c>
      <c r="N79">
        <v>1011</v>
      </c>
      <c r="O79" t="s">
        <v>776</v>
      </c>
      <c r="P79" t="s">
        <v>776</v>
      </c>
      <c r="Q79">
        <v>1</v>
      </c>
      <c r="W79">
        <v>0</v>
      </c>
      <c r="X79">
        <v>1518765163</v>
      </c>
      <c r="Y79">
        <v>47.126999999999995</v>
      </c>
      <c r="AA79">
        <v>0</v>
      </c>
      <c r="AB79">
        <v>1.53</v>
      </c>
      <c r="AC79">
        <v>0</v>
      </c>
      <c r="AD79">
        <v>0</v>
      </c>
      <c r="AE79">
        <v>0</v>
      </c>
      <c r="AF79">
        <v>1.53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40.98</v>
      </c>
      <c r="AU79" t="s">
        <v>52</v>
      </c>
      <c r="AV79">
        <v>0</v>
      </c>
      <c r="AW79">
        <v>2</v>
      </c>
      <c r="AX79">
        <v>47638678</v>
      </c>
      <c r="AY79">
        <v>1</v>
      </c>
      <c r="AZ79">
        <v>0</v>
      </c>
      <c r="BA79">
        <v>76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Y79*Source!I42</f>
        <v>245.06039999999999</v>
      </c>
      <c r="CY79">
        <f>AB79</f>
        <v>1.53</v>
      </c>
      <c r="CZ79">
        <f>AF79</f>
        <v>1.53</v>
      </c>
      <c r="DA79">
        <f>AJ79</f>
        <v>1</v>
      </c>
      <c r="DB79">
        <f>ROUND((ROUND(AT79*CZ79,2)*1.15),6)</f>
        <v>72.105000000000004</v>
      </c>
      <c r="DC79">
        <f>ROUND((ROUND(AT79*AG79,2)*1.15),6)</f>
        <v>0</v>
      </c>
    </row>
    <row r="80" spans="1:107" x14ac:dyDescent="0.2">
      <c r="A80">
        <f>ROW(Source!A42)</f>
        <v>42</v>
      </c>
      <c r="B80">
        <v>47641669</v>
      </c>
      <c r="C80">
        <v>47638674</v>
      </c>
      <c r="D80">
        <v>36800140</v>
      </c>
      <c r="E80">
        <v>1</v>
      </c>
      <c r="F80">
        <v>1</v>
      </c>
      <c r="G80">
        <v>1</v>
      </c>
      <c r="H80">
        <v>3</v>
      </c>
      <c r="I80" t="s">
        <v>843</v>
      </c>
      <c r="J80" t="s">
        <v>844</v>
      </c>
      <c r="K80" t="s">
        <v>845</v>
      </c>
      <c r="L80">
        <v>1339</v>
      </c>
      <c r="N80">
        <v>1007</v>
      </c>
      <c r="O80" t="s">
        <v>50</v>
      </c>
      <c r="P80" t="s">
        <v>50</v>
      </c>
      <c r="Q80">
        <v>1</v>
      </c>
      <c r="W80">
        <v>0</v>
      </c>
      <c r="X80">
        <v>1706747518</v>
      </c>
      <c r="Y80">
        <v>0.26</v>
      </c>
      <c r="AA80">
        <v>38.51</v>
      </c>
      <c r="AB80">
        <v>0</v>
      </c>
      <c r="AC80">
        <v>0</v>
      </c>
      <c r="AD80">
        <v>0</v>
      </c>
      <c r="AE80">
        <v>38.51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0.26</v>
      </c>
      <c r="AU80" t="s">
        <v>3</v>
      </c>
      <c r="AV80">
        <v>0</v>
      </c>
      <c r="AW80">
        <v>2</v>
      </c>
      <c r="AX80">
        <v>47638679</v>
      </c>
      <c r="AY80">
        <v>1</v>
      </c>
      <c r="AZ80">
        <v>0</v>
      </c>
      <c r="BA80">
        <v>77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Y80*Source!I42</f>
        <v>1.3520000000000001</v>
      </c>
      <c r="CY80">
        <f>AA80</f>
        <v>38.51</v>
      </c>
      <c r="CZ80">
        <f>AE80</f>
        <v>38.51</v>
      </c>
      <c r="DA80">
        <f>AI80</f>
        <v>1</v>
      </c>
      <c r="DB80">
        <f>ROUND(ROUND(AT80*CZ80,2),6)</f>
        <v>10.01</v>
      </c>
      <c r="DC80">
        <f>ROUND(ROUND(AT80*AG80,2),6)</f>
        <v>0</v>
      </c>
    </row>
    <row r="81" spans="1:107" x14ac:dyDescent="0.2">
      <c r="A81">
        <f>ROW(Source!A42)</f>
        <v>42</v>
      </c>
      <c r="B81">
        <v>47641669</v>
      </c>
      <c r="C81">
        <v>47638674</v>
      </c>
      <c r="D81">
        <v>36800159</v>
      </c>
      <c r="E81">
        <v>1</v>
      </c>
      <c r="F81">
        <v>1</v>
      </c>
      <c r="G81">
        <v>1</v>
      </c>
      <c r="H81">
        <v>3</v>
      </c>
      <c r="I81" t="s">
        <v>789</v>
      </c>
      <c r="J81" t="s">
        <v>790</v>
      </c>
      <c r="K81" t="s">
        <v>791</v>
      </c>
      <c r="L81">
        <v>1339</v>
      </c>
      <c r="N81">
        <v>1007</v>
      </c>
      <c r="O81" t="s">
        <v>50</v>
      </c>
      <c r="P81" t="s">
        <v>50</v>
      </c>
      <c r="Q81">
        <v>1</v>
      </c>
      <c r="W81">
        <v>0</v>
      </c>
      <c r="X81">
        <v>1262771840</v>
      </c>
      <c r="Y81">
        <v>2</v>
      </c>
      <c r="AA81">
        <v>6.22</v>
      </c>
      <c r="AB81">
        <v>0</v>
      </c>
      <c r="AC81">
        <v>0</v>
      </c>
      <c r="AD81">
        <v>0</v>
      </c>
      <c r="AE81">
        <v>6.22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2</v>
      </c>
      <c r="AU81" t="s">
        <v>3</v>
      </c>
      <c r="AV81">
        <v>0</v>
      </c>
      <c r="AW81">
        <v>2</v>
      </c>
      <c r="AX81">
        <v>47638680</v>
      </c>
      <c r="AY81">
        <v>1</v>
      </c>
      <c r="AZ81">
        <v>0</v>
      </c>
      <c r="BA81">
        <v>78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Y81*Source!I42</f>
        <v>10.4</v>
      </c>
      <c r="CY81">
        <f>AA81</f>
        <v>6.22</v>
      </c>
      <c r="CZ81">
        <f>AE81</f>
        <v>6.22</v>
      </c>
      <c r="DA81">
        <f>AI81</f>
        <v>1</v>
      </c>
      <c r="DB81">
        <f>ROUND(ROUND(AT81*CZ81,2),6)</f>
        <v>12.44</v>
      </c>
      <c r="DC81">
        <f>ROUND(ROUND(AT81*AG81,2),6)</f>
        <v>0</v>
      </c>
    </row>
    <row r="82" spans="1:107" x14ac:dyDescent="0.2">
      <c r="A82">
        <f>ROW(Source!A42)</f>
        <v>42</v>
      </c>
      <c r="B82">
        <v>47641669</v>
      </c>
      <c r="C82">
        <v>47638674</v>
      </c>
      <c r="D82">
        <v>36799072</v>
      </c>
      <c r="E82">
        <v>17</v>
      </c>
      <c r="F82">
        <v>1</v>
      </c>
      <c r="G82">
        <v>1</v>
      </c>
      <c r="H82">
        <v>3</v>
      </c>
      <c r="I82" t="s">
        <v>31</v>
      </c>
      <c r="J82" t="s">
        <v>3</v>
      </c>
      <c r="K82" t="s">
        <v>32</v>
      </c>
      <c r="L82">
        <v>1348</v>
      </c>
      <c r="N82">
        <v>1009</v>
      </c>
      <c r="O82" t="s">
        <v>19</v>
      </c>
      <c r="P82" t="s">
        <v>19</v>
      </c>
      <c r="Q82">
        <v>1000</v>
      </c>
      <c r="W82">
        <v>0</v>
      </c>
      <c r="X82">
        <v>-179832266</v>
      </c>
      <c r="Y82">
        <v>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3</v>
      </c>
      <c r="AT82">
        <v>1</v>
      </c>
      <c r="AU82" t="s">
        <v>3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Y82*Source!I42</f>
        <v>5.2</v>
      </c>
      <c r="CY82">
        <f>AA82</f>
        <v>0</v>
      </c>
      <c r="CZ82">
        <f>AE82</f>
        <v>0</v>
      </c>
      <c r="DA82">
        <f>AI82</f>
        <v>1</v>
      </c>
      <c r="DB82">
        <f>ROUND(ROUND(AT82*CZ82,2),6)</f>
        <v>0</v>
      </c>
      <c r="DC82">
        <f>ROUND(ROUND(AT82*AG82,2),6)</f>
        <v>0</v>
      </c>
    </row>
    <row r="83" spans="1:107" x14ac:dyDescent="0.2">
      <c r="A83">
        <f>ROW(Source!A45)</f>
        <v>45</v>
      </c>
      <c r="B83">
        <v>47636896</v>
      </c>
      <c r="C83">
        <v>47638683</v>
      </c>
      <c r="D83">
        <v>37064998</v>
      </c>
      <c r="E83">
        <v>1</v>
      </c>
      <c r="F83">
        <v>1</v>
      </c>
      <c r="G83">
        <v>1</v>
      </c>
      <c r="H83">
        <v>1</v>
      </c>
      <c r="I83" t="s">
        <v>846</v>
      </c>
      <c r="J83" t="s">
        <v>3</v>
      </c>
      <c r="K83" t="s">
        <v>847</v>
      </c>
      <c r="L83">
        <v>1191</v>
      </c>
      <c r="N83">
        <v>1013</v>
      </c>
      <c r="O83" t="s">
        <v>770</v>
      </c>
      <c r="P83" t="s">
        <v>770</v>
      </c>
      <c r="Q83">
        <v>1</v>
      </c>
      <c r="W83">
        <v>0</v>
      </c>
      <c r="X83">
        <v>735429535</v>
      </c>
      <c r="Y83">
        <v>285.2</v>
      </c>
      <c r="AA83">
        <v>0</v>
      </c>
      <c r="AB83">
        <v>0</v>
      </c>
      <c r="AC83">
        <v>0</v>
      </c>
      <c r="AD83">
        <v>7.8</v>
      </c>
      <c r="AE83">
        <v>0</v>
      </c>
      <c r="AF83">
        <v>0</v>
      </c>
      <c r="AG83">
        <v>0</v>
      </c>
      <c r="AH83">
        <v>7.8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248</v>
      </c>
      <c r="AU83" t="s">
        <v>52</v>
      </c>
      <c r="AV83">
        <v>1</v>
      </c>
      <c r="AW83">
        <v>2</v>
      </c>
      <c r="AX83">
        <v>47638684</v>
      </c>
      <c r="AY83">
        <v>1</v>
      </c>
      <c r="AZ83">
        <v>0</v>
      </c>
      <c r="BA83">
        <v>79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Y83*Source!I45</f>
        <v>71.5852</v>
      </c>
      <c r="CY83">
        <f>AD83</f>
        <v>7.8</v>
      </c>
      <c r="CZ83">
        <f>AH83</f>
        <v>7.8</v>
      </c>
      <c r="DA83">
        <f>AL83</f>
        <v>1</v>
      </c>
      <c r="DB83">
        <f>ROUND((ROUND(AT83*CZ83,2)*1.15),6)</f>
        <v>2224.56</v>
      </c>
      <c r="DC83">
        <f>ROUND((ROUND(AT83*AG83,2)*1.15),6)</f>
        <v>0</v>
      </c>
    </row>
    <row r="84" spans="1:107" x14ac:dyDescent="0.2">
      <c r="A84">
        <f>ROW(Source!A46)</f>
        <v>46</v>
      </c>
      <c r="B84">
        <v>47641669</v>
      </c>
      <c r="C84">
        <v>47638683</v>
      </c>
      <c r="D84">
        <v>37064998</v>
      </c>
      <c r="E84">
        <v>1</v>
      </c>
      <c r="F84">
        <v>1</v>
      </c>
      <c r="G84">
        <v>1</v>
      </c>
      <c r="H84">
        <v>1</v>
      </c>
      <c r="I84" t="s">
        <v>846</v>
      </c>
      <c r="J84" t="s">
        <v>3</v>
      </c>
      <c r="K84" t="s">
        <v>847</v>
      </c>
      <c r="L84">
        <v>1191</v>
      </c>
      <c r="N84">
        <v>1013</v>
      </c>
      <c r="O84" t="s">
        <v>770</v>
      </c>
      <c r="P84" t="s">
        <v>770</v>
      </c>
      <c r="Q84">
        <v>1</v>
      </c>
      <c r="W84">
        <v>0</v>
      </c>
      <c r="X84">
        <v>735429535</v>
      </c>
      <c r="Y84">
        <v>285.2</v>
      </c>
      <c r="AA84">
        <v>0</v>
      </c>
      <c r="AB84">
        <v>0</v>
      </c>
      <c r="AC84">
        <v>0</v>
      </c>
      <c r="AD84">
        <v>7.8</v>
      </c>
      <c r="AE84">
        <v>0</v>
      </c>
      <c r="AF84">
        <v>0</v>
      </c>
      <c r="AG84">
        <v>0</v>
      </c>
      <c r="AH84">
        <v>7.8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248</v>
      </c>
      <c r="AU84" t="s">
        <v>52</v>
      </c>
      <c r="AV84">
        <v>1</v>
      </c>
      <c r="AW84">
        <v>2</v>
      </c>
      <c r="AX84">
        <v>47638684</v>
      </c>
      <c r="AY84">
        <v>1</v>
      </c>
      <c r="AZ84">
        <v>0</v>
      </c>
      <c r="BA84">
        <v>80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Y84*Source!I46</f>
        <v>71.5852</v>
      </c>
      <c r="CY84">
        <f>AD84</f>
        <v>7.8</v>
      </c>
      <c r="CZ84">
        <f>AH84</f>
        <v>7.8</v>
      </c>
      <c r="DA84">
        <f>AL84</f>
        <v>1</v>
      </c>
      <c r="DB84">
        <f>ROUND((ROUND(AT84*CZ84,2)*1.15),6)</f>
        <v>2224.56</v>
      </c>
      <c r="DC84">
        <f>ROUND((ROUND(AT84*AG84,2)*1.15),6)</f>
        <v>0</v>
      </c>
    </row>
    <row r="85" spans="1:107" x14ac:dyDescent="0.2">
      <c r="A85">
        <f>ROW(Source!A47)</f>
        <v>47</v>
      </c>
      <c r="B85">
        <v>47636896</v>
      </c>
      <c r="C85">
        <v>47638685</v>
      </c>
      <c r="D85">
        <v>37071503</v>
      </c>
      <c r="E85">
        <v>1</v>
      </c>
      <c r="F85">
        <v>1</v>
      </c>
      <c r="G85">
        <v>1</v>
      </c>
      <c r="H85">
        <v>1</v>
      </c>
      <c r="I85" t="s">
        <v>848</v>
      </c>
      <c r="J85" t="s">
        <v>3</v>
      </c>
      <c r="K85" t="s">
        <v>849</v>
      </c>
      <c r="L85">
        <v>1191</v>
      </c>
      <c r="N85">
        <v>1013</v>
      </c>
      <c r="O85" t="s">
        <v>770</v>
      </c>
      <c r="P85" t="s">
        <v>770</v>
      </c>
      <c r="Q85">
        <v>1</v>
      </c>
      <c r="W85">
        <v>0</v>
      </c>
      <c r="X85">
        <v>-1972610816</v>
      </c>
      <c r="Y85">
        <v>95.944500000000005</v>
      </c>
      <c r="AA85">
        <v>0</v>
      </c>
      <c r="AB85">
        <v>0</v>
      </c>
      <c r="AC85">
        <v>0</v>
      </c>
      <c r="AD85">
        <v>7.5</v>
      </c>
      <c r="AE85">
        <v>0</v>
      </c>
      <c r="AF85">
        <v>0</v>
      </c>
      <c r="AG85">
        <v>0</v>
      </c>
      <c r="AH85">
        <v>7.5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83.43</v>
      </c>
      <c r="AU85" t="s">
        <v>52</v>
      </c>
      <c r="AV85">
        <v>1</v>
      </c>
      <c r="AW85">
        <v>2</v>
      </c>
      <c r="AX85">
        <v>47638686</v>
      </c>
      <c r="AY85">
        <v>1</v>
      </c>
      <c r="AZ85">
        <v>0</v>
      </c>
      <c r="BA85">
        <v>81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24.082069500000003</v>
      </c>
      <c r="CY85">
        <f>AD85</f>
        <v>7.5</v>
      </c>
      <c r="CZ85">
        <f>AH85</f>
        <v>7.5</v>
      </c>
      <c r="DA85">
        <f>AL85</f>
        <v>1</v>
      </c>
      <c r="DB85">
        <f>ROUND((ROUND(AT85*CZ85,2)*1.15),6)</f>
        <v>719.58950000000004</v>
      </c>
      <c r="DC85">
        <f>ROUND((ROUND(AT85*AG85,2)*1.15),6)</f>
        <v>0</v>
      </c>
    </row>
    <row r="86" spans="1:107" x14ac:dyDescent="0.2">
      <c r="A86">
        <f>ROW(Source!A48)</f>
        <v>48</v>
      </c>
      <c r="B86">
        <v>47641669</v>
      </c>
      <c r="C86">
        <v>47638685</v>
      </c>
      <c r="D86">
        <v>37071503</v>
      </c>
      <c r="E86">
        <v>1</v>
      </c>
      <c r="F86">
        <v>1</v>
      </c>
      <c r="G86">
        <v>1</v>
      </c>
      <c r="H86">
        <v>1</v>
      </c>
      <c r="I86" t="s">
        <v>848</v>
      </c>
      <c r="J86" t="s">
        <v>3</v>
      </c>
      <c r="K86" t="s">
        <v>849</v>
      </c>
      <c r="L86">
        <v>1191</v>
      </c>
      <c r="N86">
        <v>1013</v>
      </c>
      <c r="O86" t="s">
        <v>770</v>
      </c>
      <c r="P86" t="s">
        <v>770</v>
      </c>
      <c r="Q86">
        <v>1</v>
      </c>
      <c r="W86">
        <v>0</v>
      </c>
      <c r="X86">
        <v>-1972610816</v>
      </c>
      <c r="Y86">
        <v>95.944500000000005</v>
      </c>
      <c r="AA86">
        <v>0</v>
      </c>
      <c r="AB86">
        <v>0</v>
      </c>
      <c r="AC86">
        <v>0</v>
      </c>
      <c r="AD86">
        <v>7.5</v>
      </c>
      <c r="AE86">
        <v>0</v>
      </c>
      <c r="AF86">
        <v>0</v>
      </c>
      <c r="AG86">
        <v>0</v>
      </c>
      <c r="AH86">
        <v>7.5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83.43</v>
      </c>
      <c r="AU86" t="s">
        <v>52</v>
      </c>
      <c r="AV86">
        <v>1</v>
      </c>
      <c r="AW86">
        <v>2</v>
      </c>
      <c r="AX86">
        <v>47638686</v>
      </c>
      <c r="AY86">
        <v>1</v>
      </c>
      <c r="AZ86">
        <v>0</v>
      </c>
      <c r="BA86">
        <v>82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Y86*Source!I48</f>
        <v>24.082069500000003</v>
      </c>
      <c r="CY86">
        <f>AD86</f>
        <v>7.5</v>
      </c>
      <c r="CZ86">
        <f>AH86</f>
        <v>7.5</v>
      </c>
      <c r="DA86">
        <f>AL86</f>
        <v>1</v>
      </c>
      <c r="DB86">
        <f>ROUND((ROUND(AT86*CZ86,2)*1.15),6)</f>
        <v>719.58950000000004</v>
      </c>
      <c r="DC86">
        <f>ROUND((ROUND(AT86*AG86,2)*1.15),6)</f>
        <v>0</v>
      </c>
    </row>
    <row r="87" spans="1:107" x14ac:dyDescent="0.2">
      <c r="A87">
        <f>ROW(Source!A49)</f>
        <v>49</v>
      </c>
      <c r="B87">
        <v>47636896</v>
      </c>
      <c r="C87">
        <v>47638691</v>
      </c>
      <c r="D87">
        <v>37066717</v>
      </c>
      <c r="E87">
        <v>1</v>
      </c>
      <c r="F87">
        <v>1</v>
      </c>
      <c r="G87">
        <v>1</v>
      </c>
      <c r="H87">
        <v>1</v>
      </c>
      <c r="I87" t="s">
        <v>850</v>
      </c>
      <c r="J87" t="s">
        <v>3</v>
      </c>
      <c r="K87" t="s">
        <v>851</v>
      </c>
      <c r="L87">
        <v>1191</v>
      </c>
      <c r="N87">
        <v>1013</v>
      </c>
      <c r="O87" t="s">
        <v>770</v>
      </c>
      <c r="P87" t="s">
        <v>770</v>
      </c>
      <c r="Q87">
        <v>1</v>
      </c>
      <c r="W87">
        <v>0</v>
      </c>
      <c r="X87">
        <v>-509590494</v>
      </c>
      <c r="Y87">
        <v>61.363999999999997</v>
      </c>
      <c r="AA87">
        <v>0</v>
      </c>
      <c r="AB87">
        <v>0</v>
      </c>
      <c r="AC87">
        <v>0</v>
      </c>
      <c r="AD87">
        <v>8.17</v>
      </c>
      <c r="AE87">
        <v>0</v>
      </c>
      <c r="AF87">
        <v>0</v>
      </c>
      <c r="AG87">
        <v>0</v>
      </c>
      <c r="AH87">
        <v>8.17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53.36</v>
      </c>
      <c r="AU87" t="s">
        <v>52</v>
      </c>
      <c r="AV87">
        <v>1</v>
      </c>
      <c r="AW87">
        <v>2</v>
      </c>
      <c r="AX87">
        <v>47638692</v>
      </c>
      <c r="AY87">
        <v>1</v>
      </c>
      <c r="AZ87">
        <v>0</v>
      </c>
      <c r="BA87">
        <v>83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Y87*Source!I49</f>
        <v>12.150072</v>
      </c>
      <c r="CY87">
        <f>AD87</f>
        <v>8.17</v>
      </c>
      <c r="CZ87">
        <f>AH87</f>
        <v>8.17</v>
      </c>
      <c r="DA87">
        <f>AL87</f>
        <v>1</v>
      </c>
      <c r="DB87">
        <f>ROUND((ROUND(AT87*CZ87,2)*1.15),6)</f>
        <v>501.34249999999997</v>
      </c>
      <c r="DC87">
        <f>ROUND((ROUND(AT87*AG87,2)*1.15),6)</f>
        <v>0</v>
      </c>
    </row>
    <row r="88" spans="1:107" x14ac:dyDescent="0.2">
      <c r="A88">
        <f>ROW(Source!A49)</f>
        <v>49</v>
      </c>
      <c r="B88">
        <v>47636896</v>
      </c>
      <c r="C88">
        <v>47638691</v>
      </c>
      <c r="D88">
        <v>36799072</v>
      </c>
      <c r="E88">
        <v>17</v>
      </c>
      <c r="F88">
        <v>1</v>
      </c>
      <c r="G88">
        <v>1</v>
      </c>
      <c r="H88">
        <v>3</v>
      </c>
      <c r="I88" t="s">
        <v>31</v>
      </c>
      <c r="J88" t="s">
        <v>3</v>
      </c>
      <c r="K88" t="s">
        <v>32</v>
      </c>
      <c r="L88">
        <v>1348</v>
      </c>
      <c r="N88">
        <v>1009</v>
      </c>
      <c r="O88" t="s">
        <v>19</v>
      </c>
      <c r="P88" t="s">
        <v>19</v>
      </c>
      <c r="Q88">
        <v>1000</v>
      </c>
      <c r="W88">
        <v>0</v>
      </c>
      <c r="X88">
        <v>-179832266</v>
      </c>
      <c r="Y88">
        <v>0.47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0.47</v>
      </c>
      <c r="AU88" t="s">
        <v>3</v>
      </c>
      <c r="AV88">
        <v>0</v>
      </c>
      <c r="AW88">
        <v>2</v>
      </c>
      <c r="AX88">
        <v>47638693</v>
      </c>
      <c r="AY88">
        <v>1</v>
      </c>
      <c r="AZ88">
        <v>0</v>
      </c>
      <c r="BA88">
        <v>84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Y88*Source!I49</f>
        <v>9.3060000000000004E-2</v>
      </c>
      <c r="CY88">
        <f>AA88</f>
        <v>0</v>
      </c>
      <c r="CZ88">
        <f>AE88</f>
        <v>0</v>
      </c>
      <c r="DA88">
        <f>AI88</f>
        <v>1</v>
      </c>
      <c r="DB88">
        <f>ROUND(ROUND(AT88*CZ88,2),6)</f>
        <v>0</v>
      </c>
      <c r="DC88">
        <f>ROUND(ROUND(AT88*AG88,2),6)</f>
        <v>0</v>
      </c>
    </row>
    <row r="89" spans="1:107" x14ac:dyDescent="0.2">
      <c r="A89">
        <f>ROW(Source!A50)</f>
        <v>50</v>
      </c>
      <c r="B89">
        <v>47641669</v>
      </c>
      <c r="C89">
        <v>47638691</v>
      </c>
      <c r="D89">
        <v>37066717</v>
      </c>
      <c r="E89">
        <v>1</v>
      </c>
      <c r="F89">
        <v>1</v>
      </c>
      <c r="G89">
        <v>1</v>
      </c>
      <c r="H89">
        <v>1</v>
      </c>
      <c r="I89" t="s">
        <v>850</v>
      </c>
      <c r="J89" t="s">
        <v>3</v>
      </c>
      <c r="K89" t="s">
        <v>851</v>
      </c>
      <c r="L89">
        <v>1191</v>
      </c>
      <c r="N89">
        <v>1013</v>
      </c>
      <c r="O89" t="s">
        <v>770</v>
      </c>
      <c r="P89" t="s">
        <v>770</v>
      </c>
      <c r="Q89">
        <v>1</v>
      </c>
      <c r="W89">
        <v>0</v>
      </c>
      <c r="X89">
        <v>-509590494</v>
      </c>
      <c r="Y89">
        <v>61.363999999999997</v>
      </c>
      <c r="AA89">
        <v>0</v>
      </c>
      <c r="AB89">
        <v>0</v>
      </c>
      <c r="AC89">
        <v>0</v>
      </c>
      <c r="AD89">
        <v>8.17</v>
      </c>
      <c r="AE89">
        <v>0</v>
      </c>
      <c r="AF89">
        <v>0</v>
      </c>
      <c r="AG89">
        <v>0</v>
      </c>
      <c r="AH89">
        <v>8.17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53.36</v>
      </c>
      <c r="AU89" t="s">
        <v>52</v>
      </c>
      <c r="AV89">
        <v>1</v>
      </c>
      <c r="AW89">
        <v>2</v>
      </c>
      <c r="AX89">
        <v>47638692</v>
      </c>
      <c r="AY89">
        <v>1</v>
      </c>
      <c r="AZ89">
        <v>0</v>
      </c>
      <c r="BA89">
        <v>85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Y89*Source!I50</f>
        <v>12.150072</v>
      </c>
      <c r="CY89">
        <f>AD89</f>
        <v>8.17</v>
      </c>
      <c r="CZ89">
        <f>AH89</f>
        <v>8.17</v>
      </c>
      <c r="DA89">
        <f>AL89</f>
        <v>1</v>
      </c>
      <c r="DB89">
        <f>ROUND((ROUND(AT89*CZ89,2)*1.15),6)</f>
        <v>501.34249999999997</v>
      </c>
      <c r="DC89">
        <f>ROUND((ROUND(AT89*AG89,2)*1.15),6)</f>
        <v>0</v>
      </c>
    </row>
    <row r="90" spans="1:107" x14ac:dyDescent="0.2">
      <c r="A90">
        <f>ROW(Source!A50)</f>
        <v>50</v>
      </c>
      <c r="B90">
        <v>47641669</v>
      </c>
      <c r="C90">
        <v>47638691</v>
      </c>
      <c r="D90">
        <v>36799072</v>
      </c>
      <c r="E90">
        <v>17</v>
      </c>
      <c r="F90">
        <v>1</v>
      </c>
      <c r="G90">
        <v>1</v>
      </c>
      <c r="H90">
        <v>3</v>
      </c>
      <c r="I90" t="s">
        <v>31</v>
      </c>
      <c r="J90" t="s">
        <v>3</v>
      </c>
      <c r="K90" t="s">
        <v>32</v>
      </c>
      <c r="L90">
        <v>1348</v>
      </c>
      <c r="N90">
        <v>1009</v>
      </c>
      <c r="O90" t="s">
        <v>19</v>
      </c>
      <c r="P90" t="s">
        <v>19</v>
      </c>
      <c r="Q90">
        <v>1000</v>
      </c>
      <c r="W90">
        <v>0</v>
      </c>
      <c r="X90">
        <v>-179832266</v>
      </c>
      <c r="Y90">
        <v>0.47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3</v>
      </c>
      <c r="AT90">
        <v>0.47</v>
      </c>
      <c r="AU90" t="s">
        <v>3</v>
      </c>
      <c r="AV90">
        <v>0</v>
      </c>
      <c r="AW90">
        <v>2</v>
      </c>
      <c r="AX90">
        <v>47638693</v>
      </c>
      <c r="AY90">
        <v>1</v>
      </c>
      <c r="AZ90">
        <v>0</v>
      </c>
      <c r="BA90">
        <v>86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Y90*Source!I50</f>
        <v>9.3060000000000004E-2</v>
      </c>
      <c r="CY90">
        <f>AA90</f>
        <v>0</v>
      </c>
      <c r="CZ90">
        <f>AE90</f>
        <v>0</v>
      </c>
      <c r="DA90">
        <f>AI90</f>
        <v>1</v>
      </c>
      <c r="DB90">
        <f>ROUND(ROUND(AT90*CZ90,2),6)</f>
        <v>0</v>
      </c>
      <c r="DC90">
        <f>ROUND(ROUND(AT90*AG90,2),6)</f>
        <v>0</v>
      </c>
    </row>
    <row r="91" spans="1:107" x14ac:dyDescent="0.2">
      <c r="A91">
        <f>ROW(Source!A53)</f>
        <v>53</v>
      </c>
      <c r="B91">
        <v>47636896</v>
      </c>
      <c r="C91">
        <v>47638696</v>
      </c>
      <c r="D91">
        <v>37064876</v>
      </c>
      <c r="E91">
        <v>1</v>
      </c>
      <c r="F91">
        <v>1</v>
      </c>
      <c r="G91">
        <v>1</v>
      </c>
      <c r="H91">
        <v>1</v>
      </c>
      <c r="I91" t="s">
        <v>771</v>
      </c>
      <c r="J91" t="s">
        <v>3</v>
      </c>
      <c r="K91" t="s">
        <v>772</v>
      </c>
      <c r="L91">
        <v>1191</v>
      </c>
      <c r="N91">
        <v>1013</v>
      </c>
      <c r="O91" t="s">
        <v>770</v>
      </c>
      <c r="P91" t="s">
        <v>770</v>
      </c>
      <c r="Q91">
        <v>1</v>
      </c>
      <c r="W91">
        <v>0</v>
      </c>
      <c r="X91">
        <v>-1417349443</v>
      </c>
      <c r="Y91">
        <v>6.88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6.88</v>
      </c>
      <c r="AU91" t="s">
        <v>3</v>
      </c>
      <c r="AV91">
        <v>2</v>
      </c>
      <c r="AW91">
        <v>2</v>
      </c>
      <c r="AX91">
        <v>47638697</v>
      </c>
      <c r="AY91">
        <v>1</v>
      </c>
      <c r="AZ91">
        <v>2048</v>
      </c>
      <c r="BA91">
        <v>87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Y91*Source!I53</f>
        <v>3.0960000000000001</v>
      </c>
      <c r="CY91">
        <f>AD91</f>
        <v>0</v>
      </c>
      <c r="CZ91">
        <f>AH91</f>
        <v>0</v>
      </c>
      <c r="DA91">
        <f>AL91</f>
        <v>1</v>
      </c>
      <c r="DB91">
        <f>ROUND(ROUND(AT91*CZ91,2),6)</f>
        <v>0</v>
      </c>
      <c r="DC91">
        <f>ROUND(ROUND(AT91*AG91,2),6)</f>
        <v>0</v>
      </c>
    </row>
    <row r="92" spans="1:107" x14ac:dyDescent="0.2">
      <c r="A92">
        <f>ROW(Source!A53)</f>
        <v>53</v>
      </c>
      <c r="B92">
        <v>47636896</v>
      </c>
      <c r="C92">
        <v>47638696</v>
      </c>
      <c r="D92">
        <v>36883361</v>
      </c>
      <c r="E92">
        <v>1</v>
      </c>
      <c r="F92">
        <v>1</v>
      </c>
      <c r="G92">
        <v>1</v>
      </c>
      <c r="H92">
        <v>2</v>
      </c>
      <c r="I92" t="s">
        <v>852</v>
      </c>
      <c r="J92" t="s">
        <v>853</v>
      </c>
      <c r="K92" t="s">
        <v>854</v>
      </c>
      <c r="L92">
        <v>1368</v>
      </c>
      <c r="N92">
        <v>1011</v>
      </c>
      <c r="O92" t="s">
        <v>776</v>
      </c>
      <c r="P92" t="s">
        <v>776</v>
      </c>
      <c r="Q92">
        <v>1</v>
      </c>
      <c r="W92">
        <v>0</v>
      </c>
      <c r="X92">
        <v>828011730</v>
      </c>
      <c r="Y92">
        <v>7.911999999999999</v>
      </c>
      <c r="AA92">
        <v>0</v>
      </c>
      <c r="AB92">
        <v>144.6</v>
      </c>
      <c r="AC92">
        <v>14.4</v>
      </c>
      <c r="AD92">
        <v>0</v>
      </c>
      <c r="AE92">
        <v>0</v>
      </c>
      <c r="AF92">
        <v>144.6</v>
      </c>
      <c r="AG92">
        <v>14.4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3</v>
      </c>
      <c r="AT92">
        <v>6.88</v>
      </c>
      <c r="AU92" t="s">
        <v>52</v>
      </c>
      <c r="AV92">
        <v>0</v>
      </c>
      <c r="AW92">
        <v>2</v>
      </c>
      <c r="AX92">
        <v>47638698</v>
      </c>
      <c r="AY92">
        <v>1</v>
      </c>
      <c r="AZ92">
        <v>0</v>
      </c>
      <c r="BA92">
        <v>88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Y92*Source!I53</f>
        <v>3.5603999999999996</v>
      </c>
      <c r="CY92">
        <f>AB92</f>
        <v>144.6</v>
      </c>
      <c r="CZ92">
        <f>AF92</f>
        <v>144.6</v>
      </c>
      <c r="DA92">
        <f>AJ92</f>
        <v>1</v>
      </c>
      <c r="DB92">
        <f>ROUND((ROUND(AT92*CZ92,2)*1.15),6)</f>
        <v>1144.0775000000001</v>
      </c>
      <c r="DC92">
        <f>ROUND((ROUND(AT92*AG92,2)*1.15),6)</f>
        <v>113.93049999999999</v>
      </c>
    </row>
    <row r="93" spans="1:107" x14ac:dyDescent="0.2">
      <c r="A93">
        <f>ROW(Source!A53)</f>
        <v>53</v>
      </c>
      <c r="B93">
        <v>47636896</v>
      </c>
      <c r="C93">
        <v>47638696</v>
      </c>
      <c r="D93">
        <v>36799072</v>
      </c>
      <c r="E93">
        <v>17</v>
      </c>
      <c r="F93">
        <v>1</v>
      </c>
      <c r="G93">
        <v>1</v>
      </c>
      <c r="H93">
        <v>3</v>
      </c>
      <c r="I93" t="s">
        <v>31</v>
      </c>
      <c r="J93" t="s">
        <v>3</v>
      </c>
      <c r="K93" t="s">
        <v>32</v>
      </c>
      <c r="L93">
        <v>1348</v>
      </c>
      <c r="N93">
        <v>1009</v>
      </c>
      <c r="O93" t="s">
        <v>19</v>
      </c>
      <c r="P93" t="s">
        <v>19</v>
      </c>
      <c r="Q93">
        <v>1000</v>
      </c>
      <c r="W93">
        <v>0</v>
      </c>
      <c r="X93">
        <v>-179832266</v>
      </c>
      <c r="Y93">
        <v>10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10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Y93*Source!I53</f>
        <v>4.5</v>
      </c>
      <c r="CY93">
        <f>AA93</f>
        <v>0</v>
      </c>
      <c r="CZ93">
        <f>AE93</f>
        <v>0</v>
      </c>
      <c r="DA93">
        <f>AI93</f>
        <v>1</v>
      </c>
      <c r="DB93">
        <f>ROUND(ROUND(AT93*CZ93,2),6)</f>
        <v>0</v>
      </c>
      <c r="DC93">
        <f>ROUND(ROUND(AT93*AG93,2),6)</f>
        <v>0</v>
      </c>
    </row>
    <row r="94" spans="1:107" x14ac:dyDescent="0.2">
      <c r="A94">
        <f>ROW(Source!A54)</f>
        <v>54</v>
      </c>
      <c r="B94">
        <v>47641669</v>
      </c>
      <c r="C94">
        <v>47638696</v>
      </c>
      <c r="D94">
        <v>37064876</v>
      </c>
      <c r="E94">
        <v>1</v>
      </c>
      <c r="F94">
        <v>1</v>
      </c>
      <c r="G94">
        <v>1</v>
      </c>
      <c r="H94">
        <v>1</v>
      </c>
      <c r="I94" t="s">
        <v>771</v>
      </c>
      <c r="J94" t="s">
        <v>3</v>
      </c>
      <c r="K94" t="s">
        <v>772</v>
      </c>
      <c r="L94">
        <v>1191</v>
      </c>
      <c r="N94">
        <v>1013</v>
      </c>
      <c r="O94" t="s">
        <v>770</v>
      </c>
      <c r="P94" t="s">
        <v>770</v>
      </c>
      <c r="Q94">
        <v>1</v>
      </c>
      <c r="W94">
        <v>0</v>
      </c>
      <c r="X94">
        <v>-1417349443</v>
      </c>
      <c r="Y94">
        <v>6.88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6.88</v>
      </c>
      <c r="AU94" t="s">
        <v>3</v>
      </c>
      <c r="AV94">
        <v>2</v>
      </c>
      <c r="AW94">
        <v>2</v>
      </c>
      <c r="AX94">
        <v>47638697</v>
      </c>
      <c r="AY94">
        <v>1</v>
      </c>
      <c r="AZ94">
        <v>2048</v>
      </c>
      <c r="BA94">
        <v>89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Y94*Source!I54</f>
        <v>3.0960000000000001</v>
      </c>
      <c r="CY94">
        <f>AD94</f>
        <v>0</v>
      </c>
      <c r="CZ94">
        <f>AH94</f>
        <v>0</v>
      </c>
      <c r="DA94">
        <f>AL94</f>
        <v>1</v>
      </c>
      <c r="DB94">
        <f>ROUND(ROUND(AT94*CZ94,2),6)</f>
        <v>0</v>
      </c>
      <c r="DC94">
        <f>ROUND(ROUND(AT94*AG94,2),6)</f>
        <v>0</v>
      </c>
    </row>
    <row r="95" spans="1:107" x14ac:dyDescent="0.2">
      <c r="A95">
        <f>ROW(Source!A54)</f>
        <v>54</v>
      </c>
      <c r="B95">
        <v>47641669</v>
      </c>
      <c r="C95">
        <v>47638696</v>
      </c>
      <c r="D95">
        <v>36883361</v>
      </c>
      <c r="E95">
        <v>1</v>
      </c>
      <c r="F95">
        <v>1</v>
      </c>
      <c r="G95">
        <v>1</v>
      </c>
      <c r="H95">
        <v>2</v>
      </c>
      <c r="I95" t="s">
        <v>852</v>
      </c>
      <c r="J95" t="s">
        <v>853</v>
      </c>
      <c r="K95" t="s">
        <v>854</v>
      </c>
      <c r="L95">
        <v>1368</v>
      </c>
      <c r="N95">
        <v>1011</v>
      </c>
      <c r="O95" t="s">
        <v>776</v>
      </c>
      <c r="P95" t="s">
        <v>776</v>
      </c>
      <c r="Q95">
        <v>1</v>
      </c>
      <c r="W95">
        <v>0</v>
      </c>
      <c r="X95">
        <v>828011730</v>
      </c>
      <c r="Y95">
        <v>7.911999999999999</v>
      </c>
      <c r="AA95">
        <v>0</v>
      </c>
      <c r="AB95">
        <v>144.6</v>
      </c>
      <c r="AC95">
        <v>14.4</v>
      </c>
      <c r="AD95">
        <v>0</v>
      </c>
      <c r="AE95">
        <v>0</v>
      </c>
      <c r="AF95">
        <v>144.6</v>
      </c>
      <c r="AG95">
        <v>14.4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6.88</v>
      </c>
      <c r="AU95" t="s">
        <v>52</v>
      </c>
      <c r="AV95">
        <v>0</v>
      </c>
      <c r="AW95">
        <v>2</v>
      </c>
      <c r="AX95">
        <v>47638698</v>
      </c>
      <c r="AY95">
        <v>1</v>
      </c>
      <c r="AZ95">
        <v>0</v>
      </c>
      <c r="BA95">
        <v>90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Y95*Source!I54</f>
        <v>3.5603999999999996</v>
      </c>
      <c r="CY95">
        <f>AB95</f>
        <v>144.6</v>
      </c>
      <c r="CZ95">
        <f>AF95</f>
        <v>144.6</v>
      </c>
      <c r="DA95">
        <f>AJ95</f>
        <v>1</v>
      </c>
      <c r="DB95">
        <f>ROUND((ROUND(AT95*CZ95,2)*1.15),6)</f>
        <v>1144.0775000000001</v>
      </c>
      <c r="DC95">
        <f>ROUND((ROUND(AT95*AG95,2)*1.15),6)</f>
        <v>113.93049999999999</v>
      </c>
    </row>
    <row r="96" spans="1:107" x14ac:dyDescent="0.2">
      <c r="A96">
        <f>ROW(Source!A54)</f>
        <v>54</v>
      </c>
      <c r="B96">
        <v>47641669</v>
      </c>
      <c r="C96">
        <v>47638696</v>
      </c>
      <c r="D96">
        <v>36799072</v>
      </c>
      <c r="E96">
        <v>17</v>
      </c>
      <c r="F96">
        <v>1</v>
      </c>
      <c r="G96">
        <v>1</v>
      </c>
      <c r="H96">
        <v>3</v>
      </c>
      <c r="I96" t="s">
        <v>31</v>
      </c>
      <c r="J96" t="s">
        <v>3</v>
      </c>
      <c r="K96" t="s">
        <v>32</v>
      </c>
      <c r="L96">
        <v>1348</v>
      </c>
      <c r="N96">
        <v>1009</v>
      </c>
      <c r="O96" t="s">
        <v>19</v>
      </c>
      <c r="P96" t="s">
        <v>19</v>
      </c>
      <c r="Q96">
        <v>1000</v>
      </c>
      <c r="W96">
        <v>0</v>
      </c>
      <c r="X96">
        <v>-179832266</v>
      </c>
      <c r="Y96">
        <v>10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3</v>
      </c>
      <c r="AT96">
        <v>10</v>
      </c>
      <c r="AU96" t="s">
        <v>3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Y96*Source!I54</f>
        <v>4.5</v>
      </c>
      <c r="CY96">
        <f>AA96</f>
        <v>0</v>
      </c>
      <c r="CZ96">
        <f>AE96</f>
        <v>0</v>
      </c>
      <c r="DA96">
        <f>AI96</f>
        <v>1</v>
      </c>
      <c r="DB96">
        <f>ROUND(ROUND(AT96*CZ96,2),6)</f>
        <v>0</v>
      </c>
      <c r="DC96">
        <f>ROUND(ROUND(AT96*AG96,2),6)</f>
        <v>0</v>
      </c>
    </row>
    <row r="97" spans="1:107" x14ac:dyDescent="0.2">
      <c r="A97">
        <f>ROW(Source!A62)</f>
        <v>62</v>
      </c>
      <c r="B97">
        <v>47636896</v>
      </c>
      <c r="C97">
        <v>47638731</v>
      </c>
      <c r="D97">
        <v>37066837</v>
      </c>
      <c r="E97">
        <v>1</v>
      </c>
      <c r="F97">
        <v>1</v>
      </c>
      <c r="G97">
        <v>1</v>
      </c>
      <c r="H97">
        <v>1</v>
      </c>
      <c r="I97" t="s">
        <v>855</v>
      </c>
      <c r="J97" t="s">
        <v>3</v>
      </c>
      <c r="K97" t="s">
        <v>856</v>
      </c>
      <c r="L97">
        <v>1191</v>
      </c>
      <c r="N97">
        <v>1013</v>
      </c>
      <c r="O97" t="s">
        <v>770</v>
      </c>
      <c r="P97" t="s">
        <v>770</v>
      </c>
      <c r="Q97">
        <v>1</v>
      </c>
      <c r="W97">
        <v>0</v>
      </c>
      <c r="X97">
        <v>1850719656</v>
      </c>
      <c r="Y97">
        <v>279.85249999999996</v>
      </c>
      <c r="AA97">
        <v>0</v>
      </c>
      <c r="AB97">
        <v>0</v>
      </c>
      <c r="AC97">
        <v>0</v>
      </c>
      <c r="AD97">
        <v>8.31</v>
      </c>
      <c r="AE97">
        <v>0</v>
      </c>
      <c r="AF97">
        <v>0</v>
      </c>
      <c r="AG97">
        <v>0</v>
      </c>
      <c r="AH97">
        <v>8.31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243.35</v>
      </c>
      <c r="AU97" t="s">
        <v>52</v>
      </c>
      <c r="AV97">
        <v>1</v>
      </c>
      <c r="AW97">
        <v>2</v>
      </c>
      <c r="AX97">
        <v>47638732</v>
      </c>
      <c r="AY97">
        <v>1</v>
      </c>
      <c r="AZ97">
        <v>0</v>
      </c>
      <c r="BA97">
        <v>91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Y97*Source!I62</f>
        <v>691.23567500000001</v>
      </c>
      <c r="CY97">
        <f>AD97</f>
        <v>8.31</v>
      </c>
      <c r="CZ97">
        <f>AH97</f>
        <v>8.31</v>
      </c>
      <c r="DA97">
        <f>AL97</f>
        <v>1</v>
      </c>
      <c r="DB97">
        <f>ROUND((ROUND(AT97*CZ97,2)*1.15),6)</f>
        <v>2325.576</v>
      </c>
      <c r="DC97">
        <f>ROUND((ROUND(AT97*AG97,2)*1.15),6)</f>
        <v>0</v>
      </c>
    </row>
    <row r="98" spans="1:107" x14ac:dyDescent="0.2">
      <c r="A98">
        <f>ROW(Source!A62)</f>
        <v>62</v>
      </c>
      <c r="B98">
        <v>47636896</v>
      </c>
      <c r="C98">
        <v>47638731</v>
      </c>
      <c r="D98">
        <v>37064876</v>
      </c>
      <c r="E98">
        <v>1</v>
      </c>
      <c r="F98">
        <v>1</v>
      </c>
      <c r="G98">
        <v>1</v>
      </c>
      <c r="H98">
        <v>1</v>
      </c>
      <c r="I98" t="s">
        <v>771</v>
      </c>
      <c r="J98" t="s">
        <v>3</v>
      </c>
      <c r="K98" t="s">
        <v>772</v>
      </c>
      <c r="L98">
        <v>1191</v>
      </c>
      <c r="N98">
        <v>1013</v>
      </c>
      <c r="O98" t="s">
        <v>770</v>
      </c>
      <c r="P98" t="s">
        <v>770</v>
      </c>
      <c r="Q98">
        <v>1</v>
      </c>
      <c r="W98">
        <v>0</v>
      </c>
      <c r="X98">
        <v>-1417349443</v>
      </c>
      <c r="Y98">
        <v>41.39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41.39</v>
      </c>
      <c r="AU98" t="s">
        <v>3</v>
      </c>
      <c r="AV98">
        <v>2</v>
      </c>
      <c r="AW98">
        <v>2</v>
      </c>
      <c r="AX98">
        <v>47638733</v>
      </c>
      <c r="AY98">
        <v>1</v>
      </c>
      <c r="AZ98">
        <v>2048</v>
      </c>
      <c r="BA98">
        <v>92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Y98*Source!I62</f>
        <v>102.23330000000001</v>
      </c>
      <c r="CY98">
        <f>AD98</f>
        <v>0</v>
      </c>
      <c r="CZ98">
        <f>AH98</f>
        <v>0</v>
      </c>
      <c r="DA98">
        <f>AL98</f>
        <v>1</v>
      </c>
      <c r="DB98">
        <f>ROUND(ROUND(AT98*CZ98,2),6)</f>
        <v>0</v>
      </c>
      <c r="DC98">
        <f>ROUND(ROUND(AT98*AG98,2),6)</f>
        <v>0</v>
      </c>
    </row>
    <row r="99" spans="1:107" x14ac:dyDescent="0.2">
      <c r="A99">
        <f>ROW(Source!A62)</f>
        <v>62</v>
      </c>
      <c r="B99">
        <v>47636896</v>
      </c>
      <c r="C99">
        <v>47638731</v>
      </c>
      <c r="D99">
        <v>36881380</v>
      </c>
      <c r="E99">
        <v>1</v>
      </c>
      <c r="F99">
        <v>1</v>
      </c>
      <c r="G99">
        <v>1</v>
      </c>
      <c r="H99">
        <v>2</v>
      </c>
      <c r="I99" t="s">
        <v>857</v>
      </c>
      <c r="J99" t="s">
        <v>858</v>
      </c>
      <c r="K99" t="s">
        <v>859</v>
      </c>
      <c r="L99">
        <v>1368</v>
      </c>
      <c r="N99">
        <v>1011</v>
      </c>
      <c r="O99" t="s">
        <v>776</v>
      </c>
      <c r="P99" t="s">
        <v>776</v>
      </c>
      <c r="Q99">
        <v>1</v>
      </c>
      <c r="W99">
        <v>0</v>
      </c>
      <c r="X99">
        <v>645023554</v>
      </c>
      <c r="Y99">
        <v>2.4609999999999999</v>
      </c>
      <c r="AA99">
        <v>0</v>
      </c>
      <c r="AB99">
        <v>123</v>
      </c>
      <c r="AC99">
        <v>13.5</v>
      </c>
      <c r="AD99">
        <v>0</v>
      </c>
      <c r="AE99">
        <v>0</v>
      </c>
      <c r="AF99">
        <v>123</v>
      </c>
      <c r="AG99">
        <v>13.5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2.14</v>
      </c>
      <c r="AU99" t="s">
        <v>52</v>
      </c>
      <c r="AV99">
        <v>0</v>
      </c>
      <c r="AW99">
        <v>2</v>
      </c>
      <c r="AX99">
        <v>47638734</v>
      </c>
      <c r="AY99">
        <v>1</v>
      </c>
      <c r="AZ99">
        <v>0</v>
      </c>
      <c r="BA99">
        <v>93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Y99*Source!I62</f>
        <v>6.0786699999999998</v>
      </c>
      <c r="CY99">
        <f>AB99</f>
        <v>123</v>
      </c>
      <c r="CZ99">
        <f>AF99</f>
        <v>123</v>
      </c>
      <c r="DA99">
        <f>AJ99</f>
        <v>1</v>
      </c>
      <c r="DB99">
        <f>ROUND((ROUND(AT99*CZ99,2)*1.15),6)</f>
        <v>302.70299999999997</v>
      </c>
      <c r="DC99">
        <f>ROUND((ROUND(AT99*AG99,2)*1.15),6)</f>
        <v>33.223500000000001</v>
      </c>
    </row>
    <row r="100" spans="1:107" x14ac:dyDescent="0.2">
      <c r="A100">
        <f>ROW(Source!A62)</f>
        <v>62</v>
      </c>
      <c r="B100">
        <v>47636896</v>
      </c>
      <c r="C100">
        <v>47638731</v>
      </c>
      <c r="D100">
        <v>36883397</v>
      </c>
      <c r="E100">
        <v>1</v>
      </c>
      <c r="F100">
        <v>1</v>
      </c>
      <c r="G100">
        <v>1</v>
      </c>
      <c r="H100">
        <v>2</v>
      </c>
      <c r="I100" t="s">
        <v>860</v>
      </c>
      <c r="J100" t="s">
        <v>861</v>
      </c>
      <c r="K100" t="s">
        <v>862</v>
      </c>
      <c r="L100">
        <v>1368</v>
      </c>
      <c r="N100">
        <v>1011</v>
      </c>
      <c r="O100" t="s">
        <v>776</v>
      </c>
      <c r="P100" t="s">
        <v>776</v>
      </c>
      <c r="Q100">
        <v>1</v>
      </c>
      <c r="W100">
        <v>0</v>
      </c>
      <c r="X100">
        <v>-1526995597</v>
      </c>
      <c r="Y100">
        <v>1.4834999999999998</v>
      </c>
      <c r="AA100">
        <v>0</v>
      </c>
      <c r="AB100">
        <v>8</v>
      </c>
      <c r="AC100">
        <v>0</v>
      </c>
      <c r="AD100">
        <v>0</v>
      </c>
      <c r="AE100">
        <v>0</v>
      </c>
      <c r="AF100">
        <v>8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1.29</v>
      </c>
      <c r="AU100" t="s">
        <v>52</v>
      </c>
      <c r="AV100">
        <v>0</v>
      </c>
      <c r="AW100">
        <v>2</v>
      </c>
      <c r="AX100">
        <v>47638735</v>
      </c>
      <c r="AY100">
        <v>1</v>
      </c>
      <c r="AZ100">
        <v>0</v>
      </c>
      <c r="BA100">
        <v>94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Y100*Source!I62</f>
        <v>3.6642449999999998</v>
      </c>
      <c r="CY100">
        <f>AB100</f>
        <v>8</v>
      </c>
      <c r="CZ100">
        <f>AF100</f>
        <v>8</v>
      </c>
      <c r="DA100">
        <f>AJ100</f>
        <v>1</v>
      </c>
      <c r="DB100">
        <f>ROUND((ROUND(AT100*CZ100,2)*1.15),6)</f>
        <v>11.868</v>
      </c>
      <c r="DC100">
        <f>ROUND((ROUND(AT100*AG100,2)*1.15),6)</f>
        <v>0</v>
      </c>
    </row>
    <row r="101" spans="1:107" x14ac:dyDescent="0.2">
      <c r="A101">
        <f>ROW(Source!A62)</f>
        <v>62</v>
      </c>
      <c r="B101">
        <v>47636896</v>
      </c>
      <c r="C101">
        <v>47638731</v>
      </c>
      <c r="D101">
        <v>36883878</v>
      </c>
      <c r="E101">
        <v>1</v>
      </c>
      <c r="F101">
        <v>1</v>
      </c>
      <c r="G101">
        <v>1</v>
      </c>
      <c r="H101">
        <v>2</v>
      </c>
      <c r="I101" t="s">
        <v>863</v>
      </c>
      <c r="J101" t="s">
        <v>864</v>
      </c>
      <c r="K101" t="s">
        <v>865</v>
      </c>
      <c r="L101">
        <v>1368</v>
      </c>
      <c r="N101">
        <v>1011</v>
      </c>
      <c r="O101" t="s">
        <v>776</v>
      </c>
      <c r="P101" t="s">
        <v>776</v>
      </c>
      <c r="Q101">
        <v>1</v>
      </c>
      <c r="W101">
        <v>0</v>
      </c>
      <c r="X101">
        <v>-1589061407</v>
      </c>
      <c r="Y101">
        <v>45.137499999999996</v>
      </c>
      <c r="AA101">
        <v>0</v>
      </c>
      <c r="AB101">
        <v>90</v>
      </c>
      <c r="AC101">
        <v>10.06</v>
      </c>
      <c r="AD101">
        <v>0</v>
      </c>
      <c r="AE101">
        <v>0</v>
      </c>
      <c r="AF101">
        <v>90</v>
      </c>
      <c r="AG101">
        <v>10.06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39.25</v>
      </c>
      <c r="AU101" t="s">
        <v>52</v>
      </c>
      <c r="AV101">
        <v>0</v>
      </c>
      <c r="AW101">
        <v>2</v>
      </c>
      <c r="AX101">
        <v>47638736</v>
      </c>
      <c r="AY101">
        <v>1</v>
      </c>
      <c r="AZ101">
        <v>0</v>
      </c>
      <c r="BA101">
        <v>95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Y101*Source!I62</f>
        <v>111.489625</v>
      </c>
      <c r="CY101">
        <f>AB101</f>
        <v>90</v>
      </c>
      <c r="CZ101">
        <f>AF101</f>
        <v>90</v>
      </c>
      <c r="DA101">
        <f>AJ101</f>
        <v>1</v>
      </c>
      <c r="DB101">
        <f>ROUND((ROUND(AT101*CZ101,2)*1.15),6)</f>
        <v>4062.375</v>
      </c>
      <c r="DC101">
        <f>ROUND((ROUND(AT101*AG101,2)*1.15),6)</f>
        <v>454.089</v>
      </c>
    </row>
    <row r="102" spans="1:107" x14ac:dyDescent="0.2">
      <c r="A102">
        <f>ROW(Source!A62)</f>
        <v>62</v>
      </c>
      <c r="B102">
        <v>47636896</v>
      </c>
      <c r="C102">
        <v>47638731</v>
      </c>
      <c r="D102">
        <v>36884481</v>
      </c>
      <c r="E102">
        <v>1</v>
      </c>
      <c r="F102">
        <v>1</v>
      </c>
      <c r="G102">
        <v>1</v>
      </c>
      <c r="H102">
        <v>2</v>
      </c>
      <c r="I102" t="s">
        <v>840</v>
      </c>
      <c r="J102" t="s">
        <v>841</v>
      </c>
      <c r="K102" t="s">
        <v>842</v>
      </c>
      <c r="L102">
        <v>1368</v>
      </c>
      <c r="N102">
        <v>1011</v>
      </c>
      <c r="O102" t="s">
        <v>776</v>
      </c>
      <c r="P102" t="s">
        <v>776</v>
      </c>
      <c r="Q102">
        <v>1</v>
      </c>
      <c r="W102">
        <v>0</v>
      </c>
      <c r="X102">
        <v>1518765163</v>
      </c>
      <c r="Y102">
        <v>135.41249999999999</v>
      </c>
      <c r="AA102">
        <v>0</v>
      </c>
      <c r="AB102">
        <v>1.53</v>
      </c>
      <c r="AC102">
        <v>0</v>
      </c>
      <c r="AD102">
        <v>0</v>
      </c>
      <c r="AE102">
        <v>0</v>
      </c>
      <c r="AF102">
        <v>1.53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117.75</v>
      </c>
      <c r="AU102" t="s">
        <v>52</v>
      </c>
      <c r="AV102">
        <v>0</v>
      </c>
      <c r="AW102">
        <v>2</v>
      </c>
      <c r="AX102">
        <v>47638737</v>
      </c>
      <c r="AY102">
        <v>1</v>
      </c>
      <c r="AZ102">
        <v>0</v>
      </c>
      <c r="BA102">
        <v>96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Y102*Source!I62</f>
        <v>334.46887500000003</v>
      </c>
      <c r="CY102">
        <f>AB102</f>
        <v>1.53</v>
      </c>
      <c r="CZ102">
        <f>AF102</f>
        <v>1.53</v>
      </c>
      <c r="DA102">
        <f>AJ102</f>
        <v>1</v>
      </c>
      <c r="DB102">
        <f>ROUND((ROUND(AT102*CZ102,2)*1.15),6)</f>
        <v>207.184</v>
      </c>
      <c r="DC102">
        <f>ROUND((ROUND(AT102*AG102,2)*1.15),6)</f>
        <v>0</v>
      </c>
    </row>
    <row r="103" spans="1:107" x14ac:dyDescent="0.2">
      <c r="A103">
        <f>ROW(Source!A62)</f>
        <v>62</v>
      </c>
      <c r="B103">
        <v>47636896</v>
      </c>
      <c r="C103">
        <v>47638731</v>
      </c>
      <c r="D103">
        <v>36799072</v>
      </c>
      <c r="E103">
        <v>17</v>
      </c>
      <c r="F103">
        <v>1</v>
      </c>
      <c r="G103">
        <v>1</v>
      </c>
      <c r="H103">
        <v>3</v>
      </c>
      <c r="I103" t="s">
        <v>31</v>
      </c>
      <c r="J103" t="s">
        <v>3</v>
      </c>
      <c r="K103" t="s">
        <v>32</v>
      </c>
      <c r="L103">
        <v>1348</v>
      </c>
      <c r="N103">
        <v>1009</v>
      </c>
      <c r="O103" t="s">
        <v>19</v>
      </c>
      <c r="P103" t="s">
        <v>19</v>
      </c>
      <c r="Q103">
        <v>1000</v>
      </c>
      <c r="W103">
        <v>0</v>
      </c>
      <c r="X103">
        <v>-179832266</v>
      </c>
      <c r="Y103">
        <v>200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3</v>
      </c>
      <c r="AT103">
        <v>200</v>
      </c>
      <c r="AU103" t="s">
        <v>3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Y103*Source!I62</f>
        <v>494.00000000000006</v>
      </c>
      <c r="CY103">
        <f>AA103</f>
        <v>0</v>
      </c>
      <c r="CZ103">
        <f>AE103</f>
        <v>0</v>
      </c>
      <c r="DA103">
        <f>AI103</f>
        <v>1</v>
      </c>
      <c r="DB103">
        <f>ROUND(ROUND(AT103*CZ103,2),6)</f>
        <v>0</v>
      </c>
      <c r="DC103">
        <f>ROUND(ROUND(AT103*AG103,2),6)</f>
        <v>0</v>
      </c>
    </row>
    <row r="104" spans="1:107" x14ac:dyDescent="0.2">
      <c r="A104">
        <f>ROW(Source!A63)</f>
        <v>63</v>
      </c>
      <c r="B104">
        <v>47641669</v>
      </c>
      <c r="C104">
        <v>47638731</v>
      </c>
      <c r="D104">
        <v>37066837</v>
      </c>
      <c r="E104">
        <v>1</v>
      </c>
      <c r="F104">
        <v>1</v>
      </c>
      <c r="G104">
        <v>1</v>
      </c>
      <c r="H104">
        <v>1</v>
      </c>
      <c r="I104" t="s">
        <v>855</v>
      </c>
      <c r="J104" t="s">
        <v>3</v>
      </c>
      <c r="K104" t="s">
        <v>856</v>
      </c>
      <c r="L104">
        <v>1191</v>
      </c>
      <c r="N104">
        <v>1013</v>
      </c>
      <c r="O104" t="s">
        <v>770</v>
      </c>
      <c r="P104" t="s">
        <v>770</v>
      </c>
      <c r="Q104">
        <v>1</v>
      </c>
      <c r="W104">
        <v>0</v>
      </c>
      <c r="X104">
        <v>1850719656</v>
      </c>
      <c r="Y104">
        <v>279.85249999999996</v>
      </c>
      <c r="AA104">
        <v>0</v>
      </c>
      <c r="AB104">
        <v>0</v>
      </c>
      <c r="AC104">
        <v>0</v>
      </c>
      <c r="AD104">
        <v>8.31</v>
      </c>
      <c r="AE104">
        <v>0</v>
      </c>
      <c r="AF104">
        <v>0</v>
      </c>
      <c r="AG104">
        <v>0</v>
      </c>
      <c r="AH104">
        <v>8.31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243.35</v>
      </c>
      <c r="AU104" t="s">
        <v>52</v>
      </c>
      <c r="AV104">
        <v>1</v>
      </c>
      <c r="AW104">
        <v>2</v>
      </c>
      <c r="AX104">
        <v>47638732</v>
      </c>
      <c r="AY104">
        <v>1</v>
      </c>
      <c r="AZ104">
        <v>0</v>
      </c>
      <c r="BA104">
        <v>97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Y104*Source!I63</f>
        <v>691.23567500000001</v>
      </c>
      <c r="CY104">
        <f>AD104</f>
        <v>8.31</v>
      </c>
      <c r="CZ104">
        <f>AH104</f>
        <v>8.31</v>
      </c>
      <c r="DA104">
        <f>AL104</f>
        <v>1</v>
      </c>
      <c r="DB104">
        <f>ROUND((ROUND(AT104*CZ104,2)*1.15),6)</f>
        <v>2325.576</v>
      </c>
      <c r="DC104">
        <f>ROUND((ROUND(AT104*AG104,2)*1.15),6)</f>
        <v>0</v>
      </c>
    </row>
    <row r="105" spans="1:107" x14ac:dyDescent="0.2">
      <c r="A105">
        <f>ROW(Source!A63)</f>
        <v>63</v>
      </c>
      <c r="B105">
        <v>47641669</v>
      </c>
      <c r="C105">
        <v>47638731</v>
      </c>
      <c r="D105">
        <v>37064876</v>
      </c>
      <c r="E105">
        <v>1</v>
      </c>
      <c r="F105">
        <v>1</v>
      </c>
      <c r="G105">
        <v>1</v>
      </c>
      <c r="H105">
        <v>1</v>
      </c>
      <c r="I105" t="s">
        <v>771</v>
      </c>
      <c r="J105" t="s">
        <v>3</v>
      </c>
      <c r="K105" t="s">
        <v>772</v>
      </c>
      <c r="L105">
        <v>1191</v>
      </c>
      <c r="N105">
        <v>1013</v>
      </c>
      <c r="O105" t="s">
        <v>770</v>
      </c>
      <c r="P105" t="s">
        <v>770</v>
      </c>
      <c r="Q105">
        <v>1</v>
      </c>
      <c r="W105">
        <v>0</v>
      </c>
      <c r="X105">
        <v>-1417349443</v>
      </c>
      <c r="Y105">
        <v>41.39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41.39</v>
      </c>
      <c r="AU105" t="s">
        <v>3</v>
      </c>
      <c r="AV105">
        <v>2</v>
      </c>
      <c r="AW105">
        <v>2</v>
      </c>
      <c r="AX105">
        <v>47638733</v>
      </c>
      <c r="AY105">
        <v>1</v>
      </c>
      <c r="AZ105">
        <v>2048</v>
      </c>
      <c r="BA105">
        <v>98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Y105*Source!I63</f>
        <v>102.23330000000001</v>
      </c>
      <c r="CY105">
        <f>AD105</f>
        <v>0</v>
      </c>
      <c r="CZ105">
        <f>AH105</f>
        <v>0</v>
      </c>
      <c r="DA105">
        <f>AL105</f>
        <v>1</v>
      </c>
      <c r="DB105">
        <f>ROUND(ROUND(AT105*CZ105,2),6)</f>
        <v>0</v>
      </c>
      <c r="DC105">
        <f>ROUND(ROUND(AT105*AG105,2),6)</f>
        <v>0</v>
      </c>
    </row>
    <row r="106" spans="1:107" x14ac:dyDescent="0.2">
      <c r="A106">
        <f>ROW(Source!A63)</f>
        <v>63</v>
      </c>
      <c r="B106">
        <v>47641669</v>
      </c>
      <c r="C106">
        <v>47638731</v>
      </c>
      <c r="D106">
        <v>36881380</v>
      </c>
      <c r="E106">
        <v>1</v>
      </c>
      <c r="F106">
        <v>1</v>
      </c>
      <c r="G106">
        <v>1</v>
      </c>
      <c r="H106">
        <v>2</v>
      </c>
      <c r="I106" t="s">
        <v>857</v>
      </c>
      <c r="J106" t="s">
        <v>858</v>
      </c>
      <c r="K106" t="s">
        <v>859</v>
      </c>
      <c r="L106">
        <v>1368</v>
      </c>
      <c r="N106">
        <v>1011</v>
      </c>
      <c r="O106" t="s">
        <v>776</v>
      </c>
      <c r="P106" t="s">
        <v>776</v>
      </c>
      <c r="Q106">
        <v>1</v>
      </c>
      <c r="W106">
        <v>0</v>
      </c>
      <c r="X106">
        <v>645023554</v>
      </c>
      <c r="Y106">
        <v>2.4609999999999999</v>
      </c>
      <c r="AA106">
        <v>0</v>
      </c>
      <c r="AB106">
        <v>123</v>
      </c>
      <c r="AC106">
        <v>13.5</v>
      </c>
      <c r="AD106">
        <v>0</v>
      </c>
      <c r="AE106">
        <v>0</v>
      </c>
      <c r="AF106">
        <v>123</v>
      </c>
      <c r="AG106">
        <v>13.5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2.14</v>
      </c>
      <c r="AU106" t="s">
        <v>52</v>
      </c>
      <c r="AV106">
        <v>0</v>
      </c>
      <c r="AW106">
        <v>2</v>
      </c>
      <c r="AX106">
        <v>47638734</v>
      </c>
      <c r="AY106">
        <v>1</v>
      </c>
      <c r="AZ106">
        <v>0</v>
      </c>
      <c r="BA106">
        <v>99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Y106*Source!I63</f>
        <v>6.0786699999999998</v>
      </c>
      <c r="CY106">
        <f>AB106</f>
        <v>123</v>
      </c>
      <c r="CZ106">
        <f>AF106</f>
        <v>123</v>
      </c>
      <c r="DA106">
        <f>AJ106</f>
        <v>1</v>
      </c>
      <c r="DB106">
        <f>ROUND((ROUND(AT106*CZ106,2)*1.15),6)</f>
        <v>302.70299999999997</v>
      </c>
      <c r="DC106">
        <f>ROUND((ROUND(AT106*AG106,2)*1.15),6)</f>
        <v>33.223500000000001</v>
      </c>
    </row>
    <row r="107" spans="1:107" x14ac:dyDescent="0.2">
      <c r="A107">
        <f>ROW(Source!A63)</f>
        <v>63</v>
      </c>
      <c r="B107">
        <v>47641669</v>
      </c>
      <c r="C107">
        <v>47638731</v>
      </c>
      <c r="D107">
        <v>36883397</v>
      </c>
      <c r="E107">
        <v>1</v>
      </c>
      <c r="F107">
        <v>1</v>
      </c>
      <c r="G107">
        <v>1</v>
      </c>
      <c r="H107">
        <v>2</v>
      </c>
      <c r="I107" t="s">
        <v>860</v>
      </c>
      <c r="J107" t="s">
        <v>861</v>
      </c>
      <c r="K107" t="s">
        <v>862</v>
      </c>
      <c r="L107">
        <v>1368</v>
      </c>
      <c r="N107">
        <v>1011</v>
      </c>
      <c r="O107" t="s">
        <v>776</v>
      </c>
      <c r="P107" t="s">
        <v>776</v>
      </c>
      <c r="Q107">
        <v>1</v>
      </c>
      <c r="W107">
        <v>0</v>
      </c>
      <c r="X107">
        <v>-1526995597</v>
      </c>
      <c r="Y107">
        <v>1.4834999999999998</v>
      </c>
      <c r="AA107">
        <v>0</v>
      </c>
      <c r="AB107">
        <v>8</v>
      </c>
      <c r="AC107">
        <v>0</v>
      </c>
      <c r="AD107">
        <v>0</v>
      </c>
      <c r="AE107">
        <v>0</v>
      </c>
      <c r="AF107">
        <v>8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1.29</v>
      </c>
      <c r="AU107" t="s">
        <v>52</v>
      </c>
      <c r="AV107">
        <v>0</v>
      </c>
      <c r="AW107">
        <v>2</v>
      </c>
      <c r="AX107">
        <v>47638735</v>
      </c>
      <c r="AY107">
        <v>1</v>
      </c>
      <c r="AZ107">
        <v>0</v>
      </c>
      <c r="BA107">
        <v>100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Y107*Source!I63</f>
        <v>3.6642449999999998</v>
      </c>
      <c r="CY107">
        <f>AB107</f>
        <v>8</v>
      </c>
      <c r="CZ107">
        <f>AF107</f>
        <v>8</v>
      </c>
      <c r="DA107">
        <f>AJ107</f>
        <v>1</v>
      </c>
      <c r="DB107">
        <f>ROUND((ROUND(AT107*CZ107,2)*1.15),6)</f>
        <v>11.868</v>
      </c>
      <c r="DC107">
        <f>ROUND((ROUND(AT107*AG107,2)*1.15),6)</f>
        <v>0</v>
      </c>
    </row>
    <row r="108" spans="1:107" x14ac:dyDescent="0.2">
      <c r="A108">
        <f>ROW(Source!A63)</f>
        <v>63</v>
      </c>
      <c r="B108">
        <v>47641669</v>
      </c>
      <c r="C108">
        <v>47638731</v>
      </c>
      <c r="D108">
        <v>36883878</v>
      </c>
      <c r="E108">
        <v>1</v>
      </c>
      <c r="F108">
        <v>1</v>
      </c>
      <c r="G108">
        <v>1</v>
      </c>
      <c r="H108">
        <v>2</v>
      </c>
      <c r="I108" t="s">
        <v>863</v>
      </c>
      <c r="J108" t="s">
        <v>864</v>
      </c>
      <c r="K108" t="s">
        <v>865</v>
      </c>
      <c r="L108">
        <v>1368</v>
      </c>
      <c r="N108">
        <v>1011</v>
      </c>
      <c r="O108" t="s">
        <v>776</v>
      </c>
      <c r="P108" t="s">
        <v>776</v>
      </c>
      <c r="Q108">
        <v>1</v>
      </c>
      <c r="W108">
        <v>0</v>
      </c>
      <c r="X108">
        <v>-1589061407</v>
      </c>
      <c r="Y108">
        <v>45.137499999999996</v>
      </c>
      <c r="AA108">
        <v>0</v>
      </c>
      <c r="AB108">
        <v>90</v>
      </c>
      <c r="AC108">
        <v>10.06</v>
      </c>
      <c r="AD108">
        <v>0</v>
      </c>
      <c r="AE108">
        <v>0</v>
      </c>
      <c r="AF108">
        <v>90</v>
      </c>
      <c r="AG108">
        <v>10.06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39.25</v>
      </c>
      <c r="AU108" t="s">
        <v>52</v>
      </c>
      <c r="AV108">
        <v>0</v>
      </c>
      <c r="AW108">
        <v>2</v>
      </c>
      <c r="AX108">
        <v>47638736</v>
      </c>
      <c r="AY108">
        <v>1</v>
      </c>
      <c r="AZ108">
        <v>0</v>
      </c>
      <c r="BA108">
        <v>101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Y108*Source!I63</f>
        <v>111.489625</v>
      </c>
      <c r="CY108">
        <f>AB108</f>
        <v>90</v>
      </c>
      <c r="CZ108">
        <f>AF108</f>
        <v>90</v>
      </c>
      <c r="DA108">
        <f>AJ108</f>
        <v>1</v>
      </c>
      <c r="DB108">
        <f>ROUND((ROUND(AT108*CZ108,2)*1.15),6)</f>
        <v>4062.375</v>
      </c>
      <c r="DC108">
        <f>ROUND((ROUND(AT108*AG108,2)*1.15),6)</f>
        <v>454.089</v>
      </c>
    </row>
    <row r="109" spans="1:107" x14ac:dyDescent="0.2">
      <c r="A109">
        <f>ROW(Source!A63)</f>
        <v>63</v>
      </c>
      <c r="B109">
        <v>47641669</v>
      </c>
      <c r="C109">
        <v>47638731</v>
      </c>
      <c r="D109">
        <v>36884481</v>
      </c>
      <c r="E109">
        <v>1</v>
      </c>
      <c r="F109">
        <v>1</v>
      </c>
      <c r="G109">
        <v>1</v>
      </c>
      <c r="H109">
        <v>2</v>
      </c>
      <c r="I109" t="s">
        <v>840</v>
      </c>
      <c r="J109" t="s">
        <v>841</v>
      </c>
      <c r="K109" t="s">
        <v>842</v>
      </c>
      <c r="L109">
        <v>1368</v>
      </c>
      <c r="N109">
        <v>1011</v>
      </c>
      <c r="O109" t="s">
        <v>776</v>
      </c>
      <c r="P109" t="s">
        <v>776</v>
      </c>
      <c r="Q109">
        <v>1</v>
      </c>
      <c r="W109">
        <v>0</v>
      </c>
      <c r="X109">
        <v>1518765163</v>
      </c>
      <c r="Y109">
        <v>135.41249999999999</v>
      </c>
      <c r="AA109">
        <v>0</v>
      </c>
      <c r="AB109">
        <v>1.53</v>
      </c>
      <c r="AC109">
        <v>0</v>
      </c>
      <c r="AD109">
        <v>0</v>
      </c>
      <c r="AE109">
        <v>0</v>
      </c>
      <c r="AF109">
        <v>1.53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117.75</v>
      </c>
      <c r="AU109" t="s">
        <v>52</v>
      </c>
      <c r="AV109">
        <v>0</v>
      </c>
      <c r="AW109">
        <v>2</v>
      </c>
      <c r="AX109">
        <v>47638737</v>
      </c>
      <c r="AY109">
        <v>1</v>
      </c>
      <c r="AZ109">
        <v>0</v>
      </c>
      <c r="BA109">
        <v>102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Y109*Source!I63</f>
        <v>334.46887500000003</v>
      </c>
      <c r="CY109">
        <f>AB109</f>
        <v>1.53</v>
      </c>
      <c r="CZ109">
        <f>AF109</f>
        <v>1.53</v>
      </c>
      <c r="DA109">
        <f>AJ109</f>
        <v>1</v>
      </c>
      <c r="DB109">
        <f>ROUND((ROUND(AT109*CZ109,2)*1.15),6)</f>
        <v>207.184</v>
      </c>
      <c r="DC109">
        <f>ROUND((ROUND(AT109*AG109,2)*1.15),6)</f>
        <v>0</v>
      </c>
    </row>
    <row r="110" spans="1:107" x14ac:dyDescent="0.2">
      <c r="A110">
        <f>ROW(Source!A63)</f>
        <v>63</v>
      </c>
      <c r="B110">
        <v>47641669</v>
      </c>
      <c r="C110">
        <v>47638731</v>
      </c>
      <c r="D110">
        <v>36799072</v>
      </c>
      <c r="E110">
        <v>17</v>
      </c>
      <c r="F110">
        <v>1</v>
      </c>
      <c r="G110">
        <v>1</v>
      </c>
      <c r="H110">
        <v>3</v>
      </c>
      <c r="I110" t="s">
        <v>31</v>
      </c>
      <c r="J110" t="s">
        <v>3</v>
      </c>
      <c r="K110" t="s">
        <v>32</v>
      </c>
      <c r="L110">
        <v>1348</v>
      </c>
      <c r="N110">
        <v>1009</v>
      </c>
      <c r="O110" t="s">
        <v>19</v>
      </c>
      <c r="P110" t="s">
        <v>19</v>
      </c>
      <c r="Q110">
        <v>1000</v>
      </c>
      <c r="W110">
        <v>0</v>
      </c>
      <c r="X110">
        <v>-179832266</v>
      </c>
      <c r="Y110">
        <v>200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200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Y110*Source!I63</f>
        <v>494.00000000000006</v>
      </c>
      <c r="CY110">
        <f>AA110</f>
        <v>0</v>
      </c>
      <c r="CZ110">
        <f>AE110</f>
        <v>0</v>
      </c>
      <c r="DA110">
        <f>AI110</f>
        <v>1</v>
      </c>
      <c r="DB110">
        <f>ROUND(ROUND(AT110*CZ110,2),6)</f>
        <v>0</v>
      </c>
      <c r="DC110">
        <f>ROUND(ROUND(AT110*AG110,2),6)</f>
        <v>0</v>
      </c>
    </row>
    <row r="111" spans="1:107" x14ac:dyDescent="0.2">
      <c r="A111">
        <f>ROW(Source!A66)</f>
        <v>66</v>
      </c>
      <c r="B111">
        <v>47636896</v>
      </c>
      <c r="C111">
        <v>47638720</v>
      </c>
      <c r="D111">
        <v>37065946</v>
      </c>
      <c r="E111">
        <v>1</v>
      </c>
      <c r="F111">
        <v>1</v>
      </c>
      <c r="G111">
        <v>1</v>
      </c>
      <c r="H111">
        <v>1</v>
      </c>
      <c r="I111" t="s">
        <v>866</v>
      </c>
      <c r="J111" t="s">
        <v>3</v>
      </c>
      <c r="K111" t="s">
        <v>867</v>
      </c>
      <c r="L111">
        <v>1191</v>
      </c>
      <c r="N111">
        <v>1013</v>
      </c>
      <c r="O111" t="s">
        <v>770</v>
      </c>
      <c r="P111" t="s">
        <v>770</v>
      </c>
      <c r="Q111">
        <v>1</v>
      </c>
      <c r="W111">
        <v>0</v>
      </c>
      <c r="X111">
        <v>152375061</v>
      </c>
      <c r="Y111">
        <v>21.125499999999999</v>
      </c>
      <c r="AA111">
        <v>0</v>
      </c>
      <c r="AB111">
        <v>0</v>
      </c>
      <c r="AC111">
        <v>0</v>
      </c>
      <c r="AD111">
        <v>7.87</v>
      </c>
      <c r="AE111">
        <v>0</v>
      </c>
      <c r="AF111">
        <v>0</v>
      </c>
      <c r="AG111">
        <v>0</v>
      </c>
      <c r="AH111">
        <v>7.87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18.37</v>
      </c>
      <c r="AU111" t="s">
        <v>52</v>
      </c>
      <c r="AV111">
        <v>1</v>
      </c>
      <c r="AW111">
        <v>2</v>
      </c>
      <c r="AX111">
        <v>47638725</v>
      </c>
      <c r="AY111">
        <v>1</v>
      </c>
      <c r="AZ111">
        <v>0</v>
      </c>
      <c r="BA111">
        <v>103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Y111*Source!I66</f>
        <v>156.53995499999999</v>
      </c>
      <c r="CY111">
        <f>AD111</f>
        <v>7.87</v>
      </c>
      <c r="CZ111">
        <f>AH111</f>
        <v>7.87</v>
      </c>
      <c r="DA111">
        <f>AL111</f>
        <v>1</v>
      </c>
      <c r="DB111">
        <f>ROUND((ROUND(AT111*CZ111,2)*1.15),6)</f>
        <v>166.25550000000001</v>
      </c>
      <c r="DC111">
        <f>ROUND((ROUND(AT111*AG111,2)*1.15),6)</f>
        <v>0</v>
      </c>
    </row>
    <row r="112" spans="1:107" x14ac:dyDescent="0.2">
      <c r="A112">
        <f>ROW(Source!A66)</f>
        <v>66</v>
      </c>
      <c r="B112">
        <v>47636896</v>
      </c>
      <c r="C112">
        <v>47638720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771</v>
      </c>
      <c r="J112" t="s">
        <v>3</v>
      </c>
      <c r="K112" t="s">
        <v>772</v>
      </c>
      <c r="L112">
        <v>1191</v>
      </c>
      <c r="N112">
        <v>1013</v>
      </c>
      <c r="O112" t="s">
        <v>770</v>
      </c>
      <c r="P112" t="s">
        <v>770</v>
      </c>
      <c r="Q112">
        <v>1</v>
      </c>
      <c r="W112">
        <v>0</v>
      </c>
      <c r="X112">
        <v>-1417349443</v>
      </c>
      <c r="Y112">
        <v>4.6500000000000004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4.6500000000000004</v>
      </c>
      <c r="AU112" t="s">
        <v>3</v>
      </c>
      <c r="AV112">
        <v>2</v>
      </c>
      <c r="AW112">
        <v>2</v>
      </c>
      <c r="AX112">
        <v>47638726</v>
      </c>
      <c r="AY112">
        <v>1</v>
      </c>
      <c r="AZ112">
        <v>2048</v>
      </c>
      <c r="BA112">
        <v>104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Y112*Source!I66</f>
        <v>34.456500000000005</v>
      </c>
      <c r="CY112">
        <f>AD112</f>
        <v>0</v>
      </c>
      <c r="CZ112">
        <f>AH112</f>
        <v>0</v>
      </c>
      <c r="DA112">
        <f>AL112</f>
        <v>1</v>
      </c>
      <c r="DB112">
        <f>ROUND(ROUND(AT112*CZ112,2),6)</f>
        <v>0</v>
      </c>
      <c r="DC112">
        <f>ROUND(ROUND(AT112*AG112,2),6)</f>
        <v>0</v>
      </c>
    </row>
    <row r="113" spans="1:107" x14ac:dyDescent="0.2">
      <c r="A113">
        <f>ROW(Source!A66)</f>
        <v>66</v>
      </c>
      <c r="B113">
        <v>47636896</v>
      </c>
      <c r="C113">
        <v>47638720</v>
      </c>
      <c r="D113">
        <v>36881380</v>
      </c>
      <c r="E113">
        <v>1</v>
      </c>
      <c r="F113">
        <v>1</v>
      </c>
      <c r="G113">
        <v>1</v>
      </c>
      <c r="H113">
        <v>2</v>
      </c>
      <c r="I113" t="s">
        <v>857</v>
      </c>
      <c r="J113" t="s">
        <v>858</v>
      </c>
      <c r="K113" t="s">
        <v>859</v>
      </c>
      <c r="L113">
        <v>1368</v>
      </c>
      <c r="N113">
        <v>1011</v>
      </c>
      <c r="O113" t="s">
        <v>776</v>
      </c>
      <c r="P113" t="s">
        <v>776</v>
      </c>
      <c r="Q113">
        <v>1</v>
      </c>
      <c r="W113">
        <v>0</v>
      </c>
      <c r="X113">
        <v>645023554</v>
      </c>
      <c r="Y113">
        <v>3.0704999999999996</v>
      </c>
      <c r="AA113">
        <v>0</v>
      </c>
      <c r="AB113">
        <v>123</v>
      </c>
      <c r="AC113">
        <v>13.5</v>
      </c>
      <c r="AD113">
        <v>0</v>
      </c>
      <c r="AE113">
        <v>0</v>
      </c>
      <c r="AF113">
        <v>123</v>
      </c>
      <c r="AG113">
        <v>13.5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2.67</v>
      </c>
      <c r="AU113" t="s">
        <v>52</v>
      </c>
      <c r="AV113">
        <v>0</v>
      </c>
      <c r="AW113">
        <v>2</v>
      </c>
      <c r="AX113">
        <v>47638727</v>
      </c>
      <c r="AY113">
        <v>1</v>
      </c>
      <c r="AZ113">
        <v>0</v>
      </c>
      <c r="BA113">
        <v>105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Y113*Source!I66</f>
        <v>22.752404999999996</v>
      </c>
      <c r="CY113">
        <f>AB113</f>
        <v>123</v>
      </c>
      <c r="CZ113">
        <f>AF113</f>
        <v>123</v>
      </c>
      <c r="DA113">
        <f>AJ113</f>
        <v>1</v>
      </c>
      <c r="DB113">
        <f>ROUND((ROUND(AT113*CZ113,2)*1.15),6)</f>
        <v>377.67149999999998</v>
      </c>
      <c r="DC113">
        <f>ROUND((ROUND(AT113*AG113,2)*1.15),6)</f>
        <v>41.457500000000003</v>
      </c>
    </row>
    <row r="114" spans="1:107" x14ac:dyDescent="0.2">
      <c r="A114">
        <f>ROW(Source!A66)</f>
        <v>66</v>
      </c>
      <c r="B114">
        <v>47636896</v>
      </c>
      <c r="C114">
        <v>47638720</v>
      </c>
      <c r="D114">
        <v>36883489</v>
      </c>
      <c r="E114">
        <v>1</v>
      </c>
      <c r="F114">
        <v>1</v>
      </c>
      <c r="G114">
        <v>1</v>
      </c>
      <c r="H114">
        <v>2</v>
      </c>
      <c r="I114" t="s">
        <v>868</v>
      </c>
      <c r="J114" t="s">
        <v>869</v>
      </c>
      <c r="K114" t="s">
        <v>870</v>
      </c>
      <c r="L114">
        <v>1368</v>
      </c>
      <c r="N114">
        <v>1011</v>
      </c>
      <c r="O114" t="s">
        <v>776</v>
      </c>
      <c r="P114" t="s">
        <v>776</v>
      </c>
      <c r="Q114">
        <v>1</v>
      </c>
      <c r="W114">
        <v>0</v>
      </c>
      <c r="X114">
        <v>1513269878</v>
      </c>
      <c r="Y114">
        <v>2.2769999999999997</v>
      </c>
      <c r="AA114">
        <v>0</v>
      </c>
      <c r="AB114">
        <v>62.3</v>
      </c>
      <c r="AC114">
        <v>11.6</v>
      </c>
      <c r="AD114">
        <v>0</v>
      </c>
      <c r="AE114">
        <v>0</v>
      </c>
      <c r="AF114">
        <v>62.3</v>
      </c>
      <c r="AG114">
        <v>11.6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1.98</v>
      </c>
      <c r="AU114" t="s">
        <v>52</v>
      </c>
      <c r="AV114">
        <v>0</v>
      </c>
      <c r="AW114">
        <v>2</v>
      </c>
      <c r="AX114">
        <v>47638728</v>
      </c>
      <c r="AY114">
        <v>1</v>
      </c>
      <c r="AZ114">
        <v>0</v>
      </c>
      <c r="BA114">
        <v>106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Y114*Source!I66</f>
        <v>16.87257</v>
      </c>
      <c r="CY114">
        <f>AB114</f>
        <v>62.3</v>
      </c>
      <c r="CZ114">
        <f>AF114</f>
        <v>62.3</v>
      </c>
      <c r="DA114">
        <f>AJ114</f>
        <v>1</v>
      </c>
      <c r="DB114">
        <f>ROUND((ROUND(AT114*CZ114,2)*1.15),6)</f>
        <v>141.85249999999999</v>
      </c>
      <c r="DC114">
        <f>ROUND((ROUND(AT114*AG114,2)*1.15),6)</f>
        <v>26.415500000000002</v>
      </c>
    </row>
    <row r="115" spans="1:107" x14ac:dyDescent="0.2">
      <c r="A115">
        <f>ROW(Source!A66)</f>
        <v>66</v>
      </c>
      <c r="B115">
        <v>47636896</v>
      </c>
      <c r="C115">
        <v>47638720</v>
      </c>
      <c r="D115">
        <v>36799072</v>
      </c>
      <c r="E115">
        <v>17</v>
      </c>
      <c r="F115">
        <v>1</v>
      </c>
      <c r="G115">
        <v>1</v>
      </c>
      <c r="H115">
        <v>3</v>
      </c>
      <c r="I115" t="s">
        <v>31</v>
      </c>
      <c r="J115" t="s">
        <v>3</v>
      </c>
      <c r="K115" t="s">
        <v>32</v>
      </c>
      <c r="L115">
        <v>1348</v>
      </c>
      <c r="N115">
        <v>1009</v>
      </c>
      <c r="O115" t="s">
        <v>19</v>
      </c>
      <c r="P115" t="s">
        <v>19</v>
      </c>
      <c r="Q115">
        <v>1000</v>
      </c>
      <c r="W115">
        <v>0</v>
      </c>
      <c r="X115">
        <v>-179832266</v>
      </c>
      <c r="Y115">
        <v>125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3</v>
      </c>
      <c r="AT115">
        <v>125</v>
      </c>
      <c r="AU115" t="s">
        <v>3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Y115*Source!I66</f>
        <v>926.25</v>
      </c>
      <c r="CY115">
        <f>AA115</f>
        <v>0</v>
      </c>
      <c r="CZ115">
        <f>AE115</f>
        <v>0</v>
      </c>
      <c r="DA115">
        <f>AI115</f>
        <v>1</v>
      </c>
      <c r="DB115">
        <f>ROUND(ROUND(AT115*CZ115,2),6)</f>
        <v>0</v>
      </c>
      <c r="DC115">
        <f>ROUND(ROUND(AT115*AG115,2),6)</f>
        <v>0</v>
      </c>
    </row>
    <row r="116" spans="1:107" x14ac:dyDescent="0.2">
      <c r="A116">
        <f>ROW(Source!A67)</f>
        <v>67</v>
      </c>
      <c r="B116">
        <v>47641669</v>
      </c>
      <c r="C116">
        <v>47638720</v>
      </c>
      <c r="D116">
        <v>37065946</v>
      </c>
      <c r="E116">
        <v>1</v>
      </c>
      <c r="F116">
        <v>1</v>
      </c>
      <c r="G116">
        <v>1</v>
      </c>
      <c r="H116">
        <v>1</v>
      </c>
      <c r="I116" t="s">
        <v>866</v>
      </c>
      <c r="J116" t="s">
        <v>3</v>
      </c>
      <c r="K116" t="s">
        <v>867</v>
      </c>
      <c r="L116">
        <v>1191</v>
      </c>
      <c r="N116">
        <v>1013</v>
      </c>
      <c r="O116" t="s">
        <v>770</v>
      </c>
      <c r="P116" t="s">
        <v>770</v>
      </c>
      <c r="Q116">
        <v>1</v>
      </c>
      <c r="W116">
        <v>0</v>
      </c>
      <c r="X116">
        <v>152375061</v>
      </c>
      <c r="Y116">
        <v>21.125499999999999</v>
      </c>
      <c r="AA116">
        <v>0</v>
      </c>
      <c r="AB116">
        <v>0</v>
      </c>
      <c r="AC116">
        <v>0</v>
      </c>
      <c r="AD116">
        <v>7.87</v>
      </c>
      <c r="AE116">
        <v>0</v>
      </c>
      <c r="AF116">
        <v>0</v>
      </c>
      <c r="AG116">
        <v>0</v>
      </c>
      <c r="AH116">
        <v>7.87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18.37</v>
      </c>
      <c r="AU116" t="s">
        <v>52</v>
      </c>
      <c r="AV116">
        <v>1</v>
      </c>
      <c r="AW116">
        <v>2</v>
      </c>
      <c r="AX116">
        <v>47638725</v>
      </c>
      <c r="AY116">
        <v>1</v>
      </c>
      <c r="AZ116">
        <v>0</v>
      </c>
      <c r="BA116">
        <v>107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Y116*Source!I67</f>
        <v>156.53995499999999</v>
      </c>
      <c r="CY116">
        <f>AD116</f>
        <v>7.87</v>
      </c>
      <c r="CZ116">
        <f>AH116</f>
        <v>7.87</v>
      </c>
      <c r="DA116">
        <f>AL116</f>
        <v>1</v>
      </c>
      <c r="DB116">
        <f>ROUND((ROUND(AT116*CZ116,2)*1.15),6)</f>
        <v>166.25550000000001</v>
      </c>
      <c r="DC116">
        <f>ROUND((ROUND(AT116*AG116,2)*1.15),6)</f>
        <v>0</v>
      </c>
    </row>
    <row r="117" spans="1:107" x14ac:dyDescent="0.2">
      <c r="A117">
        <f>ROW(Source!A67)</f>
        <v>67</v>
      </c>
      <c r="B117">
        <v>47641669</v>
      </c>
      <c r="C117">
        <v>47638720</v>
      </c>
      <c r="D117">
        <v>37064876</v>
      </c>
      <c r="E117">
        <v>1</v>
      </c>
      <c r="F117">
        <v>1</v>
      </c>
      <c r="G117">
        <v>1</v>
      </c>
      <c r="H117">
        <v>1</v>
      </c>
      <c r="I117" t="s">
        <v>771</v>
      </c>
      <c r="J117" t="s">
        <v>3</v>
      </c>
      <c r="K117" t="s">
        <v>772</v>
      </c>
      <c r="L117">
        <v>1191</v>
      </c>
      <c r="N117">
        <v>1013</v>
      </c>
      <c r="O117" t="s">
        <v>770</v>
      </c>
      <c r="P117" t="s">
        <v>770</v>
      </c>
      <c r="Q117">
        <v>1</v>
      </c>
      <c r="W117">
        <v>0</v>
      </c>
      <c r="X117">
        <v>-1417349443</v>
      </c>
      <c r="Y117">
        <v>4.6500000000000004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4.6500000000000004</v>
      </c>
      <c r="AU117" t="s">
        <v>3</v>
      </c>
      <c r="AV117">
        <v>2</v>
      </c>
      <c r="AW117">
        <v>2</v>
      </c>
      <c r="AX117">
        <v>47638726</v>
      </c>
      <c r="AY117">
        <v>1</v>
      </c>
      <c r="AZ117">
        <v>2048</v>
      </c>
      <c r="BA117">
        <v>108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Y117*Source!I67</f>
        <v>34.456500000000005</v>
      </c>
      <c r="CY117">
        <f>AD117</f>
        <v>0</v>
      </c>
      <c r="CZ117">
        <f>AH117</f>
        <v>0</v>
      </c>
      <c r="DA117">
        <f>AL117</f>
        <v>1</v>
      </c>
      <c r="DB117">
        <f>ROUND(ROUND(AT117*CZ117,2),6)</f>
        <v>0</v>
      </c>
      <c r="DC117">
        <f>ROUND(ROUND(AT117*AG117,2),6)</f>
        <v>0</v>
      </c>
    </row>
    <row r="118" spans="1:107" x14ac:dyDescent="0.2">
      <c r="A118">
        <f>ROW(Source!A67)</f>
        <v>67</v>
      </c>
      <c r="B118">
        <v>47641669</v>
      </c>
      <c r="C118">
        <v>47638720</v>
      </c>
      <c r="D118">
        <v>36881380</v>
      </c>
      <c r="E118">
        <v>1</v>
      </c>
      <c r="F118">
        <v>1</v>
      </c>
      <c r="G118">
        <v>1</v>
      </c>
      <c r="H118">
        <v>2</v>
      </c>
      <c r="I118" t="s">
        <v>857</v>
      </c>
      <c r="J118" t="s">
        <v>858</v>
      </c>
      <c r="K118" t="s">
        <v>859</v>
      </c>
      <c r="L118">
        <v>1368</v>
      </c>
      <c r="N118">
        <v>1011</v>
      </c>
      <c r="O118" t="s">
        <v>776</v>
      </c>
      <c r="P118" t="s">
        <v>776</v>
      </c>
      <c r="Q118">
        <v>1</v>
      </c>
      <c r="W118">
        <v>0</v>
      </c>
      <c r="X118">
        <v>645023554</v>
      </c>
      <c r="Y118">
        <v>3.0704999999999996</v>
      </c>
      <c r="AA118">
        <v>0</v>
      </c>
      <c r="AB118">
        <v>123</v>
      </c>
      <c r="AC118">
        <v>13.5</v>
      </c>
      <c r="AD118">
        <v>0</v>
      </c>
      <c r="AE118">
        <v>0</v>
      </c>
      <c r="AF118">
        <v>123</v>
      </c>
      <c r="AG118">
        <v>13.5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2.67</v>
      </c>
      <c r="AU118" t="s">
        <v>52</v>
      </c>
      <c r="AV118">
        <v>0</v>
      </c>
      <c r="AW118">
        <v>2</v>
      </c>
      <c r="AX118">
        <v>47638727</v>
      </c>
      <c r="AY118">
        <v>1</v>
      </c>
      <c r="AZ118">
        <v>0</v>
      </c>
      <c r="BA118">
        <v>109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Y118*Source!I67</f>
        <v>22.752404999999996</v>
      </c>
      <c r="CY118">
        <f>AB118</f>
        <v>123</v>
      </c>
      <c r="CZ118">
        <f>AF118</f>
        <v>123</v>
      </c>
      <c r="DA118">
        <f>AJ118</f>
        <v>1</v>
      </c>
      <c r="DB118">
        <f>ROUND((ROUND(AT118*CZ118,2)*1.15),6)</f>
        <v>377.67149999999998</v>
      </c>
      <c r="DC118">
        <f>ROUND((ROUND(AT118*AG118,2)*1.15),6)</f>
        <v>41.457500000000003</v>
      </c>
    </row>
    <row r="119" spans="1:107" x14ac:dyDescent="0.2">
      <c r="A119">
        <f>ROW(Source!A67)</f>
        <v>67</v>
      </c>
      <c r="B119">
        <v>47641669</v>
      </c>
      <c r="C119">
        <v>47638720</v>
      </c>
      <c r="D119">
        <v>36883489</v>
      </c>
      <c r="E119">
        <v>1</v>
      </c>
      <c r="F119">
        <v>1</v>
      </c>
      <c r="G119">
        <v>1</v>
      </c>
      <c r="H119">
        <v>2</v>
      </c>
      <c r="I119" t="s">
        <v>868</v>
      </c>
      <c r="J119" t="s">
        <v>869</v>
      </c>
      <c r="K119" t="s">
        <v>870</v>
      </c>
      <c r="L119">
        <v>1368</v>
      </c>
      <c r="N119">
        <v>1011</v>
      </c>
      <c r="O119" t="s">
        <v>776</v>
      </c>
      <c r="P119" t="s">
        <v>776</v>
      </c>
      <c r="Q119">
        <v>1</v>
      </c>
      <c r="W119">
        <v>0</v>
      </c>
      <c r="X119">
        <v>1513269878</v>
      </c>
      <c r="Y119">
        <v>2.2769999999999997</v>
      </c>
      <c r="AA119">
        <v>0</v>
      </c>
      <c r="AB119">
        <v>62.3</v>
      </c>
      <c r="AC119">
        <v>11.6</v>
      </c>
      <c r="AD119">
        <v>0</v>
      </c>
      <c r="AE119">
        <v>0</v>
      </c>
      <c r="AF119">
        <v>62.3</v>
      </c>
      <c r="AG119">
        <v>11.6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1.98</v>
      </c>
      <c r="AU119" t="s">
        <v>52</v>
      </c>
      <c r="AV119">
        <v>0</v>
      </c>
      <c r="AW119">
        <v>2</v>
      </c>
      <c r="AX119">
        <v>47638728</v>
      </c>
      <c r="AY119">
        <v>1</v>
      </c>
      <c r="AZ119">
        <v>0</v>
      </c>
      <c r="BA119">
        <v>110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Y119*Source!I67</f>
        <v>16.87257</v>
      </c>
      <c r="CY119">
        <f>AB119</f>
        <v>62.3</v>
      </c>
      <c r="CZ119">
        <f>AF119</f>
        <v>62.3</v>
      </c>
      <c r="DA119">
        <f>AJ119</f>
        <v>1</v>
      </c>
      <c r="DB119">
        <f>ROUND((ROUND(AT119*CZ119,2)*1.15),6)</f>
        <v>141.85249999999999</v>
      </c>
      <c r="DC119">
        <f>ROUND((ROUND(AT119*AG119,2)*1.15),6)</f>
        <v>26.415500000000002</v>
      </c>
    </row>
    <row r="120" spans="1:107" x14ac:dyDescent="0.2">
      <c r="A120">
        <f>ROW(Source!A67)</f>
        <v>67</v>
      </c>
      <c r="B120">
        <v>47641669</v>
      </c>
      <c r="C120">
        <v>47638720</v>
      </c>
      <c r="D120">
        <v>36799072</v>
      </c>
      <c r="E120">
        <v>17</v>
      </c>
      <c r="F120">
        <v>1</v>
      </c>
      <c r="G120">
        <v>1</v>
      </c>
      <c r="H120">
        <v>3</v>
      </c>
      <c r="I120" t="s">
        <v>31</v>
      </c>
      <c r="J120" t="s">
        <v>3</v>
      </c>
      <c r="K120" t="s">
        <v>32</v>
      </c>
      <c r="L120">
        <v>1348</v>
      </c>
      <c r="N120">
        <v>1009</v>
      </c>
      <c r="O120" t="s">
        <v>19</v>
      </c>
      <c r="P120" t="s">
        <v>19</v>
      </c>
      <c r="Q120">
        <v>1000</v>
      </c>
      <c r="W120">
        <v>0</v>
      </c>
      <c r="X120">
        <v>-179832266</v>
      </c>
      <c r="Y120">
        <v>125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3</v>
      </c>
      <c r="AT120">
        <v>125</v>
      </c>
      <c r="AU120" t="s">
        <v>3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Y120*Source!I67</f>
        <v>926.25</v>
      </c>
      <c r="CY120">
        <f>AA120</f>
        <v>0</v>
      </c>
      <c r="CZ120">
        <f>AE120</f>
        <v>0</v>
      </c>
      <c r="DA120">
        <f>AI120</f>
        <v>1</v>
      </c>
      <c r="DB120">
        <f>ROUND(ROUND(AT120*CZ120,2),6)</f>
        <v>0</v>
      </c>
      <c r="DC120">
        <f>ROUND(ROUND(AT120*AG120,2),6)</f>
        <v>0</v>
      </c>
    </row>
    <row r="121" spans="1:107" x14ac:dyDescent="0.2">
      <c r="A121">
        <f>ROW(Source!A70)</f>
        <v>70</v>
      </c>
      <c r="B121">
        <v>47636896</v>
      </c>
      <c r="C121">
        <v>47638740</v>
      </c>
      <c r="D121">
        <v>37064998</v>
      </c>
      <c r="E121">
        <v>1</v>
      </c>
      <c r="F121">
        <v>1</v>
      </c>
      <c r="G121">
        <v>1</v>
      </c>
      <c r="H121">
        <v>1</v>
      </c>
      <c r="I121" t="s">
        <v>846</v>
      </c>
      <c r="J121" t="s">
        <v>3</v>
      </c>
      <c r="K121" t="s">
        <v>847</v>
      </c>
      <c r="L121">
        <v>1191</v>
      </c>
      <c r="N121">
        <v>1013</v>
      </c>
      <c r="O121" t="s">
        <v>770</v>
      </c>
      <c r="P121" t="s">
        <v>770</v>
      </c>
      <c r="Q121">
        <v>1</v>
      </c>
      <c r="W121">
        <v>0</v>
      </c>
      <c r="X121">
        <v>735429535</v>
      </c>
      <c r="Y121">
        <v>50.162999999999997</v>
      </c>
      <c r="AA121">
        <v>0</v>
      </c>
      <c r="AB121">
        <v>0</v>
      </c>
      <c r="AC121">
        <v>0</v>
      </c>
      <c r="AD121">
        <v>7.8</v>
      </c>
      <c r="AE121">
        <v>0</v>
      </c>
      <c r="AF121">
        <v>0</v>
      </c>
      <c r="AG121">
        <v>0</v>
      </c>
      <c r="AH121">
        <v>7.8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43.62</v>
      </c>
      <c r="AU121" t="s">
        <v>52</v>
      </c>
      <c r="AV121">
        <v>1</v>
      </c>
      <c r="AW121">
        <v>2</v>
      </c>
      <c r="AX121">
        <v>47638741</v>
      </c>
      <c r="AY121">
        <v>1</v>
      </c>
      <c r="AZ121">
        <v>0</v>
      </c>
      <c r="BA121">
        <v>111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Y121*Source!I70</f>
        <v>24.780521999999998</v>
      </c>
      <c r="CY121">
        <f>AD121</f>
        <v>7.8</v>
      </c>
      <c r="CZ121">
        <f>AH121</f>
        <v>7.8</v>
      </c>
      <c r="DA121">
        <f>AL121</f>
        <v>1</v>
      </c>
      <c r="DB121">
        <f>ROUND((ROUND(AT121*CZ121,2)*1.15),6)</f>
        <v>391.27600000000001</v>
      </c>
      <c r="DC121">
        <f>ROUND((ROUND(AT121*AG121,2)*1.15),6)</f>
        <v>0</v>
      </c>
    </row>
    <row r="122" spans="1:107" x14ac:dyDescent="0.2">
      <c r="A122">
        <f>ROW(Source!A70)</f>
        <v>70</v>
      </c>
      <c r="B122">
        <v>47636896</v>
      </c>
      <c r="C122">
        <v>47638740</v>
      </c>
      <c r="D122">
        <v>37064876</v>
      </c>
      <c r="E122">
        <v>1</v>
      </c>
      <c r="F122">
        <v>1</v>
      </c>
      <c r="G122">
        <v>1</v>
      </c>
      <c r="H122">
        <v>1</v>
      </c>
      <c r="I122" t="s">
        <v>771</v>
      </c>
      <c r="J122" t="s">
        <v>3</v>
      </c>
      <c r="K122" t="s">
        <v>772</v>
      </c>
      <c r="L122">
        <v>1191</v>
      </c>
      <c r="N122">
        <v>1013</v>
      </c>
      <c r="O122" t="s">
        <v>770</v>
      </c>
      <c r="P122" t="s">
        <v>770</v>
      </c>
      <c r="Q122">
        <v>1</v>
      </c>
      <c r="W122">
        <v>0</v>
      </c>
      <c r="X122">
        <v>-1417349443</v>
      </c>
      <c r="Y122">
        <v>125.48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125.48</v>
      </c>
      <c r="AU122" t="s">
        <v>3</v>
      </c>
      <c r="AV122">
        <v>2</v>
      </c>
      <c r="AW122">
        <v>2</v>
      </c>
      <c r="AX122">
        <v>47638742</v>
      </c>
      <c r="AY122">
        <v>1</v>
      </c>
      <c r="AZ122">
        <v>2048</v>
      </c>
      <c r="BA122">
        <v>112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Y122*Source!I70</f>
        <v>61.987120000000004</v>
      </c>
      <c r="CY122">
        <f>AD122</f>
        <v>0</v>
      </c>
      <c r="CZ122">
        <f>AH122</f>
        <v>0</v>
      </c>
      <c r="DA122">
        <f>AL122</f>
        <v>1</v>
      </c>
      <c r="DB122">
        <f>ROUND(ROUND(AT122*CZ122,2),6)</f>
        <v>0</v>
      </c>
      <c r="DC122">
        <f>ROUND(ROUND(AT122*AG122,2),6)</f>
        <v>0</v>
      </c>
    </row>
    <row r="123" spans="1:107" x14ac:dyDescent="0.2">
      <c r="A123">
        <f>ROW(Source!A70)</f>
        <v>70</v>
      </c>
      <c r="B123">
        <v>47636896</v>
      </c>
      <c r="C123">
        <v>47638740</v>
      </c>
      <c r="D123">
        <v>36881354</v>
      </c>
      <c r="E123">
        <v>1</v>
      </c>
      <c r="F123">
        <v>1</v>
      </c>
      <c r="G123">
        <v>1</v>
      </c>
      <c r="H123">
        <v>2</v>
      </c>
      <c r="I123" t="s">
        <v>871</v>
      </c>
      <c r="J123" t="s">
        <v>872</v>
      </c>
      <c r="K123" t="s">
        <v>873</v>
      </c>
      <c r="L123">
        <v>1368</v>
      </c>
      <c r="N123">
        <v>1011</v>
      </c>
      <c r="O123" t="s">
        <v>776</v>
      </c>
      <c r="P123" t="s">
        <v>776</v>
      </c>
      <c r="Q123">
        <v>1</v>
      </c>
      <c r="W123">
        <v>0</v>
      </c>
      <c r="X123">
        <v>-1734052855</v>
      </c>
      <c r="Y123">
        <v>27.323999999999998</v>
      </c>
      <c r="AA123">
        <v>0</v>
      </c>
      <c r="AB123">
        <v>59.47</v>
      </c>
      <c r="AC123">
        <v>11.6</v>
      </c>
      <c r="AD123">
        <v>0</v>
      </c>
      <c r="AE123">
        <v>0</v>
      </c>
      <c r="AF123">
        <v>59.47</v>
      </c>
      <c r="AG123">
        <v>11.6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3</v>
      </c>
      <c r="AT123">
        <v>23.76</v>
      </c>
      <c r="AU123" t="s">
        <v>52</v>
      </c>
      <c r="AV123">
        <v>0</v>
      </c>
      <c r="AW123">
        <v>2</v>
      </c>
      <c r="AX123">
        <v>47638743</v>
      </c>
      <c r="AY123">
        <v>1</v>
      </c>
      <c r="AZ123">
        <v>0</v>
      </c>
      <c r="BA123">
        <v>113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Y123*Source!I70</f>
        <v>13.498055999999998</v>
      </c>
      <c r="CY123">
        <f>AB123</f>
        <v>59.47</v>
      </c>
      <c r="CZ123">
        <f>AF123</f>
        <v>59.47</v>
      </c>
      <c r="DA123">
        <f>AJ123</f>
        <v>1</v>
      </c>
      <c r="DB123">
        <f>ROUND((ROUND(AT123*CZ123,2)*1.15),6)</f>
        <v>1624.9614999999999</v>
      </c>
      <c r="DC123">
        <f>ROUND((ROUND(AT123*AG123,2)*1.15),6)</f>
        <v>316.96300000000002</v>
      </c>
    </row>
    <row r="124" spans="1:107" x14ac:dyDescent="0.2">
      <c r="A124">
        <f>ROW(Source!A70)</f>
        <v>70</v>
      </c>
      <c r="B124">
        <v>47636896</v>
      </c>
      <c r="C124">
        <v>47638740</v>
      </c>
      <c r="D124">
        <v>36881483</v>
      </c>
      <c r="E124">
        <v>1</v>
      </c>
      <c r="F124">
        <v>1</v>
      </c>
      <c r="G124">
        <v>1</v>
      </c>
      <c r="H124">
        <v>2</v>
      </c>
      <c r="I124" t="s">
        <v>874</v>
      </c>
      <c r="J124" t="s">
        <v>875</v>
      </c>
      <c r="K124" t="s">
        <v>876</v>
      </c>
      <c r="L124">
        <v>1368</v>
      </c>
      <c r="N124">
        <v>1011</v>
      </c>
      <c r="O124" t="s">
        <v>776</v>
      </c>
      <c r="P124" t="s">
        <v>776</v>
      </c>
      <c r="Q124">
        <v>1</v>
      </c>
      <c r="W124">
        <v>0</v>
      </c>
      <c r="X124">
        <v>312278592</v>
      </c>
      <c r="Y124">
        <v>116.97799999999999</v>
      </c>
      <c r="AA124">
        <v>0</v>
      </c>
      <c r="AB124">
        <v>70.010000000000005</v>
      </c>
      <c r="AC124">
        <v>11.6</v>
      </c>
      <c r="AD124">
        <v>0</v>
      </c>
      <c r="AE124">
        <v>0</v>
      </c>
      <c r="AF124">
        <v>70.010000000000005</v>
      </c>
      <c r="AG124">
        <v>11.6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101.72</v>
      </c>
      <c r="AU124" t="s">
        <v>52</v>
      </c>
      <c r="AV124">
        <v>0</v>
      </c>
      <c r="AW124">
        <v>2</v>
      </c>
      <c r="AX124">
        <v>47638744</v>
      </c>
      <c r="AY124">
        <v>1</v>
      </c>
      <c r="AZ124">
        <v>0</v>
      </c>
      <c r="BA124">
        <v>114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Y124*Source!I70</f>
        <v>57.787132</v>
      </c>
      <c r="CY124">
        <f>AB124</f>
        <v>70.010000000000005</v>
      </c>
      <c r="CZ124">
        <f>AF124</f>
        <v>70.010000000000005</v>
      </c>
      <c r="DA124">
        <f>AJ124</f>
        <v>1</v>
      </c>
      <c r="DB124">
        <f>ROUND((ROUND(AT124*CZ124,2)*1.15),6)</f>
        <v>8189.6329999999998</v>
      </c>
      <c r="DC124">
        <f>ROUND((ROUND(AT124*AG124,2)*1.15),6)</f>
        <v>1356.9425000000001</v>
      </c>
    </row>
    <row r="125" spans="1:107" x14ac:dyDescent="0.2">
      <c r="A125">
        <f>ROW(Source!A70)</f>
        <v>70</v>
      </c>
      <c r="B125">
        <v>47636896</v>
      </c>
      <c r="C125">
        <v>47638740</v>
      </c>
      <c r="D125">
        <v>36799072</v>
      </c>
      <c r="E125">
        <v>17</v>
      </c>
      <c r="F125">
        <v>1</v>
      </c>
      <c r="G125">
        <v>1</v>
      </c>
      <c r="H125">
        <v>3</v>
      </c>
      <c r="I125" t="s">
        <v>31</v>
      </c>
      <c r="J125" t="s">
        <v>3</v>
      </c>
      <c r="K125" t="s">
        <v>32</v>
      </c>
      <c r="L125">
        <v>1348</v>
      </c>
      <c r="N125">
        <v>1009</v>
      </c>
      <c r="O125" t="s">
        <v>19</v>
      </c>
      <c r="P125" t="s">
        <v>19</v>
      </c>
      <c r="Q125">
        <v>1000</v>
      </c>
      <c r="W125">
        <v>0</v>
      </c>
      <c r="X125">
        <v>-179832266</v>
      </c>
      <c r="Y125">
        <v>1500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3</v>
      </c>
      <c r="AT125">
        <v>1500</v>
      </c>
      <c r="AU125" t="s">
        <v>3</v>
      </c>
      <c r="AV125">
        <v>0</v>
      </c>
      <c r="AW125">
        <v>1</v>
      </c>
      <c r="AX125">
        <v>-1</v>
      </c>
      <c r="AY125">
        <v>0</v>
      </c>
      <c r="AZ125">
        <v>0</v>
      </c>
      <c r="BA125" t="s">
        <v>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Y125*Source!I70</f>
        <v>741</v>
      </c>
      <c r="CY125">
        <f>AA125</f>
        <v>0</v>
      </c>
      <c r="CZ125">
        <f>AE125</f>
        <v>0</v>
      </c>
      <c r="DA125">
        <f>AI125</f>
        <v>1</v>
      </c>
      <c r="DB125">
        <f>ROUND(ROUND(AT125*CZ125,2),6)</f>
        <v>0</v>
      </c>
      <c r="DC125">
        <f>ROUND(ROUND(AT125*AG125,2),6)</f>
        <v>0</v>
      </c>
    </row>
    <row r="126" spans="1:107" x14ac:dyDescent="0.2">
      <c r="A126">
        <f>ROW(Source!A70)</f>
        <v>70</v>
      </c>
      <c r="B126">
        <v>47636896</v>
      </c>
      <c r="C126">
        <v>47638740</v>
      </c>
      <c r="D126">
        <v>36806211</v>
      </c>
      <c r="E126">
        <v>1</v>
      </c>
      <c r="F126">
        <v>1</v>
      </c>
      <c r="G126">
        <v>1</v>
      </c>
      <c r="H126">
        <v>3</v>
      </c>
      <c r="I126" t="s">
        <v>877</v>
      </c>
      <c r="J126" t="s">
        <v>878</v>
      </c>
      <c r="K126" t="s">
        <v>879</v>
      </c>
      <c r="L126">
        <v>1339</v>
      </c>
      <c r="N126">
        <v>1007</v>
      </c>
      <c r="O126" t="s">
        <v>50</v>
      </c>
      <c r="P126" t="s">
        <v>50</v>
      </c>
      <c r="Q126">
        <v>1</v>
      </c>
      <c r="W126">
        <v>0</v>
      </c>
      <c r="X126">
        <v>-1356223944</v>
      </c>
      <c r="Y126">
        <v>0.05</v>
      </c>
      <c r="AA126">
        <v>108.4</v>
      </c>
      <c r="AB126">
        <v>0</v>
      </c>
      <c r="AC126">
        <v>0</v>
      </c>
      <c r="AD126">
        <v>0</v>
      </c>
      <c r="AE126">
        <v>108.4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0.05</v>
      </c>
      <c r="AU126" t="s">
        <v>3</v>
      </c>
      <c r="AV126">
        <v>0</v>
      </c>
      <c r="AW126">
        <v>2</v>
      </c>
      <c r="AX126">
        <v>47638745</v>
      </c>
      <c r="AY126">
        <v>1</v>
      </c>
      <c r="AZ126">
        <v>0</v>
      </c>
      <c r="BA126">
        <v>115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Y126*Source!I70</f>
        <v>2.47E-2</v>
      </c>
      <c r="CY126">
        <f>AA126</f>
        <v>108.4</v>
      </c>
      <c r="CZ126">
        <f>AE126</f>
        <v>108.4</v>
      </c>
      <c r="DA126">
        <f>AI126</f>
        <v>1</v>
      </c>
      <c r="DB126">
        <f>ROUND(ROUND(AT126*CZ126,2),6)</f>
        <v>5.42</v>
      </c>
      <c r="DC126">
        <f>ROUND(ROUND(AT126*AG126,2),6)</f>
        <v>0</v>
      </c>
    </row>
    <row r="127" spans="1:107" x14ac:dyDescent="0.2">
      <c r="A127">
        <f>ROW(Source!A71)</f>
        <v>71</v>
      </c>
      <c r="B127">
        <v>47641669</v>
      </c>
      <c r="C127">
        <v>47638740</v>
      </c>
      <c r="D127">
        <v>37064998</v>
      </c>
      <c r="E127">
        <v>1</v>
      </c>
      <c r="F127">
        <v>1</v>
      </c>
      <c r="G127">
        <v>1</v>
      </c>
      <c r="H127">
        <v>1</v>
      </c>
      <c r="I127" t="s">
        <v>846</v>
      </c>
      <c r="J127" t="s">
        <v>3</v>
      </c>
      <c r="K127" t="s">
        <v>847</v>
      </c>
      <c r="L127">
        <v>1191</v>
      </c>
      <c r="N127">
        <v>1013</v>
      </c>
      <c r="O127" t="s">
        <v>770</v>
      </c>
      <c r="P127" t="s">
        <v>770</v>
      </c>
      <c r="Q127">
        <v>1</v>
      </c>
      <c r="W127">
        <v>0</v>
      </c>
      <c r="X127">
        <v>735429535</v>
      </c>
      <c r="Y127">
        <v>50.162999999999997</v>
      </c>
      <c r="AA127">
        <v>0</v>
      </c>
      <c r="AB127">
        <v>0</v>
      </c>
      <c r="AC127">
        <v>0</v>
      </c>
      <c r="AD127">
        <v>7.8</v>
      </c>
      <c r="AE127">
        <v>0</v>
      </c>
      <c r="AF127">
        <v>0</v>
      </c>
      <c r="AG127">
        <v>0</v>
      </c>
      <c r="AH127">
        <v>7.8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43.62</v>
      </c>
      <c r="AU127" t="s">
        <v>52</v>
      </c>
      <c r="AV127">
        <v>1</v>
      </c>
      <c r="AW127">
        <v>2</v>
      </c>
      <c r="AX127">
        <v>47638741</v>
      </c>
      <c r="AY127">
        <v>1</v>
      </c>
      <c r="AZ127">
        <v>0</v>
      </c>
      <c r="BA127">
        <v>116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Y127*Source!I71</f>
        <v>24.780521999999998</v>
      </c>
      <c r="CY127">
        <f>AD127</f>
        <v>7.8</v>
      </c>
      <c r="CZ127">
        <f>AH127</f>
        <v>7.8</v>
      </c>
      <c r="DA127">
        <f>AL127</f>
        <v>1</v>
      </c>
      <c r="DB127">
        <f>ROUND((ROUND(AT127*CZ127,2)*1.15),6)</f>
        <v>391.27600000000001</v>
      </c>
      <c r="DC127">
        <f>ROUND((ROUND(AT127*AG127,2)*1.15),6)</f>
        <v>0</v>
      </c>
    </row>
    <row r="128" spans="1:107" x14ac:dyDescent="0.2">
      <c r="A128">
        <f>ROW(Source!A71)</f>
        <v>71</v>
      </c>
      <c r="B128">
        <v>47641669</v>
      </c>
      <c r="C128">
        <v>47638740</v>
      </c>
      <c r="D128">
        <v>37064876</v>
      </c>
      <c r="E128">
        <v>1</v>
      </c>
      <c r="F128">
        <v>1</v>
      </c>
      <c r="G128">
        <v>1</v>
      </c>
      <c r="H128">
        <v>1</v>
      </c>
      <c r="I128" t="s">
        <v>771</v>
      </c>
      <c r="J128" t="s">
        <v>3</v>
      </c>
      <c r="K128" t="s">
        <v>772</v>
      </c>
      <c r="L128">
        <v>1191</v>
      </c>
      <c r="N128">
        <v>1013</v>
      </c>
      <c r="O128" t="s">
        <v>770</v>
      </c>
      <c r="P128" t="s">
        <v>770</v>
      </c>
      <c r="Q128">
        <v>1</v>
      </c>
      <c r="W128">
        <v>0</v>
      </c>
      <c r="X128">
        <v>-1417349443</v>
      </c>
      <c r="Y128">
        <v>125.48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125.48</v>
      </c>
      <c r="AU128" t="s">
        <v>3</v>
      </c>
      <c r="AV128">
        <v>2</v>
      </c>
      <c r="AW128">
        <v>2</v>
      </c>
      <c r="AX128">
        <v>47638742</v>
      </c>
      <c r="AY128">
        <v>1</v>
      </c>
      <c r="AZ128">
        <v>2048</v>
      </c>
      <c r="BA128">
        <v>117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Y128*Source!I71</f>
        <v>61.987120000000004</v>
      </c>
      <c r="CY128">
        <f>AD128</f>
        <v>0</v>
      </c>
      <c r="CZ128">
        <f>AH128</f>
        <v>0</v>
      </c>
      <c r="DA128">
        <f>AL128</f>
        <v>1</v>
      </c>
      <c r="DB128">
        <f>ROUND(ROUND(AT128*CZ128,2),6)</f>
        <v>0</v>
      </c>
      <c r="DC128">
        <f>ROUND(ROUND(AT128*AG128,2),6)</f>
        <v>0</v>
      </c>
    </row>
    <row r="129" spans="1:107" x14ac:dyDescent="0.2">
      <c r="A129">
        <f>ROW(Source!A71)</f>
        <v>71</v>
      </c>
      <c r="B129">
        <v>47641669</v>
      </c>
      <c r="C129">
        <v>47638740</v>
      </c>
      <c r="D129">
        <v>36881354</v>
      </c>
      <c r="E129">
        <v>1</v>
      </c>
      <c r="F129">
        <v>1</v>
      </c>
      <c r="G129">
        <v>1</v>
      </c>
      <c r="H129">
        <v>2</v>
      </c>
      <c r="I129" t="s">
        <v>871</v>
      </c>
      <c r="J129" t="s">
        <v>872</v>
      </c>
      <c r="K129" t="s">
        <v>873</v>
      </c>
      <c r="L129">
        <v>1368</v>
      </c>
      <c r="N129">
        <v>1011</v>
      </c>
      <c r="O129" t="s">
        <v>776</v>
      </c>
      <c r="P129" t="s">
        <v>776</v>
      </c>
      <c r="Q129">
        <v>1</v>
      </c>
      <c r="W129">
        <v>0</v>
      </c>
      <c r="X129">
        <v>-1734052855</v>
      </c>
      <c r="Y129">
        <v>27.323999999999998</v>
      </c>
      <c r="AA129">
        <v>0</v>
      </c>
      <c r="AB129">
        <v>59.47</v>
      </c>
      <c r="AC129">
        <v>11.6</v>
      </c>
      <c r="AD129">
        <v>0</v>
      </c>
      <c r="AE129">
        <v>0</v>
      </c>
      <c r="AF129">
        <v>59.47</v>
      </c>
      <c r="AG129">
        <v>11.6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23.76</v>
      </c>
      <c r="AU129" t="s">
        <v>52</v>
      </c>
      <c r="AV129">
        <v>0</v>
      </c>
      <c r="AW129">
        <v>2</v>
      </c>
      <c r="AX129">
        <v>47638743</v>
      </c>
      <c r="AY129">
        <v>1</v>
      </c>
      <c r="AZ129">
        <v>0</v>
      </c>
      <c r="BA129">
        <v>118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Y129*Source!I71</f>
        <v>13.498055999999998</v>
      </c>
      <c r="CY129">
        <f>AB129</f>
        <v>59.47</v>
      </c>
      <c r="CZ129">
        <f>AF129</f>
        <v>59.47</v>
      </c>
      <c r="DA129">
        <f>AJ129</f>
        <v>1</v>
      </c>
      <c r="DB129">
        <f>ROUND((ROUND(AT129*CZ129,2)*1.15),6)</f>
        <v>1624.9614999999999</v>
      </c>
      <c r="DC129">
        <f>ROUND((ROUND(AT129*AG129,2)*1.15),6)</f>
        <v>316.96300000000002</v>
      </c>
    </row>
    <row r="130" spans="1:107" x14ac:dyDescent="0.2">
      <c r="A130">
        <f>ROW(Source!A71)</f>
        <v>71</v>
      </c>
      <c r="B130">
        <v>47641669</v>
      </c>
      <c r="C130">
        <v>47638740</v>
      </c>
      <c r="D130">
        <v>36881483</v>
      </c>
      <c r="E130">
        <v>1</v>
      </c>
      <c r="F130">
        <v>1</v>
      </c>
      <c r="G130">
        <v>1</v>
      </c>
      <c r="H130">
        <v>2</v>
      </c>
      <c r="I130" t="s">
        <v>874</v>
      </c>
      <c r="J130" t="s">
        <v>875</v>
      </c>
      <c r="K130" t="s">
        <v>876</v>
      </c>
      <c r="L130">
        <v>1368</v>
      </c>
      <c r="N130">
        <v>1011</v>
      </c>
      <c r="O130" t="s">
        <v>776</v>
      </c>
      <c r="P130" t="s">
        <v>776</v>
      </c>
      <c r="Q130">
        <v>1</v>
      </c>
      <c r="W130">
        <v>0</v>
      </c>
      <c r="X130">
        <v>312278592</v>
      </c>
      <c r="Y130">
        <v>116.97799999999999</v>
      </c>
      <c r="AA130">
        <v>0</v>
      </c>
      <c r="AB130">
        <v>70.010000000000005</v>
      </c>
      <c r="AC130">
        <v>11.6</v>
      </c>
      <c r="AD130">
        <v>0</v>
      </c>
      <c r="AE130">
        <v>0</v>
      </c>
      <c r="AF130">
        <v>70.010000000000005</v>
      </c>
      <c r="AG130">
        <v>11.6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101.72</v>
      </c>
      <c r="AU130" t="s">
        <v>52</v>
      </c>
      <c r="AV130">
        <v>0</v>
      </c>
      <c r="AW130">
        <v>2</v>
      </c>
      <c r="AX130">
        <v>47638744</v>
      </c>
      <c r="AY130">
        <v>1</v>
      </c>
      <c r="AZ130">
        <v>0</v>
      </c>
      <c r="BA130">
        <v>119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Y130*Source!I71</f>
        <v>57.787132</v>
      </c>
      <c r="CY130">
        <f>AB130</f>
        <v>70.010000000000005</v>
      </c>
      <c r="CZ130">
        <f>AF130</f>
        <v>70.010000000000005</v>
      </c>
      <c r="DA130">
        <f>AJ130</f>
        <v>1</v>
      </c>
      <c r="DB130">
        <f>ROUND((ROUND(AT130*CZ130,2)*1.15),6)</f>
        <v>8189.6329999999998</v>
      </c>
      <c r="DC130">
        <f>ROUND((ROUND(AT130*AG130,2)*1.15),6)</f>
        <v>1356.9425000000001</v>
      </c>
    </row>
    <row r="131" spans="1:107" x14ac:dyDescent="0.2">
      <c r="A131">
        <f>ROW(Source!A71)</f>
        <v>71</v>
      </c>
      <c r="B131">
        <v>47641669</v>
      </c>
      <c r="C131">
        <v>47638740</v>
      </c>
      <c r="D131">
        <v>36799072</v>
      </c>
      <c r="E131">
        <v>17</v>
      </c>
      <c r="F131">
        <v>1</v>
      </c>
      <c r="G131">
        <v>1</v>
      </c>
      <c r="H131">
        <v>3</v>
      </c>
      <c r="I131" t="s">
        <v>31</v>
      </c>
      <c r="J131" t="s">
        <v>3</v>
      </c>
      <c r="K131" t="s">
        <v>32</v>
      </c>
      <c r="L131">
        <v>1348</v>
      </c>
      <c r="N131">
        <v>1009</v>
      </c>
      <c r="O131" t="s">
        <v>19</v>
      </c>
      <c r="P131" t="s">
        <v>19</v>
      </c>
      <c r="Q131">
        <v>1000</v>
      </c>
      <c r="W131">
        <v>0</v>
      </c>
      <c r="X131">
        <v>-179832266</v>
      </c>
      <c r="Y131">
        <v>1500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1500</v>
      </c>
      <c r="AU131" t="s">
        <v>3</v>
      </c>
      <c r="AV131">
        <v>0</v>
      </c>
      <c r="AW131">
        <v>1</v>
      </c>
      <c r="AX131">
        <v>-1</v>
      </c>
      <c r="AY131">
        <v>0</v>
      </c>
      <c r="AZ131">
        <v>0</v>
      </c>
      <c r="BA131" t="s">
        <v>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Y131*Source!I71</f>
        <v>741</v>
      </c>
      <c r="CY131">
        <f>AA131</f>
        <v>0</v>
      </c>
      <c r="CZ131">
        <f>AE131</f>
        <v>0</v>
      </c>
      <c r="DA131">
        <f>AI131</f>
        <v>1</v>
      </c>
      <c r="DB131">
        <f>ROUND(ROUND(AT131*CZ131,2),6)</f>
        <v>0</v>
      </c>
      <c r="DC131">
        <f>ROUND(ROUND(AT131*AG131,2),6)</f>
        <v>0</v>
      </c>
    </row>
    <row r="132" spans="1:107" x14ac:dyDescent="0.2">
      <c r="A132">
        <f>ROW(Source!A71)</f>
        <v>71</v>
      </c>
      <c r="B132">
        <v>47641669</v>
      </c>
      <c r="C132">
        <v>47638740</v>
      </c>
      <c r="D132">
        <v>36806211</v>
      </c>
      <c r="E132">
        <v>1</v>
      </c>
      <c r="F132">
        <v>1</v>
      </c>
      <c r="G132">
        <v>1</v>
      </c>
      <c r="H132">
        <v>3</v>
      </c>
      <c r="I132" t="s">
        <v>877</v>
      </c>
      <c r="J132" t="s">
        <v>878</v>
      </c>
      <c r="K132" t="s">
        <v>879</v>
      </c>
      <c r="L132">
        <v>1339</v>
      </c>
      <c r="N132">
        <v>1007</v>
      </c>
      <c r="O132" t="s">
        <v>50</v>
      </c>
      <c r="P132" t="s">
        <v>50</v>
      </c>
      <c r="Q132">
        <v>1</v>
      </c>
      <c r="W132">
        <v>0</v>
      </c>
      <c r="X132">
        <v>-1356223944</v>
      </c>
      <c r="Y132">
        <v>0.05</v>
      </c>
      <c r="AA132">
        <v>108.4</v>
      </c>
      <c r="AB132">
        <v>0</v>
      </c>
      <c r="AC132">
        <v>0</v>
      </c>
      <c r="AD132">
        <v>0</v>
      </c>
      <c r="AE132">
        <v>108.4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0.05</v>
      </c>
      <c r="AU132" t="s">
        <v>3</v>
      </c>
      <c r="AV132">
        <v>0</v>
      </c>
      <c r="AW132">
        <v>2</v>
      </c>
      <c r="AX132">
        <v>47638745</v>
      </c>
      <c r="AY132">
        <v>1</v>
      </c>
      <c r="AZ132">
        <v>0</v>
      </c>
      <c r="BA132">
        <v>120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Y132*Source!I71</f>
        <v>2.47E-2</v>
      </c>
      <c r="CY132">
        <f>AA132</f>
        <v>108.4</v>
      </c>
      <c r="CZ132">
        <f>AE132</f>
        <v>108.4</v>
      </c>
      <c r="DA132">
        <f>AI132</f>
        <v>1</v>
      </c>
      <c r="DB132">
        <f>ROUND(ROUND(AT132*CZ132,2),6)</f>
        <v>5.42</v>
      </c>
      <c r="DC132">
        <f>ROUND(ROUND(AT132*AG132,2),6)</f>
        <v>0</v>
      </c>
    </row>
    <row r="133" spans="1:107" x14ac:dyDescent="0.2">
      <c r="A133">
        <f>ROW(Source!A74)</f>
        <v>74</v>
      </c>
      <c r="B133">
        <v>47636896</v>
      </c>
      <c r="C133">
        <v>47638746</v>
      </c>
      <c r="D133">
        <v>37069580</v>
      </c>
      <c r="E133">
        <v>1</v>
      </c>
      <c r="F133">
        <v>1</v>
      </c>
      <c r="G133">
        <v>1</v>
      </c>
      <c r="H133">
        <v>1</v>
      </c>
      <c r="I133" t="s">
        <v>880</v>
      </c>
      <c r="J133" t="s">
        <v>3</v>
      </c>
      <c r="K133" t="s">
        <v>881</v>
      </c>
      <c r="L133">
        <v>1191</v>
      </c>
      <c r="N133">
        <v>1013</v>
      </c>
      <c r="O133" t="s">
        <v>770</v>
      </c>
      <c r="P133" t="s">
        <v>770</v>
      </c>
      <c r="Q133">
        <v>1</v>
      </c>
      <c r="W133">
        <v>0</v>
      </c>
      <c r="X133">
        <v>1010519658</v>
      </c>
      <c r="Y133">
        <v>78.498999999999995</v>
      </c>
      <c r="AA133">
        <v>0</v>
      </c>
      <c r="AB133">
        <v>0</v>
      </c>
      <c r="AC133">
        <v>0</v>
      </c>
      <c r="AD133">
        <v>8.64</v>
      </c>
      <c r="AE133">
        <v>0</v>
      </c>
      <c r="AF133">
        <v>0</v>
      </c>
      <c r="AG133">
        <v>0</v>
      </c>
      <c r="AH133">
        <v>8.64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68.260000000000005</v>
      </c>
      <c r="AU133" t="s">
        <v>52</v>
      </c>
      <c r="AV133">
        <v>1</v>
      </c>
      <c r="AW133">
        <v>2</v>
      </c>
      <c r="AX133">
        <v>47638747</v>
      </c>
      <c r="AY133">
        <v>1</v>
      </c>
      <c r="AZ133">
        <v>0</v>
      </c>
      <c r="BA133">
        <v>121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Y133*Source!I74</f>
        <v>321.84589999999997</v>
      </c>
      <c r="CY133">
        <f>AD133</f>
        <v>8.64</v>
      </c>
      <c r="CZ133">
        <f>AH133</f>
        <v>8.64</v>
      </c>
      <c r="DA133">
        <f>AL133</f>
        <v>1</v>
      </c>
      <c r="DB133">
        <f>ROUND((ROUND(AT133*CZ133,2)*1.15),6)</f>
        <v>678.2355</v>
      </c>
      <c r="DC133">
        <f>ROUND((ROUND(AT133*AG133,2)*1.15),6)</f>
        <v>0</v>
      </c>
    </row>
    <row r="134" spans="1:107" x14ac:dyDescent="0.2">
      <c r="A134">
        <f>ROW(Source!A74)</f>
        <v>74</v>
      </c>
      <c r="B134">
        <v>47636896</v>
      </c>
      <c r="C134">
        <v>47638746</v>
      </c>
      <c r="D134">
        <v>37064876</v>
      </c>
      <c r="E134">
        <v>1</v>
      </c>
      <c r="F134">
        <v>1</v>
      </c>
      <c r="G134">
        <v>1</v>
      </c>
      <c r="H134">
        <v>1</v>
      </c>
      <c r="I134" t="s">
        <v>771</v>
      </c>
      <c r="J134" t="s">
        <v>3</v>
      </c>
      <c r="K134" t="s">
        <v>772</v>
      </c>
      <c r="L134">
        <v>1191</v>
      </c>
      <c r="N134">
        <v>1013</v>
      </c>
      <c r="O134" t="s">
        <v>770</v>
      </c>
      <c r="P134" t="s">
        <v>770</v>
      </c>
      <c r="Q134">
        <v>1</v>
      </c>
      <c r="W134">
        <v>0</v>
      </c>
      <c r="X134">
        <v>-1417349443</v>
      </c>
      <c r="Y134">
        <v>9.4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9.4</v>
      </c>
      <c r="AU134" t="s">
        <v>3</v>
      </c>
      <c r="AV134">
        <v>2</v>
      </c>
      <c r="AW134">
        <v>2</v>
      </c>
      <c r="AX134">
        <v>47638748</v>
      </c>
      <c r="AY134">
        <v>1</v>
      </c>
      <c r="AZ134">
        <v>2048</v>
      </c>
      <c r="BA134">
        <v>122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Y134*Source!I74</f>
        <v>38.54</v>
      </c>
      <c r="CY134">
        <f>AD134</f>
        <v>0</v>
      </c>
      <c r="CZ134">
        <f>AH134</f>
        <v>0</v>
      </c>
      <c r="DA134">
        <f>AL134</f>
        <v>1</v>
      </c>
      <c r="DB134">
        <f>ROUND(ROUND(AT134*CZ134,2),6)</f>
        <v>0</v>
      </c>
      <c r="DC134">
        <f>ROUND(ROUND(AT134*AG134,2),6)</f>
        <v>0</v>
      </c>
    </row>
    <row r="135" spans="1:107" x14ac:dyDescent="0.2">
      <c r="A135">
        <f>ROW(Source!A74)</f>
        <v>74</v>
      </c>
      <c r="B135">
        <v>47636896</v>
      </c>
      <c r="C135">
        <v>47638746</v>
      </c>
      <c r="D135">
        <v>36883878</v>
      </c>
      <c r="E135">
        <v>1</v>
      </c>
      <c r="F135">
        <v>1</v>
      </c>
      <c r="G135">
        <v>1</v>
      </c>
      <c r="H135">
        <v>2</v>
      </c>
      <c r="I135" t="s">
        <v>863</v>
      </c>
      <c r="J135" t="s">
        <v>864</v>
      </c>
      <c r="K135" t="s">
        <v>865</v>
      </c>
      <c r="L135">
        <v>1368</v>
      </c>
      <c r="N135">
        <v>1011</v>
      </c>
      <c r="O135" t="s">
        <v>776</v>
      </c>
      <c r="P135" t="s">
        <v>776</v>
      </c>
      <c r="Q135">
        <v>1</v>
      </c>
      <c r="W135">
        <v>0</v>
      </c>
      <c r="X135">
        <v>-1589061407</v>
      </c>
      <c r="Y135">
        <v>10.809999999999999</v>
      </c>
      <c r="AA135">
        <v>0</v>
      </c>
      <c r="AB135">
        <v>90</v>
      </c>
      <c r="AC135">
        <v>10.06</v>
      </c>
      <c r="AD135">
        <v>0</v>
      </c>
      <c r="AE135">
        <v>0</v>
      </c>
      <c r="AF135">
        <v>90</v>
      </c>
      <c r="AG135">
        <v>10.06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9.4</v>
      </c>
      <c r="AU135" t="s">
        <v>52</v>
      </c>
      <c r="AV135">
        <v>0</v>
      </c>
      <c r="AW135">
        <v>2</v>
      </c>
      <c r="AX135">
        <v>47638749</v>
      </c>
      <c r="AY135">
        <v>1</v>
      </c>
      <c r="AZ135">
        <v>0</v>
      </c>
      <c r="BA135">
        <v>123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Y135*Source!I74</f>
        <v>44.320999999999991</v>
      </c>
      <c r="CY135">
        <f>AB135</f>
        <v>90</v>
      </c>
      <c r="CZ135">
        <f>AF135</f>
        <v>90</v>
      </c>
      <c r="DA135">
        <f>AJ135</f>
        <v>1</v>
      </c>
      <c r="DB135">
        <f>ROUND((ROUND(AT135*CZ135,2)*1.15),6)</f>
        <v>972.9</v>
      </c>
      <c r="DC135">
        <f>ROUND((ROUND(AT135*AG135,2)*1.15),6)</f>
        <v>108.744</v>
      </c>
    </row>
    <row r="136" spans="1:107" x14ac:dyDescent="0.2">
      <c r="A136">
        <f>ROW(Source!A74)</f>
        <v>74</v>
      </c>
      <c r="B136">
        <v>47636896</v>
      </c>
      <c r="C136">
        <v>47638746</v>
      </c>
      <c r="D136">
        <v>36884481</v>
      </c>
      <c r="E136">
        <v>1</v>
      </c>
      <c r="F136">
        <v>1</v>
      </c>
      <c r="G136">
        <v>1</v>
      </c>
      <c r="H136">
        <v>2</v>
      </c>
      <c r="I136" t="s">
        <v>840</v>
      </c>
      <c r="J136" t="s">
        <v>841</v>
      </c>
      <c r="K136" t="s">
        <v>842</v>
      </c>
      <c r="L136">
        <v>1368</v>
      </c>
      <c r="N136">
        <v>1011</v>
      </c>
      <c r="O136" t="s">
        <v>776</v>
      </c>
      <c r="P136" t="s">
        <v>776</v>
      </c>
      <c r="Q136">
        <v>1</v>
      </c>
      <c r="W136">
        <v>0</v>
      </c>
      <c r="X136">
        <v>1518765163</v>
      </c>
      <c r="Y136">
        <v>32.43</v>
      </c>
      <c r="AA136">
        <v>0</v>
      </c>
      <c r="AB136">
        <v>1.53</v>
      </c>
      <c r="AC136">
        <v>0</v>
      </c>
      <c r="AD136">
        <v>0</v>
      </c>
      <c r="AE136">
        <v>0</v>
      </c>
      <c r="AF136">
        <v>1.53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3</v>
      </c>
      <c r="AT136">
        <v>28.2</v>
      </c>
      <c r="AU136" t="s">
        <v>52</v>
      </c>
      <c r="AV136">
        <v>0</v>
      </c>
      <c r="AW136">
        <v>2</v>
      </c>
      <c r="AX136">
        <v>47638750</v>
      </c>
      <c r="AY136">
        <v>1</v>
      </c>
      <c r="AZ136">
        <v>0</v>
      </c>
      <c r="BA136">
        <v>124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Y136*Source!I74</f>
        <v>132.96299999999999</v>
      </c>
      <c r="CY136">
        <f>AB136</f>
        <v>1.53</v>
      </c>
      <c r="CZ136">
        <f>AF136</f>
        <v>1.53</v>
      </c>
      <c r="DA136">
        <f>AJ136</f>
        <v>1</v>
      </c>
      <c r="DB136">
        <f>ROUND((ROUND(AT136*CZ136,2)*1.15),6)</f>
        <v>49.622500000000002</v>
      </c>
      <c r="DC136">
        <f>ROUND((ROUND(AT136*AG136,2)*1.15),6)</f>
        <v>0</v>
      </c>
    </row>
    <row r="137" spans="1:107" x14ac:dyDescent="0.2">
      <c r="A137">
        <f>ROW(Source!A74)</f>
        <v>74</v>
      </c>
      <c r="B137">
        <v>47636896</v>
      </c>
      <c r="C137">
        <v>47638746</v>
      </c>
      <c r="D137">
        <v>36799072</v>
      </c>
      <c r="E137">
        <v>17</v>
      </c>
      <c r="F137">
        <v>1</v>
      </c>
      <c r="G137">
        <v>1</v>
      </c>
      <c r="H137">
        <v>3</v>
      </c>
      <c r="I137" t="s">
        <v>31</v>
      </c>
      <c r="J137" t="s">
        <v>3</v>
      </c>
      <c r="K137" t="s">
        <v>32</v>
      </c>
      <c r="L137">
        <v>1348</v>
      </c>
      <c r="N137">
        <v>1009</v>
      </c>
      <c r="O137" t="s">
        <v>19</v>
      </c>
      <c r="P137" t="s">
        <v>19</v>
      </c>
      <c r="Q137">
        <v>1000</v>
      </c>
      <c r="W137">
        <v>0</v>
      </c>
      <c r="X137">
        <v>-179832266</v>
      </c>
      <c r="Y137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12</v>
      </c>
      <c r="AU137" t="s">
        <v>3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Y137*Source!I74</f>
        <v>49.199999999999996</v>
      </c>
      <c r="CY137">
        <f>AA137</f>
        <v>0</v>
      </c>
      <c r="CZ137">
        <f>AE137</f>
        <v>0</v>
      </c>
      <c r="DA137">
        <f>AI137</f>
        <v>1</v>
      </c>
      <c r="DB137">
        <f>ROUND(ROUND(AT137*CZ137,2),6)</f>
        <v>0</v>
      </c>
      <c r="DC137">
        <f>ROUND(ROUND(AT137*AG137,2),6)</f>
        <v>0</v>
      </c>
    </row>
    <row r="138" spans="1:107" x14ac:dyDescent="0.2">
      <c r="A138">
        <f>ROW(Source!A75)</f>
        <v>75</v>
      </c>
      <c r="B138">
        <v>47641669</v>
      </c>
      <c r="C138">
        <v>47638746</v>
      </c>
      <c r="D138">
        <v>37069580</v>
      </c>
      <c r="E138">
        <v>1</v>
      </c>
      <c r="F138">
        <v>1</v>
      </c>
      <c r="G138">
        <v>1</v>
      </c>
      <c r="H138">
        <v>1</v>
      </c>
      <c r="I138" t="s">
        <v>880</v>
      </c>
      <c r="J138" t="s">
        <v>3</v>
      </c>
      <c r="K138" t="s">
        <v>881</v>
      </c>
      <c r="L138">
        <v>1191</v>
      </c>
      <c r="N138">
        <v>1013</v>
      </c>
      <c r="O138" t="s">
        <v>770</v>
      </c>
      <c r="P138" t="s">
        <v>770</v>
      </c>
      <c r="Q138">
        <v>1</v>
      </c>
      <c r="W138">
        <v>0</v>
      </c>
      <c r="X138">
        <v>1010519658</v>
      </c>
      <c r="Y138">
        <v>78.498999999999995</v>
      </c>
      <c r="AA138">
        <v>0</v>
      </c>
      <c r="AB138">
        <v>0</v>
      </c>
      <c r="AC138">
        <v>0</v>
      </c>
      <c r="AD138">
        <v>8.64</v>
      </c>
      <c r="AE138">
        <v>0</v>
      </c>
      <c r="AF138">
        <v>0</v>
      </c>
      <c r="AG138">
        <v>0</v>
      </c>
      <c r="AH138">
        <v>8.64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68.260000000000005</v>
      </c>
      <c r="AU138" t="s">
        <v>52</v>
      </c>
      <c r="AV138">
        <v>1</v>
      </c>
      <c r="AW138">
        <v>2</v>
      </c>
      <c r="AX138">
        <v>47638747</v>
      </c>
      <c r="AY138">
        <v>1</v>
      </c>
      <c r="AZ138">
        <v>0</v>
      </c>
      <c r="BA138">
        <v>125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Y138*Source!I75</f>
        <v>321.84589999999997</v>
      </c>
      <c r="CY138">
        <f>AD138</f>
        <v>8.64</v>
      </c>
      <c r="CZ138">
        <f>AH138</f>
        <v>8.64</v>
      </c>
      <c r="DA138">
        <f>AL138</f>
        <v>1</v>
      </c>
      <c r="DB138">
        <f>ROUND((ROUND(AT138*CZ138,2)*1.15),6)</f>
        <v>678.2355</v>
      </c>
      <c r="DC138">
        <f>ROUND((ROUND(AT138*AG138,2)*1.15),6)</f>
        <v>0</v>
      </c>
    </row>
    <row r="139" spans="1:107" x14ac:dyDescent="0.2">
      <c r="A139">
        <f>ROW(Source!A75)</f>
        <v>75</v>
      </c>
      <c r="B139">
        <v>47641669</v>
      </c>
      <c r="C139">
        <v>47638746</v>
      </c>
      <c r="D139">
        <v>37064876</v>
      </c>
      <c r="E139">
        <v>1</v>
      </c>
      <c r="F139">
        <v>1</v>
      </c>
      <c r="G139">
        <v>1</v>
      </c>
      <c r="H139">
        <v>1</v>
      </c>
      <c r="I139" t="s">
        <v>771</v>
      </c>
      <c r="J139" t="s">
        <v>3</v>
      </c>
      <c r="K139" t="s">
        <v>772</v>
      </c>
      <c r="L139">
        <v>1191</v>
      </c>
      <c r="N139">
        <v>1013</v>
      </c>
      <c r="O139" t="s">
        <v>770</v>
      </c>
      <c r="P139" t="s">
        <v>770</v>
      </c>
      <c r="Q139">
        <v>1</v>
      </c>
      <c r="W139">
        <v>0</v>
      </c>
      <c r="X139">
        <v>-1417349443</v>
      </c>
      <c r="Y139">
        <v>9.4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9.4</v>
      </c>
      <c r="AU139" t="s">
        <v>3</v>
      </c>
      <c r="AV139">
        <v>2</v>
      </c>
      <c r="AW139">
        <v>2</v>
      </c>
      <c r="AX139">
        <v>47638748</v>
      </c>
      <c r="AY139">
        <v>1</v>
      </c>
      <c r="AZ139">
        <v>2048</v>
      </c>
      <c r="BA139">
        <v>126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Y139*Source!I75</f>
        <v>38.54</v>
      </c>
      <c r="CY139">
        <f>AD139</f>
        <v>0</v>
      </c>
      <c r="CZ139">
        <f>AH139</f>
        <v>0</v>
      </c>
      <c r="DA139">
        <f>AL139</f>
        <v>1</v>
      </c>
      <c r="DB139">
        <f>ROUND(ROUND(AT139*CZ139,2),6)</f>
        <v>0</v>
      </c>
      <c r="DC139">
        <f>ROUND(ROUND(AT139*AG139,2),6)</f>
        <v>0</v>
      </c>
    </row>
    <row r="140" spans="1:107" x14ac:dyDescent="0.2">
      <c r="A140">
        <f>ROW(Source!A75)</f>
        <v>75</v>
      </c>
      <c r="B140">
        <v>47641669</v>
      </c>
      <c r="C140">
        <v>47638746</v>
      </c>
      <c r="D140">
        <v>36883878</v>
      </c>
      <c r="E140">
        <v>1</v>
      </c>
      <c r="F140">
        <v>1</v>
      </c>
      <c r="G140">
        <v>1</v>
      </c>
      <c r="H140">
        <v>2</v>
      </c>
      <c r="I140" t="s">
        <v>863</v>
      </c>
      <c r="J140" t="s">
        <v>864</v>
      </c>
      <c r="K140" t="s">
        <v>865</v>
      </c>
      <c r="L140">
        <v>1368</v>
      </c>
      <c r="N140">
        <v>1011</v>
      </c>
      <c r="O140" t="s">
        <v>776</v>
      </c>
      <c r="P140" t="s">
        <v>776</v>
      </c>
      <c r="Q140">
        <v>1</v>
      </c>
      <c r="W140">
        <v>0</v>
      </c>
      <c r="X140">
        <v>-1589061407</v>
      </c>
      <c r="Y140">
        <v>10.809999999999999</v>
      </c>
      <c r="AA140">
        <v>0</v>
      </c>
      <c r="AB140">
        <v>90</v>
      </c>
      <c r="AC140">
        <v>10.06</v>
      </c>
      <c r="AD140">
        <v>0</v>
      </c>
      <c r="AE140">
        <v>0</v>
      </c>
      <c r="AF140">
        <v>90</v>
      </c>
      <c r="AG140">
        <v>10.06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9.4</v>
      </c>
      <c r="AU140" t="s">
        <v>52</v>
      </c>
      <c r="AV140">
        <v>0</v>
      </c>
      <c r="AW140">
        <v>2</v>
      </c>
      <c r="AX140">
        <v>47638749</v>
      </c>
      <c r="AY140">
        <v>1</v>
      </c>
      <c r="AZ140">
        <v>0</v>
      </c>
      <c r="BA140">
        <v>127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Y140*Source!I75</f>
        <v>44.320999999999991</v>
      </c>
      <c r="CY140">
        <f>AB140</f>
        <v>90</v>
      </c>
      <c r="CZ140">
        <f>AF140</f>
        <v>90</v>
      </c>
      <c r="DA140">
        <f>AJ140</f>
        <v>1</v>
      </c>
      <c r="DB140">
        <f>ROUND((ROUND(AT140*CZ140,2)*1.15),6)</f>
        <v>972.9</v>
      </c>
      <c r="DC140">
        <f>ROUND((ROUND(AT140*AG140,2)*1.15),6)</f>
        <v>108.744</v>
      </c>
    </row>
    <row r="141" spans="1:107" x14ac:dyDescent="0.2">
      <c r="A141">
        <f>ROW(Source!A75)</f>
        <v>75</v>
      </c>
      <c r="B141">
        <v>47641669</v>
      </c>
      <c r="C141">
        <v>47638746</v>
      </c>
      <c r="D141">
        <v>36884481</v>
      </c>
      <c r="E141">
        <v>1</v>
      </c>
      <c r="F141">
        <v>1</v>
      </c>
      <c r="G141">
        <v>1</v>
      </c>
      <c r="H141">
        <v>2</v>
      </c>
      <c r="I141" t="s">
        <v>840</v>
      </c>
      <c r="J141" t="s">
        <v>841</v>
      </c>
      <c r="K141" t="s">
        <v>842</v>
      </c>
      <c r="L141">
        <v>1368</v>
      </c>
      <c r="N141">
        <v>1011</v>
      </c>
      <c r="O141" t="s">
        <v>776</v>
      </c>
      <c r="P141" t="s">
        <v>776</v>
      </c>
      <c r="Q141">
        <v>1</v>
      </c>
      <c r="W141">
        <v>0</v>
      </c>
      <c r="X141">
        <v>1518765163</v>
      </c>
      <c r="Y141">
        <v>32.43</v>
      </c>
      <c r="AA141">
        <v>0</v>
      </c>
      <c r="AB141">
        <v>1.53</v>
      </c>
      <c r="AC141">
        <v>0</v>
      </c>
      <c r="AD141">
        <v>0</v>
      </c>
      <c r="AE141">
        <v>0</v>
      </c>
      <c r="AF141">
        <v>1.53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28.2</v>
      </c>
      <c r="AU141" t="s">
        <v>52</v>
      </c>
      <c r="AV141">
        <v>0</v>
      </c>
      <c r="AW141">
        <v>2</v>
      </c>
      <c r="AX141">
        <v>47638750</v>
      </c>
      <c r="AY141">
        <v>1</v>
      </c>
      <c r="AZ141">
        <v>0</v>
      </c>
      <c r="BA141">
        <v>128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Y141*Source!I75</f>
        <v>132.96299999999999</v>
      </c>
      <c r="CY141">
        <f>AB141</f>
        <v>1.53</v>
      </c>
      <c r="CZ141">
        <f>AF141</f>
        <v>1.53</v>
      </c>
      <c r="DA141">
        <f>AJ141</f>
        <v>1</v>
      </c>
      <c r="DB141">
        <f>ROUND((ROUND(AT141*CZ141,2)*1.15),6)</f>
        <v>49.622500000000002</v>
      </c>
      <c r="DC141">
        <f>ROUND((ROUND(AT141*AG141,2)*1.15),6)</f>
        <v>0</v>
      </c>
    </row>
    <row r="142" spans="1:107" x14ac:dyDescent="0.2">
      <c r="A142">
        <f>ROW(Source!A75)</f>
        <v>75</v>
      </c>
      <c r="B142">
        <v>47641669</v>
      </c>
      <c r="C142">
        <v>47638746</v>
      </c>
      <c r="D142">
        <v>36799072</v>
      </c>
      <c r="E142">
        <v>17</v>
      </c>
      <c r="F142">
        <v>1</v>
      </c>
      <c r="G142">
        <v>1</v>
      </c>
      <c r="H142">
        <v>3</v>
      </c>
      <c r="I142" t="s">
        <v>31</v>
      </c>
      <c r="J142" t="s">
        <v>3</v>
      </c>
      <c r="K142" t="s">
        <v>32</v>
      </c>
      <c r="L142">
        <v>1348</v>
      </c>
      <c r="N142">
        <v>1009</v>
      </c>
      <c r="O142" t="s">
        <v>19</v>
      </c>
      <c r="P142" t="s">
        <v>19</v>
      </c>
      <c r="Q142">
        <v>1000</v>
      </c>
      <c r="W142">
        <v>0</v>
      </c>
      <c r="X142">
        <v>-179832266</v>
      </c>
      <c r="Y142">
        <v>12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3</v>
      </c>
      <c r="AT142">
        <v>12</v>
      </c>
      <c r="AU142" t="s">
        <v>3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Y142*Source!I75</f>
        <v>49.199999999999996</v>
      </c>
      <c r="CY142">
        <f>AA142</f>
        <v>0</v>
      </c>
      <c r="CZ142">
        <f>AE142</f>
        <v>0</v>
      </c>
      <c r="DA142">
        <f>AI142</f>
        <v>1</v>
      </c>
      <c r="DB142">
        <f>ROUND(ROUND(AT142*CZ142,2),6)</f>
        <v>0</v>
      </c>
      <c r="DC142">
        <f>ROUND(ROUND(AT142*AG142,2),6)</f>
        <v>0</v>
      </c>
    </row>
    <row r="143" spans="1:107" x14ac:dyDescent="0.2">
      <c r="A143">
        <f>ROW(Source!A78)</f>
        <v>78</v>
      </c>
      <c r="B143">
        <v>47636896</v>
      </c>
      <c r="C143">
        <v>47638753</v>
      </c>
      <c r="D143">
        <v>37077359</v>
      </c>
      <c r="E143">
        <v>1</v>
      </c>
      <c r="F143">
        <v>1</v>
      </c>
      <c r="G143">
        <v>1</v>
      </c>
      <c r="H143">
        <v>1</v>
      </c>
      <c r="I143" t="s">
        <v>882</v>
      </c>
      <c r="J143" t="s">
        <v>3</v>
      </c>
      <c r="K143" t="s">
        <v>883</v>
      </c>
      <c r="L143">
        <v>1191</v>
      </c>
      <c r="N143">
        <v>1013</v>
      </c>
      <c r="O143" t="s">
        <v>770</v>
      </c>
      <c r="P143" t="s">
        <v>770</v>
      </c>
      <c r="Q143">
        <v>1</v>
      </c>
      <c r="W143">
        <v>0</v>
      </c>
      <c r="X143">
        <v>-362667798</v>
      </c>
      <c r="Y143">
        <v>0.93500000000000005</v>
      </c>
      <c r="AA143">
        <v>0</v>
      </c>
      <c r="AB143">
        <v>0</v>
      </c>
      <c r="AC143">
        <v>0</v>
      </c>
      <c r="AD143">
        <v>10.5</v>
      </c>
      <c r="AE143">
        <v>0</v>
      </c>
      <c r="AF143">
        <v>0</v>
      </c>
      <c r="AG143">
        <v>0</v>
      </c>
      <c r="AH143">
        <v>10.5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1.87</v>
      </c>
      <c r="AU143" t="s">
        <v>131</v>
      </c>
      <c r="AV143">
        <v>1</v>
      </c>
      <c r="AW143">
        <v>2</v>
      </c>
      <c r="AX143">
        <v>47638754</v>
      </c>
      <c r="AY143">
        <v>1</v>
      </c>
      <c r="AZ143">
        <v>0</v>
      </c>
      <c r="BA143">
        <v>129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Y143*Source!I78</f>
        <v>0.93500000000000005</v>
      </c>
      <c r="CY143">
        <f>AD143</f>
        <v>10.5</v>
      </c>
      <c r="CZ143">
        <f>AH143</f>
        <v>10.5</v>
      </c>
      <c r="DA143">
        <f>AL143</f>
        <v>1</v>
      </c>
      <c r="DB143">
        <f>ROUND((ROUND(AT143*CZ143,2)*0.5),6)</f>
        <v>9.82</v>
      </c>
      <c r="DC143">
        <f>ROUND((ROUND(AT143*AG143,2)*0.5),6)</f>
        <v>0</v>
      </c>
    </row>
    <row r="144" spans="1:107" x14ac:dyDescent="0.2">
      <c r="A144">
        <f>ROW(Source!A78)</f>
        <v>78</v>
      </c>
      <c r="B144">
        <v>47636896</v>
      </c>
      <c r="C144">
        <v>47638753</v>
      </c>
      <c r="D144">
        <v>37064876</v>
      </c>
      <c r="E144">
        <v>1</v>
      </c>
      <c r="F144">
        <v>1</v>
      </c>
      <c r="G144">
        <v>1</v>
      </c>
      <c r="H144">
        <v>1</v>
      </c>
      <c r="I144" t="s">
        <v>771</v>
      </c>
      <c r="J144" t="s">
        <v>3</v>
      </c>
      <c r="K144" t="s">
        <v>772</v>
      </c>
      <c r="L144">
        <v>1191</v>
      </c>
      <c r="N144">
        <v>1013</v>
      </c>
      <c r="O144" t="s">
        <v>770</v>
      </c>
      <c r="P144" t="s">
        <v>770</v>
      </c>
      <c r="Q144">
        <v>1</v>
      </c>
      <c r="W144">
        <v>0</v>
      </c>
      <c r="X144">
        <v>-1417349443</v>
      </c>
      <c r="Y144">
        <v>0.71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0.71</v>
      </c>
      <c r="AU144" t="s">
        <v>3</v>
      </c>
      <c r="AV144">
        <v>2</v>
      </c>
      <c r="AW144">
        <v>2</v>
      </c>
      <c r="AX144">
        <v>47638755</v>
      </c>
      <c r="AY144">
        <v>1</v>
      </c>
      <c r="AZ144">
        <v>2048</v>
      </c>
      <c r="BA144">
        <v>130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Y144*Source!I78</f>
        <v>0.71</v>
      </c>
      <c r="CY144">
        <f>AD144</f>
        <v>0</v>
      </c>
      <c r="CZ144">
        <f>AH144</f>
        <v>0</v>
      </c>
      <c r="DA144">
        <f>AL144</f>
        <v>1</v>
      </c>
      <c r="DB144">
        <f>ROUND(ROUND(AT144*CZ144,2),6)</f>
        <v>0</v>
      </c>
      <c r="DC144">
        <f>ROUND(ROUND(AT144*AG144,2),6)</f>
        <v>0</v>
      </c>
    </row>
    <row r="145" spans="1:107" x14ac:dyDescent="0.2">
      <c r="A145">
        <f>ROW(Source!A78)</f>
        <v>78</v>
      </c>
      <c r="B145">
        <v>47636896</v>
      </c>
      <c r="C145">
        <v>47638753</v>
      </c>
      <c r="D145">
        <v>36882159</v>
      </c>
      <c r="E145">
        <v>1</v>
      </c>
      <c r="F145">
        <v>1</v>
      </c>
      <c r="G145">
        <v>1</v>
      </c>
      <c r="H145">
        <v>2</v>
      </c>
      <c r="I145" t="s">
        <v>773</v>
      </c>
      <c r="J145" t="s">
        <v>774</v>
      </c>
      <c r="K145" t="s">
        <v>775</v>
      </c>
      <c r="L145">
        <v>1368</v>
      </c>
      <c r="N145">
        <v>1011</v>
      </c>
      <c r="O145" t="s">
        <v>776</v>
      </c>
      <c r="P145" t="s">
        <v>776</v>
      </c>
      <c r="Q145">
        <v>1</v>
      </c>
      <c r="W145">
        <v>0</v>
      </c>
      <c r="X145">
        <v>-1718674368</v>
      </c>
      <c r="Y145">
        <v>0.01</v>
      </c>
      <c r="AA145">
        <v>0</v>
      </c>
      <c r="AB145">
        <v>111.99</v>
      </c>
      <c r="AC145">
        <v>13.5</v>
      </c>
      <c r="AD145">
        <v>0</v>
      </c>
      <c r="AE145">
        <v>0</v>
      </c>
      <c r="AF145">
        <v>111.99</v>
      </c>
      <c r="AG145">
        <v>13.5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0.02</v>
      </c>
      <c r="AU145" t="s">
        <v>131</v>
      </c>
      <c r="AV145">
        <v>0</v>
      </c>
      <c r="AW145">
        <v>2</v>
      </c>
      <c r="AX145">
        <v>47638756</v>
      </c>
      <c r="AY145">
        <v>1</v>
      </c>
      <c r="AZ145">
        <v>0</v>
      </c>
      <c r="BA145">
        <v>131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Y145*Source!I78</f>
        <v>0.01</v>
      </c>
      <c r="CY145">
        <f>AB145</f>
        <v>111.99</v>
      </c>
      <c r="CZ145">
        <f>AF145</f>
        <v>111.99</v>
      </c>
      <c r="DA145">
        <f>AJ145</f>
        <v>1</v>
      </c>
      <c r="DB145">
        <f>ROUND((ROUND(AT145*CZ145,2)*0.5),6)</f>
        <v>1.1200000000000001</v>
      </c>
      <c r="DC145">
        <f>ROUND((ROUND(AT145*AG145,2)*0.5),6)</f>
        <v>0.13500000000000001</v>
      </c>
    </row>
    <row r="146" spans="1:107" x14ac:dyDescent="0.2">
      <c r="A146">
        <f>ROW(Source!A78)</f>
        <v>78</v>
      </c>
      <c r="B146">
        <v>47636896</v>
      </c>
      <c r="C146">
        <v>47638753</v>
      </c>
      <c r="D146">
        <v>36882492</v>
      </c>
      <c r="E146">
        <v>1</v>
      </c>
      <c r="F146">
        <v>1</v>
      </c>
      <c r="G146">
        <v>1</v>
      </c>
      <c r="H146">
        <v>2</v>
      </c>
      <c r="I146" t="s">
        <v>884</v>
      </c>
      <c r="J146" t="s">
        <v>885</v>
      </c>
      <c r="K146" t="s">
        <v>886</v>
      </c>
      <c r="L146">
        <v>1368</v>
      </c>
      <c r="N146">
        <v>1011</v>
      </c>
      <c r="O146" t="s">
        <v>776</v>
      </c>
      <c r="P146" t="s">
        <v>776</v>
      </c>
      <c r="Q146">
        <v>1</v>
      </c>
      <c r="W146">
        <v>0</v>
      </c>
      <c r="X146">
        <v>1599745326</v>
      </c>
      <c r="Y146">
        <v>0.33500000000000002</v>
      </c>
      <c r="AA146">
        <v>0</v>
      </c>
      <c r="AB146">
        <v>142.69999999999999</v>
      </c>
      <c r="AC146">
        <v>13.5</v>
      </c>
      <c r="AD146">
        <v>0</v>
      </c>
      <c r="AE146">
        <v>0</v>
      </c>
      <c r="AF146">
        <v>142.69999999999999</v>
      </c>
      <c r="AG146">
        <v>13.5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0.67</v>
      </c>
      <c r="AU146" t="s">
        <v>131</v>
      </c>
      <c r="AV146">
        <v>0</v>
      </c>
      <c r="AW146">
        <v>2</v>
      </c>
      <c r="AX146">
        <v>47638757</v>
      </c>
      <c r="AY146">
        <v>1</v>
      </c>
      <c r="AZ146">
        <v>0</v>
      </c>
      <c r="BA146">
        <v>132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Y146*Source!I78</f>
        <v>0.33500000000000002</v>
      </c>
      <c r="CY146">
        <f>AB146</f>
        <v>142.69999999999999</v>
      </c>
      <c r="CZ146">
        <f>AF146</f>
        <v>142.69999999999999</v>
      </c>
      <c r="DA146">
        <f>AJ146</f>
        <v>1</v>
      </c>
      <c r="DB146">
        <f>ROUND((ROUND(AT146*CZ146,2)*0.5),6)</f>
        <v>47.805</v>
      </c>
      <c r="DC146">
        <f>ROUND((ROUND(AT146*AG146,2)*0.5),6)</f>
        <v>4.5250000000000004</v>
      </c>
    </row>
    <row r="147" spans="1:107" x14ac:dyDescent="0.2">
      <c r="A147">
        <f>ROW(Source!A78)</f>
        <v>78</v>
      </c>
      <c r="B147">
        <v>47636896</v>
      </c>
      <c r="C147">
        <v>47638753</v>
      </c>
      <c r="D147">
        <v>36883554</v>
      </c>
      <c r="E147">
        <v>1</v>
      </c>
      <c r="F147">
        <v>1</v>
      </c>
      <c r="G147">
        <v>1</v>
      </c>
      <c r="H147">
        <v>2</v>
      </c>
      <c r="I147" t="s">
        <v>780</v>
      </c>
      <c r="J147" t="s">
        <v>781</v>
      </c>
      <c r="K147" t="s">
        <v>782</v>
      </c>
      <c r="L147">
        <v>1368</v>
      </c>
      <c r="N147">
        <v>1011</v>
      </c>
      <c r="O147" t="s">
        <v>776</v>
      </c>
      <c r="P147" t="s">
        <v>776</v>
      </c>
      <c r="Q147">
        <v>1</v>
      </c>
      <c r="W147">
        <v>0</v>
      </c>
      <c r="X147">
        <v>1372534845</v>
      </c>
      <c r="Y147">
        <v>0.01</v>
      </c>
      <c r="AA147">
        <v>0</v>
      </c>
      <c r="AB147">
        <v>65.709999999999994</v>
      </c>
      <c r="AC147">
        <v>11.6</v>
      </c>
      <c r="AD147">
        <v>0</v>
      </c>
      <c r="AE147">
        <v>0</v>
      </c>
      <c r="AF147">
        <v>65.709999999999994</v>
      </c>
      <c r="AG147">
        <v>11.6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0.02</v>
      </c>
      <c r="AU147" t="s">
        <v>131</v>
      </c>
      <c r="AV147">
        <v>0</v>
      </c>
      <c r="AW147">
        <v>2</v>
      </c>
      <c r="AX147">
        <v>47638758</v>
      </c>
      <c r="AY147">
        <v>1</v>
      </c>
      <c r="AZ147">
        <v>0</v>
      </c>
      <c r="BA147">
        <v>133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Y147*Source!I78</f>
        <v>0.01</v>
      </c>
      <c r="CY147">
        <f>AB147</f>
        <v>65.709999999999994</v>
      </c>
      <c r="CZ147">
        <f>AF147</f>
        <v>65.709999999999994</v>
      </c>
      <c r="DA147">
        <f>AJ147</f>
        <v>1</v>
      </c>
      <c r="DB147">
        <f>ROUND((ROUND(AT147*CZ147,2)*0.5),6)</f>
        <v>0.65500000000000003</v>
      </c>
      <c r="DC147">
        <f>ROUND((ROUND(AT147*AG147,2)*0.5),6)</f>
        <v>0.115</v>
      </c>
    </row>
    <row r="148" spans="1:107" x14ac:dyDescent="0.2">
      <c r="A148">
        <f>ROW(Source!A78)</f>
        <v>78</v>
      </c>
      <c r="B148">
        <v>47636896</v>
      </c>
      <c r="C148">
        <v>47638753</v>
      </c>
      <c r="D148">
        <v>36802094</v>
      </c>
      <c r="E148">
        <v>1</v>
      </c>
      <c r="F148">
        <v>1</v>
      </c>
      <c r="G148">
        <v>1</v>
      </c>
      <c r="H148">
        <v>3</v>
      </c>
      <c r="I148" t="s">
        <v>887</v>
      </c>
      <c r="J148" t="s">
        <v>888</v>
      </c>
      <c r="K148" t="s">
        <v>889</v>
      </c>
      <c r="L148">
        <v>1346</v>
      </c>
      <c r="N148">
        <v>1009</v>
      </c>
      <c r="O148" t="s">
        <v>585</v>
      </c>
      <c r="P148" t="s">
        <v>585</v>
      </c>
      <c r="Q148">
        <v>1</v>
      </c>
      <c r="W148">
        <v>0</v>
      </c>
      <c r="X148">
        <v>-1088866022</v>
      </c>
      <c r="Y148">
        <v>0</v>
      </c>
      <c r="AA148">
        <v>30.4</v>
      </c>
      <c r="AB148">
        <v>0</v>
      </c>
      <c r="AC148">
        <v>0</v>
      </c>
      <c r="AD148">
        <v>0</v>
      </c>
      <c r="AE148">
        <v>30.4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0.01</v>
      </c>
      <c r="AU148" t="s">
        <v>22</v>
      </c>
      <c r="AV148">
        <v>0</v>
      </c>
      <c r="AW148">
        <v>2</v>
      </c>
      <c r="AX148">
        <v>47638759</v>
      </c>
      <c r="AY148">
        <v>1</v>
      </c>
      <c r="AZ148">
        <v>0</v>
      </c>
      <c r="BA148">
        <v>134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Y148*Source!I78</f>
        <v>0</v>
      </c>
      <c r="CY148">
        <f>AA148</f>
        <v>30.4</v>
      </c>
      <c r="CZ148">
        <f>AE148</f>
        <v>30.4</v>
      </c>
      <c r="DA148">
        <f>AI148</f>
        <v>1</v>
      </c>
      <c r="DB148">
        <f>ROUND((ROUND(AT148*CZ148,2)*0),6)</f>
        <v>0</v>
      </c>
      <c r="DC148">
        <f>ROUND((ROUND(AT148*AG148,2)*0),6)</f>
        <v>0</v>
      </c>
    </row>
    <row r="149" spans="1:107" x14ac:dyDescent="0.2">
      <c r="A149">
        <f>ROW(Source!A78)</f>
        <v>78</v>
      </c>
      <c r="B149">
        <v>47636896</v>
      </c>
      <c r="C149">
        <v>47638753</v>
      </c>
      <c r="D149">
        <v>36802162</v>
      </c>
      <c r="E149">
        <v>1</v>
      </c>
      <c r="F149">
        <v>1</v>
      </c>
      <c r="G149">
        <v>1</v>
      </c>
      <c r="H149">
        <v>3</v>
      </c>
      <c r="I149" t="s">
        <v>890</v>
      </c>
      <c r="J149" t="s">
        <v>891</v>
      </c>
      <c r="K149" t="s">
        <v>892</v>
      </c>
      <c r="L149">
        <v>1346</v>
      </c>
      <c r="N149">
        <v>1009</v>
      </c>
      <c r="O149" t="s">
        <v>585</v>
      </c>
      <c r="P149" t="s">
        <v>585</v>
      </c>
      <c r="Q149">
        <v>1</v>
      </c>
      <c r="W149">
        <v>0</v>
      </c>
      <c r="X149">
        <v>-1369864075</v>
      </c>
      <c r="Y149">
        <v>0</v>
      </c>
      <c r="AA149">
        <v>24.04</v>
      </c>
      <c r="AB149">
        <v>0</v>
      </c>
      <c r="AC149">
        <v>0</v>
      </c>
      <c r="AD149">
        <v>0</v>
      </c>
      <c r="AE149">
        <v>24.04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1.2E-2</v>
      </c>
      <c r="AU149" t="s">
        <v>22</v>
      </c>
      <c r="AV149">
        <v>0</v>
      </c>
      <c r="AW149">
        <v>2</v>
      </c>
      <c r="AX149">
        <v>47638760</v>
      </c>
      <c r="AY149">
        <v>1</v>
      </c>
      <c r="AZ149">
        <v>0</v>
      </c>
      <c r="BA149">
        <v>135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Y149*Source!I78</f>
        <v>0</v>
      </c>
      <c r="CY149">
        <f>AA149</f>
        <v>24.04</v>
      </c>
      <c r="CZ149">
        <f>AE149</f>
        <v>24.04</v>
      </c>
      <c r="DA149">
        <f>AI149</f>
        <v>1</v>
      </c>
      <c r="DB149">
        <f>ROUND((ROUND(AT149*CZ149,2)*0),6)</f>
        <v>0</v>
      </c>
      <c r="DC149">
        <f>ROUND((ROUND(AT149*AG149,2)*0),6)</f>
        <v>0</v>
      </c>
    </row>
    <row r="150" spans="1:107" x14ac:dyDescent="0.2">
      <c r="A150">
        <f>ROW(Source!A78)</f>
        <v>78</v>
      </c>
      <c r="B150">
        <v>47636896</v>
      </c>
      <c r="C150">
        <v>47638753</v>
      </c>
      <c r="D150">
        <v>36859700</v>
      </c>
      <c r="E150">
        <v>1</v>
      </c>
      <c r="F150">
        <v>1</v>
      </c>
      <c r="G150">
        <v>1</v>
      </c>
      <c r="H150">
        <v>3</v>
      </c>
      <c r="I150" t="s">
        <v>893</v>
      </c>
      <c r="J150" t="s">
        <v>894</v>
      </c>
      <c r="K150" t="s">
        <v>895</v>
      </c>
      <c r="L150">
        <v>1348</v>
      </c>
      <c r="N150">
        <v>1009</v>
      </c>
      <c r="O150" t="s">
        <v>19</v>
      </c>
      <c r="P150" t="s">
        <v>19</v>
      </c>
      <c r="Q150">
        <v>1000</v>
      </c>
      <c r="W150">
        <v>0</v>
      </c>
      <c r="X150">
        <v>-781267</v>
      </c>
      <c r="Y150">
        <v>0</v>
      </c>
      <c r="AA150">
        <v>96440</v>
      </c>
      <c r="AB150">
        <v>0</v>
      </c>
      <c r="AC150">
        <v>0</v>
      </c>
      <c r="AD150">
        <v>0</v>
      </c>
      <c r="AE150">
        <v>96440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5.0000000000000001E-4</v>
      </c>
      <c r="AU150" t="s">
        <v>22</v>
      </c>
      <c r="AV150">
        <v>0</v>
      </c>
      <c r="AW150">
        <v>2</v>
      </c>
      <c r="AX150">
        <v>47638761</v>
      </c>
      <c r="AY150">
        <v>1</v>
      </c>
      <c r="AZ150">
        <v>0</v>
      </c>
      <c r="BA150">
        <v>136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Y150*Source!I78</f>
        <v>0</v>
      </c>
      <c r="CY150">
        <f>AA150</f>
        <v>96440</v>
      </c>
      <c r="CZ150">
        <f>AE150</f>
        <v>96440</v>
      </c>
      <c r="DA150">
        <f>AI150</f>
        <v>1</v>
      </c>
      <c r="DB150">
        <f>ROUND((ROUND(AT150*CZ150,2)*0),6)</f>
        <v>0</v>
      </c>
      <c r="DC150">
        <f>ROUND((ROUND(AT150*AG150,2)*0),6)</f>
        <v>0</v>
      </c>
    </row>
    <row r="151" spans="1:107" x14ac:dyDescent="0.2">
      <c r="A151">
        <f>ROW(Source!A78)</f>
        <v>78</v>
      </c>
      <c r="B151">
        <v>47636896</v>
      </c>
      <c r="C151">
        <v>47638753</v>
      </c>
      <c r="D151">
        <v>36867794</v>
      </c>
      <c r="E151">
        <v>1</v>
      </c>
      <c r="F151">
        <v>1</v>
      </c>
      <c r="G151">
        <v>1</v>
      </c>
      <c r="H151">
        <v>3</v>
      </c>
      <c r="I151" t="s">
        <v>896</v>
      </c>
      <c r="J151" t="s">
        <v>897</v>
      </c>
      <c r="K151" t="s">
        <v>898</v>
      </c>
      <c r="L151">
        <v>1346</v>
      </c>
      <c r="N151">
        <v>1009</v>
      </c>
      <c r="O151" t="s">
        <v>585</v>
      </c>
      <c r="P151" t="s">
        <v>585</v>
      </c>
      <c r="Q151">
        <v>1</v>
      </c>
      <c r="W151">
        <v>0</v>
      </c>
      <c r="X151">
        <v>1584075688</v>
      </c>
      <c r="Y151">
        <v>0</v>
      </c>
      <c r="AA151">
        <v>35.700000000000003</v>
      </c>
      <c r="AB151">
        <v>0</v>
      </c>
      <c r="AC151">
        <v>0</v>
      </c>
      <c r="AD151">
        <v>0</v>
      </c>
      <c r="AE151">
        <v>35.700000000000003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0.01</v>
      </c>
      <c r="AU151" t="s">
        <v>22</v>
      </c>
      <c r="AV151">
        <v>0</v>
      </c>
      <c r="AW151">
        <v>2</v>
      </c>
      <c r="AX151">
        <v>47638762</v>
      </c>
      <c r="AY151">
        <v>1</v>
      </c>
      <c r="AZ151">
        <v>0</v>
      </c>
      <c r="BA151">
        <v>137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Y151*Source!I78</f>
        <v>0</v>
      </c>
      <c r="CY151">
        <f>AA151</f>
        <v>35.700000000000003</v>
      </c>
      <c r="CZ151">
        <f>AE151</f>
        <v>35.700000000000003</v>
      </c>
      <c r="DA151">
        <f>AI151</f>
        <v>1</v>
      </c>
      <c r="DB151">
        <f>ROUND((ROUND(AT151*CZ151,2)*0),6)</f>
        <v>0</v>
      </c>
      <c r="DC151">
        <f>ROUND((ROUND(AT151*AG151,2)*0),6)</f>
        <v>0</v>
      </c>
    </row>
    <row r="152" spans="1:107" x14ac:dyDescent="0.2">
      <c r="A152">
        <f>ROW(Source!A78)</f>
        <v>78</v>
      </c>
      <c r="B152">
        <v>47636896</v>
      </c>
      <c r="C152">
        <v>47638753</v>
      </c>
      <c r="D152">
        <v>36799065</v>
      </c>
      <c r="E152">
        <v>17</v>
      </c>
      <c r="F152">
        <v>1</v>
      </c>
      <c r="G152">
        <v>1</v>
      </c>
      <c r="H152">
        <v>3</v>
      </c>
      <c r="I152" t="s">
        <v>899</v>
      </c>
      <c r="J152" t="s">
        <v>3</v>
      </c>
      <c r="K152" t="s">
        <v>900</v>
      </c>
      <c r="L152">
        <v>1374</v>
      </c>
      <c r="N152">
        <v>1013</v>
      </c>
      <c r="O152" t="s">
        <v>901</v>
      </c>
      <c r="P152" t="s">
        <v>901</v>
      </c>
      <c r="Q152">
        <v>1</v>
      </c>
      <c r="W152">
        <v>0</v>
      </c>
      <c r="X152">
        <v>-1731369543</v>
      </c>
      <c r="Y152">
        <v>0</v>
      </c>
      <c r="AA152">
        <v>1</v>
      </c>
      <c r="AB152">
        <v>0</v>
      </c>
      <c r="AC152">
        <v>0</v>
      </c>
      <c r="AD152">
        <v>0</v>
      </c>
      <c r="AE152">
        <v>1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0.39</v>
      </c>
      <c r="AU152" t="s">
        <v>22</v>
      </c>
      <c r="AV152">
        <v>0</v>
      </c>
      <c r="AW152">
        <v>2</v>
      </c>
      <c r="AX152">
        <v>47638763</v>
      </c>
      <c r="AY152">
        <v>1</v>
      </c>
      <c r="AZ152">
        <v>0</v>
      </c>
      <c r="BA152">
        <v>138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Y152*Source!I78</f>
        <v>0</v>
      </c>
      <c r="CY152">
        <f>AA152</f>
        <v>1</v>
      </c>
      <c r="CZ152">
        <f>AE152</f>
        <v>1</v>
      </c>
      <c r="DA152">
        <f>AI152</f>
        <v>1</v>
      </c>
      <c r="DB152">
        <f>ROUND((ROUND(AT152*CZ152,2)*0),6)</f>
        <v>0</v>
      </c>
      <c r="DC152">
        <f>ROUND((ROUND(AT152*AG152,2)*0),6)</f>
        <v>0</v>
      </c>
    </row>
    <row r="153" spans="1:107" x14ac:dyDescent="0.2">
      <c r="A153">
        <f>ROW(Source!A79)</f>
        <v>79</v>
      </c>
      <c r="B153">
        <v>47641669</v>
      </c>
      <c r="C153">
        <v>47638753</v>
      </c>
      <c r="D153">
        <v>37077359</v>
      </c>
      <c r="E153">
        <v>1</v>
      </c>
      <c r="F153">
        <v>1</v>
      </c>
      <c r="G153">
        <v>1</v>
      </c>
      <c r="H153">
        <v>1</v>
      </c>
      <c r="I153" t="s">
        <v>882</v>
      </c>
      <c r="J153" t="s">
        <v>3</v>
      </c>
      <c r="K153" t="s">
        <v>883</v>
      </c>
      <c r="L153">
        <v>1191</v>
      </c>
      <c r="N153">
        <v>1013</v>
      </c>
      <c r="O153" t="s">
        <v>770</v>
      </c>
      <c r="P153" t="s">
        <v>770</v>
      </c>
      <c r="Q153">
        <v>1</v>
      </c>
      <c r="W153">
        <v>0</v>
      </c>
      <c r="X153">
        <v>-362667798</v>
      </c>
      <c r="Y153">
        <v>0.93500000000000005</v>
      </c>
      <c r="AA153">
        <v>0</v>
      </c>
      <c r="AB153">
        <v>0</v>
      </c>
      <c r="AC153">
        <v>0</v>
      </c>
      <c r="AD153">
        <v>10.5</v>
      </c>
      <c r="AE153">
        <v>0</v>
      </c>
      <c r="AF153">
        <v>0</v>
      </c>
      <c r="AG153">
        <v>0</v>
      </c>
      <c r="AH153">
        <v>10.5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1.87</v>
      </c>
      <c r="AU153" t="s">
        <v>131</v>
      </c>
      <c r="AV153">
        <v>1</v>
      </c>
      <c r="AW153">
        <v>2</v>
      </c>
      <c r="AX153">
        <v>47638754</v>
      </c>
      <c r="AY153">
        <v>1</v>
      </c>
      <c r="AZ153">
        <v>0</v>
      </c>
      <c r="BA153">
        <v>139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Y153*Source!I79</f>
        <v>0.93500000000000005</v>
      </c>
      <c r="CY153">
        <f>AD153</f>
        <v>10.5</v>
      </c>
      <c r="CZ153">
        <f>AH153</f>
        <v>10.5</v>
      </c>
      <c r="DA153">
        <f>AL153</f>
        <v>1</v>
      </c>
      <c r="DB153">
        <f>ROUND((ROUND(AT153*CZ153,2)*0.5),6)</f>
        <v>9.82</v>
      </c>
      <c r="DC153">
        <f>ROUND((ROUND(AT153*AG153,2)*0.5),6)</f>
        <v>0</v>
      </c>
    </row>
    <row r="154" spans="1:107" x14ac:dyDescent="0.2">
      <c r="A154">
        <f>ROW(Source!A79)</f>
        <v>79</v>
      </c>
      <c r="B154">
        <v>47641669</v>
      </c>
      <c r="C154">
        <v>47638753</v>
      </c>
      <c r="D154">
        <v>37064876</v>
      </c>
      <c r="E154">
        <v>1</v>
      </c>
      <c r="F154">
        <v>1</v>
      </c>
      <c r="G154">
        <v>1</v>
      </c>
      <c r="H154">
        <v>1</v>
      </c>
      <c r="I154" t="s">
        <v>771</v>
      </c>
      <c r="J154" t="s">
        <v>3</v>
      </c>
      <c r="K154" t="s">
        <v>772</v>
      </c>
      <c r="L154">
        <v>1191</v>
      </c>
      <c r="N154">
        <v>1013</v>
      </c>
      <c r="O154" t="s">
        <v>770</v>
      </c>
      <c r="P154" t="s">
        <v>770</v>
      </c>
      <c r="Q154">
        <v>1</v>
      </c>
      <c r="W154">
        <v>0</v>
      </c>
      <c r="X154">
        <v>-1417349443</v>
      </c>
      <c r="Y154">
        <v>0.71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0.71</v>
      </c>
      <c r="AU154" t="s">
        <v>3</v>
      </c>
      <c r="AV154">
        <v>2</v>
      </c>
      <c r="AW154">
        <v>2</v>
      </c>
      <c r="AX154">
        <v>47638755</v>
      </c>
      <c r="AY154">
        <v>1</v>
      </c>
      <c r="AZ154">
        <v>2048</v>
      </c>
      <c r="BA154">
        <v>140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Y154*Source!I79</f>
        <v>0.71</v>
      </c>
      <c r="CY154">
        <f>AD154</f>
        <v>0</v>
      </c>
      <c r="CZ154">
        <f>AH154</f>
        <v>0</v>
      </c>
      <c r="DA154">
        <f>AL154</f>
        <v>1</v>
      </c>
      <c r="DB154">
        <f>ROUND(ROUND(AT154*CZ154,2),6)</f>
        <v>0</v>
      </c>
      <c r="DC154">
        <f>ROUND(ROUND(AT154*AG154,2),6)</f>
        <v>0</v>
      </c>
    </row>
    <row r="155" spans="1:107" x14ac:dyDescent="0.2">
      <c r="A155">
        <f>ROW(Source!A79)</f>
        <v>79</v>
      </c>
      <c r="B155">
        <v>47641669</v>
      </c>
      <c r="C155">
        <v>47638753</v>
      </c>
      <c r="D155">
        <v>36882159</v>
      </c>
      <c r="E155">
        <v>1</v>
      </c>
      <c r="F155">
        <v>1</v>
      </c>
      <c r="G155">
        <v>1</v>
      </c>
      <c r="H155">
        <v>2</v>
      </c>
      <c r="I155" t="s">
        <v>773</v>
      </c>
      <c r="J155" t="s">
        <v>774</v>
      </c>
      <c r="K155" t="s">
        <v>775</v>
      </c>
      <c r="L155">
        <v>1368</v>
      </c>
      <c r="N155">
        <v>1011</v>
      </c>
      <c r="O155" t="s">
        <v>776</v>
      </c>
      <c r="P155" t="s">
        <v>776</v>
      </c>
      <c r="Q155">
        <v>1</v>
      </c>
      <c r="W155">
        <v>0</v>
      </c>
      <c r="X155">
        <v>-1718674368</v>
      </c>
      <c r="Y155">
        <v>0.01</v>
      </c>
      <c r="AA155">
        <v>0</v>
      </c>
      <c r="AB155">
        <v>111.99</v>
      </c>
      <c r="AC155">
        <v>13.5</v>
      </c>
      <c r="AD155">
        <v>0</v>
      </c>
      <c r="AE155">
        <v>0</v>
      </c>
      <c r="AF155">
        <v>111.99</v>
      </c>
      <c r="AG155">
        <v>13.5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0.02</v>
      </c>
      <c r="AU155" t="s">
        <v>131</v>
      </c>
      <c r="AV155">
        <v>0</v>
      </c>
      <c r="AW155">
        <v>2</v>
      </c>
      <c r="AX155">
        <v>47638756</v>
      </c>
      <c r="AY155">
        <v>1</v>
      </c>
      <c r="AZ155">
        <v>0</v>
      </c>
      <c r="BA155">
        <v>141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Y155*Source!I79</f>
        <v>0.01</v>
      </c>
      <c r="CY155">
        <f>AB155</f>
        <v>111.99</v>
      </c>
      <c r="CZ155">
        <f>AF155</f>
        <v>111.99</v>
      </c>
      <c r="DA155">
        <f>AJ155</f>
        <v>1</v>
      </c>
      <c r="DB155">
        <f>ROUND((ROUND(AT155*CZ155,2)*0.5),6)</f>
        <v>1.1200000000000001</v>
      </c>
      <c r="DC155">
        <f>ROUND((ROUND(AT155*AG155,2)*0.5),6)</f>
        <v>0.13500000000000001</v>
      </c>
    </row>
    <row r="156" spans="1:107" x14ac:dyDescent="0.2">
      <c r="A156">
        <f>ROW(Source!A79)</f>
        <v>79</v>
      </c>
      <c r="B156">
        <v>47641669</v>
      </c>
      <c r="C156">
        <v>47638753</v>
      </c>
      <c r="D156">
        <v>36882492</v>
      </c>
      <c r="E156">
        <v>1</v>
      </c>
      <c r="F156">
        <v>1</v>
      </c>
      <c r="G156">
        <v>1</v>
      </c>
      <c r="H156">
        <v>2</v>
      </c>
      <c r="I156" t="s">
        <v>884</v>
      </c>
      <c r="J156" t="s">
        <v>885</v>
      </c>
      <c r="K156" t="s">
        <v>886</v>
      </c>
      <c r="L156">
        <v>1368</v>
      </c>
      <c r="N156">
        <v>1011</v>
      </c>
      <c r="O156" t="s">
        <v>776</v>
      </c>
      <c r="P156" t="s">
        <v>776</v>
      </c>
      <c r="Q156">
        <v>1</v>
      </c>
      <c r="W156">
        <v>0</v>
      </c>
      <c r="X156">
        <v>1599745326</v>
      </c>
      <c r="Y156">
        <v>0.33500000000000002</v>
      </c>
      <c r="AA156">
        <v>0</v>
      </c>
      <c r="AB156">
        <v>142.69999999999999</v>
      </c>
      <c r="AC156">
        <v>13.5</v>
      </c>
      <c r="AD156">
        <v>0</v>
      </c>
      <c r="AE156">
        <v>0</v>
      </c>
      <c r="AF156">
        <v>142.69999999999999</v>
      </c>
      <c r="AG156">
        <v>13.5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0.67</v>
      </c>
      <c r="AU156" t="s">
        <v>131</v>
      </c>
      <c r="AV156">
        <v>0</v>
      </c>
      <c r="AW156">
        <v>2</v>
      </c>
      <c r="AX156">
        <v>47638757</v>
      </c>
      <c r="AY156">
        <v>1</v>
      </c>
      <c r="AZ156">
        <v>0</v>
      </c>
      <c r="BA156">
        <v>142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Y156*Source!I79</f>
        <v>0.33500000000000002</v>
      </c>
      <c r="CY156">
        <f>AB156</f>
        <v>142.69999999999999</v>
      </c>
      <c r="CZ156">
        <f>AF156</f>
        <v>142.69999999999999</v>
      </c>
      <c r="DA156">
        <f>AJ156</f>
        <v>1</v>
      </c>
      <c r="DB156">
        <f>ROUND((ROUND(AT156*CZ156,2)*0.5),6)</f>
        <v>47.805</v>
      </c>
      <c r="DC156">
        <f>ROUND((ROUND(AT156*AG156,2)*0.5),6)</f>
        <v>4.5250000000000004</v>
      </c>
    </row>
    <row r="157" spans="1:107" x14ac:dyDescent="0.2">
      <c r="A157">
        <f>ROW(Source!A79)</f>
        <v>79</v>
      </c>
      <c r="B157">
        <v>47641669</v>
      </c>
      <c r="C157">
        <v>47638753</v>
      </c>
      <c r="D157">
        <v>36883554</v>
      </c>
      <c r="E157">
        <v>1</v>
      </c>
      <c r="F157">
        <v>1</v>
      </c>
      <c r="G157">
        <v>1</v>
      </c>
      <c r="H157">
        <v>2</v>
      </c>
      <c r="I157" t="s">
        <v>780</v>
      </c>
      <c r="J157" t="s">
        <v>781</v>
      </c>
      <c r="K157" t="s">
        <v>782</v>
      </c>
      <c r="L157">
        <v>1368</v>
      </c>
      <c r="N157">
        <v>1011</v>
      </c>
      <c r="O157" t="s">
        <v>776</v>
      </c>
      <c r="P157" t="s">
        <v>776</v>
      </c>
      <c r="Q157">
        <v>1</v>
      </c>
      <c r="W157">
        <v>0</v>
      </c>
      <c r="X157">
        <v>1372534845</v>
      </c>
      <c r="Y157">
        <v>0.01</v>
      </c>
      <c r="AA157">
        <v>0</v>
      </c>
      <c r="AB157">
        <v>65.709999999999994</v>
      </c>
      <c r="AC157">
        <v>11.6</v>
      </c>
      <c r="AD157">
        <v>0</v>
      </c>
      <c r="AE157">
        <v>0</v>
      </c>
      <c r="AF157">
        <v>65.709999999999994</v>
      </c>
      <c r="AG157">
        <v>11.6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0.02</v>
      </c>
      <c r="AU157" t="s">
        <v>131</v>
      </c>
      <c r="AV157">
        <v>0</v>
      </c>
      <c r="AW157">
        <v>2</v>
      </c>
      <c r="AX157">
        <v>47638758</v>
      </c>
      <c r="AY157">
        <v>1</v>
      </c>
      <c r="AZ157">
        <v>0</v>
      </c>
      <c r="BA157">
        <v>143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Y157*Source!I79</f>
        <v>0.01</v>
      </c>
      <c r="CY157">
        <f>AB157</f>
        <v>65.709999999999994</v>
      </c>
      <c r="CZ157">
        <f>AF157</f>
        <v>65.709999999999994</v>
      </c>
      <c r="DA157">
        <f>AJ157</f>
        <v>1</v>
      </c>
      <c r="DB157">
        <f>ROUND((ROUND(AT157*CZ157,2)*0.5),6)</f>
        <v>0.65500000000000003</v>
      </c>
      <c r="DC157">
        <f>ROUND((ROUND(AT157*AG157,2)*0.5),6)</f>
        <v>0.115</v>
      </c>
    </row>
    <row r="158" spans="1:107" x14ac:dyDescent="0.2">
      <c r="A158">
        <f>ROW(Source!A79)</f>
        <v>79</v>
      </c>
      <c r="B158">
        <v>47641669</v>
      </c>
      <c r="C158">
        <v>47638753</v>
      </c>
      <c r="D158">
        <v>36802094</v>
      </c>
      <c r="E158">
        <v>1</v>
      </c>
      <c r="F158">
        <v>1</v>
      </c>
      <c r="G158">
        <v>1</v>
      </c>
      <c r="H158">
        <v>3</v>
      </c>
      <c r="I158" t="s">
        <v>887</v>
      </c>
      <c r="J158" t="s">
        <v>888</v>
      </c>
      <c r="K158" t="s">
        <v>889</v>
      </c>
      <c r="L158">
        <v>1346</v>
      </c>
      <c r="N158">
        <v>1009</v>
      </c>
      <c r="O158" t="s">
        <v>585</v>
      </c>
      <c r="P158" t="s">
        <v>585</v>
      </c>
      <c r="Q158">
        <v>1</v>
      </c>
      <c r="W158">
        <v>0</v>
      </c>
      <c r="X158">
        <v>-1088866022</v>
      </c>
      <c r="Y158">
        <v>0</v>
      </c>
      <c r="AA158">
        <v>30.4</v>
      </c>
      <c r="AB158">
        <v>0</v>
      </c>
      <c r="AC158">
        <v>0</v>
      </c>
      <c r="AD158">
        <v>0</v>
      </c>
      <c r="AE158">
        <v>30.4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0.01</v>
      </c>
      <c r="AU158" t="s">
        <v>22</v>
      </c>
      <c r="AV158">
        <v>0</v>
      </c>
      <c r="AW158">
        <v>2</v>
      </c>
      <c r="AX158">
        <v>47638759</v>
      </c>
      <c r="AY158">
        <v>1</v>
      </c>
      <c r="AZ158">
        <v>0</v>
      </c>
      <c r="BA158">
        <v>144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Y158*Source!I79</f>
        <v>0</v>
      </c>
      <c r="CY158">
        <f>AA158</f>
        <v>30.4</v>
      </c>
      <c r="CZ158">
        <f>AE158</f>
        <v>30.4</v>
      </c>
      <c r="DA158">
        <f>AI158</f>
        <v>1</v>
      </c>
      <c r="DB158">
        <f>ROUND((ROUND(AT158*CZ158,2)*0),6)</f>
        <v>0</v>
      </c>
      <c r="DC158">
        <f>ROUND((ROUND(AT158*AG158,2)*0),6)</f>
        <v>0</v>
      </c>
    </row>
    <row r="159" spans="1:107" x14ac:dyDescent="0.2">
      <c r="A159">
        <f>ROW(Source!A79)</f>
        <v>79</v>
      </c>
      <c r="B159">
        <v>47641669</v>
      </c>
      <c r="C159">
        <v>47638753</v>
      </c>
      <c r="D159">
        <v>36802162</v>
      </c>
      <c r="E159">
        <v>1</v>
      </c>
      <c r="F159">
        <v>1</v>
      </c>
      <c r="G159">
        <v>1</v>
      </c>
      <c r="H159">
        <v>3</v>
      </c>
      <c r="I159" t="s">
        <v>890</v>
      </c>
      <c r="J159" t="s">
        <v>891</v>
      </c>
      <c r="K159" t="s">
        <v>892</v>
      </c>
      <c r="L159">
        <v>1346</v>
      </c>
      <c r="N159">
        <v>1009</v>
      </c>
      <c r="O159" t="s">
        <v>585</v>
      </c>
      <c r="P159" t="s">
        <v>585</v>
      </c>
      <c r="Q159">
        <v>1</v>
      </c>
      <c r="W159">
        <v>0</v>
      </c>
      <c r="X159">
        <v>-1369864075</v>
      </c>
      <c r="Y159">
        <v>0</v>
      </c>
      <c r="AA159">
        <v>24.04</v>
      </c>
      <c r="AB159">
        <v>0</v>
      </c>
      <c r="AC159">
        <v>0</v>
      </c>
      <c r="AD159">
        <v>0</v>
      </c>
      <c r="AE159">
        <v>24.04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3</v>
      </c>
      <c r="AT159">
        <v>1.2E-2</v>
      </c>
      <c r="AU159" t="s">
        <v>22</v>
      </c>
      <c r="AV159">
        <v>0</v>
      </c>
      <c r="AW159">
        <v>2</v>
      </c>
      <c r="AX159">
        <v>47638760</v>
      </c>
      <c r="AY159">
        <v>1</v>
      </c>
      <c r="AZ159">
        <v>0</v>
      </c>
      <c r="BA159">
        <v>145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Y159*Source!I79</f>
        <v>0</v>
      </c>
      <c r="CY159">
        <f>AA159</f>
        <v>24.04</v>
      </c>
      <c r="CZ159">
        <f>AE159</f>
        <v>24.04</v>
      </c>
      <c r="DA159">
        <f>AI159</f>
        <v>1</v>
      </c>
      <c r="DB159">
        <f>ROUND((ROUND(AT159*CZ159,2)*0),6)</f>
        <v>0</v>
      </c>
      <c r="DC159">
        <f>ROUND((ROUND(AT159*AG159,2)*0),6)</f>
        <v>0</v>
      </c>
    </row>
    <row r="160" spans="1:107" x14ac:dyDescent="0.2">
      <c r="A160">
        <f>ROW(Source!A79)</f>
        <v>79</v>
      </c>
      <c r="B160">
        <v>47641669</v>
      </c>
      <c r="C160">
        <v>47638753</v>
      </c>
      <c r="D160">
        <v>36859700</v>
      </c>
      <c r="E160">
        <v>1</v>
      </c>
      <c r="F160">
        <v>1</v>
      </c>
      <c r="G160">
        <v>1</v>
      </c>
      <c r="H160">
        <v>3</v>
      </c>
      <c r="I160" t="s">
        <v>893</v>
      </c>
      <c r="J160" t="s">
        <v>894</v>
      </c>
      <c r="K160" t="s">
        <v>895</v>
      </c>
      <c r="L160">
        <v>1348</v>
      </c>
      <c r="N160">
        <v>1009</v>
      </c>
      <c r="O160" t="s">
        <v>19</v>
      </c>
      <c r="P160" t="s">
        <v>19</v>
      </c>
      <c r="Q160">
        <v>1000</v>
      </c>
      <c r="W160">
        <v>0</v>
      </c>
      <c r="X160">
        <v>-781267</v>
      </c>
      <c r="Y160">
        <v>0</v>
      </c>
      <c r="AA160">
        <v>96440</v>
      </c>
      <c r="AB160">
        <v>0</v>
      </c>
      <c r="AC160">
        <v>0</v>
      </c>
      <c r="AD160">
        <v>0</v>
      </c>
      <c r="AE160">
        <v>96440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5.0000000000000001E-4</v>
      </c>
      <c r="AU160" t="s">
        <v>22</v>
      </c>
      <c r="AV160">
        <v>0</v>
      </c>
      <c r="AW160">
        <v>2</v>
      </c>
      <c r="AX160">
        <v>47638761</v>
      </c>
      <c r="AY160">
        <v>1</v>
      </c>
      <c r="AZ160">
        <v>0</v>
      </c>
      <c r="BA160">
        <v>146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Y160*Source!I79</f>
        <v>0</v>
      </c>
      <c r="CY160">
        <f>AA160</f>
        <v>96440</v>
      </c>
      <c r="CZ160">
        <f>AE160</f>
        <v>96440</v>
      </c>
      <c r="DA160">
        <f>AI160</f>
        <v>1</v>
      </c>
      <c r="DB160">
        <f>ROUND((ROUND(AT160*CZ160,2)*0),6)</f>
        <v>0</v>
      </c>
      <c r="DC160">
        <f>ROUND((ROUND(AT160*AG160,2)*0),6)</f>
        <v>0</v>
      </c>
    </row>
    <row r="161" spans="1:107" x14ac:dyDescent="0.2">
      <c r="A161">
        <f>ROW(Source!A79)</f>
        <v>79</v>
      </c>
      <c r="B161">
        <v>47641669</v>
      </c>
      <c r="C161">
        <v>47638753</v>
      </c>
      <c r="D161">
        <v>36867794</v>
      </c>
      <c r="E161">
        <v>1</v>
      </c>
      <c r="F161">
        <v>1</v>
      </c>
      <c r="G161">
        <v>1</v>
      </c>
      <c r="H161">
        <v>3</v>
      </c>
      <c r="I161" t="s">
        <v>896</v>
      </c>
      <c r="J161" t="s">
        <v>897</v>
      </c>
      <c r="K161" t="s">
        <v>898</v>
      </c>
      <c r="L161">
        <v>1346</v>
      </c>
      <c r="N161">
        <v>1009</v>
      </c>
      <c r="O161" t="s">
        <v>585</v>
      </c>
      <c r="P161" t="s">
        <v>585</v>
      </c>
      <c r="Q161">
        <v>1</v>
      </c>
      <c r="W161">
        <v>0</v>
      </c>
      <c r="X161">
        <v>1584075688</v>
      </c>
      <c r="Y161">
        <v>0</v>
      </c>
      <c r="AA161">
        <v>35.700000000000003</v>
      </c>
      <c r="AB161">
        <v>0</v>
      </c>
      <c r="AC161">
        <v>0</v>
      </c>
      <c r="AD161">
        <v>0</v>
      </c>
      <c r="AE161">
        <v>35.700000000000003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0.01</v>
      </c>
      <c r="AU161" t="s">
        <v>22</v>
      </c>
      <c r="AV161">
        <v>0</v>
      </c>
      <c r="AW161">
        <v>2</v>
      </c>
      <c r="AX161">
        <v>47638762</v>
      </c>
      <c r="AY161">
        <v>1</v>
      </c>
      <c r="AZ161">
        <v>0</v>
      </c>
      <c r="BA161">
        <v>147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Y161*Source!I79</f>
        <v>0</v>
      </c>
      <c r="CY161">
        <f>AA161</f>
        <v>35.700000000000003</v>
      </c>
      <c r="CZ161">
        <f>AE161</f>
        <v>35.700000000000003</v>
      </c>
      <c r="DA161">
        <f>AI161</f>
        <v>1</v>
      </c>
      <c r="DB161">
        <f>ROUND((ROUND(AT161*CZ161,2)*0),6)</f>
        <v>0</v>
      </c>
      <c r="DC161">
        <f>ROUND((ROUND(AT161*AG161,2)*0),6)</f>
        <v>0</v>
      </c>
    </row>
    <row r="162" spans="1:107" x14ac:dyDescent="0.2">
      <c r="A162">
        <f>ROW(Source!A79)</f>
        <v>79</v>
      </c>
      <c r="B162">
        <v>47641669</v>
      </c>
      <c r="C162">
        <v>47638753</v>
      </c>
      <c r="D162">
        <v>36799065</v>
      </c>
      <c r="E162">
        <v>17</v>
      </c>
      <c r="F162">
        <v>1</v>
      </c>
      <c r="G162">
        <v>1</v>
      </c>
      <c r="H162">
        <v>3</v>
      </c>
      <c r="I162" t="s">
        <v>899</v>
      </c>
      <c r="J162" t="s">
        <v>3</v>
      </c>
      <c r="K162" t="s">
        <v>900</v>
      </c>
      <c r="L162">
        <v>1374</v>
      </c>
      <c r="N162">
        <v>1013</v>
      </c>
      <c r="O162" t="s">
        <v>901</v>
      </c>
      <c r="P162" t="s">
        <v>901</v>
      </c>
      <c r="Q162">
        <v>1</v>
      </c>
      <c r="W162">
        <v>0</v>
      </c>
      <c r="X162">
        <v>-1731369543</v>
      </c>
      <c r="Y162">
        <v>0</v>
      </c>
      <c r="AA162">
        <v>1</v>
      </c>
      <c r="AB162">
        <v>0</v>
      </c>
      <c r="AC162">
        <v>0</v>
      </c>
      <c r="AD162">
        <v>0</v>
      </c>
      <c r="AE162">
        <v>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0.39</v>
      </c>
      <c r="AU162" t="s">
        <v>22</v>
      </c>
      <c r="AV162">
        <v>0</v>
      </c>
      <c r="AW162">
        <v>2</v>
      </c>
      <c r="AX162">
        <v>47638763</v>
      </c>
      <c r="AY162">
        <v>1</v>
      </c>
      <c r="AZ162">
        <v>0</v>
      </c>
      <c r="BA162">
        <v>148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Y162*Source!I79</f>
        <v>0</v>
      </c>
      <c r="CY162">
        <f>AA162</f>
        <v>1</v>
      </c>
      <c r="CZ162">
        <f>AE162</f>
        <v>1</v>
      </c>
      <c r="DA162">
        <f>AI162</f>
        <v>1</v>
      </c>
      <c r="DB162">
        <f>ROUND((ROUND(AT162*CZ162,2)*0),6)</f>
        <v>0</v>
      </c>
      <c r="DC162">
        <f>ROUND((ROUND(AT162*AG162,2)*0),6)</f>
        <v>0</v>
      </c>
    </row>
    <row r="163" spans="1:107" x14ac:dyDescent="0.2">
      <c r="A163">
        <f>ROW(Source!A118)</f>
        <v>118</v>
      </c>
      <c r="B163">
        <v>47636896</v>
      </c>
      <c r="C163">
        <v>47638954</v>
      </c>
      <c r="D163">
        <v>37064978</v>
      </c>
      <c r="E163">
        <v>1</v>
      </c>
      <c r="F163">
        <v>1</v>
      </c>
      <c r="G163">
        <v>1</v>
      </c>
      <c r="H163">
        <v>1</v>
      </c>
      <c r="I163" t="s">
        <v>902</v>
      </c>
      <c r="J163" t="s">
        <v>3</v>
      </c>
      <c r="K163" t="s">
        <v>903</v>
      </c>
      <c r="L163">
        <v>1191</v>
      </c>
      <c r="N163">
        <v>1013</v>
      </c>
      <c r="O163" t="s">
        <v>770</v>
      </c>
      <c r="P163" t="s">
        <v>770</v>
      </c>
      <c r="Q163">
        <v>1</v>
      </c>
      <c r="W163">
        <v>0</v>
      </c>
      <c r="X163">
        <v>-719309759</v>
      </c>
      <c r="Y163">
        <v>10.077449999999999</v>
      </c>
      <c r="AA163">
        <v>0</v>
      </c>
      <c r="AB163">
        <v>0</v>
      </c>
      <c r="AC163">
        <v>0</v>
      </c>
      <c r="AD163">
        <v>8.86</v>
      </c>
      <c r="AE163">
        <v>0</v>
      </c>
      <c r="AF163">
        <v>0</v>
      </c>
      <c r="AG163">
        <v>0</v>
      </c>
      <c r="AH163">
        <v>8.86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7.62</v>
      </c>
      <c r="AU163" t="s">
        <v>196</v>
      </c>
      <c r="AV163">
        <v>1</v>
      </c>
      <c r="AW163">
        <v>2</v>
      </c>
      <c r="AX163">
        <v>47638958</v>
      </c>
      <c r="AY163">
        <v>1</v>
      </c>
      <c r="AZ163">
        <v>0</v>
      </c>
      <c r="BA163">
        <v>149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Y163*Source!I118</f>
        <v>3.0836996999999995</v>
      </c>
      <c r="CY163">
        <f>AD163</f>
        <v>8.86</v>
      </c>
      <c r="CZ163">
        <f>AH163</f>
        <v>8.86</v>
      </c>
      <c r="DA163">
        <f>AL163</f>
        <v>1</v>
      </c>
      <c r="DB163">
        <f>ROUND(((ROUND(AT163*CZ163,2)*1.15)*1.15),6)</f>
        <v>89.281975000000003</v>
      </c>
      <c r="DC163">
        <f>ROUND(((ROUND(AT163*AG163,2)*1.15)*1.15),6)</f>
        <v>0</v>
      </c>
    </row>
    <row r="164" spans="1:107" x14ac:dyDescent="0.2">
      <c r="A164">
        <f>ROW(Source!A118)</f>
        <v>118</v>
      </c>
      <c r="B164">
        <v>47636896</v>
      </c>
      <c r="C164">
        <v>47638954</v>
      </c>
      <c r="D164">
        <v>36805515</v>
      </c>
      <c r="E164">
        <v>1</v>
      </c>
      <c r="F164">
        <v>1</v>
      </c>
      <c r="G164">
        <v>1</v>
      </c>
      <c r="H164">
        <v>3</v>
      </c>
      <c r="I164" t="s">
        <v>904</v>
      </c>
      <c r="J164" t="s">
        <v>905</v>
      </c>
      <c r="K164" t="s">
        <v>906</v>
      </c>
      <c r="L164">
        <v>1348</v>
      </c>
      <c r="N164">
        <v>1009</v>
      </c>
      <c r="O164" t="s">
        <v>19</v>
      </c>
      <c r="P164" t="s">
        <v>19</v>
      </c>
      <c r="Q164">
        <v>1000</v>
      </c>
      <c r="W164">
        <v>0</v>
      </c>
      <c r="X164">
        <v>1598981629</v>
      </c>
      <c r="Y164">
        <v>2.0000000000000001E-4</v>
      </c>
      <c r="AA164">
        <v>37600.01</v>
      </c>
      <c r="AB164">
        <v>0</v>
      </c>
      <c r="AC164">
        <v>0</v>
      </c>
      <c r="AD164">
        <v>0</v>
      </c>
      <c r="AE164">
        <v>37600.01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2.0000000000000001E-4</v>
      </c>
      <c r="AU164" t="s">
        <v>3</v>
      </c>
      <c r="AV164">
        <v>0</v>
      </c>
      <c r="AW164">
        <v>2</v>
      </c>
      <c r="AX164">
        <v>47638959</v>
      </c>
      <c r="AY164">
        <v>1</v>
      </c>
      <c r="AZ164">
        <v>0</v>
      </c>
      <c r="BA164">
        <v>150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Y164*Source!I118</f>
        <v>6.1199999999999997E-5</v>
      </c>
      <c r="CY164">
        <f>AA164</f>
        <v>37600.01</v>
      </c>
      <c r="CZ164">
        <f>AE164</f>
        <v>37600.01</v>
      </c>
      <c r="DA164">
        <f>AI164</f>
        <v>1</v>
      </c>
      <c r="DB164">
        <f>ROUND(ROUND(AT164*CZ164,2),6)</f>
        <v>7.52</v>
      </c>
      <c r="DC164">
        <f>ROUND(ROUND(AT164*AG164,2),6)</f>
        <v>0</v>
      </c>
    </row>
    <row r="165" spans="1:107" x14ac:dyDescent="0.2">
      <c r="A165">
        <f>ROW(Source!A118)</f>
        <v>118</v>
      </c>
      <c r="B165">
        <v>47636896</v>
      </c>
      <c r="C165">
        <v>47638954</v>
      </c>
      <c r="D165">
        <v>36830431</v>
      </c>
      <c r="E165">
        <v>1</v>
      </c>
      <c r="F165">
        <v>1</v>
      </c>
      <c r="G165">
        <v>1</v>
      </c>
      <c r="H165">
        <v>3</v>
      </c>
      <c r="I165" t="s">
        <v>907</v>
      </c>
      <c r="J165" t="s">
        <v>908</v>
      </c>
      <c r="K165" t="s">
        <v>909</v>
      </c>
      <c r="L165">
        <v>1339</v>
      </c>
      <c r="N165">
        <v>1007</v>
      </c>
      <c r="O165" t="s">
        <v>50</v>
      </c>
      <c r="P165" t="s">
        <v>50</v>
      </c>
      <c r="Q165">
        <v>1</v>
      </c>
      <c r="W165">
        <v>0</v>
      </c>
      <c r="X165">
        <v>-556654331</v>
      </c>
      <c r="Y165">
        <v>1E-3</v>
      </c>
      <c r="AA165">
        <v>802</v>
      </c>
      <c r="AB165">
        <v>0</v>
      </c>
      <c r="AC165">
        <v>0</v>
      </c>
      <c r="AD165">
        <v>0</v>
      </c>
      <c r="AE165">
        <v>802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1E-3</v>
      </c>
      <c r="AU165" t="s">
        <v>3</v>
      </c>
      <c r="AV165">
        <v>0</v>
      </c>
      <c r="AW165">
        <v>2</v>
      </c>
      <c r="AX165">
        <v>47638960</v>
      </c>
      <c r="AY165">
        <v>1</v>
      </c>
      <c r="AZ165">
        <v>0</v>
      </c>
      <c r="BA165">
        <v>151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Y165*Source!I118</f>
        <v>3.0600000000000001E-4</v>
      </c>
      <c r="CY165">
        <f>AA165</f>
        <v>802</v>
      </c>
      <c r="CZ165">
        <f>AE165</f>
        <v>802</v>
      </c>
      <c r="DA165">
        <f>AI165</f>
        <v>1</v>
      </c>
      <c r="DB165">
        <f>ROUND(ROUND(AT165*CZ165,2),6)</f>
        <v>0.8</v>
      </c>
      <c r="DC165">
        <f>ROUND(ROUND(AT165*AG165,2),6)</f>
        <v>0</v>
      </c>
    </row>
    <row r="166" spans="1:107" x14ac:dyDescent="0.2">
      <c r="A166">
        <f>ROW(Source!A119)</f>
        <v>119</v>
      </c>
      <c r="B166">
        <v>47641669</v>
      </c>
      <c r="C166">
        <v>47638954</v>
      </c>
      <c r="D166">
        <v>37064978</v>
      </c>
      <c r="E166">
        <v>1</v>
      </c>
      <c r="F166">
        <v>1</v>
      </c>
      <c r="G166">
        <v>1</v>
      </c>
      <c r="H166">
        <v>1</v>
      </c>
      <c r="I166" t="s">
        <v>902</v>
      </c>
      <c r="J166" t="s">
        <v>3</v>
      </c>
      <c r="K166" t="s">
        <v>903</v>
      </c>
      <c r="L166">
        <v>1191</v>
      </c>
      <c r="N166">
        <v>1013</v>
      </c>
      <c r="O166" t="s">
        <v>770</v>
      </c>
      <c r="P166" t="s">
        <v>770</v>
      </c>
      <c r="Q166">
        <v>1</v>
      </c>
      <c r="W166">
        <v>0</v>
      </c>
      <c r="X166">
        <v>-719309759</v>
      </c>
      <c r="Y166">
        <v>10.077449999999999</v>
      </c>
      <c r="AA166">
        <v>0</v>
      </c>
      <c r="AB166">
        <v>0</v>
      </c>
      <c r="AC166">
        <v>0</v>
      </c>
      <c r="AD166">
        <v>8.86</v>
      </c>
      <c r="AE166">
        <v>0</v>
      </c>
      <c r="AF166">
        <v>0</v>
      </c>
      <c r="AG166">
        <v>0</v>
      </c>
      <c r="AH166">
        <v>8.86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7.62</v>
      </c>
      <c r="AU166" t="s">
        <v>196</v>
      </c>
      <c r="AV166">
        <v>1</v>
      </c>
      <c r="AW166">
        <v>2</v>
      </c>
      <c r="AX166">
        <v>47638958</v>
      </c>
      <c r="AY166">
        <v>1</v>
      </c>
      <c r="AZ166">
        <v>0</v>
      </c>
      <c r="BA166">
        <v>152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Y166*Source!I119</f>
        <v>3.0836996999999995</v>
      </c>
      <c r="CY166">
        <f>AD166</f>
        <v>8.86</v>
      </c>
      <c r="CZ166">
        <f>AH166</f>
        <v>8.86</v>
      </c>
      <c r="DA166">
        <f>AL166</f>
        <v>1</v>
      </c>
      <c r="DB166">
        <f>ROUND(((ROUND(AT166*CZ166,2)*1.15)*1.15),6)</f>
        <v>89.281975000000003</v>
      </c>
      <c r="DC166">
        <f>ROUND(((ROUND(AT166*AG166,2)*1.15)*1.15),6)</f>
        <v>0</v>
      </c>
    </row>
    <row r="167" spans="1:107" x14ac:dyDescent="0.2">
      <c r="A167">
        <f>ROW(Source!A119)</f>
        <v>119</v>
      </c>
      <c r="B167">
        <v>47641669</v>
      </c>
      <c r="C167">
        <v>47638954</v>
      </c>
      <c r="D167">
        <v>36805515</v>
      </c>
      <c r="E167">
        <v>1</v>
      </c>
      <c r="F167">
        <v>1</v>
      </c>
      <c r="G167">
        <v>1</v>
      </c>
      <c r="H167">
        <v>3</v>
      </c>
      <c r="I167" t="s">
        <v>904</v>
      </c>
      <c r="J167" t="s">
        <v>905</v>
      </c>
      <c r="K167" t="s">
        <v>906</v>
      </c>
      <c r="L167">
        <v>1348</v>
      </c>
      <c r="N167">
        <v>1009</v>
      </c>
      <c r="O167" t="s">
        <v>19</v>
      </c>
      <c r="P167" t="s">
        <v>19</v>
      </c>
      <c r="Q167">
        <v>1000</v>
      </c>
      <c r="W167">
        <v>0</v>
      </c>
      <c r="X167">
        <v>1598981629</v>
      </c>
      <c r="Y167">
        <v>2.0000000000000001E-4</v>
      </c>
      <c r="AA167">
        <v>37600.01</v>
      </c>
      <c r="AB167">
        <v>0</v>
      </c>
      <c r="AC167">
        <v>0</v>
      </c>
      <c r="AD167">
        <v>0</v>
      </c>
      <c r="AE167">
        <v>37600.01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2.0000000000000001E-4</v>
      </c>
      <c r="AU167" t="s">
        <v>3</v>
      </c>
      <c r="AV167">
        <v>0</v>
      </c>
      <c r="AW167">
        <v>2</v>
      </c>
      <c r="AX167">
        <v>47638959</v>
      </c>
      <c r="AY167">
        <v>1</v>
      </c>
      <c r="AZ167">
        <v>0</v>
      </c>
      <c r="BA167">
        <v>153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Y167*Source!I119</f>
        <v>6.1199999999999997E-5</v>
      </c>
      <c r="CY167">
        <f>AA167</f>
        <v>37600.01</v>
      </c>
      <c r="CZ167">
        <f>AE167</f>
        <v>37600.01</v>
      </c>
      <c r="DA167">
        <f>AI167</f>
        <v>1</v>
      </c>
      <c r="DB167">
        <f>ROUND(ROUND(AT167*CZ167,2),6)</f>
        <v>7.52</v>
      </c>
      <c r="DC167">
        <f>ROUND(ROUND(AT167*AG167,2),6)</f>
        <v>0</v>
      </c>
    </row>
    <row r="168" spans="1:107" x14ac:dyDescent="0.2">
      <c r="A168">
        <f>ROW(Source!A119)</f>
        <v>119</v>
      </c>
      <c r="B168">
        <v>47641669</v>
      </c>
      <c r="C168">
        <v>47638954</v>
      </c>
      <c r="D168">
        <v>36830431</v>
      </c>
      <c r="E168">
        <v>1</v>
      </c>
      <c r="F168">
        <v>1</v>
      </c>
      <c r="G168">
        <v>1</v>
      </c>
      <c r="H168">
        <v>3</v>
      </c>
      <c r="I168" t="s">
        <v>907</v>
      </c>
      <c r="J168" t="s">
        <v>908</v>
      </c>
      <c r="K168" t="s">
        <v>909</v>
      </c>
      <c r="L168">
        <v>1339</v>
      </c>
      <c r="N168">
        <v>1007</v>
      </c>
      <c r="O168" t="s">
        <v>50</v>
      </c>
      <c r="P168" t="s">
        <v>50</v>
      </c>
      <c r="Q168">
        <v>1</v>
      </c>
      <c r="W168">
        <v>0</v>
      </c>
      <c r="X168">
        <v>-556654331</v>
      </c>
      <c r="Y168">
        <v>1E-3</v>
      </c>
      <c r="AA168">
        <v>802</v>
      </c>
      <c r="AB168">
        <v>0</v>
      </c>
      <c r="AC168">
        <v>0</v>
      </c>
      <c r="AD168">
        <v>0</v>
      </c>
      <c r="AE168">
        <v>802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1E-3</v>
      </c>
      <c r="AU168" t="s">
        <v>3</v>
      </c>
      <c r="AV168">
        <v>0</v>
      </c>
      <c r="AW168">
        <v>2</v>
      </c>
      <c r="AX168">
        <v>47638960</v>
      </c>
      <c r="AY168">
        <v>1</v>
      </c>
      <c r="AZ168">
        <v>0</v>
      </c>
      <c r="BA168">
        <v>154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Y168*Source!I119</f>
        <v>3.0600000000000001E-4</v>
      </c>
      <c r="CY168">
        <f>AA168</f>
        <v>802</v>
      </c>
      <c r="CZ168">
        <f>AE168</f>
        <v>802</v>
      </c>
      <c r="DA168">
        <f>AI168</f>
        <v>1</v>
      </c>
      <c r="DB168">
        <f>ROUND(ROUND(AT168*CZ168,2),6)</f>
        <v>0.8</v>
      </c>
      <c r="DC168">
        <f>ROUND(ROUND(AT168*AG168,2),6)</f>
        <v>0</v>
      </c>
    </row>
    <row r="169" spans="1:107" x14ac:dyDescent="0.2">
      <c r="A169">
        <f>ROW(Source!A120)</f>
        <v>120</v>
      </c>
      <c r="B169">
        <v>47636896</v>
      </c>
      <c r="C169">
        <v>47638831</v>
      </c>
      <c r="D169">
        <v>37064998</v>
      </c>
      <c r="E169">
        <v>1</v>
      </c>
      <c r="F169">
        <v>1</v>
      </c>
      <c r="G169">
        <v>1</v>
      </c>
      <c r="H169">
        <v>1</v>
      </c>
      <c r="I169" t="s">
        <v>846</v>
      </c>
      <c r="J169" t="s">
        <v>3</v>
      </c>
      <c r="K169" t="s">
        <v>847</v>
      </c>
      <c r="L169">
        <v>1191</v>
      </c>
      <c r="N169">
        <v>1013</v>
      </c>
      <c r="O169" t="s">
        <v>770</v>
      </c>
      <c r="P169" t="s">
        <v>770</v>
      </c>
      <c r="Q169">
        <v>1</v>
      </c>
      <c r="W169">
        <v>0</v>
      </c>
      <c r="X169">
        <v>735429535</v>
      </c>
      <c r="Y169">
        <v>13.489499999999998</v>
      </c>
      <c r="AA169">
        <v>0</v>
      </c>
      <c r="AB169">
        <v>0</v>
      </c>
      <c r="AC169">
        <v>0</v>
      </c>
      <c r="AD169">
        <v>7.8</v>
      </c>
      <c r="AE169">
        <v>0</v>
      </c>
      <c r="AF169">
        <v>0</v>
      </c>
      <c r="AG169">
        <v>0</v>
      </c>
      <c r="AH169">
        <v>7.8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10.199999999999999</v>
      </c>
      <c r="AU169" t="s">
        <v>196</v>
      </c>
      <c r="AV169">
        <v>1</v>
      </c>
      <c r="AW169">
        <v>2</v>
      </c>
      <c r="AX169">
        <v>47638833</v>
      </c>
      <c r="AY169">
        <v>1</v>
      </c>
      <c r="AZ169">
        <v>0</v>
      </c>
      <c r="BA169">
        <v>155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Y169*Source!I120</f>
        <v>4.1277869999999997</v>
      </c>
      <c r="CY169">
        <f>AD169</f>
        <v>7.8</v>
      </c>
      <c r="CZ169">
        <f>AH169</f>
        <v>7.8</v>
      </c>
      <c r="DA169">
        <f>AL169</f>
        <v>1</v>
      </c>
      <c r="DB169">
        <f>ROUND(((ROUND(AT169*CZ169,2)*1.15)*1.15),6)</f>
        <v>105.21810000000001</v>
      </c>
      <c r="DC169">
        <f>ROUND(((ROUND(AT169*AG169,2)*1.15)*1.15),6)</f>
        <v>0</v>
      </c>
    </row>
    <row r="170" spans="1:107" x14ac:dyDescent="0.2">
      <c r="A170">
        <f>ROW(Source!A121)</f>
        <v>121</v>
      </c>
      <c r="B170">
        <v>47641669</v>
      </c>
      <c r="C170">
        <v>47638831</v>
      </c>
      <c r="D170">
        <v>37064998</v>
      </c>
      <c r="E170">
        <v>1</v>
      </c>
      <c r="F170">
        <v>1</v>
      </c>
      <c r="G170">
        <v>1</v>
      </c>
      <c r="H170">
        <v>1</v>
      </c>
      <c r="I170" t="s">
        <v>846</v>
      </c>
      <c r="J170" t="s">
        <v>3</v>
      </c>
      <c r="K170" t="s">
        <v>847</v>
      </c>
      <c r="L170">
        <v>1191</v>
      </c>
      <c r="N170">
        <v>1013</v>
      </c>
      <c r="O170" t="s">
        <v>770</v>
      </c>
      <c r="P170" t="s">
        <v>770</v>
      </c>
      <c r="Q170">
        <v>1</v>
      </c>
      <c r="W170">
        <v>0</v>
      </c>
      <c r="X170">
        <v>735429535</v>
      </c>
      <c r="Y170">
        <v>13.489499999999998</v>
      </c>
      <c r="AA170">
        <v>0</v>
      </c>
      <c r="AB170">
        <v>0</v>
      </c>
      <c r="AC170">
        <v>0</v>
      </c>
      <c r="AD170">
        <v>7.8</v>
      </c>
      <c r="AE170">
        <v>0</v>
      </c>
      <c r="AF170">
        <v>0</v>
      </c>
      <c r="AG170">
        <v>0</v>
      </c>
      <c r="AH170">
        <v>7.8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10.199999999999999</v>
      </c>
      <c r="AU170" t="s">
        <v>196</v>
      </c>
      <c r="AV170">
        <v>1</v>
      </c>
      <c r="AW170">
        <v>2</v>
      </c>
      <c r="AX170">
        <v>47638833</v>
      </c>
      <c r="AY170">
        <v>1</v>
      </c>
      <c r="AZ170">
        <v>0</v>
      </c>
      <c r="BA170">
        <v>156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Y170*Source!I121</f>
        <v>4.1277869999999997</v>
      </c>
      <c r="CY170">
        <f>AD170</f>
        <v>7.8</v>
      </c>
      <c r="CZ170">
        <f>AH170</f>
        <v>7.8</v>
      </c>
      <c r="DA170">
        <f>AL170</f>
        <v>1</v>
      </c>
      <c r="DB170">
        <f>ROUND(((ROUND(AT170*CZ170,2)*1.15)*1.15),6)</f>
        <v>105.21810000000001</v>
      </c>
      <c r="DC170">
        <f>ROUND(((ROUND(AT170*AG170,2)*1.15)*1.15),6)</f>
        <v>0</v>
      </c>
    </row>
    <row r="171" spans="1:107" x14ac:dyDescent="0.2">
      <c r="A171">
        <f>ROW(Source!A122)</f>
        <v>122</v>
      </c>
      <c r="B171">
        <v>47636896</v>
      </c>
      <c r="C171">
        <v>47638834</v>
      </c>
      <c r="D171">
        <v>37065248</v>
      </c>
      <c r="E171">
        <v>1</v>
      </c>
      <c r="F171">
        <v>1</v>
      </c>
      <c r="G171">
        <v>1</v>
      </c>
      <c r="H171">
        <v>1</v>
      </c>
      <c r="I171" t="s">
        <v>768</v>
      </c>
      <c r="J171" t="s">
        <v>3</v>
      </c>
      <c r="K171" t="s">
        <v>769</v>
      </c>
      <c r="L171">
        <v>1191</v>
      </c>
      <c r="N171">
        <v>1013</v>
      </c>
      <c r="O171" t="s">
        <v>770</v>
      </c>
      <c r="P171" t="s">
        <v>770</v>
      </c>
      <c r="Q171">
        <v>1</v>
      </c>
      <c r="W171">
        <v>0</v>
      </c>
      <c r="X171">
        <v>-400197608</v>
      </c>
      <c r="Y171">
        <v>51.273325</v>
      </c>
      <c r="AA171">
        <v>0</v>
      </c>
      <c r="AB171">
        <v>0</v>
      </c>
      <c r="AC171">
        <v>0</v>
      </c>
      <c r="AD171">
        <v>8.5299999999999994</v>
      </c>
      <c r="AE171">
        <v>0</v>
      </c>
      <c r="AF171">
        <v>0</v>
      </c>
      <c r="AG171">
        <v>0</v>
      </c>
      <c r="AH171">
        <v>8.5299999999999994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38.770000000000003</v>
      </c>
      <c r="AU171" t="s">
        <v>196</v>
      </c>
      <c r="AV171">
        <v>1</v>
      </c>
      <c r="AW171">
        <v>2</v>
      </c>
      <c r="AX171">
        <v>47638841</v>
      </c>
      <c r="AY171">
        <v>1</v>
      </c>
      <c r="AZ171">
        <v>0</v>
      </c>
      <c r="BA171">
        <v>157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Y171*Source!I122</f>
        <v>28.200328750000001</v>
      </c>
      <c r="CY171">
        <f>AD171</f>
        <v>8.5299999999999994</v>
      </c>
      <c r="CZ171">
        <f>AH171</f>
        <v>8.5299999999999994</v>
      </c>
      <c r="DA171">
        <f>AL171</f>
        <v>1</v>
      </c>
      <c r="DB171">
        <f>ROUND(((ROUND(AT171*CZ171,2)*1.15)*1.15),6)</f>
        <v>437.36397499999998</v>
      </c>
      <c r="DC171">
        <f>ROUND(((ROUND(AT171*AG171,2)*1.15)*1.15),6)</f>
        <v>0</v>
      </c>
    </row>
    <row r="172" spans="1:107" x14ac:dyDescent="0.2">
      <c r="A172">
        <f>ROW(Source!A122)</f>
        <v>122</v>
      </c>
      <c r="B172">
        <v>47636896</v>
      </c>
      <c r="C172">
        <v>47638834</v>
      </c>
      <c r="D172">
        <v>37064876</v>
      </c>
      <c r="E172">
        <v>1</v>
      </c>
      <c r="F172">
        <v>1</v>
      </c>
      <c r="G172">
        <v>1</v>
      </c>
      <c r="H172">
        <v>1</v>
      </c>
      <c r="I172" t="s">
        <v>771</v>
      </c>
      <c r="J172" t="s">
        <v>3</v>
      </c>
      <c r="K172" t="s">
        <v>772</v>
      </c>
      <c r="L172">
        <v>1191</v>
      </c>
      <c r="N172">
        <v>1013</v>
      </c>
      <c r="O172" t="s">
        <v>770</v>
      </c>
      <c r="P172" t="s">
        <v>770</v>
      </c>
      <c r="Q172">
        <v>1</v>
      </c>
      <c r="W172">
        <v>0</v>
      </c>
      <c r="X172">
        <v>-1417349443</v>
      </c>
      <c r="Y172">
        <v>25.03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25.03</v>
      </c>
      <c r="AU172" t="s">
        <v>3</v>
      </c>
      <c r="AV172">
        <v>2</v>
      </c>
      <c r="AW172">
        <v>2</v>
      </c>
      <c r="AX172">
        <v>47638842</v>
      </c>
      <c r="AY172">
        <v>1</v>
      </c>
      <c r="AZ172">
        <v>2048</v>
      </c>
      <c r="BA172">
        <v>158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Y172*Source!I122</f>
        <v>13.766500000000002</v>
      </c>
      <c r="CY172">
        <f>AD172</f>
        <v>0</v>
      </c>
      <c r="CZ172">
        <f>AH172</f>
        <v>0</v>
      </c>
      <c r="DA172">
        <f>AL172</f>
        <v>1</v>
      </c>
      <c r="DB172">
        <f>ROUND(ROUND(AT172*CZ172,2),6)</f>
        <v>0</v>
      </c>
      <c r="DC172">
        <f>ROUND(ROUND(AT172*AG172,2),6)</f>
        <v>0</v>
      </c>
    </row>
    <row r="173" spans="1:107" x14ac:dyDescent="0.2">
      <c r="A173">
        <f>ROW(Source!A122)</f>
        <v>122</v>
      </c>
      <c r="B173">
        <v>47636896</v>
      </c>
      <c r="C173">
        <v>47638834</v>
      </c>
      <c r="D173">
        <v>36881968</v>
      </c>
      <c r="E173">
        <v>1</v>
      </c>
      <c r="F173">
        <v>1</v>
      </c>
      <c r="G173">
        <v>1</v>
      </c>
      <c r="H173">
        <v>2</v>
      </c>
      <c r="I173" t="s">
        <v>910</v>
      </c>
      <c r="J173" t="s">
        <v>911</v>
      </c>
      <c r="K173" t="s">
        <v>912</v>
      </c>
      <c r="L173">
        <v>1368</v>
      </c>
      <c r="N173">
        <v>1011</v>
      </c>
      <c r="O173" t="s">
        <v>776</v>
      </c>
      <c r="P173" t="s">
        <v>776</v>
      </c>
      <c r="Q173">
        <v>1</v>
      </c>
      <c r="W173">
        <v>0</v>
      </c>
      <c r="X173">
        <v>-742200527</v>
      </c>
      <c r="Y173">
        <v>18.543749999999999</v>
      </c>
      <c r="AA173">
        <v>0</v>
      </c>
      <c r="AB173">
        <v>138.54</v>
      </c>
      <c r="AC173">
        <v>11.6</v>
      </c>
      <c r="AD173">
        <v>0</v>
      </c>
      <c r="AE173">
        <v>0</v>
      </c>
      <c r="AF173">
        <v>138.54</v>
      </c>
      <c r="AG173">
        <v>11.6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3</v>
      </c>
      <c r="AT173">
        <v>12.9</v>
      </c>
      <c r="AU173" t="s">
        <v>195</v>
      </c>
      <c r="AV173">
        <v>0</v>
      </c>
      <c r="AW173">
        <v>2</v>
      </c>
      <c r="AX173">
        <v>47638843</v>
      </c>
      <c r="AY173">
        <v>1</v>
      </c>
      <c r="AZ173">
        <v>0</v>
      </c>
      <c r="BA173">
        <v>159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Y173*Source!I122</f>
        <v>10.1990625</v>
      </c>
      <c r="CY173">
        <f>AB173</f>
        <v>138.54</v>
      </c>
      <c r="CZ173">
        <f>AF173</f>
        <v>138.54</v>
      </c>
      <c r="DA173">
        <f>AJ173</f>
        <v>1</v>
      </c>
      <c r="DB173">
        <f>ROUND(((ROUND(AT173*CZ173,2)*1.25)*1.15),6)</f>
        <v>2569.0568750000002</v>
      </c>
      <c r="DC173">
        <f>ROUND(((ROUND(AT173*AG173,2)*1.25)*1.15),6)</f>
        <v>215.10749999999999</v>
      </c>
    </row>
    <row r="174" spans="1:107" x14ac:dyDescent="0.2">
      <c r="A174">
        <f>ROW(Source!A122)</f>
        <v>122</v>
      </c>
      <c r="B174">
        <v>47636896</v>
      </c>
      <c r="C174">
        <v>47638834</v>
      </c>
      <c r="D174">
        <v>36883545</v>
      </c>
      <c r="E174">
        <v>1</v>
      </c>
      <c r="F174">
        <v>1</v>
      </c>
      <c r="G174">
        <v>1</v>
      </c>
      <c r="H174">
        <v>2</v>
      </c>
      <c r="I174" t="s">
        <v>913</v>
      </c>
      <c r="J174" t="s">
        <v>914</v>
      </c>
      <c r="K174" t="s">
        <v>915</v>
      </c>
      <c r="L174">
        <v>1368</v>
      </c>
      <c r="N174">
        <v>1011</v>
      </c>
      <c r="O174" t="s">
        <v>776</v>
      </c>
      <c r="P174" t="s">
        <v>776</v>
      </c>
      <c r="Q174">
        <v>1</v>
      </c>
      <c r="W174">
        <v>0</v>
      </c>
      <c r="X174">
        <v>651530509</v>
      </c>
      <c r="Y174">
        <v>16.056874999999998</v>
      </c>
      <c r="AA174">
        <v>0</v>
      </c>
      <c r="AB174">
        <v>173.51</v>
      </c>
      <c r="AC174">
        <v>13.5</v>
      </c>
      <c r="AD174">
        <v>0</v>
      </c>
      <c r="AE174">
        <v>0</v>
      </c>
      <c r="AF174">
        <v>173.51</v>
      </c>
      <c r="AG174">
        <v>13.5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11.17</v>
      </c>
      <c r="AU174" t="s">
        <v>195</v>
      </c>
      <c r="AV174">
        <v>0</v>
      </c>
      <c r="AW174">
        <v>2</v>
      </c>
      <c r="AX174">
        <v>47638844</v>
      </c>
      <c r="AY174">
        <v>1</v>
      </c>
      <c r="AZ174">
        <v>0</v>
      </c>
      <c r="BA174">
        <v>160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Y174*Source!I122</f>
        <v>8.83128125</v>
      </c>
      <c r="CY174">
        <f>AB174</f>
        <v>173.51</v>
      </c>
      <c r="CZ174">
        <f>AF174</f>
        <v>173.51</v>
      </c>
      <c r="DA174">
        <f>AJ174</f>
        <v>1</v>
      </c>
      <c r="DB174">
        <f>ROUND(((ROUND(AT174*CZ174,2)*1.25)*1.15),6)</f>
        <v>2786.0331249999999</v>
      </c>
      <c r="DC174">
        <f>ROUND(((ROUND(AT174*AG174,2)*1.25)*1.15),6)</f>
        <v>216.77500000000001</v>
      </c>
    </row>
    <row r="175" spans="1:107" x14ac:dyDescent="0.2">
      <c r="A175">
        <f>ROW(Source!A122)</f>
        <v>122</v>
      </c>
      <c r="B175">
        <v>47636896</v>
      </c>
      <c r="C175">
        <v>47638834</v>
      </c>
      <c r="D175">
        <v>36883554</v>
      </c>
      <c r="E175">
        <v>1</v>
      </c>
      <c r="F175">
        <v>1</v>
      </c>
      <c r="G175">
        <v>1</v>
      </c>
      <c r="H175">
        <v>2</v>
      </c>
      <c r="I175" t="s">
        <v>780</v>
      </c>
      <c r="J175" t="s">
        <v>781</v>
      </c>
      <c r="K175" t="s">
        <v>782</v>
      </c>
      <c r="L175">
        <v>1368</v>
      </c>
      <c r="N175">
        <v>1011</v>
      </c>
      <c r="O175" t="s">
        <v>776</v>
      </c>
      <c r="P175" t="s">
        <v>776</v>
      </c>
      <c r="Q175">
        <v>1</v>
      </c>
      <c r="W175">
        <v>0</v>
      </c>
      <c r="X175">
        <v>1372534845</v>
      </c>
      <c r="Y175">
        <v>1.38</v>
      </c>
      <c r="AA175">
        <v>0</v>
      </c>
      <c r="AB175">
        <v>65.709999999999994</v>
      </c>
      <c r="AC175">
        <v>11.6</v>
      </c>
      <c r="AD175">
        <v>0</v>
      </c>
      <c r="AE175">
        <v>0</v>
      </c>
      <c r="AF175">
        <v>65.709999999999994</v>
      </c>
      <c r="AG175">
        <v>11.6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0.96</v>
      </c>
      <c r="AU175" t="s">
        <v>195</v>
      </c>
      <c r="AV175">
        <v>0</v>
      </c>
      <c r="AW175">
        <v>2</v>
      </c>
      <c r="AX175">
        <v>47638845</v>
      </c>
      <c r="AY175">
        <v>1</v>
      </c>
      <c r="AZ175">
        <v>0</v>
      </c>
      <c r="BA175">
        <v>161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Y175*Source!I122</f>
        <v>0.75900000000000001</v>
      </c>
      <c r="CY175">
        <f>AB175</f>
        <v>65.709999999999994</v>
      </c>
      <c r="CZ175">
        <f>AF175</f>
        <v>65.709999999999994</v>
      </c>
      <c r="DA175">
        <f>AJ175</f>
        <v>1</v>
      </c>
      <c r="DB175">
        <f>ROUND(((ROUND(AT175*CZ175,2)*1.25)*1.15),6)</f>
        <v>90.677499999999995</v>
      </c>
      <c r="DC175">
        <f>ROUND(((ROUND(AT175*AG175,2)*1.25)*1.15),6)</f>
        <v>16.013750000000002</v>
      </c>
    </row>
    <row r="176" spans="1:107" x14ac:dyDescent="0.2">
      <c r="A176">
        <f>ROW(Source!A122)</f>
        <v>122</v>
      </c>
      <c r="B176">
        <v>47636896</v>
      </c>
      <c r="C176">
        <v>47638834</v>
      </c>
      <c r="D176">
        <v>36830269</v>
      </c>
      <c r="E176">
        <v>1</v>
      </c>
      <c r="F176">
        <v>1</v>
      </c>
      <c r="G176">
        <v>1</v>
      </c>
      <c r="H176">
        <v>3</v>
      </c>
      <c r="I176" t="s">
        <v>916</v>
      </c>
      <c r="J176" t="s">
        <v>917</v>
      </c>
      <c r="K176" t="s">
        <v>918</v>
      </c>
      <c r="L176">
        <v>1301</v>
      </c>
      <c r="N176">
        <v>1003</v>
      </c>
      <c r="O176" t="s">
        <v>251</v>
      </c>
      <c r="P176" t="s">
        <v>251</v>
      </c>
      <c r="Q176">
        <v>1</v>
      </c>
      <c r="W176">
        <v>0</v>
      </c>
      <c r="X176">
        <v>1321173899</v>
      </c>
      <c r="Y176">
        <v>55.9</v>
      </c>
      <c r="AA176">
        <v>4.17</v>
      </c>
      <c r="AB176">
        <v>0</v>
      </c>
      <c r="AC176">
        <v>0</v>
      </c>
      <c r="AD176">
        <v>0</v>
      </c>
      <c r="AE176">
        <v>4.17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55.9</v>
      </c>
      <c r="AU176" t="s">
        <v>3</v>
      </c>
      <c r="AV176">
        <v>0</v>
      </c>
      <c r="AW176">
        <v>2</v>
      </c>
      <c r="AX176">
        <v>47638848</v>
      </c>
      <c r="AY176">
        <v>1</v>
      </c>
      <c r="AZ176">
        <v>0</v>
      </c>
      <c r="BA176">
        <v>164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Y176*Source!I122</f>
        <v>30.745000000000001</v>
      </c>
      <c r="CY176">
        <f>AA176</f>
        <v>4.17</v>
      </c>
      <c r="CZ176">
        <f>AE176</f>
        <v>4.17</v>
      </c>
      <c r="DA176">
        <f>AI176</f>
        <v>1</v>
      </c>
      <c r="DB176">
        <f>ROUND(ROUND(AT176*CZ176,2),6)</f>
        <v>233.1</v>
      </c>
      <c r="DC176">
        <f>ROUND(ROUND(AT176*AG176,2),6)</f>
        <v>0</v>
      </c>
    </row>
    <row r="177" spans="1:107" x14ac:dyDescent="0.2">
      <c r="A177">
        <f>ROW(Source!A123)</f>
        <v>123</v>
      </c>
      <c r="B177">
        <v>47641669</v>
      </c>
      <c r="C177">
        <v>47638834</v>
      </c>
      <c r="D177">
        <v>37065248</v>
      </c>
      <c r="E177">
        <v>1</v>
      </c>
      <c r="F177">
        <v>1</v>
      </c>
      <c r="G177">
        <v>1</v>
      </c>
      <c r="H177">
        <v>1</v>
      </c>
      <c r="I177" t="s">
        <v>768</v>
      </c>
      <c r="J177" t="s">
        <v>3</v>
      </c>
      <c r="K177" t="s">
        <v>769</v>
      </c>
      <c r="L177">
        <v>1191</v>
      </c>
      <c r="N177">
        <v>1013</v>
      </c>
      <c r="O177" t="s">
        <v>770</v>
      </c>
      <c r="P177" t="s">
        <v>770</v>
      </c>
      <c r="Q177">
        <v>1</v>
      </c>
      <c r="W177">
        <v>0</v>
      </c>
      <c r="X177">
        <v>-400197608</v>
      </c>
      <c r="Y177">
        <v>51.273325</v>
      </c>
      <c r="AA177">
        <v>0</v>
      </c>
      <c r="AB177">
        <v>0</v>
      </c>
      <c r="AC177">
        <v>0</v>
      </c>
      <c r="AD177">
        <v>8.5299999999999994</v>
      </c>
      <c r="AE177">
        <v>0</v>
      </c>
      <c r="AF177">
        <v>0</v>
      </c>
      <c r="AG177">
        <v>0</v>
      </c>
      <c r="AH177">
        <v>8.5299999999999994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38.770000000000003</v>
      </c>
      <c r="AU177" t="s">
        <v>196</v>
      </c>
      <c r="AV177">
        <v>1</v>
      </c>
      <c r="AW177">
        <v>2</v>
      </c>
      <c r="AX177">
        <v>47638841</v>
      </c>
      <c r="AY177">
        <v>1</v>
      </c>
      <c r="AZ177">
        <v>0</v>
      </c>
      <c r="BA177">
        <v>165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Y177*Source!I123</f>
        <v>28.200328750000001</v>
      </c>
      <c r="CY177">
        <f>AD177</f>
        <v>8.5299999999999994</v>
      </c>
      <c r="CZ177">
        <f>AH177</f>
        <v>8.5299999999999994</v>
      </c>
      <c r="DA177">
        <f>AL177</f>
        <v>1</v>
      </c>
      <c r="DB177">
        <f>ROUND(((ROUND(AT177*CZ177,2)*1.15)*1.15),6)</f>
        <v>437.36397499999998</v>
      </c>
      <c r="DC177">
        <f>ROUND(((ROUND(AT177*AG177,2)*1.15)*1.15),6)</f>
        <v>0</v>
      </c>
    </row>
    <row r="178" spans="1:107" x14ac:dyDescent="0.2">
      <c r="A178">
        <f>ROW(Source!A123)</f>
        <v>123</v>
      </c>
      <c r="B178">
        <v>47641669</v>
      </c>
      <c r="C178">
        <v>47638834</v>
      </c>
      <c r="D178">
        <v>37064876</v>
      </c>
      <c r="E178">
        <v>1</v>
      </c>
      <c r="F178">
        <v>1</v>
      </c>
      <c r="G178">
        <v>1</v>
      </c>
      <c r="H178">
        <v>1</v>
      </c>
      <c r="I178" t="s">
        <v>771</v>
      </c>
      <c r="J178" t="s">
        <v>3</v>
      </c>
      <c r="K178" t="s">
        <v>772</v>
      </c>
      <c r="L178">
        <v>1191</v>
      </c>
      <c r="N178">
        <v>1013</v>
      </c>
      <c r="O178" t="s">
        <v>770</v>
      </c>
      <c r="P178" t="s">
        <v>770</v>
      </c>
      <c r="Q178">
        <v>1</v>
      </c>
      <c r="W178">
        <v>0</v>
      </c>
      <c r="X178">
        <v>-1417349443</v>
      </c>
      <c r="Y178">
        <v>25.03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25.03</v>
      </c>
      <c r="AU178" t="s">
        <v>3</v>
      </c>
      <c r="AV178">
        <v>2</v>
      </c>
      <c r="AW178">
        <v>2</v>
      </c>
      <c r="AX178">
        <v>47638842</v>
      </c>
      <c r="AY178">
        <v>1</v>
      </c>
      <c r="AZ178">
        <v>2048</v>
      </c>
      <c r="BA178">
        <v>166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Y178*Source!I123</f>
        <v>13.766500000000002</v>
      </c>
      <c r="CY178">
        <f>AD178</f>
        <v>0</v>
      </c>
      <c r="CZ178">
        <f>AH178</f>
        <v>0</v>
      </c>
      <c r="DA178">
        <f>AL178</f>
        <v>1</v>
      </c>
      <c r="DB178">
        <f>ROUND(ROUND(AT178*CZ178,2),6)</f>
        <v>0</v>
      </c>
      <c r="DC178">
        <f>ROUND(ROUND(AT178*AG178,2),6)</f>
        <v>0</v>
      </c>
    </row>
    <row r="179" spans="1:107" x14ac:dyDescent="0.2">
      <c r="A179">
        <f>ROW(Source!A123)</f>
        <v>123</v>
      </c>
      <c r="B179">
        <v>47641669</v>
      </c>
      <c r="C179">
        <v>47638834</v>
      </c>
      <c r="D179">
        <v>36881968</v>
      </c>
      <c r="E179">
        <v>1</v>
      </c>
      <c r="F179">
        <v>1</v>
      </c>
      <c r="G179">
        <v>1</v>
      </c>
      <c r="H179">
        <v>2</v>
      </c>
      <c r="I179" t="s">
        <v>910</v>
      </c>
      <c r="J179" t="s">
        <v>911</v>
      </c>
      <c r="K179" t="s">
        <v>912</v>
      </c>
      <c r="L179">
        <v>1368</v>
      </c>
      <c r="N179">
        <v>1011</v>
      </c>
      <c r="O179" t="s">
        <v>776</v>
      </c>
      <c r="P179" t="s">
        <v>776</v>
      </c>
      <c r="Q179">
        <v>1</v>
      </c>
      <c r="W179">
        <v>0</v>
      </c>
      <c r="X179">
        <v>-742200527</v>
      </c>
      <c r="Y179">
        <v>18.543749999999999</v>
      </c>
      <c r="AA179">
        <v>0</v>
      </c>
      <c r="AB179">
        <v>138.54</v>
      </c>
      <c r="AC179">
        <v>11.6</v>
      </c>
      <c r="AD179">
        <v>0</v>
      </c>
      <c r="AE179">
        <v>0</v>
      </c>
      <c r="AF179">
        <v>138.54</v>
      </c>
      <c r="AG179">
        <v>11.6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12.9</v>
      </c>
      <c r="AU179" t="s">
        <v>195</v>
      </c>
      <c r="AV179">
        <v>0</v>
      </c>
      <c r="AW179">
        <v>2</v>
      </c>
      <c r="AX179">
        <v>47638843</v>
      </c>
      <c r="AY179">
        <v>1</v>
      </c>
      <c r="AZ179">
        <v>0</v>
      </c>
      <c r="BA179">
        <v>167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Y179*Source!I123</f>
        <v>10.1990625</v>
      </c>
      <c r="CY179">
        <f>AB179</f>
        <v>138.54</v>
      </c>
      <c r="CZ179">
        <f>AF179</f>
        <v>138.54</v>
      </c>
      <c r="DA179">
        <f>AJ179</f>
        <v>1</v>
      </c>
      <c r="DB179">
        <f>ROUND(((ROUND(AT179*CZ179,2)*1.25)*1.15),6)</f>
        <v>2569.0568750000002</v>
      </c>
      <c r="DC179">
        <f>ROUND(((ROUND(AT179*AG179,2)*1.25)*1.15),6)</f>
        <v>215.10749999999999</v>
      </c>
    </row>
    <row r="180" spans="1:107" x14ac:dyDescent="0.2">
      <c r="A180">
        <f>ROW(Source!A123)</f>
        <v>123</v>
      </c>
      <c r="B180">
        <v>47641669</v>
      </c>
      <c r="C180">
        <v>47638834</v>
      </c>
      <c r="D180">
        <v>36883545</v>
      </c>
      <c r="E180">
        <v>1</v>
      </c>
      <c r="F180">
        <v>1</v>
      </c>
      <c r="G180">
        <v>1</v>
      </c>
      <c r="H180">
        <v>2</v>
      </c>
      <c r="I180" t="s">
        <v>913</v>
      </c>
      <c r="J180" t="s">
        <v>914</v>
      </c>
      <c r="K180" t="s">
        <v>915</v>
      </c>
      <c r="L180">
        <v>1368</v>
      </c>
      <c r="N180">
        <v>1011</v>
      </c>
      <c r="O180" t="s">
        <v>776</v>
      </c>
      <c r="P180" t="s">
        <v>776</v>
      </c>
      <c r="Q180">
        <v>1</v>
      </c>
      <c r="W180">
        <v>0</v>
      </c>
      <c r="X180">
        <v>651530509</v>
      </c>
      <c r="Y180">
        <v>16.056874999999998</v>
      </c>
      <c r="AA180">
        <v>0</v>
      </c>
      <c r="AB180">
        <v>173.51</v>
      </c>
      <c r="AC180">
        <v>13.5</v>
      </c>
      <c r="AD180">
        <v>0</v>
      </c>
      <c r="AE180">
        <v>0</v>
      </c>
      <c r="AF180">
        <v>173.51</v>
      </c>
      <c r="AG180">
        <v>13.5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11.17</v>
      </c>
      <c r="AU180" t="s">
        <v>195</v>
      </c>
      <c r="AV180">
        <v>0</v>
      </c>
      <c r="AW180">
        <v>2</v>
      </c>
      <c r="AX180">
        <v>47638844</v>
      </c>
      <c r="AY180">
        <v>1</v>
      </c>
      <c r="AZ180">
        <v>0</v>
      </c>
      <c r="BA180">
        <v>168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Y180*Source!I123</f>
        <v>8.83128125</v>
      </c>
      <c r="CY180">
        <f>AB180</f>
        <v>173.51</v>
      </c>
      <c r="CZ180">
        <f>AF180</f>
        <v>173.51</v>
      </c>
      <c r="DA180">
        <f>AJ180</f>
        <v>1</v>
      </c>
      <c r="DB180">
        <f>ROUND(((ROUND(AT180*CZ180,2)*1.25)*1.15),6)</f>
        <v>2786.0331249999999</v>
      </c>
      <c r="DC180">
        <f>ROUND(((ROUND(AT180*AG180,2)*1.25)*1.15),6)</f>
        <v>216.77500000000001</v>
      </c>
    </row>
    <row r="181" spans="1:107" x14ac:dyDescent="0.2">
      <c r="A181">
        <f>ROW(Source!A123)</f>
        <v>123</v>
      </c>
      <c r="B181">
        <v>47641669</v>
      </c>
      <c r="C181">
        <v>47638834</v>
      </c>
      <c r="D181">
        <v>36883554</v>
      </c>
      <c r="E181">
        <v>1</v>
      </c>
      <c r="F181">
        <v>1</v>
      </c>
      <c r="G181">
        <v>1</v>
      </c>
      <c r="H181">
        <v>2</v>
      </c>
      <c r="I181" t="s">
        <v>780</v>
      </c>
      <c r="J181" t="s">
        <v>781</v>
      </c>
      <c r="K181" t="s">
        <v>782</v>
      </c>
      <c r="L181">
        <v>1368</v>
      </c>
      <c r="N181">
        <v>1011</v>
      </c>
      <c r="O181" t="s">
        <v>776</v>
      </c>
      <c r="P181" t="s">
        <v>776</v>
      </c>
      <c r="Q181">
        <v>1</v>
      </c>
      <c r="W181">
        <v>0</v>
      </c>
      <c r="X181">
        <v>1372534845</v>
      </c>
      <c r="Y181">
        <v>1.38</v>
      </c>
      <c r="AA181">
        <v>0</v>
      </c>
      <c r="AB181">
        <v>65.709999999999994</v>
      </c>
      <c r="AC181">
        <v>11.6</v>
      </c>
      <c r="AD181">
        <v>0</v>
      </c>
      <c r="AE181">
        <v>0</v>
      </c>
      <c r="AF181">
        <v>65.709999999999994</v>
      </c>
      <c r="AG181">
        <v>11.6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0.96</v>
      </c>
      <c r="AU181" t="s">
        <v>195</v>
      </c>
      <c r="AV181">
        <v>0</v>
      </c>
      <c r="AW181">
        <v>2</v>
      </c>
      <c r="AX181">
        <v>47638845</v>
      </c>
      <c r="AY181">
        <v>1</v>
      </c>
      <c r="AZ181">
        <v>0</v>
      </c>
      <c r="BA181">
        <v>169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Y181*Source!I123</f>
        <v>0.75900000000000001</v>
      </c>
      <c r="CY181">
        <f>AB181</f>
        <v>65.709999999999994</v>
      </c>
      <c r="CZ181">
        <f>AF181</f>
        <v>65.709999999999994</v>
      </c>
      <c r="DA181">
        <f>AJ181</f>
        <v>1</v>
      </c>
      <c r="DB181">
        <f>ROUND(((ROUND(AT181*CZ181,2)*1.25)*1.15),6)</f>
        <v>90.677499999999995</v>
      </c>
      <c r="DC181">
        <f>ROUND(((ROUND(AT181*AG181,2)*1.25)*1.15),6)</f>
        <v>16.013750000000002</v>
      </c>
    </row>
    <row r="182" spans="1:107" x14ac:dyDescent="0.2">
      <c r="A182">
        <f>ROW(Source!A123)</f>
        <v>123</v>
      </c>
      <c r="B182">
        <v>47641669</v>
      </c>
      <c r="C182">
        <v>47638834</v>
      </c>
      <c r="D182">
        <v>36830269</v>
      </c>
      <c r="E182">
        <v>1</v>
      </c>
      <c r="F182">
        <v>1</v>
      </c>
      <c r="G182">
        <v>1</v>
      </c>
      <c r="H182">
        <v>3</v>
      </c>
      <c r="I182" t="s">
        <v>916</v>
      </c>
      <c r="J182" t="s">
        <v>917</v>
      </c>
      <c r="K182" t="s">
        <v>918</v>
      </c>
      <c r="L182">
        <v>1301</v>
      </c>
      <c r="N182">
        <v>1003</v>
      </c>
      <c r="O182" t="s">
        <v>251</v>
      </c>
      <c r="P182" t="s">
        <v>251</v>
      </c>
      <c r="Q182">
        <v>1</v>
      </c>
      <c r="W182">
        <v>0</v>
      </c>
      <c r="X182">
        <v>1321173899</v>
      </c>
      <c r="Y182">
        <v>55.9</v>
      </c>
      <c r="AA182">
        <v>4.17</v>
      </c>
      <c r="AB182">
        <v>0</v>
      </c>
      <c r="AC182">
        <v>0</v>
      </c>
      <c r="AD182">
        <v>0</v>
      </c>
      <c r="AE182">
        <v>4.17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55.9</v>
      </c>
      <c r="AU182" t="s">
        <v>3</v>
      </c>
      <c r="AV182">
        <v>0</v>
      </c>
      <c r="AW182">
        <v>2</v>
      </c>
      <c r="AX182">
        <v>47638848</v>
      </c>
      <c r="AY182">
        <v>1</v>
      </c>
      <c r="AZ182">
        <v>0</v>
      </c>
      <c r="BA182">
        <v>172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Y182*Source!I123</f>
        <v>30.745000000000001</v>
      </c>
      <c r="CY182">
        <f>AA182</f>
        <v>4.17</v>
      </c>
      <c r="CZ182">
        <f>AE182</f>
        <v>4.17</v>
      </c>
      <c r="DA182">
        <f>AI182</f>
        <v>1</v>
      </c>
      <c r="DB182">
        <f>ROUND(ROUND(AT182*CZ182,2),6)</f>
        <v>233.1</v>
      </c>
      <c r="DC182">
        <f>ROUND(ROUND(AT182*AG182,2),6)</f>
        <v>0</v>
      </c>
    </row>
    <row r="183" spans="1:107" x14ac:dyDescent="0.2">
      <c r="A183">
        <f>ROW(Source!A124)</f>
        <v>124</v>
      </c>
      <c r="B183">
        <v>47636896</v>
      </c>
      <c r="C183">
        <v>47638849</v>
      </c>
      <c r="D183">
        <v>37064878</v>
      </c>
      <c r="E183">
        <v>1</v>
      </c>
      <c r="F183">
        <v>1</v>
      </c>
      <c r="G183">
        <v>1</v>
      </c>
      <c r="H183">
        <v>1</v>
      </c>
      <c r="I183" t="s">
        <v>919</v>
      </c>
      <c r="J183" t="s">
        <v>3</v>
      </c>
      <c r="K183" t="s">
        <v>920</v>
      </c>
      <c r="L183">
        <v>1191</v>
      </c>
      <c r="N183">
        <v>1013</v>
      </c>
      <c r="O183" t="s">
        <v>770</v>
      </c>
      <c r="P183" t="s">
        <v>770</v>
      </c>
      <c r="Q183">
        <v>1</v>
      </c>
      <c r="W183">
        <v>0</v>
      </c>
      <c r="X183">
        <v>-1081351934</v>
      </c>
      <c r="Y183">
        <v>256.565</v>
      </c>
      <c r="AA183">
        <v>0</v>
      </c>
      <c r="AB183">
        <v>0</v>
      </c>
      <c r="AC183">
        <v>0</v>
      </c>
      <c r="AD183">
        <v>9.4</v>
      </c>
      <c r="AE183">
        <v>0</v>
      </c>
      <c r="AF183">
        <v>0</v>
      </c>
      <c r="AG183">
        <v>0</v>
      </c>
      <c r="AH183">
        <v>9.4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3</v>
      </c>
      <c r="AT183">
        <v>194</v>
      </c>
      <c r="AU183" t="s">
        <v>196</v>
      </c>
      <c r="AV183">
        <v>1</v>
      </c>
      <c r="AW183">
        <v>2</v>
      </c>
      <c r="AX183">
        <v>47638865</v>
      </c>
      <c r="AY183">
        <v>1</v>
      </c>
      <c r="AZ183">
        <v>0</v>
      </c>
      <c r="BA183">
        <v>173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Y183*Source!I124</f>
        <v>12.6999675</v>
      </c>
      <c r="CY183">
        <f>AD183</f>
        <v>9.4</v>
      </c>
      <c r="CZ183">
        <f>AH183</f>
        <v>9.4</v>
      </c>
      <c r="DA183">
        <f>AL183</f>
        <v>1</v>
      </c>
      <c r="DB183">
        <f>ROUND(((ROUND(AT183*CZ183,2)*1.15)*1.15),6)</f>
        <v>2411.7109999999998</v>
      </c>
      <c r="DC183">
        <f>ROUND(((ROUND(AT183*AG183,2)*1.15)*1.15),6)</f>
        <v>0</v>
      </c>
    </row>
    <row r="184" spans="1:107" x14ac:dyDescent="0.2">
      <c r="A184">
        <f>ROW(Source!A124)</f>
        <v>124</v>
      </c>
      <c r="B184">
        <v>47636896</v>
      </c>
      <c r="C184">
        <v>47638849</v>
      </c>
      <c r="D184">
        <v>37064876</v>
      </c>
      <c r="E184">
        <v>1</v>
      </c>
      <c r="F184">
        <v>1</v>
      </c>
      <c r="G184">
        <v>1</v>
      </c>
      <c r="H184">
        <v>1</v>
      </c>
      <c r="I184" t="s">
        <v>771</v>
      </c>
      <c r="J184" t="s">
        <v>3</v>
      </c>
      <c r="K184" t="s">
        <v>772</v>
      </c>
      <c r="L184">
        <v>1191</v>
      </c>
      <c r="N184">
        <v>1013</v>
      </c>
      <c r="O184" t="s">
        <v>770</v>
      </c>
      <c r="P184" t="s">
        <v>770</v>
      </c>
      <c r="Q184">
        <v>1</v>
      </c>
      <c r="W184">
        <v>0</v>
      </c>
      <c r="X184">
        <v>-1417349443</v>
      </c>
      <c r="Y184">
        <v>4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4</v>
      </c>
      <c r="AU184" t="s">
        <v>3</v>
      </c>
      <c r="AV184">
        <v>2</v>
      </c>
      <c r="AW184">
        <v>2</v>
      </c>
      <c r="AX184">
        <v>47638866</v>
      </c>
      <c r="AY184">
        <v>1</v>
      </c>
      <c r="AZ184">
        <v>2048</v>
      </c>
      <c r="BA184">
        <v>174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Y184*Source!I124</f>
        <v>0.19800000000000001</v>
      </c>
      <c r="CY184">
        <f>AD184</f>
        <v>0</v>
      </c>
      <c r="CZ184">
        <f>AH184</f>
        <v>0</v>
      </c>
      <c r="DA184">
        <f>AL184</f>
        <v>1</v>
      </c>
      <c r="DB184">
        <f>ROUND(ROUND(AT184*CZ184,2),6)</f>
        <v>0</v>
      </c>
      <c r="DC184">
        <f>ROUND(ROUND(AT184*AG184,2),6)</f>
        <v>0</v>
      </c>
    </row>
    <row r="185" spans="1:107" x14ac:dyDescent="0.2">
      <c r="A185">
        <f>ROW(Source!A124)</f>
        <v>124</v>
      </c>
      <c r="B185">
        <v>47636896</v>
      </c>
      <c r="C185">
        <v>47638849</v>
      </c>
      <c r="D185">
        <v>36882159</v>
      </c>
      <c r="E185">
        <v>1</v>
      </c>
      <c r="F185">
        <v>1</v>
      </c>
      <c r="G185">
        <v>1</v>
      </c>
      <c r="H185">
        <v>2</v>
      </c>
      <c r="I185" t="s">
        <v>773</v>
      </c>
      <c r="J185" t="s">
        <v>774</v>
      </c>
      <c r="K185" t="s">
        <v>775</v>
      </c>
      <c r="L185">
        <v>1368</v>
      </c>
      <c r="N185">
        <v>1011</v>
      </c>
      <c r="O185" t="s">
        <v>776</v>
      </c>
      <c r="P185" t="s">
        <v>776</v>
      </c>
      <c r="Q185">
        <v>1</v>
      </c>
      <c r="W185">
        <v>0</v>
      </c>
      <c r="X185">
        <v>-1718674368</v>
      </c>
      <c r="Y185">
        <v>0.71875</v>
      </c>
      <c r="AA185">
        <v>0</v>
      </c>
      <c r="AB185">
        <v>111.99</v>
      </c>
      <c r="AC185">
        <v>13.5</v>
      </c>
      <c r="AD185">
        <v>0</v>
      </c>
      <c r="AE185">
        <v>0</v>
      </c>
      <c r="AF185">
        <v>111.99</v>
      </c>
      <c r="AG185">
        <v>13.5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0.5</v>
      </c>
      <c r="AU185" t="s">
        <v>195</v>
      </c>
      <c r="AV185">
        <v>0</v>
      </c>
      <c r="AW185">
        <v>2</v>
      </c>
      <c r="AX185">
        <v>47638867</v>
      </c>
      <c r="AY185">
        <v>1</v>
      </c>
      <c r="AZ185">
        <v>0</v>
      </c>
      <c r="BA185">
        <v>175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Y185*Source!I124</f>
        <v>3.5578125000000002E-2</v>
      </c>
      <c r="CY185">
        <f t="shared" ref="CY185:CY192" si="10">AB185</f>
        <v>111.99</v>
      </c>
      <c r="CZ185">
        <f t="shared" ref="CZ185:CZ192" si="11">AF185</f>
        <v>111.99</v>
      </c>
      <c r="DA185">
        <f t="shared" ref="DA185:DA192" si="12">AJ185</f>
        <v>1</v>
      </c>
      <c r="DB185">
        <f t="shared" ref="DB185:DB192" si="13">ROUND(((ROUND(AT185*CZ185,2)*1.25)*1.15),6)</f>
        <v>80.5</v>
      </c>
      <c r="DC185">
        <f t="shared" ref="DC185:DC192" si="14">ROUND(((ROUND(AT185*AG185,2)*1.25)*1.15),6)</f>
        <v>9.703125</v>
      </c>
    </row>
    <row r="186" spans="1:107" x14ac:dyDescent="0.2">
      <c r="A186">
        <f>ROW(Source!A124)</f>
        <v>124</v>
      </c>
      <c r="B186">
        <v>47636896</v>
      </c>
      <c r="C186">
        <v>47638849</v>
      </c>
      <c r="D186">
        <v>36882358</v>
      </c>
      <c r="E186">
        <v>1</v>
      </c>
      <c r="F186">
        <v>1</v>
      </c>
      <c r="G186">
        <v>1</v>
      </c>
      <c r="H186">
        <v>2</v>
      </c>
      <c r="I186" t="s">
        <v>777</v>
      </c>
      <c r="J186" t="s">
        <v>778</v>
      </c>
      <c r="K186" t="s">
        <v>779</v>
      </c>
      <c r="L186">
        <v>1368</v>
      </c>
      <c r="N186">
        <v>1011</v>
      </c>
      <c r="O186" t="s">
        <v>776</v>
      </c>
      <c r="P186" t="s">
        <v>776</v>
      </c>
      <c r="Q186">
        <v>1</v>
      </c>
      <c r="W186">
        <v>0</v>
      </c>
      <c r="X186">
        <v>1544661785</v>
      </c>
      <c r="Y186">
        <v>1.9693750000000001</v>
      </c>
      <c r="AA186">
        <v>0</v>
      </c>
      <c r="AB186">
        <v>6.9</v>
      </c>
      <c r="AC186">
        <v>0</v>
      </c>
      <c r="AD186">
        <v>0</v>
      </c>
      <c r="AE186">
        <v>0</v>
      </c>
      <c r="AF186">
        <v>6.9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1.37</v>
      </c>
      <c r="AU186" t="s">
        <v>195</v>
      </c>
      <c r="AV186">
        <v>0</v>
      </c>
      <c r="AW186">
        <v>2</v>
      </c>
      <c r="AX186">
        <v>47638868</v>
      </c>
      <c r="AY186">
        <v>1</v>
      </c>
      <c r="AZ186">
        <v>0</v>
      </c>
      <c r="BA186">
        <v>176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Y186*Source!I124</f>
        <v>9.748406250000001E-2</v>
      </c>
      <c r="CY186">
        <f t="shared" si="10"/>
        <v>6.9</v>
      </c>
      <c r="CZ186">
        <f t="shared" si="11"/>
        <v>6.9</v>
      </c>
      <c r="DA186">
        <f t="shared" si="12"/>
        <v>1</v>
      </c>
      <c r="DB186">
        <f t="shared" si="13"/>
        <v>13.584375</v>
      </c>
      <c r="DC186">
        <f t="shared" si="14"/>
        <v>0</v>
      </c>
    </row>
    <row r="187" spans="1:107" x14ac:dyDescent="0.2">
      <c r="A187">
        <f>ROW(Source!A124)</f>
        <v>124</v>
      </c>
      <c r="B187">
        <v>47636896</v>
      </c>
      <c r="C187">
        <v>47638849</v>
      </c>
      <c r="D187">
        <v>36883555</v>
      </c>
      <c r="E187">
        <v>1</v>
      </c>
      <c r="F187">
        <v>1</v>
      </c>
      <c r="G187">
        <v>1</v>
      </c>
      <c r="H187">
        <v>2</v>
      </c>
      <c r="I187" t="s">
        <v>921</v>
      </c>
      <c r="J187" t="s">
        <v>922</v>
      </c>
      <c r="K187" t="s">
        <v>923</v>
      </c>
      <c r="L187">
        <v>1368</v>
      </c>
      <c r="N187">
        <v>1011</v>
      </c>
      <c r="O187" t="s">
        <v>776</v>
      </c>
      <c r="P187" t="s">
        <v>776</v>
      </c>
      <c r="Q187">
        <v>1</v>
      </c>
      <c r="W187">
        <v>0</v>
      </c>
      <c r="X187">
        <v>-1498239011</v>
      </c>
      <c r="Y187">
        <v>0.71875</v>
      </c>
      <c r="AA187">
        <v>0</v>
      </c>
      <c r="AB187">
        <v>85.84</v>
      </c>
      <c r="AC187">
        <v>11.6</v>
      </c>
      <c r="AD187">
        <v>0</v>
      </c>
      <c r="AE187">
        <v>0</v>
      </c>
      <c r="AF187">
        <v>85.84</v>
      </c>
      <c r="AG187">
        <v>11.6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0.5</v>
      </c>
      <c r="AU187" t="s">
        <v>195</v>
      </c>
      <c r="AV187">
        <v>0</v>
      </c>
      <c r="AW187">
        <v>2</v>
      </c>
      <c r="AX187">
        <v>47638869</v>
      </c>
      <c r="AY187">
        <v>1</v>
      </c>
      <c r="AZ187">
        <v>0</v>
      </c>
      <c r="BA187">
        <v>177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Y187*Source!I124</f>
        <v>3.5578125000000002E-2</v>
      </c>
      <c r="CY187">
        <f t="shared" si="10"/>
        <v>85.84</v>
      </c>
      <c r="CZ187">
        <f t="shared" si="11"/>
        <v>85.84</v>
      </c>
      <c r="DA187">
        <f t="shared" si="12"/>
        <v>1</v>
      </c>
      <c r="DB187">
        <f t="shared" si="13"/>
        <v>61.697499999999998</v>
      </c>
      <c r="DC187">
        <f t="shared" si="14"/>
        <v>8.3375000000000004</v>
      </c>
    </row>
    <row r="188" spans="1:107" x14ac:dyDescent="0.2">
      <c r="A188">
        <f>ROW(Source!A124)</f>
        <v>124</v>
      </c>
      <c r="B188">
        <v>47636896</v>
      </c>
      <c r="C188">
        <v>47638849</v>
      </c>
      <c r="D188">
        <v>36883768</v>
      </c>
      <c r="E188">
        <v>1</v>
      </c>
      <c r="F188">
        <v>1</v>
      </c>
      <c r="G188">
        <v>1</v>
      </c>
      <c r="H188">
        <v>2</v>
      </c>
      <c r="I188" t="s">
        <v>924</v>
      </c>
      <c r="J188" t="s">
        <v>925</v>
      </c>
      <c r="K188" t="s">
        <v>926</v>
      </c>
      <c r="L188">
        <v>1368</v>
      </c>
      <c r="N188">
        <v>1011</v>
      </c>
      <c r="O188" t="s">
        <v>776</v>
      </c>
      <c r="P188" t="s">
        <v>776</v>
      </c>
      <c r="Q188">
        <v>1</v>
      </c>
      <c r="W188">
        <v>0</v>
      </c>
      <c r="X188">
        <v>-692480242</v>
      </c>
      <c r="Y188">
        <v>95.306249999999991</v>
      </c>
      <c r="AA188">
        <v>0</v>
      </c>
      <c r="AB188">
        <v>39.49</v>
      </c>
      <c r="AC188">
        <v>0</v>
      </c>
      <c r="AD188">
        <v>0</v>
      </c>
      <c r="AE188">
        <v>0</v>
      </c>
      <c r="AF188">
        <v>39.49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66.3</v>
      </c>
      <c r="AU188" t="s">
        <v>195</v>
      </c>
      <c r="AV188">
        <v>0</v>
      </c>
      <c r="AW188">
        <v>2</v>
      </c>
      <c r="AX188">
        <v>47638870</v>
      </c>
      <c r="AY188">
        <v>1</v>
      </c>
      <c r="AZ188">
        <v>0</v>
      </c>
      <c r="BA188">
        <v>178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Y188*Source!I124</f>
        <v>4.7176593750000002</v>
      </c>
      <c r="CY188">
        <f t="shared" si="10"/>
        <v>39.49</v>
      </c>
      <c r="CZ188">
        <f t="shared" si="11"/>
        <v>39.49</v>
      </c>
      <c r="DA188">
        <f t="shared" si="12"/>
        <v>1</v>
      </c>
      <c r="DB188">
        <f t="shared" si="13"/>
        <v>3763.6481250000002</v>
      </c>
      <c r="DC188">
        <f t="shared" si="14"/>
        <v>0</v>
      </c>
    </row>
    <row r="189" spans="1:107" x14ac:dyDescent="0.2">
      <c r="A189">
        <f>ROW(Source!A124)</f>
        <v>124</v>
      </c>
      <c r="B189">
        <v>47636896</v>
      </c>
      <c r="C189">
        <v>47638849</v>
      </c>
      <c r="D189">
        <v>36883789</v>
      </c>
      <c r="E189">
        <v>1</v>
      </c>
      <c r="F189">
        <v>1</v>
      </c>
      <c r="G189">
        <v>1</v>
      </c>
      <c r="H189">
        <v>2</v>
      </c>
      <c r="I189" t="s">
        <v>783</v>
      </c>
      <c r="J189" t="s">
        <v>784</v>
      </c>
      <c r="K189" t="s">
        <v>785</v>
      </c>
      <c r="L189">
        <v>1368</v>
      </c>
      <c r="N189">
        <v>1011</v>
      </c>
      <c r="O189" t="s">
        <v>776</v>
      </c>
      <c r="P189" t="s">
        <v>776</v>
      </c>
      <c r="Q189">
        <v>1</v>
      </c>
      <c r="W189">
        <v>0</v>
      </c>
      <c r="X189">
        <v>-624296059</v>
      </c>
      <c r="Y189">
        <v>2.5874999999999999</v>
      </c>
      <c r="AA189">
        <v>0</v>
      </c>
      <c r="AB189">
        <v>1.2</v>
      </c>
      <c r="AC189">
        <v>0</v>
      </c>
      <c r="AD189">
        <v>0</v>
      </c>
      <c r="AE189">
        <v>0</v>
      </c>
      <c r="AF189">
        <v>1.2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1.8</v>
      </c>
      <c r="AU189" t="s">
        <v>195</v>
      </c>
      <c r="AV189">
        <v>0</v>
      </c>
      <c r="AW189">
        <v>2</v>
      </c>
      <c r="AX189">
        <v>47638871</v>
      </c>
      <c r="AY189">
        <v>1</v>
      </c>
      <c r="AZ189">
        <v>0</v>
      </c>
      <c r="BA189">
        <v>179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Y189*Source!I124</f>
        <v>0.12808125000000001</v>
      </c>
      <c r="CY189">
        <f t="shared" si="10"/>
        <v>1.2</v>
      </c>
      <c r="CZ189">
        <f t="shared" si="11"/>
        <v>1.2</v>
      </c>
      <c r="DA189">
        <f t="shared" si="12"/>
        <v>1</v>
      </c>
      <c r="DB189">
        <f t="shared" si="13"/>
        <v>3.105</v>
      </c>
      <c r="DC189">
        <f t="shared" si="14"/>
        <v>0</v>
      </c>
    </row>
    <row r="190" spans="1:107" x14ac:dyDescent="0.2">
      <c r="A190">
        <f>ROW(Source!A124)</f>
        <v>124</v>
      </c>
      <c r="B190">
        <v>47636896</v>
      </c>
      <c r="C190">
        <v>47638849</v>
      </c>
      <c r="D190">
        <v>36884498</v>
      </c>
      <c r="E190">
        <v>1</v>
      </c>
      <c r="F190">
        <v>1</v>
      </c>
      <c r="G190">
        <v>1</v>
      </c>
      <c r="H190">
        <v>2</v>
      </c>
      <c r="I190" t="s">
        <v>927</v>
      </c>
      <c r="J190" t="s">
        <v>928</v>
      </c>
      <c r="K190" t="s">
        <v>929</v>
      </c>
      <c r="L190">
        <v>1368</v>
      </c>
      <c r="N190">
        <v>1011</v>
      </c>
      <c r="O190" t="s">
        <v>776</v>
      </c>
      <c r="P190" t="s">
        <v>776</v>
      </c>
      <c r="Q190">
        <v>1</v>
      </c>
      <c r="W190">
        <v>0</v>
      </c>
      <c r="X190">
        <v>2017033022</v>
      </c>
      <c r="Y190">
        <v>3.0187499999999998</v>
      </c>
      <c r="AA190">
        <v>0</v>
      </c>
      <c r="AB190">
        <v>70</v>
      </c>
      <c r="AC190">
        <v>0</v>
      </c>
      <c r="AD190">
        <v>0</v>
      </c>
      <c r="AE190">
        <v>0</v>
      </c>
      <c r="AF190">
        <v>70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2.1</v>
      </c>
      <c r="AU190" t="s">
        <v>195</v>
      </c>
      <c r="AV190">
        <v>0</v>
      </c>
      <c r="AW190">
        <v>2</v>
      </c>
      <c r="AX190">
        <v>47638872</v>
      </c>
      <c r="AY190">
        <v>1</v>
      </c>
      <c r="AZ190">
        <v>0</v>
      </c>
      <c r="BA190">
        <v>180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Y190*Source!I124</f>
        <v>0.14942812499999999</v>
      </c>
      <c r="CY190">
        <f t="shared" si="10"/>
        <v>70</v>
      </c>
      <c r="CZ190">
        <f t="shared" si="11"/>
        <v>70</v>
      </c>
      <c r="DA190">
        <f t="shared" si="12"/>
        <v>1</v>
      </c>
      <c r="DB190">
        <f t="shared" si="13"/>
        <v>211.3125</v>
      </c>
      <c r="DC190">
        <f t="shared" si="14"/>
        <v>0</v>
      </c>
    </row>
    <row r="191" spans="1:107" x14ac:dyDescent="0.2">
      <c r="A191">
        <f>ROW(Source!A124)</f>
        <v>124</v>
      </c>
      <c r="B191">
        <v>47636896</v>
      </c>
      <c r="C191">
        <v>47638849</v>
      </c>
      <c r="D191">
        <v>36884528</v>
      </c>
      <c r="E191">
        <v>1</v>
      </c>
      <c r="F191">
        <v>1</v>
      </c>
      <c r="G191">
        <v>1</v>
      </c>
      <c r="H191">
        <v>2</v>
      </c>
      <c r="I191" t="s">
        <v>930</v>
      </c>
      <c r="J191" t="s">
        <v>931</v>
      </c>
      <c r="K191" t="s">
        <v>932</v>
      </c>
      <c r="L191">
        <v>1368</v>
      </c>
      <c r="N191">
        <v>1011</v>
      </c>
      <c r="O191" t="s">
        <v>776</v>
      </c>
      <c r="P191" t="s">
        <v>776</v>
      </c>
      <c r="Q191">
        <v>1</v>
      </c>
      <c r="W191">
        <v>0</v>
      </c>
      <c r="X191">
        <v>1168077914</v>
      </c>
      <c r="Y191">
        <v>4.3125</v>
      </c>
      <c r="AA191">
        <v>0</v>
      </c>
      <c r="AB191">
        <v>56.24</v>
      </c>
      <c r="AC191">
        <v>10.06</v>
      </c>
      <c r="AD191">
        <v>0</v>
      </c>
      <c r="AE191">
        <v>0</v>
      </c>
      <c r="AF191">
        <v>56.24</v>
      </c>
      <c r="AG191">
        <v>10.06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3</v>
      </c>
      <c r="AU191" t="s">
        <v>195</v>
      </c>
      <c r="AV191">
        <v>0</v>
      </c>
      <c r="AW191">
        <v>2</v>
      </c>
      <c r="AX191">
        <v>47638873</v>
      </c>
      <c r="AY191">
        <v>1</v>
      </c>
      <c r="AZ191">
        <v>0</v>
      </c>
      <c r="BA191">
        <v>181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Y191*Source!I124</f>
        <v>0.21346875000000001</v>
      </c>
      <c r="CY191">
        <f t="shared" si="10"/>
        <v>56.24</v>
      </c>
      <c r="CZ191">
        <f t="shared" si="11"/>
        <v>56.24</v>
      </c>
      <c r="DA191">
        <f t="shared" si="12"/>
        <v>1</v>
      </c>
      <c r="DB191">
        <f t="shared" si="13"/>
        <v>242.535</v>
      </c>
      <c r="DC191">
        <f t="shared" si="14"/>
        <v>43.383749999999999</v>
      </c>
    </row>
    <row r="192" spans="1:107" x14ac:dyDescent="0.2">
      <c r="A192">
        <f>ROW(Source!A124)</f>
        <v>124</v>
      </c>
      <c r="B192">
        <v>47636896</v>
      </c>
      <c r="C192">
        <v>47638849</v>
      </c>
      <c r="D192">
        <v>36884663</v>
      </c>
      <c r="E192">
        <v>1</v>
      </c>
      <c r="F192">
        <v>1</v>
      </c>
      <c r="G192">
        <v>1</v>
      </c>
      <c r="H192">
        <v>2</v>
      </c>
      <c r="I192" t="s">
        <v>933</v>
      </c>
      <c r="J192" t="s">
        <v>934</v>
      </c>
      <c r="K192" t="s">
        <v>935</v>
      </c>
      <c r="L192">
        <v>1368</v>
      </c>
      <c r="N192">
        <v>1011</v>
      </c>
      <c r="O192" t="s">
        <v>776</v>
      </c>
      <c r="P192" t="s">
        <v>776</v>
      </c>
      <c r="Q192">
        <v>1</v>
      </c>
      <c r="W192">
        <v>0</v>
      </c>
      <c r="X192">
        <v>645956166</v>
      </c>
      <c r="Y192">
        <v>2.0124999999999997</v>
      </c>
      <c r="AA192">
        <v>0</v>
      </c>
      <c r="AB192">
        <v>14.38</v>
      </c>
      <c r="AC192">
        <v>0</v>
      </c>
      <c r="AD192">
        <v>0</v>
      </c>
      <c r="AE192">
        <v>0</v>
      </c>
      <c r="AF192">
        <v>14.38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1.4</v>
      </c>
      <c r="AU192" t="s">
        <v>195</v>
      </c>
      <c r="AV192">
        <v>0</v>
      </c>
      <c r="AW192">
        <v>2</v>
      </c>
      <c r="AX192">
        <v>47638874</v>
      </c>
      <c r="AY192">
        <v>1</v>
      </c>
      <c r="AZ192">
        <v>0</v>
      </c>
      <c r="BA192">
        <v>182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Y192*Source!I124</f>
        <v>9.9618749999999992E-2</v>
      </c>
      <c r="CY192">
        <f t="shared" si="10"/>
        <v>14.38</v>
      </c>
      <c r="CZ192">
        <f t="shared" si="11"/>
        <v>14.38</v>
      </c>
      <c r="DA192">
        <f t="shared" si="12"/>
        <v>1</v>
      </c>
      <c r="DB192">
        <f t="shared" si="13"/>
        <v>28.936875000000001</v>
      </c>
      <c r="DC192">
        <f t="shared" si="14"/>
        <v>0</v>
      </c>
    </row>
    <row r="193" spans="1:107" x14ac:dyDescent="0.2">
      <c r="A193">
        <f>ROW(Source!A124)</f>
        <v>124</v>
      </c>
      <c r="B193">
        <v>47636896</v>
      </c>
      <c r="C193">
        <v>47638849</v>
      </c>
      <c r="D193">
        <v>36800159</v>
      </c>
      <c r="E193">
        <v>1</v>
      </c>
      <c r="F193">
        <v>1</v>
      </c>
      <c r="G193">
        <v>1</v>
      </c>
      <c r="H193">
        <v>3</v>
      </c>
      <c r="I193" t="s">
        <v>789</v>
      </c>
      <c r="J193" t="s">
        <v>790</v>
      </c>
      <c r="K193" t="s">
        <v>791</v>
      </c>
      <c r="L193">
        <v>1339</v>
      </c>
      <c r="N193">
        <v>1007</v>
      </c>
      <c r="O193" t="s">
        <v>50</v>
      </c>
      <c r="P193" t="s">
        <v>50</v>
      </c>
      <c r="Q193">
        <v>1</v>
      </c>
      <c r="W193">
        <v>0</v>
      </c>
      <c r="X193">
        <v>1262771840</v>
      </c>
      <c r="Y193">
        <v>1.1000000000000001</v>
      </c>
      <c r="AA193">
        <v>6.22</v>
      </c>
      <c r="AB193">
        <v>0</v>
      </c>
      <c r="AC193">
        <v>0</v>
      </c>
      <c r="AD193">
        <v>0</v>
      </c>
      <c r="AE193">
        <v>6.22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1.1000000000000001</v>
      </c>
      <c r="AU193" t="s">
        <v>3</v>
      </c>
      <c r="AV193">
        <v>0</v>
      </c>
      <c r="AW193">
        <v>2</v>
      </c>
      <c r="AX193">
        <v>47638875</v>
      </c>
      <c r="AY193">
        <v>1</v>
      </c>
      <c r="AZ193">
        <v>0</v>
      </c>
      <c r="BA193">
        <v>183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Y193*Source!I124</f>
        <v>5.4450000000000005E-2</v>
      </c>
      <c r="CY193">
        <f>AA193</f>
        <v>6.22</v>
      </c>
      <c r="CZ193">
        <f>AE193</f>
        <v>6.22</v>
      </c>
      <c r="DA193">
        <f>AI193</f>
        <v>1</v>
      </c>
      <c r="DB193">
        <f>ROUND(ROUND(AT193*CZ193,2),6)</f>
        <v>6.84</v>
      </c>
      <c r="DC193">
        <f>ROUND(ROUND(AT193*AG193,2),6)</f>
        <v>0</v>
      </c>
    </row>
    <row r="194" spans="1:107" x14ac:dyDescent="0.2">
      <c r="A194">
        <f>ROW(Source!A124)</f>
        <v>124</v>
      </c>
      <c r="B194">
        <v>47636896</v>
      </c>
      <c r="C194">
        <v>47638849</v>
      </c>
      <c r="D194">
        <v>36800166</v>
      </c>
      <c r="E194">
        <v>1</v>
      </c>
      <c r="F194">
        <v>1</v>
      </c>
      <c r="G194">
        <v>1</v>
      </c>
      <c r="H194">
        <v>3</v>
      </c>
      <c r="I194" t="s">
        <v>792</v>
      </c>
      <c r="J194" t="s">
        <v>793</v>
      </c>
      <c r="K194" t="s">
        <v>794</v>
      </c>
      <c r="L194">
        <v>1346</v>
      </c>
      <c r="N194">
        <v>1009</v>
      </c>
      <c r="O194" t="s">
        <v>585</v>
      </c>
      <c r="P194" t="s">
        <v>585</v>
      </c>
      <c r="Q194">
        <v>1</v>
      </c>
      <c r="W194">
        <v>0</v>
      </c>
      <c r="X194">
        <v>1721895514</v>
      </c>
      <c r="Y194">
        <v>0.3</v>
      </c>
      <c r="AA194">
        <v>6.09</v>
      </c>
      <c r="AB194">
        <v>0</v>
      </c>
      <c r="AC194">
        <v>0</v>
      </c>
      <c r="AD194">
        <v>0</v>
      </c>
      <c r="AE194">
        <v>6.09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0.3</v>
      </c>
      <c r="AU194" t="s">
        <v>3</v>
      </c>
      <c r="AV194">
        <v>0</v>
      </c>
      <c r="AW194">
        <v>2</v>
      </c>
      <c r="AX194">
        <v>47638876</v>
      </c>
      <c r="AY194">
        <v>1</v>
      </c>
      <c r="AZ194">
        <v>0</v>
      </c>
      <c r="BA194">
        <v>184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Y194*Source!I124</f>
        <v>1.485E-2</v>
      </c>
      <c r="CY194">
        <f>AA194</f>
        <v>6.09</v>
      </c>
      <c r="CZ194">
        <f>AE194</f>
        <v>6.09</v>
      </c>
      <c r="DA194">
        <f>AI194</f>
        <v>1</v>
      </c>
      <c r="DB194">
        <f>ROUND(ROUND(AT194*CZ194,2),6)</f>
        <v>1.83</v>
      </c>
      <c r="DC194">
        <f>ROUND(ROUND(AT194*AG194,2),6)</f>
        <v>0</v>
      </c>
    </row>
    <row r="195" spans="1:107" x14ac:dyDescent="0.2">
      <c r="A195">
        <f>ROW(Source!A124)</f>
        <v>124</v>
      </c>
      <c r="B195">
        <v>47636896</v>
      </c>
      <c r="C195">
        <v>47638849</v>
      </c>
      <c r="D195">
        <v>36803268</v>
      </c>
      <c r="E195">
        <v>1</v>
      </c>
      <c r="F195">
        <v>1</v>
      </c>
      <c r="G195">
        <v>1</v>
      </c>
      <c r="H195">
        <v>3</v>
      </c>
      <c r="I195" t="s">
        <v>936</v>
      </c>
      <c r="J195" t="s">
        <v>937</v>
      </c>
      <c r="K195" t="s">
        <v>938</v>
      </c>
      <c r="L195">
        <v>1348</v>
      </c>
      <c r="N195">
        <v>1009</v>
      </c>
      <c r="O195" t="s">
        <v>19</v>
      </c>
      <c r="P195" t="s">
        <v>19</v>
      </c>
      <c r="Q195">
        <v>1000</v>
      </c>
      <c r="W195">
        <v>0</v>
      </c>
      <c r="X195">
        <v>1334874479</v>
      </c>
      <c r="Y195">
        <v>4.7600000000000003E-2</v>
      </c>
      <c r="AA195">
        <v>9765</v>
      </c>
      <c r="AB195">
        <v>0</v>
      </c>
      <c r="AC195">
        <v>0</v>
      </c>
      <c r="AD195">
        <v>0</v>
      </c>
      <c r="AE195">
        <v>9765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4.7600000000000003E-2</v>
      </c>
      <c r="AU195" t="s">
        <v>3</v>
      </c>
      <c r="AV195">
        <v>0</v>
      </c>
      <c r="AW195">
        <v>2</v>
      </c>
      <c r="AX195">
        <v>47638877</v>
      </c>
      <c r="AY195">
        <v>1</v>
      </c>
      <c r="AZ195">
        <v>0</v>
      </c>
      <c r="BA195">
        <v>185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Y195*Source!I124</f>
        <v>2.3562000000000001E-3</v>
      </c>
      <c r="CY195">
        <f>AA195</f>
        <v>9765</v>
      </c>
      <c r="CZ195">
        <f>AE195</f>
        <v>9765</v>
      </c>
      <c r="DA195">
        <f>AI195</f>
        <v>1</v>
      </c>
      <c r="DB195">
        <f>ROUND(ROUND(AT195*CZ195,2),6)</f>
        <v>464.81</v>
      </c>
      <c r="DC195">
        <f>ROUND(ROUND(AT195*AG195,2),6)</f>
        <v>0</v>
      </c>
    </row>
    <row r="196" spans="1:107" x14ac:dyDescent="0.2">
      <c r="A196">
        <f>ROW(Source!A124)</f>
        <v>124</v>
      </c>
      <c r="B196">
        <v>47636896</v>
      </c>
      <c r="C196">
        <v>47638849</v>
      </c>
      <c r="D196">
        <v>36799065</v>
      </c>
      <c r="E196">
        <v>17</v>
      </c>
      <c r="F196">
        <v>1</v>
      </c>
      <c r="G196">
        <v>1</v>
      </c>
      <c r="H196">
        <v>3</v>
      </c>
      <c r="I196" t="s">
        <v>899</v>
      </c>
      <c r="J196" t="s">
        <v>3</v>
      </c>
      <c r="K196" t="s">
        <v>900</v>
      </c>
      <c r="L196">
        <v>1374</v>
      </c>
      <c r="N196">
        <v>1013</v>
      </c>
      <c r="O196" t="s">
        <v>901</v>
      </c>
      <c r="P196" t="s">
        <v>901</v>
      </c>
      <c r="Q196">
        <v>1</v>
      </c>
      <c r="W196">
        <v>0</v>
      </c>
      <c r="X196">
        <v>-1731369543</v>
      </c>
      <c r="Y196">
        <v>36.47</v>
      </c>
      <c r="AA196">
        <v>1</v>
      </c>
      <c r="AB196">
        <v>0</v>
      </c>
      <c r="AC196">
        <v>0</v>
      </c>
      <c r="AD196">
        <v>0</v>
      </c>
      <c r="AE196">
        <v>1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36.47</v>
      </c>
      <c r="AU196" t="s">
        <v>3</v>
      </c>
      <c r="AV196">
        <v>0</v>
      </c>
      <c r="AW196">
        <v>2</v>
      </c>
      <c r="AX196">
        <v>47638878</v>
      </c>
      <c r="AY196">
        <v>1</v>
      </c>
      <c r="AZ196">
        <v>0</v>
      </c>
      <c r="BA196">
        <v>186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Y196*Source!I124</f>
        <v>1.8052650000000001</v>
      </c>
      <c r="CY196">
        <f>AA196</f>
        <v>1</v>
      </c>
      <c r="CZ196">
        <f>AE196</f>
        <v>1</v>
      </c>
      <c r="DA196">
        <f>AI196</f>
        <v>1</v>
      </c>
      <c r="DB196">
        <f>ROUND(ROUND(AT196*CZ196,2),6)</f>
        <v>36.47</v>
      </c>
      <c r="DC196">
        <f>ROUND(ROUND(AT196*AG196,2),6)</f>
        <v>0</v>
      </c>
    </row>
    <row r="197" spans="1:107" x14ac:dyDescent="0.2">
      <c r="A197">
        <f>ROW(Source!A125)</f>
        <v>125</v>
      </c>
      <c r="B197">
        <v>47641669</v>
      </c>
      <c r="C197">
        <v>47638849</v>
      </c>
      <c r="D197">
        <v>37064878</v>
      </c>
      <c r="E197">
        <v>1</v>
      </c>
      <c r="F197">
        <v>1</v>
      </c>
      <c r="G197">
        <v>1</v>
      </c>
      <c r="H197">
        <v>1</v>
      </c>
      <c r="I197" t="s">
        <v>919</v>
      </c>
      <c r="J197" t="s">
        <v>3</v>
      </c>
      <c r="K197" t="s">
        <v>920</v>
      </c>
      <c r="L197">
        <v>1191</v>
      </c>
      <c r="N197">
        <v>1013</v>
      </c>
      <c r="O197" t="s">
        <v>770</v>
      </c>
      <c r="P197" t="s">
        <v>770</v>
      </c>
      <c r="Q197">
        <v>1</v>
      </c>
      <c r="W197">
        <v>0</v>
      </c>
      <c r="X197">
        <v>-1081351934</v>
      </c>
      <c r="Y197">
        <v>256.565</v>
      </c>
      <c r="AA197">
        <v>0</v>
      </c>
      <c r="AB197">
        <v>0</v>
      </c>
      <c r="AC197">
        <v>0</v>
      </c>
      <c r="AD197">
        <v>9.4</v>
      </c>
      <c r="AE197">
        <v>0</v>
      </c>
      <c r="AF197">
        <v>0</v>
      </c>
      <c r="AG197">
        <v>0</v>
      </c>
      <c r="AH197">
        <v>9.4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194</v>
      </c>
      <c r="AU197" t="s">
        <v>196</v>
      </c>
      <c r="AV197">
        <v>1</v>
      </c>
      <c r="AW197">
        <v>2</v>
      </c>
      <c r="AX197">
        <v>47638865</v>
      </c>
      <c r="AY197">
        <v>1</v>
      </c>
      <c r="AZ197">
        <v>0</v>
      </c>
      <c r="BA197">
        <v>187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Y197*Source!I125</f>
        <v>12.6999675</v>
      </c>
      <c r="CY197">
        <f>AD197</f>
        <v>9.4</v>
      </c>
      <c r="CZ197">
        <f>AH197</f>
        <v>9.4</v>
      </c>
      <c r="DA197">
        <f>AL197</f>
        <v>1</v>
      </c>
      <c r="DB197">
        <f>ROUND(((ROUND(AT197*CZ197,2)*1.15)*1.15),6)</f>
        <v>2411.7109999999998</v>
      </c>
      <c r="DC197">
        <f>ROUND(((ROUND(AT197*AG197,2)*1.15)*1.15),6)</f>
        <v>0</v>
      </c>
    </row>
    <row r="198" spans="1:107" x14ac:dyDescent="0.2">
      <c r="A198">
        <f>ROW(Source!A125)</f>
        <v>125</v>
      </c>
      <c r="B198">
        <v>47641669</v>
      </c>
      <c r="C198">
        <v>47638849</v>
      </c>
      <c r="D198">
        <v>37064876</v>
      </c>
      <c r="E198">
        <v>1</v>
      </c>
      <c r="F198">
        <v>1</v>
      </c>
      <c r="G198">
        <v>1</v>
      </c>
      <c r="H198">
        <v>1</v>
      </c>
      <c r="I198" t="s">
        <v>771</v>
      </c>
      <c r="J198" t="s">
        <v>3</v>
      </c>
      <c r="K198" t="s">
        <v>772</v>
      </c>
      <c r="L198">
        <v>1191</v>
      </c>
      <c r="N198">
        <v>1013</v>
      </c>
      <c r="O198" t="s">
        <v>770</v>
      </c>
      <c r="P198" t="s">
        <v>770</v>
      </c>
      <c r="Q198">
        <v>1</v>
      </c>
      <c r="W198">
        <v>0</v>
      </c>
      <c r="X198">
        <v>-1417349443</v>
      </c>
      <c r="Y198">
        <v>4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4</v>
      </c>
      <c r="AU198" t="s">
        <v>3</v>
      </c>
      <c r="AV198">
        <v>2</v>
      </c>
      <c r="AW198">
        <v>2</v>
      </c>
      <c r="AX198">
        <v>47638866</v>
      </c>
      <c r="AY198">
        <v>1</v>
      </c>
      <c r="AZ198">
        <v>2048</v>
      </c>
      <c r="BA198">
        <v>188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Y198*Source!I125</f>
        <v>0.19800000000000001</v>
      </c>
      <c r="CY198">
        <f>AD198</f>
        <v>0</v>
      </c>
      <c r="CZ198">
        <f>AH198</f>
        <v>0</v>
      </c>
      <c r="DA198">
        <f>AL198</f>
        <v>1</v>
      </c>
      <c r="DB198">
        <f>ROUND(ROUND(AT198*CZ198,2),6)</f>
        <v>0</v>
      </c>
      <c r="DC198">
        <f>ROUND(ROUND(AT198*AG198,2),6)</f>
        <v>0</v>
      </c>
    </row>
    <row r="199" spans="1:107" x14ac:dyDescent="0.2">
      <c r="A199">
        <f>ROW(Source!A125)</f>
        <v>125</v>
      </c>
      <c r="B199">
        <v>47641669</v>
      </c>
      <c r="C199">
        <v>47638849</v>
      </c>
      <c r="D199">
        <v>36882159</v>
      </c>
      <c r="E199">
        <v>1</v>
      </c>
      <c r="F199">
        <v>1</v>
      </c>
      <c r="G199">
        <v>1</v>
      </c>
      <c r="H199">
        <v>2</v>
      </c>
      <c r="I199" t="s">
        <v>773</v>
      </c>
      <c r="J199" t="s">
        <v>774</v>
      </c>
      <c r="K199" t="s">
        <v>775</v>
      </c>
      <c r="L199">
        <v>1368</v>
      </c>
      <c r="N199">
        <v>1011</v>
      </c>
      <c r="O199" t="s">
        <v>776</v>
      </c>
      <c r="P199" t="s">
        <v>776</v>
      </c>
      <c r="Q199">
        <v>1</v>
      </c>
      <c r="W199">
        <v>0</v>
      </c>
      <c r="X199">
        <v>-1718674368</v>
      </c>
      <c r="Y199">
        <v>0.71875</v>
      </c>
      <c r="AA199">
        <v>0</v>
      </c>
      <c r="AB199">
        <v>111.99</v>
      </c>
      <c r="AC199">
        <v>13.5</v>
      </c>
      <c r="AD199">
        <v>0</v>
      </c>
      <c r="AE199">
        <v>0</v>
      </c>
      <c r="AF199">
        <v>111.99</v>
      </c>
      <c r="AG199">
        <v>13.5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0.5</v>
      </c>
      <c r="AU199" t="s">
        <v>195</v>
      </c>
      <c r="AV199">
        <v>0</v>
      </c>
      <c r="AW199">
        <v>2</v>
      </c>
      <c r="AX199">
        <v>47638867</v>
      </c>
      <c r="AY199">
        <v>1</v>
      </c>
      <c r="AZ199">
        <v>0</v>
      </c>
      <c r="BA199">
        <v>189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Y199*Source!I125</f>
        <v>3.5578125000000002E-2</v>
      </c>
      <c r="CY199">
        <f t="shared" ref="CY199:CY206" si="15">AB199</f>
        <v>111.99</v>
      </c>
      <c r="CZ199">
        <f t="shared" ref="CZ199:CZ206" si="16">AF199</f>
        <v>111.99</v>
      </c>
      <c r="DA199">
        <f t="shared" ref="DA199:DA206" si="17">AJ199</f>
        <v>1</v>
      </c>
      <c r="DB199">
        <f t="shared" ref="DB199:DB206" si="18">ROUND(((ROUND(AT199*CZ199,2)*1.25)*1.15),6)</f>
        <v>80.5</v>
      </c>
      <c r="DC199">
        <f t="shared" ref="DC199:DC206" si="19">ROUND(((ROUND(AT199*AG199,2)*1.25)*1.15),6)</f>
        <v>9.703125</v>
      </c>
    </row>
    <row r="200" spans="1:107" x14ac:dyDescent="0.2">
      <c r="A200">
        <f>ROW(Source!A125)</f>
        <v>125</v>
      </c>
      <c r="B200">
        <v>47641669</v>
      </c>
      <c r="C200">
        <v>47638849</v>
      </c>
      <c r="D200">
        <v>36882358</v>
      </c>
      <c r="E200">
        <v>1</v>
      </c>
      <c r="F200">
        <v>1</v>
      </c>
      <c r="G200">
        <v>1</v>
      </c>
      <c r="H200">
        <v>2</v>
      </c>
      <c r="I200" t="s">
        <v>777</v>
      </c>
      <c r="J200" t="s">
        <v>778</v>
      </c>
      <c r="K200" t="s">
        <v>779</v>
      </c>
      <c r="L200">
        <v>1368</v>
      </c>
      <c r="N200">
        <v>1011</v>
      </c>
      <c r="O200" t="s">
        <v>776</v>
      </c>
      <c r="P200" t="s">
        <v>776</v>
      </c>
      <c r="Q200">
        <v>1</v>
      </c>
      <c r="W200">
        <v>0</v>
      </c>
      <c r="X200">
        <v>1544661785</v>
      </c>
      <c r="Y200">
        <v>1.9693750000000001</v>
      </c>
      <c r="AA200">
        <v>0</v>
      </c>
      <c r="AB200">
        <v>6.9</v>
      </c>
      <c r="AC200">
        <v>0</v>
      </c>
      <c r="AD200">
        <v>0</v>
      </c>
      <c r="AE200">
        <v>0</v>
      </c>
      <c r="AF200">
        <v>6.9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1.37</v>
      </c>
      <c r="AU200" t="s">
        <v>195</v>
      </c>
      <c r="AV200">
        <v>0</v>
      </c>
      <c r="AW200">
        <v>2</v>
      </c>
      <c r="AX200">
        <v>47638868</v>
      </c>
      <c r="AY200">
        <v>1</v>
      </c>
      <c r="AZ200">
        <v>0</v>
      </c>
      <c r="BA200">
        <v>190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Y200*Source!I125</f>
        <v>9.748406250000001E-2</v>
      </c>
      <c r="CY200">
        <f t="shared" si="15"/>
        <v>6.9</v>
      </c>
      <c r="CZ200">
        <f t="shared" si="16"/>
        <v>6.9</v>
      </c>
      <c r="DA200">
        <f t="shared" si="17"/>
        <v>1</v>
      </c>
      <c r="DB200">
        <f t="shared" si="18"/>
        <v>13.584375</v>
      </c>
      <c r="DC200">
        <f t="shared" si="19"/>
        <v>0</v>
      </c>
    </row>
    <row r="201" spans="1:107" x14ac:dyDescent="0.2">
      <c r="A201">
        <f>ROW(Source!A125)</f>
        <v>125</v>
      </c>
      <c r="B201">
        <v>47641669</v>
      </c>
      <c r="C201">
        <v>47638849</v>
      </c>
      <c r="D201">
        <v>36883555</v>
      </c>
      <c r="E201">
        <v>1</v>
      </c>
      <c r="F201">
        <v>1</v>
      </c>
      <c r="G201">
        <v>1</v>
      </c>
      <c r="H201">
        <v>2</v>
      </c>
      <c r="I201" t="s">
        <v>921</v>
      </c>
      <c r="J201" t="s">
        <v>922</v>
      </c>
      <c r="K201" t="s">
        <v>923</v>
      </c>
      <c r="L201">
        <v>1368</v>
      </c>
      <c r="N201">
        <v>1011</v>
      </c>
      <c r="O201" t="s">
        <v>776</v>
      </c>
      <c r="P201" t="s">
        <v>776</v>
      </c>
      <c r="Q201">
        <v>1</v>
      </c>
      <c r="W201">
        <v>0</v>
      </c>
      <c r="X201">
        <v>-1498239011</v>
      </c>
      <c r="Y201">
        <v>0.71875</v>
      </c>
      <c r="AA201">
        <v>0</v>
      </c>
      <c r="AB201">
        <v>85.84</v>
      </c>
      <c r="AC201">
        <v>11.6</v>
      </c>
      <c r="AD201">
        <v>0</v>
      </c>
      <c r="AE201">
        <v>0</v>
      </c>
      <c r="AF201">
        <v>85.84</v>
      </c>
      <c r="AG201">
        <v>11.6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0.5</v>
      </c>
      <c r="AU201" t="s">
        <v>195</v>
      </c>
      <c r="AV201">
        <v>0</v>
      </c>
      <c r="AW201">
        <v>2</v>
      </c>
      <c r="AX201">
        <v>47638869</v>
      </c>
      <c r="AY201">
        <v>1</v>
      </c>
      <c r="AZ201">
        <v>0</v>
      </c>
      <c r="BA201">
        <v>191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Y201*Source!I125</f>
        <v>3.5578125000000002E-2</v>
      </c>
      <c r="CY201">
        <f t="shared" si="15"/>
        <v>85.84</v>
      </c>
      <c r="CZ201">
        <f t="shared" si="16"/>
        <v>85.84</v>
      </c>
      <c r="DA201">
        <f t="shared" si="17"/>
        <v>1</v>
      </c>
      <c r="DB201">
        <f t="shared" si="18"/>
        <v>61.697499999999998</v>
      </c>
      <c r="DC201">
        <f t="shared" si="19"/>
        <v>8.3375000000000004</v>
      </c>
    </row>
    <row r="202" spans="1:107" x14ac:dyDescent="0.2">
      <c r="A202">
        <f>ROW(Source!A125)</f>
        <v>125</v>
      </c>
      <c r="B202">
        <v>47641669</v>
      </c>
      <c r="C202">
        <v>47638849</v>
      </c>
      <c r="D202">
        <v>36883768</v>
      </c>
      <c r="E202">
        <v>1</v>
      </c>
      <c r="F202">
        <v>1</v>
      </c>
      <c r="G202">
        <v>1</v>
      </c>
      <c r="H202">
        <v>2</v>
      </c>
      <c r="I202" t="s">
        <v>924</v>
      </c>
      <c r="J202" t="s">
        <v>925</v>
      </c>
      <c r="K202" t="s">
        <v>926</v>
      </c>
      <c r="L202">
        <v>1368</v>
      </c>
      <c r="N202">
        <v>1011</v>
      </c>
      <c r="O202" t="s">
        <v>776</v>
      </c>
      <c r="P202" t="s">
        <v>776</v>
      </c>
      <c r="Q202">
        <v>1</v>
      </c>
      <c r="W202">
        <v>0</v>
      </c>
      <c r="X202">
        <v>-692480242</v>
      </c>
      <c r="Y202">
        <v>95.306249999999991</v>
      </c>
      <c r="AA202">
        <v>0</v>
      </c>
      <c r="AB202">
        <v>39.49</v>
      </c>
      <c r="AC202">
        <v>0</v>
      </c>
      <c r="AD202">
        <v>0</v>
      </c>
      <c r="AE202">
        <v>0</v>
      </c>
      <c r="AF202">
        <v>39.49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66.3</v>
      </c>
      <c r="AU202" t="s">
        <v>195</v>
      </c>
      <c r="AV202">
        <v>0</v>
      </c>
      <c r="AW202">
        <v>2</v>
      </c>
      <c r="AX202">
        <v>47638870</v>
      </c>
      <c r="AY202">
        <v>1</v>
      </c>
      <c r="AZ202">
        <v>0</v>
      </c>
      <c r="BA202">
        <v>192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Y202*Source!I125</f>
        <v>4.7176593750000002</v>
      </c>
      <c r="CY202">
        <f t="shared" si="15"/>
        <v>39.49</v>
      </c>
      <c r="CZ202">
        <f t="shared" si="16"/>
        <v>39.49</v>
      </c>
      <c r="DA202">
        <f t="shared" si="17"/>
        <v>1</v>
      </c>
      <c r="DB202">
        <f t="shared" si="18"/>
        <v>3763.6481250000002</v>
      </c>
      <c r="DC202">
        <f t="shared" si="19"/>
        <v>0</v>
      </c>
    </row>
    <row r="203" spans="1:107" x14ac:dyDescent="0.2">
      <c r="A203">
        <f>ROW(Source!A125)</f>
        <v>125</v>
      </c>
      <c r="B203">
        <v>47641669</v>
      </c>
      <c r="C203">
        <v>47638849</v>
      </c>
      <c r="D203">
        <v>36883789</v>
      </c>
      <c r="E203">
        <v>1</v>
      </c>
      <c r="F203">
        <v>1</v>
      </c>
      <c r="G203">
        <v>1</v>
      </c>
      <c r="H203">
        <v>2</v>
      </c>
      <c r="I203" t="s">
        <v>783</v>
      </c>
      <c r="J203" t="s">
        <v>784</v>
      </c>
      <c r="K203" t="s">
        <v>785</v>
      </c>
      <c r="L203">
        <v>1368</v>
      </c>
      <c r="N203">
        <v>1011</v>
      </c>
      <c r="O203" t="s">
        <v>776</v>
      </c>
      <c r="P203" t="s">
        <v>776</v>
      </c>
      <c r="Q203">
        <v>1</v>
      </c>
      <c r="W203">
        <v>0</v>
      </c>
      <c r="X203">
        <v>-624296059</v>
      </c>
      <c r="Y203">
        <v>2.5874999999999999</v>
      </c>
      <c r="AA203">
        <v>0</v>
      </c>
      <c r="AB203">
        <v>1.2</v>
      </c>
      <c r="AC203">
        <v>0</v>
      </c>
      <c r="AD203">
        <v>0</v>
      </c>
      <c r="AE203">
        <v>0</v>
      </c>
      <c r="AF203">
        <v>1.2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1.8</v>
      </c>
      <c r="AU203" t="s">
        <v>195</v>
      </c>
      <c r="AV203">
        <v>0</v>
      </c>
      <c r="AW203">
        <v>2</v>
      </c>
      <c r="AX203">
        <v>47638871</v>
      </c>
      <c r="AY203">
        <v>1</v>
      </c>
      <c r="AZ203">
        <v>0</v>
      </c>
      <c r="BA203">
        <v>193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Y203*Source!I125</f>
        <v>0.12808125000000001</v>
      </c>
      <c r="CY203">
        <f t="shared" si="15"/>
        <v>1.2</v>
      </c>
      <c r="CZ203">
        <f t="shared" si="16"/>
        <v>1.2</v>
      </c>
      <c r="DA203">
        <f t="shared" si="17"/>
        <v>1</v>
      </c>
      <c r="DB203">
        <f t="shared" si="18"/>
        <v>3.105</v>
      </c>
      <c r="DC203">
        <f t="shared" si="19"/>
        <v>0</v>
      </c>
    </row>
    <row r="204" spans="1:107" x14ac:dyDescent="0.2">
      <c r="A204">
        <f>ROW(Source!A125)</f>
        <v>125</v>
      </c>
      <c r="B204">
        <v>47641669</v>
      </c>
      <c r="C204">
        <v>47638849</v>
      </c>
      <c r="D204">
        <v>36884498</v>
      </c>
      <c r="E204">
        <v>1</v>
      </c>
      <c r="F204">
        <v>1</v>
      </c>
      <c r="G204">
        <v>1</v>
      </c>
      <c r="H204">
        <v>2</v>
      </c>
      <c r="I204" t="s">
        <v>927</v>
      </c>
      <c r="J204" t="s">
        <v>928</v>
      </c>
      <c r="K204" t="s">
        <v>929</v>
      </c>
      <c r="L204">
        <v>1368</v>
      </c>
      <c r="N204">
        <v>1011</v>
      </c>
      <c r="O204" t="s">
        <v>776</v>
      </c>
      <c r="P204" t="s">
        <v>776</v>
      </c>
      <c r="Q204">
        <v>1</v>
      </c>
      <c r="W204">
        <v>0</v>
      </c>
      <c r="X204">
        <v>2017033022</v>
      </c>
      <c r="Y204">
        <v>3.0187499999999998</v>
      </c>
      <c r="AA204">
        <v>0</v>
      </c>
      <c r="AB204">
        <v>70</v>
      </c>
      <c r="AC204">
        <v>0</v>
      </c>
      <c r="AD204">
        <v>0</v>
      </c>
      <c r="AE204">
        <v>0</v>
      </c>
      <c r="AF204">
        <v>70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2.1</v>
      </c>
      <c r="AU204" t="s">
        <v>195</v>
      </c>
      <c r="AV204">
        <v>0</v>
      </c>
      <c r="AW204">
        <v>2</v>
      </c>
      <c r="AX204">
        <v>47638872</v>
      </c>
      <c r="AY204">
        <v>1</v>
      </c>
      <c r="AZ204">
        <v>0</v>
      </c>
      <c r="BA204">
        <v>194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Y204*Source!I125</f>
        <v>0.14942812499999999</v>
      </c>
      <c r="CY204">
        <f t="shared" si="15"/>
        <v>70</v>
      </c>
      <c r="CZ204">
        <f t="shared" si="16"/>
        <v>70</v>
      </c>
      <c r="DA204">
        <f t="shared" si="17"/>
        <v>1</v>
      </c>
      <c r="DB204">
        <f t="shared" si="18"/>
        <v>211.3125</v>
      </c>
      <c r="DC204">
        <f t="shared" si="19"/>
        <v>0</v>
      </c>
    </row>
    <row r="205" spans="1:107" x14ac:dyDescent="0.2">
      <c r="A205">
        <f>ROW(Source!A125)</f>
        <v>125</v>
      </c>
      <c r="B205">
        <v>47641669</v>
      </c>
      <c r="C205">
        <v>47638849</v>
      </c>
      <c r="D205">
        <v>36884528</v>
      </c>
      <c r="E205">
        <v>1</v>
      </c>
      <c r="F205">
        <v>1</v>
      </c>
      <c r="G205">
        <v>1</v>
      </c>
      <c r="H205">
        <v>2</v>
      </c>
      <c r="I205" t="s">
        <v>930</v>
      </c>
      <c r="J205" t="s">
        <v>931</v>
      </c>
      <c r="K205" t="s">
        <v>932</v>
      </c>
      <c r="L205">
        <v>1368</v>
      </c>
      <c r="N205">
        <v>1011</v>
      </c>
      <c r="O205" t="s">
        <v>776</v>
      </c>
      <c r="P205" t="s">
        <v>776</v>
      </c>
      <c r="Q205">
        <v>1</v>
      </c>
      <c r="W205">
        <v>0</v>
      </c>
      <c r="X205">
        <v>1168077914</v>
      </c>
      <c r="Y205">
        <v>4.3125</v>
      </c>
      <c r="AA205">
        <v>0</v>
      </c>
      <c r="AB205">
        <v>56.24</v>
      </c>
      <c r="AC205">
        <v>10.06</v>
      </c>
      <c r="AD205">
        <v>0</v>
      </c>
      <c r="AE205">
        <v>0</v>
      </c>
      <c r="AF205">
        <v>56.24</v>
      </c>
      <c r="AG205">
        <v>10.06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3</v>
      </c>
      <c r="AT205">
        <v>3</v>
      </c>
      <c r="AU205" t="s">
        <v>195</v>
      </c>
      <c r="AV205">
        <v>0</v>
      </c>
      <c r="AW205">
        <v>2</v>
      </c>
      <c r="AX205">
        <v>47638873</v>
      </c>
      <c r="AY205">
        <v>1</v>
      </c>
      <c r="AZ205">
        <v>0</v>
      </c>
      <c r="BA205">
        <v>195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Y205*Source!I125</f>
        <v>0.21346875000000001</v>
      </c>
      <c r="CY205">
        <f t="shared" si="15"/>
        <v>56.24</v>
      </c>
      <c r="CZ205">
        <f t="shared" si="16"/>
        <v>56.24</v>
      </c>
      <c r="DA205">
        <f t="shared" si="17"/>
        <v>1</v>
      </c>
      <c r="DB205">
        <f t="shared" si="18"/>
        <v>242.535</v>
      </c>
      <c r="DC205">
        <f t="shared" si="19"/>
        <v>43.383749999999999</v>
      </c>
    </row>
    <row r="206" spans="1:107" x14ac:dyDescent="0.2">
      <c r="A206">
        <f>ROW(Source!A125)</f>
        <v>125</v>
      </c>
      <c r="B206">
        <v>47641669</v>
      </c>
      <c r="C206">
        <v>47638849</v>
      </c>
      <c r="D206">
        <v>36884663</v>
      </c>
      <c r="E206">
        <v>1</v>
      </c>
      <c r="F206">
        <v>1</v>
      </c>
      <c r="G206">
        <v>1</v>
      </c>
      <c r="H206">
        <v>2</v>
      </c>
      <c r="I206" t="s">
        <v>933</v>
      </c>
      <c r="J206" t="s">
        <v>934</v>
      </c>
      <c r="K206" t="s">
        <v>935</v>
      </c>
      <c r="L206">
        <v>1368</v>
      </c>
      <c r="N206">
        <v>1011</v>
      </c>
      <c r="O206" t="s">
        <v>776</v>
      </c>
      <c r="P206" t="s">
        <v>776</v>
      </c>
      <c r="Q206">
        <v>1</v>
      </c>
      <c r="W206">
        <v>0</v>
      </c>
      <c r="X206">
        <v>645956166</v>
      </c>
      <c r="Y206">
        <v>2.0124999999999997</v>
      </c>
      <c r="AA206">
        <v>0</v>
      </c>
      <c r="AB206">
        <v>14.38</v>
      </c>
      <c r="AC206">
        <v>0</v>
      </c>
      <c r="AD206">
        <v>0</v>
      </c>
      <c r="AE206">
        <v>0</v>
      </c>
      <c r="AF206">
        <v>14.38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1.4</v>
      </c>
      <c r="AU206" t="s">
        <v>195</v>
      </c>
      <c r="AV206">
        <v>0</v>
      </c>
      <c r="AW206">
        <v>2</v>
      </c>
      <c r="AX206">
        <v>47638874</v>
      </c>
      <c r="AY206">
        <v>1</v>
      </c>
      <c r="AZ206">
        <v>0</v>
      </c>
      <c r="BA206">
        <v>196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Y206*Source!I125</f>
        <v>9.9618749999999992E-2</v>
      </c>
      <c r="CY206">
        <f t="shared" si="15"/>
        <v>14.38</v>
      </c>
      <c r="CZ206">
        <f t="shared" si="16"/>
        <v>14.38</v>
      </c>
      <c r="DA206">
        <f t="shared" si="17"/>
        <v>1</v>
      </c>
      <c r="DB206">
        <f t="shared" si="18"/>
        <v>28.936875000000001</v>
      </c>
      <c r="DC206">
        <f t="shared" si="19"/>
        <v>0</v>
      </c>
    </row>
    <row r="207" spans="1:107" x14ac:dyDescent="0.2">
      <c r="A207">
        <f>ROW(Source!A125)</f>
        <v>125</v>
      </c>
      <c r="B207">
        <v>47641669</v>
      </c>
      <c r="C207">
        <v>47638849</v>
      </c>
      <c r="D207">
        <v>36800159</v>
      </c>
      <c r="E207">
        <v>1</v>
      </c>
      <c r="F207">
        <v>1</v>
      </c>
      <c r="G207">
        <v>1</v>
      </c>
      <c r="H207">
        <v>3</v>
      </c>
      <c r="I207" t="s">
        <v>789</v>
      </c>
      <c r="J207" t="s">
        <v>790</v>
      </c>
      <c r="K207" t="s">
        <v>791</v>
      </c>
      <c r="L207">
        <v>1339</v>
      </c>
      <c r="N207">
        <v>1007</v>
      </c>
      <c r="O207" t="s">
        <v>50</v>
      </c>
      <c r="P207" t="s">
        <v>50</v>
      </c>
      <c r="Q207">
        <v>1</v>
      </c>
      <c r="W207">
        <v>0</v>
      </c>
      <c r="X207">
        <v>1262771840</v>
      </c>
      <c r="Y207">
        <v>1.1000000000000001</v>
      </c>
      <c r="AA207">
        <v>6.22</v>
      </c>
      <c r="AB207">
        <v>0</v>
      </c>
      <c r="AC207">
        <v>0</v>
      </c>
      <c r="AD207">
        <v>0</v>
      </c>
      <c r="AE207">
        <v>6.22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1.1000000000000001</v>
      </c>
      <c r="AU207" t="s">
        <v>3</v>
      </c>
      <c r="AV207">
        <v>0</v>
      </c>
      <c r="AW207">
        <v>2</v>
      </c>
      <c r="AX207">
        <v>47638875</v>
      </c>
      <c r="AY207">
        <v>1</v>
      </c>
      <c r="AZ207">
        <v>0</v>
      </c>
      <c r="BA207">
        <v>197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Y207*Source!I125</f>
        <v>5.4450000000000005E-2</v>
      </c>
      <c r="CY207">
        <f>AA207</f>
        <v>6.22</v>
      </c>
      <c r="CZ207">
        <f>AE207</f>
        <v>6.22</v>
      </c>
      <c r="DA207">
        <f>AI207</f>
        <v>1</v>
      </c>
      <c r="DB207">
        <f>ROUND(ROUND(AT207*CZ207,2),6)</f>
        <v>6.84</v>
      </c>
      <c r="DC207">
        <f>ROUND(ROUND(AT207*AG207,2),6)</f>
        <v>0</v>
      </c>
    </row>
    <row r="208" spans="1:107" x14ac:dyDescent="0.2">
      <c r="A208">
        <f>ROW(Source!A125)</f>
        <v>125</v>
      </c>
      <c r="B208">
        <v>47641669</v>
      </c>
      <c r="C208">
        <v>47638849</v>
      </c>
      <c r="D208">
        <v>36800166</v>
      </c>
      <c r="E208">
        <v>1</v>
      </c>
      <c r="F208">
        <v>1</v>
      </c>
      <c r="G208">
        <v>1</v>
      </c>
      <c r="H208">
        <v>3</v>
      </c>
      <c r="I208" t="s">
        <v>792</v>
      </c>
      <c r="J208" t="s">
        <v>793</v>
      </c>
      <c r="K208" t="s">
        <v>794</v>
      </c>
      <c r="L208">
        <v>1346</v>
      </c>
      <c r="N208">
        <v>1009</v>
      </c>
      <c r="O208" t="s">
        <v>585</v>
      </c>
      <c r="P208" t="s">
        <v>585</v>
      </c>
      <c r="Q208">
        <v>1</v>
      </c>
      <c r="W208">
        <v>0</v>
      </c>
      <c r="X208">
        <v>1721895514</v>
      </c>
      <c r="Y208">
        <v>0.3</v>
      </c>
      <c r="AA208">
        <v>6.09</v>
      </c>
      <c r="AB208">
        <v>0</v>
      </c>
      <c r="AC208">
        <v>0</v>
      </c>
      <c r="AD208">
        <v>0</v>
      </c>
      <c r="AE208">
        <v>6.09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0.3</v>
      </c>
      <c r="AU208" t="s">
        <v>3</v>
      </c>
      <c r="AV208">
        <v>0</v>
      </c>
      <c r="AW208">
        <v>2</v>
      </c>
      <c r="AX208">
        <v>47638876</v>
      </c>
      <c r="AY208">
        <v>1</v>
      </c>
      <c r="AZ208">
        <v>0</v>
      </c>
      <c r="BA208">
        <v>198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Y208*Source!I125</f>
        <v>1.485E-2</v>
      </c>
      <c r="CY208">
        <f>AA208</f>
        <v>6.09</v>
      </c>
      <c r="CZ208">
        <f>AE208</f>
        <v>6.09</v>
      </c>
      <c r="DA208">
        <f>AI208</f>
        <v>1</v>
      </c>
      <c r="DB208">
        <f>ROUND(ROUND(AT208*CZ208,2),6)</f>
        <v>1.83</v>
      </c>
      <c r="DC208">
        <f>ROUND(ROUND(AT208*AG208,2),6)</f>
        <v>0</v>
      </c>
    </row>
    <row r="209" spans="1:107" x14ac:dyDescent="0.2">
      <c r="A209">
        <f>ROW(Source!A125)</f>
        <v>125</v>
      </c>
      <c r="B209">
        <v>47641669</v>
      </c>
      <c r="C209">
        <v>47638849</v>
      </c>
      <c r="D209">
        <v>36803268</v>
      </c>
      <c r="E209">
        <v>1</v>
      </c>
      <c r="F209">
        <v>1</v>
      </c>
      <c r="G209">
        <v>1</v>
      </c>
      <c r="H209">
        <v>3</v>
      </c>
      <c r="I209" t="s">
        <v>936</v>
      </c>
      <c r="J209" t="s">
        <v>937</v>
      </c>
      <c r="K209" t="s">
        <v>938</v>
      </c>
      <c r="L209">
        <v>1348</v>
      </c>
      <c r="N209">
        <v>1009</v>
      </c>
      <c r="O209" t="s">
        <v>19</v>
      </c>
      <c r="P209" t="s">
        <v>19</v>
      </c>
      <c r="Q209">
        <v>1000</v>
      </c>
      <c r="W209">
        <v>0</v>
      </c>
      <c r="X209">
        <v>1334874479</v>
      </c>
      <c r="Y209">
        <v>4.7600000000000003E-2</v>
      </c>
      <c r="AA209">
        <v>9765</v>
      </c>
      <c r="AB209">
        <v>0</v>
      </c>
      <c r="AC209">
        <v>0</v>
      </c>
      <c r="AD209">
        <v>0</v>
      </c>
      <c r="AE209">
        <v>9765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4.7600000000000003E-2</v>
      </c>
      <c r="AU209" t="s">
        <v>3</v>
      </c>
      <c r="AV209">
        <v>0</v>
      </c>
      <c r="AW209">
        <v>2</v>
      </c>
      <c r="AX209">
        <v>47638877</v>
      </c>
      <c r="AY209">
        <v>1</v>
      </c>
      <c r="AZ209">
        <v>0</v>
      </c>
      <c r="BA209">
        <v>199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Y209*Source!I125</f>
        <v>2.3562000000000001E-3</v>
      </c>
      <c r="CY209">
        <f>AA209</f>
        <v>9765</v>
      </c>
      <c r="CZ209">
        <f>AE209</f>
        <v>9765</v>
      </c>
      <c r="DA209">
        <f>AI209</f>
        <v>1</v>
      </c>
      <c r="DB209">
        <f>ROUND(ROUND(AT209*CZ209,2),6)</f>
        <v>464.81</v>
      </c>
      <c r="DC209">
        <f>ROUND(ROUND(AT209*AG209,2),6)</f>
        <v>0</v>
      </c>
    </row>
    <row r="210" spans="1:107" x14ac:dyDescent="0.2">
      <c r="A210">
        <f>ROW(Source!A125)</f>
        <v>125</v>
      </c>
      <c r="B210">
        <v>47641669</v>
      </c>
      <c r="C210">
        <v>47638849</v>
      </c>
      <c r="D210">
        <v>36799065</v>
      </c>
      <c r="E210">
        <v>17</v>
      </c>
      <c r="F210">
        <v>1</v>
      </c>
      <c r="G210">
        <v>1</v>
      </c>
      <c r="H210">
        <v>3</v>
      </c>
      <c r="I210" t="s">
        <v>899</v>
      </c>
      <c r="J210" t="s">
        <v>3</v>
      </c>
      <c r="K210" t="s">
        <v>900</v>
      </c>
      <c r="L210">
        <v>1374</v>
      </c>
      <c r="N210">
        <v>1013</v>
      </c>
      <c r="O210" t="s">
        <v>901</v>
      </c>
      <c r="P210" t="s">
        <v>901</v>
      </c>
      <c r="Q210">
        <v>1</v>
      </c>
      <c r="W210">
        <v>0</v>
      </c>
      <c r="X210">
        <v>-1731369543</v>
      </c>
      <c r="Y210">
        <v>36.47</v>
      </c>
      <c r="AA210">
        <v>1</v>
      </c>
      <c r="AB210">
        <v>0</v>
      </c>
      <c r="AC210">
        <v>0</v>
      </c>
      <c r="AD210">
        <v>0</v>
      </c>
      <c r="AE210">
        <v>1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36.47</v>
      </c>
      <c r="AU210" t="s">
        <v>3</v>
      </c>
      <c r="AV210">
        <v>0</v>
      </c>
      <c r="AW210">
        <v>2</v>
      </c>
      <c r="AX210">
        <v>47638878</v>
      </c>
      <c r="AY210">
        <v>1</v>
      </c>
      <c r="AZ210">
        <v>0</v>
      </c>
      <c r="BA210">
        <v>200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Y210*Source!I125</f>
        <v>1.8052650000000001</v>
      </c>
      <c r="CY210">
        <f>AA210</f>
        <v>1</v>
      </c>
      <c r="CZ210">
        <f>AE210</f>
        <v>1</v>
      </c>
      <c r="DA210">
        <f>AI210</f>
        <v>1</v>
      </c>
      <c r="DB210">
        <f>ROUND(ROUND(AT210*CZ210,2),6)</f>
        <v>36.47</v>
      </c>
      <c r="DC210">
        <f>ROUND(ROUND(AT210*AG210,2),6)</f>
        <v>0</v>
      </c>
    </row>
    <row r="211" spans="1:107" x14ac:dyDescent="0.2">
      <c r="A211">
        <f>ROW(Source!A126)</f>
        <v>126</v>
      </c>
      <c r="B211">
        <v>47636896</v>
      </c>
      <c r="C211">
        <v>47638879</v>
      </c>
      <c r="D211">
        <v>37065248</v>
      </c>
      <c r="E211">
        <v>1</v>
      </c>
      <c r="F211">
        <v>1</v>
      </c>
      <c r="G211">
        <v>1</v>
      </c>
      <c r="H211">
        <v>1</v>
      </c>
      <c r="I211" t="s">
        <v>768</v>
      </c>
      <c r="J211" t="s">
        <v>3</v>
      </c>
      <c r="K211" t="s">
        <v>769</v>
      </c>
      <c r="L211">
        <v>1191</v>
      </c>
      <c r="N211">
        <v>1013</v>
      </c>
      <c r="O211" t="s">
        <v>770</v>
      </c>
      <c r="P211" t="s">
        <v>770</v>
      </c>
      <c r="Q211">
        <v>1</v>
      </c>
      <c r="W211">
        <v>0</v>
      </c>
      <c r="X211">
        <v>-400197608</v>
      </c>
      <c r="Y211">
        <v>67.169774999999987</v>
      </c>
      <c r="AA211">
        <v>0</v>
      </c>
      <c r="AB211">
        <v>0</v>
      </c>
      <c r="AC211">
        <v>0</v>
      </c>
      <c r="AD211">
        <v>8.5299999999999994</v>
      </c>
      <c r="AE211">
        <v>0</v>
      </c>
      <c r="AF211">
        <v>0</v>
      </c>
      <c r="AG211">
        <v>0</v>
      </c>
      <c r="AH211">
        <v>8.5299999999999994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50.79</v>
      </c>
      <c r="AU211" t="s">
        <v>196</v>
      </c>
      <c r="AV211">
        <v>1</v>
      </c>
      <c r="AW211">
        <v>2</v>
      </c>
      <c r="AX211">
        <v>47638898</v>
      </c>
      <c r="AY211">
        <v>1</v>
      </c>
      <c r="AZ211">
        <v>0</v>
      </c>
      <c r="BA211">
        <v>201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Y211*Source!I126</f>
        <v>275.31345867674997</v>
      </c>
      <c r="CY211">
        <f>AD211</f>
        <v>8.5299999999999994</v>
      </c>
      <c r="CZ211">
        <f>AH211</f>
        <v>8.5299999999999994</v>
      </c>
      <c r="DA211">
        <f>AL211</f>
        <v>1</v>
      </c>
      <c r="DB211">
        <f>ROUND(((ROUND(AT211*CZ211,2)*1.15)*1.15),6)</f>
        <v>572.95989999999995</v>
      </c>
      <c r="DC211">
        <f>ROUND(((ROUND(AT211*AG211,2)*1.15)*1.15),6)</f>
        <v>0</v>
      </c>
    </row>
    <row r="212" spans="1:107" x14ac:dyDescent="0.2">
      <c r="A212">
        <f>ROW(Source!A126)</f>
        <v>126</v>
      </c>
      <c r="B212">
        <v>47636896</v>
      </c>
      <c r="C212">
        <v>47638879</v>
      </c>
      <c r="D212">
        <v>37064876</v>
      </c>
      <c r="E212">
        <v>1</v>
      </c>
      <c r="F212">
        <v>1</v>
      </c>
      <c r="G212">
        <v>1</v>
      </c>
      <c r="H212">
        <v>1</v>
      </c>
      <c r="I212" t="s">
        <v>771</v>
      </c>
      <c r="J212" t="s">
        <v>3</v>
      </c>
      <c r="K212" t="s">
        <v>772</v>
      </c>
      <c r="L212">
        <v>1191</v>
      </c>
      <c r="N212">
        <v>1013</v>
      </c>
      <c r="O212" t="s">
        <v>770</v>
      </c>
      <c r="P212" t="s">
        <v>770</v>
      </c>
      <c r="Q212">
        <v>1</v>
      </c>
      <c r="W212">
        <v>0</v>
      </c>
      <c r="X212">
        <v>-1417349443</v>
      </c>
      <c r="Y212">
        <v>0.31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0.31</v>
      </c>
      <c r="AU212" t="s">
        <v>3</v>
      </c>
      <c r="AV212">
        <v>2</v>
      </c>
      <c r="AW212">
        <v>2</v>
      </c>
      <c r="AX212">
        <v>47638899</v>
      </c>
      <c r="AY212">
        <v>1</v>
      </c>
      <c r="AZ212">
        <v>2048</v>
      </c>
      <c r="BA212">
        <v>202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Y212*Source!I126</f>
        <v>1.2706187</v>
      </c>
      <c r="CY212">
        <f>AD212</f>
        <v>0</v>
      </c>
      <c r="CZ212">
        <f>AH212</f>
        <v>0</v>
      </c>
      <c r="DA212">
        <f>AL212</f>
        <v>1</v>
      </c>
      <c r="DB212">
        <f>ROUND(ROUND(AT212*CZ212,2),6)</f>
        <v>0</v>
      </c>
      <c r="DC212">
        <f>ROUND(ROUND(AT212*AG212,2),6)</f>
        <v>0</v>
      </c>
    </row>
    <row r="213" spans="1:107" x14ac:dyDescent="0.2">
      <c r="A213">
        <f>ROW(Source!A126)</f>
        <v>126</v>
      </c>
      <c r="B213">
        <v>47636896</v>
      </c>
      <c r="C213">
        <v>47638879</v>
      </c>
      <c r="D213">
        <v>36882159</v>
      </c>
      <c r="E213">
        <v>1</v>
      </c>
      <c r="F213">
        <v>1</v>
      </c>
      <c r="G213">
        <v>1</v>
      </c>
      <c r="H213">
        <v>2</v>
      </c>
      <c r="I213" t="s">
        <v>773</v>
      </c>
      <c r="J213" t="s">
        <v>774</v>
      </c>
      <c r="K213" t="s">
        <v>775</v>
      </c>
      <c r="L213">
        <v>1368</v>
      </c>
      <c r="N213">
        <v>1011</v>
      </c>
      <c r="O213" t="s">
        <v>776</v>
      </c>
      <c r="P213" t="s">
        <v>776</v>
      </c>
      <c r="Q213">
        <v>1</v>
      </c>
      <c r="W213">
        <v>0</v>
      </c>
      <c r="X213">
        <v>-1718674368</v>
      </c>
      <c r="Y213">
        <v>0.17249999999999999</v>
      </c>
      <c r="AA213">
        <v>0</v>
      </c>
      <c r="AB213">
        <v>111.99</v>
      </c>
      <c r="AC213">
        <v>13.5</v>
      </c>
      <c r="AD213">
        <v>0</v>
      </c>
      <c r="AE213">
        <v>0</v>
      </c>
      <c r="AF213">
        <v>111.99</v>
      </c>
      <c r="AG213">
        <v>13.5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0.12</v>
      </c>
      <c r="AU213" t="s">
        <v>195</v>
      </c>
      <c r="AV213">
        <v>0</v>
      </c>
      <c r="AW213">
        <v>2</v>
      </c>
      <c r="AX213">
        <v>47638900</v>
      </c>
      <c r="AY213">
        <v>1</v>
      </c>
      <c r="AZ213">
        <v>0</v>
      </c>
      <c r="BA213">
        <v>203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Y213*Source!I126</f>
        <v>0.7070378249999999</v>
      </c>
      <c r="CY213">
        <f>AB213</f>
        <v>111.99</v>
      </c>
      <c r="CZ213">
        <f>AF213</f>
        <v>111.99</v>
      </c>
      <c r="DA213">
        <f>AJ213</f>
        <v>1</v>
      </c>
      <c r="DB213">
        <f>ROUND(((ROUND(AT213*CZ213,2)*1.25)*1.15),6)</f>
        <v>19.32</v>
      </c>
      <c r="DC213">
        <f>ROUND(((ROUND(AT213*AG213,2)*1.25)*1.15),6)</f>
        <v>2.3287499999999999</v>
      </c>
    </row>
    <row r="214" spans="1:107" x14ac:dyDescent="0.2">
      <c r="A214">
        <f>ROW(Source!A126)</f>
        <v>126</v>
      </c>
      <c r="B214">
        <v>47636896</v>
      </c>
      <c r="C214">
        <v>47638879</v>
      </c>
      <c r="D214">
        <v>36882358</v>
      </c>
      <c r="E214">
        <v>1</v>
      </c>
      <c r="F214">
        <v>1</v>
      </c>
      <c r="G214">
        <v>1</v>
      </c>
      <c r="H214">
        <v>2</v>
      </c>
      <c r="I214" t="s">
        <v>777</v>
      </c>
      <c r="J214" t="s">
        <v>778</v>
      </c>
      <c r="K214" t="s">
        <v>779</v>
      </c>
      <c r="L214">
        <v>1368</v>
      </c>
      <c r="N214">
        <v>1011</v>
      </c>
      <c r="O214" t="s">
        <v>776</v>
      </c>
      <c r="P214" t="s">
        <v>776</v>
      </c>
      <c r="Q214">
        <v>1</v>
      </c>
      <c r="W214">
        <v>0</v>
      </c>
      <c r="X214">
        <v>1544661785</v>
      </c>
      <c r="Y214">
        <v>15.136874999999998</v>
      </c>
      <c r="AA214">
        <v>0</v>
      </c>
      <c r="AB214">
        <v>6.9</v>
      </c>
      <c r="AC214">
        <v>0</v>
      </c>
      <c r="AD214">
        <v>0</v>
      </c>
      <c r="AE214">
        <v>0</v>
      </c>
      <c r="AF214">
        <v>6.9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10.53</v>
      </c>
      <c r="AU214" t="s">
        <v>195</v>
      </c>
      <c r="AV214">
        <v>0</v>
      </c>
      <c r="AW214">
        <v>2</v>
      </c>
      <c r="AX214">
        <v>47638901</v>
      </c>
      <c r="AY214">
        <v>1</v>
      </c>
      <c r="AZ214">
        <v>0</v>
      </c>
      <c r="BA214">
        <v>204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Y214*Source!I126</f>
        <v>62.042569143749994</v>
      </c>
      <c r="CY214">
        <f>AB214</f>
        <v>6.9</v>
      </c>
      <c r="CZ214">
        <f>AF214</f>
        <v>6.9</v>
      </c>
      <c r="DA214">
        <f>AJ214</f>
        <v>1</v>
      </c>
      <c r="DB214">
        <f>ROUND(((ROUND(AT214*CZ214,2)*1.25)*1.15),6)</f>
        <v>104.44875</v>
      </c>
      <c r="DC214">
        <f>ROUND(((ROUND(AT214*AG214,2)*1.25)*1.15),6)</f>
        <v>0</v>
      </c>
    </row>
    <row r="215" spans="1:107" x14ac:dyDescent="0.2">
      <c r="A215">
        <f>ROW(Source!A126)</f>
        <v>126</v>
      </c>
      <c r="B215">
        <v>47636896</v>
      </c>
      <c r="C215">
        <v>47638879</v>
      </c>
      <c r="D215">
        <v>36883554</v>
      </c>
      <c r="E215">
        <v>1</v>
      </c>
      <c r="F215">
        <v>1</v>
      </c>
      <c r="G215">
        <v>1</v>
      </c>
      <c r="H215">
        <v>2</v>
      </c>
      <c r="I215" t="s">
        <v>780</v>
      </c>
      <c r="J215" t="s">
        <v>781</v>
      </c>
      <c r="K215" t="s">
        <v>782</v>
      </c>
      <c r="L215">
        <v>1368</v>
      </c>
      <c r="N215">
        <v>1011</v>
      </c>
      <c r="O215" t="s">
        <v>776</v>
      </c>
      <c r="P215" t="s">
        <v>776</v>
      </c>
      <c r="Q215">
        <v>1</v>
      </c>
      <c r="W215">
        <v>0</v>
      </c>
      <c r="X215">
        <v>1372534845</v>
      </c>
      <c r="Y215">
        <v>0.27312499999999995</v>
      </c>
      <c r="AA215">
        <v>0</v>
      </c>
      <c r="AB215">
        <v>65.709999999999994</v>
      </c>
      <c r="AC215">
        <v>11.6</v>
      </c>
      <c r="AD215">
        <v>0</v>
      </c>
      <c r="AE215">
        <v>0</v>
      </c>
      <c r="AF215">
        <v>65.709999999999994</v>
      </c>
      <c r="AG215">
        <v>11.6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0.19</v>
      </c>
      <c r="AU215" t="s">
        <v>195</v>
      </c>
      <c r="AV215">
        <v>0</v>
      </c>
      <c r="AW215">
        <v>2</v>
      </c>
      <c r="AX215">
        <v>47638902</v>
      </c>
      <c r="AY215">
        <v>1</v>
      </c>
      <c r="AZ215">
        <v>0</v>
      </c>
      <c r="BA215">
        <v>205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Y215*Source!I126</f>
        <v>1.1194765562499998</v>
      </c>
      <c r="CY215">
        <f>AB215</f>
        <v>65.709999999999994</v>
      </c>
      <c r="CZ215">
        <f>AF215</f>
        <v>65.709999999999994</v>
      </c>
      <c r="DA215">
        <f>AJ215</f>
        <v>1</v>
      </c>
      <c r="DB215">
        <f>ROUND(((ROUND(AT215*CZ215,2)*1.25)*1.15),6)</f>
        <v>17.940000000000001</v>
      </c>
      <c r="DC215">
        <f>ROUND(((ROUND(AT215*AG215,2)*1.25)*1.15),6)</f>
        <v>3.1625000000000001</v>
      </c>
    </row>
    <row r="216" spans="1:107" x14ac:dyDescent="0.2">
      <c r="A216">
        <f>ROW(Source!A126)</f>
        <v>126</v>
      </c>
      <c r="B216">
        <v>47636896</v>
      </c>
      <c r="C216">
        <v>47638879</v>
      </c>
      <c r="D216">
        <v>36883789</v>
      </c>
      <c r="E216">
        <v>1</v>
      </c>
      <c r="F216">
        <v>1</v>
      </c>
      <c r="G216">
        <v>1</v>
      </c>
      <c r="H216">
        <v>2</v>
      </c>
      <c r="I216" t="s">
        <v>783</v>
      </c>
      <c r="J216" t="s">
        <v>784</v>
      </c>
      <c r="K216" t="s">
        <v>785</v>
      </c>
      <c r="L216">
        <v>1368</v>
      </c>
      <c r="N216">
        <v>1011</v>
      </c>
      <c r="O216" t="s">
        <v>776</v>
      </c>
      <c r="P216" t="s">
        <v>776</v>
      </c>
      <c r="Q216">
        <v>1</v>
      </c>
      <c r="W216">
        <v>0</v>
      </c>
      <c r="X216">
        <v>-624296059</v>
      </c>
      <c r="Y216">
        <v>2.6737500000000001</v>
      </c>
      <c r="AA216">
        <v>0</v>
      </c>
      <c r="AB216">
        <v>1.2</v>
      </c>
      <c r="AC216">
        <v>0</v>
      </c>
      <c r="AD216">
        <v>0</v>
      </c>
      <c r="AE216">
        <v>0</v>
      </c>
      <c r="AF216">
        <v>1.2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1.86</v>
      </c>
      <c r="AU216" t="s">
        <v>195</v>
      </c>
      <c r="AV216">
        <v>0</v>
      </c>
      <c r="AW216">
        <v>2</v>
      </c>
      <c r="AX216">
        <v>47638903</v>
      </c>
      <c r="AY216">
        <v>1</v>
      </c>
      <c r="AZ216">
        <v>0</v>
      </c>
      <c r="BA216">
        <v>206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Y216*Source!I126</f>
        <v>10.9590862875</v>
      </c>
      <c r="CY216">
        <f>AB216</f>
        <v>1.2</v>
      </c>
      <c r="CZ216">
        <f>AF216</f>
        <v>1.2</v>
      </c>
      <c r="DA216">
        <f>AJ216</f>
        <v>1</v>
      </c>
      <c r="DB216">
        <f>ROUND(((ROUND(AT216*CZ216,2)*1.25)*1.15),6)</f>
        <v>3.2056249999999999</v>
      </c>
      <c r="DC216">
        <f>ROUND(((ROUND(AT216*AG216,2)*1.25)*1.15),6)</f>
        <v>0</v>
      </c>
    </row>
    <row r="217" spans="1:107" x14ac:dyDescent="0.2">
      <c r="A217">
        <f>ROW(Source!A126)</f>
        <v>126</v>
      </c>
      <c r="B217">
        <v>47636896</v>
      </c>
      <c r="C217">
        <v>47638879</v>
      </c>
      <c r="D217">
        <v>36883836</v>
      </c>
      <c r="E217">
        <v>1</v>
      </c>
      <c r="F217">
        <v>1</v>
      </c>
      <c r="G217">
        <v>1</v>
      </c>
      <c r="H217">
        <v>2</v>
      </c>
      <c r="I217" t="s">
        <v>786</v>
      </c>
      <c r="J217" t="s">
        <v>787</v>
      </c>
      <c r="K217" t="s">
        <v>788</v>
      </c>
      <c r="L217">
        <v>1368</v>
      </c>
      <c r="N217">
        <v>1011</v>
      </c>
      <c r="O217" t="s">
        <v>776</v>
      </c>
      <c r="P217" t="s">
        <v>776</v>
      </c>
      <c r="Q217">
        <v>1</v>
      </c>
      <c r="W217">
        <v>0</v>
      </c>
      <c r="X217">
        <v>1061502546</v>
      </c>
      <c r="Y217">
        <v>2.9181249999999994</v>
      </c>
      <c r="AA217">
        <v>0</v>
      </c>
      <c r="AB217">
        <v>12.31</v>
      </c>
      <c r="AC217">
        <v>0</v>
      </c>
      <c r="AD217">
        <v>0</v>
      </c>
      <c r="AE217">
        <v>0</v>
      </c>
      <c r="AF217">
        <v>12.31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2.0299999999999998</v>
      </c>
      <c r="AU217" t="s">
        <v>195</v>
      </c>
      <c r="AV217">
        <v>0</v>
      </c>
      <c r="AW217">
        <v>2</v>
      </c>
      <c r="AX217">
        <v>47638904</v>
      </c>
      <c r="AY217">
        <v>1</v>
      </c>
      <c r="AZ217">
        <v>0</v>
      </c>
      <c r="BA217">
        <v>207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Y217*Source!I126</f>
        <v>11.960723206249998</v>
      </c>
      <c r="CY217">
        <f>AB217</f>
        <v>12.31</v>
      </c>
      <c r="CZ217">
        <f>AF217</f>
        <v>12.31</v>
      </c>
      <c r="DA217">
        <f>AJ217</f>
        <v>1</v>
      </c>
      <c r="DB217">
        <f>ROUND(((ROUND(AT217*CZ217,2)*1.25)*1.15),6)</f>
        <v>35.923124999999999</v>
      </c>
      <c r="DC217">
        <f>ROUND(((ROUND(AT217*AG217,2)*1.25)*1.15),6)</f>
        <v>0</v>
      </c>
    </row>
    <row r="218" spans="1:107" x14ac:dyDescent="0.2">
      <c r="A218">
        <f>ROW(Source!A126)</f>
        <v>126</v>
      </c>
      <c r="B218">
        <v>47636896</v>
      </c>
      <c r="C218">
        <v>47638879</v>
      </c>
      <c r="D218">
        <v>36800159</v>
      </c>
      <c r="E218">
        <v>1</v>
      </c>
      <c r="F218">
        <v>1</v>
      </c>
      <c r="G218">
        <v>1</v>
      </c>
      <c r="H218">
        <v>3</v>
      </c>
      <c r="I218" t="s">
        <v>789</v>
      </c>
      <c r="J218" t="s">
        <v>790</v>
      </c>
      <c r="K218" t="s">
        <v>791</v>
      </c>
      <c r="L218">
        <v>1339</v>
      </c>
      <c r="N218">
        <v>1007</v>
      </c>
      <c r="O218" t="s">
        <v>50</v>
      </c>
      <c r="P218" t="s">
        <v>50</v>
      </c>
      <c r="Q218">
        <v>1</v>
      </c>
      <c r="W218">
        <v>0</v>
      </c>
      <c r="X218">
        <v>1262771840</v>
      </c>
      <c r="Y218">
        <v>1.5</v>
      </c>
      <c r="AA218">
        <v>6.22</v>
      </c>
      <c r="AB218">
        <v>0</v>
      </c>
      <c r="AC218">
        <v>0</v>
      </c>
      <c r="AD218">
        <v>0</v>
      </c>
      <c r="AE218">
        <v>6.22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1.5</v>
      </c>
      <c r="AU218" t="s">
        <v>3</v>
      </c>
      <c r="AV218">
        <v>0</v>
      </c>
      <c r="AW218">
        <v>2</v>
      </c>
      <c r="AX218">
        <v>47638905</v>
      </c>
      <c r="AY218">
        <v>1</v>
      </c>
      <c r="AZ218">
        <v>0</v>
      </c>
      <c r="BA218">
        <v>208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Y218*Source!I126</f>
        <v>6.148155</v>
      </c>
      <c r="CY218">
        <f t="shared" ref="CY218:CY228" si="20">AA218</f>
        <v>6.22</v>
      </c>
      <c r="CZ218">
        <f t="shared" ref="CZ218:CZ228" si="21">AE218</f>
        <v>6.22</v>
      </c>
      <c r="DA218">
        <f t="shared" ref="DA218:DA228" si="22">AI218</f>
        <v>1</v>
      </c>
      <c r="DB218">
        <f t="shared" ref="DB218:DB228" si="23">ROUND(ROUND(AT218*CZ218,2),6)</f>
        <v>9.33</v>
      </c>
      <c r="DC218">
        <f t="shared" ref="DC218:DC228" si="24">ROUND(ROUND(AT218*AG218,2),6)</f>
        <v>0</v>
      </c>
    </row>
    <row r="219" spans="1:107" x14ac:dyDescent="0.2">
      <c r="A219">
        <f>ROW(Source!A126)</f>
        <v>126</v>
      </c>
      <c r="B219">
        <v>47636896</v>
      </c>
      <c r="C219">
        <v>47638879</v>
      </c>
      <c r="D219">
        <v>36800166</v>
      </c>
      <c r="E219">
        <v>1</v>
      </c>
      <c r="F219">
        <v>1</v>
      </c>
      <c r="G219">
        <v>1</v>
      </c>
      <c r="H219">
        <v>3</v>
      </c>
      <c r="I219" t="s">
        <v>792</v>
      </c>
      <c r="J219" t="s">
        <v>793</v>
      </c>
      <c r="K219" t="s">
        <v>794</v>
      </c>
      <c r="L219">
        <v>1346</v>
      </c>
      <c r="N219">
        <v>1009</v>
      </c>
      <c r="O219" t="s">
        <v>585</v>
      </c>
      <c r="P219" t="s">
        <v>585</v>
      </c>
      <c r="Q219">
        <v>1</v>
      </c>
      <c r="W219">
        <v>0</v>
      </c>
      <c r="X219">
        <v>1721895514</v>
      </c>
      <c r="Y219">
        <v>0.45</v>
      </c>
      <c r="AA219">
        <v>6.09</v>
      </c>
      <c r="AB219">
        <v>0</v>
      </c>
      <c r="AC219">
        <v>0</v>
      </c>
      <c r="AD219">
        <v>0</v>
      </c>
      <c r="AE219">
        <v>6.09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0.45</v>
      </c>
      <c r="AU219" t="s">
        <v>3</v>
      </c>
      <c r="AV219">
        <v>0</v>
      </c>
      <c r="AW219">
        <v>2</v>
      </c>
      <c r="AX219">
        <v>47638906</v>
      </c>
      <c r="AY219">
        <v>1</v>
      </c>
      <c r="AZ219">
        <v>0</v>
      </c>
      <c r="BA219">
        <v>209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Y219*Source!I126</f>
        <v>1.8444465000000001</v>
      </c>
      <c r="CY219">
        <f t="shared" si="20"/>
        <v>6.09</v>
      </c>
      <c r="CZ219">
        <f t="shared" si="21"/>
        <v>6.09</v>
      </c>
      <c r="DA219">
        <f t="shared" si="22"/>
        <v>1</v>
      </c>
      <c r="DB219">
        <f t="shared" si="23"/>
        <v>2.74</v>
      </c>
      <c r="DC219">
        <f t="shared" si="24"/>
        <v>0</v>
      </c>
    </row>
    <row r="220" spans="1:107" x14ac:dyDescent="0.2">
      <c r="A220">
        <f>ROW(Source!A126)</f>
        <v>126</v>
      </c>
      <c r="B220">
        <v>47636896</v>
      </c>
      <c r="C220">
        <v>47638879</v>
      </c>
      <c r="D220">
        <v>36803259</v>
      </c>
      <c r="E220">
        <v>1</v>
      </c>
      <c r="F220">
        <v>1</v>
      </c>
      <c r="G220">
        <v>1</v>
      </c>
      <c r="H220">
        <v>3</v>
      </c>
      <c r="I220" t="s">
        <v>795</v>
      </c>
      <c r="J220" t="s">
        <v>796</v>
      </c>
      <c r="K220" t="s">
        <v>797</v>
      </c>
      <c r="L220">
        <v>1348</v>
      </c>
      <c r="N220">
        <v>1009</v>
      </c>
      <c r="O220" t="s">
        <v>19</v>
      </c>
      <c r="P220" t="s">
        <v>19</v>
      </c>
      <c r="Q220">
        <v>1000</v>
      </c>
      <c r="W220">
        <v>0</v>
      </c>
      <c r="X220">
        <v>1225357214</v>
      </c>
      <c r="Y220">
        <v>1.4E-3</v>
      </c>
      <c r="AA220">
        <v>10749</v>
      </c>
      <c r="AB220">
        <v>0</v>
      </c>
      <c r="AC220">
        <v>0</v>
      </c>
      <c r="AD220">
        <v>0</v>
      </c>
      <c r="AE220">
        <v>10749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1.4E-3</v>
      </c>
      <c r="AU220" t="s">
        <v>3</v>
      </c>
      <c r="AV220">
        <v>0</v>
      </c>
      <c r="AW220">
        <v>2</v>
      </c>
      <c r="AX220">
        <v>47638907</v>
      </c>
      <c r="AY220">
        <v>1</v>
      </c>
      <c r="AZ220">
        <v>0</v>
      </c>
      <c r="BA220">
        <v>210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Y220*Source!I126</f>
        <v>5.7382780000000003E-3</v>
      </c>
      <c r="CY220">
        <f t="shared" si="20"/>
        <v>10749</v>
      </c>
      <c r="CZ220">
        <f t="shared" si="21"/>
        <v>10749</v>
      </c>
      <c r="DA220">
        <f t="shared" si="22"/>
        <v>1</v>
      </c>
      <c r="DB220">
        <f t="shared" si="23"/>
        <v>15.05</v>
      </c>
      <c r="DC220">
        <f t="shared" si="24"/>
        <v>0</v>
      </c>
    </row>
    <row r="221" spans="1:107" x14ac:dyDescent="0.2">
      <c r="A221">
        <f>ROW(Source!A126)</f>
        <v>126</v>
      </c>
      <c r="B221">
        <v>47636896</v>
      </c>
      <c r="C221">
        <v>47638879</v>
      </c>
      <c r="D221">
        <v>36804447</v>
      </c>
      <c r="E221">
        <v>1</v>
      </c>
      <c r="F221">
        <v>1</v>
      </c>
      <c r="G221">
        <v>1</v>
      </c>
      <c r="H221">
        <v>3</v>
      </c>
      <c r="I221" t="s">
        <v>798</v>
      </c>
      <c r="J221" t="s">
        <v>799</v>
      </c>
      <c r="K221" t="s">
        <v>800</v>
      </c>
      <c r="L221">
        <v>1348</v>
      </c>
      <c r="N221">
        <v>1009</v>
      </c>
      <c r="O221" t="s">
        <v>19</v>
      </c>
      <c r="P221" t="s">
        <v>19</v>
      </c>
      <c r="Q221">
        <v>1000</v>
      </c>
      <c r="W221">
        <v>0</v>
      </c>
      <c r="X221">
        <v>-437906794</v>
      </c>
      <c r="Y221">
        <v>3.3E-3</v>
      </c>
      <c r="AA221">
        <v>9040.01</v>
      </c>
      <c r="AB221">
        <v>0</v>
      </c>
      <c r="AC221">
        <v>0</v>
      </c>
      <c r="AD221">
        <v>0</v>
      </c>
      <c r="AE221">
        <v>9040.01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3.3E-3</v>
      </c>
      <c r="AU221" t="s">
        <v>3</v>
      </c>
      <c r="AV221">
        <v>0</v>
      </c>
      <c r="AW221">
        <v>2</v>
      </c>
      <c r="AX221">
        <v>47638908</v>
      </c>
      <c r="AY221">
        <v>1</v>
      </c>
      <c r="AZ221">
        <v>0</v>
      </c>
      <c r="BA221">
        <v>211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Y221*Source!I126</f>
        <v>1.3525941E-2</v>
      </c>
      <c r="CY221">
        <f t="shared" si="20"/>
        <v>9040.01</v>
      </c>
      <c r="CZ221">
        <f t="shared" si="21"/>
        <v>9040.01</v>
      </c>
      <c r="DA221">
        <f t="shared" si="22"/>
        <v>1</v>
      </c>
      <c r="DB221">
        <f t="shared" si="23"/>
        <v>29.83</v>
      </c>
      <c r="DC221">
        <f t="shared" si="24"/>
        <v>0</v>
      </c>
    </row>
    <row r="222" spans="1:107" x14ac:dyDescent="0.2">
      <c r="A222">
        <f>ROW(Source!A126)</f>
        <v>126</v>
      </c>
      <c r="B222">
        <v>47636896</v>
      </c>
      <c r="C222">
        <v>47638879</v>
      </c>
      <c r="D222">
        <v>36804545</v>
      </c>
      <c r="E222">
        <v>1</v>
      </c>
      <c r="F222">
        <v>1</v>
      </c>
      <c r="G222">
        <v>1</v>
      </c>
      <c r="H222">
        <v>3</v>
      </c>
      <c r="I222" t="s">
        <v>801</v>
      </c>
      <c r="J222" t="s">
        <v>802</v>
      </c>
      <c r="K222" t="s">
        <v>803</v>
      </c>
      <c r="L222">
        <v>1348</v>
      </c>
      <c r="N222">
        <v>1009</v>
      </c>
      <c r="O222" t="s">
        <v>19</v>
      </c>
      <c r="P222" t="s">
        <v>19</v>
      </c>
      <c r="Q222">
        <v>1000</v>
      </c>
      <c r="W222">
        <v>0</v>
      </c>
      <c r="X222">
        <v>1174701286</v>
      </c>
      <c r="Y222">
        <v>1.0000000000000001E-5</v>
      </c>
      <c r="AA222">
        <v>11978</v>
      </c>
      <c r="AB222">
        <v>0</v>
      </c>
      <c r="AC222">
        <v>0</v>
      </c>
      <c r="AD222">
        <v>0</v>
      </c>
      <c r="AE222">
        <v>11978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1.0000000000000001E-5</v>
      </c>
      <c r="AU222" t="s">
        <v>3</v>
      </c>
      <c r="AV222">
        <v>0</v>
      </c>
      <c r="AW222">
        <v>2</v>
      </c>
      <c r="AX222">
        <v>47638909</v>
      </c>
      <c r="AY222">
        <v>1</v>
      </c>
      <c r="AZ222">
        <v>0</v>
      </c>
      <c r="BA222">
        <v>212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Y222*Source!I126</f>
        <v>4.0987700000000001E-5</v>
      </c>
      <c r="CY222">
        <f t="shared" si="20"/>
        <v>11978</v>
      </c>
      <c r="CZ222">
        <f t="shared" si="21"/>
        <v>11978</v>
      </c>
      <c r="DA222">
        <f t="shared" si="22"/>
        <v>1</v>
      </c>
      <c r="DB222">
        <f t="shared" si="23"/>
        <v>0.12</v>
      </c>
      <c r="DC222">
        <f t="shared" si="24"/>
        <v>0</v>
      </c>
    </row>
    <row r="223" spans="1:107" x14ac:dyDescent="0.2">
      <c r="A223">
        <f>ROW(Source!A126)</f>
        <v>126</v>
      </c>
      <c r="B223">
        <v>47636896</v>
      </c>
      <c r="C223">
        <v>47638879</v>
      </c>
      <c r="D223">
        <v>36805527</v>
      </c>
      <c r="E223">
        <v>1</v>
      </c>
      <c r="F223">
        <v>1</v>
      </c>
      <c r="G223">
        <v>1</v>
      </c>
      <c r="H223">
        <v>3</v>
      </c>
      <c r="I223" t="s">
        <v>804</v>
      </c>
      <c r="J223" t="s">
        <v>805</v>
      </c>
      <c r="K223" t="s">
        <v>806</v>
      </c>
      <c r="L223">
        <v>1348</v>
      </c>
      <c r="N223">
        <v>1009</v>
      </c>
      <c r="O223" t="s">
        <v>19</v>
      </c>
      <c r="P223" t="s">
        <v>19</v>
      </c>
      <c r="Q223">
        <v>1000</v>
      </c>
      <c r="W223">
        <v>0</v>
      </c>
      <c r="X223">
        <v>-2116243625</v>
      </c>
      <c r="Y223">
        <v>1E-4</v>
      </c>
      <c r="AA223">
        <v>37900</v>
      </c>
      <c r="AB223">
        <v>0</v>
      </c>
      <c r="AC223">
        <v>0</v>
      </c>
      <c r="AD223">
        <v>0</v>
      </c>
      <c r="AE223">
        <v>37900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1E-4</v>
      </c>
      <c r="AU223" t="s">
        <v>3</v>
      </c>
      <c r="AV223">
        <v>0</v>
      </c>
      <c r="AW223">
        <v>2</v>
      </c>
      <c r="AX223">
        <v>47638910</v>
      </c>
      <c r="AY223">
        <v>1</v>
      </c>
      <c r="AZ223">
        <v>0</v>
      </c>
      <c r="BA223">
        <v>213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Y223*Source!I126</f>
        <v>4.0987700000000001E-4</v>
      </c>
      <c r="CY223">
        <f t="shared" si="20"/>
        <v>37900</v>
      </c>
      <c r="CZ223">
        <f t="shared" si="21"/>
        <v>37900</v>
      </c>
      <c r="DA223">
        <f t="shared" si="22"/>
        <v>1</v>
      </c>
      <c r="DB223">
        <f t="shared" si="23"/>
        <v>3.79</v>
      </c>
      <c r="DC223">
        <f t="shared" si="24"/>
        <v>0</v>
      </c>
    </row>
    <row r="224" spans="1:107" x14ac:dyDescent="0.2">
      <c r="A224">
        <f>ROW(Source!A126)</f>
        <v>126</v>
      </c>
      <c r="B224">
        <v>47636896</v>
      </c>
      <c r="C224">
        <v>47638879</v>
      </c>
      <c r="D224">
        <v>36825287</v>
      </c>
      <c r="E224">
        <v>1</v>
      </c>
      <c r="F224">
        <v>1</v>
      </c>
      <c r="G224">
        <v>1</v>
      </c>
      <c r="H224">
        <v>3</v>
      </c>
      <c r="I224" t="s">
        <v>807</v>
      </c>
      <c r="J224" t="s">
        <v>808</v>
      </c>
      <c r="K224" t="s">
        <v>809</v>
      </c>
      <c r="L224">
        <v>1302</v>
      </c>
      <c r="N224">
        <v>1003</v>
      </c>
      <c r="O224" t="s">
        <v>810</v>
      </c>
      <c r="P224" t="s">
        <v>810</v>
      </c>
      <c r="Q224">
        <v>10</v>
      </c>
      <c r="W224">
        <v>0</v>
      </c>
      <c r="X224">
        <v>-1640127157</v>
      </c>
      <c r="Y224">
        <v>1.8700000000000001E-2</v>
      </c>
      <c r="AA224">
        <v>50.24</v>
      </c>
      <c r="AB224">
        <v>0</v>
      </c>
      <c r="AC224">
        <v>0</v>
      </c>
      <c r="AD224">
        <v>0</v>
      </c>
      <c r="AE224">
        <v>50.24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1.8700000000000001E-2</v>
      </c>
      <c r="AU224" t="s">
        <v>3</v>
      </c>
      <c r="AV224">
        <v>0</v>
      </c>
      <c r="AW224">
        <v>2</v>
      </c>
      <c r="AX224">
        <v>47638912</v>
      </c>
      <c r="AY224">
        <v>1</v>
      </c>
      <c r="AZ224">
        <v>0</v>
      </c>
      <c r="BA224">
        <v>215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Y224*Source!I126</f>
        <v>7.6646999000000007E-2</v>
      </c>
      <c r="CY224">
        <f t="shared" si="20"/>
        <v>50.24</v>
      </c>
      <c r="CZ224">
        <f t="shared" si="21"/>
        <v>50.24</v>
      </c>
      <c r="DA224">
        <f t="shared" si="22"/>
        <v>1</v>
      </c>
      <c r="DB224">
        <f t="shared" si="23"/>
        <v>0.94</v>
      </c>
      <c r="DC224">
        <f t="shared" si="24"/>
        <v>0</v>
      </c>
    </row>
    <row r="225" spans="1:107" x14ac:dyDescent="0.2">
      <c r="A225">
        <f>ROW(Source!A126)</f>
        <v>126</v>
      </c>
      <c r="B225">
        <v>47636896</v>
      </c>
      <c r="C225">
        <v>47638879</v>
      </c>
      <c r="D225">
        <v>36825646</v>
      </c>
      <c r="E225">
        <v>1</v>
      </c>
      <c r="F225">
        <v>1</v>
      </c>
      <c r="G225">
        <v>1</v>
      </c>
      <c r="H225">
        <v>3</v>
      </c>
      <c r="I225" t="s">
        <v>811</v>
      </c>
      <c r="J225" t="s">
        <v>812</v>
      </c>
      <c r="K225" t="s">
        <v>813</v>
      </c>
      <c r="L225">
        <v>1348</v>
      </c>
      <c r="N225">
        <v>1009</v>
      </c>
      <c r="O225" t="s">
        <v>19</v>
      </c>
      <c r="P225" t="s">
        <v>19</v>
      </c>
      <c r="Q225">
        <v>1000</v>
      </c>
      <c r="W225">
        <v>0</v>
      </c>
      <c r="X225">
        <v>-1396314973</v>
      </c>
      <c r="Y225">
        <v>3.0000000000000001E-5</v>
      </c>
      <c r="AA225">
        <v>4455.2</v>
      </c>
      <c r="AB225">
        <v>0</v>
      </c>
      <c r="AC225">
        <v>0</v>
      </c>
      <c r="AD225">
        <v>0</v>
      </c>
      <c r="AE225">
        <v>4455.2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3.0000000000000001E-5</v>
      </c>
      <c r="AU225" t="s">
        <v>3</v>
      </c>
      <c r="AV225">
        <v>0</v>
      </c>
      <c r="AW225">
        <v>2</v>
      </c>
      <c r="AX225">
        <v>47638913</v>
      </c>
      <c r="AY225">
        <v>1</v>
      </c>
      <c r="AZ225">
        <v>0</v>
      </c>
      <c r="BA225">
        <v>216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Y225*Source!I126</f>
        <v>1.229631E-4</v>
      </c>
      <c r="CY225">
        <f t="shared" si="20"/>
        <v>4455.2</v>
      </c>
      <c r="CZ225">
        <f t="shared" si="21"/>
        <v>4455.2</v>
      </c>
      <c r="DA225">
        <f t="shared" si="22"/>
        <v>1</v>
      </c>
      <c r="DB225">
        <f t="shared" si="23"/>
        <v>0.13</v>
      </c>
      <c r="DC225">
        <f t="shared" si="24"/>
        <v>0</v>
      </c>
    </row>
    <row r="226" spans="1:107" x14ac:dyDescent="0.2">
      <c r="A226">
        <f>ROW(Source!A126)</f>
        <v>126</v>
      </c>
      <c r="B226">
        <v>47636896</v>
      </c>
      <c r="C226">
        <v>47638879</v>
      </c>
      <c r="D226">
        <v>36826406</v>
      </c>
      <c r="E226">
        <v>1</v>
      </c>
      <c r="F226">
        <v>1</v>
      </c>
      <c r="G226">
        <v>1</v>
      </c>
      <c r="H226">
        <v>3</v>
      </c>
      <c r="I226" t="s">
        <v>814</v>
      </c>
      <c r="J226" t="s">
        <v>815</v>
      </c>
      <c r="K226" t="s">
        <v>816</v>
      </c>
      <c r="L226">
        <v>1348</v>
      </c>
      <c r="N226">
        <v>1009</v>
      </c>
      <c r="O226" t="s">
        <v>19</v>
      </c>
      <c r="P226" t="s">
        <v>19</v>
      </c>
      <c r="Q226">
        <v>1000</v>
      </c>
      <c r="W226">
        <v>0</v>
      </c>
      <c r="X226">
        <v>900832145</v>
      </c>
      <c r="Y226">
        <v>1.9400000000000001E-3</v>
      </c>
      <c r="AA226">
        <v>4920</v>
      </c>
      <c r="AB226">
        <v>0</v>
      </c>
      <c r="AC226">
        <v>0</v>
      </c>
      <c r="AD226">
        <v>0</v>
      </c>
      <c r="AE226">
        <v>4920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1.9400000000000001E-3</v>
      </c>
      <c r="AU226" t="s">
        <v>3</v>
      </c>
      <c r="AV226">
        <v>0</v>
      </c>
      <c r="AW226">
        <v>2</v>
      </c>
      <c r="AX226">
        <v>47638914</v>
      </c>
      <c r="AY226">
        <v>1</v>
      </c>
      <c r="AZ226">
        <v>0</v>
      </c>
      <c r="BA226">
        <v>217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Y226*Source!I126</f>
        <v>7.9516138E-3</v>
      </c>
      <c r="CY226">
        <f t="shared" si="20"/>
        <v>4920</v>
      </c>
      <c r="CZ226">
        <f t="shared" si="21"/>
        <v>4920</v>
      </c>
      <c r="DA226">
        <f t="shared" si="22"/>
        <v>1</v>
      </c>
      <c r="DB226">
        <f t="shared" si="23"/>
        <v>9.5399999999999991</v>
      </c>
      <c r="DC226">
        <f t="shared" si="24"/>
        <v>0</v>
      </c>
    </row>
    <row r="227" spans="1:107" x14ac:dyDescent="0.2">
      <c r="A227">
        <f>ROW(Source!A126)</f>
        <v>126</v>
      </c>
      <c r="B227">
        <v>47636896</v>
      </c>
      <c r="C227">
        <v>47638879</v>
      </c>
      <c r="D227">
        <v>36837948</v>
      </c>
      <c r="E227">
        <v>1</v>
      </c>
      <c r="F227">
        <v>1</v>
      </c>
      <c r="G227">
        <v>1</v>
      </c>
      <c r="H227">
        <v>3</v>
      </c>
      <c r="I227" t="s">
        <v>817</v>
      </c>
      <c r="J227" t="s">
        <v>818</v>
      </c>
      <c r="K227" t="s">
        <v>819</v>
      </c>
      <c r="L227">
        <v>1348</v>
      </c>
      <c r="N227">
        <v>1009</v>
      </c>
      <c r="O227" t="s">
        <v>19</v>
      </c>
      <c r="P227" t="s">
        <v>19</v>
      </c>
      <c r="Q227">
        <v>1000</v>
      </c>
      <c r="W227">
        <v>0</v>
      </c>
      <c r="X227">
        <v>-1655298345</v>
      </c>
      <c r="Y227">
        <v>3.1E-4</v>
      </c>
      <c r="AA227">
        <v>15620</v>
      </c>
      <c r="AB227">
        <v>0</v>
      </c>
      <c r="AC227">
        <v>0</v>
      </c>
      <c r="AD227">
        <v>0</v>
      </c>
      <c r="AE227">
        <v>15620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3.1E-4</v>
      </c>
      <c r="AU227" t="s">
        <v>3</v>
      </c>
      <c r="AV227">
        <v>0</v>
      </c>
      <c r="AW227">
        <v>2</v>
      </c>
      <c r="AX227">
        <v>47638915</v>
      </c>
      <c r="AY227">
        <v>1</v>
      </c>
      <c r="AZ227">
        <v>0</v>
      </c>
      <c r="BA227">
        <v>218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Y227*Source!I126</f>
        <v>1.2706187000000001E-3</v>
      </c>
      <c r="CY227">
        <f t="shared" si="20"/>
        <v>15620</v>
      </c>
      <c r="CZ227">
        <f t="shared" si="21"/>
        <v>15620</v>
      </c>
      <c r="DA227">
        <f t="shared" si="22"/>
        <v>1</v>
      </c>
      <c r="DB227">
        <f t="shared" si="23"/>
        <v>4.84</v>
      </c>
      <c r="DC227">
        <f t="shared" si="24"/>
        <v>0</v>
      </c>
    </row>
    <row r="228" spans="1:107" x14ac:dyDescent="0.2">
      <c r="A228">
        <f>ROW(Source!A126)</f>
        <v>126</v>
      </c>
      <c r="B228">
        <v>47636896</v>
      </c>
      <c r="C228">
        <v>47638879</v>
      </c>
      <c r="D228">
        <v>36839146</v>
      </c>
      <c r="E228">
        <v>1</v>
      </c>
      <c r="F228">
        <v>1</v>
      </c>
      <c r="G228">
        <v>1</v>
      </c>
      <c r="H228">
        <v>3</v>
      </c>
      <c r="I228" t="s">
        <v>820</v>
      </c>
      <c r="J228" t="s">
        <v>821</v>
      </c>
      <c r="K228" t="s">
        <v>822</v>
      </c>
      <c r="L228">
        <v>1348</v>
      </c>
      <c r="N228">
        <v>1009</v>
      </c>
      <c r="O228" t="s">
        <v>19</v>
      </c>
      <c r="P228" t="s">
        <v>19</v>
      </c>
      <c r="Q228">
        <v>1000</v>
      </c>
      <c r="W228">
        <v>0</v>
      </c>
      <c r="X228">
        <v>-639604785</v>
      </c>
      <c r="Y228">
        <v>5.9999999999999995E-4</v>
      </c>
      <c r="AA228">
        <v>9420</v>
      </c>
      <c r="AB228">
        <v>0</v>
      </c>
      <c r="AC228">
        <v>0</v>
      </c>
      <c r="AD228">
        <v>0</v>
      </c>
      <c r="AE228">
        <v>9420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5.9999999999999995E-4</v>
      </c>
      <c r="AU228" t="s">
        <v>3</v>
      </c>
      <c r="AV228">
        <v>0</v>
      </c>
      <c r="AW228">
        <v>2</v>
      </c>
      <c r="AX228">
        <v>47638916</v>
      </c>
      <c r="AY228">
        <v>1</v>
      </c>
      <c r="AZ228">
        <v>0</v>
      </c>
      <c r="BA228">
        <v>219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Y228*Source!I126</f>
        <v>2.4592619999999998E-3</v>
      </c>
      <c r="CY228">
        <f t="shared" si="20"/>
        <v>9420</v>
      </c>
      <c r="CZ228">
        <f t="shared" si="21"/>
        <v>9420</v>
      </c>
      <c r="DA228">
        <f t="shared" si="22"/>
        <v>1</v>
      </c>
      <c r="DB228">
        <f t="shared" si="23"/>
        <v>5.65</v>
      </c>
      <c r="DC228">
        <f t="shared" si="24"/>
        <v>0</v>
      </c>
    </row>
    <row r="229" spans="1:107" x14ac:dyDescent="0.2">
      <c r="A229">
        <f>ROW(Source!A127)</f>
        <v>127</v>
      </c>
      <c r="B229">
        <v>47641669</v>
      </c>
      <c r="C229">
        <v>47638879</v>
      </c>
      <c r="D229">
        <v>37065248</v>
      </c>
      <c r="E229">
        <v>1</v>
      </c>
      <c r="F229">
        <v>1</v>
      </c>
      <c r="G229">
        <v>1</v>
      </c>
      <c r="H229">
        <v>1</v>
      </c>
      <c r="I229" t="s">
        <v>768</v>
      </c>
      <c r="J229" t="s">
        <v>3</v>
      </c>
      <c r="K229" t="s">
        <v>769</v>
      </c>
      <c r="L229">
        <v>1191</v>
      </c>
      <c r="N229">
        <v>1013</v>
      </c>
      <c r="O229" t="s">
        <v>770</v>
      </c>
      <c r="P229" t="s">
        <v>770</v>
      </c>
      <c r="Q229">
        <v>1</v>
      </c>
      <c r="W229">
        <v>0</v>
      </c>
      <c r="X229">
        <v>-400197608</v>
      </c>
      <c r="Y229">
        <v>67.169774999999987</v>
      </c>
      <c r="AA229">
        <v>0</v>
      </c>
      <c r="AB229">
        <v>0</v>
      </c>
      <c r="AC229">
        <v>0</v>
      </c>
      <c r="AD229">
        <v>8.5299999999999994</v>
      </c>
      <c r="AE229">
        <v>0</v>
      </c>
      <c r="AF229">
        <v>0</v>
      </c>
      <c r="AG229">
        <v>0</v>
      </c>
      <c r="AH229">
        <v>8.5299999999999994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50.79</v>
      </c>
      <c r="AU229" t="s">
        <v>196</v>
      </c>
      <c r="AV229">
        <v>1</v>
      </c>
      <c r="AW229">
        <v>2</v>
      </c>
      <c r="AX229">
        <v>47638898</v>
      </c>
      <c r="AY229">
        <v>1</v>
      </c>
      <c r="AZ229">
        <v>0</v>
      </c>
      <c r="BA229">
        <v>220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Y229*Source!I127</f>
        <v>275.31345867674997</v>
      </c>
      <c r="CY229">
        <f>AD229</f>
        <v>8.5299999999999994</v>
      </c>
      <c r="CZ229">
        <f>AH229</f>
        <v>8.5299999999999994</v>
      </c>
      <c r="DA229">
        <f>AL229</f>
        <v>1</v>
      </c>
      <c r="DB229">
        <f>ROUND(((ROUND(AT229*CZ229,2)*1.15)*1.15),6)</f>
        <v>572.95989999999995</v>
      </c>
      <c r="DC229">
        <f>ROUND(((ROUND(AT229*AG229,2)*1.15)*1.15),6)</f>
        <v>0</v>
      </c>
    </row>
    <row r="230" spans="1:107" x14ac:dyDescent="0.2">
      <c r="A230">
        <f>ROW(Source!A127)</f>
        <v>127</v>
      </c>
      <c r="B230">
        <v>47641669</v>
      </c>
      <c r="C230">
        <v>47638879</v>
      </c>
      <c r="D230">
        <v>37064876</v>
      </c>
      <c r="E230">
        <v>1</v>
      </c>
      <c r="F230">
        <v>1</v>
      </c>
      <c r="G230">
        <v>1</v>
      </c>
      <c r="H230">
        <v>1</v>
      </c>
      <c r="I230" t="s">
        <v>771</v>
      </c>
      <c r="J230" t="s">
        <v>3</v>
      </c>
      <c r="K230" t="s">
        <v>772</v>
      </c>
      <c r="L230">
        <v>1191</v>
      </c>
      <c r="N230">
        <v>1013</v>
      </c>
      <c r="O230" t="s">
        <v>770</v>
      </c>
      <c r="P230" t="s">
        <v>770</v>
      </c>
      <c r="Q230">
        <v>1</v>
      </c>
      <c r="W230">
        <v>0</v>
      </c>
      <c r="X230">
        <v>-1417349443</v>
      </c>
      <c r="Y230">
        <v>0.31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0.31</v>
      </c>
      <c r="AU230" t="s">
        <v>3</v>
      </c>
      <c r="AV230">
        <v>2</v>
      </c>
      <c r="AW230">
        <v>2</v>
      </c>
      <c r="AX230">
        <v>47638899</v>
      </c>
      <c r="AY230">
        <v>1</v>
      </c>
      <c r="AZ230">
        <v>2048</v>
      </c>
      <c r="BA230">
        <v>221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Y230*Source!I127</f>
        <v>1.2706187</v>
      </c>
      <c r="CY230">
        <f>AD230</f>
        <v>0</v>
      </c>
      <c r="CZ230">
        <f>AH230</f>
        <v>0</v>
      </c>
      <c r="DA230">
        <f>AL230</f>
        <v>1</v>
      </c>
      <c r="DB230">
        <f>ROUND(ROUND(AT230*CZ230,2),6)</f>
        <v>0</v>
      </c>
      <c r="DC230">
        <f>ROUND(ROUND(AT230*AG230,2),6)</f>
        <v>0</v>
      </c>
    </row>
    <row r="231" spans="1:107" x14ac:dyDescent="0.2">
      <c r="A231">
        <f>ROW(Source!A127)</f>
        <v>127</v>
      </c>
      <c r="B231">
        <v>47641669</v>
      </c>
      <c r="C231">
        <v>47638879</v>
      </c>
      <c r="D231">
        <v>36882159</v>
      </c>
      <c r="E231">
        <v>1</v>
      </c>
      <c r="F231">
        <v>1</v>
      </c>
      <c r="G231">
        <v>1</v>
      </c>
      <c r="H231">
        <v>2</v>
      </c>
      <c r="I231" t="s">
        <v>773</v>
      </c>
      <c r="J231" t="s">
        <v>774</v>
      </c>
      <c r="K231" t="s">
        <v>775</v>
      </c>
      <c r="L231">
        <v>1368</v>
      </c>
      <c r="N231">
        <v>1011</v>
      </c>
      <c r="O231" t="s">
        <v>776</v>
      </c>
      <c r="P231" t="s">
        <v>776</v>
      </c>
      <c r="Q231">
        <v>1</v>
      </c>
      <c r="W231">
        <v>0</v>
      </c>
      <c r="X231">
        <v>-1718674368</v>
      </c>
      <c r="Y231">
        <v>0.17249999999999999</v>
      </c>
      <c r="AA231">
        <v>0</v>
      </c>
      <c r="AB231">
        <v>111.99</v>
      </c>
      <c r="AC231">
        <v>13.5</v>
      </c>
      <c r="AD231">
        <v>0</v>
      </c>
      <c r="AE231">
        <v>0</v>
      </c>
      <c r="AF231">
        <v>111.99</v>
      </c>
      <c r="AG231">
        <v>13.5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3</v>
      </c>
      <c r="AT231">
        <v>0.12</v>
      </c>
      <c r="AU231" t="s">
        <v>195</v>
      </c>
      <c r="AV231">
        <v>0</v>
      </c>
      <c r="AW231">
        <v>2</v>
      </c>
      <c r="AX231">
        <v>47638900</v>
      </c>
      <c r="AY231">
        <v>1</v>
      </c>
      <c r="AZ231">
        <v>0</v>
      </c>
      <c r="BA231">
        <v>222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Y231*Source!I127</f>
        <v>0.7070378249999999</v>
      </c>
      <c r="CY231">
        <f>AB231</f>
        <v>111.99</v>
      </c>
      <c r="CZ231">
        <f>AF231</f>
        <v>111.99</v>
      </c>
      <c r="DA231">
        <f>AJ231</f>
        <v>1</v>
      </c>
      <c r="DB231">
        <f>ROUND(((ROUND(AT231*CZ231,2)*1.25)*1.15),6)</f>
        <v>19.32</v>
      </c>
      <c r="DC231">
        <f>ROUND(((ROUND(AT231*AG231,2)*1.25)*1.15),6)</f>
        <v>2.3287499999999999</v>
      </c>
    </row>
    <row r="232" spans="1:107" x14ac:dyDescent="0.2">
      <c r="A232">
        <f>ROW(Source!A127)</f>
        <v>127</v>
      </c>
      <c r="B232">
        <v>47641669</v>
      </c>
      <c r="C232">
        <v>47638879</v>
      </c>
      <c r="D232">
        <v>36882358</v>
      </c>
      <c r="E232">
        <v>1</v>
      </c>
      <c r="F232">
        <v>1</v>
      </c>
      <c r="G232">
        <v>1</v>
      </c>
      <c r="H232">
        <v>2</v>
      </c>
      <c r="I232" t="s">
        <v>777</v>
      </c>
      <c r="J232" t="s">
        <v>778</v>
      </c>
      <c r="K232" t="s">
        <v>779</v>
      </c>
      <c r="L232">
        <v>1368</v>
      </c>
      <c r="N232">
        <v>1011</v>
      </c>
      <c r="O232" t="s">
        <v>776</v>
      </c>
      <c r="P232" t="s">
        <v>776</v>
      </c>
      <c r="Q232">
        <v>1</v>
      </c>
      <c r="W232">
        <v>0</v>
      </c>
      <c r="X232">
        <v>1544661785</v>
      </c>
      <c r="Y232">
        <v>15.136874999999998</v>
      </c>
      <c r="AA232">
        <v>0</v>
      </c>
      <c r="AB232">
        <v>6.9</v>
      </c>
      <c r="AC232">
        <v>0</v>
      </c>
      <c r="AD232">
        <v>0</v>
      </c>
      <c r="AE232">
        <v>0</v>
      </c>
      <c r="AF232">
        <v>6.9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3</v>
      </c>
      <c r="AT232">
        <v>10.53</v>
      </c>
      <c r="AU232" t="s">
        <v>195</v>
      </c>
      <c r="AV232">
        <v>0</v>
      </c>
      <c r="AW232">
        <v>2</v>
      </c>
      <c r="AX232">
        <v>47638901</v>
      </c>
      <c r="AY232">
        <v>1</v>
      </c>
      <c r="AZ232">
        <v>0</v>
      </c>
      <c r="BA232">
        <v>223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Y232*Source!I127</f>
        <v>62.042569143749994</v>
      </c>
      <c r="CY232">
        <f>AB232</f>
        <v>6.9</v>
      </c>
      <c r="CZ232">
        <f>AF232</f>
        <v>6.9</v>
      </c>
      <c r="DA232">
        <f>AJ232</f>
        <v>1</v>
      </c>
      <c r="DB232">
        <f>ROUND(((ROUND(AT232*CZ232,2)*1.25)*1.15),6)</f>
        <v>104.44875</v>
      </c>
      <c r="DC232">
        <f>ROUND(((ROUND(AT232*AG232,2)*1.25)*1.15),6)</f>
        <v>0</v>
      </c>
    </row>
    <row r="233" spans="1:107" x14ac:dyDescent="0.2">
      <c r="A233">
        <f>ROW(Source!A127)</f>
        <v>127</v>
      </c>
      <c r="B233">
        <v>47641669</v>
      </c>
      <c r="C233">
        <v>47638879</v>
      </c>
      <c r="D233">
        <v>36883554</v>
      </c>
      <c r="E233">
        <v>1</v>
      </c>
      <c r="F233">
        <v>1</v>
      </c>
      <c r="G233">
        <v>1</v>
      </c>
      <c r="H233">
        <v>2</v>
      </c>
      <c r="I233" t="s">
        <v>780</v>
      </c>
      <c r="J233" t="s">
        <v>781</v>
      </c>
      <c r="K233" t="s">
        <v>782</v>
      </c>
      <c r="L233">
        <v>1368</v>
      </c>
      <c r="N233">
        <v>1011</v>
      </c>
      <c r="O233" t="s">
        <v>776</v>
      </c>
      <c r="P233" t="s">
        <v>776</v>
      </c>
      <c r="Q233">
        <v>1</v>
      </c>
      <c r="W233">
        <v>0</v>
      </c>
      <c r="X233">
        <v>1372534845</v>
      </c>
      <c r="Y233">
        <v>0.27312499999999995</v>
      </c>
      <c r="AA233">
        <v>0</v>
      </c>
      <c r="AB233">
        <v>65.709999999999994</v>
      </c>
      <c r="AC233">
        <v>11.6</v>
      </c>
      <c r="AD233">
        <v>0</v>
      </c>
      <c r="AE233">
        <v>0</v>
      </c>
      <c r="AF233">
        <v>65.709999999999994</v>
      </c>
      <c r="AG233">
        <v>11.6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0.19</v>
      </c>
      <c r="AU233" t="s">
        <v>195</v>
      </c>
      <c r="AV233">
        <v>0</v>
      </c>
      <c r="AW233">
        <v>2</v>
      </c>
      <c r="AX233">
        <v>47638902</v>
      </c>
      <c r="AY233">
        <v>1</v>
      </c>
      <c r="AZ233">
        <v>0</v>
      </c>
      <c r="BA233">
        <v>224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Y233*Source!I127</f>
        <v>1.1194765562499998</v>
      </c>
      <c r="CY233">
        <f>AB233</f>
        <v>65.709999999999994</v>
      </c>
      <c r="CZ233">
        <f>AF233</f>
        <v>65.709999999999994</v>
      </c>
      <c r="DA233">
        <f>AJ233</f>
        <v>1</v>
      </c>
      <c r="DB233">
        <f>ROUND(((ROUND(AT233*CZ233,2)*1.25)*1.15),6)</f>
        <v>17.940000000000001</v>
      </c>
      <c r="DC233">
        <f>ROUND(((ROUND(AT233*AG233,2)*1.25)*1.15),6)</f>
        <v>3.1625000000000001</v>
      </c>
    </row>
    <row r="234" spans="1:107" x14ac:dyDescent="0.2">
      <c r="A234">
        <f>ROW(Source!A127)</f>
        <v>127</v>
      </c>
      <c r="B234">
        <v>47641669</v>
      </c>
      <c r="C234">
        <v>47638879</v>
      </c>
      <c r="D234">
        <v>36883789</v>
      </c>
      <c r="E234">
        <v>1</v>
      </c>
      <c r="F234">
        <v>1</v>
      </c>
      <c r="G234">
        <v>1</v>
      </c>
      <c r="H234">
        <v>2</v>
      </c>
      <c r="I234" t="s">
        <v>783</v>
      </c>
      <c r="J234" t="s">
        <v>784</v>
      </c>
      <c r="K234" t="s">
        <v>785</v>
      </c>
      <c r="L234">
        <v>1368</v>
      </c>
      <c r="N234">
        <v>1011</v>
      </c>
      <c r="O234" t="s">
        <v>776</v>
      </c>
      <c r="P234" t="s">
        <v>776</v>
      </c>
      <c r="Q234">
        <v>1</v>
      </c>
      <c r="W234">
        <v>0</v>
      </c>
      <c r="X234">
        <v>-624296059</v>
      </c>
      <c r="Y234">
        <v>2.6737500000000001</v>
      </c>
      <c r="AA234">
        <v>0</v>
      </c>
      <c r="AB234">
        <v>1.2</v>
      </c>
      <c r="AC234">
        <v>0</v>
      </c>
      <c r="AD234">
        <v>0</v>
      </c>
      <c r="AE234">
        <v>0</v>
      </c>
      <c r="AF234">
        <v>1.2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1.86</v>
      </c>
      <c r="AU234" t="s">
        <v>195</v>
      </c>
      <c r="AV234">
        <v>0</v>
      </c>
      <c r="AW234">
        <v>2</v>
      </c>
      <c r="AX234">
        <v>47638903</v>
      </c>
      <c r="AY234">
        <v>1</v>
      </c>
      <c r="AZ234">
        <v>0</v>
      </c>
      <c r="BA234">
        <v>225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Y234*Source!I127</f>
        <v>10.9590862875</v>
      </c>
      <c r="CY234">
        <f>AB234</f>
        <v>1.2</v>
      </c>
      <c r="CZ234">
        <f>AF234</f>
        <v>1.2</v>
      </c>
      <c r="DA234">
        <f>AJ234</f>
        <v>1</v>
      </c>
      <c r="DB234">
        <f>ROUND(((ROUND(AT234*CZ234,2)*1.25)*1.15),6)</f>
        <v>3.2056249999999999</v>
      </c>
      <c r="DC234">
        <f>ROUND(((ROUND(AT234*AG234,2)*1.25)*1.15),6)</f>
        <v>0</v>
      </c>
    </row>
    <row r="235" spans="1:107" x14ac:dyDescent="0.2">
      <c r="A235">
        <f>ROW(Source!A127)</f>
        <v>127</v>
      </c>
      <c r="B235">
        <v>47641669</v>
      </c>
      <c r="C235">
        <v>47638879</v>
      </c>
      <c r="D235">
        <v>36883836</v>
      </c>
      <c r="E235">
        <v>1</v>
      </c>
      <c r="F235">
        <v>1</v>
      </c>
      <c r="G235">
        <v>1</v>
      </c>
      <c r="H235">
        <v>2</v>
      </c>
      <c r="I235" t="s">
        <v>786</v>
      </c>
      <c r="J235" t="s">
        <v>787</v>
      </c>
      <c r="K235" t="s">
        <v>788</v>
      </c>
      <c r="L235">
        <v>1368</v>
      </c>
      <c r="N235">
        <v>1011</v>
      </c>
      <c r="O235" t="s">
        <v>776</v>
      </c>
      <c r="P235" t="s">
        <v>776</v>
      </c>
      <c r="Q235">
        <v>1</v>
      </c>
      <c r="W235">
        <v>0</v>
      </c>
      <c r="X235">
        <v>1061502546</v>
      </c>
      <c r="Y235">
        <v>2.9181249999999994</v>
      </c>
      <c r="AA235">
        <v>0</v>
      </c>
      <c r="AB235">
        <v>12.31</v>
      </c>
      <c r="AC235">
        <v>0</v>
      </c>
      <c r="AD235">
        <v>0</v>
      </c>
      <c r="AE235">
        <v>0</v>
      </c>
      <c r="AF235">
        <v>12.31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2.0299999999999998</v>
      </c>
      <c r="AU235" t="s">
        <v>195</v>
      </c>
      <c r="AV235">
        <v>0</v>
      </c>
      <c r="AW235">
        <v>2</v>
      </c>
      <c r="AX235">
        <v>47638904</v>
      </c>
      <c r="AY235">
        <v>1</v>
      </c>
      <c r="AZ235">
        <v>0</v>
      </c>
      <c r="BA235">
        <v>226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Y235*Source!I127</f>
        <v>11.960723206249998</v>
      </c>
      <c r="CY235">
        <f>AB235</f>
        <v>12.31</v>
      </c>
      <c r="CZ235">
        <f>AF235</f>
        <v>12.31</v>
      </c>
      <c r="DA235">
        <f>AJ235</f>
        <v>1</v>
      </c>
      <c r="DB235">
        <f>ROUND(((ROUND(AT235*CZ235,2)*1.25)*1.15),6)</f>
        <v>35.923124999999999</v>
      </c>
      <c r="DC235">
        <f>ROUND(((ROUND(AT235*AG235,2)*1.25)*1.15),6)</f>
        <v>0</v>
      </c>
    </row>
    <row r="236" spans="1:107" x14ac:dyDescent="0.2">
      <c r="A236">
        <f>ROW(Source!A127)</f>
        <v>127</v>
      </c>
      <c r="B236">
        <v>47641669</v>
      </c>
      <c r="C236">
        <v>47638879</v>
      </c>
      <c r="D236">
        <v>36800159</v>
      </c>
      <c r="E236">
        <v>1</v>
      </c>
      <c r="F236">
        <v>1</v>
      </c>
      <c r="G236">
        <v>1</v>
      </c>
      <c r="H236">
        <v>3</v>
      </c>
      <c r="I236" t="s">
        <v>789</v>
      </c>
      <c r="J236" t="s">
        <v>790</v>
      </c>
      <c r="K236" t="s">
        <v>791</v>
      </c>
      <c r="L236">
        <v>1339</v>
      </c>
      <c r="N236">
        <v>1007</v>
      </c>
      <c r="O236" t="s">
        <v>50</v>
      </c>
      <c r="P236" t="s">
        <v>50</v>
      </c>
      <c r="Q236">
        <v>1</v>
      </c>
      <c r="W236">
        <v>0</v>
      </c>
      <c r="X236">
        <v>1262771840</v>
      </c>
      <c r="Y236">
        <v>1.5</v>
      </c>
      <c r="AA236">
        <v>6.22</v>
      </c>
      <c r="AB236">
        <v>0</v>
      </c>
      <c r="AC236">
        <v>0</v>
      </c>
      <c r="AD236">
        <v>0</v>
      </c>
      <c r="AE236">
        <v>6.22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1.5</v>
      </c>
      <c r="AU236" t="s">
        <v>3</v>
      </c>
      <c r="AV236">
        <v>0</v>
      </c>
      <c r="AW236">
        <v>2</v>
      </c>
      <c r="AX236">
        <v>47638905</v>
      </c>
      <c r="AY236">
        <v>1</v>
      </c>
      <c r="AZ236">
        <v>0</v>
      </c>
      <c r="BA236">
        <v>227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Y236*Source!I127</f>
        <v>6.148155</v>
      </c>
      <c r="CY236">
        <f t="shared" ref="CY236:CY246" si="25">AA236</f>
        <v>6.22</v>
      </c>
      <c r="CZ236">
        <f t="shared" ref="CZ236:CZ246" si="26">AE236</f>
        <v>6.22</v>
      </c>
      <c r="DA236">
        <f t="shared" ref="DA236:DA246" si="27">AI236</f>
        <v>1</v>
      </c>
      <c r="DB236">
        <f t="shared" ref="DB236:DB246" si="28">ROUND(ROUND(AT236*CZ236,2),6)</f>
        <v>9.33</v>
      </c>
      <c r="DC236">
        <f t="shared" ref="DC236:DC246" si="29">ROUND(ROUND(AT236*AG236,2),6)</f>
        <v>0</v>
      </c>
    </row>
    <row r="237" spans="1:107" x14ac:dyDescent="0.2">
      <c r="A237">
        <f>ROW(Source!A127)</f>
        <v>127</v>
      </c>
      <c r="B237">
        <v>47641669</v>
      </c>
      <c r="C237">
        <v>47638879</v>
      </c>
      <c r="D237">
        <v>36800166</v>
      </c>
      <c r="E237">
        <v>1</v>
      </c>
      <c r="F237">
        <v>1</v>
      </c>
      <c r="G237">
        <v>1</v>
      </c>
      <c r="H237">
        <v>3</v>
      </c>
      <c r="I237" t="s">
        <v>792</v>
      </c>
      <c r="J237" t="s">
        <v>793</v>
      </c>
      <c r="K237" t="s">
        <v>794</v>
      </c>
      <c r="L237">
        <v>1346</v>
      </c>
      <c r="N237">
        <v>1009</v>
      </c>
      <c r="O237" t="s">
        <v>585</v>
      </c>
      <c r="P237" t="s">
        <v>585</v>
      </c>
      <c r="Q237">
        <v>1</v>
      </c>
      <c r="W237">
        <v>0</v>
      </c>
      <c r="X237">
        <v>1721895514</v>
      </c>
      <c r="Y237">
        <v>0.45</v>
      </c>
      <c r="AA237">
        <v>6.09</v>
      </c>
      <c r="AB237">
        <v>0</v>
      </c>
      <c r="AC237">
        <v>0</v>
      </c>
      <c r="AD237">
        <v>0</v>
      </c>
      <c r="AE237">
        <v>6.09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0.45</v>
      </c>
      <c r="AU237" t="s">
        <v>3</v>
      </c>
      <c r="AV237">
        <v>0</v>
      </c>
      <c r="AW237">
        <v>2</v>
      </c>
      <c r="AX237">
        <v>47638906</v>
      </c>
      <c r="AY237">
        <v>1</v>
      </c>
      <c r="AZ237">
        <v>0</v>
      </c>
      <c r="BA237">
        <v>228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Y237*Source!I127</f>
        <v>1.8444465000000001</v>
      </c>
      <c r="CY237">
        <f t="shared" si="25"/>
        <v>6.09</v>
      </c>
      <c r="CZ237">
        <f t="shared" si="26"/>
        <v>6.09</v>
      </c>
      <c r="DA237">
        <f t="shared" si="27"/>
        <v>1</v>
      </c>
      <c r="DB237">
        <f t="shared" si="28"/>
        <v>2.74</v>
      </c>
      <c r="DC237">
        <f t="shared" si="29"/>
        <v>0</v>
      </c>
    </row>
    <row r="238" spans="1:107" x14ac:dyDescent="0.2">
      <c r="A238">
        <f>ROW(Source!A127)</f>
        <v>127</v>
      </c>
      <c r="B238">
        <v>47641669</v>
      </c>
      <c r="C238">
        <v>47638879</v>
      </c>
      <c r="D238">
        <v>36803259</v>
      </c>
      <c r="E238">
        <v>1</v>
      </c>
      <c r="F238">
        <v>1</v>
      </c>
      <c r="G238">
        <v>1</v>
      </c>
      <c r="H238">
        <v>3</v>
      </c>
      <c r="I238" t="s">
        <v>795</v>
      </c>
      <c r="J238" t="s">
        <v>796</v>
      </c>
      <c r="K238" t="s">
        <v>797</v>
      </c>
      <c r="L238">
        <v>1348</v>
      </c>
      <c r="N238">
        <v>1009</v>
      </c>
      <c r="O238" t="s">
        <v>19</v>
      </c>
      <c r="P238" t="s">
        <v>19</v>
      </c>
      <c r="Q238">
        <v>1000</v>
      </c>
      <c r="W238">
        <v>0</v>
      </c>
      <c r="X238">
        <v>1225357214</v>
      </c>
      <c r="Y238">
        <v>1.4E-3</v>
      </c>
      <c r="AA238">
        <v>10749</v>
      </c>
      <c r="AB238">
        <v>0</v>
      </c>
      <c r="AC238">
        <v>0</v>
      </c>
      <c r="AD238">
        <v>0</v>
      </c>
      <c r="AE238">
        <v>10749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1.4E-3</v>
      </c>
      <c r="AU238" t="s">
        <v>3</v>
      </c>
      <c r="AV238">
        <v>0</v>
      </c>
      <c r="AW238">
        <v>2</v>
      </c>
      <c r="AX238">
        <v>47638907</v>
      </c>
      <c r="AY238">
        <v>1</v>
      </c>
      <c r="AZ238">
        <v>0</v>
      </c>
      <c r="BA238">
        <v>229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Y238*Source!I127</f>
        <v>5.7382780000000003E-3</v>
      </c>
      <c r="CY238">
        <f t="shared" si="25"/>
        <v>10749</v>
      </c>
      <c r="CZ238">
        <f t="shared" si="26"/>
        <v>10749</v>
      </c>
      <c r="DA238">
        <f t="shared" si="27"/>
        <v>1</v>
      </c>
      <c r="DB238">
        <f t="shared" si="28"/>
        <v>15.05</v>
      </c>
      <c r="DC238">
        <f t="shared" si="29"/>
        <v>0</v>
      </c>
    </row>
    <row r="239" spans="1:107" x14ac:dyDescent="0.2">
      <c r="A239">
        <f>ROW(Source!A127)</f>
        <v>127</v>
      </c>
      <c r="B239">
        <v>47641669</v>
      </c>
      <c r="C239">
        <v>47638879</v>
      </c>
      <c r="D239">
        <v>36804447</v>
      </c>
      <c r="E239">
        <v>1</v>
      </c>
      <c r="F239">
        <v>1</v>
      </c>
      <c r="G239">
        <v>1</v>
      </c>
      <c r="H239">
        <v>3</v>
      </c>
      <c r="I239" t="s">
        <v>798</v>
      </c>
      <c r="J239" t="s">
        <v>799</v>
      </c>
      <c r="K239" t="s">
        <v>800</v>
      </c>
      <c r="L239">
        <v>1348</v>
      </c>
      <c r="N239">
        <v>1009</v>
      </c>
      <c r="O239" t="s">
        <v>19</v>
      </c>
      <c r="P239" t="s">
        <v>19</v>
      </c>
      <c r="Q239">
        <v>1000</v>
      </c>
      <c r="W239">
        <v>0</v>
      </c>
      <c r="X239">
        <v>-437906794</v>
      </c>
      <c r="Y239">
        <v>3.3E-3</v>
      </c>
      <c r="AA239">
        <v>9040.01</v>
      </c>
      <c r="AB239">
        <v>0</v>
      </c>
      <c r="AC239">
        <v>0</v>
      </c>
      <c r="AD239">
        <v>0</v>
      </c>
      <c r="AE239">
        <v>9040.01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3.3E-3</v>
      </c>
      <c r="AU239" t="s">
        <v>3</v>
      </c>
      <c r="AV239">
        <v>0</v>
      </c>
      <c r="AW239">
        <v>2</v>
      </c>
      <c r="AX239">
        <v>47638908</v>
      </c>
      <c r="AY239">
        <v>1</v>
      </c>
      <c r="AZ239">
        <v>0</v>
      </c>
      <c r="BA239">
        <v>230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Y239*Source!I127</f>
        <v>1.3525941E-2</v>
      </c>
      <c r="CY239">
        <f t="shared" si="25"/>
        <v>9040.01</v>
      </c>
      <c r="CZ239">
        <f t="shared" si="26"/>
        <v>9040.01</v>
      </c>
      <c r="DA239">
        <f t="shared" si="27"/>
        <v>1</v>
      </c>
      <c r="DB239">
        <f t="shared" si="28"/>
        <v>29.83</v>
      </c>
      <c r="DC239">
        <f t="shared" si="29"/>
        <v>0</v>
      </c>
    </row>
    <row r="240" spans="1:107" x14ac:dyDescent="0.2">
      <c r="A240">
        <f>ROW(Source!A127)</f>
        <v>127</v>
      </c>
      <c r="B240">
        <v>47641669</v>
      </c>
      <c r="C240">
        <v>47638879</v>
      </c>
      <c r="D240">
        <v>36804545</v>
      </c>
      <c r="E240">
        <v>1</v>
      </c>
      <c r="F240">
        <v>1</v>
      </c>
      <c r="G240">
        <v>1</v>
      </c>
      <c r="H240">
        <v>3</v>
      </c>
      <c r="I240" t="s">
        <v>801</v>
      </c>
      <c r="J240" t="s">
        <v>802</v>
      </c>
      <c r="K240" t="s">
        <v>803</v>
      </c>
      <c r="L240">
        <v>1348</v>
      </c>
      <c r="N240">
        <v>1009</v>
      </c>
      <c r="O240" t="s">
        <v>19</v>
      </c>
      <c r="P240" t="s">
        <v>19</v>
      </c>
      <c r="Q240">
        <v>1000</v>
      </c>
      <c r="W240">
        <v>0</v>
      </c>
      <c r="X240">
        <v>1174701286</v>
      </c>
      <c r="Y240">
        <v>1.0000000000000001E-5</v>
      </c>
      <c r="AA240">
        <v>11978</v>
      </c>
      <c r="AB240">
        <v>0</v>
      </c>
      <c r="AC240">
        <v>0</v>
      </c>
      <c r="AD240">
        <v>0</v>
      </c>
      <c r="AE240">
        <v>11978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1.0000000000000001E-5</v>
      </c>
      <c r="AU240" t="s">
        <v>3</v>
      </c>
      <c r="AV240">
        <v>0</v>
      </c>
      <c r="AW240">
        <v>2</v>
      </c>
      <c r="AX240">
        <v>47638909</v>
      </c>
      <c r="AY240">
        <v>1</v>
      </c>
      <c r="AZ240">
        <v>0</v>
      </c>
      <c r="BA240">
        <v>231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Y240*Source!I127</f>
        <v>4.0987700000000001E-5</v>
      </c>
      <c r="CY240">
        <f t="shared" si="25"/>
        <v>11978</v>
      </c>
      <c r="CZ240">
        <f t="shared" si="26"/>
        <v>11978</v>
      </c>
      <c r="DA240">
        <f t="shared" si="27"/>
        <v>1</v>
      </c>
      <c r="DB240">
        <f t="shared" si="28"/>
        <v>0.12</v>
      </c>
      <c r="DC240">
        <f t="shared" si="29"/>
        <v>0</v>
      </c>
    </row>
    <row r="241" spans="1:107" x14ac:dyDescent="0.2">
      <c r="A241">
        <f>ROW(Source!A127)</f>
        <v>127</v>
      </c>
      <c r="B241">
        <v>47641669</v>
      </c>
      <c r="C241">
        <v>47638879</v>
      </c>
      <c r="D241">
        <v>36805527</v>
      </c>
      <c r="E241">
        <v>1</v>
      </c>
      <c r="F241">
        <v>1</v>
      </c>
      <c r="G241">
        <v>1</v>
      </c>
      <c r="H241">
        <v>3</v>
      </c>
      <c r="I241" t="s">
        <v>804</v>
      </c>
      <c r="J241" t="s">
        <v>805</v>
      </c>
      <c r="K241" t="s">
        <v>806</v>
      </c>
      <c r="L241">
        <v>1348</v>
      </c>
      <c r="N241">
        <v>1009</v>
      </c>
      <c r="O241" t="s">
        <v>19</v>
      </c>
      <c r="P241" t="s">
        <v>19</v>
      </c>
      <c r="Q241">
        <v>1000</v>
      </c>
      <c r="W241">
        <v>0</v>
      </c>
      <c r="X241">
        <v>-2116243625</v>
      </c>
      <c r="Y241">
        <v>1E-4</v>
      </c>
      <c r="AA241">
        <v>37900</v>
      </c>
      <c r="AB241">
        <v>0</v>
      </c>
      <c r="AC241">
        <v>0</v>
      </c>
      <c r="AD241">
        <v>0</v>
      </c>
      <c r="AE241">
        <v>37900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1E-4</v>
      </c>
      <c r="AU241" t="s">
        <v>3</v>
      </c>
      <c r="AV241">
        <v>0</v>
      </c>
      <c r="AW241">
        <v>2</v>
      </c>
      <c r="AX241">
        <v>47638910</v>
      </c>
      <c r="AY241">
        <v>1</v>
      </c>
      <c r="AZ241">
        <v>0</v>
      </c>
      <c r="BA241">
        <v>232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Y241*Source!I127</f>
        <v>4.0987700000000001E-4</v>
      </c>
      <c r="CY241">
        <f t="shared" si="25"/>
        <v>37900</v>
      </c>
      <c r="CZ241">
        <f t="shared" si="26"/>
        <v>37900</v>
      </c>
      <c r="DA241">
        <f t="shared" si="27"/>
        <v>1</v>
      </c>
      <c r="DB241">
        <f t="shared" si="28"/>
        <v>3.79</v>
      </c>
      <c r="DC241">
        <f t="shared" si="29"/>
        <v>0</v>
      </c>
    </row>
    <row r="242" spans="1:107" x14ac:dyDescent="0.2">
      <c r="A242">
        <f>ROW(Source!A127)</f>
        <v>127</v>
      </c>
      <c r="B242">
        <v>47641669</v>
      </c>
      <c r="C242">
        <v>47638879</v>
      </c>
      <c r="D242">
        <v>36825287</v>
      </c>
      <c r="E242">
        <v>1</v>
      </c>
      <c r="F242">
        <v>1</v>
      </c>
      <c r="G242">
        <v>1</v>
      </c>
      <c r="H242">
        <v>3</v>
      </c>
      <c r="I242" t="s">
        <v>807</v>
      </c>
      <c r="J242" t="s">
        <v>808</v>
      </c>
      <c r="K242" t="s">
        <v>809</v>
      </c>
      <c r="L242">
        <v>1302</v>
      </c>
      <c r="N242">
        <v>1003</v>
      </c>
      <c r="O242" t="s">
        <v>810</v>
      </c>
      <c r="P242" t="s">
        <v>810</v>
      </c>
      <c r="Q242">
        <v>10</v>
      </c>
      <c r="W242">
        <v>0</v>
      </c>
      <c r="X242">
        <v>-1640127157</v>
      </c>
      <c r="Y242">
        <v>1.8700000000000001E-2</v>
      </c>
      <c r="AA242">
        <v>50.24</v>
      </c>
      <c r="AB242">
        <v>0</v>
      </c>
      <c r="AC242">
        <v>0</v>
      </c>
      <c r="AD242">
        <v>0</v>
      </c>
      <c r="AE242">
        <v>50.24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1.8700000000000001E-2</v>
      </c>
      <c r="AU242" t="s">
        <v>3</v>
      </c>
      <c r="AV242">
        <v>0</v>
      </c>
      <c r="AW242">
        <v>2</v>
      </c>
      <c r="AX242">
        <v>47638912</v>
      </c>
      <c r="AY242">
        <v>1</v>
      </c>
      <c r="AZ242">
        <v>0</v>
      </c>
      <c r="BA242">
        <v>234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Y242*Source!I127</f>
        <v>7.6646999000000007E-2</v>
      </c>
      <c r="CY242">
        <f t="shared" si="25"/>
        <v>50.24</v>
      </c>
      <c r="CZ242">
        <f t="shared" si="26"/>
        <v>50.24</v>
      </c>
      <c r="DA242">
        <f t="shared" si="27"/>
        <v>1</v>
      </c>
      <c r="DB242">
        <f t="shared" si="28"/>
        <v>0.94</v>
      </c>
      <c r="DC242">
        <f t="shared" si="29"/>
        <v>0</v>
      </c>
    </row>
    <row r="243" spans="1:107" x14ac:dyDescent="0.2">
      <c r="A243">
        <f>ROW(Source!A127)</f>
        <v>127</v>
      </c>
      <c r="B243">
        <v>47641669</v>
      </c>
      <c r="C243">
        <v>47638879</v>
      </c>
      <c r="D243">
        <v>36825646</v>
      </c>
      <c r="E243">
        <v>1</v>
      </c>
      <c r="F243">
        <v>1</v>
      </c>
      <c r="G243">
        <v>1</v>
      </c>
      <c r="H243">
        <v>3</v>
      </c>
      <c r="I243" t="s">
        <v>811</v>
      </c>
      <c r="J243" t="s">
        <v>812</v>
      </c>
      <c r="K243" t="s">
        <v>813</v>
      </c>
      <c r="L243">
        <v>1348</v>
      </c>
      <c r="N243">
        <v>1009</v>
      </c>
      <c r="O243" t="s">
        <v>19</v>
      </c>
      <c r="P243" t="s">
        <v>19</v>
      </c>
      <c r="Q243">
        <v>1000</v>
      </c>
      <c r="W243">
        <v>0</v>
      </c>
      <c r="X243">
        <v>-1396314973</v>
      </c>
      <c r="Y243">
        <v>3.0000000000000001E-5</v>
      </c>
      <c r="AA243">
        <v>4455.2</v>
      </c>
      <c r="AB243">
        <v>0</v>
      </c>
      <c r="AC243">
        <v>0</v>
      </c>
      <c r="AD243">
        <v>0</v>
      </c>
      <c r="AE243">
        <v>4455.2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3.0000000000000001E-5</v>
      </c>
      <c r="AU243" t="s">
        <v>3</v>
      </c>
      <c r="AV243">
        <v>0</v>
      </c>
      <c r="AW243">
        <v>2</v>
      </c>
      <c r="AX243">
        <v>47638913</v>
      </c>
      <c r="AY243">
        <v>1</v>
      </c>
      <c r="AZ243">
        <v>0</v>
      </c>
      <c r="BA243">
        <v>235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Y243*Source!I127</f>
        <v>1.229631E-4</v>
      </c>
      <c r="CY243">
        <f t="shared" si="25"/>
        <v>4455.2</v>
      </c>
      <c r="CZ243">
        <f t="shared" si="26"/>
        <v>4455.2</v>
      </c>
      <c r="DA243">
        <f t="shared" si="27"/>
        <v>1</v>
      </c>
      <c r="DB243">
        <f t="shared" si="28"/>
        <v>0.13</v>
      </c>
      <c r="DC243">
        <f t="shared" si="29"/>
        <v>0</v>
      </c>
    </row>
    <row r="244" spans="1:107" x14ac:dyDescent="0.2">
      <c r="A244">
        <f>ROW(Source!A127)</f>
        <v>127</v>
      </c>
      <c r="B244">
        <v>47641669</v>
      </c>
      <c r="C244">
        <v>47638879</v>
      </c>
      <c r="D244">
        <v>36826406</v>
      </c>
      <c r="E244">
        <v>1</v>
      </c>
      <c r="F244">
        <v>1</v>
      </c>
      <c r="G244">
        <v>1</v>
      </c>
      <c r="H244">
        <v>3</v>
      </c>
      <c r="I244" t="s">
        <v>814</v>
      </c>
      <c r="J244" t="s">
        <v>815</v>
      </c>
      <c r="K244" t="s">
        <v>816</v>
      </c>
      <c r="L244">
        <v>1348</v>
      </c>
      <c r="N244">
        <v>1009</v>
      </c>
      <c r="O244" t="s">
        <v>19</v>
      </c>
      <c r="P244" t="s">
        <v>19</v>
      </c>
      <c r="Q244">
        <v>1000</v>
      </c>
      <c r="W244">
        <v>0</v>
      </c>
      <c r="X244">
        <v>900832145</v>
      </c>
      <c r="Y244">
        <v>1.9400000000000001E-3</v>
      </c>
      <c r="AA244">
        <v>4920</v>
      </c>
      <c r="AB244">
        <v>0</v>
      </c>
      <c r="AC244">
        <v>0</v>
      </c>
      <c r="AD244">
        <v>0</v>
      </c>
      <c r="AE244">
        <v>4920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1.9400000000000001E-3</v>
      </c>
      <c r="AU244" t="s">
        <v>3</v>
      </c>
      <c r="AV244">
        <v>0</v>
      </c>
      <c r="AW244">
        <v>2</v>
      </c>
      <c r="AX244">
        <v>47638914</v>
      </c>
      <c r="AY244">
        <v>1</v>
      </c>
      <c r="AZ244">
        <v>0</v>
      </c>
      <c r="BA244">
        <v>236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Y244*Source!I127</f>
        <v>7.9516138E-3</v>
      </c>
      <c r="CY244">
        <f t="shared" si="25"/>
        <v>4920</v>
      </c>
      <c r="CZ244">
        <f t="shared" si="26"/>
        <v>4920</v>
      </c>
      <c r="DA244">
        <f t="shared" si="27"/>
        <v>1</v>
      </c>
      <c r="DB244">
        <f t="shared" si="28"/>
        <v>9.5399999999999991</v>
      </c>
      <c r="DC244">
        <f t="shared" si="29"/>
        <v>0</v>
      </c>
    </row>
    <row r="245" spans="1:107" x14ac:dyDescent="0.2">
      <c r="A245">
        <f>ROW(Source!A127)</f>
        <v>127</v>
      </c>
      <c r="B245">
        <v>47641669</v>
      </c>
      <c r="C245">
        <v>47638879</v>
      </c>
      <c r="D245">
        <v>36837948</v>
      </c>
      <c r="E245">
        <v>1</v>
      </c>
      <c r="F245">
        <v>1</v>
      </c>
      <c r="G245">
        <v>1</v>
      </c>
      <c r="H245">
        <v>3</v>
      </c>
      <c r="I245" t="s">
        <v>817</v>
      </c>
      <c r="J245" t="s">
        <v>818</v>
      </c>
      <c r="K245" t="s">
        <v>819</v>
      </c>
      <c r="L245">
        <v>1348</v>
      </c>
      <c r="N245">
        <v>1009</v>
      </c>
      <c r="O245" t="s">
        <v>19</v>
      </c>
      <c r="P245" t="s">
        <v>19</v>
      </c>
      <c r="Q245">
        <v>1000</v>
      </c>
      <c r="W245">
        <v>0</v>
      </c>
      <c r="X245">
        <v>-1655298345</v>
      </c>
      <c r="Y245">
        <v>3.1E-4</v>
      </c>
      <c r="AA245">
        <v>15620</v>
      </c>
      <c r="AB245">
        <v>0</v>
      </c>
      <c r="AC245">
        <v>0</v>
      </c>
      <c r="AD245">
        <v>0</v>
      </c>
      <c r="AE245">
        <v>15620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3.1E-4</v>
      </c>
      <c r="AU245" t="s">
        <v>3</v>
      </c>
      <c r="AV245">
        <v>0</v>
      </c>
      <c r="AW245">
        <v>2</v>
      </c>
      <c r="AX245">
        <v>47638915</v>
      </c>
      <c r="AY245">
        <v>1</v>
      </c>
      <c r="AZ245">
        <v>0</v>
      </c>
      <c r="BA245">
        <v>237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Y245*Source!I127</f>
        <v>1.2706187000000001E-3</v>
      </c>
      <c r="CY245">
        <f t="shared" si="25"/>
        <v>15620</v>
      </c>
      <c r="CZ245">
        <f t="shared" si="26"/>
        <v>15620</v>
      </c>
      <c r="DA245">
        <f t="shared" si="27"/>
        <v>1</v>
      </c>
      <c r="DB245">
        <f t="shared" si="28"/>
        <v>4.84</v>
      </c>
      <c r="DC245">
        <f t="shared" si="29"/>
        <v>0</v>
      </c>
    </row>
    <row r="246" spans="1:107" x14ac:dyDescent="0.2">
      <c r="A246">
        <f>ROW(Source!A127)</f>
        <v>127</v>
      </c>
      <c r="B246">
        <v>47641669</v>
      </c>
      <c r="C246">
        <v>47638879</v>
      </c>
      <c r="D246">
        <v>36839146</v>
      </c>
      <c r="E246">
        <v>1</v>
      </c>
      <c r="F246">
        <v>1</v>
      </c>
      <c r="G246">
        <v>1</v>
      </c>
      <c r="H246">
        <v>3</v>
      </c>
      <c r="I246" t="s">
        <v>820</v>
      </c>
      <c r="J246" t="s">
        <v>821</v>
      </c>
      <c r="K246" t="s">
        <v>822</v>
      </c>
      <c r="L246">
        <v>1348</v>
      </c>
      <c r="N246">
        <v>1009</v>
      </c>
      <c r="O246" t="s">
        <v>19</v>
      </c>
      <c r="P246" t="s">
        <v>19</v>
      </c>
      <c r="Q246">
        <v>1000</v>
      </c>
      <c r="W246">
        <v>0</v>
      </c>
      <c r="X246">
        <v>-639604785</v>
      </c>
      <c r="Y246">
        <v>5.9999999999999995E-4</v>
      </c>
      <c r="AA246">
        <v>9420</v>
      </c>
      <c r="AB246">
        <v>0</v>
      </c>
      <c r="AC246">
        <v>0</v>
      </c>
      <c r="AD246">
        <v>0</v>
      </c>
      <c r="AE246">
        <v>9420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5.9999999999999995E-4</v>
      </c>
      <c r="AU246" t="s">
        <v>3</v>
      </c>
      <c r="AV246">
        <v>0</v>
      </c>
      <c r="AW246">
        <v>2</v>
      </c>
      <c r="AX246">
        <v>47638916</v>
      </c>
      <c r="AY246">
        <v>1</v>
      </c>
      <c r="AZ246">
        <v>0</v>
      </c>
      <c r="BA246">
        <v>238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Y246*Source!I127</f>
        <v>2.4592619999999998E-3</v>
      </c>
      <c r="CY246">
        <f t="shared" si="25"/>
        <v>9420</v>
      </c>
      <c r="CZ246">
        <f t="shared" si="26"/>
        <v>9420</v>
      </c>
      <c r="DA246">
        <f t="shared" si="27"/>
        <v>1</v>
      </c>
      <c r="DB246">
        <f t="shared" si="28"/>
        <v>5.65</v>
      </c>
      <c r="DC246">
        <f t="shared" si="29"/>
        <v>0</v>
      </c>
    </row>
    <row r="247" spans="1:107" x14ac:dyDescent="0.2">
      <c r="A247">
        <f>ROW(Source!A128)</f>
        <v>128</v>
      </c>
      <c r="B247">
        <v>47636896</v>
      </c>
      <c r="C247">
        <v>47638917</v>
      </c>
      <c r="D247">
        <v>37072442</v>
      </c>
      <c r="E247">
        <v>1</v>
      </c>
      <c r="F247">
        <v>1</v>
      </c>
      <c r="G247">
        <v>1</v>
      </c>
      <c r="H247">
        <v>1</v>
      </c>
      <c r="I247" t="s">
        <v>939</v>
      </c>
      <c r="J247" t="s">
        <v>3</v>
      </c>
      <c r="K247" t="s">
        <v>940</v>
      </c>
      <c r="L247">
        <v>1191</v>
      </c>
      <c r="N247">
        <v>1013</v>
      </c>
      <c r="O247" t="s">
        <v>770</v>
      </c>
      <c r="P247" t="s">
        <v>770</v>
      </c>
      <c r="Q247">
        <v>1</v>
      </c>
      <c r="W247">
        <v>0</v>
      </c>
      <c r="X247">
        <v>1145761654</v>
      </c>
      <c r="Y247">
        <v>7.7247224999999986</v>
      </c>
      <c r="AA247">
        <v>0</v>
      </c>
      <c r="AB247">
        <v>0</v>
      </c>
      <c r="AC247">
        <v>0</v>
      </c>
      <c r="AD247">
        <v>10.65</v>
      </c>
      <c r="AE247">
        <v>0</v>
      </c>
      <c r="AF247">
        <v>0</v>
      </c>
      <c r="AG247">
        <v>0</v>
      </c>
      <c r="AH247">
        <v>10.65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5.31</v>
      </c>
      <c r="AU247" t="s">
        <v>222</v>
      </c>
      <c r="AV247">
        <v>1</v>
      </c>
      <c r="AW247">
        <v>2</v>
      </c>
      <c r="AX247">
        <v>47638926</v>
      </c>
      <c r="AY247">
        <v>1</v>
      </c>
      <c r="AZ247">
        <v>0</v>
      </c>
      <c r="BA247">
        <v>239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Y247*Source!I128</f>
        <v>19.698042374999996</v>
      </c>
      <c r="CY247">
        <f>AD247</f>
        <v>10.65</v>
      </c>
      <c r="CZ247">
        <f>AH247</f>
        <v>10.65</v>
      </c>
      <c r="DA247">
        <f>AL247</f>
        <v>1</v>
      </c>
      <c r="DB247">
        <f>ROUND((((ROUND(AT247*CZ247,2)*1.15)*1.15)*1.1),6)</f>
        <v>82.266113000000004</v>
      </c>
      <c r="DC247">
        <f>ROUND((((ROUND(AT247*AG247,2)*1.15)*1.15)*1.1),6)</f>
        <v>0</v>
      </c>
    </row>
    <row r="248" spans="1:107" x14ac:dyDescent="0.2">
      <c r="A248">
        <f>ROW(Source!A128)</f>
        <v>128</v>
      </c>
      <c r="B248">
        <v>47636896</v>
      </c>
      <c r="C248">
        <v>47638917</v>
      </c>
      <c r="D248">
        <v>37064876</v>
      </c>
      <c r="E248">
        <v>1</v>
      </c>
      <c r="F248">
        <v>1</v>
      </c>
      <c r="G248">
        <v>1</v>
      </c>
      <c r="H248">
        <v>1</v>
      </c>
      <c r="I248" t="s">
        <v>771</v>
      </c>
      <c r="J248" t="s">
        <v>3</v>
      </c>
      <c r="K248" t="s">
        <v>772</v>
      </c>
      <c r="L248">
        <v>1191</v>
      </c>
      <c r="N248">
        <v>1013</v>
      </c>
      <c r="O248" t="s">
        <v>770</v>
      </c>
      <c r="P248" t="s">
        <v>770</v>
      </c>
      <c r="Q248">
        <v>1</v>
      </c>
      <c r="W248">
        <v>0</v>
      </c>
      <c r="X248">
        <v>-1417349443</v>
      </c>
      <c r="Y248">
        <v>0.02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0.02</v>
      </c>
      <c r="AU248" t="s">
        <v>3</v>
      </c>
      <c r="AV248">
        <v>2</v>
      </c>
      <c r="AW248">
        <v>2</v>
      </c>
      <c r="AX248">
        <v>47638927</v>
      </c>
      <c r="AY248">
        <v>1</v>
      </c>
      <c r="AZ248">
        <v>2048</v>
      </c>
      <c r="BA248">
        <v>240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Y248*Source!I128</f>
        <v>5.0999999999999997E-2</v>
      </c>
      <c r="CY248">
        <f>AD248</f>
        <v>0</v>
      </c>
      <c r="CZ248">
        <f>AH248</f>
        <v>0</v>
      </c>
      <c r="DA248">
        <f>AL248</f>
        <v>1</v>
      </c>
      <c r="DB248">
        <f>ROUND(ROUND(AT248*CZ248,2),6)</f>
        <v>0</v>
      </c>
      <c r="DC248">
        <f>ROUND(ROUND(AT248*AG248,2),6)</f>
        <v>0</v>
      </c>
    </row>
    <row r="249" spans="1:107" x14ac:dyDescent="0.2">
      <c r="A249">
        <f>ROW(Source!A128)</f>
        <v>128</v>
      </c>
      <c r="B249">
        <v>47636896</v>
      </c>
      <c r="C249">
        <v>47638917</v>
      </c>
      <c r="D249">
        <v>36882356</v>
      </c>
      <c r="E249">
        <v>1</v>
      </c>
      <c r="F249">
        <v>1</v>
      </c>
      <c r="G249">
        <v>1</v>
      </c>
      <c r="H249">
        <v>2</v>
      </c>
      <c r="I249" t="s">
        <v>941</v>
      </c>
      <c r="J249" t="s">
        <v>942</v>
      </c>
      <c r="K249" t="s">
        <v>943</v>
      </c>
      <c r="L249">
        <v>1368</v>
      </c>
      <c r="N249">
        <v>1011</v>
      </c>
      <c r="O249" t="s">
        <v>776</v>
      </c>
      <c r="P249" t="s">
        <v>776</v>
      </c>
      <c r="Q249">
        <v>1</v>
      </c>
      <c r="W249">
        <v>0</v>
      </c>
      <c r="X249">
        <v>1047452784</v>
      </c>
      <c r="Y249">
        <v>1.58125E-2</v>
      </c>
      <c r="AA249">
        <v>0</v>
      </c>
      <c r="AB249">
        <v>1.7</v>
      </c>
      <c r="AC249">
        <v>0</v>
      </c>
      <c r="AD249">
        <v>0</v>
      </c>
      <c r="AE249">
        <v>0</v>
      </c>
      <c r="AF249">
        <v>1.7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0.01</v>
      </c>
      <c r="AU249" t="s">
        <v>221</v>
      </c>
      <c r="AV249">
        <v>0</v>
      </c>
      <c r="AW249">
        <v>2</v>
      </c>
      <c r="AX249">
        <v>47638928</v>
      </c>
      <c r="AY249">
        <v>1</v>
      </c>
      <c r="AZ249">
        <v>0</v>
      </c>
      <c r="BA249">
        <v>241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Y249*Source!I128</f>
        <v>4.0321875E-2</v>
      </c>
      <c r="CY249">
        <f>AB249</f>
        <v>1.7</v>
      </c>
      <c r="CZ249">
        <f>AF249</f>
        <v>1.7</v>
      </c>
      <c r="DA249">
        <f>AJ249</f>
        <v>1</v>
      </c>
      <c r="DB249">
        <f>ROUND((((ROUND(AT249*CZ249,2)*1.25)*1.15)*1.1),6)</f>
        <v>3.1625E-2</v>
      </c>
      <c r="DC249">
        <f>ROUND((((ROUND(AT249*AG249,2)*1.25)*1.15)*1.1),6)</f>
        <v>0</v>
      </c>
    </row>
    <row r="250" spans="1:107" x14ac:dyDescent="0.2">
      <c r="A250">
        <f>ROW(Source!A128)</f>
        <v>128</v>
      </c>
      <c r="B250">
        <v>47636896</v>
      </c>
      <c r="C250">
        <v>47638917</v>
      </c>
      <c r="D250">
        <v>36882383</v>
      </c>
      <c r="E250">
        <v>1</v>
      </c>
      <c r="F250">
        <v>1</v>
      </c>
      <c r="G250">
        <v>1</v>
      </c>
      <c r="H250">
        <v>2</v>
      </c>
      <c r="I250" t="s">
        <v>944</v>
      </c>
      <c r="J250" t="s">
        <v>945</v>
      </c>
      <c r="K250" t="s">
        <v>946</v>
      </c>
      <c r="L250">
        <v>1368</v>
      </c>
      <c r="N250">
        <v>1011</v>
      </c>
      <c r="O250" t="s">
        <v>776</v>
      </c>
      <c r="P250" t="s">
        <v>776</v>
      </c>
      <c r="Q250">
        <v>1</v>
      </c>
      <c r="W250">
        <v>0</v>
      </c>
      <c r="X250">
        <v>-665367104</v>
      </c>
      <c r="Y250">
        <v>1.58125E-2</v>
      </c>
      <c r="AA250">
        <v>0</v>
      </c>
      <c r="AB250">
        <v>89.99</v>
      </c>
      <c r="AC250">
        <v>10.06</v>
      </c>
      <c r="AD250">
        <v>0</v>
      </c>
      <c r="AE250">
        <v>0</v>
      </c>
      <c r="AF250">
        <v>89.99</v>
      </c>
      <c r="AG250">
        <v>10.06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3</v>
      </c>
      <c r="AT250">
        <v>0.01</v>
      </c>
      <c r="AU250" t="s">
        <v>221</v>
      </c>
      <c r="AV250">
        <v>0</v>
      </c>
      <c r="AW250">
        <v>2</v>
      </c>
      <c r="AX250">
        <v>47638929</v>
      </c>
      <c r="AY250">
        <v>1</v>
      </c>
      <c r="AZ250">
        <v>0</v>
      </c>
      <c r="BA250">
        <v>242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Y250*Source!I128</f>
        <v>4.0321875E-2</v>
      </c>
      <c r="CY250">
        <f>AB250</f>
        <v>89.99</v>
      </c>
      <c r="CZ250">
        <f>AF250</f>
        <v>89.99</v>
      </c>
      <c r="DA250">
        <f>AJ250</f>
        <v>1</v>
      </c>
      <c r="DB250">
        <f>ROUND((((ROUND(AT250*CZ250,2)*1.25)*1.15)*1.1),6)</f>
        <v>1.423125</v>
      </c>
      <c r="DC250">
        <f>ROUND((((ROUND(AT250*AG250,2)*1.25)*1.15)*1.1),6)</f>
        <v>0.15812499999999999</v>
      </c>
    </row>
    <row r="251" spans="1:107" x14ac:dyDescent="0.2">
      <c r="A251">
        <f>ROW(Source!A128)</f>
        <v>128</v>
      </c>
      <c r="B251">
        <v>47636896</v>
      </c>
      <c r="C251">
        <v>47638917</v>
      </c>
      <c r="D251">
        <v>36883554</v>
      </c>
      <c r="E251">
        <v>1</v>
      </c>
      <c r="F251">
        <v>1</v>
      </c>
      <c r="G251">
        <v>1</v>
      </c>
      <c r="H251">
        <v>2</v>
      </c>
      <c r="I251" t="s">
        <v>780</v>
      </c>
      <c r="J251" t="s">
        <v>781</v>
      </c>
      <c r="K251" t="s">
        <v>782</v>
      </c>
      <c r="L251">
        <v>1368</v>
      </c>
      <c r="N251">
        <v>1011</v>
      </c>
      <c r="O251" t="s">
        <v>776</v>
      </c>
      <c r="P251" t="s">
        <v>776</v>
      </c>
      <c r="Q251">
        <v>1</v>
      </c>
      <c r="W251">
        <v>0</v>
      </c>
      <c r="X251">
        <v>1372534845</v>
      </c>
      <c r="Y251">
        <v>1.58125E-2</v>
      </c>
      <c r="AA251">
        <v>0</v>
      </c>
      <c r="AB251">
        <v>65.709999999999994</v>
      </c>
      <c r="AC251">
        <v>11.6</v>
      </c>
      <c r="AD251">
        <v>0</v>
      </c>
      <c r="AE251">
        <v>0</v>
      </c>
      <c r="AF251">
        <v>65.709999999999994</v>
      </c>
      <c r="AG251">
        <v>11.6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0.01</v>
      </c>
      <c r="AU251" t="s">
        <v>221</v>
      </c>
      <c r="AV251">
        <v>0</v>
      </c>
      <c r="AW251">
        <v>2</v>
      </c>
      <c r="AX251">
        <v>47638930</v>
      </c>
      <c r="AY251">
        <v>1</v>
      </c>
      <c r="AZ251">
        <v>0</v>
      </c>
      <c r="BA251">
        <v>243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Y251*Source!I128</f>
        <v>4.0321875E-2</v>
      </c>
      <c r="CY251">
        <f>AB251</f>
        <v>65.709999999999994</v>
      </c>
      <c r="CZ251">
        <f>AF251</f>
        <v>65.709999999999994</v>
      </c>
      <c r="DA251">
        <f>AJ251</f>
        <v>1</v>
      </c>
      <c r="DB251">
        <f>ROUND((((ROUND(AT251*CZ251,2)*1.25)*1.15)*1.1),6)</f>
        <v>1.043625</v>
      </c>
      <c r="DC251">
        <f>ROUND((((ROUND(AT251*AG251,2)*1.25)*1.15)*1.1),6)</f>
        <v>0.18975</v>
      </c>
    </row>
    <row r="252" spans="1:107" x14ac:dyDescent="0.2">
      <c r="A252">
        <f>ROW(Source!A128)</f>
        <v>128</v>
      </c>
      <c r="B252">
        <v>47636896</v>
      </c>
      <c r="C252">
        <v>47638917</v>
      </c>
      <c r="D252">
        <v>36884416</v>
      </c>
      <c r="E252">
        <v>1</v>
      </c>
      <c r="F252">
        <v>1</v>
      </c>
      <c r="G252">
        <v>1</v>
      </c>
      <c r="H252">
        <v>2</v>
      </c>
      <c r="I252" t="s">
        <v>947</v>
      </c>
      <c r="J252" t="s">
        <v>948</v>
      </c>
      <c r="K252" t="s">
        <v>949</v>
      </c>
      <c r="L252">
        <v>1368</v>
      </c>
      <c r="N252">
        <v>1011</v>
      </c>
      <c r="O252" t="s">
        <v>776</v>
      </c>
      <c r="P252" t="s">
        <v>776</v>
      </c>
      <c r="Q252">
        <v>1</v>
      </c>
      <c r="W252">
        <v>0</v>
      </c>
      <c r="X252">
        <v>271748449</v>
      </c>
      <c r="Y252">
        <v>1.7710000000000004</v>
      </c>
      <c r="AA252">
        <v>0</v>
      </c>
      <c r="AB252">
        <v>6.82</v>
      </c>
      <c r="AC252">
        <v>0</v>
      </c>
      <c r="AD252">
        <v>0</v>
      </c>
      <c r="AE252">
        <v>0</v>
      </c>
      <c r="AF252">
        <v>6.82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1.1200000000000001</v>
      </c>
      <c r="AU252" t="s">
        <v>221</v>
      </c>
      <c r="AV252">
        <v>0</v>
      </c>
      <c r="AW252">
        <v>2</v>
      </c>
      <c r="AX252">
        <v>47638931</v>
      </c>
      <c r="AY252">
        <v>1</v>
      </c>
      <c r="AZ252">
        <v>0</v>
      </c>
      <c r="BA252">
        <v>244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Y252*Source!I128</f>
        <v>4.5160500000000008</v>
      </c>
      <c r="CY252">
        <f>AB252</f>
        <v>6.82</v>
      </c>
      <c r="CZ252">
        <f>AF252</f>
        <v>6.82</v>
      </c>
      <c r="DA252">
        <f>AJ252</f>
        <v>1</v>
      </c>
      <c r="DB252">
        <f>ROUND((((ROUND(AT252*CZ252,2)*1.25)*1.15)*1.1),6)</f>
        <v>12.08075</v>
      </c>
      <c r="DC252">
        <f>ROUND((((ROUND(AT252*AG252,2)*1.25)*1.15)*1.1),6)</f>
        <v>0</v>
      </c>
    </row>
    <row r="253" spans="1:107" x14ac:dyDescent="0.2">
      <c r="A253">
        <f>ROW(Source!A128)</f>
        <v>128</v>
      </c>
      <c r="B253">
        <v>47636896</v>
      </c>
      <c r="C253">
        <v>47638917</v>
      </c>
      <c r="D253">
        <v>36837948</v>
      </c>
      <c r="E253">
        <v>1</v>
      </c>
      <c r="F253">
        <v>1</v>
      </c>
      <c r="G253">
        <v>1</v>
      </c>
      <c r="H253">
        <v>3</v>
      </c>
      <c r="I253" t="s">
        <v>817</v>
      </c>
      <c r="J253" t="s">
        <v>818</v>
      </c>
      <c r="K253" t="s">
        <v>819</v>
      </c>
      <c r="L253">
        <v>1348</v>
      </c>
      <c r="N253">
        <v>1009</v>
      </c>
      <c r="O253" t="s">
        <v>19</v>
      </c>
      <c r="P253" t="s">
        <v>19</v>
      </c>
      <c r="Q253">
        <v>1000</v>
      </c>
      <c r="W253">
        <v>0</v>
      </c>
      <c r="X253">
        <v>-1655298345</v>
      </c>
      <c r="Y253">
        <v>1.3200000000000002E-2</v>
      </c>
      <c r="AA253">
        <v>15620</v>
      </c>
      <c r="AB253">
        <v>0</v>
      </c>
      <c r="AC253">
        <v>0</v>
      </c>
      <c r="AD253">
        <v>0</v>
      </c>
      <c r="AE253">
        <v>15620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1.2E-2</v>
      </c>
      <c r="AU253" t="s">
        <v>220</v>
      </c>
      <c r="AV253">
        <v>0</v>
      </c>
      <c r="AW253">
        <v>2</v>
      </c>
      <c r="AX253">
        <v>47638932</v>
      </c>
      <c r="AY253">
        <v>1</v>
      </c>
      <c r="AZ253">
        <v>0</v>
      </c>
      <c r="BA253">
        <v>245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Y253*Source!I128</f>
        <v>3.3660000000000002E-2</v>
      </c>
      <c r="CY253">
        <f>AA253</f>
        <v>15620</v>
      </c>
      <c r="CZ253">
        <f>AE253</f>
        <v>15620</v>
      </c>
      <c r="DA253">
        <f>AI253</f>
        <v>1</v>
      </c>
      <c r="DB253">
        <f>ROUND((ROUND(AT253*CZ253,2)*1.1),6)</f>
        <v>206.184</v>
      </c>
      <c r="DC253">
        <f>ROUND((ROUND(AT253*AG253,2)*1.1),6)</f>
        <v>0</v>
      </c>
    </row>
    <row r="254" spans="1:107" x14ac:dyDescent="0.2">
      <c r="A254">
        <f>ROW(Source!A128)</f>
        <v>128</v>
      </c>
      <c r="B254">
        <v>47636896</v>
      </c>
      <c r="C254">
        <v>47638917</v>
      </c>
      <c r="D254">
        <v>36839083</v>
      </c>
      <c r="E254">
        <v>1</v>
      </c>
      <c r="F254">
        <v>1</v>
      </c>
      <c r="G254">
        <v>1</v>
      </c>
      <c r="H254">
        <v>3</v>
      </c>
      <c r="I254" t="s">
        <v>950</v>
      </c>
      <c r="J254" t="s">
        <v>951</v>
      </c>
      <c r="K254" t="s">
        <v>952</v>
      </c>
      <c r="L254">
        <v>1348</v>
      </c>
      <c r="N254">
        <v>1009</v>
      </c>
      <c r="O254" t="s">
        <v>19</v>
      </c>
      <c r="P254" t="s">
        <v>19</v>
      </c>
      <c r="Q254">
        <v>1000</v>
      </c>
      <c r="W254">
        <v>0</v>
      </c>
      <c r="X254">
        <v>1262170789</v>
      </c>
      <c r="Y254">
        <v>2.2000000000000001E-3</v>
      </c>
      <c r="AA254">
        <v>7640</v>
      </c>
      <c r="AB254">
        <v>0</v>
      </c>
      <c r="AC254">
        <v>0</v>
      </c>
      <c r="AD254">
        <v>0</v>
      </c>
      <c r="AE254">
        <v>7640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3</v>
      </c>
      <c r="AT254">
        <v>2E-3</v>
      </c>
      <c r="AU254" t="s">
        <v>220</v>
      </c>
      <c r="AV254">
        <v>0</v>
      </c>
      <c r="AW254">
        <v>2</v>
      </c>
      <c r="AX254">
        <v>47638933</v>
      </c>
      <c r="AY254">
        <v>1</v>
      </c>
      <c r="AZ254">
        <v>0</v>
      </c>
      <c r="BA254">
        <v>246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Y254*Source!I128</f>
        <v>5.6099999999999995E-3</v>
      </c>
      <c r="CY254">
        <f>AA254</f>
        <v>7640</v>
      </c>
      <c r="CZ254">
        <f>AE254</f>
        <v>7640</v>
      </c>
      <c r="DA254">
        <f>AI254</f>
        <v>1</v>
      </c>
      <c r="DB254">
        <f>ROUND((ROUND(AT254*CZ254,2)*1.1),6)</f>
        <v>16.808</v>
      </c>
      <c r="DC254">
        <f>ROUND((ROUND(AT254*AG254,2)*1.1),6)</f>
        <v>0</v>
      </c>
    </row>
    <row r="255" spans="1:107" x14ac:dyDescent="0.2">
      <c r="A255">
        <f>ROW(Source!A129)</f>
        <v>129</v>
      </c>
      <c r="B255">
        <v>47641669</v>
      </c>
      <c r="C255">
        <v>47638917</v>
      </c>
      <c r="D255">
        <v>37072442</v>
      </c>
      <c r="E255">
        <v>1</v>
      </c>
      <c r="F255">
        <v>1</v>
      </c>
      <c r="G255">
        <v>1</v>
      </c>
      <c r="H255">
        <v>1</v>
      </c>
      <c r="I255" t="s">
        <v>939</v>
      </c>
      <c r="J255" t="s">
        <v>3</v>
      </c>
      <c r="K255" t="s">
        <v>940</v>
      </c>
      <c r="L255">
        <v>1191</v>
      </c>
      <c r="N255">
        <v>1013</v>
      </c>
      <c r="O255" t="s">
        <v>770</v>
      </c>
      <c r="P255" t="s">
        <v>770</v>
      </c>
      <c r="Q255">
        <v>1</v>
      </c>
      <c r="W255">
        <v>0</v>
      </c>
      <c r="X255">
        <v>1145761654</v>
      </c>
      <c r="Y255">
        <v>7.7247224999999986</v>
      </c>
      <c r="AA255">
        <v>0</v>
      </c>
      <c r="AB255">
        <v>0</v>
      </c>
      <c r="AC255">
        <v>0</v>
      </c>
      <c r="AD255">
        <v>10.65</v>
      </c>
      <c r="AE255">
        <v>0</v>
      </c>
      <c r="AF255">
        <v>0</v>
      </c>
      <c r="AG255">
        <v>0</v>
      </c>
      <c r="AH255">
        <v>10.65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5.31</v>
      </c>
      <c r="AU255" t="s">
        <v>222</v>
      </c>
      <c r="AV255">
        <v>1</v>
      </c>
      <c r="AW255">
        <v>2</v>
      </c>
      <c r="AX255">
        <v>47638926</v>
      </c>
      <c r="AY255">
        <v>1</v>
      </c>
      <c r="AZ255">
        <v>0</v>
      </c>
      <c r="BA255">
        <v>247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Y255*Source!I129</f>
        <v>19.698042374999996</v>
      </c>
      <c r="CY255">
        <f>AD255</f>
        <v>10.65</v>
      </c>
      <c r="CZ255">
        <f>AH255</f>
        <v>10.65</v>
      </c>
      <c r="DA255">
        <f>AL255</f>
        <v>1</v>
      </c>
      <c r="DB255">
        <f>ROUND((((ROUND(AT255*CZ255,2)*1.15)*1.15)*1.1),6)</f>
        <v>82.266113000000004</v>
      </c>
      <c r="DC255">
        <f>ROUND((((ROUND(AT255*AG255,2)*1.15)*1.15)*1.1),6)</f>
        <v>0</v>
      </c>
    </row>
    <row r="256" spans="1:107" x14ac:dyDescent="0.2">
      <c r="A256">
        <f>ROW(Source!A129)</f>
        <v>129</v>
      </c>
      <c r="B256">
        <v>47641669</v>
      </c>
      <c r="C256">
        <v>47638917</v>
      </c>
      <c r="D256">
        <v>37064876</v>
      </c>
      <c r="E256">
        <v>1</v>
      </c>
      <c r="F256">
        <v>1</v>
      </c>
      <c r="G256">
        <v>1</v>
      </c>
      <c r="H256">
        <v>1</v>
      </c>
      <c r="I256" t="s">
        <v>771</v>
      </c>
      <c r="J256" t="s">
        <v>3</v>
      </c>
      <c r="K256" t="s">
        <v>772</v>
      </c>
      <c r="L256">
        <v>1191</v>
      </c>
      <c r="N256">
        <v>1013</v>
      </c>
      <c r="O256" t="s">
        <v>770</v>
      </c>
      <c r="P256" t="s">
        <v>770</v>
      </c>
      <c r="Q256">
        <v>1</v>
      </c>
      <c r="W256">
        <v>0</v>
      </c>
      <c r="X256">
        <v>-1417349443</v>
      </c>
      <c r="Y256">
        <v>0.02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0.02</v>
      </c>
      <c r="AU256" t="s">
        <v>3</v>
      </c>
      <c r="AV256">
        <v>2</v>
      </c>
      <c r="AW256">
        <v>2</v>
      </c>
      <c r="AX256">
        <v>47638927</v>
      </c>
      <c r="AY256">
        <v>1</v>
      </c>
      <c r="AZ256">
        <v>2048</v>
      </c>
      <c r="BA256">
        <v>248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Y256*Source!I129</f>
        <v>5.0999999999999997E-2</v>
      </c>
      <c r="CY256">
        <f>AD256</f>
        <v>0</v>
      </c>
      <c r="CZ256">
        <f>AH256</f>
        <v>0</v>
      </c>
      <c r="DA256">
        <f>AL256</f>
        <v>1</v>
      </c>
      <c r="DB256">
        <f>ROUND(ROUND(AT256*CZ256,2),6)</f>
        <v>0</v>
      </c>
      <c r="DC256">
        <f>ROUND(ROUND(AT256*AG256,2),6)</f>
        <v>0</v>
      </c>
    </row>
    <row r="257" spans="1:107" x14ac:dyDescent="0.2">
      <c r="A257">
        <f>ROW(Source!A129)</f>
        <v>129</v>
      </c>
      <c r="B257">
        <v>47641669</v>
      </c>
      <c r="C257">
        <v>47638917</v>
      </c>
      <c r="D257">
        <v>36882356</v>
      </c>
      <c r="E257">
        <v>1</v>
      </c>
      <c r="F257">
        <v>1</v>
      </c>
      <c r="G257">
        <v>1</v>
      </c>
      <c r="H257">
        <v>2</v>
      </c>
      <c r="I257" t="s">
        <v>941</v>
      </c>
      <c r="J257" t="s">
        <v>942</v>
      </c>
      <c r="K257" t="s">
        <v>943</v>
      </c>
      <c r="L257">
        <v>1368</v>
      </c>
      <c r="N257">
        <v>1011</v>
      </c>
      <c r="O257" t="s">
        <v>776</v>
      </c>
      <c r="P257" t="s">
        <v>776</v>
      </c>
      <c r="Q257">
        <v>1</v>
      </c>
      <c r="W257">
        <v>0</v>
      </c>
      <c r="X257">
        <v>1047452784</v>
      </c>
      <c r="Y257">
        <v>1.58125E-2</v>
      </c>
      <c r="AA257">
        <v>0</v>
      </c>
      <c r="AB257">
        <v>1.7</v>
      </c>
      <c r="AC257">
        <v>0</v>
      </c>
      <c r="AD257">
        <v>0</v>
      </c>
      <c r="AE257">
        <v>0</v>
      </c>
      <c r="AF257">
        <v>1.7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0.01</v>
      </c>
      <c r="AU257" t="s">
        <v>221</v>
      </c>
      <c r="AV257">
        <v>0</v>
      </c>
      <c r="AW257">
        <v>2</v>
      </c>
      <c r="AX257">
        <v>47638928</v>
      </c>
      <c r="AY257">
        <v>1</v>
      </c>
      <c r="AZ257">
        <v>0</v>
      </c>
      <c r="BA257">
        <v>249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Y257*Source!I129</f>
        <v>4.0321875E-2</v>
      </c>
      <c r="CY257">
        <f>AB257</f>
        <v>1.7</v>
      </c>
      <c r="CZ257">
        <f>AF257</f>
        <v>1.7</v>
      </c>
      <c r="DA257">
        <f>AJ257</f>
        <v>1</v>
      </c>
      <c r="DB257">
        <f>ROUND((((ROUND(AT257*CZ257,2)*1.25)*1.15)*1.1),6)</f>
        <v>3.1625E-2</v>
      </c>
      <c r="DC257">
        <f>ROUND((((ROUND(AT257*AG257,2)*1.25)*1.15)*1.1),6)</f>
        <v>0</v>
      </c>
    </row>
    <row r="258" spans="1:107" x14ac:dyDescent="0.2">
      <c r="A258">
        <f>ROW(Source!A129)</f>
        <v>129</v>
      </c>
      <c r="B258">
        <v>47641669</v>
      </c>
      <c r="C258">
        <v>47638917</v>
      </c>
      <c r="D258">
        <v>36882383</v>
      </c>
      <c r="E258">
        <v>1</v>
      </c>
      <c r="F258">
        <v>1</v>
      </c>
      <c r="G258">
        <v>1</v>
      </c>
      <c r="H258">
        <v>2</v>
      </c>
      <c r="I258" t="s">
        <v>944</v>
      </c>
      <c r="J258" t="s">
        <v>945</v>
      </c>
      <c r="K258" t="s">
        <v>946</v>
      </c>
      <c r="L258">
        <v>1368</v>
      </c>
      <c r="N258">
        <v>1011</v>
      </c>
      <c r="O258" t="s">
        <v>776</v>
      </c>
      <c r="P258" t="s">
        <v>776</v>
      </c>
      <c r="Q258">
        <v>1</v>
      </c>
      <c r="W258">
        <v>0</v>
      </c>
      <c r="X258">
        <v>-665367104</v>
      </c>
      <c r="Y258">
        <v>1.58125E-2</v>
      </c>
      <c r="AA258">
        <v>0</v>
      </c>
      <c r="AB258">
        <v>89.99</v>
      </c>
      <c r="AC258">
        <v>10.06</v>
      </c>
      <c r="AD258">
        <v>0</v>
      </c>
      <c r="AE258">
        <v>0</v>
      </c>
      <c r="AF258">
        <v>89.99</v>
      </c>
      <c r="AG258">
        <v>10.06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3</v>
      </c>
      <c r="AT258">
        <v>0.01</v>
      </c>
      <c r="AU258" t="s">
        <v>221</v>
      </c>
      <c r="AV258">
        <v>0</v>
      </c>
      <c r="AW258">
        <v>2</v>
      </c>
      <c r="AX258">
        <v>47638929</v>
      </c>
      <c r="AY258">
        <v>1</v>
      </c>
      <c r="AZ258">
        <v>0</v>
      </c>
      <c r="BA258">
        <v>250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Y258*Source!I129</f>
        <v>4.0321875E-2</v>
      </c>
      <c r="CY258">
        <f>AB258</f>
        <v>89.99</v>
      </c>
      <c r="CZ258">
        <f>AF258</f>
        <v>89.99</v>
      </c>
      <c r="DA258">
        <f>AJ258</f>
        <v>1</v>
      </c>
      <c r="DB258">
        <f>ROUND((((ROUND(AT258*CZ258,2)*1.25)*1.15)*1.1),6)</f>
        <v>1.423125</v>
      </c>
      <c r="DC258">
        <f>ROUND((((ROUND(AT258*AG258,2)*1.25)*1.15)*1.1),6)</f>
        <v>0.15812499999999999</v>
      </c>
    </row>
    <row r="259" spans="1:107" x14ac:dyDescent="0.2">
      <c r="A259">
        <f>ROW(Source!A129)</f>
        <v>129</v>
      </c>
      <c r="B259">
        <v>47641669</v>
      </c>
      <c r="C259">
        <v>47638917</v>
      </c>
      <c r="D259">
        <v>36883554</v>
      </c>
      <c r="E259">
        <v>1</v>
      </c>
      <c r="F259">
        <v>1</v>
      </c>
      <c r="G259">
        <v>1</v>
      </c>
      <c r="H259">
        <v>2</v>
      </c>
      <c r="I259" t="s">
        <v>780</v>
      </c>
      <c r="J259" t="s">
        <v>781</v>
      </c>
      <c r="K259" t="s">
        <v>782</v>
      </c>
      <c r="L259">
        <v>1368</v>
      </c>
      <c r="N259">
        <v>1011</v>
      </c>
      <c r="O259" t="s">
        <v>776</v>
      </c>
      <c r="P259" t="s">
        <v>776</v>
      </c>
      <c r="Q259">
        <v>1</v>
      </c>
      <c r="W259">
        <v>0</v>
      </c>
      <c r="X259">
        <v>1372534845</v>
      </c>
      <c r="Y259">
        <v>1.58125E-2</v>
      </c>
      <c r="AA259">
        <v>0</v>
      </c>
      <c r="AB259">
        <v>65.709999999999994</v>
      </c>
      <c r="AC259">
        <v>11.6</v>
      </c>
      <c r="AD259">
        <v>0</v>
      </c>
      <c r="AE259">
        <v>0</v>
      </c>
      <c r="AF259">
        <v>65.709999999999994</v>
      </c>
      <c r="AG259">
        <v>11.6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0.01</v>
      </c>
      <c r="AU259" t="s">
        <v>221</v>
      </c>
      <c r="AV259">
        <v>0</v>
      </c>
      <c r="AW259">
        <v>2</v>
      </c>
      <c r="AX259">
        <v>47638930</v>
      </c>
      <c r="AY259">
        <v>1</v>
      </c>
      <c r="AZ259">
        <v>0</v>
      </c>
      <c r="BA259">
        <v>251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Y259*Source!I129</f>
        <v>4.0321875E-2</v>
      </c>
      <c r="CY259">
        <f>AB259</f>
        <v>65.709999999999994</v>
      </c>
      <c r="CZ259">
        <f>AF259</f>
        <v>65.709999999999994</v>
      </c>
      <c r="DA259">
        <f>AJ259</f>
        <v>1</v>
      </c>
      <c r="DB259">
        <f>ROUND((((ROUND(AT259*CZ259,2)*1.25)*1.15)*1.1),6)</f>
        <v>1.043625</v>
      </c>
      <c r="DC259">
        <f>ROUND((((ROUND(AT259*AG259,2)*1.25)*1.15)*1.1),6)</f>
        <v>0.18975</v>
      </c>
    </row>
    <row r="260" spans="1:107" x14ac:dyDescent="0.2">
      <c r="A260">
        <f>ROW(Source!A129)</f>
        <v>129</v>
      </c>
      <c r="B260">
        <v>47641669</v>
      </c>
      <c r="C260">
        <v>47638917</v>
      </c>
      <c r="D260">
        <v>36884416</v>
      </c>
      <c r="E260">
        <v>1</v>
      </c>
      <c r="F260">
        <v>1</v>
      </c>
      <c r="G260">
        <v>1</v>
      </c>
      <c r="H260">
        <v>2</v>
      </c>
      <c r="I260" t="s">
        <v>947</v>
      </c>
      <c r="J260" t="s">
        <v>948</v>
      </c>
      <c r="K260" t="s">
        <v>949</v>
      </c>
      <c r="L260">
        <v>1368</v>
      </c>
      <c r="N260">
        <v>1011</v>
      </c>
      <c r="O260" t="s">
        <v>776</v>
      </c>
      <c r="P260" t="s">
        <v>776</v>
      </c>
      <c r="Q260">
        <v>1</v>
      </c>
      <c r="W260">
        <v>0</v>
      </c>
      <c r="X260">
        <v>271748449</v>
      </c>
      <c r="Y260">
        <v>1.7710000000000004</v>
      </c>
      <c r="AA260">
        <v>0</v>
      </c>
      <c r="AB260">
        <v>6.82</v>
      </c>
      <c r="AC260">
        <v>0</v>
      </c>
      <c r="AD260">
        <v>0</v>
      </c>
      <c r="AE260">
        <v>0</v>
      </c>
      <c r="AF260">
        <v>6.82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1.1200000000000001</v>
      </c>
      <c r="AU260" t="s">
        <v>221</v>
      </c>
      <c r="AV260">
        <v>0</v>
      </c>
      <c r="AW260">
        <v>2</v>
      </c>
      <c r="AX260">
        <v>47638931</v>
      </c>
      <c r="AY260">
        <v>1</v>
      </c>
      <c r="AZ260">
        <v>0</v>
      </c>
      <c r="BA260">
        <v>252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Y260*Source!I129</f>
        <v>4.5160500000000008</v>
      </c>
      <c r="CY260">
        <f>AB260</f>
        <v>6.82</v>
      </c>
      <c r="CZ260">
        <f>AF260</f>
        <v>6.82</v>
      </c>
      <c r="DA260">
        <f>AJ260</f>
        <v>1</v>
      </c>
      <c r="DB260">
        <f>ROUND((((ROUND(AT260*CZ260,2)*1.25)*1.15)*1.1),6)</f>
        <v>12.08075</v>
      </c>
      <c r="DC260">
        <f>ROUND((((ROUND(AT260*AG260,2)*1.25)*1.15)*1.1),6)</f>
        <v>0</v>
      </c>
    </row>
    <row r="261" spans="1:107" x14ac:dyDescent="0.2">
      <c r="A261">
        <f>ROW(Source!A129)</f>
        <v>129</v>
      </c>
      <c r="B261">
        <v>47641669</v>
      </c>
      <c r="C261">
        <v>47638917</v>
      </c>
      <c r="D261">
        <v>36837948</v>
      </c>
      <c r="E261">
        <v>1</v>
      </c>
      <c r="F261">
        <v>1</v>
      </c>
      <c r="G261">
        <v>1</v>
      </c>
      <c r="H261">
        <v>3</v>
      </c>
      <c r="I261" t="s">
        <v>817</v>
      </c>
      <c r="J261" t="s">
        <v>818</v>
      </c>
      <c r="K261" t="s">
        <v>819</v>
      </c>
      <c r="L261">
        <v>1348</v>
      </c>
      <c r="N261">
        <v>1009</v>
      </c>
      <c r="O261" t="s">
        <v>19</v>
      </c>
      <c r="P261" t="s">
        <v>19</v>
      </c>
      <c r="Q261">
        <v>1000</v>
      </c>
      <c r="W261">
        <v>0</v>
      </c>
      <c r="X261">
        <v>-1655298345</v>
      </c>
      <c r="Y261">
        <v>1.3200000000000002E-2</v>
      </c>
      <c r="AA261">
        <v>15620</v>
      </c>
      <c r="AB261">
        <v>0</v>
      </c>
      <c r="AC261">
        <v>0</v>
      </c>
      <c r="AD261">
        <v>0</v>
      </c>
      <c r="AE261">
        <v>15620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1.2E-2</v>
      </c>
      <c r="AU261" t="s">
        <v>220</v>
      </c>
      <c r="AV261">
        <v>0</v>
      </c>
      <c r="AW261">
        <v>2</v>
      </c>
      <c r="AX261">
        <v>47638932</v>
      </c>
      <c r="AY261">
        <v>1</v>
      </c>
      <c r="AZ261">
        <v>0</v>
      </c>
      <c r="BA261">
        <v>253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Y261*Source!I129</f>
        <v>3.3660000000000002E-2</v>
      </c>
      <c r="CY261">
        <f>AA261</f>
        <v>15620</v>
      </c>
      <c r="CZ261">
        <f>AE261</f>
        <v>15620</v>
      </c>
      <c r="DA261">
        <f>AI261</f>
        <v>1</v>
      </c>
      <c r="DB261">
        <f>ROUND((ROUND(AT261*CZ261,2)*1.1),6)</f>
        <v>206.184</v>
      </c>
      <c r="DC261">
        <f>ROUND((ROUND(AT261*AG261,2)*1.1),6)</f>
        <v>0</v>
      </c>
    </row>
    <row r="262" spans="1:107" x14ac:dyDescent="0.2">
      <c r="A262">
        <f>ROW(Source!A129)</f>
        <v>129</v>
      </c>
      <c r="B262">
        <v>47641669</v>
      </c>
      <c r="C262">
        <v>47638917</v>
      </c>
      <c r="D262">
        <v>36839083</v>
      </c>
      <c r="E262">
        <v>1</v>
      </c>
      <c r="F262">
        <v>1</v>
      </c>
      <c r="G262">
        <v>1</v>
      </c>
      <c r="H262">
        <v>3</v>
      </c>
      <c r="I262" t="s">
        <v>950</v>
      </c>
      <c r="J262" t="s">
        <v>951</v>
      </c>
      <c r="K262" t="s">
        <v>952</v>
      </c>
      <c r="L262">
        <v>1348</v>
      </c>
      <c r="N262">
        <v>1009</v>
      </c>
      <c r="O262" t="s">
        <v>19</v>
      </c>
      <c r="P262" t="s">
        <v>19</v>
      </c>
      <c r="Q262">
        <v>1000</v>
      </c>
      <c r="W262">
        <v>0</v>
      </c>
      <c r="X262">
        <v>1262170789</v>
      </c>
      <c r="Y262">
        <v>2.2000000000000001E-3</v>
      </c>
      <c r="AA262">
        <v>7640</v>
      </c>
      <c r="AB262">
        <v>0</v>
      </c>
      <c r="AC262">
        <v>0</v>
      </c>
      <c r="AD262">
        <v>0</v>
      </c>
      <c r="AE262">
        <v>7640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2E-3</v>
      </c>
      <c r="AU262" t="s">
        <v>220</v>
      </c>
      <c r="AV262">
        <v>0</v>
      </c>
      <c r="AW262">
        <v>2</v>
      </c>
      <c r="AX262">
        <v>47638933</v>
      </c>
      <c r="AY262">
        <v>1</v>
      </c>
      <c r="AZ262">
        <v>0</v>
      </c>
      <c r="BA262">
        <v>254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Y262*Source!I129</f>
        <v>5.6099999999999995E-3</v>
      </c>
      <c r="CY262">
        <f>AA262</f>
        <v>7640</v>
      </c>
      <c r="CZ262">
        <f>AE262</f>
        <v>7640</v>
      </c>
      <c r="DA262">
        <f>AI262</f>
        <v>1</v>
      </c>
      <c r="DB262">
        <f>ROUND((ROUND(AT262*CZ262,2)*1.1),6)</f>
        <v>16.808</v>
      </c>
      <c r="DC262">
        <f>ROUND((ROUND(AT262*AG262,2)*1.1),6)</f>
        <v>0</v>
      </c>
    </row>
    <row r="263" spans="1:107" x14ac:dyDescent="0.2">
      <c r="A263">
        <f>ROW(Source!A130)</f>
        <v>130</v>
      </c>
      <c r="B263">
        <v>47636896</v>
      </c>
      <c r="C263">
        <v>47638934</v>
      </c>
      <c r="D263">
        <v>37064928</v>
      </c>
      <c r="E263">
        <v>1</v>
      </c>
      <c r="F263">
        <v>1</v>
      </c>
      <c r="G263">
        <v>1</v>
      </c>
      <c r="H263">
        <v>1</v>
      </c>
      <c r="I263" t="s">
        <v>823</v>
      </c>
      <c r="J263" t="s">
        <v>3</v>
      </c>
      <c r="K263" t="s">
        <v>824</v>
      </c>
      <c r="L263">
        <v>1191</v>
      </c>
      <c r="N263">
        <v>1013</v>
      </c>
      <c r="O263" t="s">
        <v>770</v>
      </c>
      <c r="P263" t="s">
        <v>770</v>
      </c>
      <c r="Q263">
        <v>1</v>
      </c>
      <c r="W263">
        <v>0</v>
      </c>
      <c r="X263">
        <v>145020957</v>
      </c>
      <c r="Y263">
        <v>11.143384999999999</v>
      </c>
      <c r="AA263">
        <v>0</v>
      </c>
      <c r="AB263">
        <v>0</v>
      </c>
      <c r="AC263">
        <v>0</v>
      </c>
      <c r="AD263">
        <v>9.07</v>
      </c>
      <c r="AE263">
        <v>0</v>
      </c>
      <c r="AF263">
        <v>0</v>
      </c>
      <c r="AG263">
        <v>0</v>
      </c>
      <c r="AH263">
        <v>9.07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3.83</v>
      </c>
      <c r="AU263" t="s">
        <v>232</v>
      </c>
      <c r="AV263">
        <v>1</v>
      </c>
      <c r="AW263">
        <v>2</v>
      </c>
      <c r="AX263">
        <v>47638944</v>
      </c>
      <c r="AY263">
        <v>1</v>
      </c>
      <c r="AZ263">
        <v>0</v>
      </c>
      <c r="BA263">
        <v>255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Y263*Source!I130</f>
        <v>28.415631749999996</v>
      </c>
      <c r="CY263">
        <f>AD263</f>
        <v>9.07</v>
      </c>
      <c r="CZ263">
        <f>AH263</f>
        <v>9.07</v>
      </c>
      <c r="DA263">
        <f>AL263</f>
        <v>1</v>
      </c>
      <c r="DB263">
        <f>ROUND((((ROUND(AT263*CZ263,2)*1.15)*1.15)*1.1*2),6)</f>
        <v>101.07603</v>
      </c>
      <c r="DC263">
        <f>ROUND((((ROUND(AT263*AG263,2)*1.15)*1.15)*1.1*2),6)</f>
        <v>0</v>
      </c>
    </row>
    <row r="264" spans="1:107" x14ac:dyDescent="0.2">
      <c r="A264">
        <f>ROW(Source!A130)</f>
        <v>130</v>
      </c>
      <c r="B264">
        <v>47636896</v>
      </c>
      <c r="C264">
        <v>47638934</v>
      </c>
      <c r="D264">
        <v>37064876</v>
      </c>
      <c r="E264">
        <v>1</v>
      </c>
      <c r="F264">
        <v>1</v>
      </c>
      <c r="G264">
        <v>1</v>
      </c>
      <c r="H264">
        <v>1</v>
      </c>
      <c r="I264" t="s">
        <v>771</v>
      </c>
      <c r="J264" t="s">
        <v>3</v>
      </c>
      <c r="K264" t="s">
        <v>772</v>
      </c>
      <c r="L264">
        <v>1191</v>
      </c>
      <c r="N264">
        <v>1013</v>
      </c>
      <c r="O264" t="s">
        <v>770</v>
      </c>
      <c r="P264" t="s">
        <v>770</v>
      </c>
      <c r="Q264">
        <v>1</v>
      </c>
      <c r="W264">
        <v>0</v>
      </c>
      <c r="X264">
        <v>-1417349443</v>
      </c>
      <c r="Y264">
        <v>0.02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0.02</v>
      </c>
      <c r="AU264" t="s">
        <v>3</v>
      </c>
      <c r="AV264">
        <v>2</v>
      </c>
      <c r="AW264">
        <v>2</v>
      </c>
      <c r="AX264">
        <v>47638945</v>
      </c>
      <c r="AY264">
        <v>1</v>
      </c>
      <c r="AZ264">
        <v>2048</v>
      </c>
      <c r="BA264">
        <v>256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Y264*Source!I130</f>
        <v>5.0999999999999997E-2</v>
      </c>
      <c r="CY264">
        <f>AD264</f>
        <v>0</v>
      </c>
      <c r="CZ264">
        <f>AH264</f>
        <v>0</v>
      </c>
      <c r="DA264">
        <f>AL264</f>
        <v>1</v>
      </c>
      <c r="DB264">
        <f>ROUND(ROUND(AT264*CZ264,2),6)</f>
        <v>0</v>
      </c>
      <c r="DC264">
        <f>ROUND(ROUND(AT264*AG264,2),6)</f>
        <v>0</v>
      </c>
    </row>
    <row r="265" spans="1:107" x14ac:dyDescent="0.2">
      <c r="A265">
        <f>ROW(Source!A130)</f>
        <v>130</v>
      </c>
      <c r="B265">
        <v>47636896</v>
      </c>
      <c r="C265">
        <v>47638934</v>
      </c>
      <c r="D265">
        <v>36882356</v>
      </c>
      <c r="E265">
        <v>1</v>
      </c>
      <c r="F265">
        <v>1</v>
      </c>
      <c r="G265">
        <v>1</v>
      </c>
      <c r="H265">
        <v>2</v>
      </c>
      <c r="I265" t="s">
        <v>941</v>
      </c>
      <c r="J265" t="s">
        <v>942</v>
      </c>
      <c r="K265" t="s">
        <v>943</v>
      </c>
      <c r="L265">
        <v>1368</v>
      </c>
      <c r="N265">
        <v>1011</v>
      </c>
      <c r="O265" t="s">
        <v>776</v>
      </c>
      <c r="P265" t="s">
        <v>776</v>
      </c>
      <c r="Q265">
        <v>1</v>
      </c>
      <c r="W265">
        <v>0</v>
      </c>
      <c r="X265">
        <v>1047452784</v>
      </c>
      <c r="Y265">
        <v>3.1625E-2</v>
      </c>
      <c r="AA265">
        <v>0</v>
      </c>
      <c r="AB265">
        <v>1.7</v>
      </c>
      <c r="AC265">
        <v>0</v>
      </c>
      <c r="AD265">
        <v>0</v>
      </c>
      <c r="AE265">
        <v>0</v>
      </c>
      <c r="AF265">
        <v>1.7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0.01</v>
      </c>
      <c r="AU265" t="s">
        <v>231</v>
      </c>
      <c r="AV265">
        <v>0</v>
      </c>
      <c r="AW265">
        <v>2</v>
      </c>
      <c r="AX265">
        <v>47638946</v>
      </c>
      <c r="AY265">
        <v>1</v>
      </c>
      <c r="AZ265">
        <v>0</v>
      </c>
      <c r="BA265">
        <v>257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Y265*Source!I130</f>
        <v>8.064375E-2</v>
      </c>
      <c r="CY265">
        <f>AB265</f>
        <v>1.7</v>
      </c>
      <c r="CZ265">
        <f>AF265</f>
        <v>1.7</v>
      </c>
      <c r="DA265">
        <f>AJ265</f>
        <v>1</v>
      </c>
      <c r="DB265">
        <f>ROUND((((ROUND(AT265*CZ265,2)*1.25)*1.15)*1.1*2),6)</f>
        <v>6.3250000000000001E-2</v>
      </c>
      <c r="DC265">
        <f>ROUND((((ROUND(AT265*AG265,2)*1.25)*1.15)*1.1*2),6)</f>
        <v>0</v>
      </c>
    </row>
    <row r="266" spans="1:107" x14ac:dyDescent="0.2">
      <c r="A266">
        <f>ROW(Source!A130)</f>
        <v>130</v>
      </c>
      <c r="B266">
        <v>47636896</v>
      </c>
      <c r="C266">
        <v>47638934</v>
      </c>
      <c r="D266">
        <v>36882383</v>
      </c>
      <c r="E266">
        <v>1</v>
      </c>
      <c r="F266">
        <v>1</v>
      </c>
      <c r="G266">
        <v>1</v>
      </c>
      <c r="H266">
        <v>2</v>
      </c>
      <c r="I266" t="s">
        <v>944</v>
      </c>
      <c r="J266" t="s">
        <v>945</v>
      </c>
      <c r="K266" t="s">
        <v>946</v>
      </c>
      <c r="L266">
        <v>1368</v>
      </c>
      <c r="N266">
        <v>1011</v>
      </c>
      <c r="O266" t="s">
        <v>776</v>
      </c>
      <c r="P266" t="s">
        <v>776</v>
      </c>
      <c r="Q266">
        <v>1</v>
      </c>
      <c r="W266">
        <v>0</v>
      </c>
      <c r="X266">
        <v>-665367104</v>
      </c>
      <c r="Y266">
        <v>3.1625E-2</v>
      </c>
      <c r="AA266">
        <v>0</v>
      </c>
      <c r="AB266">
        <v>89.99</v>
      </c>
      <c r="AC266">
        <v>10.06</v>
      </c>
      <c r="AD266">
        <v>0</v>
      </c>
      <c r="AE266">
        <v>0</v>
      </c>
      <c r="AF266">
        <v>89.99</v>
      </c>
      <c r="AG266">
        <v>10.06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0.01</v>
      </c>
      <c r="AU266" t="s">
        <v>231</v>
      </c>
      <c r="AV266">
        <v>0</v>
      </c>
      <c r="AW266">
        <v>2</v>
      </c>
      <c r="AX266">
        <v>47638947</v>
      </c>
      <c r="AY266">
        <v>1</v>
      </c>
      <c r="AZ266">
        <v>0</v>
      </c>
      <c r="BA266">
        <v>258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Y266*Source!I130</f>
        <v>8.064375E-2</v>
      </c>
      <c r="CY266">
        <f>AB266</f>
        <v>89.99</v>
      </c>
      <c r="CZ266">
        <f>AF266</f>
        <v>89.99</v>
      </c>
      <c r="DA266">
        <f>AJ266</f>
        <v>1</v>
      </c>
      <c r="DB266">
        <f>ROUND((((ROUND(AT266*CZ266,2)*1.25)*1.15)*1.1*2),6)</f>
        <v>2.8462499999999999</v>
      </c>
      <c r="DC266">
        <f>ROUND((((ROUND(AT266*AG266,2)*1.25)*1.15)*1.1*2),6)</f>
        <v>0.31624999999999998</v>
      </c>
    </row>
    <row r="267" spans="1:107" x14ac:dyDescent="0.2">
      <c r="A267">
        <f>ROW(Source!A130)</f>
        <v>130</v>
      </c>
      <c r="B267">
        <v>47636896</v>
      </c>
      <c r="C267">
        <v>47638934</v>
      </c>
      <c r="D267">
        <v>36883554</v>
      </c>
      <c r="E267">
        <v>1</v>
      </c>
      <c r="F267">
        <v>1</v>
      </c>
      <c r="G267">
        <v>1</v>
      </c>
      <c r="H267">
        <v>2</v>
      </c>
      <c r="I267" t="s">
        <v>780</v>
      </c>
      <c r="J267" t="s">
        <v>781</v>
      </c>
      <c r="K267" t="s">
        <v>782</v>
      </c>
      <c r="L267">
        <v>1368</v>
      </c>
      <c r="N267">
        <v>1011</v>
      </c>
      <c r="O267" t="s">
        <v>776</v>
      </c>
      <c r="P267" t="s">
        <v>776</v>
      </c>
      <c r="Q267">
        <v>1</v>
      </c>
      <c r="W267">
        <v>0</v>
      </c>
      <c r="X267">
        <v>1372534845</v>
      </c>
      <c r="Y267">
        <v>3.1625E-2</v>
      </c>
      <c r="AA267">
        <v>0</v>
      </c>
      <c r="AB267">
        <v>65.709999999999994</v>
      </c>
      <c r="AC267">
        <v>11.6</v>
      </c>
      <c r="AD267">
        <v>0</v>
      </c>
      <c r="AE267">
        <v>0</v>
      </c>
      <c r="AF267">
        <v>65.709999999999994</v>
      </c>
      <c r="AG267">
        <v>11.6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0.01</v>
      </c>
      <c r="AU267" t="s">
        <v>231</v>
      </c>
      <c r="AV267">
        <v>0</v>
      </c>
      <c r="AW267">
        <v>2</v>
      </c>
      <c r="AX267">
        <v>47638948</v>
      </c>
      <c r="AY267">
        <v>1</v>
      </c>
      <c r="AZ267">
        <v>0</v>
      </c>
      <c r="BA267">
        <v>259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Y267*Source!I130</f>
        <v>8.064375E-2</v>
      </c>
      <c r="CY267">
        <f>AB267</f>
        <v>65.709999999999994</v>
      </c>
      <c r="CZ267">
        <f>AF267</f>
        <v>65.709999999999994</v>
      </c>
      <c r="DA267">
        <f>AJ267</f>
        <v>1</v>
      </c>
      <c r="DB267">
        <f>ROUND((((ROUND(AT267*CZ267,2)*1.25)*1.15)*1.1*2),6)</f>
        <v>2.08725</v>
      </c>
      <c r="DC267">
        <f>ROUND((((ROUND(AT267*AG267,2)*1.25)*1.15)*1.1*2),6)</f>
        <v>0.3795</v>
      </c>
    </row>
    <row r="268" spans="1:107" x14ac:dyDescent="0.2">
      <c r="A268">
        <f>ROW(Source!A130)</f>
        <v>130</v>
      </c>
      <c r="B268">
        <v>47636896</v>
      </c>
      <c r="C268">
        <v>47638934</v>
      </c>
      <c r="D268">
        <v>36884416</v>
      </c>
      <c r="E268">
        <v>1</v>
      </c>
      <c r="F268">
        <v>1</v>
      </c>
      <c r="G268">
        <v>1</v>
      </c>
      <c r="H268">
        <v>2</v>
      </c>
      <c r="I268" t="s">
        <v>947</v>
      </c>
      <c r="J268" t="s">
        <v>948</v>
      </c>
      <c r="K268" t="s">
        <v>949</v>
      </c>
      <c r="L268">
        <v>1368</v>
      </c>
      <c r="N268">
        <v>1011</v>
      </c>
      <c r="O268" t="s">
        <v>776</v>
      </c>
      <c r="P268" t="s">
        <v>776</v>
      </c>
      <c r="Q268">
        <v>1</v>
      </c>
      <c r="W268">
        <v>0</v>
      </c>
      <c r="X268">
        <v>271748449</v>
      </c>
      <c r="Y268">
        <v>2.055625</v>
      </c>
      <c r="AA268">
        <v>0</v>
      </c>
      <c r="AB268">
        <v>6.82</v>
      </c>
      <c r="AC268">
        <v>0</v>
      </c>
      <c r="AD268">
        <v>0</v>
      </c>
      <c r="AE268">
        <v>0</v>
      </c>
      <c r="AF268">
        <v>6.82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0.65</v>
      </c>
      <c r="AU268" t="s">
        <v>231</v>
      </c>
      <c r="AV268">
        <v>0</v>
      </c>
      <c r="AW268">
        <v>2</v>
      </c>
      <c r="AX268">
        <v>47638949</v>
      </c>
      <c r="AY268">
        <v>1</v>
      </c>
      <c r="AZ268">
        <v>0</v>
      </c>
      <c r="BA268">
        <v>260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Y268*Source!I130</f>
        <v>5.2418437500000001</v>
      </c>
      <c r="CY268">
        <f>AB268</f>
        <v>6.82</v>
      </c>
      <c r="CZ268">
        <f>AF268</f>
        <v>6.82</v>
      </c>
      <c r="DA268">
        <f>AJ268</f>
        <v>1</v>
      </c>
      <c r="DB268">
        <f>ROUND((((ROUND(AT268*CZ268,2)*1.25)*1.15)*1.1*2),6)</f>
        <v>14.009874999999999</v>
      </c>
      <c r="DC268">
        <f>ROUND((((ROUND(AT268*AG268,2)*1.25)*1.15)*1.1*2),6)</f>
        <v>0</v>
      </c>
    </row>
    <row r="269" spans="1:107" x14ac:dyDescent="0.2">
      <c r="A269">
        <f>ROW(Source!A130)</f>
        <v>130</v>
      </c>
      <c r="B269">
        <v>47636896</v>
      </c>
      <c r="C269">
        <v>47638934</v>
      </c>
      <c r="D269">
        <v>36838546</v>
      </c>
      <c r="E269">
        <v>1</v>
      </c>
      <c r="F269">
        <v>1</v>
      </c>
      <c r="G269">
        <v>1</v>
      </c>
      <c r="H269">
        <v>3</v>
      </c>
      <c r="I269" t="s">
        <v>238</v>
      </c>
      <c r="J269" t="s">
        <v>240</v>
      </c>
      <c r="K269" t="s">
        <v>239</v>
      </c>
      <c r="L269">
        <v>1348</v>
      </c>
      <c r="N269">
        <v>1009</v>
      </c>
      <c r="O269" t="s">
        <v>19</v>
      </c>
      <c r="P269" t="s">
        <v>19</v>
      </c>
      <c r="Q269">
        <v>1000</v>
      </c>
      <c r="W269">
        <v>1</v>
      </c>
      <c r="X269">
        <v>314961973</v>
      </c>
      <c r="Y269">
        <v>-4.1800000000000004E-2</v>
      </c>
      <c r="AA269">
        <v>14312.87</v>
      </c>
      <c r="AB269">
        <v>0</v>
      </c>
      <c r="AC269">
        <v>0</v>
      </c>
      <c r="AD269">
        <v>0</v>
      </c>
      <c r="AE269">
        <v>14312.87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-1.9E-2</v>
      </c>
      <c r="AU269" t="s">
        <v>230</v>
      </c>
      <c r="AV269">
        <v>0</v>
      </c>
      <c r="AW269">
        <v>2</v>
      </c>
      <c r="AX269">
        <v>47638950</v>
      </c>
      <c r="AY269">
        <v>1</v>
      </c>
      <c r="AZ269">
        <v>6144</v>
      </c>
      <c r="BA269">
        <v>261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Y269*Source!I130</f>
        <v>-0.10659</v>
      </c>
      <c r="CY269">
        <f>AA269</f>
        <v>14312.87</v>
      </c>
      <c r="CZ269">
        <f>AE269</f>
        <v>14312.87</v>
      </c>
      <c r="DA269">
        <f>AI269</f>
        <v>1</v>
      </c>
      <c r="DB269">
        <f>ROUND((ROUND(AT269*CZ269,2)*1.1*2),6)</f>
        <v>-598.26800000000003</v>
      </c>
      <c r="DC269">
        <f>ROUND((ROUND(AT269*AG269,2)*1.1*2),6)</f>
        <v>0</v>
      </c>
    </row>
    <row r="270" spans="1:107" x14ac:dyDescent="0.2">
      <c r="A270">
        <f>ROW(Source!A130)</f>
        <v>130</v>
      </c>
      <c r="B270">
        <v>47636896</v>
      </c>
      <c r="C270">
        <v>47638934</v>
      </c>
      <c r="D270">
        <v>36838551</v>
      </c>
      <c r="E270">
        <v>1</v>
      </c>
      <c r="F270">
        <v>1</v>
      </c>
      <c r="G270">
        <v>1</v>
      </c>
      <c r="H270">
        <v>3</v>
      </c>
      <c r="I270" t="s">
        <v>234</v>
      </c>
      <c r="J270" t="s">
        <v>236</v>
      </c>
      <c r="K270" t="s">
        <v>235</v>
      </c>
      <c r="L270">
        <v>1348</v>
      </c>
      <c r="N270">
        <v>1009</v>
      </c>
      <c r="O270" t="s">
        <v>19</v>
      </c>
      <c r="P270" t="s">
        <v>19</v>
      </c>
      <c r="Q270">
        <v>1000</v>
      </c>
      <c r="W270">
        <v>0</v>
      </c>
      <c r="X270">
        <v>-1644319245</v>
      </c>
      <c r="Y270">
        <v>4.1800000000000004E-2</v>
      </c>
      <c r="AA270">
        <v>16303</v>
      </c>
      <c r="AB270">
        <v>0</v>
      </c>
      <c r="AC270">
        <v>0</v>
      </c>
      <c r="AD270">
        <v>0</v>
      </c>
      <c r="AE270">
        <v>16303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1</v>
      </c>
      <c r="AQ270">
        <v>0</v>
      </c>
      <c r="AR270">
        <v>0</v>
      </c>
      <c r="AS270" t="s">
        <v>3</v>
      </c>
      <c r="AT270">
        <v>1.9E-2</v>
      </c>
      <c r="AU270" t="s">
        <v>230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3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Y270*Source!I130</f>
        <v>0.10659</v>
      </c>
      <c r="CY270">
        <f>AA270</f>
        <v>16303</v>
      </c>
      <c r="CZ270">
        <f>AE270</f>
        <v>16303</v>
      </c>
      <c r="DA270">
        <f>AI270</f>
        <v>1</v>
      </c>
      <c r="DB270">
        <f>ROUND((ROUND(AT270*CZ270,2)*1.1*2),6)</f>
        <v>681.47199999999998</v>
      </c>
      <c r="DC270">
        <f>ROUND((ROUND(AT270*AG270,2)*1.1*2),6)</f>
        <v>0</v>
      </c>
    </row>
    <row r="271" spans="1:107" x14ac:dyDescent="0.2">
      <c r="A271">
        <f>ROW(Source!A130)</f>
        <v>130</v>
      </c>
      <c r="B271">
        <v>47636896</v>
      </c>
      <c r="C271">
        <v>47638934</v>
      </c>
      <c r="D271">
        <v>36839186</v>
      </c>
      <c r="E271">
        <v>1</v>
      </c>
      <c r="F271">
        <v>1</v>
      </c>
      <c r="G271">
        <v>1</v>
      </c>
      <c r="H271">
        <v>3</v>
      </c>
      <c r="I271" t="s">
        <v>953</v>
      </c>
      <c r="J271" t="s">
        <v>954</v>
      </c>
      <c r="K271" t="s">
        <v>955</v>
      </c>
      <c r="L271">
        <v>1348</v>
      </c>
      <c r="N271">
        <v>1009</v>
      </c>
      <c r="O271" t="s">
        <v>19</v>
      </c>
      <c r="P271" t="s">
        <v>19</v>
      </c>
      <c r="Q271">
        <v>1000</v>
      </c>
      <c r="W271">
        <v>0</v>
      </c>
      <c r="X271">
        <v>-2124557522</v>
      </c>
      <c r="Y271">
        <v>3.0800000000000003E-3</v>
      </c>
      <c r="AA271">
        <v>6667</v>
      </c>
      <c r="AB271">
        <v>0</v>
      </c>
      <c r="AC271">
        <v>0</v>
      </c>
      <c r="AD271">
        <v>0</v>
      </c>
      <c r="AE271">
        <v>6667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1.4E-3</v>
      </c>
      <c r="AU271" t="s">
        <v>230</v>
      </c>
      <c r="AV271">
        <v>0</v>
      </c>
      <c r="AW271">
        <v>2</v>
      </c>
      <c r="AX271">
        <v>47638951</v>
      </c>
      <c r="AY271">
        <v>1</v>
      </c>
      <c r="AZ271">
        <v>0</v>
      </c>
      <c r="BA271">
        <v>262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Y271*Source!I130</f>
        <v>7.8539999999999999E-3</v>
      </c>
      <c r="CY271">
        <f>AA271</f>
        <v>6667</v>
      </c>
      <c r="CZ271">
        <f>AE271</f>
        <v>6667</v>
      </c>
      <c r="DA271">
        <f>AI271</f>
        <v>1</v>
      </c>
      <c r="DB271">
        <f>ROUND((ROUND(AT271*CZ271,2)*1.1*2),6)</f>
        <v>20.526</v>
      </c>
      <c r="DC271">
        <f>ROUND((ROUND(AT271*AG271,2)*1.1*2),6)</f>
        <v>0</v>
      </c>
    </row>
    <row r="272" spans="1:107" x14ac:dyDescent="0.2">
      <c r="A272">
        <f>ROW(Source!A131)</f>
        <v>131</v>
      </c>
      <c r="B272">
        <v>47641669</v>
      </c>
      <c r="C272">
        <v>47638934</v>
      </c>
      <c r="D272">
        <v>37064928</v>
      </c>
      <c r="E272">
        <v>1</v>
      </c>
      <c r="F272">
        <v>1</v>
      </c>
      <c r="G272">
        <v>1</v>
      </c>
      <c r="H272">
        <v>1</v>
      </c>
      <c r="I272" t="s">
        <v>823</v>
      </c>
      <c r="J272" t="s">
        <v>3</v>
      </c>
      <c r="K272" t="s">
        <v>824</v>
      </c>
      <c r="L272">
        <v>1191</v>
      </c>
      <c r="N272">
        <v>1013</v>
      </c>
      <c r="O272" t="s">
        <v>770</v>
      </c>
      <c r="P272" t="s">
        <v>770</v>
      </c>
      <c r="Q272">
        <v>1</v>
      </c>
      <c r="W272">
        <v>0</v>
      </c>
      <c r="X272">
        <v>145020957</v>
      </c>
      <c r="Y272">
        <v>11.143384999999999</v>
      </c>
      <c r="AA272">
        <v>0</v>
      </c>
      <c r="AB272">
        <v>0</v>
      </c>
      <c r="AC272">
        <v>0</v>
      </c>
      <c r="AD272">
        <v>9.07</v>
      </c>
      <c r="AE272">
        <v>0</v>
      </c>
      <c r="AF272">
        <v>0</v>
      </c>
      <c r="AG272">
        <v>0</v>
      </c>
      <c r="AH272">
        <v>9.07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3.83</v>
      </c>
      <c r="AU272" t="s">
        <v>232</v>
      </c>
      <c r="AV272">
        <v>1</v>
      </c>
      <c r="AW272">
        <v>2</v>
      </c>
      <c r="AX272">
        <v>47638944</v>
      </c>
      <c r="AY272">
        <v>1</v>
      </c>
      <c r="AZ272">
        <v>0</v>
      </c>
      <c r="BA272">
        <v>263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Y272*Source!I131</f>
        <v>28.415631749999996</v>
      </c>
      <c r="CY272">
        <f>AD272</f>
        <v>9.07</v>
      </c>
      <c r="CZ272">
        <f>AH272</f>
        <v>9.07</v>
      </c>
      <c r="DA272">
        <f>AL272</f>
        <v>1</v>
      </c>
      <c r="DB272">
        <f>ROUND((((ROUND(AT272*CZ272,2)*1.15)*1.15)*1.1*2),6)</f>
        <v>101.07603</v>
      </c>
      <c r="DC272">
        <f>ROUND((((ROUND(AT272*AG272,2)*1.15)*1.15)*1.1*2),6)</f>
        <v>0</v>
      </c>
    </row>
    <row r="273" spans="1:107" x14ac:dyDescent="0.2">
      <c r="A273">
        <f>ROW(Source!A131)</f>
        <v>131</v>
      </c>
      <c r="B273">
        <v>47641669</v>
      </c>
      <c r="C273">
        <v>47638934</v>
      </c>
      <c r="D273">
        <v>37064876</v>
      </c>
      <c r="E273">
        <v>1</v>
      </c>
      <c r="F273">
        <v>1</v>
      </c>
      <c r="G273">
        <v>1</v>
      </c>
      <c r="H273">
        <v>1</v>
      </c>
      <c r="I273" t="s">
        <v>771</v>
      </c>
      <c r="J273" t="s">
        <v>3</v>
      </c>
      <c r="K273" t="s">
        <v>772</v>
      </c>
      <c r="L273">
        <v>1191</v>
      </c>
      <c r="N273">
        <v>1013</v>
      </c>
      <c r="O273" t="s">
        <v>770</v>
      </c>
      <c r="P273" t="s">
        <v>770</v>
      </c>
      <c r="Q273">
        <v>1</v>
      </c>
      <c r="W273">
        <v>0</v>
      </c>
      <c r="X273">
        <v>-1417349443</v>
      </c>
      <c r="Y273">
        <v>0.02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0.02</v>
      </c>
      <c r="AU273" t="s">
        <v>3</v>
      </c>
      <c r="AV273">
        <v>2</v>
      </c>
      <c r="AW273">
        <v>2</v>
      </c>
      <c r="AX273">
        <v>47638945</v>
      </c>
      <c r="AY273">
        <v>1</v>
      </c>
      <c r="AZ273">
        <v>2048</v>
      </c>
      <c r="BA273">
        <v>264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Y273*Source!I131</f>
        <v>5.0999999999999997E-2</v>
      </c>
      <c r="CY273">
        <f>AD273</f>
        <v>0</v>
      </c>
      <c r="CZ273">
        <f>AH273</f>
        <v>0</v>
      </c>
      <c r="DA273">
        <f>AL273</f>
        <v>1</v>
      </c>
      <c r="DB273">
        <f>ROUND(ROUND(AT273*CZ273,2),6)</f>
        <v>0</v>
      </c>
      <c r="DC273">
        <f>ROUND(ROUND(AT273*AG273,2),6)</f>
        <v>0</v>
      </c>
    </row>
    <row r="274" spans="1:107" x14ac:dyDescent="0.2">
      <c r="A274">
        <f>ROW(Source!A131)</f>
        <v>131</v>
      </c>
      <c r="B274">
        <v>47641669</v>
      </c>
      <c r="C274">
        <v>47638934</v>
      </c>
      <c r="D274">
        <v>36882356</v>
      </c>
      <c r="E274">
        <v>1</v>
      </c>
      <c r="F274">
        <v>1</v>
      </c>
      <c r="G274">
        <v>1</v>
      </c>
      <c r="H274">
        <v>2</v>
      </c>
      <c r="I274" t="s">
        <v>941</v>
      </c>
      <c r="J274" t="s">
        <v>942</v>
      </c>
      <c r="K274" t="s">
        <v>943</v>
      </c>
      <c r="L274">
        <v>1368</v>
      </c>
      <c r="N274">
        <v>1011</v>
      </c>
      <c r="O274" t="s">
        <v>776</v>
      </c>
      <c r="P274" t="s">
        <v>776</v>
      </c>
      <c r="Q274">
        <v>1</v>
      </c>
      <c r="W274">
        <v>0</v>
      </c>
      <c r="X274">
        <v>1047452784</v>
      </c>
      <c r="Y274">
        <v>3.1625E-2</v>
      </c>
      <c r="AA274">
        <v>0</v>
      </c>
      <c r="AB274">
        <v>1.7</v>
      </c>
      <c r="AC274">
        <v>0</v>
      </c>
      <c r="AD274">
        <v>0</v>
      </c>
      <c r="AE274">
        <v>0</v>
      </c>
      <c r="AF274">
        <v>1.7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0.01</v>
      </c>
      <c r="AU274" t="s">
        <v>231</v>
      </c>
      <c r="AV274">
        <v>0</v>
      </c>
      <c r="AW274">
        <v>2</v>
      </c>
      <c r="AX274">
        <v>47638946</v>
      </c>
      <c r="AY274">
        <v>1</v>
      </c>
      <c r="AZ274">
        <v>0</v>
      </c>
      <c r="BA274">
        <v>265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Y274*Source!I131</f>
        <v>8.064375E-2</v>
      </c>
      <c r="CY274">
        <f>AB274</f>
        <v>1.7</v>
      </c>
      <c r="CZ274">
        <f>AF274</f>
        <v>1.7</v>
      </c>
      <c r="DA274">
        <f>AJ274</f>
        <v>1</v>
      </c>
      <c r="DB274">
        <f>ROUND((((ROUND(AT274*CZ274,2)*1.25)*1.15)*1.1*2),6)</f>
        <v>6.3250000000000001E-2</v>
      </c>
      <c r="DC274">
        <f>ROUND((((ROUND(AT274*AG274,2)*1.25)*1.15)*1.1*2),6)</f>
        <v>0</v>
      </c>
    </row>
    <row r="275" spans="1:107" x14ac:dyDescent="0.2">
      <c r="A275">
        <f>ROW(Source!A131)</f>
        <v>131</v>
      </c>
      <c r="B275">
        <v>47641669</v>
      </c>
      <c r="C275">
        <v>47638934</v>
      </c>
      <c r="D275">
        <v>36882383</v>
      </c>
      <c r="E275">
        <v>1</v>
      </c>
      <c r="F275">
        <v>1</v>
      </c>
      <c r="G275">
        <v>1</v>
      </c>
      <c r="H275">
        <v>2</v>
      </c>
      <c r="I275" t="s">
        <v>944</v>
      </c>
      <c r="J275" t="s">
        <v>945</v>
      </c>
      <c r="K275" t="s">
        <v>946</v>
      </c>
      <c r="L275">
        <v>1368</v>
      </c>
      <c r="N275">
        <v>1011</v>
      </c>
      <c r="O275" t="s">
        <v>776</v>
      </c>
      <c r="P275" t="s">
        <v>776</v>
      </c>
      <c r="Q275">
        <v>1</v>
      </c>
      <c r="W275">
        <v>0</v>
      </c>
      <c r="X275">
        <v>-665367104</v>
      </c>
      <c r="Y275">
        <v>3.1625E-2</v>
      </c>
      <c r="AA275">
        <v>0</v>
      </c>
      <c r="AB275">
        <v>89.99</v>
      </c>
      <c r="AC275">
        <v>10.06</v>
      </c>
      <c r="AD275">
        <v>0</v>
      </c>
      <c r="AE275">
        <v>0</v>
      </c>
      <c r="AF275">
        <v>89.99</v>
      </c>
      <c r="AG275">
        <v>10.06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0.01</v>
      </c>
      <c r="AU275" t="s">
        <v>231</v>
      </c>
      <c r="AV275">
        <v>0</v>
      </c>
      <c r="AW275">
        <v>2</v>
      </c>
      <c r="AX275">
        <v>47638947</v>
      </c>
      <c r="AY275">
        <v>1</v>
      </c>
      <c r="AZ275">
        <v>0</v>
      </c>
      <c r="BA275">
        <v>266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Y275*Source!I131</f>
        <v>8.064375E-2</v>
      </c>
      <c r="CY275">
        <f>AB275</f>
        <v>89.99</v>
      </c>
      <c r="CZ275">
        <f>AF275</f>
        <v>89.99</v>
      </c>
      <c r="DA275">
        <f>AJ275</f>
        <v>1</v>
      </c>
      <c r="DB275">
        <f>ROUND((((ROUND(AT275*CZ275,2)*1.25)*1.15)*1.1*2),6)</f>
        <v>2.8462499999999999</v>
      </c>
      <c r="DC275">
        <f>ROUND((((ROUND(AT275*AG275,2)*1.25)*1.15)*1.1*2),6)</f>
        <v>0.31624999999999998</v>
      </c>
    </row>
    <row r="276" spans="1:107" x14ac:dyDescent="0.2">
      <c r="A276">
        <f>ROW(Source!A131)</f>
        <v>131</v>
      </c>
      <c r="B276">
        <v>47641669</v>
      </c>
      <c r="C276">
        <v>47638934</v>
      </c>
      <c r="D276">
        <v>36883554</v>
      </c>
      <c r="E276">
        <v>1</v>
      </c>
      <c r="F276">
        <v>1</v>
      </c>
      <c r="G276">
        <v>1</v>
      </c>
      <c r="H276">
        <v>2</v>
      </c>
      <c r="I276" t="s">
        <v>780</v>
      </c>
      <c r="J276" t="s">
        <v>781</v>
      </c>
      <c r="K276" t="s">
        <v>782</v>
      </c>
      <c r="L276">
        <v>1368</v>
      </c>
      <c r="N276">
        <v>1011</v>
      </c>
      <c r="O276" t="s">
        <v>776</v>
      </c>
      <c r="P276" t="s">
        <v>776</v>
      </c>
      <c r="Q276">
        <v>1</v>
      </c>
      <c r="W276">
        <v>0</v>
      </c>
      <c r="X276">
        <v>1372534845</v>
      </c>
      <c r="Y276">
        <v>3.1625E-2</v>
      </c>
      <c r="AA276">
        <v>0</v>
      </c>
      <c r="AB276">
        <v>65.709999999999994</v>
      </c>
      <c r="AC276">
        <v>11.6</v>
      </c>
      <c r="AD276">
        <v>0</v>
      </c>
      <c r="AE276">
        <v>0</v>
      </c>
      <c r="AF276">
        <v>65.709999999999994</v>
      </c>
      <c r="AG276">
        <v>11.6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0.01</v>
      </c>
      <c r="AU276" t="s">
        <v>231</v>
      </c>
      <c r="AV276">
        <v>0</v>
      </c>
      <c r="AW276">
        <v>2</v>
      </c>
      <c r="AX276">
        <v>47638948</v>
      </c>
      <c r="AY276">
        <v>1</v>
      </c>
      <c r="AZ276">
        <v>0</v>
      </c>
      <c r="BA276">
        <v>267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Y276*Source!I131</f>
        <v>8.064375E-2</v>
      </c>
      <c r="CY276">
        <f>AB276</f>
        <v>65.709999999999994</v>
      </c>
      <c r="CZ276">
        <f>AF276</f>
        <v>65.709999999999994</v>
      </c>
      <c r="DA276">
        <f>AJ276</f>
        <v>1</v>
      </c>
      <c r="DB276">
        <f>ROUND((((ROUND(AT276*CZ276,2)*1.25)*1.15)*1.1*2),6)</f>
        <v>2.08725</v>
      </c>
      <c r="DC276">
        <f>ROUND((((ROUND(AT276*AG276,2)*1.25)*1.15)*1.1*2),6)</f>
        <v>0.3795</v>
      </c>
    </row>
    <row r="277" spans="1:107" x14ac:dyDescent="0.2">
      <c r="A277">
        <f>ROW(Source!A131)</f>
        <v>131</v>
      </c>
      <c r="B277">
        <v>47641669</v>
      </c>
      <c r="C277">
        <v>47638934</v>
      </c>
      <c r="D277">
        <v>36884416</v>
      </c>
      <c r="E277">
        <v>1</v>
      </c>
      <c r="F277">
        <v>1</v>
      </c>
      <c r="G277">
        <v>1</v>
      </c>
      <c r="H277">
        <v>2</v>
      </c>
      <c r="I277" t="s">
        <v>947</v>
      </c>
      <c r="J277" t="s">
        <v>948</v>
      </c>
      <c r="K277" t="s">
        <v>949</v>
      </c>
      <c r="L277">
        <v>1368</v>
      </c>
      <c r="N277">
        <v>1011</v>
      </c>
      <c r="O277" t="s">
        <v>776</v>
      </c>
      <c r="P277" t="s">
        <v>776</v>
      </c>
      <c r="Q277">
        <v>1</v>
      </c>
      <c r="W277">
        <v>0</v>
      </c>
      <c r="X277">
        <v>271748449</v>
      </c>
      <c r="Y277">
        <v>2.055625</v>
      </c>
      <c r="AA277">
        <v>0</v>
      </c>
      <c r="AB277">
        <v>6.82</v>
      </c>
      <c r="AC277">
        <v>0</v>
      </c>
      <c r="AD277">
        <v>0</v>
      </c>
      <c r="AE277">
        <v>0</v>
      </c>
      <c r="AF277">
        <v>6.82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0.65</v>
      </c>
      <c r="AU277" t="s">
        <v>231</v>
      </c>
      <c r="AV277">
        <v>0</v>
      </c>
      <c r="AW277">
        <v>2</v>
      </c>
      <c r="AX277">
        <v>47638949</v>
      </c>
      <c r="AY277">
        <v>1</v>
      </c>
      <c r="AZ277">
        <v>0</v>
      </c>
      <c r="BA277">
        <v>268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Y277*Source!I131</f>
        <v>5.2418437500000001</v>
      </c>
      <c r="CY277">
        <f>AB277</f>
        <v>6.82</v>
      </c>
      <c r="CZ277">
        <f>AF277</f>
        <v>6.82</v>
      </c>
      <c r="DA277">
        <f>AJ277</f>
        <v>1</v>
      </c>
      <c r="DB277">
        <f>ROUND((((ROUND(AT277*CZ277,2)*1.25)*1.15)*1.1*2),6)</f>
        <v>14.009874999999999</v>
      </c>
      <c r="DC277">
        <f>ROUND((((ROUND(AT277*AG277,2)*1.25)*1.15)*1.1*2),6)</f>
        <v>0</v>
      </c>
    </row>
    <row r="278" spans="1:107" x14ac:dyDescent="0.2">
      <c r="A278">
        <f>ROW(Source!A131)</f>
        <v>131</v>
      </c>
      <c r="B278">
        <v>47641669</v>
      </c>
      <c r="C278">
        <v>47638934</v>
      </c>
      <c r="D278">
        <v>36838546</v>
      </c>
      <c r="E278">
        <v>1</v>
      </c>
      <c r="F278">
        <v>1</v>
      </c>
      <c r="G278">
        <v>1</v>
      </c>
      <c r="H278">
        <v>3</v>
      </c>
      <c r="I278" t="s">
        <v>238</v>
      </c>
      <c r="J278" t="s">
        <v>240</v>
      </c>
      <c r="K278" t="s">
        <v>239</v>
      </c>
      <c r="L278">
        <v>1348</v>
      </c>
      <c r="N278">
        <v>1009</v>
      </c>
      <c r="O278" t="s">
        <v>19</v>
      </c>
      <c r="P278" t="s">
        <v>19</v>
      </c>
      <c r="Q278">
        <v>1000</v>
      </c>
      <c r="W278">
        <v>1</v>
      </c>
      <c r="X278">
        <v>314961973</v>
      </c>
      <c r="Y278">
        <v>-4.1800000000000004E-2</v>
      </c>
      <c r="AA278">
        <v>14312.87</v>
      </c>
      <c r="AB278">
        <v>0</v>
      </c>
      <c r="AC278">
        <v>0</v>
      </c>
      <c r="AD278">
        <v>0</v>
      </c>
      <c r="AE278">
        <v>14312.87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3</v>
      </c>
      <c r="AT278">
        <v>-1.9E-2</v>
      </c>
      <c r="AU278" t="s">
        <v>230</v>
      </c>
      <c r="AV278">
        <v>0</v>
      </c>
      <c r="AW278">
        <v>2</v>
      </c>
      <c r="AX278">
        <v>47638950</v>
      </c>
      <c r="AY278">
        <v>1</v>
      </c>
      <c r="AZ278">
        <v>6144</v>
      </c>
      <c r="BA278">
        <v>269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Y278*Source!I131</f>
        <v>-0.10659</v>
      </c>
      <c r="CY278">
        <f>AA278</f>
        <v>14312.87</v>
      </c>
      <c r="CZ278">
        <f>AE278</f>
        <v>14312.87</v>
      </c>
      <c r="DA278">
        <f>AI278</f>
        <v>1</v>
      </c>
      <c r="DB278">
        <f>ROUND((ROUND(AT278*CZ278,2)*1.1*2),6)</f>
        <v>-598.26800000000003</v>
      </c>
      <c r="DC278">
        <f>ROUND((ROUND(AT278*AG278,2)*1.1*2),6)</f>
        <v>0</v>
      </c>
    </row>
    <row r="279" spans="1:107" x14ac:dyDescent="0.2">
      <c r="A279">
        <f>ROW(Source!A131)</f>
        <v>131</v>
      </c>
      <c r="B279">
        <v>47641669</v>
      </c>
      <c r="C279">
        <v>47638934</v>
      </c>
      <c r="D279">
        <v>36838551</v>
      </c>
      <c r="E279">
        <v>1</v>
      </c>
      <c r="F279">
        <v>1</v>
      </c>
      <c r="G279">
        <v>1</v>
      </c>
      <c r="H279">
        <v>3</v>
      </c>
      <c r="I279" t="s">
        <v>234</v>
      </c>
      <c r="J279" t="s">
        <v>236</v>
      </c>
      <c r="K279" t="s">
        <v>235</v>
      </c>
      <c r="L279">
        <v>1348</v>
      </c>
      <c r="N279">
        <v>1009</v>
      </c>
      <c r="O279" t="s">
        <v>19</v>
      </c>
      <c r="P279" t="s">
        <v>19</v>
      </c>
      <c r="Q279">
        <v>1000</v>
      </c>
      <c r="W279">
        <v>0</v>
      </c>
      <c r="X279">
        <v>-1644319245</v>
      </c>
      <c r="Y279">
        <v>4.1800000000000004E-2</v>
      </c>
      <c r="AA279">
        <v>16303</v>
      </c>
      <c r="AB279">
        <v>0</v>
      </c>
      <c r="AC279">
        <v>0</v>
      </c>
      <c r="AD279">
        <v>0</v>
      </c>
      <c r="AE279">
        <v>16303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1</v>
      </c>
      <c r="AQ279">
        <v>0</v>
      </c>
      <c r="AR279">
        <v>0</v>
      </c>
      <c r="AS279" t="s">
        <v>3</v>
      </c>
      <c r="AT279">
        <v>1.9E-2</v>
      </c>
      <c r="AU279" t="s">
        <v>230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Y279*Source!I131</f>
        <v>0.10659</v>
      </c>
      <c r="CY279">
        <f>AA279</f>
        <v>16303</v>
      </c>
      <c r="CZ279">
        <f>AE279</f>
        <v>16303</v>
      </c>
      <c r="DA279">
        <f>AI279</f>
        <v>1</v>
      </c>
      <c r="DB279">
        <f>ROUND((ROUND(AT279*CZ279,2)*1.1*2),6)</f>
        <v>681.47199999999998</v>
      </c>
      <c r="DC279">
        <f>ROUND((ROUND(AT279*AG279,2)*1.1*2),6)</f>
        <v>0</v>
      </c>
    </row>
    <row r="280" spans="1:107" x14ac:dyDescent="0.2">
      <c r="A280">
        <f>ROW(Source!A131)</f>
        <v>131</v>
      </c>
      <c r="B280">
        <v>47641669</v>
      </c>
      <c r="C280">
        <v>47638934</v>
      </c>
      <c r="D280">
        <v>36839186</v>
      </c>
      <c r="E280">
        <v>1</v>
      </c>
      <c r="F280">
        <v>1</v>
      </c>
      <c r="G280">
        <v>1</v>
      </c>
      <c r="H280">
        <v>3</v>
      </c>
      <c r="I280" t="s">
        <v>953</v>
      </c>
      <c r="J280" t="s">
        <v>954</v>
      </c>
      <c r="K280" t="s">
        <v>955</v>
      </c>
      <c r="L280">
        <v>1348</v>
      </c>
      <c r="N280">
        <v>1009</v>
      </c>
      <c r="O280" t="s">
        <v>19</v>
      </c>
      <c r="P280" t="s">
        <v>19</v>
      </c>
      <c r="Q280">
        <v>1000</v>
      </c>
      <c r="W280">
        <v>0</v>
      </c>
      <c r="X280">
        <v>-2124557522</v>
      </c>
      <c r="Y280">
        <v>3.0800000000000003E-3</v>
      </c>
      <c r="AA280">
        <v>6667</v>
      </c>
      <c r="AB280">
        <v>0</v>
      </c>
      <c r="AC280">
        <v>0</v>
      </c>
      <c r="AD280">
        <v>0</v>
      </c>
      <c r="AE280">
        <v>6667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1.4E-3</v>
      </c>
      <c r="AU280" t="s">
        <v>230</v>
      </c>
      <c r="AV280">
        <v>0</v>
      </c>
      <c r="AW280">
        <v>2</v>
      </c>
      <c r="AX280">
        <v>47638951</v>
      </c>
      <c r="AY280">
        <v>1</v>
      </c>
      <c r="AZ280">
        <v>0</v>
      </c>
      <c r="BA280">
        <v>270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Y280*Source!I131</f>
        <v>7.8539999999999999E-3</v>
      </c>
      <c r="CY280">
        <f>AA280</f>
        <v>6667</v>
      </c>
      <c r="CZ280">
        <f>AE280</f>
        <v>6667</v>
      </c>
      <c r="DA280">
        <f>AI280</f>
        <v>1</v>
      </c>
      <c r="DB280">
        <f>ROUND((ROUND(AT280*CZ280,2)*1.1*2),6)</f>
        <v>20.526</v>
      </c>
      <c r="DC280">
        <f>ROUND((ROUND(AT280*AG280,2)*1.1*2),6)</f>
        <v>0</v>
      </c>
    </row>
    <row r="281" spans="1:107" x14ac:dyDescent="0.2">
      <c r="A281">
        <f>ROW(Source!A180)</f>
        <v>180</v>
      </c>
      <c r="B281">
        <v>47636896</v>
      </c>
      <c r="C281">
        <v>47639106</v>
      </c>
      <c r="D281">
        <v>37064978</v>
      </c>
      <c r="E281">
        <v>1</v>
      </c>
      <c r="F281">
        <v>1</v>
      </c>
      <c r="G281">
        <v>1</v>
      </c>
      <c r="H281">
        <v>1</v>
      </c>
      <c r="I281" t="s">
        <v>902</v>
      </c>
      <c r="J281" t="s">
        <v>3</v>
      </c>
      <c r="K281" t="s">
        <v>903</v>
      </c>
      <c r="L281">
        <v>1191</v>
      </c>
      <c r="N281">
        <v>1013</v>
      </c>
      <c r="O281" t="s">
        <v>770</v>
      </c>
      <c r="P281" t="s">
        <v>770</v>
      </c>
      <c r="Q281">
        <v>1</v>
      </c>
      <c r="W281">
        <v>0</v>
      </c>
      <c r="X281">
        <v>-719309759</v>
      </c>
      <c r="Y281">
        <v>10.077449999999999</v>
      </c>
      <c r="AA281">
        <v>0</v>
      </c>
      <c r="AB281">
        <v>0</v>
      </c>
      <c r="AC281">
        <v>0</v>
      </c>
      <c r="AD281">
        <v>8.86</v>
      </c>
      <c r="AE281">
        <v>0</v>
      </c>
      <c r="AF281">
        <v>0</v>
      </c>
      <c r="AG281">
        <v>0</v>
      </c>
      <c r="AH281">
        <v>8.86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7.62</v>
      </c>
      <c r="AU281" t="s">
        <v>196</v>
      </c>
      <c r="AV281">
        <v>1</v>
      </c>
      <c r="AW281">
        <v>2</v>
      </c>
      <c r="AX281">
        <v>47639110</v>
      </c>
      <c r="AY281">
        <v>1</v>
      </c>
      <c r="AZ281">
        <v>0</v>
      </c>
      <c r="BA281">
        <v>271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Y281*Source!I180</f>
        <v>1.5116174999999998</v>
      </c>
      <c r="CY281">
        <f>AD281</f>
        <v>8.86</v>
      </c>
      <c r="CZ281">
        <f>AH281</f>
        <v>8.86</v>
      </c>
      <c r="DA281">
        <f>AL281</f>
        <v>1</v>
      </c>
      <c r="DB281">
        <f>ROUND(((ROUND(AT281*CZ281,2)*1.15)*1.15),6)</f>
        <v>89.281975000000003</v>
      </c>
      <c r="DC281">
        <f>ROUND(((ROUND(AT281*AG281,2)*1.15)*1.15),6)</f>
        <v>0</v>
      </c>
    </row>
    <row r="282" spans="1:107" x14ac:dyDescent="0.2">
      <c r="A282">
        <f>ROW(Source!A180)</f>
        <v>180</v>
      </c>
      <c r="B282">
        <v>47636896</v>
      </c>
      <c r="C282">
        <v>47639106</v>
      </c>
      <c r="D282">
        <v>36805515</v>
      </c>
      <c r="E282">
        <v>1</v>
      </c>
      <c r="F282">
        <v>1</v>
      </c>
      <c r="G282">
        <v>1</v>
      </c>
      <c r="H282">
        <v>3</v>
      </c>
      <c r="I282" t="s">
        <v>904</v>
      </c>
      <c r="J282" t="s">
        <v>905</v>
      </c>
      <c r="K282" t="s">
        <v>906</v>
      </c>
      <c r="L282">
        <v>1348</v>
      </c>
      <c r="N282">
        <v>1009</v>
      </c>
      <c r="O282" t="s">
        <v>19</v>
      </c>
      <c r="P282" t="s">
        <v>19</v>
      </c>
      <c r="Q282">
        <v>1000</v>
      </c>
      <c r="W282">
        <v>0</v>
      </c>
      <c r="X282">
        <v>1598981629</v>
      </c>
      <c r="Y282">
        <v>2.0000000000000001E-4</v>
      </c>
      <c r="AA282">
        <v>37600.01</v>
      </c>
      <c r="AB282">
        <v>0</v>
      </c>
      <c r="AC282">
        <v>0</v>
      </c>
      <c r="AD282">
        <v>0</v>
      </c>
      <c r="AE282">
        <v>37600.01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2.0000000000000001E-4</v>
      </c>
      <c r="AU282" t="s">
        <v>3</v>
      </c>
      <c r="AV282">
        <v>0</v>
      </c>
      <c r="AW282">
        <v>2</v>
      </c>
      <c r="AX282">
        <v>47639111</v>
      </c>
      <c r="AY282">
        <v>1</v>
      </c>
      <c r="AZ282">
        <v>0</v>
      </c>
      <c r="BA282">
        <v>272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Y282*Source!I180</f>
        <v>3.0000000000000001E-5</v>
      </c>
      <c r="CY282">
        <f>AA282</f>
        <v>37600.01</v>
      </c>
      <c r="CZ282">
        <f>AE282</f>
        <v>37600.01</v>
      </c>
      <c r="DA282">
        <f>AI282</f>
        <v>1</v>
      </c>
      <c r="DB282">
        <f>ROUND(ROUND(AT282*CZ282,2),6)</f>
        <v>7.52</v>
      </c>
      <c r="DC282">
        <f>ROUND(ROUND(AT282*AG282,2),6)</f>
        <v>0</v>
      </c>
    </row>
    <row r="283" spans="1:107" x14ac:dyDescent="0.2">
      <c r="A283">
        <f>ROW(Source!A180)</f>
        <v>180</v>
      </c>
      <c r="B283">
        <v>47636896</v>
      </c>
      <c r="C283">
        <v>47639106</v>
      </c>
      <c r="D283">
        <v>36830431</v>
      </c>
      <c r="E283">
        <v>1</v>
      </c>
      <c r="F283">
        <v>1</v>
      </c>
      <c r="G283">
        <v>1</v>
      </c>
      <c r="H283">
        <v>3</v>
      </c>
      <c r="I283" t="s">
        <v>907</v>
      </c>
      <c r="J283" t="s">
        <v>908</v>
      </c>
      <c r="K283" t="s">
        <v>909</v>
      </c>
      <c r="L283">
        <v>1339</v>
      </c>
      <c r="N283">
        <v>1007</v>
      </c>
      <c r="O283" t="s">
        <v>50</v>
      </c>
      <c r="P283" t="s">
        <v>50</v>
      </c>
      <c r="Q283">
        <v>1</v>
      </c>
      <c r="W283">
        <v>0</v>
      </c>
      <c r="X283">
        <v>-556654331</v>
      </c>
      <c r="Y283">
        <v>1E-3</v>
      </c>
      <c r="AA283">
        <v>802</v>
      </c>
      <c r="AB283">
        <v>0</v>
      </c>
      <c r="AC283">
        <v>0</v>
      </c>
      <c r="AD283">
        <v>0</v>
      </c>
      <c r="AE283">
        <v>802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1E-3</v>
      </c>
      <c r="AU283" t="s">
        <v>3</v>
      </c>
      <c r="AV283">
        <v>0</v>
      </c>
      <c r="AW283">
        <v>2</v>
      </c>
      <c r="AX283">
        <v>47639112</v>
      </c>
      <c r="AY283">
        <v>1</v>
      </c>
      <c r="AZ283">
        <v>0</v>
      </c>
      <c r="BA283">
        <v>273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Y283*Source!I180</f>
        <v>1.4999999999999999E-4</v>
      </c>
      <c r="CY283">
        <f>AA283</f>
        <v>802</v>
      </c>
      <c r="CZ283">
        <f>AE283</f>
        <v>802</v>
      </c>
      <c r="DA283">
        <f>AI283</f>
        <v>1</v>
      </c>
      <c r="DB283">
        <f>ROUND(ROUND(AT283*CZ283,2),6)</f>
        <v>0.8</v>
      </c>
      <c r="DC283">
        <f>ROUND(ROUND(AT283*AG283,2),6)</f>
        <v>0</v>
      </c>
    </row>
    <row r="284" spans="1:107" x14ac:dyDescent="0.2">
      <c r="A284">
        <f>ROW(Source!A181)</f>
        <v>181</v>
      </c>
      <c r="B284">
        <v>47641669</v>
      </c>
      <c r="C284">
        <v>47639106</v>
      </c>
      <c r="D284">
        <v>37064978</v>
      </c>
      <c r="E284">
        <v>1</v>
      </c>
      <c r="F284">
        <v>1</v>
      </c>
      <c r="G284">
        <v>1</v>
      </c>
      <c r="H284">
        <v>1</v>
      </c>
      <c r="I284" t="s">
        <v>902</v>
      </c>
      <c r="J284" t="s">
        <v>3</v>
      </c>
      <c r="K284" t="s">
        <v>903</v>
      </c>
      <c r="L284">
        <v>1191</v>
      </c>
      <c r="N284">
        <v>1013</v>
      </c>
      <c r="O284" t="s">
        <v>770</v>
      </c>
      <c r="P284" t="s">
        <v>770</v>
      </c>
      <c r="Q284">
        <v>1</v>
      </c>
      <c r="W284">
        <v>0</v>
      </c>
      <c r="X284">
        <v>-719309759</v>
      </c>
      <c r="Y284">
        <v>10.077449999999999</v>
      </c>
      <c r="AA284">
        <v>0</v>
      </c>
      <c r="AB284">
        <v>0</v>
      </c>
      <c r="AC284">
        <v>0</v>
      </c>
      <c r="AD284">
        <v>8.86</v>
      </c>
      <c r="AE284">
        <v>0</v>
      </c>
      <c r="AF284">
        <v>0</v>
      </c>
      <c r="AG284">
        <v>0</v>
      </c>
      <c r="AH284">
        <v>8.86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7.62</v>
      </c>
      <c r="AU284" t="s">
        <v>196</v>
      </c>
      <c r="AV284">
        <v>1</v>
      </c>
      <c r="AW284">
        <v>2</v>
      </c>
      <c r="AX284">
        <v>47639110</v>
      </c>
      <c r="AY284">
        <v>1</v>
      </c>
      <c r="AZ284">
        <v>0</v>
      </c>
      <c r="BA284">
        <v>274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Y284*Source!I181</f>
        <v>1.5116174999999998</v>
      </c>
      <c r="CY284">
        <f>AD284</f>
        <v>8.86</v>
      </c>
      <c r="CZ284">
        <f>AH284</f>
        <v>8.86</v>
      </c>
      <c r="DA284">
        <f>AL284</f>
        <v>1</v>
      </c>
      <c r="DB284">
        <f>ROUND(((ROUND(AT284*CZ284,2)*1.15)*1.15),6)</f>
        <v>89.281975000000003</v>
      </c>
      <c r="DC284">
        <f>ROUND(((ROUND(AT284*AG284,2)*1.15)*1.15),6)</f>
        <v>0</v>
      </c>
    </row>
    <row r="285" spans="1:107" x14ac:dyDescent="0.2">
      <c r="A285">
        <f>ROW(Source!A181)</f>
        <v>181</v>
      </c>
      <c r="B285">
        <v>47641669</v>
      </c>
      <c r="C285">
        <v>47639106</v>
      </c>
      <c r="D285">
        <v>36805515</v>
      </c>
      <c r="E285">
        <v>1</v>
      </c>
      <c r="F285">
        <v>1</v>
      </c>
      <c r="G285">
        <v>1</v>
      </c>
      <c r="H285">
        <v>3</v>
      </c>
      <c r="I285" t="s">
        <v>904</v>
      </c>
      <c r="J285" t="s">
        <v>905</v>
      </c>
      <c r="K285" t="s">
        <v>906</v>
      </c>
      <c r="L285">
        <v>1348</v>
      </c>
      <c r="N285">
        <v>1009</v>
      </c>
      <c r="O285" t="s">
        <v>19</v>
      </c>
      <c r="P285" t="s">
        <v>19</v>
      </c>
      <c r="Q285">
        <v>1000</v>
      </c>
      <c r="W285">
        <v>0</v>
      </c>
      <c r="X285">
        <v>1598981629</v>
      </c>
      <c r="Y285">
        <v>2.0000000000000001E-4</v>
      </c>
      <c r="AA285">
        <v>37600.01</v>
      </c>
      <c r="AB285">
        <v>0</v>
      </c>
      <c r="AC285">
        <v>0</v>
      </c>
      <c r="AD285">
        <v>0</v>
      </c>
      <c r="AE285">
        <v>37600.01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2.0000000000000001E-4</v>
      </c>
      <c r="AU285" t="s">
        <v>3</v>
      </c>
      <c r="AV285">
        <v>0</v>
      </c>
      <c r="AW285">
        <v>2</v>
      </c>
      <c r="AX285">
        <v>47639111</v>
      </c>
      <c r="AY285">
        <v>1</v>
      </c>
      <c r="AZ285">
        <v>0</v>
      </c>
      <c r="BA285">
        <v>275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Y285*Source!I181</f>
        <v>3.0000000000000001E-5</v>
      </c>
      <c r="CY285">
        <f>AA285</f>
        <v>37600.01</v>
      </c>
      <c r="CZ285">
        <f>AE285</f>
        <v>37600.01</v>
      </c>
      <c r="DA285">
        <f>AI285</f>
        <v>1</v>
      </c>
      <c r="DB285">
        <f>ROUND(ROUND(AT285*CZ285,2),6)</f>
        <v>7.52</v>
      </c>
      <c r="DC285">
        <f>ROUND(ROUND(AT285*AG285,2),6)</f>
        <v>0</v>
      </c>
    </row>
    <row r="286" spans="1:107" x14ac:dyDescent="0.2">
      <c r="A286">
        <f>ROW(Source!A181)</f>
        <v>181</v>
      </c>
      <c r="B286">
        <v>47641669</v>
      </c>
      <c r="C286">
        <v>47639106</v>
      </c>
      <c r="D286">
        <v>36830431</v>
      </c>
      <c r="E286">
        <v>1</v>
      </c>
      <c r="F286">
        <v>1</v>
      </c>
      <c r="G286">
        <v>1</v>
      </c>
      <c r="H286">
        <v>3</v>
      </c>
      <c r="I286" t="s">
        <v>907</v>
      </c>
      <c r="J286" t="s">
        <v>908</v>
      </c>
      <c r="K286" t="s">
        <v>909</v>
      </c>
      <c r="L286">
        <v>1339</v>
      </c>
      <c r="N286">
        <v>1007</v>
      </c>
      <c r="O286" t="s">
        <v>50</v>
      </c>
      <c r="P286" t="s">
        <v>50</v>
      </c>
      <c r="Q286">
        <v>1</v>
      </c>
      <c r="W286">
        <v>0</v>
      </c>
      <c r="X286">
        <v>-556654331</v>
      </c>
      <c r="Y286">
        <v>1E-3</v>
      </c>
      <c r="AA286">
        <v>802</v>
      </c>
      <c r="AB286">
        <v>0</v>
      </c>
      <c r="AC286">
        <v>0</v>
      </c>
      <c r="AD286">
        <v>0</v>
      </c>
      <c r="AE286">
        <v>802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1E-3</v>
      </c>
      <c r="AU286" t="s">
        <v>3</v>
      </c>
      <c r="AV286">
        <v>0</v>
      </c>
      <c r="AW286">
        <v>2</v>
      </c>
      <c r="AX286">
        <v>47639112</v>
      </c>
      <c r="AY286">
        <v>1</v>
      </c>
      <c r="AZ286">
        <v>0</v>
      </c>
      <c r="BA286">
        <v>276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Y286*Source!I181</f>
        <v>1.4999999999999999E-4</v>
      </c>
      <c r="CY286">
        <f>AA286</f>
        <v>802</v>
      </c>
      <c r="CZ286">
        <f>AE286</f>
        <v>802</v>
      </c>
      <c r="DA286">
        <f>AI286</f>
        <v>1</v>
      </c>
      <c r="DB286">
        <f>ROUND(ROUND(AT286*CZ286,2),6)</f>
        <v>0.8</v>
      </c>
      <c r="DC286">
        <f>ROUND(ROUND(AT286*AG286,2),6)</f>
        <v>0</v>
      </c>
    </row>
    <row r="287" spans="1:107" x14ac:dyDescent="0.2">
      <c r="A287">
        <f>ROW(Source!A182)</f>
        <v>182</v>
      </c>
      <c r="B287">
        <v>47636896</v>
      </c>
      <c r="C287">
        <v>47639113</v>
      </c>
      <c r="D287">
        <v>37064998</v>
      </c>
      <c r="E287">
        <v>1</v>
      </c>
      <c r="F287">
        <v>1</v>
      </c>
      <c r="G287">
        <v>1</v>
      </c>
      <c r="H287">
        <v>1</v>
      </c>
      <c r="I287" t="s">
        <v>846</v>
      </c>
      <c r="J287" t="s">
        <v>3</v>
      </c>
      <c r="K287" t="s">
        <v>847</v>
      </c>
      <c r="L287">
        <v>1191</v>
      </c>
      <c r="N287">
        <v>1013</v>
      </c>
      <c r="O287" t="s">
        <v>770</v>
      </c>
      <c r="P287" t="s">
        <v>770</v>
      </c>
      <c r="Q287">
        <v>1</v>
      </c>
      <c r="W287">
        <v>0</v>
      </c>
      <c r="X287">
        <v>735429535</v>
      </c>
      <c r="Y287">
        <v>14.6625</v>
      </c>
      <c r="AA287">
        <v>0</v>
      </c>
      <c r="AB287">
        <v>0</v>
      </c>
      <c r="AC287">
        <v>0</v>
      </c>
      <c r="AD287">
        <v>7.8</v>
      </c>
      <c r="AE287">
        <v>0</v>
      </c>
      <c r="AF287">
        <v>0</v>
      </c>
      <c r="AG287">
        <v>0</v>
      </c>
      <c r="AH287">
        <v>7.8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10.199999999999999</v>
      </c>
      <c r="AU287" t="s">
        <v>195</v>
      </c>
      <c r="AV287">
        <v>1</v>
      </c>
      <c r="AW287">
        <v>2</v>
      </c>
      <c r="AX287">
        <v>47639115</v>
      </c>
      <c r="AY287">
        <v>1</v>
      </c>
      <c r="AZ287">
        <v>0</v>
      </c>
      <c r="BA287">
        <v>277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Y287*Source!I182</f>
        <v>2.1993749999999999</v>
      </c>
      <c r="CY287">
        <f>AD287</f>
        <v>7.8</v>
      </c>
      <c r="CZ287">
        <f>AH287</f>
        <v>7.8</v>
      </c>
      <c r="DA287">
        <f>AL287</f>
        <v>1</v>
      </c>
      <c r="DB287">
        <f>ROUND(((ROUND(AT287*CZ287,2)*1.25)*1.15),6)</f>
        <v>114.36750000000001</v>
      </c>
      <c r="DC287">
        <f>ROUND(((ROUND(AT287*AG287,2)*1.25)*1.15),6)</f>
        <v>0</v>
      </c>
    </row>
    <row r="288" spans="1:107" x14ac:dyDescent="0.2">
      <c r="A288">
        <f>ROW(Source!A183)</f>
        <v>183</v>
      </c>
      <c r="B288">
        <v>47641669</v>
      </c>
      <c r="C288">
        <v>47639113</v>
      </c>
      <c r="D288">
        <v>37064998</v>
      </c>
      <c r="E288">
        <v>1</v>
      </c>
      <c r="F288">
        <v>1</v>
      </c>
      <c r="G288">
        <v>1</v>
      </c>
      <c r="H288">
        <v>1</v>
      </c>
      <c r="I288" t="s">
        <v>846</v>
      </c>
      <c r="J288" t="s">
        <v>3</v>
      </c>
      <c r="K288" t="s">
        <v>847</v>
      </c>
      <c r="L288">
        <v>1191</v>
      </c>
      <c r="N288">
        <v>1013</v>
      </c>
      <c r="O288" t="s">
        <v>770</v>
      </c>
      <c r="P288" t="s">
        <v>770</v>
      </c>
      <c r="Q288">
        <v>1</v>
      </c>
      <c r="W288">
        <v>0</v>
      </c>
      <c r="X288">
        <v>735429535</v>
      </c>
      <c r="Y288">
        <v>14.6625</v>
      </c>
      <c r="AA288">
        <v>0</v>
      </c>
      <c r="AB288">
        <v>0</v>
      </c>
      <c r="AC288">
        <v>0</v>
      </c>
      <c r="AD288">
        <v>7.8</v>
      </c>
      <c r="AE288">
        <v>0</v>
      </c>
      <c r="AF288">
        <v>0</v>
      </c>
      <c r="AG288">
        <v>0</v>
      </c>
      <c r="AH288">
        <v>7.8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10.199999999999999</v>
      </c>
      <c r="AU288" t="s">
        <v>195</v>
      </c>
      <c r="AV288">
        <v>1</v>
      </c>
      <c r="AW288">
        <v>2</v>
      </c>
      <c r="AX288">
        <v>47639115</v>
      </c>
      <c r="AY288">
        <v>1</v>
      </c>
      <c r="AZ288">
        <v>0</v>
      </c>
      <c r="BA288">
        <v>278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Y288*Source!I183</f>
        <v>2.1993749999999999</v>
      </c>
      <c r="CY288">
        <f>AD288</f>
        <v>7.8</v>
      </c>
      <c r="CZ288">
        <f>AH288</f>
        <v>7.8</v>
      </c>
      <c r="DA288">
        <f>AL288</f>
        <v>1</v>
      </c>
      <c r="DB288">
        <f>ROUND(((ROUND(AT288*CZ288,2)*1.25)*1.15),6)</f>
        <v>114.36750000000001</v>
      </c>
      <c r="DC288">
        <f>ROUND(((ROUND(AT288*AG288,2)*1.25)*1.15),6)</f>
        <v>0</v>
      </c>
    </row>
    <row r="289" spans="1:107" x14ac:dyDescent="0.2">
      <c r="A289">
        <f>ROW(Source!A184)</f>
        <v>184</v>
      </c>
      <c r="B289">
        <v>47636896</v>
      </c>
      <c r="C289">
        <v>47639116</v>
      </c>
      <c r="D289">
        <v>37065248</v>
      </c>
      <c r="E289">
        <v>1</v>
      </c>
      <c r="F289">
        <v>1</v>
      </c>
      <c r="G289">
        <v>1</v>
      </c>
      <c r="H289">
        <v>1</v>
      </c>
      <c r="I289" t="s">
        <v>768</v>
      </c>
      <c r="J289" t="s">
        <v>3</v>
      </c>
      <c r="K289" t="s">
        <v>769</v>
      </c>
      <c r="L289">
        <v>1191</v>
      </c>
      <c r="N289">
        <v>1013</v>
      </c>
      <c r="O289" t="s">
        <v>770</v>
      </c>
      <c r="P289" t="s">
        <v>770</v>
      </c>
      <c r="Q289">
        <v>1</v>
      </c>
      <c r="W289">
        <v>0</v>
      </c>
      <c r="X289">
        <v>-400197608</v>
      </c>
      <c r="Y289">
        <v>47.13389999999999</v>
      </c>
      <c r="AA289">
        <v>0</v>
      </c>
      <c r="AB289">
        <v>0</v>
      </c>
      <c r="AC289">
        <v>0</v>
      </c>
      <c r="AD289">
        <v>8.5299999999999994</v>
      </c>
      <c r="AE289">
        <v>0</v>
      </c>
      <c r="AF289">
        <v>0</v>
      </c>
      <c r="AG289">
        <v>0</v>
      </c>
      <c r="AH289">
        <v>8.5299999999999994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35.64</v>
      </c>
      <c r="AU289" t="s">
        <v>196</v>
      </c>
      <c r="AV289">
        <v>1</v>
      </c>
      <c r="AW289">
        <v>2</v>
      </c>
      <c r="AX289">
        <v>47639243</v>
      </c>
      <c r="AY289">
        <v>1</v>
      </c>
      <c r="AZ289">
        <v>0</v>
      </c>
      <c r="BA289">
        <v>279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Y289*Source!I184</f>
        <v>12.254813999999998</v>
      </c>
      <c r="CY289">
        <f>AD289</f>
        <v>8.5299999999999994</v>
      </c>
      <c r="CZ289">
        <f>AH289</f>
        <v>8.5299999999999994</v>
      </c>
      <c r="DA289">
        <f>AL289</f>
        <v>1</v>
      </c>
      <c r="DB289">
        <f>ROUND(((ROUND(AT289*CZ289,2)*1.15)*1.15),6)</f>
        <v>402.053225</v>
      </c>
      <c r="DC289">
        <f>ROUND(((ROUND(AT289*AG289,2)*1.15)*1.15),6)</f>
        <v>0</v>
      </c>
    </row>
    <row r="290" spans="1:107" x14ac:dyDescent="0.2">
      <c r="A290">
        <f>ROW(Source!A184)</f>
        <v>184</v>
      </c>
      <c r="B290">
        <v>47636896</v>
      </c>
      <c r="C290">
        <v>47639116</v>
      </c>
      <c r="D290">
        <v>37064876</v>
      </c>
      <c r="E290">
        <v>1</v>
      </c>
      <c r="F290">
        <v>1</v>
      </c>
      <c r="G290">
        <v>1</v>
      </c>
      <c r="H290">
        <v>1</v>
      </c>
      <c r="I290" t="s">
        <v>771</v>
      </c>
      <c r="J290" t="s">
        <v>3</v>
      </c>
      <c r="K290" t="s">
        <v>772</v>
      </c>
      <c r="L290">
        <v>1191</v>
      </c>
      <c r="N290">
        <v>1013</v>
      </c>
      <c r="O290" t="s">
        <v>770</v>
      </c>
      <c r="P290" t="s">
        <v>770</v>
      </c>
      <c r="Q290">
        <v>1</v>
      </c>
      <c r="W290">
        <v>0</v>
      </c>
      <c r="X290">
        <v>-1417349443</v>
      </c>
      <c r="Y290">
        <v>22.48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22.48</v>
      </c>
      <c r="AU290" t="s">
        <v>3</v>
      </c>
      <c r="AV290">
        <v>2</v>
      </c>
      <c r="AW290">
        <v>2</v>
      </c>
      <c r="AX290">
        <v>47639244</v>
      </c>
      <c r="AY290">
        <v>1</v>
      </c>
      <c r="AZ290">
        <v>2048</v>
      </c>
      <c r="BA290">
        <v>280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Y290*Source!I184</f>
        <v>5.8448000000000002</v>
      </c>
      <c r="CY290">
        <f>AD290</f>
        <v>0</v>
      </c>
      <c r="CZ290">
        <f>AH290</f>
        <v>0</v>
      </c>
      <c r="DA290">
        <f>AL290</f>
        <v>1</v>
      </c>
      <c r="DB290">
        <f>ROUND(ROUND(AT290*CZ290,2),6)</f>
        <v>0</v>
      </c>
      <c r="DC290">
        <f>ROUND(ROUND(AT290*AG290,2),6)</f>
        <v>0</v>
      </c>
    </row>
    <row r="291" spans="1:107" x14ac:dyDescent="0.2">
      <c r="A291">
        <f>ROW(Source!A184)</f>
        <v>184</v>
      </c>
      <c r="B291">
        <v>47636896</v>
      </c>
      <c r="C291">
        <v>47639116</v>
      </c>
      <c r="D291">
        <v>36881968</v>
      </c>
      <c r="E291">
        <v>1</v>
      </c>
      <c r="F291">
        <v>1</v>
      </c>
      <c r="G291">
        <v>1</v>
      </c>
      <c r="H291">
        <v>2</v>
      </c>
      <c r="I291" t="s">
        <v>910</v>
      </c>
      <c r="J291" t="s">
        <v>911</v>
      </c>
      <c r="K291" t="s">
        <v>912</v>
      </c>
      <c r="L291">
        <v>1368</v>
      </c>
      <c r="N291">
        <v>1011</v>
      </c>
      <c r="O291" t="s">
        <v>776</v>
      </c>
      <c r="P291" t="s">
        <v>776</v>
      </c>
      <c r="Q291">
        <v>1</v>
      </c>
      <c r="W291">
        <v>0</v>
      </c>
      <c r="X291">
        <v>-742200527</v>
      </c>
      <c r="Y291">
        <v>15.711874999999999</v>
      </c>
      <c r="AA291">
        <v>0</v>
      </c>
      <c r="AB291">
        <v>138.54</v>
      </c>
      <c r="AC291">
        <v>11.6</v>
      </c>
      <c r="AD291">
        <v>0</v>
      </c>
      <c r="AE291">
        <v>0</v>
      </c>
      <c r="AF291">
        <v>138.54</v>
      </c>
      <c r="AG291">
        <v>11.6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10.93</v>
      </c>
      <c r="AU291" t="s">
        <v>195</v>
      </c>
      <c r="AV291">
        <v>0</v>
      </c>
      <c r="AW291">
        <v>2</v>
      </c>
      <c r="AX291">
        <v>47639245</v>
      </c>
      <c r="AY291">
        <v>1</v>
      </c>
      <c r="AZ291">
        <v>0</v>
      </c>
      <c r="BA291">
        <v>281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Y291*Source!I184</f>
        <v>4.0850875000000002</v>
      </c>
      <c r="CY291">
        <f>AB291</f>
        <v>138.54</v>
      </c>
      <c r="CZ291">
        <f>AF291</f>
        <v>138.54</v>
      </c>
      <c r="DA291">
        <f>AJ291</f>
        <v>1</v>
      </c>
      <c r="DB291">
        <f>ROUND(((ROUND(AT291*CZ291,2)*1.25)*1.15),6)</f>
        <v>2176.7199999999998</v>
      </c>
      <c r="DC291">
        <f>ROUND(((ROUND(AT291*AG291,2)*1.25)*1.15),6)</f>
        <v>182.260625</v>
      </c>
    </row>
    <row r="292" spans="1:107" x14ac:dyDescent="0.2">
      <c r="A292">
        <f>ROW(Source!A184)</f>
        <v>184</v>
      </c>
      <c r="B292">
        <v>47636896</v>
      </c>
      <c r="C292">
        <v>47639116</v>
      </c>
      <c r="D292">
        <v>36883545</v>
      </c>
      <c r="E292">
        <v>1</v>
      </c>
      <c r="F292">
        <v>1</v>
      </c>
      <c r="G292">
        <v>1</v>
      </c>
      <c r="H292">
        <v>2</v>
      </c>
      <c r="I292" t="s">
        <v>913</v>
      </c>
      <c r="J292" t="s">
        <v>914</v>
      </c>
      <c r="K292" t="s">
        <v>915</v>
      </c>
      <c r="L292">
        <v>1368</v>
      </c>
      <c r="N292">
        <v>1011</v>
      </c>
      <c r="O292" t="s">
        <v>776</v>
      </c>
      <c r="P292" t="s">
        <v>776</v>
      </c>
      <c r="Q292">
        <v>1</v>
      </c>
      <c r="W292">
        <v>0</v>
      </c>
      <c r="X292">
        <v>651530509</v>
      </c>
      <c r="Y292">
        <v>15.438749999999999</v>
      </c>
      <c r="AA292">
        <v>0</v>
      </c>
      <c r="AB292">
        <v>173.51</v>
      </c>
      <c r="AC292">
        <v>13.5</v>
      </c>
      <c r="AD292">
        <v>0</v>
      </c>
      <c r="AE292">
        <v>0</v>
      </c>
      <c r="AF292">
        <v>173.51</v>
      </c>
      <c r="AG292">
        <v>13.5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10.74</v>
      </c>
      <c r="AU292" t="s">
        <v>195</v>
      </c>
      <c r="AV292">
        <v>0</v>
      </c>
      <c r="AW292">
        <v>2</v>
      </c>
      <c r="AX292">
        <v>47639246</v>
      </c>
      <c r="AY292">
        <v>1</v>
      </c>
      <c r="AZ292">
        <v>0</v>
      </c>
      <c r="BA292">
        <v>282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Y292*Source!I184</f>
        <v>4.0140750000000001</v>
      </c>
      <c r="CY292">
        <f>AB292</f>
        <v>173.51</v>
      </c>
      <c r="CZ292">
        <f>AF292</f>
        <v>173.51</v>
      </c>
      <c r="DA292">
        <f>AJ292</f>
        <v>1</v>
      </c>
      <c r="DB292">
        <f>ROUND(((ROUND(AT292*CZ292,2)*1.25)*1.15),6)</f>
        <v>2678.78125</v>
      </c>
      <c r="DC292">
        <f>ROUND(((ROUND(AT292*AG292,2)*1.25)*1.15),6)</f>
        <v>208.423125</v>
      </c>
    </row>
    <row r="293" spans="1:107" x14ac:dyDescent="0.2">
      <c r="A293">
        <f>ROW(Source!A184)</f>
        <v>184</v>
      </c>
      <c r="B293">
        <v>47636896</v>
      </c>
      <c r="C293">
        <v>47639116</v>
      </c>
      <c r="D293">
        <v>36883554</v>
      </c>
      <c r="E293">
        <v>1</v>
      </c>
      <c r="F293">
        <v>1</v>
      </c>
      <c r="G293">
        <v>1</v>
      </c>
      <c r="H293">
        <v>2</v>
      </c>
      <c r="I293" t="s">
        <v>780</v>
      </c>
      <c r="J293" t="s">
        <v>781</v>
      </c>
      <c r="K293" t="s">
        <v>782</v>
      </c>
      <c r="L293">
        <v>1368</v>
      </c>
      <c r="N293">
        <v>1011</v>
      </c>
      <c r="O293" t="s">
        <v>776</v>
      </c>
      <c r="P293" t="s">
        <v>776</v>
      </c>
      <c r="Q293">
        <v>1</v>
      </c>
      <c r="W293">
        <v>0</v>
      </c>
      <c r="X293">
        <v>1372534845</v>
      </c>
      <c r="Y293">
        <v>1.1643750000000002</v>
      </c>
      <c r="AA293">
        <v>0</v>
      </c>
      <c r="AB293">
        <v>65.709999999999994</v>
      </c>
      <c r="AC293">
        <v>11.6</v>
      </c>
      <c r="AD293">
        <v>0</v>
      </c>
      <c r="AE293">
        <v>0</v>
      </c>
      <c r="AF293">
        <v>65.709999999999994</v>
      </c>
      <c r="AG293">
        <v>11.6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0.81</v>
      </c>
      <c r="AU293" t="s">
        <v>195</v>
      </c>
      <c r="AV293">
        <v>0</v>
      </c>
      <c r="AW293">
        <v>2</v>
      </c>
      <c r="AX293">
        <v>47639247</v>
      </c>
      <c r="AY293">
        <v>1</v>
      </c>
      <c r="AZ293">
        <v>0</v>
      </c>
      <c r="BA293">
        <v>283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Y293*Source!I184</f>
        <v>0.30273750000000005</v>
      </c>
      <c r="CY293">
        <f>AB293</f>
        <v>65.709999999999994</v>
      </c>
      <c r="CZ293">
        <f>AF293</f>
        <v>65.709999999999994</v>
      </c>
      <c r="DA293">
        <f>AJ293</f>
        <v>1</v>
      </c>
      <c r="DB293">
        <f>ROUND(((ROUND(AT293*CZ293,2)*1.25)*1.15),6)</f>
        <v>76.518124999999998</v>
      </c>
      <c r="DC293">
        <f>ROUND(((ROUND(AT293*AG293,2)*1.25)*1.15),6)</f>
        <v>13.512499999999999</v>
      </c>
    </row>
    <row r="294" spans="1:107" x14ac:dyDescent="0.2">
      <c r="A294">
        <f>ROW(Source!A184)</f>
        <v>184</v>
      </c>
      <c r="B294">
        <v>47636896</v>
      </c>
      <c r="C294">
        <v>47639116</v>
      </c>
      <c r="D294">
        <v>36830269</v>
      </c>
      <c r="E294">
        <v>1</v>
      </c>
      <c r="F294">
        <v>1</v>
      </c>
      <c r="G294">
        <v>1</v>
      </c>
      <c r="H294">
        <v>3</v>
      </c>
      <c r="I294" t="s">
        <v>916</v>
      </c>
      <c r="J294" t="s">
        <v>917</v>
      </c>
      <c r="K294" t="s">
        <v>918</v>
      </c>
      <c r="L294">
        <v>1301</v>
      </c>
      <c r="N294">
        <v>1003</v>
      </c>
      <c r="O294" t="s">
        <v>251</v>
      </c>
      <c r="P294" t="s">
        <v>251</v>
      </c>
      <c r="Q294">
        <v>1</v>
      </c>
      <c r="W294">
        <v>0</v>
      </c>
      <c r="X294">
        <v>1321173899</v>
      </c>
      <c r="Y294">
        <v>55.9</v>
      </c>
      <c r="AA294">
        <v>4.17</v>
      </c>
      <c r="AB294">
        <v>0</v>
      </c>
      <c r="AC294">
        <v>0</v>
      </c>
      <c r="AD294">
        <v>0</v>
      </c>
      <c r="AE294">
        <v>4.17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55.9</v>
      </c>
      <c r="AU294" t="s">
        <v>3</v>
      </c>
      <c r="AV294">
        <v>0</v>
      </c>
      <c r="AW294">
        <v>2</v>
      </c>
      <c r="AX294">
        <v>47639250</v>
      </c>
      <c r="AY294">
        <v>1</v>
      </c>
      <c r="AZ294">
        <v>0</v>
      </c>
      <c r="BA294">
        <v>286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Y294*Source!I184</f>
        <v>14.534000000000001</v>
      </c>
      <c r="CY294">
        <f>AA294</f>
        <v>4.17</v>
      </c>
      <c r="CZ294">
        <f>AE294</f>
        <v>4.17</v>
      </c>
      <c r="DA294">
        <f>AI294</f>
        <v>1</v>
      </c>
      <c r="DB294">
        <f>ROUND(ROUND(AT294*CZ294,2),6)</f>
        <v>233.1</v>
      </c>
      <c r="DC294">
        <f>ROUND(ROUND(AT294*AG294,2),6)</f>
        <v>0</v>
      </c>
    </row>
    <row r="295" spans="1:107" x14ac:dyDescent="0.2">
      <c r="A295">
        <f>ROW(Source!A185)</f>
        <v>185</v>
      </c>
      <c r="B295">
        <v>47641669</v>
      </c>
      <c r="C295">
        <v>47639116</v>
      </c>
      <c r="D295">
        <v>37065248</v>
      </c>
      <c r="E295">
        <v>1</v>
      </c>
      <c r="F295">
        <v>1</v>
      </c>
      <c r="G295">
        <v>1</v>
      </c>
      <c r="H295">
        <v>1</v>
      </c>
      <c r="I295" t="s">
        <v>768</v>
      </c>
      <c r="J295" t="s">
        <v>3</v>
      </c>
      <c r="K295" t="s">
        <v>769</v>
      </c>
      <c r="L295">
        <v>1191</v>
      </c>
      <c r="N295">
        <v>1013</v>
      </c>
      <c r="O295" t="s">
        <v>770</v>
      </c>
      <c r="P295" t="s">
        <v>770</v>
      </c>
      <c r="Q295">
        <v>1</v>
      </c>
      <c r="W295">
        <v>0</v>
      </c>
      <c r="X295">
        <v>-400197608</v>
      </c>
      <c r="Y295">
        <v>47.13389999999999</v>
      </c>
      <c r="AA295">
        <v>0</v>
      </c>
      <c r="AB295">
        <v>0</v>
      </c>
      <c r="AC295">
        <v>0</v>
      </c>
      <c r="AD295">
        <v>8.5299999999999994</v>
      </c>
      <c r="AE295">
        <v>0</v>
      </c>
      <c r="AF295">
        <v>0</v>
      </c>
      <c r="AG295">
        <v>0</v>
      </c>
      <c r="AH295">
        <v>8.5299999999999994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35.64</v>
      </c>
      <c r="AU295" t="s">
        <v>196</v>
      </c>
      <c r="AV295">
        <v>1</v>
      </c>
      <c r="AW295">
        <v>2</v>
      </c>
      <c r="AX295">
        <v>47639243</v>
      </c>
      <c r="AY295">
        <v>1</v>
      </c>
      <c r="AZ295">
        <v>0</v>
      </c>
      <c r="BA295">
        <v>287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Y295*Source!I185</f>
        <v>12.254813999999998</v>
      </c>
      <c r="CY295">
        <f>AD295</f>
        <v>8.5299999999999994</v>
      </c>
      <c r="CZ295">
        <f>AH295</f>
        <v>8.5299999999999994</v>
      </c>
      <c r="DA295">
        <f>AL295</f>
        <v>1</v>
      </c>
      <c r="DB295">
        <f>ROUND(((ROUND(AT295*CZ295,2)*1.15)*1.15),6)</f>
        <v>402.053225</v>
      </c>
      <c r="DC295">
        <f>ROUND(((ROUND(AT295*AG295,2)*1.15)*1.15),6)</f>
        <v>0</v>
      </c>
    </row>
    <row r="296" spans="1:107" x14ac:dyDescent="0.2">
      <c r="A296">
        <f>ROW(Source!A185)</f>
        <v>185</v>
      </c>
      <c r="B296">
        <v>47641669</v>
      </c>
      <c r="C296">
        <v>47639116</v>
      </c>
      <c r="D296">
        <v>37064876</v>
      </c>
      <c r="E296">
        <v>1</v>
      </c>
      <c r="F296">
        <v>1</v>
      </c>
      <c r="G296">
        <v>1</v>
      </c>
      <c r="H296">
        <v>1</v>
      </c>
      <c r="I296" t="s">
        <v>771</v>
      </c>
      <c r="J296" t="s">
        <v>3</v>
      </c>
      <c r="K296" t="s">
        <v>772</v>
      </c>
      <c r="L296">
        <v>1191</v>
      </c>
      <c r="N296">
        <v>1013</v>
      </c>
      <c r="O296" t="s">
        <v>770</v>
      </c>
      <c r="P296" t="s">
        <v>770</v>
      </c>
      <c r="Q296">
        <v>1</v>
      </c>
      <c r="W296">
        <v>0</v>
      </c>
      <c r="X296">
        <v>-1417349443</v>
      </c>
      <c r="Y296">
        <v>22.48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22.48</v>
      </c>
      <c r="AU296" t="s">
        <v>3</v>
      </c>
      <c r="AV296">
        <v>2</v>
      </c>
      <c r="AW296">
        <v>2</v>
      </c>
      <c r="AX296">
        <v>47639244</v>
      </c>
      <c r="AY296">
        <v>1</v>
      </c>
      <c r="AZ296">
        <v>2048</v>
      </c>
      <c r="BA296">
        <v>288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Y296*Source!I185</f>
        <v>5.8448000000000002</v>
      </c>
      <c r="CY296">
        <f>AD296</f>
        <v>0</v>
      </c>
      <c r="CZ296">
        <f>AH296</f>
        <v>0</v>
      </c>
      <c r="DA296">
        <f>AL296</f>
        <v>1</v>
      </c>
      <c r="DB296">
        <f>ROUND(ROUND(AT296*CZ296,2),6)</f>
        <v>0</v>
      </c>
      <c r="DC296">
        <f>ROUND(ROUND(AT296*AG296,2),6)</f>
        <v>0</v>
      </c>
    </row>
    <row r="297" spans="1:107" x14ac:dyDescent="0.2">
      <c r="A297">
        <f>ROW(Source!A185)</f>
        <v>185</v>
      </c>
      <c r="B297">
        <v>47641669</v>
      </c>
      <c r="C297">
        <v>47639116</v>
      </c>
      <c r="D297">
        <v>36881968</v>
      </c>
      <c r="E297">
        <v>1</v>
      </c>
      <c r="F297">
        <v>1</v>
      </c>
      <c r="G297">
        <v>1</v>
      </c>
      <c r="H297">
        <v>2</v>
      </c>
      <c r="I297" t="s">
        <v>910</v>
      </c>
      <c r="J297" t="s">
        <v>911</v>
      </c>
      <c r="K297" t="s">
        <v>912</v>
      </c>
      <c r="L297">
        <v>1368</v>
      </c>
      <c r="N297">
        <v>1011</v>
      </c>
      <c r="O297" t="s">
        <v>776</v>
      </c>
      <c r="P297" t="s">
        <v>776</v>
      </c>
      <c r="Q297">
        <v>1</v>
      </c>
      <c r="W297">
        <v>0</v>
      </c>
      <c r="X297">
        <v>-742200527</v>
      </c>
      <c r="Y297">
        <v>15.711874999999999</v>
      </c>
      <c r="AA297">
        <v>0</v>
      </c>
      <c r="AB297">
        <v>138.54</v>
      </c>
      <c r="AC297">
        <v>11.6</v>
      </c>
      <c r="AD297">
        <v>0</v>
      </c>
      <c r="AE297">
        <v>0</v>
      </c>
      <c r="AF297">
        <v>138.54</v>
      </c>
      <c r="AG297">
        <v>11.6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10.93</v>
      </c>
      <c r="AU297" t="s">
        <v>195</v>
      </c>
      <c r="AV297">
        <v>0</v>
      </c>
      <c r="AW297">
        <v>2</v>
      </c>
      <c r="AX297">
        <v>47639245</v>
      </c>
      <c r="AY297">
        <v>1</v>
      </c>
      <c r="AZ297">
        <v>0</v>
      </c>
      <c r="BA297">
        <v>289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Y297*Source!I185</f>
        <v>4.0850875000000002</v>
      </c>
      <c r="CY297">
        <f>AB297</f>
        <v>138.54</v>
      </c>
      <c r="CZ297">
        <f>AF297</f>
        <v>138.54</v>
      </c>
      <c r="DA297">
        <f>AJ297</f>
        <v>1</v>
      </c>
      <c r="DB297">
        <f>ROUND(((ROUND(AT297*CZ297,2)*1.25)*1.15),6)</f>
        <v>2176.7199999999998</v>
      </c>
      <c r="DC297">
        <f>ROUND(((ROUND(AT297*AG297,2)*1.25)*1.15),6)</f>
        <v>182.260625</v>
      </c>
    </row>
    <row r="298" spans="1:107" x14ac:dyDescent="0.2">
      <c r="A298">
        <f>ROW(Source!A185)</f>
        <v>185</v>
      </c>
      <c r="B298">
        <v>47641669</v>
      </c>
      <c r="C298">
        <v>47639116</v>
      </c>
      <c r="D298">
        <v>36883545</v>
      </c>
      <c r="E298">
        <v>1</v>
      </c>
      <c r="F298">
        <v>1</v>
      </c>
      <c r="G298">
        <v>1</v>
      </c>
      <c r="H298">
        <v>2</v>
      </c>
      <c r="I298" t="s">
        <v>913</v>
      </c>
      <c r="J298" t="s">
        <v>914</v>
      </c>
      <c r="K298" t="s">
        <v>915</v>
      </c>
      <c r="L298">
        <v>1368</v>
      </c>
      <c r="N298">
        <v>1011</v>
      </c>
      <c r="O298" t="s">
        <v>776</v>
      </c>
      <c r="P298" t="s">
        <v>776</v>
      </c>
      <c r="Q298">
        <v>1</v>
      </c>
      <c r="W298">
        <v>0</v>
      </c>
      <c r="X298">
        <v>651530509</v>
      </c>
      <c r="Y298">
        <v>15.438749999999999</v>
      </c>
      <c r="AA298">
        <v>0</v>
      </c>
      <c r="AB298">
        <v>173.51</v>
      </c>
      <c r="AC298">
        <v>13.5</v>
      </c>
      <c r="AD298">
        <v>0</v>
      </c>
      <c r="AE298">
        <v>0</v>
      </c>
      <c r="AF298">
        <v>173.51</v>
      </c>
      <c r="AG298">
        <v>13.5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10.74</v>
      </c>
      <c r="AU298" t="s">
        <v>195</v>
      </c>
      <c r="AV298">
        <v>0</v>
      </c>
      <c r="AW298">
        <v>2</v>
      </c>
      <c r="AX298">
        <v>47639246</v>
      </c>
      <c r="AY298">
        <v>1</v>
      </c>
      <c r="AZ298">
        <v>0</v>
      </c>
      <c r="BA298">
        <v>290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Y298*Source!I185</f>
        <v>4.0140750000000001</v>
      </c>
      <c r="CY298">
        <f>AB298</f>
        <v>173.51</v>
      </c>
      <c r="CZ298">
        <f>AF298</f>
        <v>173.51</v>
      </c>
      <c r="DA298">
        <f>AJ298</f>
        <v>1</v>
      </c>
      <c r="DB298">
        <f>ROUND(((ROUND(AT298*CZ298,2)*1.25)*1.15),6)</f>
        <v>2678.78125</v>
      </c>
      <c r="DC298">
        <f>ROUND(((ROUND(AT298*AG298,2)*1.25)*1.15),6)</f>
        <v>208.423125</v>
      </c>
    </row>
    <row r="299" spans="1:107" x14ac:dyDescent="0.2">
      <c r="A299">
        <f>ROW(Source!A185)</f>
        <v>185</v>
      </c>
      <c r="B299">
        <v>47641669</v>
      </c>
      <c r="C299">
        <v>47639116</v>
      </c>
      <c r="D299">
        <v>36883554</v>
      </c>
      <c r="E299">
        <v>1</v>
      </c>
      <c r="F299">
        <v>1</v>
      </c>
      <c r="G299">
        <v>1</v>
      </c>
      <c r="H299">
        <v>2</v>
      </c>
      <c r="I299" t="s">
        <v>780</v>
      </c>
      <c r="J299" t="s">
        <v>781</v>
      </c>
      <c r="K299" t="s">
        <v>782</v>
      </c>
      <c r="L299">
        <v>1368</v>
      </c>
      <c r="N299">
        <v>1011</v>
      </c>
      <c r="O299" t="s">
        <v>776</v>
      </c>
      <c r="P299" t="s">
        <v>776</v>
      </c>
      <c r="Q299">
        <v>1</v>
      </c>
      <c r="W299">
        <v>0</v>
      </c>
      <c r="X299">
        <v>1372534845</v>
      </c>
      <c r="Y299">
        <v>1.1643750000000002</v>
      </c>
      <c r="AA299">
        <v>0</v>
      </c>
      <c r="AB299">
        <v>65.709999999999994</v>
      </c>
      <c r="AC299">
        <v>11.6</v>
      </c>
      <c r="AD299">
        <v>0</v>
      </c>
      <c r="AE299">
        <v>0</v>
      </c>
      <c r="AF299">
        <v>65.709999999999994</v>
      </c>
      <c r="AG299">
        <v>11.6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0.81</v>
      </c>
      <c r="AU299" t="s">
        <v>195</v>
      </c>
      <c r="AV299">
        <v>0</v>
      </c>
      <c r="AW299">
        <v>2</v>
      </c>
      <c r="AX299">
        <v>47639247</v>
      </c>
      <c r="AY299">
        <v>1</v>
      </c>
      <c r="AZ299">
        <v>0</v>
      </c>
      <c r="BA299">
        <v>291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Y299*Source!I185</f>
        <v>0.30273750000000005</v>
      </c>
      <c r="CY299">
        <f>AB299</f>
        <v>65.709999999999994</v>
      </c>
      <c r="CZ299">
        <f>AF299</f>
        <v>65.709999999999994</v>
      </c>
      <c r="DA299">
        <f>AJ299</f>
        <v>1</v>
      </c>
      <c r="DB299">
        <f>ROUND(((ROUND(AT299*CZ299,2)*1.25)*1.15),6)</f>
        <v>76.518124999999998</v>
      </c>
      <c r="DC299">
        <f>ROUND(((ROUND(AT299*AG299,2)*1.25)*1.15),6)</f>
        <v>13.512499999999999</v>
      </c>
    </row>
    <row r="300" spans="1:107" x14ac:dyDescent="0.2">
      <c r="A300">
        <f>ROW(Source!A185)</f>
        <v>185</v>
      </c>
      <c r="B300">
        <v>47641669</v>
      </c>
      <c r="C300">
        <v>47639116</v>
      </c>
      <c r="D300">
        <v>36830269</v>
      </c>
      <c r="E300">
        <v>1</v>
      </c>
      <c r="F300">
        <v>1</v>
      </c>
      <c r="G300">
        <v>1</v>
      </c>
      <c r="H300">
        <v>3</v>
      </c>
      <c r="I300" t="s">
        <v>916</v>
      </c>
      <c r="J300" t="s">
        <v>917</v>
      </c>
      <c r="K300" t="s">
        <v>918</v>
      </c>
      <c r="L300">
        <v>1301</v>
      </c>
      <c r="N300">
        <v>1003</v>
      </c>
      <c r="O300" t="s">
        <v>251</v>
      </c>
      <c r="P300" t="s">
        <v>251</v>
      </c>
      <c r="Q300">
        <v>1</v>
      </c>
      <c r="W300">
        <v>0</v>
      </c>
      <c r="X300">
        <v>1321173899</v>
      </c>
      <c r="Y300">
        <v>55.9</v>
      </c>
      <c r="AA300">
        <v>4.17</v>
      </c>
      <c r="AB300">
        <v>0</v>
      </c>
      <c r="AC300">
        <v>0</v>
      </c>
      <c r="AD300">
        <v>0</v>
      </c>
      <c r="AE300">
        <v>4.17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55.9</v>
      </c>
      <c r="AU300" t="s">
        <v>3</v>
      </c>
      <c r="AV300">
        <v>0</v>
      </c>
      <c r="AW300">
        <v>2</v>
      </c>
      <c r="AX300">
        <v>47639250</v>
      </c>
      <c r="AY300">
        <v>1</v>
      </c>
      <c r="AZ300">
        <v>0</v>
      </c>
      <c r="BA300">
        <v>294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Y300*Source!I185</f>
        <v>14.534000000000001</v>
      </c>
      <c r="CY300">
        <f>AA300</f>
        <v>4.17</v>
      </c>
      <c r="CZ300">
        <f>AE300</f>
        <v>4.17</v>
      </c>
      <c r="DA300">
        <f>AI300</f>
        <v>1</v>
      </c>
      <c r="DB300">
        <f>ROUND(ROUND(AT300*CZ300,2),6)</f>
        <v>233.1</v>
      </c>
      <c r="DC300">
        <f>ROUND(ROUND(AT300*AG300,2),6)</f>
        <v>0</v>
      </c>
    </row>
    <row r="301" spans="1:107" x14ac:dyDescent="0.2">
      <c r="A301">
        <f>ROW(Source!A186)</f>
        <v>186</v>
      </c>
      <c r="B301">
        <v>47636896</v>
      </c>
      <c r="C301">
        <v>47639446</v>
      </c>
      <c r="D301">
        <v>37064878</v>
      </c>
      <c r="E301">
        <v>1</v>
      </c>
      <c r="F301">
        <v>1</v>
      </c>
      <c r="G301">
        <v>1</v>
      </c>
      <c r="H301">
        <v>1</v>
      </c>
      <c r="I301" t="s">
        <v>919</v>
      </c>
      <c r="J301" t="s">
        <v>3</v>
      </c>
      <c r="K301" t="s">
        <v>920</v>
      </c>
      <c r="L301">
        <v>1191</v>
      </c>
      <c r="N301">
        <v>1013</v>
      </c>
      <c r="O301" t="s">
        <v>770</v>
      </c>
      <c r="P301" t="s">
        <v>770</v>
      </c>
      <c r="Q301">
        <v>1</v>
      </c>
      <c r="W301">
        <v>0</v>
      </c>
      <c r="X301">
        <v>-1081351934</v>
      </c>
      <c r="Y301">
        <v>256.565</v>
      </c>
      <c r="AA301">
        <v>0</v>
      </c>
      <c r="AB301">
        <v>0</v>
      </c>
      <c r="AC301">
        <v>0</v>
      </c>
      <c r="AD301">
        <v>9.4</v>
      </c>
      <c r="AE301">
        <v>0</v>
      </c>
      <c r="AF301">
        <v>0</v>
      </c>
      <c r="AG301">
        <v>0</v>
      </c>
      <c r="AH301">
        <v>9.4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194</v>
      </c>
      <c r="AU301" t="s">
        <v>196</v>
      </c>
      <c r="AV301">
        <v>1</v>
      </c>
      <c r="AW301">
        <v>2</v>
      </c>
      <c r="AX301">
        <v>47639461</v>
      </c>
      <c r="AY301">
        <v>1</v>
      </c>
      <c r="AZ301">
        <v>0</v>
      </c>
      <c r="BA301">
        <v>295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Y301*Source!I186</f>
        <v>6.0036209999999999</v>
      </c>
      <c r="CY301">
        <f>AD301</f>
        <v>9.4</v>
      </c>
      <c r="CZ301">
        <f>AH301</f>
        <v>9.4</v>
      </c>
      <c r="DA301">
        <f>AL301</f>
        <v>1</v>
      </c>
      <c r="DB301">
        <f>ROUND(((ROUND(AT301*CZ301,2)*1.15)*1.15),6)</f>
        <v>2411.7109999999998</v>
      </c>
      <c r="DC301">
        <f>ROUND(((ROUND(AT301*AG301,2)*1.15)*1.15),6)</f>
        <v>0</v>
      </c>
    </row>
    <row r="302" spans="1:107" x14ac:dyDescent="0.2">
      <c r="A302">
        <f>ROW(Source!A186)</f>
        <v>186</v>
      </c>
      <c r="B302">
        <v>47636896</v>
      </c>
      <c r="C302">
        <v>47639446</v>
      </c>
      <c r="D302">
        <v>37064876</v>
      </c>
      <c r="E302">
        <v>1</v>
      </c>
      <c r="F302">
        <v>1</v>
      </c>
      <c r="G302">
        <v>1</v>
      </c>
      <c r="H302">
        <v>1</v>
      </c>
      <c r="I302" t="s">
        <v>771</v>
      </c>
      <c r="J302" t="s">
        <v>3</v>
      </c>
      <c r="K302" t="s">
        <v>772</v>
      </c>
      <c r="L302">
        <v>1191</v>
      </c>
      <c r="N302">
        <v>1013</v>
      </c>
      <c r="O302" t="s">
        <v>770</v>
      </c>
      <c r="P302" t="s">
        <v>770</v>
      </c>
      <c r="Q302">
        <v>1</v>
      </c>
      <c r="W302">
        <v>0</v>
      </c>
      <c r="X302">
        <v>-1417349443</v>
      </c>
      <c r="Y302">
        <v>4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4</v>
      </c>
      <c r="AU302" t="s">
        <v>3</v>
      </c>
      <c r="AV302">
        <v>2</v>
      </c>
      <c r="AW302">
        <v>2</v>
      </c>
      <c r="AX302">
        <v>47639462</v>
      </c>
      <c r="AY302">
        <v>1</v>
      </c>
      <c r="AZ302">
        <v>2048</v>
      </c>
      <c r="BA302">
        <v>296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Y302*Source!I186</f>
        <v>9.3600000000000003E-2</v>
      </c>
      <c r="CY302">
        <f>AD302</f>
        <v>0</v>
      </c>
      <c r="CZ302">
        <f>AH302</f>
        <v>0</v>
      </c>
      <c r="DA302">
        <f>AL302</f>
        <v>1</v>
      </c>
      <c r="DB302">
        <f>ROUND(ROUND(AT302*CZ302,2),6)</f>
        <v>0</v>
      </c>
      <c r="DC302">
        <f>ROUND(ROUND(AT302*AG302,2),6)</f>
        <v>0</v>
      </c>
    </row>
    <row r="303" spans="1:107" x14ac:dyDescent="0.2">
      <c r="A303">
        <f>ROW(Source!A186)</f>
        <v>186</v>
      </c>
      <c r="B303">
        <v>47636896</v>
      </c>
      <c r="C303">
        <v>47639446</v>
      </c>
      <c r="D303">
        <v>36882159</v>
      </c>
      <c r="E303">
        <v>1</v>
      </c>
      <c r="F303">
        <v>1</v>
      </c>
      <c r="G303">
        <v>1</v>
      </c>
      <c r="H303">
        <v>2</v>
      </c>
      <c r="I303" t="s">
        <v>773</v>
      </c>
      <c r="J303" t="s">
        <v>774</v>
      </c>
      <c r="K303" t="s">
        <v>775</v>
      </c>
      <c r="L303">
        <v>1368</v>
      </c>
      <c r="N303">
        <v>1011</v>
      </c>
      <c r="O303" t="s">
        <v>776</v>
      </c>
      <c r="P303" t="s">
        <v>776</v>
      </c>
      <c r="Q303">
        <v>1</v>
      </c>
      <c r="W303">
        <v>0</v>
      </c>
      <c r="X303">
        <v>-1718674368</v>
      </c>
      <c r="Y303">
        <v>0.71875</v>
      </c>
      <c r="AA303">
        <v>0</v>
      </c>
      <c r="AB303">
        <v>111.99</v>
      </c>
      <c r="AC303">
        <v>13.5</v>
      </c>
      <c r="AD303">
        <v>0</v>
      </c>
      <c r="AE303">
        <v>0</v>
      </c>
      <c r="AF303">
        <v>111.99</v>
      </c>
      <c r="AG303">
        <v>13.5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0.5</v>
      </c>
      <c r="AU303" t="s">
        <v>195</v>
      </c>
      <c r="AV303">
        <v>0</v>
      </c>
      <c r="AW303">
        <v>2</v>
      </c>
      <c r="AX303">
        <v>47639463</v>
      </c>
      <c r="AY303">
        <v>1</v>
      </c>
      <c r="AZ303">
        <v>0</v>
      </c>
      <c r="BA303">
        <v>297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Y303*Source!I186</f>
        <v>1.681875E-2</v>
      </c>
      <c r="CY303">
        <f t="shared" ref="CY303:CY310" si="30">AB303</f>
        <v>111.99</v>
      </c>
      <c r="CZ303">
        <f t="shared" ref="CZ303:CZ310" si="31">AF303</f>
        <v>111.99</v>
      </c>
      <c r="DA303">
        <f t="shared" ref="DA303:DA310" si="32">AJ303</f>
        <v>1</v>
      </c>
      <c r="DB303">
        <f t="shared" ref="DB303:DB310" si="33">ROUND(((ROUND(AT303*CZ303,2)*1.25)*1.15),6)</f>
        <v>80.5</v>
      </c>
      <c r="DC303">
        <f t="shared" ref="DC303:DC310" si="34">ROUND(((ROUND(AT303*AG303,2)*1.25)*1.15),6)</f>
        <v>9.703125</v>
      </c>
    </row>
    <row r="304" spans="1:107" x14ac:dyDescent="0.2">
      <c r="A304">
        <f>ROW(Source!A186)</f>
        <v>186</v>
      </c>
      <c r="B304">
        <v>47636896</v>
      </c>
      <c r="C304">
        <v>47639446</v>
      </c>
      <c r="D304">
        <v>36882358</v>
      </c>
      <c r="E304">
        <v>1</v>
      </c>
      <c r="F304">
        <v>1</v>
      </c>
      <c r="G304">
        <v>1</v>
      </c>
      <c r="H304">
        <v>2</v>
      </c>
      <c r="I304" t="s">
        <v>777</v>
      </c>
      <c r="J304" t="s">
        <v>778</v>
      </c>
      <c r="K304" t="s">
        <v>779</v>
      </c>
      <c r="L304">
        <v>1368</v>
      </c>
      <c r="N304">
        <v>1011</v>
      </c>
      <c r="O304" t="s">
        <v>776</v>
      </c>
      <c r="P304" t="s">
        <v>776</v>
      </c>
      <c r="Q304">
        <v>1</v>
      </c>
      <c r="W304">
        <v>0</v>
      </c>
      <c r="X304">
        <v>1544661785</v>
      </c>
      <c r="Y304">
        <v>1.9693750000000001</v>
      </c>
      <c r="AA304">
        <v>0</v>
      </c>
      <c r="AB304">
        <v>6.9</v>
      </c>
      <c r="AC304">
        <v>0</v>
      </c>
      <c r="AD304">
        <v>0</v>
      </c>
      <c r="AE304">
        <v>0</v>
      </c>
      <c r="AF304">
        <v>6.9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1.37</v>
      </c>
      <c r="AU304" t="s">
        <v>195</v>
      </c>
      <c r="AV304">
        <v>0</v>
      </c>
      <c r="AW304">
        <v>2</v>
      </c>
      <c r="AX304">
        <v>47639464</v>
      </c>
      <c r="AY304">
        <v>1</v>
      </c>
      <c r="AZ304">
        <v>0</v>
      </c>
      <c r="BA304">
        <v>298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Y304*Source!I186</f>
        <v>4.6083375000000003E-2</v>
      </c>
      <c r="CY304">
        <f t="shared" si="30"/>
        <v>6.9</v>
      </c>
      <c r="CZ304">
        <f t="shared" si="31"/>
        <v>6.9</v>
      </c>
      <c r="DA304">
        <f t="shared" si="32"/>
        <v>1</v>
      </c>
      <c r="DB304">
        <f t="shared" si="33"/>
        <v>13.584375</v>
      </c>
      <c r="DC304">
        <f t="shared" si="34"/>
        <v>0</v>
      </c>
    </row>
    <row r="305" spans="1:107" x14ac:dyDescent="0.2">
      <c r="A305">
        <f>ROW(Source!A186)</f>
        <v>186</v>
      </c>
      <c r="B305">
        <v>47636896</v>
      </c>
      <c r="C305">
        <v>47639446</v>
      </c>
      <c r="D305">
        <v>36883555</v>
      </c>
      <c r="E305">
        <v>1</v>
      </c>
      <c r="F305">
        <v>1</v>
      </c>
      <c r="G305">
        <v>1</v>
      </c>
      <c r="H305">
        <v>2</v>
      </c>
      <c r="I305" t="s">
        <v>921</v>
      </c>
      <c r="J305" t="s">
        <v>922</v>
      </c>
      <c r="K305" t="s">
        <v>923</v>
      </c>
      <c r="L305">
        <v>1368</v>
      </c>
      <c r="N305">
        <v>1011</v>
      </c>
      <c r="O305" t="s">
        <v>776</v>
      </c>
      <c r="P305" t="s">
        <v>776</v>
      </c>
      <c r="Q305">
        <v>1</v>
      </c>
      <c r="W305">
        <v>0</v>
      </c>
      <c r="X305">
        <v>-1498239011</v>
      </c>
      <c r="Y305">
        <v>0.71875</v>
      </c>
      <c r="AA305">
        <v>0</v>
      </c>
      <c r="AB305">
        <v>85.84</v>
      </c>
      <c r="AC305">
        <v>11.6</v>
      </c>
      <c r="AD305">
        <v>0</v>
      </c>
      <c r="AE305">
        <v>0</v>
      </c>
      <c r="AF305">
        <v>85.84</v>
      </c>
      <c r="AG305">
        <v>11.6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0.5</v>
      </c>
      <c r="AU305" t="s">
        <v>195</v>
      </c>
      <c r="AV305">
        <v>0</v>
      </c>
      <c r="AW305">
        <v>2</v>
      </c>
      <c r="AX305">
        <v>47639465</v>
      </c>
      <c r="AY305">
        <v>1</v>
      </c>
      <c r="AZ305">
        <v>0</v>
      </c>
      <c r="BA305">
        <v>299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Y305*Source!I186</f>
        <v>1.681875E-2</v>
      </c>
      <c r="CY305">
        <f t="shared" si="30"/>
        <v>85.84</v>
      </c>
      <c r="CZ305">
        <f t="shared" si="31"/>
        <v>85.84</v>
      </c>
      <c r="DA305">
        <f t="shared" si="32"/>
        <v>1</v>
      </c>
      <c r="DB305">
        <f t="shared" si="33"/>
        <v>61.697499999999998</v>
      </c>
      <c r="DC305">
        <f t="shared" si="34"/>
        <v>8.3375000000000004</v>
      </c>
    </row>
    <row r="306" spans="1:107" x14ac:dyDescent="0.2">
      <c r="A306">
        <f>ROW(Source!A186)</f>
        <v>186</v>
      </c>
      <c r="B306">
        <v>47636896</v>
      </c>
      <c r="C306">
        <v>47639446</v>
      </c>
      <c r="D306">
        <v>36883768</v>
      </c>
      <c r="E306">
        <v>1</v>
      </c>
      <c r="F306">
        <v>1</v>
      </c>
      <c r="G306">
        <v>1</v>
      </c>
      <c r="H306">
        <v>2</v>
      </c>
      <c r="I306" t="s">
        <v>924</v>
      </c>
      <c r="J306" t="s">
        <v>925</v>
      </c>
      <c r="K306" t="s">
        <v>926</v>
      </c>
      <c r="L306">
        <v>1368</v>
      </c>
      <c r="N306">
        <v>1011</v>
      </c>
      <c r="O306" t="s">
        <v>776</v>
      </c>
      <c r="P306" t="s">
        <v>776</v>
      </c>
      <c r="Q306">
        <v>1</v>
      </c>
      <c r="W306">
        <v>0</v>
      </c>
      <c r="X306">
        <v>-692480242</v>
      </c>
      <c r="Y306">
        <v>95.306249999999991</v>
      </c>
      <c r="AA306">
        <v>0</v>
      </c>
      <c r="AB306">
        <v>39.49</v>
      </c>
      <c r="AC306">
        <v>0</v>
      </c>
      <c r="AD306">
        <v>0</v>
      </c>
      <c r="AE306">
        <v>0</v>
      </c>
      <c r="AF306">
        <v>39.49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3</v>
      </c>
      <c r="AT306">
        <v>66.3</v>
      </c>
      <c r="AU306" t="s">
        <v>195</v>
      </c>
      <c r="AV306">
        <v>0</v>
      </c>
      <c r="AW306">
        <v>2</v>
      </c>
      <c r="AX306">
        <v>47639466</v>
      </c>
      <c r="AY306">
        <v>1</v>
      </c>
      <c r="AZ306">
        <v>0</v>
      </c>
      <c r="BA306">
        <v>300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Y306*Source!I186</f>
        <v>2.2301662499999999</v>
      </c>
      <c r="CY306">
        <f t="shared" si="30"/>
        <v>39.49</v>
      </c>
      <c r="CZ306">
        <f t="shared" si="31"/>
        <v>39.49</v>
      </c>
      <c r="DA306">
        <f t="shared" si="32"/>
        <v>1</v>
      </c>
      <c r="DB306">
        <f t="shared" si="33"/>
        <v>3763.6481250000002</v>
      </c>
      <c r="DC306">
        <f t="shared" si="34"/>
        <v>0</v>
      </c>
    </row>
    <row r="307" spans="1:107" x14ac:dyDescent="0.2">
      <c r="A307">
        <f>ROW(Source!A186)</f>
        <v>186</v>
      </c>
      <c r="B307">
        <v>47636896</v>
      </c>
      <c r="C307">
        <v>47639446</v>
      </c>
      <c r="D307">
        <v>36883789</v>
      </c>
      <c r="E307">
        <v>1</v>
      </c>
      <c r="F307">
        <v>1</v>
      </c>
      <c r="G307">
        <v>1</v>
      </c>
      <c r="H307">
        <v>2</v>
      </c>
      <c r="I307" t="s">
        <v>783</v>
      </c>
      <c r="J307" t="s">
        <v>784</v>
      </c>
      <c r="K307" t="s">
        <v>785</v>
      </c>
      <c r="L307">
        <v>1368</v>
      </c>
      <c r="N307">
        <v>1011</v>
      </c>
      <c r="O307" t="s">
        <v>776</v>
      </c>
      <c r="P307" t="s">
        <v>776</v>
      </c>
      <c r="Q307">
        <v>1</v>
      </c>
      <c r="W307">
        <v>0</v>
      </c>
      <c r="X307">
        <v>-624296059</v>
      </c>
      <c r="Y307">
        <v>2.5874999999999999</v>
      </c>
      <c r="AA307">
        <v>0</v>
      </c>
      <c r="AB307">
        <v>1.2</v>
      </c>
      <c r="AC307">
        <v>0</v>
      </c>
      <c r="AD307">
        <v>0</v>
      </c>
      <c r="AE307">
        <v>0</v>
      </c>
      <c r="AF307">
        <v>1.2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1.8</v>
      </c>
      <c r="AU307" t="s">
        <v>195</v>
      </c>
      <c r="AV307">
        <v>0</v>
      </c>
      <c r="AW307">
        <v>2</v>
      </c>
      <c r="AX307">
        <v>47639467</v>
      </c>
      <c r="AY307">
        <v>1</v>
      </c>
      <c r="AZ307">
        <v>0</v>
      </c>
      <c r="BA307">
        <v>301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Y307*Source!I186</f>
        <v>6.0547499999999997E-2</v>
      </c>
      <c r="CY307">
        <f t="shared" si="30"/>
        <v>1.2</v>
      </c>
      <c r="CZ307">
        <f t="shared" si="31"/>
        <v>1.2</v>
      </c>
      <c r="DA307">
        <f t="shared" si="32"/>
        <v>1</v>
      </c>
      <c r="DB307">
        <f t="shared" si="33"/>
        <v>3.105</v>
      </c>
      <c r="DC307">
        <f t="shared" si="34"/>
        <v>0</v>
      </c>
    </row>
    <row r="308" spans="1:107" x14ac:dyDescent="0.2">
      <c r="A308">
        <f>ROW(Source!A186)</f>
        <v>186</v>
      </c>
      <c r="B308">
        <v>47636896</v>
      </c>
      <c r="C308">
        <v>47639446</v>
      </c>
      <c r="D308">
        <v>36884498</v>
      </c>
      <c r="E308">
        <v>1</v>
      </c>
      <c r="F308">
        <v>1</v>
      </c>
      <c r="G308">
        <v>1</v>
      </c>
      <c r="H308">
        <v>2</v>
      </c>
      <c r="I308" t="s">
        <v>927</v>
      </c>
      <c r="J308" t="s">
        <v>928</v>
      </c>
      <c r="K308" t="s">
        <v>929</v>
      </c>
      <c r="L308">
        <v>1368</v>
      </c>
      <c r="N308">
        <v>1011</v>
      </c>
      <c r="O308" t="s">
        <v>776</v>
      </c>
      <c r="P308" t="s">
        <v>776</v>
      </c>
      <c r="Q308">
        <v>1</v>
      </c>
      <c r="W308">
        <v>0</v>
      </c>
      <c r="X308">
        <v>2017033022</v>
      </c>
      <c r="Y308">
        <v>3.0187499999999998</v>
      </c>
      <c r="AA308">
        <v>0</v>
      </c>
      <c r="AB308">
        <v>70</v>
      </c>
      <c r="AC308">
        <v>0</v>
      </c>
      <c r="AD308">
        <v>0</v>
      </c>
      <c r="AE308">
        <v>0</v>
      </c>
      <c r="AF308">
        <v>70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3</v>
      </c>
      <c r="AT308">
        <v>2.1</v>
      </c>
      <c r="AU308" t="s">
        <v>195</v>
      </c>
      <c r="AV308">
        <v>0</v>
      </c>
      <c r="AW308">
        <v>2</v>
      </c>
      <c r="AX308">
        <v>47639468</v>
      </c>
      <c r="AY308">
        <v>1</v>
      </c>
      <c r="AZ308">
        <v>0</v>
      </c>
      <c r="BA308">
        <v>302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Y308*Source!I186</f>
        <v>7.063875E-2</v>
      </c>
      <c r="CY308">
        <f t="shared" si="30"/>
        <v>70</v>
      </c>
      <c r="CZ308">
        <f t="shared" si="31"/>
        <v>70</v>
      </c>
      <c r="DA308">
        <f t="shared" si="32"/>
        <v>1</v>
      </c>
      <c r="DB308">
        <f t="shared" si="33"/>
        <v>211.3125</v>
      </c>
      <c r="DC308">
        <f t="shared" si="34"/>
        <v>0</v>
      </c>
    </row>
    <row r="309" spans="1:107" x14ac:dyDescent="0.2">
      <c r="A309">
        <f>ROW(Source!A186)</f>
        <v>186</v>
      </c>
      <c r="B309">
        <v>47636896</v>
      </c>
      <c r="C309">
        <v>47639446</v>
      </c>
      <c r="D309">
        <v>36884528</v>
      </c>
      <c r="E309">
        <v>1</v>
      </c>
      <c r="F309">
        <v>1</v>
      </c>
      <c r="G309">
        <v>1</v>
      </c>
      <c r="H309">
        <v>2</v>
      </c>
      <c r="I309" t="s">
        <v>930</v>
      </c>
      <c r="J309" t="s">
        <v>931</v>
      </c>
      <c r="K309" t="s">
        <v>932</v>
      </c>
      <c r="L309">
        <v>1368</v>
      </c>
      <c r="N309">
        <v>1011</v>
      </c>
      <c r="O309" t="s">
        <v>776</v>
      </c>
      <c r="P309" t="s">
        <v>776</v>
      </c>
      <c r="Q309">
        <v>1</v>
      </c>
      <c r="W309">
        <v>0</v>
      </c>
      <c r="X309">
        <v>1168077914</v>
      </c>
      <c r="Y309">
        <v>4.3125</v>
      </c>
      <c r="AA309">
        <v>0</v>
      </c>
      <c r="AB309">
        <v>56.24</v>
      </c>
      <c r="AC309">
        <v>10.06</v>
      </c>
      <c r="AD309">
        <v>0</v>
      </c>
      <c r="AE309">
        <v>0</v>
      </c>
      <c r="AF309">
        <v>56.24</v>
      </c>
      <c r="AG309">
        <v>10.06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3</v>
      </c>
      <c r="AU309" t="s">
        <v>195</v>
      </c>
      <c r="AV309">
        <v>0</v>
      </c>
      <c r="AW309">
        <v>2</v>
      </c>
      <c r="AX309">
        <v>47639469</v>
      </c>
      <c r="AY309">
        <v>1</v>
      </c>
      <c r="AZ309">
        <v>0</v>
      </c>
      <c r="BA309">
        <v>303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Y309*Source!I186</f>
        <v>0.1009125</v>
      </c>
      <c r="CY309">
        <f t="shared" si="30"/>
        <v>56.24</v>
      </c>
      <c r="CZ309">
        <f t="shared" si="31"/>
        <v>56.24</v>
      </c>
      <c r="DA309">
        <f t="shared" si="32"/>
        <v>1</v>
      </c>
      <c r="DB309">
        <f t="shared" si="33"/>
        <v>242.535</v>
      </c>
      <c r="DC309">
        <f t="shared" si="34"/>
        <v>43.383749999999999</v>
      </c>
    </row>
    <row r="310" spans="1:107" x14ac:dyDescent="0.2">
      <c r="A310">
        <f>ROW(Source!A186)</f>
        <v>186</v>
      </c>
      <c r="B310">
        <v>47636896</v>
      </c>
      <c r="C310">
        <v>47639446</v>
      </c>
      <c r="D310">
        <v>36884663</v>
      </c>
      <c r="E310">
        <v>1</v>
      </c>
      <c r="F310">
        <v>1</v>
      </c>
      <c r="G310">
        <v>1</v>
      </c>
      <c r="H310">
        <v>2</v>
      </c>
      <c r="I310" t="s">
        <v>933</v>
      </c>
      <c r="J310" t="s">
        <v>934</v>
      </c>
      <c r="K310" t="s">
        <v>935</v>
      </c>
      <c r="L310">
        <v>1368</v>
      </c>
      <c r="N310">
        <v>1011</v>
      </c>
      <c r="O310" t="s">
        <v>776</v>
      </c>
      <c r="P310" t="s">
        <v>776</v>
      </c>
      <c r="Q310">
        <v>1</v>
      </c>
      <c r="W310">
        <v>0</v>
      </c>
      <c r="X310">
        <v>645956166</v>
      </c>
      <c r="Y310">
        <v>2.0124999999999997</v>
      </c>
      <c r="AA310">
        <v>0</v>
      </c>
      <c r="AB310">
        <v>14.38</v>
      </c>
      <c r="AC310">
        <v>0</v>
      </c>
      <c r="AD310">
        <v>0</v>
      </c>
      <c r="AE310">
        <v>0</v>
      </c>
      <c r="AF310">
        <v>14.38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3</v>
      </c>
      <c r="AT310">
        <v>1.4</v>
      </c>
      <c r="AU310" t="s">
        <v>195</v>
      </c>
      <c r="AV310">
        <v>0</v>
      </c>
      <c r="AW310">
        <v>2</v>
      </c>
      <c r="AX310">
        <v>47639470</v>
      </c>
      <c r="AY310">
        <v>1</v>
      </c>
      <c r="AZ310">
        <v>0</v>
      </c>
      <c r="BA310">
        <v>304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Y310*Source!I186</f>
        <v>4.7092499999999995E-2</v>
      </c>
      <c r="CY310">
        <f t="shared" si="30"/>
        <v>14.38</v>
      </c>
      <c r="CZ310">
        <f t="shared" si="31"/>
        <v>14.38</v>
      </c>
      <c r="DA310">
        <f t="shared" si="32"/>
        <v>1</v>
      </c>
      <c r="DB310">
        <f t="shared" si="33"/>
        <v>28.936875000000001</v>
      </c>
      <c r="DC310">
        <f t="shared" si="34"/>
        <v>0</v>
      </c>
    </row>
    <row r="311" spans="1:107" x14ac:dyDescent="0.2">
      <c r="A311">
        <f>ROW(Source!A186)</f>
        <v>186</v>
      </c>
      <c r="B311">
        <v>47636896</v>
      </c>
      <c r="C311">
        <v>47639446</v>
      </c>
      <c r="D311">
        <v>36800159</v>
      </c>
      <c r="E311">
        <v>1</v>
      </c>
      <c r="F311">
        <v>1</v>
      </c>
      <c r="G311">
        <v>1</v>
      </c>
      <c r="H311">
        <v>3</v>
      </c>
      <c r="I311" t="s">
        <v>789</v>
      </c>
      <c r="J311" t="s">
        <v>790</v>
      </c>
      <c r="K311" t="s">
        <v>791</v>
      </c>
      <c r="L311">
        <v>1339</v>
      </c>
      <c r="N311">
        <v>1007</v>
      </c>
      <c r="O311" t="s">
        <v>50</v>
      </c>
      <c r="P311" t="s">
        <v>50</v>
      </c>
      <c r="Q311">
        <v>1</v>
      </c>
      <c r="W311">
        <v>0</v>
      </c>
      <c r="X311">
        <v>1262771840</v>
      </c>
      <c r="Y311">
        <v>1.1000000000000001</v>
      </c>
      <c r="AA311">
        <v>6.22</v>
      </c>
      <c r="AB311">
        <v>0</v>
      </c>
      <c r="AC311">
        <v>0</v>
      </c>
      <c r="AD311">
        <v>0</v>
      </c>
      <c r="AE311">
        <v>6.22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1.1000000000000001</v>
      </c>
      <c r="AU311" t="s">
        <v>3</v>
      </c>
      <c r="AV311">
        <v>0</v>
      </c>
      <c r="AW311">
        <v>2</v>
      </c>
      <c r="AX311">
        <v>47639471</v>
      </c>
      <c r="AY311">
        <v>1</v>
      </c>
      <c r="AZ311">
        <v>0</v>
      </c>
      <c r="BA311">
        <v>305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Y311*Source!I186</f>
        <v>2.5740000000000002E-2</v>
      </c>
      <c r="CY311">
        <f>AA311</f>
        <v>6.22</v>
      </c>
      <c r="CZ311">
        <f>AE311</f>
        <v>6.22</v>
      </c>
      <c r="DA311">
        <f>AI311</f>
        <v>1</v>
      </c>
      <c r="DB311">
        <f>ROUND(ROUND(AT311*CZ311,2),6)</f>
        <v>6.84</v>
      </c>
      <c r="DC311">
        <f>ROUND(ROUND(AT311*AG311,2),6)</f>
        <v>0</v>
      </c>
    </row>
    <row r="312" spans="1:107" x14ac:dyDescent="0.2">
      <c r="A312">
        <f>ROW(Source!A186)</f>
        <v>186</v>
      </c>
      <c r="B312">
        <v>47636896</v>
      </c>
      <c r="C312">
        <v>47639446</v>
      </c>
      <c r="D312">
        <v>36800166</v>
      </c>
      <c r="E312">
        <v>1</v>
      </c>
      <c r="F312">
        <v>1</v>
      </c>
      <c r="G312">
        <v>1</v>
      </c>
      <c r="H312">
        <v>3</v>
      </c>
      <c r="I312" t="s">
        <v>792</v>
      </c>
      <c r="J312" t="s">
        <v>793</v>
      </c>
      <c r="K312" t="s">
        <v>794</v>
      </c>
      <c r="L312">
        <v>1346</v>
      </c>
      <c r="N312">
        <v>1009</v>
      </c>
      <c r="O312" t="s">
        <v>585</v>
      </c>
      <c r="P312" t="s">
        <v>585</v>
      </c>
      <c r="Q312">
        <v>1</v>
      </c>
      <c r="W312">
        <v>0</v>
      </c>
      <c r="X312">
        <v>1721895514</v>
      </c>
      <c r="Y312">
        <v>0.3</v>
      </c>
      <c r="AA312">
        <v>6.09</v>
      </c>
      <c r="AB312">
        <v>0</v>
      </c>
      <c r="AC312">
        <v>0</v>
      </c>
      <c r="AD312">
        <v>0</v>
      </c>
      <c r="AE312">
        <v>6.09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0.3</v>
      </c>
      <c r="AU312" t="s">
        <v>3</v>
      </c>
      <c r="AV312">
        <v>0</v>
      </c>
      <c r="AW312">
        <v>2</v>
      </c>
      <c r="AX312">
        <v>47639472</v>
      </c>
      <c r="AY312">
        <v>1</v>
      </c>
      <c r="AZ312">
        <v>0</v>
      </c>
      <c r="BA312">
        <v>306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Y312*Source!I186</f>
        <v>7.0200000000000002E-3</v>
      </c>
      <c r="CY312">
        <f>AA312</f>
        <v>6.09</v>
      </c>
      <c r="CZ312">
        <f>AE312</f>
        <v>6.09</v>
      </c>
      <c r="DA312">
        <f>AI312</f>
        <v>1</v>
      </c>
      <c r="DB312">
        <f>ROUND(ROUND(AT312*CZ312,2),6)</f>
        <v>1.83</v>
      </c>
      <c r="DC312">
        <f>ROUND(ROUND(AT312*AG312,2),6)</f>
        <v>0</v>
      </c>
    </row>
    <row r="313" spans="1:107" x14ac:dyDescent="0.2">
      <c r="A313">
        <f>ROW(Source!A186)</f>
        <v>186</v>
      </c>
      <c r="B313">
        <v>47636896</v>
      </c>
      <c r="C313">
        <v>47639446</v>
      </c>
      <c r="D313">
        <v>36803268</v>
      </c>
      <c r="E313">
        <v>1</v>
      </c>
      <c r="F313">
        <v>1</v>
      </c>
      <c r="G313">
        <v>1</v>
      </c>
      <c r="H313">
        <v>3</v>
      </c>
      <c r="I313" t="s">
        <v>936</v>
      </c>
      <c r="J313" t="s">
        <v>937</v>
      </c>
      <c r="K313" t="s">
        <v>938</v>
      </c>
      <c r="L313">
        <v>1348</v>
      </c>
      <c r="N313">
        <v>1009</v>
      </c>
      <c r="O313" t="s">
        <v>19</v>
      </c>
      <c r="P313" t="s">
        <v>19</v>
      </c>
      <c r="Q313">
        <v>1000</v>
      </c>
      <c r="W313">
        <v>0</v>
      </c>
      <c r="X313">
        <v>1334874479</v>
      </c>
      <c r="Y313">
        <v>4.7600000000000003E-2</v>
      </c>
      <c r="AA313">
        <v>9765</v>
      </c>
      <c r="AB313">
        <v>0</v>
      </c>
      <c r="AC313">
        <v>0</v>
      </c>
      <c r="AD313">
        <v>0</v>
      </c>
      <c r="AE313">
        <v>9765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4.7600000000000003E-2</v>
      </c>
      <c r="AU313" t="s">
        <v>3</v>
      </c>
      <c r="AV313">
        <v>0</v>
      </c>
      <c r="AW313">
        <v>2</v>
      </c>
      <c r="AX313">
        <v>47639473</v>
      </c>
      <c r="AY313">
        <v>1</v>
      </c>
      <c r="AZ313">
        <v>0</v>
      </c>
      <c r="BA313">
        <v>307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Y313*Source!I186</f>
        <v>1.1138400000000001E-3</v>
      </c>
      <c r="CY313">
        <f>AA313</f>
        <v>9765</v>
      </c>
      <c r="CZ313">
        <f>AE313</f>
        <v>9765</v>
      </c>
      <c r="DA313">
        <f>AI313</f>
        <v>1</v>
      </c>
      <c r="DB313">
        <f>ROUND(ROUND(AT313*CZ313,2),6)</f>
        <v>464.81</v>
      </c>
      <c r="DC313">
        <f>ROUND(ROUND(AT313*AG313,2),6)</f>
        <v>0</v>
      </c>
    </row>
    <row r="314" spans="1:107" x14ac:dyDescent="0.2">
      <c r="A314">
        <f>ROW(Source!A186)</f>
        <v>186</v>
      </c>
      <c r="B314">
        <v>47636896</v>
      </c>
      <c r="C314">
        <v>47639446</v>
      </c>
      <c r="D314">
        <v>36799065</v>
      </c>
      <c r="E314">
        <v>17</v>
      </c>
      <c r="F314">
        <v>1</v>
      </c>
      <c r="G314">
        <v>1</v>
      </c>
      <c r="H314">
        <v>3</v>
      </c>
      <c r="I314" t="s">
        <v>899</v>
      </c>
      <c r="J314" t="s">
        <v>3</v>
      </c>
      <c r="K314" t="s">
        <v>900</v>
      </c>
      <c r="L314">
        <v>1374</v>
      </c>
      <c r="N314">
        <v>1013</v>
      </c>
      <c r="O314" t="s">
        <v>901</v>
      </c>
      <c r="P314" t="s">
        <v>901</v>
      </c>
      <c r="Q314">
        <v>1</v>
      </c>
      <c r="W314">
        <v>0</v>
      </c>
      <c r="X314">
        <v>-1731369543</v>
      </c>
      <c r="Y314">
        <v>36.47</v>
      </c>
      <c r="AA314">
        <v>1</v>
      </c>
      <c r="AB314">
        <v>0</v>
      </c>
      <c r="AC314">
        <v>0</v>
      </c>
      <c r="AD314">
        <v>0</v>
      </c>
      <c r="AE314">
        <v>1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36.47</v>
      </c>
      <c r="AU314" t="s">
        <v>3</v>
      </c>
      <c r="AV314">
        <v>0</v>
      </c>
      <c r="AW314">
        <v>2</v>
      </c>
      <c r="AX314">
        <v>47639474</v>
      </c>
      <c r="AY314">
        <v>1</v>
      </c>
      <c r="AZ314">
        <v>0</v>
      </c>
      <c r="BA314">
        <v>308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Y314*Source!I186</f>
        <v>0.85339799999999999</v>
      </c>
      <c r="CY314">
        <f>AA314</f>
        <v>1</v>
      </c>
      <c r="CZ314">
        <f>AE314</f>
        <v>1</v>
      </c>
      <c r="DA314">
        <f>AI314</f>
        <v>1</v>
      </c>
      <c r="DB314">
        <f>ROUND(ROUND(AT314*CZ314,2),6)</f>
        <v>36.47</v>
      </c>
      <c r="DC314">
        <f>ROUND(ROUND(AT314*AG314,2),6)</f>
        <v>0</v>
      </c>
    </row>
    <row r="315" spans="1:107" x14ac:dyDescent="0.2">
      <c r="A315">
        <f>ROW(Source!A187)</f>
        <v>187</v>
      </c>
      <c r="B315">
        <v>47641669</v>
      </c>
      <c r="C315">
        <v>47639446</v>
      </c>
      <c r="D315">
        <v>37064878</v>
      </c>
      <c r="E315">
        <v>1</v>
      </c>
      <c r="F315">
        <v>1</v>
      </c>
      <c r="G315">
        <v>1</v>
      </c>
      <c r="H315">
        <v>1</v>
      </c>
      <c r="I315" t="s">
        <v>919</v>
      </c>
      <c r="J315" t="s">
        <v>3</v>
      </c>
      <c r="K315" t="s">
        <v>920</v>
      </c>
      <c r="L315">
        <v>1191</v>
      </c>
      <c r="N315">
        <v>1013</v>
      </c>
      <c r="O315" t="s">
        <v>770</v>
      </c>
      <c r="P315" t="s">
        <v>770</v>
      </c>
      <c r="Q315">
        <v>1</v>
      </c>
      <c r="W315">
        <v>0</v>
      </c>
      <c r="X315">
        <v>-1081351934</v>
      </c>
      <c r="Y315">
        <v>256.565</v>
      </c>
      <c r="AA315">
        <v>0</v>
      </c>
      <c r="AB315">
        <v>0</v>
      </c>
      <c r="AC315">
        <v>0</v>
      </c>
      <c r="AD315">
        <v>9.4</v>
      </c>
      <c r="AE315">
        <v>0</v>
      </c>
      <c r="AF315">
        <v>0</v>
      </c>
      <c r="AG315">
        <v>0</v>
      </c>
      <c r="AH315">
        <v>9.4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3</v>
      </c>
      <c r="AT315">
        <v>194</v>
      </c>
      <c r="AU315" t="s">
        <v>196</v>
      </c>
      <c r="AV315">
        <v>1</v>
      </c>
      <c r="AW315">
        <v>2</v>
      </c>
      <c r="AX315">
        <v>47639461</v>
      </c>
      <c r="AY315">
        <v>1</v>
      </c>
      <c r="AZ315">
        <v>0</v>
      </c>
      <c r="BA315">
        <v>309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Y315*Source!I187</f>
        <v>6.0036209999999999</v>
      </c>
      <c r="CY315">
        <f>AD315</f>
        <v>9.4</v>
      </c>
      <c r="CZ315">
        <f>AH315</f>
        <v>9.4</v>
      </c>
      <c r="DA315">
        <f>AL315</f>
        <v>1</v>
      </c>
      <c r="DB315">
        <f>ROUND(((ROUND(AT315*CZ315,2)*1.15)*1.15),6)</f>
        <v>2411.7109999999998</v>
      </c>
      <c r="DC315">
        <f>ROUND(((ROUND(AT315*AG315,2)*1.15)*1.15),6)</f>
        <v>0</v>
      </c>
    </row>
    <row r="316" spans="1:107" x14ac:dyDescent="0.2">
      <c r="A316">
        <f>ROW(Source!A187)</f>
        <v>187</v>
      </c>
      <c r="B316">
        <v>47641669</v>
      </c>
      <c r="C316">
        <v>47639446</v>
      </c>
      <c r="D316">
        <v>37064876</v>
      </c>
      <c r="E316">
        <v>1</v>
      </c>
      <c r="F316">
        <v>1</v>
      </c>
      <c r="G316">
        <v>1</v>
      </c>
      <c r="H316">
        <v>1</v>
      </c>
      <c r="I316" t="s">
        <v>771</v>
      </c>
      <c r="J316" t="s">
        <v>3</v>
      </c>
      <c r="K316" t="s">
        <v>772</v>
      </c>
      <c r="L316">
        <v>1191</v>
      </c>
      <c r="N316">
        <v>1013</v>
      </c>
      <c r="O316" t="s">
        <v>770</v>
      </c>
      <c r="P316" t="s">
        <v>770</v>
      </c>
      <c r="Q316">
        <v>1</v>
      </c>
      <c r="W316">
        <v>0</v>
      </c>
      <c r="X316">
        <v>-1417349443</v>
      </c>
      <c r="Y316">
        <v>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4</v>
      </c>
      <c r="AU316" t="s">
        <v>3</v>
      </c>
      <c r="AV316">
        <v>2</v>
      </c>
      <c r="AW316">
        <v>2</v>
      </c>
      <c r="AX316">
        <v>47639462</v>
      </c>
      <c r="AY316">
        <v>1</v>
      </c>
      <c r="AZ316">
        <v>2048</v>
      </c>
      <c r="BA316">
        <v>310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Y316*Source!I187</f>
        <v>9.3600000000000003E-2</v>
      </c>
      <c r="CY316">
        <f>AD316</f>
        <v>0</v>
      </c>
      <c r="CZ316">
        <f>AH316</f>
        <v>0</v>
      </c>
      <c r="DA316">
        <f>AL316</f>
        <v>1</v>
      </c>
      <c r="DB316">
        <f>ROUND(ROUND(AT316*CZ316,2),6)</f>
        <v>0</v>
      </c>
      <c r="DC316">
        <f>ROUND(ROUND(AT316*AG316,2),6)</f>
        <v>0</v>
      </c>
    </row>
    <row r="317" spans="1:107" x14ac:dyDescent="0.2">
      <c r="A317">
        <f>ROW(Source!A187)</f>
        <v>187</v>
      </c>
      <c r="B317">
        <v>47641669</v>
      </c>
      <c r="C317">
        <v>47639446</v>
      </c>
      <c r="D317">
        <v>36882159</v>
      </c>
      <c r="E317">
        <v>1</v>
      </c>
      <c r="F317">
        <v>1</v>
      </c>
      <c r="G317">
        <v>1</v>
      </c>
      <c r="H317">
        <v>2</v>
      </c>
      <c r="I317" t="s">
        <v>773</v>
      </c>
      <c r="J317" t="s">
        <v>774</v>
      </c>
      <c r="K317" t="s">
        <v>775</v>
      </c>
      <c r="L317">
        <v>1368</v>
      </c>
      <c r="N317">
        <v>1011</v>
      </c>
      <c r="O317" t="s">
        <v>776</v>
      </c>
      <c r="P317" t="s">
        <v>776</v>
      </c>
      <c r="Q317">
        <v>1</v>
      </c>
      <c r="W317">
        <v>0</v>
      </c>
      <c r="X317">
        <v>-1718674368</v>
      </c>
      <c r="Y317">
        <v>0.71875</v>
      </c>
      <c r="AA317">
        <v>0</v>
      </c>
      <c r="AB317">
        <v>111.99</v>
      </c>
      <c r="AC317">
        <v>13.5</v>
      </c>
      <c r="AD317">
        <v>0</v>
      </c>
      <c r="AE317">
        <v>0</v>
      </c>
      <c r="AF317">
        <v>111.99</v>
      </c>
      <c r="AG317">
        <v>13.5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3</v>
      </c>
      <c r="AT317">
        <v>0.5</v>
      </c>
      <c r="AU317" t="s">
        <v>195</v>
      </c>
      <c r="AV317">
        <v>0</v>
      </c>
      <c r="AW317">
        <v>2</v>
      </c>
      <c r="AX317">
        <v>47639463</v>
      </c>
      <c r="AY317">
        <v>1</v>
      </c>
      <c r="AZ317">
        <v>0</v>
      </c>
      <c r="BA317">
        <v>311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Y317*Source!I187</f>
        <v>1.681875E-2</v>
      </c>
      <c r="CY317">
        <f t="shared" ref="CY317:CY324" si="35">AB317</f>
        <v>111.99</v>
      </c>
      <c r="CZ317">
        <f t="shared" ref="CZ317:CZ324" si="36">AF317</f>
        <v>111.99</v>
      </c>
      <c r="DA317">
        <f t="shared" ref="DA317:DA324" si="37">AJ317</f>
        <v>1</v>
      </c>
      <c r="DB317">
        <f t="shared" ref="DB317:DB324" si="38">ROUND(((ROUND(AT317*CZ317,2)*1.25)*1.15),6)</f>
        <v>80.5</v>
      </c>
      <c r="DC317">
        <f t="shared" ref="DC317:DC324" si="39">ROUND(((ROUND(AT317*AG317,2)*1.25)*1.15),6)</f>
        <v>9.703125</v>
      </c>
    </row>
    <row r="318" spans="1:107" x14ac:dyDescent="0.2">
      <c r="A318">
        <f>ROW(Source!A187)</f>
        <v>187</v>
      </c>
      <c r="B318">
        <v>47641669</v>
      </c>
      <c r="C318">
        <v>47639446</v>
      </c>
      <c r="D318">
        <v>36882358</v>
      </c>
      <c r="E318">
        <v>1</v>
      </c>
      <c r="F318">
        <v>1</v>
      </c>
      <c r="G318">
        <v>1</v>
      </c>
      <c r="H318">
        <v>2</v>
      </c>
      <c r="I318" t="s">
        <v>777</v>
      </c>
      <c r="J318" t="s">
        <v>778</v>
      </c>
      <c r="K318" t="s">
        <v>779</v>
      </c>
      <c r="L318">
        <v>1368</v>
      </c>
      <c r="N318">
        <v>1011</v>
      </c>
      <c r="O318" t="s">
        <v>776</v>
      </c>
      <c r="P318" t="s">
        <v>776</v>
      </c>
      <c r="Q318">
        <v>1</v>
      </c>
      <c r="W318">
        <v>0</v>
      </c>
      <c r="X318">
        <v>1544661785</v>
      </c>
      <c r="Y318">
        <v>1.9693750000000001</v>
      </c>
      <c r="AA318">
        <v>0</v>
      </c>
      <c r="AB318">
        <v>6.9</v>
      </c>
      <c r="AC318">
        <v>0</v>
      </c>
      <c r="AD318">
        <v>0</v>
      </c>
      <c r="AE318">
        <v>0</v>
      </c>
      <c r="AF318">
        <v>6.9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1.37</v>
      </c>
      <c r="AU318" t="s">
        <v>195</v>
      </c>
      <c r="AV318">
        <v>0</v>
      </c>
      <c r="AW318">
        <v>2</v>
      </c>
      <c r="AX318">
        <v>47639464</v>
      </c>
      <c r="AY318">
        <v>1</v>
      </c>
      <c r="AZ318">
        <v>0</v>
      </c>
      <c r="BA318">
        <v>312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Y318*Source!I187</f>
        <v>4.6083375000000003E-2</v>
      </c>
      <c r="CY318">
        <f t="shared" si="35"/>
        <v>6.9</v>
      </c>
      <c r="CZ318">
        <f t="shared" si="36"/>
        <v>6.9</v>
      </c>
      <c r="DA318">
        <f t="shared" si="37"/>
        <v>1</v>
      </c>
      <c r="DB318">
        <f t="shared" si="38"/>
        <v>13.584375</v>
      </c>
      <c r="DC318">
        <f t="shared" si="39"/>
        <v>0</v>
      </c>
    </row>
    <row r="319" spans="1:107" x14ac:dyDescent="0.2">
      <c r="A319">
        <f>ROW(Source!A187)</f>
        <v>187</v>
      </c>
      <c r="B319">
        <v>47641669</v>
      </c>
      <c r="C319">
        <v>47639446</v>
      </c>
      <c r="D319">
        <v>36883555</v>
      </c>
      <c r="E319">
        <v>1</v>
      </c>
      <c r="F319">
        <v>1</v>
      </c>
      <c r="G319">
        <v>1</v>
      </c>
      <c r="H319">
        <v>2</v>
      </c>
      <c r="I319" t="s">
        <v>921</v>
      </c>
      <c r="J319" t="s">
        <v>922</v>
      </c>
      <c r="K319" t="s">
        <v>923</v>
      </c>
      <c r="L319">
        <v>1368</v>
      </c>
      <c r="N319">
        <v>1011</v>
      </c>
      <c r="O319" t="s">
        <v>776</v>
      </c>
      <c r="P319" t="s">
        <v>776</v>
      </c>
      <c r="Q319">
        <v>1</v>
      </c>
      <c r="W319">
        <v>0</v>
      </c>
      <c r="X319">
        <v>-1498239011</v>
      </c>
      <c r="Y319">
        <v>0.71875</v>
      </c>
      <c r="AA319">
        <v>0</v>
      </c>
      <c r="AB319">
        <v>85.84</v>
      </c>
      <c r="AC319">
        <v>11.6</v>
      </c>
      <c r="AD319">
        <v>0</v>
      </c>
      <c r="AE319">
        <v>0</v>
      </c>
      <c r="AF319">
        <v>85.84</v>
      </c>
      <c r="AG319">
        <v>11.6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0.5</v>
      </c>
      <c r="AU319" t="s">
        <v>195</v>
      </c>
      <c r="AV319">
        <v>0</v>
      </c>
      <c r="AW319">
        <v>2</v>
      </c>
      <c r="AX319">
        <v>47639465</v>
      </c>
      <c r="AY319">
        <v>1</v>
      </c>
      <c r="AZ319">
        <v>0</v>
      </c>
      <c r="BA319">
        <v>313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Y319*Source!I187</f>
        <v>1.681875E-2</v>
      </c>
      <c r="CY319">
        <f t="shared" si="35"/>
        <v>85.84</v>
      </c>
      <c r="CZ319">
        <f t="shared" si="36"/>
        <v>85.84</v>
      </c>
      <c r="DA319">
        <f t="shared" si="37"/>
        <v>1</v>
      </c>
      <c r="DB319">
        <f t="shared" si="38"/>
        <v>61.697499999999998</v>
      </c>
      <c r="DC319">
        <f t="shared" si="39"/>
        <v>8.3375000000000004</v>
      </c>
    </row>
    <row r="320" spans="1:107" x14ac:dyDescent="0.2">
      <c r="A320">
        <f>ROW(Source!A187)</f>
        <v>187</v>
      </c>
      <c r="B320">
        <v>47641669</v>
      </c>
      <c r="C320">
        <v>47639446</v>
      </c>
      <c r="D320">
        <v>36883768</v>
      </c>
      <c r="E320">
        <v>1</v>
      </c>
      <c r="F320">
        <v>1</v>
      </c>
      <c r="G320">
        <v>1</v>
      </c>
      <c r="H320">
        <v>2</v>
      </c>
      <c r="I320" t="s">
        <v>924</v>
      </c>
      <c r="J320" t="s">
        <v>925</v>
      </c>
      <c r="K320" t="s">
        <v>926</v>
      </c>
      <c r="L320">
        <v>1368</v>
      </c>
      <c r="N320">
        <v>1011</v>
      </c>
      <c r="O320" t="s">
        <v>776</v>
      </c>
      <c r="P320" t="s">
        <v>776</v>
      </c>
      <c r="Q320">
        <v>1</v>
      </c>
      <c r="W320">
        <v>0</v>
      </c>
      <c r="X320">
        <v>-692480242</v>
      </c>
      <c r="Y320">
        <v>95.306249999999991</v>
      </c>
      <c r="AA320">
        <v>0</v>
      </c>
      <c r="AB320">
        <v>39.49</v>
      </c>
      <c r="AC320">
        <v>0</v>
      </c>
      <c r="AD320">
        <v>0</v>
      </c>
      <c r="AE320">
        <v>0</v>
      </c>
      <c r="AF320">
        <v>39.49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66.3</v>
      </c>
      <c r="AU320" t="s">
        <v>195</v>
      </c>
      <c r="AV320">
        <v>0</v>
      </c>
      <c r="AW320">
        <v>2</v>
      </c>
      <c r="AX320">
        <v>47639466</v>
      </c>
      <c r="AY320">
        <v>1</v>
      </c>
      <c r="AZ320">
        <v>0</v>
      </c>
      <c r="BA320">
        <v>314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Y320*Source!I187</f>
        <v>2.2301662499999999</v>
      </c>
      <c r="CY320">
        <f t="shared" si="35"/>
        <v>39.49</v>
      </c>
      <c r="CZ320">
        <f t="shared" si="36"/>
        <v>39.49</v>
      </c>
      <c r="DA320">
        <f t="shared" si="37"/>
        <v>1</v>
      </c>
      <c r="DB320">
        <f t="shared" si="38"/>
        <v>3763.6481250000002</v>
      </c>
      <c r="DC320">
        <f t="shared" si="39"/>
        <v>0</v>
      </c>
    </row>
    <row r="321" spans="1:107" x14ac:dyDescent="0.2">
      <c r="A321">
        <f>ROW(Source!A187)</f>
        <v>187</v>
      </c>
      <c r="B321">
        <v>47641669</v>
      </c>
      <c r="C321">
        <v>47639446</v>
      </c>
      <c r="D321">
        <v>36883789</v>
      </c>
      <c r="E321">
        <v>1</v>
      </c>
      <c r="F321">
        <v>1</v>
      </c>
      <c r="G321">
        <v>1</v>
      </c>
      <c r="H321">
        <v>2</v>
      </c>
      <c r="I321" t="s">
        <v>783</v>
      </c>
      <c r="J321" t="s">
        <v>784</v>
      </c>
      <c r="K321" t="s">
        <v>785</v>
      </c>
      <c r="L321">
        <v>1368</v>
      </c>
      <c r="N321">
        <v>1011</v>
      </c>
      <c r="O321" t="s">
        <v>776</v>
      </c>
      <c r="P321" t="s">
        <v>776</v>
      </c>
      <c r="Q321">
        <v>1</v>
      </c>
      <c r="W321">
        <v>0</v>
      </c>
      <c r="X321">
        <v>-624296059</v>
      </c>
      <c r="Y321">
        <v>2.5874999999999999</v>
      </c>
      <c r="AA321">
        <v>0</v>
      </c>
      <c r="AB321">
        <v>1.2</v>
      </c>
      <c r="AC321">
        <v>0</v>
      </c>
      <c r="AD321">
        <v>0</v>
      </c>
      <c r="AE321">
        <v>0</v>
      </c>
      <c r="AF321">
        <v>1.2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1.8</v>
      </c>
      <c r="AU321" t="s">
        <v>195</v>
      </c>
      <c r="AV321">
        <v>0</v>
      </c>
      <c r="AW321">
        <v>2</v>
      </c>
      <c r="AX321">
        <v>47639467</v>
      </c>
      <c r="AY321">
        <v>1</v>
      </c>
      <c r="AZ321">
        <v>0</v>
      </c>
      <c r="BA321">
        <v>315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Y321*Source!I187</f>
        <v>6.0547499999999997E-2</v>
      </c>
      <c r="CY321">
        <f t="shared" si="35"/>
        <v>1.2</v>
      </c>
      <c r="CZ321">
        <f t="shared" si="36"/>
        <v>1.2</v>
      </c>
      <c r="DA321">
        <f t="shared" si="37"/>
        <v>1</v>
      </c>
      <c r="DB321">
        <f t="shared" si="38"/>
        <v>3.105</v>
      </c>
      <c r="DC321">
        <f t="shared" si="39"/>
        <v>0</v>
      </c>
    </row>
    <row r="322" spans="1:107" x14ac:dyDescent="0.2">
      <c r="A322">
        <f>ROW(Source!A187)</f>
        <v>187</v>
      </c>
      <c r="B322">
        <v>47641669</v>
      </c>
      <c r="C322">
        <v>47639446</v>
      </c>
      <c r="D322">
        <v>36884498</v>
      </c>
      <c r="E322">
        <v>1</v>
      </c>
      <c r="F322">
        <v>1</v>
      </c>
      <c r="G322">
        <v>1</v>
      </c>
      <c r="H322">
        <v>2</v>
      </c>
      <c r="I322" t="s">
        <v>927</v>
      </c>
      <c r="J322" t="s">
        <v>928</v>
      </c>
      <c r="K322" t="s">
        <v>929</v>
      </c>
      <c r="L322">
        <v>1368</v>
      </c>
      <c r="N322">
        <v>1011</v>
      </c>
      <c r="O322" t="s">
        <v>776</v>
      </c>
      <c r="P322" t="s">
        <v>776</v>
      </c>
      <c r="Q322">
        <v>1</v>
      </c>
      <c r="W322">
        <v>0</v>
      </c>
      <c r="X322">
        <v>2017033022</v>
      </c>
      <c r="Y322">
        <v>3.0187499999999998</v>
      </c>
      <c r="AA322">
        <v>0</v>
      </c>
      <c r="AB322">
        <v>70</v>
      </c>
      <c r="AC322">
        <v>0</v>
      </c>
      <c r="AD322">
        <v>0</v>
      </c>
      <c r="AE322">
        <v>0</v>
      </c>
      <c r="AF322">
        <v>70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2.1</v>
      </c>
      <c r="AU322" t="s">
        <v>195</v>
      </c>
      <c r="AV322">
        <v>0</v>
      </c>
      <c r="AW322">
        <v>2</v>
      </c>
      <c r="AX322">
        <v>47639468</v>
      </c>
      <c r="AY322">
        <v>1</v>
      </c>
      <c r="AZ322">
        <v>0</v>
      </c>
      <c r="BA322">
        <v>316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Y322*Source!I187</f>
        <v>7.063875E-2</v>
      </c>
      <c r="CY322">
        <f t="shared" si="35"/>
        <v>70</v>
      </c>
      <c r="CZ322">
        <f t="shared" si="36"/>
        <v>70</v>
      </c>
      <c r="DA322">
        <f t="shared" si="37"/>
        <v>1</v>
      </c>
      <c r="DB322">
        <f t="shared" si="38"/>
        <v>211.3125</v>
      </c>
      <c r="DC322">
        <f t="shared" si="39"/>
        <v>0</v>
      </c>
    </row>
    <row r="323" spans="1:107" x14ac:dyDescent="0.2">
      <c r="A323">
        <f>ROW(Source!A187)</f>
        <v>187</v>
      </c>
      <c r="B323">
        <v>47641669</v>
      </c>
      <c r="C323">
        <v>47639446</v>
      </c>
      <c r="D323">
        <v>36884528</v>
      </c>
      <c r="E323">
        <v>1</v>
      </c>
      <c r="F323">
        <v>1</v>
      </c>
      <c r="G323">
        <v>1</v>
      </c>
      <c r="H323">
        <v>2</v>
      </c>
      <c r="I323" t="s">
        <v>930</v>
      </c>
      <c r="J323" t="s">
        <v>931</v>
      </c>
      <c r="K323" t="s">
        <v>932</v>
      </c>
      <c r="L323">
        <v>1368</v>
      </c>
      <c r="N323">
        <v>1011</v>
      </c>
      <c r="O323" t="s">
        <v>776</v>
      </c>
      <c r="P323" t="s">
        <v>776</v>
      </c>
      <c r="Q323">
        <v>1</v>
      </c>
      <c r="W323">
        <v>0</v>
      </c>
      <c r="X323">
        <v>1168077914</v>
      </c>
      <c r="Y323">
        <v>4.3125</v>
      </c>
      <c r="AA323">
        <v>0</v>
      </c>
      <c r="AB323">
        <v>56.24</v>
      </c>
      <c r="AC323">
        <v>10.06</v>
      </c>
      <c r="AD323">
        <v>0</v>
      </c>
      <c r="AE323">
        <v>0</v>
      </c>
      <c r="AF323">
        <v>56.24</v>
      </c>
      <c r="AG323">
        <v>10.06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3</v>
      </c>
      <c r="AU323" t="s">
        <v>195</v>
      </c>
      <c r="AV323">
        <v>0</v>
      </c>
      <c r="AW323">
        <v>2</v>
      </c>
      <c r="AX323">
        <v>47639469</v>
      </c>
      <c r="AY323">
        <v>1</v>
      </c>
      <c r="AZ323">
        <v>0</v>
      </c>
      <c r="BA323">
        <v>317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Y323*Source!I187</f>
        <v>0.1009125</v>
      </c>
      <c r="CY323">
        <f t="shared" si="35"/>
        <v>56.24</v>
      </c>
      <c r="CZ323">
        <f t="shared" si="36"/>
        <v>56.24</v>
      </c>
      <c r="DA323">
        <f t="shared" si="37"/>
        <v>1</v>
      </c>
      <c r="DB323">
        <f t="shared" si="38"/>
        <v>242.535</v>
      </c>
      <c r="DC323">
        <f t="shared" si="39"/>
        <v>43.383749999999999</v>
      </c>
    </row>
    <row r="324" spans="1:107" x14ac:dyDescent="0.2">
      <c r="A324">
        <f>ROW(Source!A187)</f>
        <v>187</v>
      </c>
      <c r="B324">
        <v>47641669</v>
      </c>
      <c r="C324">
        <v>47639446</v>
      </c>
      <c r="D324">
        <v>36884663</v>
      </c>
      <c r="E324">
        <v>1</v>
      </c>
      <c r="F324">
        <v>1</v>
      </c>
      <c r="G324">
        <v>1</v>
      </c>
      <c r="H324">
        <v>2</v>
      </c>
      <c r="I324" t="s">
        <v>933</v>
      </c>
      <c r="J324" t="s">
        <v>934</v>
      </c>
      <c r="K324" t="s">
        <v>935</v>
      </c>
      <c r="L324">
        <v>1368</v>
      </c>
      <c r="N324">
        <v>1011</v>
      </c>
      <c r="O324" t="s">
        <v>776</v>
      </c>
      <c r="P324" t="s">
        <v>776</v>
      </c>
      <c r="Q324">
        <v>1</v>
      </c>
      <c r="W324">
        <v>0</v>
      </c>
      <c r="X324">
        <v>645956166</v>
      </c>
      <c r="Y324">
        <v>2.0124999999999997</v>
      </c>
      <c r="AA324">
        <v>0</v>
      </c>
      <c r="AB324">
        <v>14.38</v>
      </c>
      <c r="AC324">
        <v>0</v>
      </c>
      <c r="AD324">
        <v>0</v>
      </c>
      <c r="AE324">
        <v>0</v>
      </c>
      <c r="AF324">
        <v>14.38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1.4</v>
      </c>
      <c r="AU324" t="s">
        <v>195</v>
      </c>
      <c r="AV324">
        <v>0</v>
      </c>
      <c r="AW324">
        <v>2</v>
      </c>
      <c r="AX324">
        <v>47639470</v>
      </c>
      <c r="AY324">
        <v>1</v>
      </c>
      <c r="AZ324">
        <v>0</v>
      </c>
      <c r="BA324">
        <v>318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Y324*Source!I187</f>
        <v>4.7092499999999995E-2</v>
      </c>
      <c r="CY324">
        <f t="shared" si="35"/>
        <v>14.38</v>
      </c>
      <c r="CZ324">
        <f t="shared" si="36"/>
        <v>14.38</v>
      </c>
      <c r="DA324">
        <f t="shared" si="37"/>
        <v>1</v>
      </c>
      <c r="DB324">
        <f t="shared" si="38"/>
        <v>28.936875000000001</v>
      </c>
      <c r="DC324">
        <f t="shared" si="39"/>
        <v>0</v>
      </c>
    </row>
    <row r="325" spans="1:107" x14ac:dyDescent="0.2">
      <c r="A325">
        <f>ROW(Source!A187)</f>
        <v>187</v>
      </c>
      <c r="B325">
        <v>47641669</v>
      </c>
      <c r="C325">
        <v>47639446</v>
      </c>
      <c r="D325">
        <v>36800159</v>
      </c>
      <c r="E325">
        <v>1</v>
      </c>
      <c r="F325">
        <v>1</v>
      </c>
      <c r="G325">
        <v>1</v>
      </c>
      <c r="H325">
        <v>3</v>
      </c>
      <c r="I325" t="s">
        <v>789</v>
      </c>
      <c r="J325" t="s">
        <v>790</v>
      </c>
      <c r="K325" t="s">
        <v>791</v>
      </c>
      <c r="L325">
        <v>1339</v>
      </c>
      <c r="N325">
        <v>1007</v>
      </c>
      <c r="O325" t="s">
        <v>50</v>
      </c>
      <c r="P325" t="s">
        <v>50</v>
      </c>
      <c r="Q325">
        <v>1</v>
      </c>
      <c r="W325">
        <v>0</v>
      </c>
      <c r="X325">
        <v>1262771840</v>
      </c>
      <c r="Y325">
        <v>1.1000000000000001</v>
      </c>
      <c r="AA325">
        <v>6.22</v>
      </c>
      <c r="AB325">
        <v>0</v>
      </c>
      <c r="AC325">
        <v>0</v>
      </c>
      <c r="AD325">
        <v>0</v>
      </c>
      <c r="AE325">
        <v>6.22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1.1000000000000001</v>
      </c>
      <c r="AU325" t="s">
        <v>3</v>
      </c>
      <c r="AV325">
        <v>0</v>
      </c>
      <c r="AW325">
        <v>2</v>
      </c>
      <c r="AX325">
        <v>47639471</v>
      </c>
      <c r="AY325">
        <v>1</v>
      </c>
      <c r="AZ325">
        <v>0</v>
      </c>
      <c r="BA325">
        <v>319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Y325*Source!I187</f>
        <v>2.5740000000000002E-2</v>
      </c>
      <c r="CY325">
        <f>AA325</f>
        <v>6.22</v>
      </c>
      <c r="CZ325">
        <f>AE325</f>
        <v>6.22</v>
      </c>
      <c r="DA325">
        <f>AI325</f>
        <v>1</v>
      </c>
      <c r="DB325">
        <f>ROUND(ROUND(AT325*CZ325,2),6)</f>
        <v>6.84</v>
      </c>
      <c r="DC325">
        <f>ROUND(ROUND(AT325*AG325,2),6)</f>
        <v>0</v>
      </c>
    </row>
    <row r="326" spans="1:107" x14ac:dyDescent="0.2">
      <c r="A326">
        <f>ROW(Source!A187)</f>
        <v>187</v>
      </c>
      <c r="B326">
        <v>47641669</v>
      </c>
      <c r="C326">
        <v>47639446</v>
      </c>
      <c r="D326">
        <v>36800166</v>
      </c>
      <c r="E326">
        <v>1</v>
      </c>
      <c r="F326">
        <v>1</v>
      </c>
      <c r="G326">
        <v>1</v>
      </c>
      <c r="H326">
        <v>3</v>
      </c>
      <c r="I326" t="s">
        <v>792</v>
      </c>
      <c r="J326" t="s">
        <v>793</v>
      </c>
      <c r="K326" t="s">
        <v>794</v>
      </c>
      <c r="L326">
        <v>1346</v>
      </c>
      <c r="N326">
        <v>1009</v>
      </c>
      <c r="O326" t="s">
        <v>585</v>
      </c>
      <c r="P326" t="s">
        <v>585</v>
      </c>
      <c r="Q326">
        <v>1</v>
      </c>
      <c r="W326">
        <v>0</v>
      </c>
      <c r="X326">
        <v>1721895514</v>
      </c>
      <c r="Y326">
        <v>0.3</v>
      </c>
      <c r="AA326">
        <v>6.09</v>
      </c>
      <c r="AB326">
        <v>0</v>
      </c>
      <c r="AC326">
        <v>0</v>
      </c>
      <c r="AD326">
        <v>0</v>
      </c>
      <c r="AE326">
        <v>6.09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3</v>
      </c>
      <c r="AT326">
        <v>0.3</v>
      </c>
      <c r="AU326" t="s">
        <v>3</v>
      </c>
      <c r="AV326">
        <v>0</v>
      </c>
      <c r="AW326">
        <v>2</v>
      </c>
      <c r="AX326">
        <v>47639472</v>
      </c>
      <c r="AY326">
        <v>1</v>
      </c>
      <c r="AZ326">
        <v>0</v>
      </c>
      <c r="BA326">
        <v>320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Y326*Source!I187</f>
        <v>7.0200000000000002E-3</v>
      </c>
      <c r="CY326">
        <f>AA326</f>
        <v>6.09</v>
      </c>
      <c r="CZ326">
        <f>AE326</f>
        <v>6.09</v>
      </c>
      <c r="DA326">
        <f>AI326</f>
        <v>1</v>
      </c>
      <c r="DB326">
        <f>ROUND(ROUND(AT326*CZ326,2),6)</f>
        <v>1.83</v>
      </c>
      <c r="DC326">
        <f>ROUND(ROUND(AT326*AG326,2),6)</f>
        <v>0</v>
      </c>
    </row>
    <row r="327" spans="1:107" x14ac:dyDescent="0.2">
      <c r="A327">
        <f>ROW(Source!A187)</f>
        <v>187</v>
      </c>
      <c r="B327">
        <v>47641669</v>
      </c>
      <c r="C327">
        <v>47639446</v>
      </c>
      <c r="D327">
        <v>36803268</v>
      </c>
      <c r="E327">
        <v>1</v>
      </c>
      <c r="F327">
        <v>1</v>
      </c>
      <c r="G327">
        <v>1</v>
      </c>
      <c r="H327">
        <v>3</v>
      </c>
      <c r="I327" t="s">
        <v>936</v>
      </c>
      <c r="J327" t="s">
        <v>937</v>
      </c>
      <c r="K327" t="s">
        <v>938</v>
      </c>
      <c r="L327">
        <v>1348</v>
      </c>
      <c r="N327">
        <v>1009</v>
      </c>
      <c r="O327" t="s">
        <v>19</v>
      </c>
      <c r="P327" t="s">
        <v>19</v>
      </c>
      <c r="Q327">
        <v>1000</v>
      </c>
      <c r="W327">
        <v>0</v>
      </c>
      <c r="X327">
        <v>1334874479</v>
      </c>
      <c r="Y327">
        <v>4.7600000000000003E-2</v>
      </c>
      <c r="AA327">
        <v>9765</v>
      </c>
      <c r="AB327">
        <v>0</v>
      </c>
      <c r="AC327">
        <v>0</v>
      </c>
      <c r="AD327">
        <v>0</v>
      </c>
      <c r="AE327">
        <v>9765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4.7600000000000003E-2</v>
      </c>
      <c r="AU327" t="s">
        <v>3</v>
      </c>
      <c r="AV327">
        <v>0</v>
      </c>
      <c r="AW327">
        <v>2</v>
      </c>
      <c r="AX327">
        <v>47639473</v>
      </c>
      <c r="AY327">
        <v>1</v>
      </c>
      <c r="AZ327">
        <v>0</v>
      </c>
      <c r="BA327">
        <v>321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Y327*Source!I187</f>
        <v>1.1138400000000001E-3</v>
      </c>
      <c r="CY327">
        <f>AA327</f>
        <v>9765</v>
      </c>
      <c r="CZ327">
        <f>AE327</f>
        <v>9765</v>
      </c>
      <c r="DA327">
        <f>AI327</f>
        <v>1</v>
      </c>
      <c r="DB327">
        <f>ROUND(ROUND(AT327*CZ327,2),6)</f>
        <v>464.81</v>
      </c>
      <c r="DC327">
        <f>ROUND(ROUND(AT327*AG327,2),6)</f>
        <v>0</v>
      </c>
    </row>
    <row r="328" spans="1:107" x14ac:dyDescent="0.2">
      <c r="A328">
        <f>ROW(Source!A187)</f>
        <v>187</v>
      </c>
      <c r="B328">
        <v>47641669</v>
      </c>
      <c r="C328">
        <v>47639446</v>
      </c>
      <c r="D328">
        <v>36799065</v>
      </c>
      <c r="E328">
        <v>17</v>
      </c>
      <c r="F328">
        <v>1</v>
      </c>
      <c r="G328">
        <v>1</v>
      </c>
      <c r="H328">
        <v>3</v>
      </c>
      <c r="I328" t="s">
        <v>899</v>
      </c>
      <c r="J328" t="s">
        <v>3</v>
      </c>
      <c r="K328" t="s">
        <v>900</v>
      </c>
      <c r="L328">
        <v>1374</v>
      </c>
      <c r="N328">
        <v>1013</v>
      </c>
      <c r="O328" t="s">
        <v>901</v>
      </c>
      <c r="P328" t="s">
        <v>901</v>
      </c>
      <c r="Q328">
        <v>1</v>
      </c>
      <c r="W328">
        <v>0</v>
      </c>
      <c r="X328">
        <v>-1731369543</v>
      </c>
      <c r="Y328">
        <v>36.47</v>
      </c>
      <c r="AA328">
        <v>1</v>
      </c>
      <c r="AB328">
        <v>0</v>
      </c>
      <c r="AC328">
        <v>0</v>
      </c>
      <c r="AD328">
        <v>0</v>
      </c>
      <c r="AE328">
        <v>1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36.47</v>
      </c>
      <c r="AU328" t="s">
        <v>3</v>
      </c>
      <c r="AV328">
        <v>0</v>
      </c>
      <c r="AW328">
        <v>2</v>
      </c>
      <c r="AX328">
        <v>47639474</v>
      </c>
      <c r="AY328">
        <v>1</v>
      </c>
      <c r="AZ328">
        <v>0</v>
      </c>
      <c r="BA328">
        <v>322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Y328*Source!I187</f>
        <v>0.85339799999999999</v>
      </c>
      <c r="CY328">
        <f>AA328</f>
        <v>1</v>
      </c>
      <c r="CZ328">
        <f>AE328</f>
        <v>1</v>
      </c>
      <c r="DA328">
        <f>AI328</f>
        <v>1</v>
      </c>
      <c r="DB328">
        <f>ROUND(ROUND(AT328*CZ328,2),6)</f>
        <v>36.47</v>
      </c>
      <c r="DC328">
        <f>ROUND(ROUND(AT328*AG328,2),6)</f>
        <v>0</v>
      </c>
    </row>
    <row r="329" spans="1:107" x14ac:dyDescent="0.2">
      <c r="A329">
        <f>ROW(Source!A188)</f>
        <v>188</v>
      </c>
      <c r="B329">
        <v>47636896</v>
      </c>
      <c r="C329">
        <v>47639160</v>
      </c>
      <c r="D329">
        <v>37065248</v>
      </c>
      <c r="E329">
        <v>1</v>
      </c>
      <c r="F329">
        <v>1</v>
      </c>
      <c r="G329">
        <v>1</v>
      </c>
      <c r="H329">
        <v>1</v>
      </c>
      <c r="I329" t="s">
        <v>768</v>
      </c>
      <c r="J329" t="s">
        <v>3</v>
      </c>
      <c r="K329" t="s">
        <v>769</v>
      </c>
      <c r="L329">
        <v>1191</v>
      </c>
      <c r="N329">
        <v>1013</v>
      </c>
      <c r="O329" t="s">
        <v>770</v>
      </c>
      <c r="P329" t="s">
        <v>770</v>
      </c>
      <c r="Q329">
        <v>1</v>
      </c>
      <c r="W329">
        <v>0</v>
      </c>
      <c r="X329">
        <v>-400197608</v>
      </c>
      <c r="Y329">
        <v>67.169774999999987</v>
      </c>
      <c r="AA329">
        <v>0</v>
      </c>
      <c r="AB329">
        <v>0</v>
      </c>
      <c r="AC329">
        <v>0</v>
      </c>
      <c r="AD329">
        <v>8.5299999999999994</v>
      </c>
      <c r="AE329">
        <v>0</v>
      </c>
      <c r="AF329">
        <v>0</v>
      </c>
      <c r="AG329">
        <v>0</v>
      </c>
      <c r="AH329">
        <v>8.5299999999999994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50.79</v>
      </c>
      <c r="AU329" t="s">
        <v>196</v>
      </c>
      <c r="AV329">
        <v>1</v>
      </c>
      <c r="AW329">
        <v>2</v>
      </c>
      <c r="AX329">
        <v>47639179</v>
      </c>
      <c r="AY329">
        <v>1</v>
      </c>
      <c r="AZ329">
        <v>0</v>
      </c>
      <c r="BA329">
        <v>323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Y329*Source!I188</f>
        <v>69.990905549999994</v>
      </c>
      <c r="CY329">
        <f>AD329</f>
        <v>8.5299999999999994</v>
      </c>
      <c r="CZ329">
        <f>AH329</f>
        <v>8.5299999999999994</v>
      </c>
      <c r="DA329">
        <f>AL329</f>
        <v>1</v>
      </c>
      <c r="DB329">
        <f>ROUND(((ROUND(AT329*CZ329,2)*1.15)*1.15),6)</f>
        <v>572.95989999999995</v>
      </c>
      <c r="DC329">
        <f>ROUND(((ROUND(AT329*AG329,2)*1.15)*1.15),6)</f>
        <v>0</v>
      </c>
    </row>
    <row r="330" spans="1:107" x14ac:dyDescent="0.2">
      <c r="A330">
        <f>ROW(Source!A188)</f>
        <v>188</v>
      </c>
      <c r="B330">
        <v>47636896</v>
      </c>
      <c r="C330">
        <v>47639160</v>
      </c>
      <c r="D330">
        <v>37064876</v>
      </c>
      <c r="E330">
        <v>1</v>
      </c>
      <c r="F330">
        <v>1</v>
      </c>
      <c r="G330">
        <v>1</v>
      </c>
      <c r="H330">
        <v>1</v>
      </c>
      <c r="I330" t="s">
        <v>771</v>
      </c>
      <c r="J330" t="s">
        <v>3</v>
      </c>
      <c r="K330" t="s">
        <v>772</v>
      </c>
      <c r="L330">
        <v>1191</v>
      </c>
      <c r="N330">
        <v>1013</v>
      </c>
      <c r="O330" t="s">
        <v>770</v>
      </c>
      <c r="P330" t="s">
        <v>770</v>
      </c>
      <c r="Q330">
        <v>1</v>
      </c>
      <c r="W330">
        <v>0</v>
      </c>
      <c r="X330">
        <v>-1417349443</v>
      </c>
      <c r="Y330">
        <v>0.31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0.31</v>
      </c>
      <c r="AU330" t="s">
        <v>3</v>
      </c>
      <c r="AV330">
        <v>2</v>
      </c>
      <c r="AW330">
        <v>2</v>
      </c>
      <c r="AX330">
        <v>47639180</v>
      </c>
      <c r="AY330">
        <v>1</v>
      </c>
      <c r="AZ330">
        <v>2048</v>
      </c>
      <c r="BA330">
        <v>324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Y330*Source!I188</f>
        <v>0.32302000000000003</v>
      </c>
      <c r="CY330">
        <f>AD330</f>
        <v>0</v>
      </c>
      <c r="CZ330">
        <f>AH330</f>
        <v>0</v>
      </c>
      <c r="DA330">
        <f>AL330</f>
        <v>1</v>
      </c>
      <c r="DB330">
        <f>ROUND(ROUND(AT330*CZ330,2),6)</f>
        <v>0</v>
      </c>
      <c r="DC330">
        <f>ROUND(ROUND(AT330*AG330,2),6)</f>
        <v>0</v>
      </c>
    </row>
    <row r="331" spans="1:107" x14ac:dyDescent="0.2">
      <c r="A331">
        <f>ROW(Source!A188)</f>
        <v>188</v>
      </c>
      <c r="B331">
        <v>47636896</v>
      </c>
      <c r="C331">
        <v>47639160</v>
      </c>
      <c r="D331">
        <v>36882159</v>
      </c>
      <c r="E331">
        <v>1</v>
      </c>
      <c r="F331">
        <v>1</v>
      </c>
      <c r="G331">
        <v>1</v>
      </c>
      <c r="H331">
        <v>2</v>
      </c>
      <c r="I331" t="s">
        <v>773</v>
      </c>
      <c r="J331" t="s">
        <v>774</v>
      </c>
      <c r="K331" t="s">
        <v>775</v>
      </c>
      <c r="L331">
        <v>1368</v>
      </c>
      <c r="N331">
        <v>1011</v>
      </c>
      <c r="O331" t="s">
        <v>776</v>
      </c>
      <c r="P331" t="s">
        <v>776</v>
      </c>
      <c r="Q331">
        <v>1</v>
      </c>
      <c r="W331">
        <v>0</v>
      </c>
      <c r="X331">
        <v>-1718674368</v>
      </c>
      <c r="Y331">
        <v>0.17249999999999999</v>
      </c>
      <c r="AA331">
        <v>0</v>
      </c>
      <c r="AB331">
        <v>111.99</v>
      </c>
      <c r="AC331">
        <v>13.5</v>
      </c>
      <c r="AD331">
        <v>0</v>
      </c>
      <c r="AE331">
        <v>0</v>
      </c>
      <c r="AF331">
        <v>111.99</v>
      </c>
      <c r="AG331">
        <v>13.5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3</v>
      </c>
      <c r="AT331">
        <v>0.12</v>
      </c>
      <c r="AU331" t="s">
        <v>195</v>
      </c>
      <c r="AV331">
        <v>0</v>
      </c>
      <c r="AW331">
        <v>2</v>
      </c>
      <c r="AX331">
        <v>47639181</v>
      </c>
      <c r="AY331">
        <v>1</v>
      </c>
      <c r="AZ331">
        <v>0</v>
      </c>
      <c r="BA331">
        <v>325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Y331*Source!I188</f>
        <v>0.17974499999999999</v>
      </c>
      <c r="CY331">
        <f>AB331</f>
        <v>111.99</v>
      </c>
      <c r="CZ331">
        <f>AF331</f>
        <v>111.99</v>
      </c>
      <c r="DA331">
        <f>AJ331</f>
        <v>1</v>
      </c>
      <c r="DB331">
        <f>ROUND(((ROUND(AT331*CZ331,2)*1.25)*1.15),6)</f>
        <v>19.32</v>
      </c>
      <c r="DC331">
        <f>ROUND(((ROUND(AT331*AG331,2)*1.25)*1.15),6)</f>
        <v>2.3287499999999999</v>
      </c>
    </row>
    <row r="332" spans="1:107" x14ac:dyDescent="0.2">
      <c r="A332">
        <f>ROW(Source!A188)</f>
        <v>188</v>
      </c>
      <c r="B332">
        <v>47636896</v>
      </c>
      <c r="C332">
        <v>47639160</v>
      </c>
      <c r="D332">
        <v>36882358</v>
      </c>
      <c r="E332">
        <v>1</v>
      </c>
      <c r="F332">
        <v>1</v>
      </c>
      <c r="G332">
        <v>1</v>
      </c>
      <c r="H332">
        <v>2</v>
      </c>
      <c r="I332" t="s">
        <v>777</v>
      </c>
      <c r="J332" t="s">
        <v>778</v>
      </c>
      <c r="K332" t="s">
        <v>779</v>
      </c>
      <c r="L332">
        <v>1368</v>
      </c>
      <c r="N332">
        <v>1011</v>
      </c>
      <c r="O332" t="s">
        <v>776</v>
      </c>
      <c r="P332" t="s">
        <v>776</v>
      </c>
      <c r="Q332">
        <v>1</v>
      </c>
      <c r="W332">
        <v>0</v>
      </c>
      <c r="X332">
        <v>1544661785</v>
      </c>
      <c r="Y332">
        <v>15.136874999999998</v>
      </c>
      <c r="AA332">
        <v>0</v>
      </c>
      <c r="AB332">
        <v>6.9</v>
      </c>
      <c r="AC332">
        <v>0</v>
      </c>
      <c r="AD332">
        <v>0</v>
      </c>
      <c r="AE332">
        <v>0</v>
      </c>
      <c r="AF332">
        <v>6.9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3</v>
      </c>
      <c r="AT332">
        <v>10.53</v>
      </c>
      <c r="AU332" t="s">
        <v>195</v>
      </c>
      <c r="AV332">
        <v>0</v>
      </c>
      <c r="AW332">
        <v>2</v>
      </c>
      <c r="AX332">
        <v>47639182</v>
      </c>
      <c r="AY332">
        <v>1</v>
      </c>
      <c r="AZ332">
        <v>0</v>
      </c>
      <c r="BA332">
        <v>326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Y332*Source!I188</f>
        <v>15.772623749999999</v>
      </c>
      <c r="CY332">
        <f>AB332</f>
        <v>6.9</v>
      </c>
      <c r="CZ332">
        <f>AF332</f>
        <v>6.9</v>
      </c>
      <c r="DA332">
        <f>AJ332</f>
        <v>1</v>
      </c>
      <c r="DB332">
        <f>ROUND(((ROUND(AT332*CZ332,2)*1.25)*1.15),6)</f>
        <v>104.44875</v>
      </c>
      <c r="DC332">
        <f>ROUND(((ROUND(AT332*AG332,2)*1.25)*1.15),6)</f>
        <v>0</v>
      </c>
    </row>
    <row r="333" spans="1:107" x14ac:dyDescent="0.2">
      <c r="A333">
        <f>ROW(Source!A188)</f>
        <v>188</v>
      </c>
      <c r="B333">
        <v>47636896</v>
      </c>
      <c r="C333">
        <v>47639160</v>
      </c>
      <c r="D333">
        <v>36883554</v>
      </c>
      <c r="E333">
        <v>1</v>
      </c>
      <c r="F333">
        <v>1</v>
      </c>
      <c r="G333">
        <v>1</v>
      </c>
      <c r="H333">
        <v>2</v>
      </c>
      <c r="I333" t="s">
        <v>780</v>
      </c>
      <c r="J333" t="s">
        <v>781</v>
      </c>
      <c r="K333" t="s">
        <v>782</v>
      </c>
      <c r="L333">
        <v>1368</v>
      </c>
      <c r="N333">
        <v>1011</v>
      </c>
      <c r="O333" t="s">
        <v>776</v>
      </c>
      <c r="P333" t="s">
        <v>776</v>
      </c>
      <c r="Q333">
        <v>1</v>
      </c>
      <c r="W333">
        <v>0</v>
      </c>
      <c r="X333">
        <v>1372534845</v>
      </c>
      <c r="Y333">
        <v>0.27312499999999995</v>
      </c>
      <c r="AA333">
        <v>0</v>
      </c>
      <c r="AB333">
        <v>65.709999999999994</v>
      </c>
      <c r="AC333">
        <v>11.6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3</v>
      </c>
      <c r="AT333">
        <v>0.19</v>
      </c>
      <c r="AU333" t="s">
        <v>195</v>
      </c>
      <c r="AV333">
        <v>0</v>
      </c>
      <c r="AW333">
        <v>2</v>
      </c>
      <c r="AX333">
        <v>47639183</v>
      </c>
      <c r="AY333">
        <v>1</v>
      </c>
      <c r="AZ333">
        <v>0</v>
      </c>
      <c r="BA333">
        <v>327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Y333*Source!I188</f>
        <v>0.28459624999999994</v>
      </c>
      <c r="CY333">
        <f>AB333</f>
        <v>65.709999999999994</v>
      </c>
      <c r="CZ333">
        <f>AF333</f>
        <v>65.709999999999994</v>
      </c>
      <c r="DA333">
        <f>AJ333</f>
        <v>1</v>
      </c>
      <c r="DB333">
        <f>ROUND(((ROUND(AT333*CZ333,2)*1.25)*1.15),6)</f>
        <v>17.940000000000001</v>
      </c>
      <c r="DC333">
        <f>ROUND(((ROUND(AT333*AG333,2)*1.25)*1.15),6)</f>
        <v>3.1625000000000001</v>
      </c>
    </row>
    <row r="334" spans="1:107" x14ac:dyDescent="0.2">
      <c r="A334">
        <f>ROW(Source!A188)</f>
        <v>188</v>
      </c>
      <c r="B334">
        <v>47636896</v>
      </c>
      <c r="C334">
        <v>47639160</v>
      </c>
      <c r="D334">
        <v>36883789</v>
      </c>
      <c r="E334">
        <v>1</v>
      </c>
      <c r="F334">
        <v>1</v>
      </c>
      <c r="G334">
        <v>1</v>
      </c>
      <c r="H334">
        <v>2</v>
      </c>
      <c r="I334" t="s">
        <v>783</v>
      </c>
      <c r="J334" t="s">
        <v>784</v>
      </c>
      <c r="K334" t="s">
        <v>785</v>
      </c>
      <c r="L334">
        <v>1368</v>
      </c>
      <c r="N334">
        <v>1011</v>
      </c>
      <c r="O334" t="s">
        <v>776</v>
      </c>
      <c r="P334" t="s">
        <v>776</v>
      </c>
      <c r="Q334">
        <v>1</v>
      </c>
      <c r="W334">
        <v>0</v>
      </c>
      <c r="X334">
        <v>-624296059</v>
      </c>
      <c r="Y334">
        <v>2.6737500000000001</v>
      </c>
      <c r="AA334">
        <v>0</v>
      </c>
      <c r="AB334">
        <v>1.2</v>
      </c>
      <c r="AC334">
        <v>0</v>
      </c>
      <c r="AD334">
        <v>0</v>
      </c>
      <c r="AE334">
        <v>0</v>
      </c>
      <c r="AF334">
        <v>1.2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1.86</v>
      </c>
      <c r="AU334" t="s">
        <v>195</v>
      </c>
      <c r="AV334">
        <v>0</v>
      </c>
      <c r="AW334">
        <v>2</v>
      </c>
      <c r="AX334">
        <v>47639184</v>
      </c>
      <c r="AY334">
        <v>1</v>
      </c>
      <c r="AZ334">
        <v>0</v>
      </c>
      <c r="BA334">
        <v>328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Y334*Source!I188</f>
        <v>2.7860475</v>
      </c>
      <c r="CY334">
        <f>AB334</f>
        <v>1.2</v>
      </c>
      <c r="CZ334">
        <f>AF334</f>
        <v>1.2</v>
      </c>
      <c r="DA334">
        <f>AJ334</f>
        <v>1</v>
      </c>
      <c r="DB334">
        <f>ROUND(((ROUND(AT334*CZ334,2)*1.25)*1.15),6)</f>
        <v>3.2056249999999999</v>
      </c>
      <c r="DC334">
        <f>ROUND(((ROUND(AT334*AG334,2)*1.25)*1.15),6)</f>
        <v>0</v>
      </c>
    </row>
    <row r="335" spans="1:107" x14ac:dyDescent="0.2">
      <c r="A335">
        <f>ROW(Source!A188)</f>
        <v>188</v>
      </c>
      <c r="B335">
        <v>47636896</v>
      </c>
      <c r="C335">
        <v>47639160</v>
      </c>
      <c r="D335">
        <v>36883836</v>
      </c>
      <c r="E335">
        <v>1</v>
      </c>
      <c r="F335">
        <v>1</v>
      </c>
      <c r="G335">
        <v>1</v>
      </c>
      <c r="H335">
        <v>2</v>
      </c>
      <c r="I335" t="s">
        <v>786</v>
      </c>
      <c r="J335" t="s">
        <v>787</v>
      </c>
      <c r="K335" t="s">
        <v>788</v>
      </c>
      <c r="L335">
        <v>1368</v>
      </c>
      <c r="N335">
        <v>1011</v>
      </c>
      <c r="O335" t="s">
        <v>776</v>
      </c>
      <c r="P335" t="s">
        <v>776</v>
      </c>
      <c r="Q335">
        <v>1</v>
      </c>
      <c r="W335">
        <v>0</v>
      </c>
      <c r="X335">
        <v>1061502546</v>
      </c>
      <c r="Y335">
        <v>2.9181249999999994</v>
      </c>
      <c r="AA335">
        <v>0</v>
      </c>
      <c r="AB335">
        <v>12.31</v>
      </c>
      <c r="AC335">
        <v>0</v>
      </c>
      <c r="AD335">
        <v>0</v>
      </c>
      <c r="AE335">
        <v>0</v>
      </c>
      <c r="AF335">
        <v>12.31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2.0299999999999998</v>
      </c>
      <c r="AU335" t="s">
        <v>195</v>
      </c>
      <c r="AV335">
        <v>0</v>
      </c>
      <c r="AW335">
        <v>2</v>
      </c>
      <c r="AX335">
        <v>47639185</v>
      </c>
      <c r="AY335">
        <v>1</v>
      </c>
      <c r="AZ335">
        <v>0</v>
      </c>
      <c r="BA335">
        <v>329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Y335*Source!I188</f>
        <v>3.0406862499999994</v>
      </c>
      <c r="CY335">
        <f>AB335</f>
        <v>12.31</v>
      </c>
      <c r="CZ335">
        <f>AF335</f>
        <v>12.31</v>
      </c>
      <c r="DA335">
        <f>AJ335</f>
        <v>1</v>
      </c>
      <c r="DB335">
        <f>ROUND(((ROUND(AT335*CZ335,2)*1.25)*1.15),6)</f>
        <v>35.923124999999999</v>
      </c>
      <c r="DC335">
        <f>ROUND(((ROUND(AT335*AG335,2)*1.25)*1.15),6)</f>
        <v>0</v>
      </c>
    </row>
    <row r="336" spans="1:107" x14ac:dyDescent="0.2">
      <c r="A336">
        <f>ROW(Source!A188)</f>
        <v>188</v>
      </c>
      <c r="B336">
        <v>47636896</v>
      </c>
      <c r="C336">
        <v>47639160</v>
      </c>
      <c r="D336">
        <v>36800159</v>
      </c>
      <c r="E336">
        <v>1</v>
      </c>
      <c r="F336">
        <v>1</v>
      </c>
      <c r="G336">
        <v>1</v>
      </c>
      <c r="H336">
        <v>3</v>
      </c>
      <c r="I336" t="s">
        <v>789</v>
      </c>
      <c r="J336" t="s">
        <v>790</v>
      </c>
      <c r="K336" t="s">
        <v>791</v>
      </c>
      <c r="L336">
        <v>1339</v>
      </c>
      <c r="N336">
        <v>1007</v>
      </c>
      <c r="O336" t="s">
        <v>50</v>
      </c>
      <c r="P336" t="s">
        <v>50</v>
      </c>
      <c r="Q336">
        <v>1</v>
      </c>
      <c r="W336">
        <v>0</v>
      </c>
      <c r="X336">
        <v>1262771840</v>
      </c>
      <c r="Y336">
        <v>1.5</v>
      </c>
      <c r="AA336">
        <v>6.22</v>
      </c>
      <c r="AB336">
        <v>0</v>
      </c>
      <c r="AC336">
        <v>0</v>
      </c>
      <c r="AD336">
        <v>0</v>
      </c>
      <c r="AE336">
        <v>6.22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1.5</v>
      </c>
      <c r="AU336" t="s">
        <v>3</v>
      </c>
      <c r="AV336">
        <v>0</v>
      </c>
      <c r="AW336">
        <v>2</v>
      </c>
      <c r="AX336">
        <v>47639186</v>
      </c>
      <c r="AY336">
        <v>1</v>
      </c>
      <c r="AZ336">
        <v>0</v>
      </c>
      <c r="BA336">
        <v>330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Y336*Source!I188</f>
        <v>1.5630000000000002</v>
      </c>
      <c r="CY336">
        <f t="shared" ref="CY336:CY346" si="40">AA336</f>
        <v>6.22</v>
      </c>
      <c r="CZ336">
        <f t="shared" ref="CZ336:CZ346" si="41">AE336</f>
        <v>6.22</v>
      </c>
      <c r="DA336">
        <f t="shared" ref="DA336:DA346" si="42">AI336</f>
        <v>1</v>
      </c>
      <c r="DB336">
        <f t="shared" ref="DB336:DB346" si="43">ROUND(ROUND(AT336*CZ336,2),6)</f>
        <v>9.33</v>
      </c>
      <c r="DC336">
        <f t="shared" ref="DC336:DC346" si="44">ROUND(ROUND(AT336*AG336,2),6)</f>
        <v>0</v>
      </c>
    </row>
    <row r="337" spans="1:107" x14ac:dyDescent="0.2">
      <c r="A337">
        <f>ROW(Source!A188)</f>
        <v>188</v>
      </c>
      <c r="B337">
        <v>47636896</v>
      </c>
      <c r="C337">
        <v>47639160</v>
      </c>
      <c r="D337">
        <v>36800166</v>
      </c>
      <c r="E337">
        <v>1</v>
      </c>
      <c r="F337">
        <v>1</v>
      </c>
      <c r="G337">
        <v>1</v>
      </c>
      <c r="H337">
        <v>3</v>
      </c>
      <c r="I337" t="s">
        <v>792</v>
      </c>
      <c r="J337" t="s">
        <v>793</v>
      </c>
      <c r="K337" t="s">
        <v>794</v>
      </c>
      <c r="L337">
        <v>1346</v>
      </c>
      <c r="N337">
        <v>1009</v>
      </c>
      <c r="O337" t="s">
        <v>585</v>
      </c>
      <c r="P337" t="s">
        <v>585</v>
      </c>
      <c r="Q337">
        <v>1</v>
      </c>
      <c r="W337">
        <v>0</v>
      </c>
      <c r="X337">
        <v>1721895514</v>
      </c>
      <c r="Y337">
        <v>0.45</v>
      </c>
      <c r="AA337">
        <v>6.09</v>
      </c>
      <c r="AB337">
        <v>0</v>
      </c>
      <c r="AC337">
        <v>0</v>
      </c>
      <c r="AD337">
        <v>0</v>
      </c>
      <c r="AE337">
        <v>6.09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3</v>
      </c>
      <c r="AT337">
        <v>0.45</v>
      </c>
      <c r="AU337" t="s">
        <v>3</v>
      </c>
      <c r="AV337">
        <v>0</v>
      </c>
      <c r="AW337">
        <v>2</v>
      </c>
      <c r="AX337">
        <v>47639187</v>
      </c>
      <c r="AY337">
        <v>1</v>
      </c>
      <c r="AZ337">
        <v>0</v>
      </c>
      <c r="BA337">
        <v>331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Y337*Source!I188</f>
        <v>0.46890000000000004</v>
      </c>
      <c r="CY337">
        <f t="shared" si="40"/>
        <v>6.09</v>
      </c>
      <c r="CZ337">
        <f t="shared" si="41"/>
        <v>6.09</v>
      </c>
      <c r="DA337">
        <f t="shared" si="42"/>
        <v>1</v>
      </c>
      <c r="DB337">
        <f t="shared" si="43"/>
        <v>2.74</v>
      </c>
      <c r="DC337">
        <f t="shared" si="44"/>
        <v>0</v>
      </c>
    </row>
    <row r="338" spans="1:107" x14ac:dyDescent="0.2">
      <c r="A338">
        <f>ROW(Source!A188)</f>
        <v>188</v>
      </c>
      <c r="B338">
        <v>47636896</v>
      </c>
      <c r="C338">
        <v>47639160</v>
      </c>
      <c r="D338">
        <v>36803259</v>
      </c>
      <c r="E338">
        <v>1</v>
      </c>
      <c r="F338">
        <v>1</v>
      </c>
      <c r="G338">
        <v>1</v>
      </c>
      <c r="H338">
        <v>3</v>
      </c>
      <c r="I338" t="s">
        <v>795</v>
      </c>
      <c r="J338" t="s">
        <v>796</v>
      </c>
      <c r="K338" t="s">
        <v>797</v>
      </c>
      <c r="L338">
        <v>1348</v>
      </c>
      <c r="N338">
        <v>1009</v>
      </c>
      <c r="O338" t="s">
        <v>19</v>
      </c>
      <c r="P338" t="s">
        <v>19</v>
      </c>
      <c r="Q338">
        <v>1000</v>
      </c>
      <c r="W338">
        <v>0</v>
      </c>
      <c r="X338">
        <v>1225357214</v>
      </c>
      <c r="Y338">
        <v>1.4E-3</v>
      </c>
      <c r="AA338">
        <v>10749</v>
      </c>
      <c r="AB338">
        <v>0</v>
      </c>
      <c r="AC338">
        <v>0</v>
      </c>
      <c r="AD338">
        <v>0</v>
      </c>
      <c r="AE338">
        <v>10749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1.4E-3</v>
      </c>
      <c r="AU338" t="s">
        <v>3</v>
      </c>
      <c r="AV338">
        <v>0</v>
      </c>
      <c r="AW338">
        <v>2</v>
      </c>
      <c r="AX338">
        <v>47639188</v>
      </c>
      <c r="AY338">
        <v>1</v>
      </c>
      <c r="AZ338">
        <v>0</v>
      </c>
      <c r="BA338">
        <v>332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Y338*Source!I188</f>
        <v>1.4588000000000001E-3</v>
      </c>
      <c r="CY338">
        <f t="shared" si="40"/>
        <v>10749</v>
      </c>
      <c r="CZ338">
        <f t="shared" si="41"/>
        <v>10749</v>
      </c>
      <c r="DA338">
        <f t="shared" si="42"/>
        <v>1</v>
      </c>
      <c r="DB338">
        <f t="shared" si="43"/>
        <v>15.05</v>
      </c>
      <c r="DC338">
        <f t="shared" si="44"/>
        <v>0</v>
      </c>
    </row>
    <row r="339" spans="1:107" x14ac:dyDescent="0.2">
      <c r="A339">
        <f>ROW(Source!A188)</f>
        <v>188</v>
      </c>
      <c r="B339">
        <v>47636896</v>
      </c>
      <c r="C339">
        <v>47639160</v>
      </c>
      <c r="D339">
        <v>36804447</v>
      </c>
      <c r="E339">
        <v>1</v>
      </c>
      <c r="F339">
        <v>1</v>
      </c>
      <c r="G339">
        <v>1</v>
      </c>
      <c r="H339">
        <v>3</v>
      </c>
      <c r="I339" t="s">
        <v>798</v>
      </c>
      <c r="J339" t="s">
        <v>799</v>
      </c>
      <c r="K339" t="s">
        <v>800</v>
      </c>
      <c r="L339">
        <v>1348</v>
      </c>
      <c r="N339">
        <v>1009</v>
      </c>
      <c r="O339" t="s">
        <v>19</v>
      </c>
      <c r="P339" t="s">
        <v>19</v>
      </c>
      <c r="Q339">
        <v>1000</v>
      </c>
      <c r="W339">
        <v>0</v>
      </c>
      <c r="X339">
        <v>-437906794</v>
      </c>
      <c r="Y339">
        <v>3.3E-3</v>
      </c>
      <c r="AA339">
        <v>9040.01</v>
      </c>
      <c r="AB339">
        <v>0</v>
      </c>
      <c r="AC339">
        <v>0</v>
      </c>
      <c r="AD339">
        <v>0</v>
      </c>
      <c r="AE339">
        <v>9040.01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3.3E-3</v>
      </c>
      <c r="AU339" t="s">
        <v>3</v>
      </c>
      <c r="AV339">
        <v>0</v>
      </c>
      <c r="AW339">
        <v>2</v>
      </c>
      <c r="AX339">
        <v>47639189</v>
      </c>
      <c r="AY339">
        <v>1</v>
      </c>
      <c r="AZ339">
        <v>0</v>
      </c>
      <c r="BA339">
        <v>333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Y339*Source!I188</f>
        <v>3.4386E-3</v>
      </c>
      <c r="CY339">
        <f t="shared" si="40"/>
        <v>9040.01</v>
      </c>
      <c r="CZ339">
        <f t="shared" si="41"/>
        <v>9040.01</v>
      </c>
      <c r="DA339">
        <f t="shared" si="42"/>
        <v>1</v>
      </c>
      <c r="DB339">
        <f t="shared" si="43"/>
        <v>29.83</v>
      </c>
      <c r="DC339">
        <f t="shared" si="44"/>
        <v>0</v>
      </c>
    </row>
    <row r="340" spans="1:107" x14ac:dyDescent="0.2">
      <c r="A340">
        <f>ROW(Source!A188)</f>
        <v>188</v>
      </c>
      <c r="B340">
        <v>47636896</v>
      </c>
      <c r="C340">
        <v>47639160</v>
      </c>
      <c r="D340">
        <v>36804545</v>
      </c>
      <c r="E340">
        <v>1</v>
      </c>
      <c r="F340">
        <v>1</v>
      </c>
      <c r="G340">
        <v>1</v>
      </c>
      <c r="H340">
        <v>3</v>
      </c>
      <c r="I340" t="s">
        <v>801</v>
      </c>
      <c r="J340" t="s">
        <v>802</v>
      </c>
      <c r="K340" t="s">
        <v>803</v>
      </c>
      <c r="L340">
        <v>1348</v>
      </c>
      <c r="N340">
        <v>1009</v>
      </c>
      <c r="O340" t="s">
        <v>19</v>
      </c>
      <c r="P340" t="s">
        <v>19</v>
      </c>
      <c r="Q340">
        <v>1000</v>
      </c>
      <c r="W340">
        <v>0</v>
      </c>
      <c r="X340">
        <v>1174701286</v>
      </c>
      <c r="Y340">
        <v>1.0000000000000001E-5</v>
      </c>
      <c r="AA340">
        <v>11978</v>
      </c>
      <c r="AB340">
        <v>0</v>
      </c>
      <c r="AC340">
        <v>0</v>
      </c>
      <c r="AD340">
        <v>0</v>
      </c>
      <c r="AE340">
        <v>11978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1.0000000000000001E-5</v>
      </c>
      <c r="AU340" t="s">
        <v>3</v>
      </c>
      <c r="AV340">
        <v>0</v>
      </c>
      <c r="AW340">
        <v>2</v>
      </c>
      <c r="AX340">
        <v>47639190</v>
      </c>
      <c r="AY340">
        <v>1</v>
      </c>
      <c r="AZ340">
        <v>0</v>
      </c>
      <c r="BA340">
        <v>334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Y340*Source!I188</f>
        <v>1.0420000000000002E-5</v>
      </c>
      <c r="CY340">
        <f t="shared" si="40"/>
        <v>11978</v>
      </c>
      <c r="CZ340">
        <f t="shared" si="41"/>
        <v>11978</v>
      </c>
      <c r="DA340">
        <f t="shared" si="42"/>
        <v>1</v>
      </c>
      <c r="DB340">
        <f t="shared" si="43"/>
        <v>0.12</v>
      </c>
      <c r="DC340">
        <f t="shared" si="44"/>
        <v>0</v>
      </c>
    </row>
    <row r="341" spans="1:107" x14ac:dyDescent="0.2">
      <c r="A341">
        <f>ROW(Source!A188)</f>
        <v>188</v>
      </c>
      <c r="B341">
        <v>47636896</v>
      </c>
      <c r="C341">
        <v>47639160</v>
      </c>
      <c r="D341">
        <v>36805527</v>
      </c>
      <c r="E341">
        <v>1</v>
      </c>
      <c r="F341">
        <v>1</v>
      </c>
      <c r="G341">
        <v>1</v>
      </c>
      <c r="H341">
        <v>3</v>
      </c>
      <c r="I341" t="s">
        <v>804</v>
      </c>
      <c r="J341" t="s">
        <v>805</v>
      </c>
      <c r="K341" t="s">
        <v>806</v>
      </c>
      <c r="L341">
        <v>1348</v>
      </c>
      <c r="N341">
        <v>1009</v>
      </c>
      <c r="O341" t="s">
        <v>19</v>
      </c>
      <c r="P341" t="s">
        <v>19</v>
      </c>
      <c r="Q341">
        <v>1000</v>
      </c>
      <c r="W341">
        <v>0</v>
      </c>
      <c r="X341">
        <v>-2116243625</v>
      </c>
      <c r="Y341">
        <v>1E-4</v>
      </c>
      <c r="AA341">
        <v>37900</v>
      </c>
      <c r="AB341">
        <v>0</v>
      </c>
      <c r="AC341">
        <v>0</v>
      </c>
      <c r="AD341">
        <v>0</v>
      </c>
      <c r="AE341">
        <v>37900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1E-4</v>
      </c>
      <c r="AU341" t="s">
        <v>3</v>
      </c>
      <c r="AV341">
        <v>0</v>
      </c>
      <c r="AW341">
        <v>2</v>
      </c>
      <c r="AX341">
        <v>47639191</v>
      </c>
      <c r="AY341">
        <v>1</v>
      </c>
      <c r="AZ341">
        <v>0</v>
      </c>
      <c r="BA341">
        <v>335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Y341*Source!I188</f>
        <v>1.0420000000000001E-4</v>
      </c>
      <c r="CY341">
        <f t="shared" si="40"/>
        <v>37900</v>
      </c>
      <c r="CZ341">
        <f t="shared" si="41"/>
        <v>37900</v>
      </c>
      <c r="DA341">
        <f t="shared" si="42"/>
        <v>1</v>
      </c>
      <c r="DB341">
        <f t="shared" si="43"/>
        <v>3.79</v>
      </c>
      <c r="DC341">
        <f t="shared" si="44"/>
        <v>0</v>
      </c>
    </row>
    <row r="342" spans="1:107" x14ac:dyDescent="0.2">
      <c r="A342">
        <f>ROW(Source!A188)</f>
        <v>188</v>
      </c>
      <c r="B342">
        <v>47636896</v>
      </c>
      <c r="C342">
        <v>47639160</v>
      </c>
      <c r="D342">
        <v>36825287</v>
      </c>
      <c r="E342">
        <v>1</v>
      </c>
      <c r="F342">
        <v>1</v>
      </c>
      <c r="G342">
        <v>1</v>
      </c>
      <c r="H342">
        <v>3</v>
      </c>
      <c r="I342" t="s">
        <v>807</v>
      </c>
      <c r="J342" t="s">
        <v>808</v>
      </c>
      <c r="K342" t="s">
        <v>809</v>
      </c>
      <c r="L342">
        <v>1302</v>
      </c>
      <c r="N342">
        <v>1003</v>
      </c>
      <c r="O342" t="s">
        <v>810</v>
      </c>
      <c r="P342" t="s">
        <v>810</v>
      </c>
      <c r="Q342">
        <v>10</v>
      </c>
      <c r="W342">
        <v>0</v>
      </c>
      <c r="X342">
        <v>-1640127157</v>
      </c>
      <c r="Y342">
        <v>1.8700000000000001E-2</v>
      </c>
      <c r="AA342">
        <v>50.24</v>
      </c>
      <c r="AB342">
        <v>0</v>
      </c>
      <c r="AC342">
        <v>0</v>
      </c>
      <c r="AD342">
        <v>0</v>
      </c>
      <c r="AE342">
        <v>50.24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1.8700000000000001E-2</v>
      </c>
      <c r="AU342" t="s">
        <v>3</v>
      </c>
      <c r="AV342">
        <v>0</v>
      </c>
      <c r="AW342">
        <v>2</v>
      </c>
      <c r="AX342">
        <v>47639193</v>
      </c>
      <c r="AY342">
        <v>1</v>
      </c>
      <c r="AZ342">
        <v>0</v>
      </c>
      <c r="BA342">
        <v>337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Y342*Source!I188</f>
        <v>1.9485400000000003E-2</v>
      </c>
      <c r="CY342">
        <f t="shared" si="40"/>
        <v>50.24</v>
      </c>
      <c r="CZ342">
        <f t="shared" si="41"/>
        <v>50.24</v>
      </c>
      <c r="DA342">
        <f t="shared" si="42"/>
        <v>1</v>
      </c>
      <c r="DB342">
        <f t="shared" si="43"/>
        <v>0.94</v>
      </c>
      <c r="DC342">
        <f t="shared" si="44"/>
        <v>0</v>
      </c>
    </row>
    <row r="343" spans="1:107" x14ac:dyDescent="0.2">
      <c r="A343">
        <f>ROW(Source!A188)</f>
        <v>188</v>
      </c>
      <c r="B343">
        <v>47636896</v>
      </c>
      <c r="C343">
        <v>47639160</v>
      </c>
      <c r="D343">
        <v>36825646</v>
      </c>
      <c r="E343">
        <v>1</v>
      </c>
      <c r="F343">
        <v>1</v>
      </c>
      <c r="G343">
        <v>1</v>
      </c>
      <c r="H343">
        <v>3</v>
      </c>
      <c r="I343" t="s">
        <v>811</v>
      </c>
      <c r="J343" t="s">
        <v>812</v>
      </c>
      <c r="K343" t="s">
        <v>813</v>
      </c>
      <c r="L343">
        <v>1348</v>
      </c>
      <c r="N343">
        <v>1009</v>
      </c>
      <c r="O343" t="s">
        <v>19</v>
      </c>
      <c r="P343" t="s">
        <v>19</v>
      </c>
      <c r="Q343">
        <v>1000</v>
      </c>
      <c r="W343">
        <v>0</v>
      </c>
      <c r="X343">
        <v>-1396314973</v>
      </c>
      <c r="Y343">
        <v>3.0000000000000001E-5</v>
      </c>
      <c r="AA343">
        <v>4455.2</v>
      </c>
      <c r="AB343">
        <v>0</v>
      </c>
      <c r="AC343">
        <v>0</v>
      </c>
      <c r="AD343">
        <v>0</v>
      </c>
      <c r="AE343">
        <v>4455.2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3.0000000000000001E-5</v>
      </c>
      <c r="AU343" t="s">
        <v>3</v>
      </c>
      <c r="AV343">
        <v>0</v>
      </c>
      <c r="AW343">
        <v>2</v>
      </c>
      <c r="AX343">
        <v>47639194</v>
      </c>
      <c r="AY343">
        <v>1</v>
      </c>
      <c r="AZ343">
        <v>0</v>
      </c>
      <c r="BA343">
        <v>338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Y343*Source!I188</f>
        <v>3.1260000000000002E-5</v>
      </c>
      <c r="CY343">
        <f t="shared" si="40"/>
        <v>4455.2</v>
      </c>
      <c r="CZ343">
        <f t="shared" si="41"/>
        <v>4455.2</v>
      </c>
      <c r="DA343">
        <f t="shared" si="42"/>
        <v>1</v>
      </c>
      <c r="DB343">
        <f t="shared" si="43"/>
        <v>0.13</v>
      </c>
      <c r="DC343">
        <f t="shared" si="44"/>
        <v>0</v>
      </c>
    </row>
    <row r="344" spans="1:107" x14ac:dyDescent="0.2">
      <c r="A344">
        <f>ROW(Source!A188)</f>
        <v>188</v>
      </c>
      <c r="B344">
        <v>47636896</v>
      </c>
      <c r="C344">
        <v>47639160</v>
      </c>
      <c r="D344">
        <v>36826406</v>
      </c>
      <c r="E344">
        <v>1</v>
      </c>
      <c r="F344">
        <v>1</v>
      </c>
      <c r="G344">
        <v>1</v>
      </c>
      <c r="H344">
        <v>3</v>
      </c>
      <c r="I344" t="s">
        <v>814</v>
      </c>
      <c r="J344" t="s">
        <v>815</v>
      </c>
      <c r="K344" t="s">
        <v>816</v>
      </c>
      <c r="L344">
        <v>1348</v>
      </c>
      <c r="N344">
        <v>1009</v>
      </c>
      <c r="O344" t="s">
        <v>19</v>
      </c>
      <c r="P344" t="s">
        <v>19</v>
      </c>
      <c r="Q344">
        <v>1000</v>
      </c>
      <c r="W344">
        <v>0</v>
      </c>
      <c r="X344">
        <v>900832145</v>
      </c>
      <c r="Y344">
        <v>1.9400000000000001E-3</v>
      </c>
      <c r="AA344">
        <v>4920</v>
      </c>
      <c r="AB344">
        <v>0</v>
      </c>
      <c r="AC344">
        <v>0</v>
      </c>
      <c r="AD344">
        <v>0</v>
      </c>
      <c r="AE344">
        <v>4920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1.9400000000000001E-3</v>
      </c>
      <c r="AU344" t="s">
        <v>3</v>
      </c>
      <c r="AV344">
        <v>0</v>
      </c>
      <c r="AW344">
        <v>2</v>
      </c>
      <c r="AX344">
        <v>47639195</v>
      </c>
      <c r="AY344">
        <v>1</v>
      </c>
      <c r="AZ344">
        <v>0</v>
      </c>
      <c r="BA344">
        <v>339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Y344*Source!I188</f>
        <v>2.02148E-3</v>
      </c>
      <c r="CY344">
        <f t="shared" si="40"/>
        <v>4920</v>
      </c>
      <c r="CZ344">
        <f t="shared" si="41"/>
        <v>4920</v>
      </c>
      <c r="DA344">
        <f t="shared" si="42"/>
        <v>1</v>
      </c>
      <c r="DB344">
        <f t="shared" si="43"/>
        <v>9.5399999999999991</v>
      </c>
      <c r="DC344">
        <f t="shared" si="44"/>
        <v>0</v>
      </c>
    </row>
    <row r="345" spans="1:107" x14ac:dyDescent="0.2">
      <c r="A345">
        <f>ROW(Source!A188)</f>
        <v>188</v>
      </c>
      <c r="B345">
        <v>47636896</v>
      </c>
      <c r="C345">
        <v>47639160</v>
      </c>
      <c r="D345">
        <v>36837948</v>
      </c>
      <c r="E345">
        <v>1</v>
      </c>
      <c r="F345">
        <v>1</v>
      </c>
      <c r="G345">
        <v>1</v>
      </c>
      <c r="H345">
        <v>3</v>
      </c>
      <c r="I345" t="s">
        <v>817</v>
      </c>
      <c r="J345" t="s">
        <v>818</v>
      </c>
      <c r="K345" t="s">
        <v>819</v>
      </c>
      <c r="L345">
        <v>1348</v>
      </c>
      <c r="N345">
        <v>1009</v>
      </c>
      <c r="O345" t="s">
        <v>19</v>
      </c>
      <c r="P345" t="s">
        <v>19</v>
      </c>
      <c r="Q345">
        <v>1000</v>
      </c>
      <c r="W345">
        <v>0</v>
      </c>
      <c r="X345">
        <v>-1655298345</v>
      </c>
      <c r="Y345">
        <v>3.1E-4</v>
      </c>
      <c r="AA345">
        <v>15620</v>
      </c>
      <c r="AB345">
        <v>0</v>
      </c>
      <c r="AC345">
        <v>0</v>
      </c>
      <c r="AD345">
        <v>0</v>
      </c>
      <c r="AE345">
        <v>15620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3.1E-4</v>
      </c>
      <c r="AU345" t="s">
        <v>3</v>
      </c>
      <c r="AV345">
        <v>0</v>
      </c>
      <c r="AW345">
        <v>2</v>
      </c>
      <c r="AX345">
        <v>47639196</v>
      </c>
      <c r="AY345">
        <v>1</v>
      </c>
      <c r="AZ345">
        <v>0</v>
      </c>
      <c r="BA345">
        <v>340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Y345*Source!I188</f>
        <v>3.2302000000000003E-4</v>
      </c>
      <c r="CY345">
        <f t="shared" si="40"/>
        <v>15620</v>
      </c>
      <c r="CZ345">
        <f t="shared" si="41"/>
        <v>15620</v>
      </c>
      <c r="DA345">
        <f t="shared" si="42"/>
        <v>1</v>
      </c>
      <c r="DB345">
        <f t="shared" si="43"/>
        <v>4.84</v>
      </c>
      <c r="DC345">
        <f t="shared" si="44"/>
        <v>0</v>
      </c>
    </row>
    <row r="346" spans="1:107" x14ac:dyDescent="0.2">
      <c r="A346">
        <f>ROW(Source!A188)</f>
        <v>188</v>
      </c>
      <c r="B346">
        <v>47636896</v>
      </c>
      <c r="C346">
        <v>47639160</v>
      </c>
      <c r="D346">
        <v>36839146</v>
      </c>
      <c r="E346">
        <v>1</v>
      </c>
      <c r="F346">
        <v>1</v>
      </c>
      <c r="G346">
        <v>1</v>
      </c>
      <c r="H346">
        <v>3</v>
      </c>
      <c r="I346" t="s">
        <v>820</v>
      </c>
      <c r="J346" t="s">
        <v>821</v>
      </c>
      <c r="K346" t="s">
        <v>822</v>
      </c>
      <c r="L346">
        <v>1348</v>
      </c>
      <c r="N346">
        <v>1009</v>
      </c>
      <c r="O346" t="s">
        <v>19</v>
      </c>
      <c r="P346" t="s">
        <v>19</v>
      </c>
      <c r="Q346">
        <v>1000</v>
      </c>
      <c r="W346">
        <v>0</v>
      </c>
      <c r="X346">
        <v>-639604785</v>
      </c>
      <c r="Y346">
        <v>5.9999999999999995E-4</v>
      </c>
      <c r="AA346">
        <v>9420</v>
      </c>
      <c r="AB346">
        <v>0</v>
      </c>
      <c r="AC346">
        <v>0</v>
      </c>
      <c r="AD346">
        <v>0</v>
      </c>
      <c r="AE346">
        <v>9420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5.9999999999999995E-4</v>
      </c>
      <c r="AU346" t="s">
        <v>3</v>
      </c>
      <c r="AV346">
        <v>0</v>
      </c>
      <c r="AW346">
        <v>2</v>
      </c>
      <c r="AX346">
        <v>47639197</v>
      </c>
      <c r="AY346">
        <v>1</v>
      </c>
      <c r="AZ346">
        <v>0</v>
      </c>
      <c r="BA346">
        <v>341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Y346*Source!I188</f>
        <v>6.2520000000000002E-4</v>
      </c>
      <c r="CY346">
        <f t="shared" si="40"/>
        <v>9420</v>
      </c>
      <c r="CZ346">
        <f t="shared" si="41"/>
        <v>9420</v>
      </c>
      <c r="DA346">
        <f t="shared" si="42"/>
        <v>1</v>
      </c>
      <c r="DB346">
        <f t="shared" si="43"/>
        <v>5.65</v>
      </c>
      <c r="DC346">
        <f t="shared" si="44"/>
        <v>0</v>
      </c>
    </row>
    <row r="347" spans="1:107" x14ac:dyDescent="0.2">
      <c r="A347">
        <f>ROW(Source!A189)</f>
        <v>189</v>
      </c>
      <c r="B347">
        <v>47641669</v>
      </c>
      <c r="C347">
        <v>47639160</v>
      </c>
      <c r="D347">
        <v>37065248</v>
      </c>
      <c r="E347">
        <v>1</v>
      </c>
      <c r="F347">
        <v>1</v>
      </c>
      <c r="G347">
        <v>1</v>
      </c>
      <c r="H347">
        <v>1</v>
      </c>
      <c r="I347" t="s">
        <v>768</v>
      </c>
      <c r="J347" t="s">
        <v>3</v>
      </c>
      <c r="K347" t="s">
        <v>769</v>
      </c>
      <c r="L347">
        <v>1191</v>
      </c>
      <c r="N347">
        <v>1013</v>
      </c>
      <c r="O347" t="s">
        <v>770</v>
      </c>
      <c r="P347" t="s">
        <v>770</v>
      </c>
      <c r="Q347">
        <v>1</v>
      </c>
      <c r="W347">
        <v>0</v>
      </c>
      <c r="X347">
        <v>-400197608</v>
      </c>
      <c r="Y347">
        <v>67.169774999999987</v>
      </c>
      <c r="AA347">
        <v>0</v>
      </c>
      <c r="AB347">
        <v>0</v>
      </c>
      <c r="AC347">
        <v>0</v>
      </c>
      <c r="AD347">
        <v>8.5299999999999994</v>
      </c>
      <c r="AE347">
        <v>0</v>
      </c>
      <c r="AF347">
        <v>0</v>
      </c>
      <c r="AG347">
        <v>0</v>
      </c>
      <c r="AH347">
        <v>8.5299999999999994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50.79</v>
      </c>
      <c r="AU347" t="s">
        <v>196</v>
      </c>
      <c r="AV347">
        <v>1</v>
      </c>
      <c r="AW347">
        <v>2</v>
      </c>
      <c r="AX347">
        <v>47639179</v>
      </c>
      <c r="AY347">
        <v>1</v>
      </c>
      <c r="AZ347">
        <v>0</v>
      </c>
      <c r="BA347">
        <v>342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Y347*Source!I189</f>
        <v>69.990905549999994</v>
      </c>
      <c r="CY347">
        <f>AD347</f>
        <v>8.5299999999999994</v>
      </c>
      <c r="CZ347">
        <f>AH347</f>
        <v>8.5299999999999994</v>
      </c>
      <c r="DA347">
        <f>AL347</f>
        <v>1</v>
      </c>
      <c r="DB347">
        <f>ROUND(((ROUND(AT347*CZ347,2)*1.15)*1.15),6)</f>
        <v>572.95989999999995</v>
      </c>
      <c r="DC347">
        <f>ROUND(((ROUND(AT347*AG347,2)*1.15)*1.15),6)</f>
        <v>0</v>
      </c>
    </row>
    <row r="348" spans="1:107" x14ac:dyDescent="0.2">
      <c r="A348">
        <f>ROW(Source!A189)</f>
        <v>189</v>
      </c>
      <c r="B348">
        <v>47641669</v>
      </c>
      <c r="C348">
        <v>47639160</v>
      </c>
      <c r="D348">
        <v>37064876</v>
      </c>
      <c r="E348">
        <v>1</v>
      </c>
      <c r="F348">
        <v>1</v>
      </c>
      <c r="G348">
        <v>1</v>
      </c>
      <c r="H348">
        <v>1</v>
      </c>
      <c r="I348" t="s">
        <v>771</v>
      </c>
      <c r="J348" t="s">
        <v>3</v>
      </c>
      <c r="K348" t="s">
        <v>772</v>
      </c>
      <c r="L348">
        <v>1191</v>
      </c>
      <c r="N348">
        <v>1013</v>
      </c>
      <c r="O348" t="s">
        <v>770</v>
      </c>
      <c r="P348" t="s">
        <v>770</v>
      </c>
      <c r="Q348">
        <v>1</v>
      </c>
      <c r="W348">
        <v>0</v>
      </c>
      <c r="X348">
        <v>-1417349443</v>
      </c>
      <c r="Y348">
        <v>0.31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0.31</v>
      </c>
      <c r="AU348" t="s">
        <v>3</v>
      </c>
      <c r="AV348">
        <v>2</v>
      </c>
      <c r="AW348">
        <v>2</v>
      </c>
      <c r="AX348">
        <v>47639180</v>
      </c>
      <c r="AY348">
        <v>1</v>
      </c>
      <c r="AZ348">
        <v>2048</v>
      </c>
      <c r="BA348">
        <v>343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Y348*Source!I189</f>
        <v>0.32302000000000003</v>
      </c>
      <c r="CY348">
        <f>AD348</f>
        <v>0</v>
      </c>
      <c r="CZ348">
        <f>AH348</f>
        <v>0</v>
      </c>
      <c r="DA348">
        <f>AL348</f>
        <v>1</v>
      </c>
      <c r="DB348">
        <f>ROUND(ROUND(AT348*CZ348,2),6)</f>
        <v>0</v>
      </c>
      <c r="DC348">
        <f>ROUND(ROUND(AT348*AG348,2),6)</f>
        <v>0</v>
      </c>
    </row>
    <row r="349" spans="1:107" x14ac:dyDescent="0.2">
      <c r="A349">
        <f>ROW(Source!A189)</f>
        <v>189</v>
      </c>
      <c r="B349">
        <v>47641669</v>
      </c>
      <c r="C349">
        <v>47639160</v>
      </c>
      <c r="D349">
        <v>36882159</v>
      </c>
      <c r="E349">
        <v>1</v>
      </c>
      <c r="F349">
        <v>1</v>
      </c>
      <c r="G349">
        <v>1</v>
      </c>
      <c r="H349">
        <v>2</v>
      </c>
      <c r="I349" t="s">
        <v>773</v>
      </c>
      <c r="J349" t="s">
        <v>774</v>
      </c>
      <c r="K349" t="s">
        <v>775</v>
      </c>
      <c r="L349">
        <v>1368</v>
      </c>
      <c r="N349">
        <v>1011</v>
      </c>
      <c r="O349" t="s">
        <v>776</v>
      </c>
      <c r="P349" t="s">
        <v>776</v>
      </c>
      <c r="Q349">
        <v>1</v>
      </c>
      <c r="W349">
        <v>0</v>
      </c>
      <c r="X349">
        <v>-1718674368</v>
      </c>
      <c r="Y349">
        <v>0.17249999999999999</v>
      </c>
      <c r="AA349">
        <v>0</v>
      </c>
      <c r="AB349">
        <v>111.99</v>
      </c>
      <c r="AC349">
        <v>13.5</v>
      </c>
      <c r="AD349">
        <v>0</v>
      </c>
      <c r="AE349">
        <v>0</v>
      </c>
      <c r="AF349">
        <v>111.99</v>
      </c>
      <c r="AG349">
        <v>13.5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0.12</v>
      </c>
      <c r="AU349" t="s">
        <v>195</v>
      </c>
      <c r="AV349">
        <v>0</v>
      </c>
      <c r="AW349">
        <v>2</v>
      </c>
      <c r="AX349">
        <v>47639181</v>
      </c>
      <c r="AY349">
        <v>1</v>
      </c>
      <c r="AZ349">
        <v>0</v>
      </c>
      <c r="BA349">
        <v>344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Y349*Source!I189</f>
        <v>0.17974499999999999</v>
      </c>
      <c r="CY349">
        <f>AB349</f>
        <v>111.99</v>
      </c>
      <c r="CZ349">
        <f>AF349</f>
        <v>111.99</v>
      </c>
      <c r="DA349">
        <f>AJ349</f>
        <v>1</v>
      </c>
      <c r="DB349">
        <f>ROUND(((ROUND(AT349*CZ349,2)*1.25)*1.15),6)</f>
        <v>19.32</v>
      </c>
      <c r="DC349">
        <f>ROUND(((ROUND(AT349*AG349,2)*1.25)*1.15),6)</f>
        <v>2.3287499999999999</v>
      </c>
    </row>
    <row r="350" spans="1:107" x14ac:dyDescent="0.2">
      <c r="A350">
        <f>ROW(Source!A189)</f>
        <v>189</v>
      </c>
      <c r="B350">
        <v>47641669</v>
      </c>
      <c r="C350">
        <v>47639160</v>
      </c>
      <c r="D350">
        <v>36882358</v>
      </c>
      <c r="E350">
        <v>1</v>
      </c>
      <c r="F350">
        <v>1</v>
      </c>
      <c r="G350">
        <v>1</v>
      </c>
      <c r="H350">
        <v>2</v>
      </c>
      <c r="I350" t="s">
        <v>777</v>
      </c>
      <c r="J350" t="s">
        <v>778</v>
      </c>
      <c r="K350" t="s">
        <v>779</v>
      </c>
      <c r="L350">
        <v>1368</v>
      </c>
      <c r="N350">
        <v>1011</v>
      </c>
      <c r="O350" t="s">
        <v>776</v>
      </c>
      <c r="P350" t="s">
        <v>776</v>
      </c>
      <c r="Q350">
        <v>1</v>
      </c>
      <c r="W350">
        <v>0</v>
      </c>
      <c r="X350">
        <v>1544661785</v>
      </c>
      <c r="Y350">
        <v>15.136874999999998</v>
      </c>
      <c r="AA350">
        <v>0</v>
      </c>
      <c r="AB350">
        <v>6.9</v>
      </c>
      <c r="AC350">
        <v>0</v>
      </c>
      <c r="AD350">
        <v>0</v>
      </c>
      <c r="AE350">
        <v>0</v>
      </c>
      <c r="AF350">
        <v>6.9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10.53</v>
      </c>
      <c r="AU350" t="s">
        <v>195</v>
      </c>
      <c r="AV350">
        <v>0</v>
      </c>
      <c r="AW350">
        <v>2</v>
      </c>
      <c r="AX350">
        <v>47639182</v>
      </c>
      <c r="AY350">
        <v>1</v>
      </c>
      <c r="AZ350">
        <v>0</v>
      </c>
      <c r="BA350">
        <v>345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Y350*Source!I189</f>
        <v>15.772623749999999</v>
      </c>
      <c r="CY350">
        <f>AB350</f>
        <v>6.9</v>
      </c>
      <c r="CZ350">
        <f>AF350</f>
        <v>6.9</v>
      </c>
      <c r="DA350">
        <f>AJ350</f>
        <v>1</v>
      </c>
      <c r="DB350">
        <f>ROUND(((ROUND(AT350*CZ350,2)*1.25)*1.15),6)</f>
        <v>104.44875</v>
      </c>
      <c r="DC350">
        <f>ROUND(((ROUND(AT350*AG350,2)*1.25)*1.15),6)</f>
        <v>0</v>
      </c>
    </row>
    <row r="351" spans="1:107" x14ac:dyDescent="0.2">
      <c r="A351">
        <f>ROW(Source!A189)</f>
        <v>189</v>
      </c>
      <c r="B351">
        <v>47641669</v>
      </c>
      <c r="C351">
        <v>47639160</v>
      </c>
      <c r="D351">
        <v>36883554</v>
      </c>
      <c r="E351">
        <v>1</v>
      </c>
      <c r="F351">
        <v>1</v>
      </c>
      <c r="G351">
        <v>1</v>
      </c>
      <c r="H351">
        <v>2</v>
      </c>
      <c r="I351" t="s">
        <v>780</v>
      </c>
      <c r="J351" t="s">
        <v>781</v>
      </c>
      <c r="K351" t="s">
        <v>782</v>
      </c>
      <c r="L351">
        <v>1368</v>
      </c>
      <c r="N351">
        <v>1011</v>
      </c>
      <c r="O351" t="s">
        <v>776</v>
      </c>
      <c r="P351" t="s">
        <v>776</v>
      </c>
      <c r="Q351">
        <v>1</v>
      </c>
      <c r="W351">
        <v>0</v>
      </c>
      <c r="X351">
        <v>1372534845</v>
      </c>
      <c r="Y351">
        <v>0.27312499999999995</v>
      </c>
      <c r="AA351">
        <v>0</v>
      </c>
      <c r="AB351">
        <v>65.709999999999994</v>
      </c>
      <c r="AC351">
        <v>11.6</v>
      </c>
      <c r="AD351">
        <v>0</v>
      </c>
      <c r="AE351">
        <v>0</v>
      </c>
      <c r="AF351">
        <v>65.709999999999994</v>
      </c>
      <c r="AG351">
        <v>11.6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0.19</v>
      </c>
      <c r="AU351" t="s">
        <v>195</v>
      </c>
      <c r="AV351">
        <v>0</v>
      </c>
      <c r="AW351">
        <v>2</v>
      </c>
      <c r="AX351">
        <v>47639183</v>
      </c>
      <c r="AY351">
        <v>1</v>
      </c>
      <c r="AZ351">
        <v>0</v>
      </c>
      <c r="BA351">
        <v>346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Y351*Source!I189</f>
        <v>0.28459624999999994</v>
      </c>
      <c r="CY351">
        <f>AB351</f>
        <v>65.709999999999994</v>
      </c>
      <c r="CZ351">
        <f>AF351</f>
        <v>65.709999999999994</v>
      </c>
      <c r="DA351">
        <f>AJ351</f>
        <v>1</v>
      </c>
      <c r="DB351">
        <f>ROUND(((ROUND(AT351*CZ351,2)*1.25)*1.15),6)</f>
        <v>17.940000000000001</v>
      </c>
      <c r="DC351">
        <f>ROUND(((ROUND(AT351*AG351,2)*1.25)*1.15),6)</f>
        <v>3.1625000000000001</v>
      </c>
    </row>
    <row r="352" spans="1:107" x14ac:dyDescent="0.2">
      <c r="A352">
        <f>ROW(Source!A189)</f>
        <v>189</v>
      </c>
      <c r="B352">
        <v>47641669</v>
      </c>
      <c r="C352">
        <v>47639160</v>
      </c>
      <c r="D352">
        <v>36883789</v>
      </c>
      <c r="E352">
        <v>1</v>
      </c>
      <c r="F352">
        <v>1</v>
      </c>
      <c r="G352">
        <v>1</v>
      </c>
      <c r="H352">
        <v>2</v>
      </c>
      <c r="I352" t="s">
        <v>783</v>
      </c>
      <c r="J352" t="s">
        <v>784</v>
      </c>
      <c r="K352" t="s">
        <v>785</v>
      </c>
      <c r="L352">
        <v>1368</v>
      </c>
      <c r="N352">
        <v>1011</v>
      </c>
      <c r="O352" t="s">
        <v>776</v>
      </c>
      <c r="P352" t="s">
        <v>776</v>
      </c>
      <c r="Q352">
        <v>1</v>
      </c>
      <c r="W352">
        <v>0</v>
      </c>
      <c r="X352">
        <v>-624296059</v>
      </c>
      <c r="Y352">
        <v>2.6737500000000001</v>
      </c>
      <c r="AA352">
        <v>0</v>
      </c>
      <c r="AB352">
        <v>1.2</v>
      </c>
      <c r="AC352">
        <v>0</v>
      </c>
      <c r="AD352">
        <v>0</v>
      </c>
      <c r="AE352">
        <v>0</v>
      </c>
      <c r="AF352">
        <v>1.2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1.86</v>
      </c>
      <c r="AU352" t="s">
        <v>195</v>
      </c>
      <c r="AV352">
        <v>0</v>
      </c>
      <c r="AW352">
        <v>2</v>
      </c>
      <c r="AX352">
        <v>47639184</v>
      </c>
      <c r="AY352">
        <v>1</v>
      </c>
      <c r="AZ352">
        <v>0</v>
      </c>
      <c r="BA352">
        <v>347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Y352*Source!I189</f>
        <v>2.7860475</v>
      </c>
      <c r="CY352">
        <f>AB352</f>
        <v>1.2</v>
      </c>
      <c r="CZ352">
        <f>AF352</f>
        <v>1.2</v>
      </c>
      <c r="DA352">
        <f>AJ352</f>
        <v>1</v>
      </c>
      <c r="DB352">
        <f>ROUND(((ROUND(AT352*CZ352,2)*1.25)*1.15),6)</f>
        <v>3.2056249999999999</v>
      </c>
      <c r="DC352">
        <f>ROUND(((ROUND(AT352*AG352,2)*1.25)*1.15),6)</f>
        <v>0</v>
      </c>
    </row>
    <row r="353" spans="1:107" x14ac:dyDescent="0.2">
      <c r="A353">
        <f>ROW(Source!A189)</f>
        <v>189</v>
      </c>
      <c r="B353">
        <v>47641669</v>
      </c>
      <c r="C353">
        <v>47639160</v>
      </c>
      <c r="D353">
        <v>36883836</v>
      </c>
      <c r="E353">
        <v>1</v>
      </c>
      <c r="F353">
        <v>1</v>
      </c>
      <c r="G353">
        <v>1</v>
      </c>
      <c r="H353">
        <v>2</v>
      </c>
      <c r="I353" t="s">
        <v>786</v>
      </c>
      <c r="J353" t="s">
        <v>787</v>
      </c>
      <c r="K353" t="s">
        <v>788</v>
      </c>
      <c r="L353">
        <v>1368</v>
      </c>
      <c r="N353">
        <v>1011</v>
      </c>
      <c r="O353" t="s">
        <v>776</v>
      </c>
      <c r="P353" t="s">
        <v>776</v>
      </c>
      <c r="Q353">
        <v>1</v>
      </c>
      <c r="W353">
        <v>0</v>
      </c>
      <c r="X353">
        <v>1061502546</v>
      </c>
      <c r="Y353">
        <v>2.9181249999999994</v>
      </c>
      <c r="AA353">
        <v>0</v>
      </c>
      <c r="AB353">
        <v>12.31</v>
      </c>
      <c r="AC353">
        <v>0</v>
      </c>
      <c r="AD353">
        <v>0</v>
      </c>
      <c r="AE353">
        <v>0</v>
      </c>
      <c r="AF353">
        <v>12.31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3</v>
      </c>
      <c r="AT353">
        <v>2.0299999999999998</v>
      </c>
      <c r="AU353" t="s">
        <v>195</v>
      </c>
      <c r="AV353">
        <v>0</v>
      </c>
      <c r="AW353">
        <v>2</v>
      </c>
      <c r="AX353">
        <v>47639185</v>
      </c>
      <c r="AY353">
        <v>1</v>
      </c>
      <c r="AZ353">
        <v>0</v>
      </c>
      <c r="BA353">
        <v>348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Y353*Source!I189</f>
        <v>3.0406862499999994</v>
      </c>
      <c r="CY353">
        <f>AB353</f>
        <v>12.31</v>
      </c>
      <c r="CZ353">
        <f>AF353</f>
        <v>12.31</v>
      </c>
      <c r="DA353">
        <f>AJ353</f>
        <v>1</v>
      </c>
      <c r="DB353">
        <f>ROUND(((ROUND(AT353*CZ353,2)*1.25)*1.15),6)</f>
        <v>35.923124999999999</v>
      </c>
      <c r="DC353">
        <f>ROUND(((ROUND(AT353*AG353,2)*1.25)*1.15),6)</f>
        <v>0</v>
      </c>
    </row>
    <row r="354" spans="1:107" x14ac:dyDescent="0.2">
      <c r="A354">
        <f>ROW(Source!A189)</f>
        <v>189</v>
      </c>
      <c r="B354">
        <v>47641669</v>
      </c>
      <c r="C354">
        <v>47639160</v>
      </c>
      <c r="D354">
        <v>36800159</v>
      </c>
      <c r="E354">
        <v>1</v>
      </c>
      <c r="F354">
        <v>1</v>
      </c>
      <c r="G354">
        <v>1</v>
      </c>
      <c r="H354">
        <v>3</v>
      </c>
      <c r="I354" t="s">
        <v>789</v>
      </c>
      <c r="J354" t="s">
        <v>790</v>
      </c>
      <c r="K354" t="s">
        <v>791</v>
      </c>
      <c r="L354">
        <v>1339</v>
      </c>
      <c r="N354">
        <v>1007</v>
      </c>
      <c r="O354" t="s">
        <v>50</v>
      </c>
      <c r="P354" t="s">
        <v>50</v>
      </c>
      <c r="Q354">
        <v>1</v>
      </c>
      <c r="W354">
        <v>0</v>
      </c>
      <c r="X354">
        <v>1262771840</v>
      </c>
      <c r="Y354">
        <v>1.5</v>
      </c>
      <c r="AA354">
        <v>6.22</v>
      </c>
      <c r="AB354">
        <v>0</v>
      </c>
      <c r="AC354">
        <v>0</v>
      </c>
      <c r="AD354">
        <v>0</v>
      </c>
      <c r="AE354">
        <v>6.22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1.5</v>
      </c>
      <c r="AU354" t="s">
        <v>3</v>
      </c>
      <c r="AV354">
        <v>0</v>
      </c>
      <c r="AW354">
        <v>2</v>
      </c>
      <c r="AX354">
        <v>47639186</v>
      </c>
      <c r="AY354">
        <v>1</v>
      </c>
      <c r="AZ354">
        <v>0</v>
      </c>
      <c r="BA354">
        <v>349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Y354*Source!I189</f>
        <v>1.5630000000000002</v>
      </c>
      <c r="CY354">
        <f t="shared" ref="CY354:CY364" si="45">AA354</f>
        <v>6.22</v>
      </c>
      <c r="CZ354">
        <f t="shared" ref="CZ354:CZ364" si="46">AE354</f>
        <v>6.22</v>
      </c>
      <c r="DA354">
        <f t="shared" ref="DA354:DA364" si="47">AI354</f>
        <v>1</v>
      </c>
      <c r="DB354">
        <f t="shared" ref="DB354:DB364" si="48">ROUND(ROUND(AT354*CZ354,2),6)</f>
        <v>9.33</v>
      </c>
      <c r="DC354">
        <f t="shared" ref="DC354:DC364" si="49">ROUND(ROUND(AT354*AG354,2),6)</f>
        <v>0</v>
      </c>
    </row>
    <row r="355" spans="1:107" x14ac:dyDescent="0.2">
      <c r="A355">
        <f>ROW(Source!A189)</f>
        <v>189</v>
      </c>
      <c r="B355">
        <v>47641669</v>
      </c>
      <c r="C355">
        <v>47639160</v>
      </c>
      <c r="D355">
        <v>36800166</v>
      </c>
      <c r="E355">
        <v>1</v>
      </c>
      <c r="F355">
        <v>1</v>
      </c>
      <c r="G355">
        <v>1</v>
      </c>
      <c r="H355">
        <v>3</v>
      </c>
      <c r="I355" t="s">
        <v>792</v>
      </c>
      <c r="J355" t="s">
        <v>793</v>
      </c>
      <c r="K355" t="s">
        <v>794</v>
      </c>
      <c r="L355">
        <v>1346</v>
      </c>
      <c r="N355">
        <v>1009</v>
      </c>
      <c r="O355" t="s">
        <v>585</v>
      </c>
      <c r="P355" t="s">
        <v>585</v>
      </c>
      <c r="Q355">
        <v>1</v>
      </c>
      <c r="W355">
        <v>0</v>
      </c>
      <c r="X355">
        <v>1721895514</v>
      </c>
      <c r="Y355">
        <v>0.45</v>
      </c>
      <c r="AA355">
        <v>6.09</v>
      </c>
      <c r="AB355">
        <v>0</v>
      </c>
      <c r="AC355">
        <v>0</v>
      </c>
      <c r="AD355">
        <v>0</v>
      </c>
      <c r="AE355">
        <v>6.09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0.45</v>
      </c>
      <c r="AU355" t="s">
        <v>3</v>
      </c>
      <c r="AV355">
        <v>0</v>
      </c>
      <c r="AW355">
        <v>2</v>
      </c>
      <c r="AX355">
        <v>47639187</v>
      </c>
      <c r="AY355">
        <v>1</v>
      </c>
      <c r="AZ355">
        <v>0</v>
      </c>
      <c r="BA355">
        <v>350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Y355*Source!I189</f>
        <v>0.46890000000000004</v>
      </c>
      <c r="CY355">
        <f t="shared" si="45"/>
        <v>6.09</v>
      </c>
      <c r="CZ355">
        <f t="shared" si="46"/>
        <v>6.09</v>
      </c>
      <c r="DA355">
        <f t="shared" si="47"/>
        <v>1</v>
      </c>
      <c r="DB355">
        <f t="shared" si="48"/>
        <v>2.74</v>
      </c>
      <c r="DC355">
        <f t="shared" si="49"/>
        <v>0</v>
      </c>
    </row>
    <row r="356" spans="1:107" x14ac:dyDescent="0.2">
      <c r="A356">
        <f>ROW(Source!A189)</f>
        <v>189</v>
      </c>
      <c r="B356">
        <v>47641669</v>
      </c>
      <c r="C356">
        <v>47639160</v>
      </c>
      <c r="D356">
        <v>36803259</v>
      </c>
      <c r="E356">
        <v>1</v>
      </c>
      <c r="F356">
        <v>1</v>
      </c>
      <c r="G356">
        <v>1</v>
      </c>
      <c r="H356">
        <v>3</v>
      </c>
      <c r="I356" t="s">
        <v>795</v>
      </c>
      <c r="J356" t="s">
        <v>796</v>
      </c>
      <c r="K356" t="s">
        <v>797</v>
      </c>
      <c r="L356">
        <v>1348</v>
      </c>
      <c r="N356">
        <v>1009</v>
      </c>
      <c r="O356" t="s">
        <v>19</v>
      </c>
      <c r="P356" t="s">
        <v>19</v>
      </c>
      <c r="Q356">
        <v>1000</v>
      </c>
      <c r="W356">
        <v>0</v>
      </c>
      <c r="X356">
        <v>1225357214</v>
      </c>
      <c r="Y356">
        <v>1.4E-3</v>
      </c>
      <c r="AA356">
        <v>10749</v>
      </c>
      <c r="AB356">
        <v>0</v>
      </c>
      <c r="AC356">
        <v>0</v>
      </c>
      <c r="AD356">
        <v>0</v>
      </c>
      <c r="AE356">
        <v>10749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1.4E-3</v>
      </c>
      <c r="AU356" t="s">
        <v>3</v>
      </c>
      <c r="AV356">
        <v>0</v>
      </c>
      <c r="AW356">
        <v>2</v>
      </c>
      <c r="AX356">
        <v>47639188</v>
      </c>
      <c r="AY356">
        <v>1</v>
      </c>
      <c r="AZ356">
        <v>0</v>
      </c>
      <c r="BA356">
        <v>351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Y356*Source!I189</f>
        <v>1.4588000000000001E-3</v>
      </c>
      <c r="CY356">
        <f t="shared" si="45"/>
        <v>10749</v>
      </c>
      <c r="CZ356">
        <f t="shared" si="46"/>
        <v>10749</v>
      </c>
      <c r="DA356">
        <f t="shared" si="47"/>
        <v>1</v>
      </c>
      <c r="DB356">
        <f t="shared" si="48"/>
        <v>15.05</v>
      </c>
      <c r="DC356">
        <f t="shared" si="49"/>
        <v>0</v>
      </c>
    </row>
    <row r="357" spans="1:107" x14ac:dyDescent="0.2">
      <c r="A357">
        <f>ROW(Source!A189)</f>
        <v>189</v>
      </c>
      <c r="B357">
        <v>47641669</v>
      </c>
      <c r="C357">
        <v>47639160</v>
      </c>
      <c r="D357">
        <v>36804447</v>
      </c>
      <c r="E357">
        <v>1</v>
      </c>
      <c r="F357">
        <v>1</v>
      </c>
      <c r="G357">
        <v>1</v>
      </c>
      <c r="H357">
        <v>3</v>
      </c>
      <c r="I357" t="s">
        <v>798</v>
      </c>
      <c r="J357" t="s">
        <v>799</v>
      </c>
      <c r="K357" t="s">
        <v>800</v>
      </c>
      <c r="L357">
        <v>1348</v>
      </c>
      <c r="N357">
        <v>1009</v>
      </c>
      <c r="O357" t="s">
        <v>19</v>
      </c>
      <c r="P357" t="s">
        <v>19</v>
      </c>
      <c r="Q357">
        <v>1000</v>
      </c>
      <c r="W357">
        <v>0</v>
      </c>
      <c r="X357">
        <v>-437906794</v>
      </c>
      <c r="Y357">
        <v>3.3E-3</v>
      </c>
      <c r="AA357">
        <v>9040.01</v>
      </c>
      <c r="AB357">
        <v>0</v>
      </c>
      <c r="AC357">
        <v>0</v>
      </c>
      <c r="AD357">
        <v>0</v>
      </c>
      <c r="AE357">
        <v>9040.01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3.3E-3</v>
      </c>
      <c r="AU357" t="s">
        <v>3</v>
      </c>
      <c r="AV357">
        <v>0</v>
      </c>
      <c r="AW357">
        <v>2</v>
      </c>
      <c r="AX357">
        <v>47639189</v>
      </c>
      <c r="AY357">
        <v>1</v>
      </c>
      <c r="AZ357">
        <v>0</v>
      </c>
      <c r="BA357">
        <v>352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Y357*Source!I189</f>
        <v>3.4386E-3</v>
      </c>
      <c r="CY357">
        <f t="shared" si="45"/>
        <v>9040.01</v>
      </c>
      <c r="CZ357">
        <f t="shared" si="46"/>
        <v>9040.01</v>
      </c>
      <c r="DA357">
        <f t="shared" si="47"/>
        <v>1</v>
      </c>
      <c r="DB357">
        <f t="shared" si="48"/>
        <v>29.83</v>
      </c>
      <c r="DC357">
        <f t="shared" si="49"/>
        <v>0</v>
      </c>
    </row>
    <row r="358" spans="1:107" x14ac:dyDescent="0.2">
      <c r="A358">
        <f>ROW(Source!A189)</f>
        <v>189</v>
      </c>
      <c r="B358">
        <v>47641669</v>
      </c>
      <c r="C358">
        <v>47639160</v>
      </c>
      <c r="D358">
        <v>36804545</v>
      </c>
      <c r="E358">
        <v>1</v>
      </c>
      <c r="F358">
        <v>1</v>
      </c>
      <c r="G358">
        <v>1</v>
      </c>
      <c r="H358">
        <v>3</v>
      </c>
      <c r="I358" t="s">
        <v>801</v>
      </c>
      <c r="J358" t="s">
        <v>802</v>
      </c>
      <c r="K358" t="s">
        <v>803</v>
      </c>
      <c r="L358">
        <v>1348</v>
      </c>
      <c r="N358">
        <v>1009</v>
      </c>
      <c r="O358" t="s">
        <v>19</v>
      </c>
      <c r="P358" t="s">
        <v>19</v>
      </c>
      <c r="Q358">
        <v>1000</v>
      </c>
      <c r="W358">
        <v>0</v>
      </c>
      <c r="X358">
        <v>1174701286</v>
      </c>
      <c r="Y358">
        <v>1.0000000000000001E-5</v>
      </c>
      <c r="AA358">
        <v>11978</v>
      </c>
      <c r="AB358">
        <v>0</v>
      </c>
      <c r="AC358">
        <v>0</v>
      </c>
      <c r="AD358">
        <v>0</v>
      </c>
      <c r="AE358">
        <v>11978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1.0000000000000001E-5</v>
      </c>
      <c r="AU358" t="s">
        <v>3</v>
      </c>
      <c r="AV358">
        <v>0</v>
      </c>
      <c r="AW358">
        <v>2</v>
      </c>
      <c r="AX358">
        <v>47639190</v>
      </c>
      <c r="AY358">
        <v>1</v>
      </c>
      <c r="AZ358">
        <v>0</v>
      </c>
      <c r="BA358">
        <v>353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Y358*Source!I189</f>
        <v>1.0420000000000002E-5</v>
      </c>
      <c r="CY358">
        <f t="shared" si="45"/>
        <v>11978</v>
      </c>
      <c r="CZ358">
        <f t="shared" si="46"/>
        <v>11978</v>
      </c>
      <c r="DA358">
        <f t="shared" si="47"/>
        <v>1</v>
      </c>
      <c r="DB358">
        <f t="shared" si="48"/>
        <v>0.12</v>
      </c>
      <c r="DC358">
        <f t="shared" si="49"/>
        <v>0</v>
      </c>
    </row>
    <row r="359" spans="1:107" x14ac:dyDescent="0.2">
      <c r="A359">
        <f>ROW(Source!A189)</f>
        <v>189</v>
      </c>
      <c r="B359">
        <v>47641669</v>
      </c>
      <c r="C359">
        <v>47639160</v>
      </c>
      <c r="D359">
        <v>36805527</v>
      </c>
      <c r="E359">
        <v>1</v>
      </c>
      <c r="F359">
        <v>1</v>
      </c>
      <c r="G359">
        <v>1</v>
      </c>
      <c r="H359">
        <v>3</v>
      </c>
      <c r="I359" t="s">
        <v>804</v>
      </c>
      <c r="J359" t="s">
        <v>805</v>
      </c>
      <c r="K359" t="s">
        <v>806</v>
      </c>
      <c r="L359">
        <v>1348</v>
      </c>
      <c r="N359">
        <v>1009</v>
      </c>
      <c r="O359" t="s">
        <v>19</v>
      </c>
      <c r="P359" t="s">
        <v>19</v>
      </c>
      <c r="Q359">
        <v>1000</v>
      </c>
      <c r="W359">
        <v>0</v>
      </c>
      <c r="X359">
        <v>-2116243625</v>
      </c>
      <c r="Y359">
        <v>1E-4</v>
      </c>
      <c r="AA359">
        <v>37900</v>
      </c>
      <c r="AB359">
        <v>0</v>
      </c>
      <c r="AC359">
        <v>0</v>
      </c>
      <c r="AD359">
        <v>0</v>
      </c>
      <c r="AE359">
        <v>37900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1E-4</v>
      </c>
      <c r="AU359" t="s">
        <v>3</v>
      </c>
      <c r="AV359">
        <v>0</v>
      </c>
      <c r="AW359">
        <v>2</v>
      </c>
      <c r="AX359">
        <v>47639191</v>
      </c>
      <c r="AY359">
        <v>1</v>
      </c>
      <c r="AZ359">
        <v>0</v>
      </c>
      <c r="BA359">
        <v>354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Y359*Source!I189</f>
        <v>1.0420000000000001E-4</v>
      </c>
      <c r="CY359">
        <f t="shared" si="45"/>
        <v>37900</v>
      </c>
      <c r="CZ359">
        <f t="shared" si="46"/>
        <v>37900</v>
      </c>
      <c r="DA359">
        <f t="shared" si="47"/>
        <v>1</v>
      </c>
      <c r="DB359">
        <f t="shared" si="48"/>
        <v>3.79</v>
      </c>
      <c r="DC359">
        <f t="shared" si="49"/>
        <v>0</v>
      </c>
    </row>
    <row r="360" spans="1:107" x14ac:dyDescent="0.2">
      <c r="A360">
        <f>ROW(Source!A189)</f>
        <v>189</v>
      </c>
      <c r="B360">
        <v>47641669</v>
      </c>
      <c r="C360">
        <v>47639160</v>
      </c>
      <c r="D360">
        <v>36825287</v>
      </c>
      <c r="E360">
        <v>1</v>
      </c>
      <c r="F360">
        <v>1</v>
      </c>
      <c r="G360">
        <v>1</v>
      </c>
      <c r="H360">
        <v>3</v>
      </c>
      <c r="I360" t="s">
        <v>807</v>
      </c>
      <c r="J360" t="s">
        <v>808</v>
      </c>
      <c r="K360" t="s">
        <v>809</v>
      </c>
      <c r="L360">
        <v>1302</v>
      </c>
      <c r="N360">
        <v>1003</v>
      </c>
      <c r="O360" t="s">
        <v>810</v>
      </c>
      <c r="P360" t="s">
        <v>810</v>
      </c>
      <c r="Q360">
        <v>10</v>
      </c>
      <c r="W360">
        <v>0</v>
      </c>
      <c r="X360">
        <v>-1640127157</v>
      </c>
      <c r="Y360">
        <v>1.8700000000000001E-2</v>
      </c>
      <c r="AA360">
        <v>50.24</v>
      </c>
      <c r="AB360">
        <v>0</v>
      </c>
      <c r="AC360">
        <v>0</v>
      </c>
      <c r="AD360">
        <v>0</v>
      </c>
      <c r="AE360">
        <v>50.24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1.8700000000000001E-2</v>
      </c>
      <c r="AU360" t="s">
        <v>3</v>
      </c>
      <c r="AV360">
        <v>0</v>
      </c>
      <c r="AW360">
        <v>2</v>
      </c>
      <c r="AX360">
        <v>47639193</v>
      </c>
      <c r="AY360">
        <v>1</v>
      </c>
      <c r="AZ360">
        <v>0</v>
      </c>
      <c r="BA360">
        <v>356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Y360*Source!I189</f>
        <v>1.9485400000000003E-2</v>
      </c>
      <c r="CY360">
        <f t="shared" si="45"/>
        <v>50.24</v>
      </c>
      <c r="CZ360">
        <f t="shared" si="46"/>
        <v>50.24</v>
      </c>
      <c r="DA360">
        <f t="shared" si="47"/>
        <v>1</v>
      </c>
      <c r="DB360">
        <f t="shared" si="48"/>
        <v>0.94</v>
      </c>
      <c r="DC360">
        <f t="shared" si="49"/>
        <v>0</v>
      </c>
    </row>
    <row r="361" spans="1:107" x14ac:dyDescent="0.2">
      <c r="A361">
        <f>ROW(Source!A189)</f>
        <v>189</v>
      </c>
      <c r="B361">
        <v>47641669</v>
      </c>
      <c r="C361">
        <v>47639160</v>
      </c>
      <c r="D361">
        <v>36825646</v>
      </c>
      <c r="E361">
        <v>1</v>
      </c>
      <c r="F361">
        <v>1</v>
      </c>
      <c r="G361">
        <v>1</v>
      </c>
      <c r="H361">
        <v>3</v>
      </c>
      <c r="I361" t="s">
        <v>811</v>
      </c>
      <c r="J361" t="s">
        <v>812</v>
      </c>
      <c r="K361" t="s">
        <v>813</v>
      </c>
      <c r="L361">
        <v>1348</v>
      </c>
      <c r="N361">
        <v>1009</v>
      </c>
      <c r="O361" t="s">
        <v>19</v>
      </c>
      <c r="P361" t="s">
        <v>19</v>
      </c>
      <c r="Q361">
        <v>1000</v>
      </c>
      <c r="W361">
        <v>0</v>
      </c>
      <c r="X361">
        <v>-1396314973</v>
      </c>
      <c r="Y361">
        <v>3.0000000000000001E-5</v>
      </c>
      <c r="AA361">
        <v>4455.2</v>
      </c>
      <c r="AB361">
        <v>0</v>
      </c>
      <c r="AC361">
        <v>0</v>
      </c>
      <c r="AD361">
        <v>0</v>
      </c>
      <c r="AE361">
        <v>4455.2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3.0000000000000001E-5</v>
      </c>
      <c r="AU361" t="s">
        <v>3</v>
      </c>
      <c r="AV361">
        <v>0</v>
      </c>
      <c r="AW361">
        <v>2</v>
      </c>
      <c r="AX361">
        <v>47639194</v>
      </c>
      <c r="AY361">
        <v>1</v>
      </c>
      <c r="AZ361">
        <v>0</v>
      </c>
      <c r="BA361">
        <v>357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Y361*Source!I189</f>
        <v>3.1260000000000002E-5</v>
      </c>
      <c r="CY361">
        <f t="shared" si="45"/>
        <v>4455.2</v>
      </c>
      <c r="CZ361">
        <f t="shared" si="46"/>
        <v>4455.2</v>
      </c>
      <c r="DA361">
        <f t="shared" si="47"/>
        <v>1</v>
      </c>
      <c r="DB361">
        <f t="shared" si="48"/>
        <v>0.13</v>
      </c>
      <c r="DC361">
        <f t="shared" si="49"/>
        <v>0</v>
      </c>
    </row>
    <row r="362" spans="1:107" x14ac:dyDescent="0.2">
      <c r="A362">
        <f>ROW(Source!A189)</f>
        <v>189</v>
      </c>
      <c r="B362">
        <v>47641669</v>
      </c>
      <c r="C362">
        <v>47639160</v>
      </c>
      <c r="D362">
        <v>36826406</v>
      </c>
      <c r="E362">
        <v>1</v>
      </c>
      <c r="F362">
        <v>1</v>
      </c>
      <c r="G362">
        <v>1</v>
      </c>
      <c r="H362">
        <v>3</v>
      </c>
      <c r="I362" t="s">
        <v>814</v>
      </c>
      <c r="J362" t="s">
        <v>815</v>
      </c>
      <c r="K362" t="s">
        <v>816</v>
      </c>
      <c r="L362">
        <v>1348</v>
      </c>
      <c r="N362">
        <v>1009</v>
      </c>
      <c r="O362" t="s">
        <v>19</v>
      </c>
      <c r="P362" t="s">
        <v>19</v>
      </c>
      <c r="Q362">
        <v>1000</v>
      </c>
      <c r="W362">
        <v>0</v>
      </c>
      <c r="X362">
        <v>900832145</v>
      </c>
      <c r="Y362">
        <v>1.9400000000000001E-3</v>
      </c>
      <c r="AA362">
        <v>4920</v>
      </c>
      <c r="AB362">
        <v>0</v>
      </c>
      <c r="AC362">
        <v>0</v>
      </c>
      <c r="AD362">
        <v>0</v>
      </c>
      <c r="AE362">
        <v>4920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1.9400000000000001E-3</v>
      </c>
      <c r="AU362" t="s">
        <v>3</v>
      </c>
      <c r="AV362">
        <v>0</v>
      </c>
      <c r="AW362">
        <v>2</v>
      </c>
      <c r="AX362">
        <v>47639195</v>
      </c>
      <c r="AY362">
        <v>1</v>
      </c>
      <c r="AZ362">
        <v>0</v>
      </c>
      <c r="BA362">
        <v>358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Y362*Source!I189</f>
        <v>2.02148E-3</v>
      </c>
      <c r="CY362">
        <f t="shared" si="45"/>
        <v>4920</v>
      </c>
      <c r="CZ362">
        <f t="shared" si="46"/>
        <v>4920</v>
      </c>
      <c r="DA362">
        <f t="shared" si="47"/>
        <v>1</v>
      </c>
      <c r="DB362">
        <f t="shared" si="48"/>
        <v>9.5399999999999991</v>
      </c>
      <c r="DC362">
        <f t="shared" si="49"/>
        <v>0</v>
      </c>
    </row>
    <row r="363" spans="1:107" x14ac:dyDescent="0.2">
      <c r="A363">
        <f>ROW(Source!A189)</f>
        <v>189</v>
      </c>
      <c r="B363">
        <v>47641669</v>
      </c>
      <c r="C363">
        <v>47639160</v>
      </c>
      <c r="D363">
        <v>36837948</v>
      </c>
      <c r="E363">
        <v>1</v>
      </c>
      <c r="F363">
        <v>1</v>
      </c>
      <c r="G363">
        <v>1</v>
      </c>
      <c r="H363">
        <v>3</v>
      </c>
      <c r="I363" t="s">
        <v>817</v>
      </c>
      <c r="J363" t="s">
        <v>818</v>
      </c>
      <c r="K363" t="s">
        <v>819</v>
      </c>
      <c r="L363">
        <v>1348</v>
      </c>
      <c r="N363">
        <v>1009</v>
      </c>
      <c r="O363" t="s">
        <v>19</v>
      </c>
      <c r="P363" t="s">
        <v>19</v>
      </c>
      <c r="Q363">
        <v>1000</v>
      </c>
      <c r="W363">
        <v>0</v>
      </c>
      <c r="X363">
        <v>-1655298345</v>
      </c>
      <c r="Y363">
        <v>3.1E-4</v>
      </c>
      <c r="AA363">
        <v>15620</v>
      </c>
      <c r="AB363">
        <v>0</v>
      </c>
      <c r="AC363">
        <v>0</v>
      </c>
      <c r="AD363">
        <v>0</v>
      </c>
      <c r="AE363">
        <v>15620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3.1E-4</v>
      </c>
      <c r="AU363" t="s">
        <v>3</v>
      </c>
      <c r="AV363">
        <v>0</v>
      </c>
      <c r="AW363">
        <v>2</v>
      </c>
      <c r="AX363">
        <v>47639196</v>
      </c>
      <c r="AY363">
        <v>1</v>
      </c>
      <c r="AZ363">
        <v>0</v>
      </c>
      <c r="BA363">
        <v>359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Y363*Source!I189</f>
        <v>3.2302000000000003E-4</v>
      </c>
      <c r="CY363">
        <f t="shared" si="45"/>
        <v>15620</v>
      </c>
      <c r="CZ363">
        <f t="shared" si="46"/>
        <v>15620</v>
      </c>
      <c r="DA363">
        <f t="shared" si="47"/>
        <v>1</v>
      </c>
      <c r="DB363">
        <f t="shared" si="48"/>
        <v>4.84</v>
      </c>
      <c r="DC363">
        <f t="shared" si="49"/>
        <v>0</v>
      </c>
    </row>
    <row r="364" spans="1:107" x14ac:dyDescent="0.2">
      <c r="A364">
        <f>ROW(Source!A189)</f>
        <v>189</v>
      </c>
      <c r="B364">
        <v>47641669</v>
      </c>
      <c r="C364">
        <v>47639160</v>
      </c>
      <c r="D364">
        <v>36839146</v>
      </c>
      <c r="E364">
        <v>1</v>
      </c>
      <c r="F364">
        <v>1</v>
      </c>
      <c r="G364">
        <v>1</v>
      </c>
      <c r="H364">
        <v>3</v>
      </c>
      <c r="I364" t="s">
        <v>820</v>
      </c>
      <c r="J364" t="s">
        <v>821</v>
      </c>
      <c r="K364" t="s">
        <v>822</v>
      </c>
      <c r="L364">
        <v>1348</v>
      </c>
      <c r="N364">
        <v>1009</v>
      </c>
      <c r="O364" t="s">
        <v>19</v>
      </c>
      <c r="P364" t="s">
        <v>19</v>
      </c>
      <c r="Q364">
        <v>1000</v>
      </c>
      <c r="W364">
        <v>0</v>
      </c>
      <c r="X364">
        <v>-639604785</v>
      </c>
      <c r="Y364">
        <v>5.9999999999999995E-4</v>
      </c>
      <c r="AA364">
        <v>9420</v>
      </c>
      <c r="AB364">
        <v>0</v>
      </c>
      <c r="AC364">
        <v>0</v>
      </c>
      <c r="AD364">
        <v>0</v>
      </c>
      <c r="AE364">
        <v>9420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5.9999999999999995E-4</v>
      </c>
      <c r="AU364" t="s">
        <v>3</v>
      </c>
      <c r="AV364">
        <v>0</v>
      </c>
      <c r="AW364">
        <v>2</v>
      </c>
      <c r="AX364">
        <v>47639197</v>
      </c>
      <c r="AY364">
        <v>1</v>
      </c>
      <c r="AZ364">
        <v>0</v>
      </c>
      <c r="BA364">
        <v>360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Y364*Source!I189</f>
        <v>6.2520000000000002E-4</v>
      </c>
      <c r="CY364">
        <f t="shared" si="45"/>
        <v>9420</v>
      </c>
      <c r="CZ364">
        <f t="shared" si="46"/>
        <v>9420</v>
      </c>
      <c r="DA364">
        <f t="shared" si="47"/>
        <v>1</v>
      </c>
      <c r="DB364">
        <f t="shared" si="48"/>
        <v>5.65</v>
      </c>
      <c r="DC364">
        <f t="shared" si="49"/>
        <v>0</v>
      </c>
    </row>
    <row r="365" spans="1:107" x14ac:dyDescent="0.2">
      <c r="A365">
        <f>ROW(Source!A190)</f>
        <v>190</v>
      </c>
      <c r="B365">
        <v>47636896</v>
      </c>
      <c r="C365">
        <v>47639198</v>
      </c>
      <c r="D365">
        <v>37072442</v>
      </c>
      <c r="E365">
        <v>1</v>
      </c>
      <c r="F365">
        <v>1</v>
      </c>
      <c r="G365">
        <v>1</v>
      </c>
      <c r="H365">
        <v>1</v>
      </c>
      <c r="I365" t="s">
        <v>939</v>
      </c>
      <c r="J365" t="s">
        <v>3</v>
      </c>
      <c r="K365" t="s">
        <v>940</v>
      </c>
      <c r="L365">
        <v>1191</v>
      </c>
      <c r="N365">
        <v>1013</v>
      </c>
      <c r="O365" t="s">
        <v>770</v>
      </c>
      <c r="P365" t="s">
        <v>770</v>
      </c>
      <c r="Q365">
        <v>1</v>
      </c>
      <c r="W365">
        <v>0</v>
      </c>
      <c r="X365">
        <v>1145761654</v>
      </c>
      <c r="Y365">
        <v>7.7247224999999986</v>
      </c>
      <c r="AA365">
        <v>0</v>
      </c>
      <c r="AB365">
        <v>0</v>
      </c>
      <c r="AC365">
        <v>0</v>
      </c>
      <c r="AD365">
        <v>10.65</v>
      </c>
      <c r="AE365">
        <v>0</v>
      </c>
      <c r="AF365">
        <v>0</v>
      </c>
      <c r="AG365">
        <v>0</v>
      </c>
      <c r="AH365">
        <v>10.65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5.31</v>
      </c>
      <c r="AU365" t="s">
        <v>222</v>
      </c>
      <c r="AV365">
        <v>1</v>
      </c>
      <c r="AW365">
        <v>2</v>
      </c>
      <c r="AX365">
        <v>47639207</v>
      </c>
      <c r="AY365">
        <v>1</v>
      </c>
      <c r="AZ365">
        <v>0</v>
      </c>
      <c r="BA365">
        <v>361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Y365*Source!I190</f>
        <v>3.8623612499999993</v>
      </c>
      <c r="CY365">
        <f>AD365</f>
        <v>10.65</v>
      </c>
      <c r="CZ365">
        <f>AH365</f>
        <v>10.65</v>
      </c>
      <c r="DA365">
        <f>AL365</f>
        <v>1</v>
      </c>
      <c r="DB365">
        <f>ROUND((((ROUND(AT365*CZ365,2)*1.15)*1.15)*1.1),6)</f>
        <v>82.266113000000004</v>
      </c>
      <c r="DC365">
        <f>ROUND((((ROUND(AT365*AG365,2)*1.15)*1.15)*1.1),6)</f>
        <v>0</v>
      </c>
    </row>
    <row r="366" spans="1:107" x14ac:dyDescent="0.2">
      <c r="A366">
        <f>ROW(Source!A190)</f>
        <v>190</v>
      </c>
      <c r="B366">
        <v>47636896</v>
      </c>
      <c r="C366">
        <v>47639198</v>
      </c>
      <c r="D366">
        <v>37064876</v>
      </c>
      <c r="E366">
        <v>1</v>
      </c>
      <c r="F366">
        <v>1</v>
      </c>
      <c r="G366">
        <v>1</v>
      </c>
      <c r="H366">
        <v>1</v>
      </c>
      <c r="I366" t="s">
        <v>771</v>
      </c>
      <c r="J366" t="s">
        <v>3</v>
      </c>
      <c r="K366" t="s">
        <v>772</v>
      </c>
      <c r="L366">
        <v>1191</v>
      </c>
      <c r="N366">
        <v>1013</v>
      </c>
      <c r="O366" t="s">
        <v>770</v>
      </c>
      <c r="P366" t="s">
        <v>770</v>
      </c>
      <c r="Q366">
        <v>1</v>
      </c>
      <c r="W366">
        <v>0</v>
      </c>
      <c r="X366">
        <v>-1417349443</v>
      </c>
      <c r="Y366">
        <v>0.02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0.02</v>
      </c>
      <c r="AU366" t="s">
        <v>3</v>
      </c>
      <c r="AV366">
        <v>2</v>
      </c>
      <c r="AW366">
        <v>2</v>
      </c>
      <c r="AX366">
        <v>47639208</v>
      </c>
      <c r="AY366">
        <v>1</v>
      </c>
      <c r="AZ366">
        <v>2048</v>
      </c>
      <c r="BA366">
        <v>362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Y366*Source!I190</f>
        <v>0.01</v>
      </c>
      <c r="CY366">
        <f>AD366</f>
        <v>0</v>
      </c>
      <c r="CZ366">
        <f>AH366</f>
        <v>0</v>
      </c>
      <c r="DA366">
        <f>AL366</f>
        <v>1</v>
      </c>
      <c r="DB366">
        <f>ROUND(ROUND(AT366*CZ366,2),6)</f>
        <v>0</v>
      </c>
      <c r="DC366">
        <f>ROUND(ROUND(AT366*AG366,2),6)</f>
        <v>0</v>
      </c>
    </row>
    <row r="367" spans="1:107" x14ac:dyDescent="0.2">
      <c r="A367">
        <f>ROW(Source!A190)</f>
        <v>190</v>
      </c>
      <c r="B367">
        <v>47636896</v>
      </c>
      <c r="C367">
        <v>47639198</v>
      </c>
      <c r="D367">
        <v>36882356</v>
      </c>
      <c r="E367">
        <v>1</v>
      </c>
      <c r="F367">
        <v>1</v>
      </c>
      <c r="G367">
        <v>1</v>
      </c>
      <c r="H367">
        <v>2</v>
      </c>
      <c r="I367" t="s">
        <v>941</v>
      </c>
      <c r="J367" t="s">
        <v>942</v>
      </c>
      <c r="K367" t="s">
        <v>943</v>
      </c>
      <c r="L367">
        <v>1368</v>
      </c>
      <c r="N367">
        <v>1011</v>
      </c>
      <c r="O367" t="s">
        <v>776</v>
      </c>
      <c r="P367" t="s">
        <v>776</v>
      </c>
      <c r="Q367">
        <v>1</v>
      </c>
      <c r="W367">
        <v>0</v>
      </c>
      <c r="X367">
        <v>1047452784</v>
      </c>
      <c r="Y367">
        <v>1.58125E-2</v>
      </c>
      <c r="AA367">
        <v>0</v>
      </c>
      <c r="AB367">
        <v>1.7</v>
      </c>
      <c r="AC367">
        <v>0</v>
      </c>
      <c r="AD367">
        <v>0</v>
      </c>
      <c r="AE367">
        <v>0</v>
      </c>
      <c r="AF367">
        <v>1.7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0.01</v>
      </c>
      <c r="AU367" t="s">
        <v>221</v>
      </c>
      <c r="AV367">
        <v>0</v>
      </c>
      <c r="AW367">
        <v>2</v>
      </c>
      <c r="AX367">
        <v>47639209</v>
      </c>
      <c r="AY367">
        <v>1</v>
      </c>
      <c r="AZ367">
        <v>0</v>
      </c>
      <c r="BA367">
        <v>363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Y367*Source!I190</f>
        <v>7.9062500000000001E-3</v>
      </c>
      <c r="CY367">
        <f>AB367</f>
        <v>1.7</v>
      </c>
      <c r="CZ367">
        <f>AF367</f>
        <v>1.7</v>
      </c>
      <c r="DA367">
        <f>AJ367</f>
        <v>1</v>
      </c>
      <c r="DB367">
        <f>ROUND((((ROUND(AT367*CZ367,2)*1.25)*1.15)*1.1),6)</f>
        <v>3.1625E-2</v>
      </c>
      <c r="DC367">
        <f>ROUND((((ROUND(AT367*AG367,2)*1.25)*1.15)*1.1),6)</f>
        <v>0</v>
      </c>
    </row>
    <row r="368" spans="1:107" x14ac:dyDescent="0.2">
      <c r="A368">
        <f>ROW(Source!A190)</f>
        <v>190</v>
      </c>
      <c r="B368">
        <v>47636896</v>
      </c>
      <c r="C368">
        <v>47639198</v>
      </c>
      <c r="D368">
        <v>36882383</v>
      </c>
      <c r="E368">
        <v>1</v>
      </c>
      <c r="F368">
        <v>1</v>
      </c>
      <c r="G368">
        <v>1</v>
      </c>
      <c r="H368">
        <v>2</v>
      </c>
      <c r="I368" t="s">
        <v>944</v>
      </c>
      <c r="J368" t="s">
        <v>945</v>
      </c>
      <c r="K368" t="s">
        <v>946</v>
      </c>
      <c r="L368">
        <v>1368</v>
      </c>
      <c r="N368">
        <v>1011</v>
      </c>
      <c r="O368" t="s">
        <v>776</v>
      </c>
      <c r="P368" t="s">
        <v>776</v>
      </c>
      <c r="Q368">
        <v>1</v>
      </c>
      <c r="W368">
        <v>0</v>
      </c>
      <c r="X368">
        <v>-665367104</v>
      </c>
      <c r="Y368">
        <v>1.58125E-2</v>
      </c>
      <c r="AA368">
        <v>0</v>
      </c>
      <c r="AB368">
        <v>89.99</v>
      </c>
      <c r="AC368">
        <v>10.06</v>
      </c>
      <c r="AD368">
        <v>0</v>
      </c>
      <c r="AE368">
        <v>0</v>
      </c>
      <c r="AF368">
        <v>89.99</v>
      </c>
      <c r="AG368">
        <v>10.06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0.01</v>
      </c>
      <c r="AU368" t="s">
        <v>221</v>
      </c>
      <c r="AV368">
        <v>0</v>
      </c>
      <c r="AW368">
        <v>2</v>
      </c>
      <c r="AX368">
        <v>47639210</v>
      </c>
      <c r="AY368">
        <v>1</v>
      </c>
      <c r="AZ368">
        <v>0</v>
      </c>
      <c r="BA368">
        <v>364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Y368*Source!I190</f>
        <v>7.9062500000000001E-3</v>
      </c>
      <c r="CY368">
        <f>AB368</f>
        <v>89.99</v>
      </c>
      <c r="CZ368">
        <f>AF368</f>
        <v>89.99</v>
      </c>
      <c r="DA368">
        <f>AJ368</f>
        <v>1</v>
      </c>
      <c r="DB368">
        <f>ROUND((((ROUND(AT368*CZ368,2)*1.25)*1.15)*1.1),6)</f>
        <v>1.423125</v>
      </c>
      <c r="DC368">
        <f>ROUND((((ROUND(AT368*AG368,2)*1.25)*1.15)*1.1),6)</f>
        <v>0.15812499999999999</v>
      </c>
    </row>
    <row r="369" spans="1:107" x14ac:dyDescent="0.2">
      <c r="A369">
        <f>ROW(Source!A190)</f>
        <v>190</v>
      </c>
      <c r="B369">
        <v>47636896</v>
      </c>
      <c r="C369">
        <v>47639198</v>
      </c>
      <c r="D369">
        <v>36883554</v>
      </c>
      <c r="E369">
        <v>1</v>
      </c>
      <c r="F369">
        <v>1</v>
      </c>
      <c r="G369">
        <v>1</v>
      </c>
      <c r="H369">
        <v>2</v>
      </c>
      <c r="I369" t="s">
        <v>780</v>
      </c>
      <c r="J369" t="s">
        <v>781</v>
      </c>
      <c r="K369" t="s">
        <v>782</v>
      </c>
      <c r="L369">
        <v>1368</v>
      </c>
      <c r="N369">
        <v>1011</v>
      </c>
      <c r="O369" t="s">
        <v>776</v>
      </c>
      <c r="P369" t="s">
        <v>776</v>
      </c>
      <c r="Q369">
        <v>1</v>
      </c>
      <c r="W369">
        <v>0</v>
      </c>
      <c r="X369">
        <v>1372534845</v>
      </c>
      <c r="Y369">
        <v>1.58125E-2</v>
      </c>
      <c r="AA369">
        <v>0</v>
      </c>
      <c r="AB369">
        <v>65.709999999999994</v>
      </c>
      <c r="AC369">
        <v>11.6</v>
      </c>
      <c r="AD369">
        <v>0</v>
      </c>
      <c r="AE369">
        <v>0</v>
      </c>
      <c r="AF369">
        <v>65.709999999999994</v>
      </c>
      <c r="AG369">
        <v>11.6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0.01</v>
      </c>
      <c r="AU369" t="s">
        <v>221</v>
      </c>
      <c r="AV369">
        <v>0</v>
      </c>
      <c r="AW369">
        <v>2</v>
      </c>
      <c r="AX369">
        <v>47639211</v>
      </c>
      <c r="AY369">
        <v>1</v>
      </c>
      <c r="AZ369">
        <v>0</v>
      </c>
      <c r="BA369">
        <v>365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Y369*Source!I190</f>
        <v>7.9062500000000001E-3</v>
      </c>
      <c r="CY369">
        <f>AB369</f>
        <v>65.709999999999994</v>
      </c>
      <c r="CZ369">
        <f>AF369</f>
        <v>65.709999999999994</v>
      </c>
      <c r="DA369">
        <f>AJ369</f>
        <v>1</v>
      </c>
      <c r="DB369">
        <f>ROUND((((ROUND(AT369*CZ369,2)*1.25)*1.15)*1.1),6)</f>
        <v>1.043625</v>
      </c>
      <c r="DC369">
        <f>ROUND((((ROUND(AT369*AG369,2)*1.25)*1.15)*1.1),6)</f>
        <v>0.18975</v>
      </c>
    </row>
    <row r="370" spans="1:107" x14ac:dyDescent="0.2">
      <c r="A370">
        <f>ROW(Source!A190)</f>
        <v>190</v>
      </c>
      <c r="B370">
        <v>47636896</v>
      </c>
      <c r="C370">
        <v>47639198</v>
      </c>
      <c r="D370">
        <v>36884416</v>
      </c>
      <c r="E370">
        <v>1</v>
      </c>
      <c r="F370">
        <v>1</v>
      </c>
      <c r="G370">
        <v>1</v>
      </c>
      <c r="H370">
        <v>2</v>
      </c>
      <c r="I370" t="s">
        <v>947</v>
      </c>
      <c r="J370" t="s">
        <v>948</v>
      </c>
      <c r="K370" t="s">
        <v>949</v>
      </c>
      <c r="L370">
        <v>1368</v>
      </c>
      <c r="N370">
        <v>1011</v>
      </c>
      <c r="O370" t="s">
        <v>776</v>
      </c>
      <c r="P370" t="s">
        <v>776</v>
      </c>
      <c r="Q370">
        <v>1</v>
      </c>
      <c r="W370">
        <v>0</v>
      </c>
      <c r="X370">
        <v>271748449</v>
      </c>
      <c r="Y370">
        <v>1.7710000000000004</v>
      </c>
      <c r="AA370">
        <v>0</v>
      </c>
      <c r="AB370">
        <v>6.82</v>
      </c>
      <c r="AC370">
        <v>0</v>
      </c>
      <c r="AD370">
        <v>0</v>
      </c>
      <c r="AE370">
        <v>0</v>
      </c>
      <c r="AF370">
        <v>6.82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1.1200000000000001</v>
      </c>
      <c r="AU370" t="s">
        <v>221</v>
      </c>
      <c r="AV370">
        <v>0</v>
      </c>
      <c r="AW370">
        <v>2</v>
      </c>
      <c r="AX370">
        <v>47639212</v>
      </c>
      <c r="AY370">
        <v>1</v>
      </c>
      <c r="AZ370">
        <v>0</v>
      </c>
      <c r="BA370">
        <v>366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Y370*Source!I190</f>
        <v>0.88550000000000018</v>
      </c>
      <c r="CY370">
        <f>AB370</f>
        <v>6.82</v>
      </c>
      <c r="CZ370">
        <f>AF370</f>
        <v>6.82</v>
      </c>
      <c r="DA370">
        <f>AJ370</f>
        <v>1</v>
      </c>
      <c r="DB370">
        <f>ROUND((((ROUND(AT370*CZ370,2)*1.25)*1.15)*1.1),6)</f>
        <v>12.08075</v>
      </c>
      <c r="DC370">
        <f>ROUND((((ROUND(AT370*AG370,2)*1.25)*1.15)*1.1),6)</f>
        <v>0</v>
      </c>
    </row>
    <row r="371" spans="1:107" x14ac:dyDescent="0.2">
      <c r="A371">
        <f>ROW(Source!A190)</f>
        <v>190</v>
      </c>
      <c r="B371">
        <v>47636896</v>
      </c>
      <c r="C371">
        <v>47639198</v>
      </c>
      <c r="D371">
        <v>36837948</v>
      </c>
      <c r="E371">
        <v>1</v>
      </c>
      <c r="F371">
        <v>1</v>
      </c>
      <c r="G371">
        <v>1</v>
      </c>
      <c r="H371">
        <v>3</v>
      </c>
      <c r="I371" t="s">
        <v>817</v>
      </c>
      <c r="J371" t="s">
        <v>818</v>
      </c>
      <c r="K371" t="s">
        <v>819</v>
      </c>
      <c r="L371">
        <v>1348</v>
      </c>
      <c r="N371">
        <v>1009</v>
      </c>
      <c r="O371" t="s">
        <v>19</v>
      </c>
      <c r="P371" t="s">
        <v>19</v>
      </c>
      <c r="Q371">
        <v>1000</v>
      </c>
      <c r="W371">
        <v>0</v>
      </c>
      <c r="X371">
        <v>-1655298345</v>
      </c>
      <c r="Y371">
        <v>1.3200000000000002E-2</v>
      </c>
      <c r="AA371">
        <v>15620</v>
      </c>
      <c r="AB371">
        <v>0</v>
      </c>
      <c r="AC371">
        <v>0</v>
      </c>
      <c r="AD371">
        <v>0</v>
      </c>
      <c r="AE371">
        <v>15620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1.2E-2</v>
      </c>
      <c r="AU371" t="s">
        <v>220</v>
      </c>
      <c r="AV371">
        <v>0</v>
      </c>
      <c r="AW371">
        <v>2</v>
      </c>
      <c r="AX371">
        <v>47639213</v>
      </c>
      <c r="AY371">
        <v>1</v>
      </c>
      <c r="AZ371">
        <v>0</v>
      </c>
      <c r="BA371">
        <v>367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Y371*Source!I190</f>
        <v>6.6000000000000008E-3</v>
      </c>
      <c r="CY371">
        <f>AA371</f>
        <v>15620</v>
      </c>
      <c r="CZ371">
        <f>AE371</f>
        <v>15620</v>
      </c>
      <c r="DA371">
        <f>AI371</f>
        <v>1</v>
      </c>
      <c r="DB371">
        <f>ROUND((ROUND(AT371*CZ371,2)*1.1),6)</f>
        <v>206.184</v>
      </c>
      <c r="DC371">
        <f>ROUND((ROUND(AT371*AG371,2)*1.1),6)</f>
        <v>0</v>
      </c>
    </row>
    <row r="372" spans="1:107" x14ac:dyDescent="0.2">
      <c r="A372">
        <f>ROW(Source!A190)</f>
        <v>190</v>
      </c>
      <c r="B372">
        <v>47636896</v>
      </c>
      <c r="C372">
        <v>47639198</v>
      </c>
      <c r="D372">
        <v>36839083</v>
      </c>
      <c r="E372">
        <v>1</v>
      </c>
      <c r="F372">
        <v>1</v>
      </c>
      <c r="G372">
        <v>1</v>
      </c>
      <c r="H372">
        <v>3</v>
      </c>
      <c r="I372" t="s">
        <v>950</v>
      </c>
      <c r="J372" t="s">
        <v>951</v>
      </c>
      <c r="K372" t="s">
        <v>952</v>
      </c>
      <c r="L372">
        <v>1348</v>
      </c>
      <c r="N372">
        <v>1009</v>
      </c>
      <c r="O372" t="s">
        <v>19</v>
      </c>
      <c r="P372" t="s">
        <v>19</v>
      </c>
      <c r="Q372">
        <v>1000</v>
      </c>
      <c r="W372">
        <v>0</v>
      </c>
      <c r="X372">
        <v>1262170789</v>
      </c>
      <c r="Y372">
        <v>2.2000000000000001E-3</v>
      </c>
      <c r="AA372">
        <v>7640</v>
      </c>
      <c r="AB372">
        <v>0</v>
      </c>
      <c r="AC372">
        <v>0</v>
      </c>
      <c r="AD372">
        <v>0</v>
      </c>
      <c r="AE372">
        <v>7640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2E-3</v>
      </c>
      <c r="AU372" t="s">
        <v>220</v>
      </c>
      <c r="AV372">
        <v>0</v>
      </c>
      <c r="AW372">
        <v>2</v>
      </c>
      <c r="AX372">
        <v>47639214</v>
      </c>
      <c r="AY372">
        <v>1</v>
      </c>
      <c r="AZ372">
        <v>0</v>
      </c>
      <c r="BA372">
        <v>368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Y372*Source!I190</f>
        <v>1.1000000000000001E-3</v>
      </c>
      <c r="CY372">
        <f>AA372</f>
        <v>7640</v>
      </c>
      <c r="CZ372">
        <f>AE372</f>
        <v>7640</v>
      </c>
      <c r="DA372">
        <f>AI372</f>
        <v>1</v>
      </c>
      <c r="DB372">
        <f>ROUND((ROUND(AT372*CZ372,2)*1.1),6)</f>
        <v>16.808</v>
      </c>
      <c r="DC372">
        <f>ROUND((ROUND(AT372*AG372,2)*1.1),6)</f>
        <v>0</v>
      </c>
    </row>
    <row r="373" spans="1:107" x14ac:dyDescent="0.2">
      <c r="A373">
        <f>ROW(Source!A191)</f>
        <v>191</v>
      </c>
      <c r="B373">
        <v>47641669</v>
      </c>
      <c r="C373">
        <v>47639198</v>
      </c>
      <c r="D373">
        <v>37072442</v>
      </c>
      <c r="E373">
        <v>1</v>
      </c>
      <c r="F373">
        <v>1</v>
      </c>
      <c r="G373">
        <v>1</v>
      </c>
      <c r="H373">
        <v>1</v>
      </c>
      <c r="I373" t="s">
        <v>939</v>
      </c>
      <c r="J373" t="s">
        <v>3</v>
      </c>
      <c r="K373" t="s">
        <v>940</v>
      </c>
      <c r="L373">
        <v>1191</v>
      </c>
      <c r="N373">
        <v>1013</v>
      </c>
      <c r="O373" t="s">
        <v>770</v>
      </c>
      <c r="P373" t="s">
        <v>770</v>
      </c>
      <c r="Q373">
        <v>1</v>
      </c>
      <c r="W373">
        <v>0</v>
      </c>
      <c r="X373">
        <v>1145761654</v>
      </c>
      <c r="Y373">
        <v>7.7247224999999986</v>
      </c>
      <c r="AA373">
        <v>0</v>
      </c>
      <c r="AB373">
        <v>0</v>
      </c>
      <c r="AC373">
        <v>0</v>
      </c>
      <c r="AD373">
        <v>10.65</v>
      </c>
      <c r="AE373">
        <v>0</v>
      </c>
      <c r="AF373">
        <v>0</v>
      </c>
      <c r="AG373">
        <v>0</v>
      </c>
      <c r="AH373">
        <v>10.65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5.31</v>
      </c>
      <c r="AU373" t="s">
        <v>222</v>
      </c>
      <c r="AV373">
        <v>1</v>
      </c>
      <c r="AW373">
        <v>2</v>
      </c>
      <c r="AX373">
        <v>47639207</v>
      </c>
      <c r="AY373">
        <v>1</v>
      </c>
      <c r="AZ373">
        <v>0</v>
      </c>
      <c r="BA373">
        <v>369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Y373*Source!I191</f>
        <v>3.8623612499999993</v>
      </c>
      <c r="CY373">
        <f>AD373</f>
        <v>10.65</v>
      </c>
      <c r="CZ373">
        <f>AH373</f>
        <v>10.65</v>
      </c>
      <c r="DA373">
        <f>AL373</f>
        <v>1</v>
      </c>
      <c r="DB373">
        <f>ROUND((((ROUND(AT373*CZ373,2)*1.15)*1.15)*1.1),6)</f>
        <v>82.266113000000004</v>
      </c>
      <c r="DC373">
        <f>ROUND((((ROUND(AT373*AG373,2)*1.15)*1.15)*1.1),6)</f>
        <v>0</v>
      </c>
    </row>
    <row r="374" spans="1:107" x14ac:dyDescent="0.2">
      <c r="A374">
        <f>ROW(Source!A191)</f>
        <v>191</v>
      </c>
      <c r="B374">
        <v>47641669</v>
      </c>
      <c r="C374">
        <v>47639198</v>
      </c>
      <c r="D374">
        <v>37064876</v>
      </c>
      <c r="E374">
        <v>1</v>
      </c>
      <c r="F374">
        <v>1</v>
      </c>
      <c r="G374">
        <v>1</v>
      </c>
      <c r="H374">
        <v>1</v>
      </c>
      <c r="I374" t="s">
        <v>771</v>
      </c>
      <c r="J374" t="s">
        <v>3</v>
      </c>
      <c r="K374" t="s">
        <v>772</v>
      </c>
      <c r="L374">
        <v>1191</v>
      </c>
      <c r="N374">
        <v>1013</v>
      </c>
      <c r="O374" t="s">
        <v>770</v>
      </c>
      <c r="P374" t="s">
        <v>770</v>
      </c>
      <c r="Q374">
        <v>1</v>
      </c>
      <c r="W374">
        <v>0</v>
      </c>
      <c r="X374">
        <v>-1417349443</v>
      </c>
      <c r="Y374">
        <v>0.02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0.02</v>
      </c>
      <c r="AU374" t="s">
        <v>3</v>
      </c>
      <c r="AV374">
        <v>2</v>
      </c>
      <c r="AW374">
        <v>2</v>
      </c>
      <c r="AX374">
        <v>47639208</v>
      </c>
      <c r="AY374">
        <v>1</v>
      </c>
      <c r="AZ374">
        <v>2048</v>
      </c>
      <c r="BA374">
        <v>370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Y374*Source!I191</f>
        <v>0.01</v>
      </c>
      <c r="CY374">
        <f>AD374</f>
        <v>0</v>
      </c>
      <c r="CZ374">
        <f>AH374</f>
        <v>0</v>
      </c>
      <c r="DA374">
        <f>AL374</f>
        <v>1</v>
      </c>
      <c r="DB374">
        <f>ROUND(ROUND(AT374*CZ374,2),6)</f>
        <v>0</v>
      </c>
      <c r="DC374">
        <f>ROUND(ROUND(AT374*AG374,2),6)</f>
        <v>0</v>
      </c>
    </row>
    <row r="375" spans="1:107" x14ac:dyDescent="0.2">
      <c r="A375">
        <f>ROW(Source!A191)</f>
        <v>191</v>
      </c>
      <c r="B375">
        <v>47641669</v>
      </c>
      <c r="C375">
        <v>47639198</v>
      </c>
      <c r="D375">
        <v>36882356</v>
      </c>
      <c r="E375">
        <v>1</v>
      </c>
      <c r="F375">
        <v>1</v>
      </c>
      <c r="G375">
        <v>1</v>
      </c>
      <c r="H375">
        <v>2</v>
      </c>
      <c r="I375" t="s">
        <v>941</v>
      </c>
      <c r="J375" t="s">
        <v>942</v>
      </c>
      <c r="K375" t="s">
        <v>943</v>
      </c>
      <c r="L375">
        <v>1368</v>
      </c>
      <c r="N375">
        <v>1011</v>
      </c>
      <c r="O375" t="s">
        <v>776</v>
      </c>
      <c r="P375" t="s">
        <v>776</v>
      </c>
      <c r="Q375">
        <v>1</v>
      </c>
      <c r="W375">
        <v>0</v>
      </c>
      <c r="X375">
        <v>1047452784</v>
      </c>
      <c r="Y375">
        <v>1.58125E-2</v>
      </c>
      <c r="AA375">
        <v>0</v>
      </c>
      <c r="AB375">
        <v>1.7</v>
      </c>
      <c r="AC375">
        <v>0</v>
      </c>
      <c r="AD375">
        <v>0</v>
      </c>
      <c r="AE375">
        <v>0</v>
      </c>
      <c r="AF375">
        <v>1.7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0.01</v>
      </c>
      <c r="AU375" t="s">
        <v>221</v>
      </c>
      <c r="AV375">
        <v>0</v>
      </c>
      <c r="AW375">
        <v>2</v>
      </c>
      <c r="AX375">
        <v>47639209</v>
      </c>
      <c r="AY375">
        <v>1</v>
      </c>
      <c r="AZ375">
        <v>0</v>
      </c>
      <c r="BA375">
        <v>371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Y375*Source!I191</f>
        <v>7.9062500000000001E-3</v>
      </c>
      <c r="CY375">
        <f>AB375</f>
        <v>1.7</v>
      </c>
      <c r="CZ375">
        <f>AF375</f>
        <v>1.7</v>
      </c>
      <c r="DA375">
        <f>AJ375</f>
        <v>1</v>
      </c>
      <c r="DB375">
        <f>ROUND((((ROUND(AT375*CZ375,2)*1.25)*1.15)*1.1),6)</f>
        <v>3.1625E-2</v>
      </c>
      <c r="DC375">
        <f>ROUND((((ROUND(AT375*AG375,2)*1.25)*1.15)*1.1),6)</f>
        <v>0</v>
      </c>
    </row>
    <row r="376" spans="1:107" x14ac:dyDescent="0.2">
      <c r="A376">
        <f>ROW(Source!A191)</f>
        <v>191</v>
      </c>
      <c r="B376">
        <v>47641669</v>
      </c>
      <c r="C376">
        <v>47639198</v>
      </c>
      <c r="D376">
        <v>36882383</v>
      </c>
      <c r="E376">
        <v>1</v>
      </c>
      <c r="F376">
        <v>1</v>
      </c>
      <c r="G376">
        <v>1</v>
      </c>
      <c r="H376">
        <v>2</v>
      </c>
      <c r="I376" t="s">
        <v>944</v>
      </c>
      <c r="J376" t="s">
        <v>945</v>
      </c>
      <c r="K376" t="s">
        <v>946</v>
      </c>
      <c r="L376">
        <v>1368</v>
      </c>
      <c r="N376">
        <v>1011</v>
      </c>
      <c r="O376" t="s">
        <v>776</v>
      </c>
      <c r="P376" t="s">
        <v>776</v>
      </c>
      <c r="Q376">
        <v>1</v>
      </c>
      <c r="W376">
        <v>0</v>
      </c>
      <c r="X376">
        <v>-665367104</v>
      </c>
      <c r="Y376">
        <v>1.58125E-2</v>
      </c>
      <c r="AA376">
        <v>0</v>
      </c>
      <c r="AB376">
        <v>89.99</v>
      </c>
      <c r="AC376">
        <v>10.06</v>
      </c>
      <c r="AD376">
        <v>0</v>
      </c>
      <c r="AE376">
        <v>0</v>
      </c>
      <c r="AF376">
        <v>89.99</v>
      </c>
      <c r="AG376">
        <v>10.06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3</v>
      </c>
      <c r="AT376">
        <v>0.01</v>
      </c>
      <c r="AU376" t="s">
        <v>221</v>
      </c>
      <c r="AV376">
        <v>0</v>
      </c>
      <c r="AW376">
        <v>2</v>
      </c>
      <c r="AX376">
        <v>47639210</v>
      </c>
      <c r="AY376">
        <v>1</v>
      </c>
      <c r="AZ376">
        <v>0</v>
      </c>
      <c r="BA376">
        <v>372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Y376*Source!I191</f>
        <v>7.9062500000000001E-3</v>
      </c>
      <c r="CY376">
        <f>AB376</f>
        <v>89.99</v>
      </c>
      <c r="CZ376">
        <f>AF376</f>
        <v>89.99</v>
      </c>
      <c r="DA376">
        <f>AJ376</f>
        <v>1</v>
      </c>
      <c r="DB376">
        <f>ROUND((((ROUND(AT376*CZ376,2)*1.25)*1.15)*1.1),6)</f>
        <v>1.423125</v>
      </c>
      <c r="DC376">
        <f>ROUND((((ROUND(AT376*AG376,2)*1.25)*1.15)*1.1),6)</f>
        <v>0.15812499999999999</v>
      </c>
    </row>
    <row r="377" spans="1:107" x14ac:dyDescent="0.2">
      <c r="A377">
        <f>ROW(Source!A191)</f>
        <v>191</v>
      </c>
      <c r="B377">
        <v>47641669</v>
      </c>
      <c r="C377">
        <v>47639198</v>
      </c>
      <c r="D377">
        <v>36883554</v>
      </c>
      <c r="E377">
        <v>1</v>
      </c>
      <c r="F377">
        <v>1</v>
      </c>
      <c r="G377">
        <v>1</v>
      </c>
      <c r="H377">
        <v>2</v>
      </c>
      <c r="I377" t="s">
        <v>780</v>
      </c>
      <c r="J377" t="s">
        <v>781</v>
      </c>
      <c r="K377" t="s">
        <v>782</v>
      </c>
      <c r="L377">
        <v>1368</v>
      </c>
      <c r="N377">
        <v>1011</v>
      </c>
      <c r="O377" t="s">
        <v>776</v>
      </c>
      <c r="P377" t="s">
        <v>776</v>
      </c>
      <c r="Q377">
        <v>1</v>
      </c>
      <c r="W377">
        <v>0</v>
      </c>
      <c r="X377">
        <v>1372534845</v>
      </c>
      <c r="Y377">
        <v>1.58125E-2</v>
      </c>
      <c r="AA377">
        <v>0</v>
      </c>
      <c r="AB377">
        <v>65.709999999999994</v>
      </c>
      <c r="AC377">
        <v>11.6</v>
      </c>
      <c r="AD377">
        <v>0</v>
      </c>
      <c r="AE377">
        <v>0</v>
      </c>
      <c r="AF377">
        <v>65.709999999999994</v>
      </c>
      <c r="AG377">
        <v>11.6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3</v>
      </c>
      <c r="AT377">
        <v>0.01</v>
      </c>
      <c r="AU377" t="s">
        <v>221</v>
      </c>
      <c r="AV377">
        <v>0</v>
      </c>
      <c r="AW377">
        <v>2</v>
      </c>
      <c r="AX377">
        <v>47639211</v>
      </c>
      <c r="AY377">
        <v>1</v>
      </c>
      <c r="AZ377">
        <v>0</v>
      </c>
      <c r="BA377">
        <v>373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Y377*Source!I191</f>
        <v>7.9062500000000001E-3</v>
      </c>
      <c r="CY377">
        <f>AB377</f>
        <v>65.709999999999994</v>
      </c>
      <c r="CZ377">
        <f>AF377</f>
        <v>65.709999999999994</v>
      </c>
      <c r="DA377">
        <f>AJ377</f>
        <v>1</v>
      </c>
      <c r="DB377">
        <f>ROUND((((ROUND(AT377*CZ377,2)*1.25)*1.15)*1.1),6)</f>
        <v>1.043625</v>
      </c>
      <c r="DC377">
        <f>ROUND((((ROUND(AT377*AG377,2)*1.25)*1.15)*1.1),6)</f>
        <v>0.18975</v>
      </c>
    </row>
    <row r="378" spans="1:107" x14ac:dyDescent="0.2">
      <c r="A378">
        <f>ROW(Source!A191)</f>
        <v>191</v>
      </c>
      <c r="B378">
        <v>47641669</v>
      </c>
      <c r="C378">
        <v>47639198</v>
      </c>
      <c r="D378">
        <v>36884416</v>
      </c>
      <c r="E378">
        <v>1</v>
      </c>
      <c r="F378">
        <v>1</v>
      </c>
      <c r="G378">
        <v>1</v>
      </c>
      <c r="H378">
        <v>2</v>
      </c>
      <c r="I378" t="s">
        <v>947</v>
      </c>
      <c r="J378" t="s">
        <v>948</v>
      </c>
      <c r="K378" t="s">
        <v>949</v>
      </c>
      <c r="L378">
        <v>1368</v>
      </c>
      <c r="N378">
        <v>1011</v>
      </c>
      <c r="O378" t="s">
        <v>776</v>
      </c>
      <c r="P378" t="s">
        <v>776</v>
      </c>
      <c r="Q378">
        <v>1</v>
      </c>
      <c r="W378">
        <v>0</v>
      </c>
      <c r="X378">
        <v>271748449</v>
      </c>
      <c r="Y378">
        <v>1.7710000000000004</v>
      </c>
      <c r="AA378">
        <v>0</v>
      </c>
      <c r="AB378">
        <v>6.82</v>
      </c>
      <c r="AC378">
        <v>0</v>
      </c>
      <c r="AD378">
        <v>0</v>
      </c>
      <c r="AE378">
        <v>0</v>
      </c>
      <c r="AF378">
        <v>6.82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3</v>
      </c>
      <c r="AT378">
        <v>1.1200000000000001</v>
      </c>
      <c r="AU378" t="s">
        <v>221</v>
      </c>
      <c r="AV378">
        <v>0</v>
      </c>
      <c r="AW378">
        <v>2</v>
      </c>
      <c r="AX378">
        <v>47639212</v>
      </c>
      <c r="AY378">
        <v>1</v>
      </c>
      <c r="AZ378">
        <v>0</v>
      </c>
      <c r="BA378">
        <v>374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Y378*Source!I191</f>
        <v>0.88550000000000018</v>
      </c>
      <c r="CY378">
        <f>AB378</f>
        <v>6.82</v>
      </c>
      <c r="CZ378">
        <f>AF378</f>
        <v>6.82</v>
      </c>
      <c r="DA378">
        <f>AJ378</f>
        <v>1</v>
      </c>
      <c r="DB378">
        <f>ROUND((((ROUND(AT378*CZ378,2)*1.25)*1.15)*1.1),6)</f>
        <v>12.08075</v>
      </c>
      <c r="DC378">
        <f>ROUND((((ROUND(AT378*AG378,2)*1.25)*1.15)*1.1),6)</f>
        <v>0</v>
      </c>
    </row>
    <row r="379" spans="1:107" x14ac:dyDescent="0.2">
      <c r="A379">
        <f>ROW(Source!A191)</f>
        <v>191</v>
      </c>
      <c r="B379">
        <v>47641669</v>
      </c>
      <c r="C379">
        <v>47639198</v>
      </c>
      <c r="D379">
        <v>36837948</v>
      </c>
      <c r="E379">
        <v>1</v>
      </c>
      <c r="F379">
        <v>1</v>
      </c>
      <c r="G379">
        <v>1</v>
      </c>
      <c r="H379">
        <v>3</v>
      </c>
      <c r="I379" t="s">
        <v>817</v>
      </c>
      <c r="J379" t="s">
        <v>818</v>
      </c>
      <c r="K379" t="s">
        <v>819</v>
      </c>
      <c r="L379">
        <v>1348</v>
      </c>
      <c r="N379">
        <v>1009</v>
      </c>
      <c r="O379" t="s">
        <v>19</v>
      </c>
      <c r="P379" t="s">
        <v>19</v>
      </c>
      <c r="Q379">
        <v>1000</v>
      </c>
      <c r="W379">
        <v>0</v>
      </c>
      <c r="X379">
        <v>-1655298345</v>
      </c>
      <c r="Y379">
        <v>1.3200000000000002E-2</v>
      </c>
      <c r="AA379">
        <v>15620</v>
      </c>
      <c r="AB379">
        <v>0</v>
      </c>
      <c r="AC379">
        <v>0</v>
      </c>
      <c r="AD379">
        <v>0</v>
      </c>
      <c r="AE379">
        <v>15620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1.2E-2</v>
      </c>
      <c r="AU379" t="s">
        <v>220</v>
      </c>
      <c r="AV379">
        <v>0</v>
      </c>
      <c r="AW379">
        <v>2</v>
      </c>
      <c r="AX379">
        <v>47639213</v>
      </c>
      <c r="AY379">
        <v>1</v>
      </c>
      <c r="AZ379">
        <v>0</v>
      </c>
      <c r="BA379">
        <v>375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Y379*Source!I191</f>
        <v>6.6000000000000008E-3</v>
      </c>
      <c r="CY379">
        <f>AA379</f>
        <v>15620</v>
      </c>
      <c r="CZ379">
        <f>AE379</f>
        <v>15620</v>
      </c>
      <c r="DA379">
        <f>AI379</f>
        <v>1</v>
      </c>
      <c r="DB379">
        <f>ROUND((ROUND(AT379*CZ379,2)*1.1),6)</f>
        <v>206.184</v>
      </c>
      <c r="DC379">
        <f>ROUND((ROUND(AT379*AG379,2)*1.1),6)</f>
        <v>0</v>
      </c>
    </row>
    <row r="380" spans="1:107" x14ac:dyDescent="0.2">
      <c r="A380">
        <f>ROW(Source!A191)</f>
        <v>191</v>
      </c>
      <c r="B380">
        <v>47641669</v>
      </c>
      <c r="C380">
        <v>47639198</v>
      </c>
      <c r="D380">
        <v>36839083</v>
      </c>
      <c r="E380">
        <v>1</v>
      </c>
      <c r="F380">
        <v>1</v>
      </c>
      <c r="G380">
        <v>1</v>
      </c>
      <c r="H380">
        <v>3</v>
      </c>
      <c r="I380" t="s">
        <v>950</v>
      </c>
      <c r="J380" t="s">
        <v>951</v>
      </c>
      <c r="K380" t="s">
        <v>952</v>
      </c>
      <c r="L380">
        <v>1348</v>
      </c>
      <c r="N380">
        <v>1009</v>
      </c>
      <c r="O380" t="s">
        <v>19</v>
      </c>
      <c r="P380" t="s">
        <v>19</v>
      </c>
      <c r="Q380">
        <v>1000</v>
      </c>
      <c r="W380">
        <v>0</v>
      </c>
      <c r="X380">
        <v>1262170789</v>
      </c>
      <c r="Y380">
        <v>2.2000000000000001E-3</v>
      </c>
      <c r="AA380">
        <v>7640</v>
      </c>
      <c r="AB380">
        <v>0</v>
      </c>
      <c r="AC380">
        <v>0</v>
      </c>
      <c r="AD380">
        <v>0</v>
      </c>
      <c r="AE380">
        <v>7640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2E-3</v>
      </c>
      <c r="AU380" t="s">
        <v>220</v>
      </c>
      <c r="AV380">
        <v>0</v>
      </c>
      <c r="AW380">
        <v>2</v>
      </c>
      <c r="AX380">
        <v>47639214</v>
      </c>
      <c r="AY380">
        <v>1</v>
      </c>
      <c r="AZ380">
        <v>0</v>
      </c>
      <c r="BA380">
        <v>376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Y380*Source!I191</f>
        <v>1.1000000000000001E-3</v>
      </c>
      <c r="CY380">
        <f>AA380</f>
        <v>7640</v>
      </c>
      <c r="CZ380">
        <f>AE380</f>
        <v>7640</v>
      </c>
      <c r="DA380">
        <f>AI380</f>
        <v>1</v>
      </c>
      <c r="DB380">
        <f>ROUND((ROUND(AT380*CZ380,2)*1.1),6)</f>
        <v>16.808</v>
      </c>
      <c r="DC380">
        <f>ROUND((ROUND(AT380*AG380,2)*1.1),6)</f>
        <v>0</v>
      </c>
    </row>
    <row r="381" spans="1:107" x14ac:dyDescent="0.2">
      <c r="A381">
        <f>ROW(Source!A192)</f>
        <v>192</v>
      </c>
      <c r="B381">
        <v>47636896</v>
      </c>
      <c r="C381">
        <v>47639215</v>
      </c>
      <c r="D381">
        <v>37064928</v>
      </c>
      <c r="E381">
        <v>1</v>
      </c>
      <c r="F381">
        <v>1</v>
      </c>
      <c r="G381">
        <v>1</v>
      </c>
      <c r="H381">
        <v>1</v>
      </c>
      <c r="I381" t="s">
        <v>823</v>
      </c>
      <c r="J381" t="s">
        <v>3</v>
      </c>
      <c r="K381" t="s">
        <v>824</v>
      </c>
      <c r="L381">
        <v>1191</v>
      </c>
      <c r="N381">
        <v>1013</v>
      </c>
      <c r="O381" t="s">
        <v>770</v>
      </c>
      <c r="P381" t="s">
        <v>770</v>
      </c>
      <c r="Q381">
        <v>1</v>
      </c>
      <c r="W381">
        <v>0</v>
      </c>
      <c r="X381">
        <v>145020957</v>
      </c>
      <c r="Y381">
        <v>11.143384999999999</v>
      </c>
      <c r="AA381">
        <v>0</v>
      </c>
      <c r="AB381">
        <v>0</v>
      </c>
      <c r="AC381">
        <v>0</v>
      </c>
      <c r="AD381">
        <v>9.07</v>
      </c>
      <c r="AE381">
        <v>0</v>
      </c>
      <c r="AF381">
        <v>0</v>
      </c>
      <c r="AG381">
        <v>0</v>
      </c>
      <c r="AH381">
        <v>9.07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3.83</v>
      </c>
      <c r="AU381" t="s">
        <v>232</v>
      </c>
      <c r="AV381">
        <v>1</v>
      </c>
      <c r="AW381">
        <v>2</v>
      </c>
      <c r="AX381">
        <v>47639225</v>
      </c>
      <c r="AY381">
        <v>1</v>
      </c>
      <c r="AZ381">
        <v>0</v>
      </c>
      <c r="BA381">
        <v>377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Y381*Source!I192</f>
        <v>5.5716924999999993</v>
      </c>
      <c r="CY381">
        <f>AD381</f>
        <v>9.07</v>
      </c>
      <c r="CZ381">
        <f>AH381</f>
        <v>9.07</v>
      </c>
      <c r="DA381">
        <f>AL381</f>
        <v>1</v>
      </c>
      <c r="DB381">
        <f>ROUND((((ROUND(AT381*CZ381,2)*1.15)*1.15)*1.1*2),6)</f>
        <v>101.07603</v>
      </c>
      <c r="DC381">
        <f>ROUND((((ROUND(AT381*AG381,2)*1.15)*1.15)*1.1*2),6)</f>
        <v>0</v>
      </c>
    </row>
    <row r="382" spans="1:107" x14ac:dyDescent="0.2">
      <c r="A382">
        <f>ROW(Source!A192)</f>
        <v>192</v>
      </c>
      <c r="B382">
        <v>47636896</v>
      </c>
      <c r="C382">
        <v>47639215</v>
      </c>
      <c r="D382">
        <v>37064876</v>
      </c>
      <c r="E382">
        <v>1</v>
      </c>
      <c r="F382">
        <v>1</v>
      </c>
      <c r="G382">
        <v>1</v>
      </c>
      <c r="H382">
        <v>1</v>
      </c>
      <c r="I382" t="s">
        <v>771</v>
      </c>
      <c r="J382" t="s">
        <v>3</v>
      </c>
      <c r="K382" t="s">
        <v>772</v>
      </c>
      <c r="L382">
        <v>1191</v>
      </c>
      <c r="N382">
        <v>1013</v>
      </c>
      <c r="O382" t="s">
        <v>770</v>
      </c>
      <c r="P382" t="s">
        <v>770</v>
      </c>
      <c r="Q382">
        <v>1</v>
      </c>
      <c r="W382">
        <v>0</v>
      </c>
      <c r="X382">
        <v>-1417349443</v>
      </c>
      <c r="Y382">
        <v>0.02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0.02</v>
      </c>
      <c r="AU382" t="s">
        <v>3</v>
      </c>
      <c r="AV382">
        <v>2</v>
      </c>
      <c r="AW382">
        <v>2</v>
      </c>
      <c r="AX382">
        <v>47639226</v>
      </c>
      <c r="AY382">
        <v>1</v>
      </c>
      <c r="AZ382">
        <v>2048</v>
      </c>
      <c r="BA382">
        <v>378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Y382*Source!I192</f>
        <v>0.01</v>
      </c>
      <c r="CY382">
        <f>AD382</f>
        <v>0</v>
      </c>
      <c r="CZ382">
        <f>AH382</f>
        <v>0</v>
      </c>
      <c r="DA382">
        <f>AL382</f>
        <v>1</v>
      </c>
      <c r="DB382">
        <f>ROUND(ROUND(AT382*CZ382,2),6)</f>
        <v>0</v>
      </c>
      <c r="DC382">
        <f>ROUND(ROUND(AT382*AG382,2),6)</f>
        <v>0</v>
      </c>
    </row>
    <row r="383" spans="1:107" x14ac:dyDescent="0.2">
      <c r="A383">
        <f>ROW(Source!A192)</f>
        <v>192</v>
      </c>
      <c r="B383">
        <v>47636896</v>
      </c>
      <c r="C383">
        <v>47639215</v>
      </c>
      <c r="D383">
        <v>36882356</v>
      </c>
      <c r="E383">
        <v>1</v>
      </c>
      <c r="F383">
        <v>1</v>
      </c>
      <c r="G383">
        <v>1</v>
      </c>
      <c r="H383">
        <v>2</v>
      </c>
      <c r="I383" t="s">
        <v>941</v>
      </c>
      <c r="J383" t="s">
        <v>942</v>
      </c>
      <c r="K383" t="s">
        <v>943</v>
      </c>
      <c r="L383">
        <v>1368</v>
      </c>
      <c r="N383">
        <v>1011</v>
      </c>
      <c r="O383" t="s">
        <v>776</v>
      </c>
      <c r="P383" t="s">
        <v>776</v>
      </c>
      <c r="Q383">
        <v>1</v>
      </c>
      <c r="W383">
        <v>0</v>
      </c>
      <c r="X383">
        <v>1047452784</v>
      </c>
      <c r="Y383">
        <v>3.1625E-2</v>
      </c>
      <c r="AA383">
        <v>0</v>
      </c>
      <c r="AB383">
        <v>1.7</v>
      </c>
      <c r="AC383">
        <v>0</v>
      </c>
      <c r="AD383">
        <v>0</v>
      </c>
      <c r="AE383">
        <v>0</v>
      </c>
      <c r="AF383">
        <v>1.7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0.01</v>
      </c>
      <c r="AU383" t="s">
        <v>231</v>
      </c>
      <c r="AV383">
        <v>0</v>
      </c>
      <c r="AW383">
        <v>2</v>
      </c>
      <c r="AX383">
        <v>47639227</v>
      </c>
      <c r="AY383">
        <v>1</v>
      </c>
      <c r="AZ383">
        <v>0</v>
      </c>
      <c r="BA383">
        <v>379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Y383*Source!I192</f>
        <v>1.58125E-2</v>
      </c>
      <c r="CY383">
        <f>AB383</f>
        <v>1.7</v>
      </c>
      <c r="CZ383">
        <f>AF383</f>
        <v>1.7</v>
      </c>
      <c r="DA383">
        <f>AJ383</f>
        <v>1</v>
      </c>
      <c r="DB383">
        <f>ROUND((((ROUND(AT383*CZ383,2)*1.25)*1.15)*1.1*2),6)</f>
        <v>6.3250000000000001E-2</v>
      </c>
      <c r="DC383">
        <f>ROUND((((ROUND(AT383*AG383,2)*1.25)*1.15)*1.1*2),6)</f>
        <v>0</v>
      </c>
    </row>
    <row r="384" spans="1:107" x14ac:dyDescent="0.2">
      <c r="A384">
        <f>ROW(Source!A192)</f>
        <v>192</v>
      </c>
      <c r="B384">
        <v>47636896</v>
      </c>
      <c r="C384">
        <v>47639215</v>
      </c>
      <c r="D384">
        <v>36882383</v>
      </c>
      <c r="E384">
        <v>1</v>
      </c>
      <c r="F384">
        <v>1</v>
      </c>
      <c r="G384">
        <v>1</v>
      </c>
      <c r="H384">
        <v>2</v>
      </c>
      <c r="I384" t="s">
        <v>944</v>
      </c>
      <c r="J384" t="s">
        <v>945</v>
      </c>
      <c r="K384" t="s">
        <v>946</v>
      </c>
      <c r="L384">
        <v>1368</v>
      </c>
      <c r="N384">
        <v>1011</v>
      </c>
      <c r="O384" t="s">
        <v>776</v>
      </c>
      <c r="P384" t="s">
        <v>776</v>
      </c>
      <c r="Q384">
        <v>1</v>
      </c>
      <c r="W384">
        <v>0</v>
      </c>
      <c r="X384">
        <v>-665367104</v>
      </c>
      <c r="Y384">
        <v>3.1625E-2</v>
      </c>
      <c r="AA384">
        <v>0</v>
      </c>
      <c r="AB384">
        <v>89.99</v>
      </c>
      <c r="AC384">
        <v>10.06</v>
      </c>
      <c r="AD384">
        <v>0</v>
      </c>
      <c r="AE384">
        <v>0</v>
      </c>
      <c r="AF384">
        <v>89.99</v>
      </c>
      <c r="AG384">
        <v>10.06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0.01</v>
      </c>
      <c r="AU384" t="s">
        <v>231</v>
      </c>
      <c r="AV384">
        <v>0</v>
      </c>
      <c r="AW384">
        <v>2</v>
      </c>
      <c r="AX384">
        <v>47639228</v>
      </c>
      <c r="AY384">
        <v>1</v>
      </c>
      <c r="AZ384">
        <v>0</v>
      </c>
      <c r="BA384">
        <v>380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Y384*Source!I192</f>
        <v>1.58125E-2</v>
      </c>
      <c r="CY384">
        <f>AB384</f>
        <v>89.99</v>
      </c>
      <c r="CZ384">
        <f>AF384</f>
        <v>89.99</v>
      </c>
      <c r="DA384">
        <f>AJ384</f>
        <v>1</v>
      </c>
      <c r="DB384">
        <f>ROUND((((ROUND(AT384*CZ384,2)*1.25)*1.15)*1.1*2),6)</f>
        <v>2.8462499999999999</v>
      </c>
      <c r="DC384">
        <f>ROUND((((ROUND(AT384*AG384,2)*1.25)*1.15)*1.1*2),6)</f>
        <v>0.31624999999999998</v>
      </c>
    </row>
    <row r="385" spans="1:107" x14ac:dyDescent="0.2">
      <c r="A385">
        <f>ROW(Source!A192)</f>
        <v>192</v>
      </c>
      <c r="B385">
        <v>47636896</v>
      </c>
      <c r="C385">
        <v>47639215</v>
      </c>
      <c r="D385">
        <v>36883554</v>
      </c>
      <c r="E385">
        <v>1</v>
      </c>
      <c r="F385">
        <v>1</v>
      </c>
      <c r="G385">
        <v>1</v>
      </c>
      <c r="H385">
        <v>2</v>
      </c>
      <c r="I385" t="s">
        <v>780</v>
      </c>
      <c r="J385" t="s">
        <v>781</v>
      </c>
      <c r="K385" t="s">
        <v>782</v>
      </c>
      <c r="L385">
        <v>1368</v>
      </c>
      <c r="N385">
        <v>1011</v>
      </c>
      <c r="O385" t="s">
        <v>776</v>
      </c>
      <c r="P385" t="s">
        <v>776</v>
      </c>
      <c r="Q385">
        <v>1</v>
      </c>
      <c r="W385">
        <v>0</v>
      </c>
      <c r="X385">
        <v>1372534845</v>
      </c>
      <c r="Y385">
        <v>3.1625E-2</v>
      </c>
      <c r="AA385">
        <v>0</v>
      </c>
      <c r="AB385">
        <v>65.709999999999994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0.01</v>
      </c>
      <c r="AU385" t="s">
        <v>231</v>
      </c>
      <c r="AV385">
        <v>0</v>
      </c>
      <c r="AW385">
        <v>2</v>
      </c>
      <c r="AX385">
        <v>47639229</v>
      </c>
      <c r="AY385">
        <v>1</v>
      </c>
      <c r="AZ385">
        <v>0</v>
      </c>
      <c r="BA385">
        <v>381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Y385*Source!I192</f>
        <v>1.58125E-2</v>
      </c>
      <c r="CY385">
        <f>AB385</f>
        <v>65.709999999999994</v>
      </c>
      <c r="CZ385">
        <f>AF385</f>
        <v>65.709999999999994</v>
      </c>
      <c r="DA385">
        <f>AJ385</f>
        <v>1</v>
      </c>
      <c r="DB385">
        <f>ROUND((((ROUND(AT385*CZ385,2)*1.25)*1.15)*1.1*2),6)</f>
        <v>2.08725</v>
      </c>
      <c r="DC385">
        <f>ROUND((((ROUND(AT385*AG385,2)*1.25)*1.15)*1.1*2),6)</f>
        <v>0.3795</v>
      </c>
    </row>
    <row r="386" spans="1:107" x14ac:dyDescent="0.2">
      <c r="A386">
        <f>ROW(Source!A192)</f>
        <v>192</v>
      </c>
      <c r="B386">
        <v>47636896</v>
      </c>
      <c r="C386">
        <v>47639215</v>
      </c>
      <c r="D386">
        <v>36884416</v>
      </c>
      <c r="E386">
        <v>1</v>
      </c>
      <c r="F386">
        <v>1</v>
      </c>
      <c r="G386">
        <v>1</v>
      </c>
      <c r="H386">
        <v>2</v>
      </c>
      <c r="I386" t="s">
        <v>947</v>
      </c>
      <c r="J386" t="s">
        <v>948</v>
      </c>
      <c r="K386" t="s">
        <v>949</v>
      </c>
      <c r="L386">
        <v>1368</v>
      </c>
      <c r="N386">
        <v>1011</v>
      </c>
      <c r="O386" t="s">
        <v>776</v>
      </c>
      <c r="P386" t="s">
        <v>776</v>
      </c>
      <c r="Q386">
        <v>1</v>
      </c>
      <c r="W386">
        <v>0</v>
      </c>
      <c r="X386">
        <v>271748449</v>
      </c>
      <c r="Y386">
        <v>2.055625</v>
      </c>
      <c r="AA386">
        <v>0</v>
      </c>
      <c r="AB386">
        <v>6.82</v>
      </c>
      <c r="AC386">
        <v>0</v>
      </c>
      <c r="AD386">
        <v>0</v>
      </c>
      <c r="AE386">
        <v>0</v>
      </c>
      <c r="AF386">
        <v>6.82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3</v>
      </c>
      <c r="AT386">
        <v>0.65</v>
      </c>
      <c r="AU386" t="s">
        <v>231</v>
      </c>
      <c r="AV386">
        <v>0</v>
      </c>
      <c r="AW386">
        <v>2</v>
      </c>
      <c r="AX386">
        <v>47639230</v>
      </c>
      <c r="AY386">
        <v>1</v>
      </c>
      <c r="AZ386">
        <v>0</v>
      </c>
      <c r="BA386">
        <v>382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Y386*Source!I192</f>
        <v>1.0278125</v>
      </c>
      <c r="CY386">
        <f>AB386</f>
        <v>6.82</v>
      </c>
      <c r="CZ386">
        <f>AF386</f>
        <v>6.82</v>
      </c>
      <c r="DA386">
        <f>AJ386</f>
        <v>1</v>
      </c>
      <c r="DB386">
        <f>ROUND((((ROUND(AT386*CZ386,2)*1.25)*1.15)*1.1*2),6)</f>
        <v>14.009874999999999</v>
      </c>
      <c r="DC386">
        <f>ROUND((((ROUND(AT386*AG386,2)*1.25)*1.15)*1.1*2),6)</f>
        <v>0</v>
      </c>
    </row>
    <row r="387" spans="1:107" x14ac:dyDescent="0.2">
      <c r="A387">
        <f>ROW(Source!A192)</f>
        <v>192</v>
      </c>
      <c r="B387">
        <v>47636896</v>
      </c>
      <c r="C387">
        <v>47639215</v>
      </c>
      <c r="D387">
        <v>36838546</v>
      </c>
      <c r="E387">
        <v>1</v>
      </c>
      <c r="F387">
        <v>1</v>
      </c>
      <c r="G387">
        <v>1</v>
      </c>
      <c r="H387">
        <v>3</v>
      </c>
      <c r="I387" t="s">
        <v>238</v>
      </c>
      <c r="J387" t="s">
        <v>240</v>
      </c>
      <c r="K387" t="s">
        <v>239</v>
      </c>
      <c r="L387">
        <v>1348</v>
      </c>
      <c r="N387">
        <v>1009</v>
      </c>
      <c r="O387" t="s">
        <v>19</v>
      </c>
      <c r="P387" t="s">
        <v>19</v>
      </c>
      <c r="Q387">
        <v>1000</v>
      </c>
      <c r="W387">
        <v>1</v>
      </c>
      <c r="X387">
        <v>314961973</v>
      </c>
      <c r="Y387">
        <v>-4.1800000000000004E-2</v>
      </c>
      <c r="AA387">
        <v>14312.87</v>
      </c>
      <c r="AB387">
        <v>0</v>
      </c>
      <c r="AC387">
        <v>0</v>
      </c>
      <c r="AD387">
        <v>0</v>
      </c>
      <c r="AE387">
        <v>14312.87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-1.9E-2</v>
      </c>
      <c r="AU387" t="s">
        <v>230</v>
      </c>
      <c r="AV387">
        <v>0</v>
      </c>
      <c r="AW387">
        <v>2</v>
      </c>
      <c r="AX387">
        <v>47639231</v>
      </c>
      <c r="AY387">
        <v>1</v>
      </c>
      <c r="AZ387">
        <v>6144</v>
      </c>
      <c r="BA387">
        <v>383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Y387*Source!I192</f>
        <v>-2.0900000000000002E-2</v>
      </c>
      <c r="CY387">
        <f>AA387</f>
        <v>14312.87</v>
      </c>
      <c r="CZ387">
        <f>AE387</f>
        <v>14312.87</v>
      </c>
      <c r="DA387">
        <f>AI387</f>
        <v>1</v>
      </c>
      <c r="DB387">
        <f>ROUND((ROUND(AT387*CZ387,2)*1.1*2),6)</f>
        <v>-598.26800000000003</v>
      </c>
      <c r="DC387">
        <f>ROUND((ROUND(AT387*AG387,2)*1.1*2),6)</f>
        <v>0</v>
      </c>
    </row>
    <row r="388" spans="1:107" x14ac:dyDescent="0.2">
      <c r="A388">
        <f>ROW(Source!A192)</f>
        <v>192</v>
      </c>
      <c r="B388">
        <v>47636896</v>
      </c>
      <c r="C388">
        <v>47639215</v>
      </c>
      <c r="D388">
        <v>36838551</v>
      </c>
      <c r="E388">
        <v>1</v>
      </c>
      <c r="F388">
        <v>1</v>
      </c>
      <c r="G388">
        <v>1</v>
      </c>
      <c r="H388">
        <v>3</v>
      </c>
      <c r="I388" t="s">
        <v>234</v>
      </c>
      <c r="J388" t="s">
        <v>236</v>
      </c>
      <c r="K388" t="s">
        <v>235</v>
      </c>
      <c r="L388">
        <v>1348</v>
      </c>
      <c r="N388">
        <v>1009</v>
      </c>
      <c r="O388" t="s">
        <v>19</v>
      </c>
      <c r="P388" t="s">
        <v>19</v>
      </c>
      <c r="Q388">
        <v>1000</v>
      </c>
      <c r="W388">
        <v>0</v>
      </c>
      <c r="X388">
        <v>-1644319245</v>
      </c>
      <c r="Y388">
        <v>4.1800000000000004E-2</v>
      </c>
      <c r="AA388">
        <v>16303</v>
      </c>
      <c r="AB388">
        <v>0</v>
      </c>
      <c r="AC388">
        <v>0</v>
      </c>
      <c r="AD388">
        <v>0</v>
      </c>
      <c r="AE388">
        <v>16303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1</v>
      </c>
      <c r="AQ388">
        <v>0</v>
      </c>
      <c r="AR388">
        <v>0</v>
      </c>
      <c r="AS388" t="s">
        <v>3</v>
      </c>
      <c r="AT388">
        <v>1.9E-2</v>
      </c>
      <c r="AU388" t="s">
        <v>230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Y388*Source!I192</f>
        <v>2.0900000000000002E-2</v>
      </c>
      <c r="CY388">
        <f>AA388</f>
        <v>16303</v>
      </c>
      <c r="CZ388">
        <f>AE388</f>
        <v>16303</v>
      </c>
      <c r="DA388">
        <f>AI388</f>
        <v>1</v>
      </c>
      <c r="DB388">
        <f>ROUND((ROUND(AT388*CZ388,2)*1.1*2),6)</f>
        <v>681.47199999999998</v>
      </c>
      <c r="DC388">
        <f>ROUND((ROUND(AT388*AG388,2)*1.1*2),6)</f>
        <v>0</v>
      </c>
    </row>
    <row r="389" spans="1:107" x14ac:dyDescent="0.2">
      <c r="A389">
        <f>ROW(Source!A192)</f>
        <v>192</v>
      </c>
      <c r="B389">
        <v>47636896</v>
      </c>
      <c r="C389">
        <v>47639215</v>
      </c>
      <c r="D389">
        <v>36839186</v>
      </c>
      <c r="E389">
        <v>1</v>
      </c>
      <c r="F389">
        <v>1</v>
      </c>
      <c r="G389">
        <v>1</v>
      </c>
      <c r="H389">
        <v>3</v>
      </c>
      <c r="I389" t="s">
        <v>953</v>
      </c>
      <c r="J389" t="s">
        <v>954</v>
      </c>
      <c r="K389" t="s">
        <v>955</v>
      </c>
      <c r="L389">
        <v>1348</v>
      </c>
      <c r="N389">
        <v>1009</v>
      </c>
      <c r="O389" t="s">
        <v>19</v>
      </c>
      <c r="P389" t="s">
        <v>19</v>
      </c>
      <c r="Q389">
        <v>1000</v>
      </c>
      <c r="W389">
        <v>0</v>
      </c>
      <c r="X389">
        <v>-2124557522</v>
      </c>
      <c r="Y389">
        <v>3.0800000000000003E-3</v>
      </c>
      <c r="AA389">
        <v>6667</v>
      </c>
      <c r="AB389">
        <v>0</v>
      </c>
      <c r="AC389">
        <v>0</v>
      </c>
      <c r="AD389">
        <v>0</v>
      </c>
      <c r="AE389">
        <v>6667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1.4E-3</v>
      </c>
      <c r="AU389" t="s">
        <v>230</v>
      </c>
      <c r="AV389">
        <v>0</v>
      </c>
      <c r="AW389">
        <v>2</v>
      </c>
      <c r="AX389">
        <v>47639232</v>
      </c>
      <c r="AY389">
        <v>1</v>
      </c>
      <c r="AZ389">
        <v>0</v>
      </c>
      <c r="BA389">
        <v>384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Y389*Source!I192</f>
        <v>1.5400000000000001E-3</v>
      </c>
      <c r="CY389">
        <f>AA389</f>
        <v>6667</v>
      </c>
      <c r="CZ389">
        <f>AE389</f>
        <v>6667</v>
      </c>
      <c r="DA389">
        <f>AI389</f>
        <v>1</v>
      </c>
      <c r="DB389">
        <f>ROUND((ROUND(AT389*CZ389,2)*1.1*2),6)</f>
        <v>20.526</v>
      </c>
      <c r="DC389">
        <f>ROUND((ROUND(AT389*AG389,2)*1.1*2),6)</f>
        <v>0</v>
      </c>
    </row>
    <row r="390" spans="1:107" x14ac:dyDescent="0.2">
      <c r="A390">
        <f>ROW(Source!A193)</f>
        <v>193</v>
      </c>
      <c r="B390">
        <v>47641669</v>
      </c>
      <c r="C390">
        <v>47639215</v>
      </c>
      <c r="D390">
        <v>37064928</v>
      </c>
      <c r="E390">
        <v>1</v>
      </c>
      <c r="F390">
        <v>1</v>
      </c>
      <c r="G390">
        <v>1</v>
      </c>
      <c r="H390">
        <v>1</v>
      </c>
      <c r="I390" t="s">
        <v>823</v>
      </c>
      <c r="J390" t="s">
        <v>3</v>
      </c>
      <c r="K390" t="s">
        <v>824</v>
      </c>
      <c r="L390">
        <v>1191</v>
      </c>
      <c r="N390">
        <v>1013</v>
      </c>
      <c r="O390" t="s">
        <v>770</v>
      </c>
      <c r="P390" t="s">
        <v>770</v>
      </c>
      <c r="Q390">
        <v>1</v>
      </c>
      <c r="W390">
        <v>0</v>
      </c>
      <c r="X390">
        <v>145020957</v>
      </c>
      <c r="Y390">
        <v>11.143384999999999</v>
      </c>
      <c r="AA390">
        <v>0</v>
      </c>
      <c r="AB390">
        <v>0</v>
      </c>
      <c r="AC390">
        <v>0</v>
      </c>
      <c r="AD390">
        <v>9.07</v>
      </c>
      <c r="AE390">
        <v>0</v>
      </c>
      <c r="AF390">
        <v>0</v>
      </c>
      <c r="AG390">
        <v>0</v>
      </c>
      <c r="AH390">
        <v>9.07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3.83</v>
      </c>
      <c r="AU390" t="s">
        <v>232</v>
      </c>
      <c r="AV390">
        <v>1</v>
      </c>
      <c r="AW390">
        <v>2</v>
      </c>
      <c r="AX390">
        <v>47639225</v>
      </c>
      <c r="AY390">
        <v>1</v>
      </c>
      <c r="AZ390">
        <v>0</v>
      </c>
      <c r="BA390">
        <v>385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Y390*Source!I193</f>
        <v>5.5716924999999993</v>
      </c>
      <c r="CY390">
        <f>AD390</f>
        <v>9.07</v>
      </c>
      <c r="CZ390">
        <f>AH390</f>
        <v>9.07</v>
      </c>
      <c r="DA390">
        <f>AL390</f>
        <v>1</v>
      </c>
      <c r="DB390">
        <f>ROUND((((ROUND(AT390*CZ390,2)*1.15)*1.15)*1.1*2),6)</f>
        <v>101.07603</v>
      </c>
      <c r="DC390">
        <f>ROUND((((ROUND(AT390*AG390,2)*1.15)*1.15)*1.1*2),6)</f>
        <v>0</v>
      </c>
    </row>
    <row r="391" spans="1:107" x14ac:dyDescent="0.2">
      <c r="A391">
        <f>ROW(Source!A193)</f>
        <v>193</v>
      </c>
      <c r="B391">
        <v>47641669</v>
      </c>
      <c r="C391">
        <v>47639215</v>
      </c>
      <c r="D391">
        <v>37064876</v>
      </c>
      <c r="E391">
        <v>1</v>
      </c>
      <c r="F391">
        <v>1</v>
      </c>
      <c r="G391">
        <v>1</v>
      </c>
      <c r="H391">
        <v>1</v>
      </c>
      <c r="I391" t="s">
        <v>771</v>
      </c>
      <c r="J391" t="s">
        <v>3</v>
      </c>
      <c r="K391" t="s">
        <v>772</v>
      </c>
      <c r="L391">
        <v>1191</v>
      </c>
      <c r="N391">
        <v>1013</v>
      </c>
      <c r="O391" t="s">
        <v>770</v>
      </c>
      <c r="P391" t="s">
        <v>770</v>
      </c>
      <c r="Q391">
        <v>1</v>
      </c>
      <c r="W391">
        <v>0</v>
      </c>
      <c r="X391">
        <v>-1417349443</v>
      </c>
      <c r="Y391">
        <v>0.02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0.02</v>
      </c>
      <c r="AU391" t="s">
        <v>3</v>
      </c>
      <c r="AV391">
        <v>2</v>
      </c>
      <c r="AW391">
        <v>2</v>
      </c>
      <c r="AX391">
        <v>47639226</v>
      </c>
      <c r="AY391">
        <v>1</v>
      </c>
      <c r="AZ391">
        <v>2048</v>
      </c>
      <c r="BA391">
        <v>386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Y391*Source!I193</f>
        <v>0.01</v>
      </c>
      <c r="CY391">
        <f>AD391</f>
        <v>0</v>
      </c>
      <c r="CZ391">
        <f>AH391</f>
        <v>0</v>
      </c>
      <c r="DA391">
        <f>AL391</f>
        <v>1</v>
      </c>
      <c r="DB391">
        <f>ROUND(ROUND(AT391*CZ391,2),6)</f>
        <v>0</v>
      </c>
      <c r="DC391">
        <f>ROUND(ROUND(AT391*AG391,2),6)</f>
        <v>0</v>
      </c>
    </row>
    <row r="392" spans="1:107" x14ac:dyDescent="0.2">
      <c r="A392">
        <f>ROW(Source!A193)</f>
        <v>193</v>
      </c>
      <c r="B392">
        <v>47641669</v>
      </c>
      <c r="C392">
        <v>47639215</v>
      </c>
      <c r="D392">
        <v>36882356</v>
      </c>
      <c r="E392">
        <v>1</v>
      </c>
      <c r="F392">
        <v>1</v>
      </c>
      <c r="G392">
        <v>1</v>
      </c>
      <c r="H392">
        <v>2</v>
      </c>
      <c r="I392" t="s">
        <v>941</v>
      </c>
      <c r="J392" t="s">
        <v>942</v>
      </c>
      <c r="K392" t="s">
        <v>943</v>
      </c>
      <c r="L392">
        <v>1368</v>
      </c>
      <c r="N392">
        <v>1011</v>
      </c>
      <c r="O392" t="s">
        <v>776</v>
      </c>
      <c r="P392" t="s">
        <v>776</v>
      </c>
      <c r="Q392">
        <v>1</v>
      </c>
      <c r="W392">
        <v>0</v>
      </c>
      <c r="X392">
        <v>1047452784</v>
      </c>
      <c r="Y392">
        <v>3.1625E-2</v>
      </c>
      <c r="AA392">
        <v>0</v>
      </c>
      <c r="AB392">
        <v>1.7</v>
      </c>
      <c r="AC392">
        <v>0</v>
      </c>
      <c r="AD392">
        <v>0</v>
      </c>
      <c r="AE392">
        <v>0</v>
      </c>
      <c r="AF392">
        <v>1.7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0.01</v>
      </c>
      <c r="AU392" t="s">
        <v>231</v>
      </c>
      <c r="AV392">
        <v>0</v>
      </c>
      <c r="AW392">
        <v>2</v>
      </c>
      <c r="AX392">
        <v>47639227</v>
      </c>
      <c r="AY392">
        <v>1</v>
      </c>
      <c r="AZ392">
        <v>0</v>
      </c>
      <c r="BA392">
        <v>387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Y392*Source!I193</f>
        <v>1.58125E-2</v>
      </c>
      <c r="CY392">
        <f>AB392</f>
        <v>1.7</v>
      </c>
      <c r="CZ392">
        <f>AF392</f>
        <v>1.7</v>
      </c>
      <c r="DA392">
        <f>AJ392</f>
        <v>1</v>
      </c>
      <c r="DB392">
        <f>ROUND((((ROUND(AT392*CZ392,2)*1.25)*1.15)*1.1*2),6)</f>
        <v>6.3250000000000001E-2</v>
      </c>
      <c r="DC392">
        <f>ROUND((((ROUND(AT392*AG392,2)*1.25)*1.15)*1.1*2),6)</f>
        <v>0</v>
      </c>
    </row>
    <row r="393" spans="1:107" x14ac:dyDescent="0.2">
      <c r="A393">
        <f>ROW(Source!A193)</f>
        <v>193</v>
      </c>
      <c r="B393">
        <v>47641669</v>
      </c>
      <c r="C393">
        <v>47639215</v>
      </c>
      <c r="D393">
        <v>36882383</v>
      </c>
      <c r="E393">
        <v>1</v>
      </c>
      <c r="F393">
        <v>1</v>
      </c>
      <c r="G393">
        <v>1</v>
      </c>
      <c r="H393">
        <v>2</v>
      </c>
      <c r="I393" t="s">
        <v>944</v>
      </c>
      <c r="J393" t="s">
        <v>945</v>
      </c>
      <c r="K393" t="s">
        <v>946</v>
      </c>
      <c r="L393">
        <v>1368</v>
      </c>
      <c r="N393">
        <v>1011</v>
      </c>
      <c r="O393" t="s">
        <v>776</v>
      </c>
      <c r="P393" t="s">
        <v>776</v>
      </c>
      <c r="Q393">
        <v>1</v>
      </c>
      <c r="W393">
        <v>0</v>
      </c>
      <c r="X393">
        <v>-665367104</v>
      </c>
      <c r="Y393">
        <v>3.1625E-2</v>
      </c>
      <c r="AA393">
        <v>0</v>
      </c>
      <c r="AB393">
        <v>89.99</v>
      </c>
      <c r="AC393">
        <v>10.06</v>
      </c>
      <c r="AD393">
        <v>0</v>
      </c>
      <c r="AE393">
        <v>0</v>
      </c>
      <c r="AF393">
        <v>89.99</v>
      </c>
      <c r="AG393">
        <v>10.06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3</v>
      </c>
      <c r="AT393">
        <v>0.01</v>
      </c>
      <c r="AU393" t="s">
        <v>231</v>
      </c>
      <c r="AV393">
        <v>0</v>
      </c>
      <c r="AW393">
        <v>2</v>
      </c>
      <c r="AX393">
        <v>47639228</v>
      </c>
      <c r="AY393">
        <v>1</v>
      </c>
      <c r="AZ393">
        <v>0</v>
      </c>
      <c r="BA393">
        <v>388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Y393*Source!I193</f>
        <v>1.58125E-2</v>
      </c>
      <c r="CY393">
        <f>AB393</f>
        <v>89.99</v>
      </c>
      <c r="CZ393">
        <f>AF393</f>
        <v>89.99</v>
      </c>
      <c r="DA393">
        <f>AJ393</f>
        <v>1</v>
      </c>
      <c r="DB393">
        <f>ROUND((((ROUND(AT393*CZ393,2)*1.25)*1.15)*1.1*2),6)</f>
        <v>2.8462499999999999</v>
      </c>
      <c r="DC393">
        <f>ROUND((((ROUND(AT393*AG393,2)*1.25)*1.15)*1.1*2),6)</f>
        <v>0.31624999999999998</v>
      </c>
    </row>
    <row r="394" spans="1:107" x14ac:dyDescent="0.2">
      <c r="A394">
        <f>ROW(Source!A193)</f>
        <v>193</v>
      </c>
      <c r="B394">
        <v>47641669</v>
      </c>
      <c r="C394">
        <v>47639215</v>
      </c>
      <c r="D394">
        <v>36883554</v>
      </c>
      <c r="E394">
        <v>1</v>
      </c>
      <c r="F394">
        <v>1</v>
      </c>
      <c r="G394">
        <v>1</v>
      </c>
      <c r="H394">
        <v>2</v>
      </c>
      <c r="I394" t="s">
        <v>780</v>
      </c>
      <c r="J394" t="s">
        <v>781</v>
      </c>
      <c r="K394" t="s">
        <v>782</v>
      </c>
      <c r="L394">
        <v>1368</v>
      </c>
      <c r="N394">
        <v>1011</v>
      </c>
      <c r="O394" t="s">
        <v>776</v>
      </c>
      <c r="P394" t="s">
        <v>776</v>
      </c>
      <c r="Q394">
        <v>1</v>
      </c>
      <c r="W394">
        <v>0</v>
      </c>
      <c r="X394">
        <v>1372534845</v>
      </c>
      <c r="Y394">
        <v>3.1625E-2</v>
      </c>
      <c r="AA394">
        <v>0</v>
      </c>
      <c r="AB394">
        <v>65.709999999999994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3</v>
      </c>
      <c r="AT394">
        <v>0.01</v>
      </c>
      <c r="AU394" t="s">
        <v>231</v>
      </c>
      <c r="AV394">
        <v>0</v>
      </c>
      <c r="AW394">
        <v>2</v>
      </c>
      <c r="AX394">
        <v>47639229</v>
      </c>
      <c r="AY394">
        <v>1</v>
      </c>
      <c r="AZ394">
        <v>0</v>
      </c>
      <c r="BA394">
        <v>389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Y394*Source!I193</f>
        <v>1.58125E-2</v>
      </c>
      <c r="CY394">
        <f>AB394</f>
        <v>65.709999999999994</v>
      </c>
      <c r="CZ394">
        <f>AF394</f>
        <v>65.709999999999994</v>
      </c>
      <c r="DA394">
        <f>AJ394</f>
        <v>1</v>
      </c>
      <c r="DB394">
        <f>ROUND((((ROUND(AT394*CZ394,2)*1.25)*1.15)*1.1*2),6)</f>
        <v>2.08725</v>
      </c>
      <c r="DC394">
        <f>ROUND((((ROUND(AT394*AG394,2)*1.25)*1.15)*1.1*2),6)</f>
        <v>0.3795</v>
      </c>
    </row>
    <row r="395" spans="1:107" x14ac:dyDescent="0.2">
      <c r="A395">
        <f>ROW(Source!A193)</f>
        <v>193</v>
      </c>
      <c r="B395">
        <v>47641669</v>
      </c>
      <c r="C395">
        <v>47639215</v>
      </c>
      <c r="D395">
        <v>36884416</v>
      </c>
      <c r="E395">
        <v>1</v>
      </c>
      <c r="F395">
        <v>1</v>
      </c>
      <c r="G395">
        <v>1</v>
      </c>
      <c r="H395">
        <v>2</v>
      </c>
      <c r="I395" t="s">
        <v>947</v>
      </c>
      <c r="J395" t="s">
        <v>948</v>
      </c>
      <c r="K395" t="s">
        <v>949</v>
      </c>
      <c r="L395">
        <v>1368</v>
      </c>
      <c r="N395">
        <v>1011</v>
      </c>
      <c r="O395" t="s">
        <v>776</v>
      </c>
      <c r="P395" t="s">
        <v>776</v>
      </c>
      <c r="Q395">
        <v>1</v>
      </c>
      <c r="W395">
        <v>0</v>
      </c>
      <c r="X395">
        <v>271748449</v>
      </c>
      <c r="Y395">
        <v>2.055625</v>
      </c>
      <c r="AA395">
        <v>0</v>
      </c>
      <c r="AB395">
        <v>6.82</v>
      </c>
      <c r="AC395">
        <v>0</v>
      </c>
      <c r="AD395">
        <v>0</v>
      </c>
      <c r="AE395">
        <v>0</v>
      </c>
      <c r="AF395">
        <v>6.82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0.65</v>
      </c>
      <c r="AU395" t="s">
        <v>231</v>
      </c>
      <c r="AV395">
        <v>0</v>
      </c>
      <c r="AW395">
        <v>2</v>
      </c>
      <c r="AX395">
        <v>47639230</v>
      </c>
      <c r="AY395">
        <v>1</v>
      </c>
      <c r="AZ395">
        <v>0</v>
      </c>
      <c r="BA395">
        <v>390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Y395*Source!I193</f>
        <v>1.0278125</v>
      </c>
      <c r="CY395">
        <f>AB395</f>
        <v>6.82</v>
      </c>
      <c r="CZ395">
        <f>AF395</f>
        <v>6.82</v>
      </c>
      <c r="DA395">
        <f>AJ395</f>
        <v>1</v>
      </c>
      <c r="DB395">
        <f>ROUND((((ROUND(AT395*CZ395,2)*1.25)*1.15)*1.1*2),6)</f>
        <v>14.009874999999999</v>
      </c>
      <c r="DC395">
        <f>ROUND((((ROUND(AT395*AG395,2)*1.25)*1.15)*1.1*2),6)</f>
        <v>0</v>
      </c>
    </row>
    <row r="396" spans="1:107" x14ac:dyDescent="0.2">
      <c r="A396">
        <f>ROW(Source!A193)</f>
        <v>193</v>
      </c>
      <c r="B396">
        <v>47641669</v>
      </c>
      <c r="C396">
        <v>47639215</v>
      </c>
      <c r="D396">
        <v>36838546</v>
      </c>
      <c r="E396">
        <v>1</v>
      </c>
      <c r="F396">
        <v>1</v>
      </c>
      <c r="G396">
        <v>1</v>
      </c>
      <c r="H396">
        <v>3</v>
      </c>
      <c r="I396" t="s">
        <v>238</v>
      </c>
      <c r="J396" t="s">
        <v>240</v>
      </c>
      <c r="K396" t="s">
        <v>239</v>
      </c>
      <c r="L396">
        <v>1348</v>
      </c>
      <c r="N396">
        <v>1009</v>
      </c>
      <c r="O396" t="s">
        <v>19</v>
      </c>
      <c r="P396" t="s">
        <v>19</v>
      </c>
      <c r="Q396">
        <v>1000</v>
      </c>
      <c r="W396">
        <v>1</v>
      </c>
      <c r="X396">
        <v>314961973</v>
      </c>
      <c r="Y396">
        <v>-4.1800000000000004E-2</v>
      </c>
      <c r="AA396">
        <v>14312.87</v>
      </c>
      <c r="AB396">
        <v>0</v>
      </c>
      <c r="AC396">
        <v>0</v>
      </c>
      <c r="AD396">
        <v>0</v>
      </c>
      <c r="AE396">
        <v>14312.87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3</v>
      </c>
      <c r="AT396">
        <v>-1.9E-2</v>
      </c>
      <c r="AU396" t="s">
        <v>230</v>
      </c>
      <c r="AV396">
        <v>0</v>
      </c>
      <c r="AW396">
        <v>2</v>
      </c>
      <c r="AX396">
        <v>47639231</v>
      </c>
      <c r="AY396">
        <v>1</v>
      </c>
      <c r="AZ396">
        <v>6144</v>
      </c>
      <c r="BA396">
        <v>391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Y396*Source!I193</f>
        <v>-2.0900000000000002E-2</v>
      </c>
      <c r="CY396">
        <f>AA396</f>
        <v>14312.87</v>
      </c>
      <c r="CZ396">
        <f>AE396</f>
        <v>14312.87</v>
      </c>
      <c r="DA396">
        <f>AI396</f>
        <v>1</v>
      </c>
      <c r="DB396">
        <f>ROUND((ROUND(AT396*CZ396,2)*1.1*2),6)</f>
        <v>-598.26800000000003</v>
      </c>
      <c r="DC396">
        <f>ROUND((ROUND(AT396*AG396,2)*1.1*2),6)</f>
        <v>0</v>
      </c>
    </row>
    <row r="397" spans="1:107" x14ac:dyDescent="0.2">
      <c r="A397">
        <f>ROW(Source!A193)</f>
        <v>193</v>
      </c>
      <c r="B397">
        <v>47641669</v>
      </c>
      <c r="C397">
        <v>47639215</v>
      </c>
      <c r="D397">
        <v>36838551</v>
      </c>
      <c r="E397">
        <v>1</v>
      </c>
      <c r="F397">
        <v>1</v>
      </c>
      <c r="G397">
        <v>1</v>
      </c>
      <c r="H397">
        <v>3</v>
      </c>
      <c r="I397" t="s">
        <v>234</v>
      </c>
      <c r="J397" t="s">
        <v>236</v>
      </c>
      <c r="K397" t="s">
        <v>235</v>
      </c>
      <c r="L397">
        <v>1348</v>
      </c>
      <c r="N397">
        <v>1009</v>
      </c>
      <c r="O397" t="s">
        <v>19</v>
      </c>
      <c r="P397" t="s">
        <v>19</v>
      </c>
      <c r="Q397">
        <v>1000</v>
      </c>
      <c r="W397">
        <v>0</v>
      </c>
      <c r="X397">
        <v>-1644319245</v>
      </c>
      <c r="Y397">
        <v>4.1800000000000004E-2</v>
      </c>
      <c r="AA397">
        <v>16303</v>
      </c>
      <c r="AB397">
        <v>0</v>
      </c>
      <c r="AC397">
        <v>0</v>
      </c>
      <c r="AD397">
        <v>0</v>
      </c>
      <c r="AE397">
        <v>16303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1</v>
      </c>
      <c r="AQ397">
        <v>0</v>
      </c>
      <c r="AR397">
        <v>0</v>
      </c>
      <c r="AS397" t="s">
        <v>3</v>
      </c>
      <c r="AT397">
        <v>1.9E-2</v>
      </c>
      <c r="AU397" t="s">
        <v>230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Y397*Source!I193</f>
        <v>2.0900000000000002E-2</v>
      </c>
      <c r="CY397">
        <f>AA397</f>
        <v>16303</v>
      </c>
      <c r="CZ397">
        <f>AE397</f>
        <v>16303</v>
      </c>
      <c r="DA397">
        <f>AI397</f>
        <v>1</v>
      </c>
      <c r="DB397">
        <f>ROUND((ROUND(AT397*CZ397,2)*1.1*2),6)</f>
        <v>681.47199999999998</v>
      </c>
      <c r="DC397">
        <f>ROUND((ROUND(AT397*AG397,2)*1.1*2),6)</f>
        <v>0</v>
      </c>
    </row>
    <row r="398" spans="1:107" x14ac:dyDescent="0.2">
      <c r="A398">
        <f>ROW(Source!A193)</f>
        <v>193</v>
      </c>
      <c r="B398">
        <v>47641669</v>
      </c>
      <c r="C398">
        <v>47639215</v>
      </c>
      <c r="D398">
        <v>36839186</v>
      </c>
      <c r="E398">
        <v>1</v>
      </c>
      <c r="F398">
        <v>1</v>
      </c>
      <c r="G398">
        <v>1</v>
      </c>
      <c r="H398">
        <v>3</v>
      </c>
      <c r="I398" t="s">
        <v>953</v>
      </c>
      <c r="J398" t="s">
        <v>954</v>
      </c>
      <c r="K398" t="s">
        <v>955</v>
      </c>
      <c r="L398">
        <v>1348</v>
      </c>
      <c r="N398">
        <v>1009</v>
      </c>
      <c r="O398" t="s">
        <v>19</v>
      </c>
      <c r="P398" t="s">
        <v>19</v>
      </c>
      <c r="Q398">
        <v>1000</v>
      </c>
      <c r="W398">
        <v>0</v>
      </c>
      <c r="X398">
        <v>-2124557522</v>
      </c>
      <c r="Y398">
        <v>3.0800000000000003E-3</v>
      </c>
      <c r="AA398">
        <v>6667</v>
      </c>
      <c r="AB398">
        <v>0</v>
      </c>
      <c r="AC398">
        <v>0</v>
      </c>
      <c r="AD398">
        <v>0</v>
      </c>
      <c r="AE398">
        <v>6667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1.4E-3</v>
      </c>
      <c r="AU398" t="s">
        <v>230</v>
      </c>
      <c r="AV398">
        <v>0</v>
      </c>
      <c r="AW398">
        <v>2</v>
      </c>
      <c r="AX398">
        <v>47639232</v>
      </c>
      <c r="AY398">
        <v>1</v>
      </c>
      <c r="AZ398">
        <v>0</v>
      </c>
      <c r="BA398">
        <v>392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Y398*Source!I193</f>
        <v>1.5400000000000001E-3</v>
      </c>
      <c r="CY398">
        <f>AA398</f>
        <v>6667</v>
      </c>
      <c r="CZ398">
        <f>AE398</f>
        <v>6667</v>
      </c>
      <c r="DA398">
        <f>AI398</f>
        <v>1</v>
      </c>
      <c r="DB398">
        <f>ROUND((ROUND(AT398*CZ398,2)*1.1*2),6)</f>
        <v>20.526</v>
      </c>
      <c r="DC398">
        <f>ROUND((ROUND(AT398*AG398,2)*1.1*2),6)</f>
        <v>0</v>
      </c>
    </row>
    <row r="399" spans="1:107" x14ac:dyDescent="0.2">
      <c r="A399">
        <f>ROW(Source!A240)</f>
        <v>240</v>
      </c>
      <c r="B399">
        <v>47636896</v>
      </c>
      <c r="C399">
        <v>47639611</v>
      </c>
      <c r="D399">
        <v>37071037</v>
      </c>
      <c r="E399">
        <v>1</v>
      </c>
      <c r="F399">
        <v>1</v>
      </c>
      <c r="G399">
        <v>1</v>
      </c>
      <c r="H399">
        <v>1</v>
      </c>
      <c r="I399" t="s">
        <v>956</v>
      </c>
      <c r="J399" t="s">
        <v>3</v>
      </c>
      <c r="K399" t="s">
        <v>957</v>
      </c>
      <c r="L399">
        <v>1191</v>
      </c>
      <c r="N399">
        <v>1013</v>
      </c>
      <c r="O399" t="s">
        <v>770</v>
      </c>
      <c r="P399" t="s">
        <v>770</v>
      </c>
      <c r="Q399">
        <v>1</v>
      </c>
      <c r="W399">
        <v>0</v>
      </c>
      <c r="X399">
        <v>1069510174</v>
      </c>
      <c r="Y399">
        <v>3.09</v>
      </c>
      <c r="AA399">
        <v>0</v>
      </c>
      <c r="AB399">
        <v>0</v>
      </c>
      <c r="AC399">
        <v>0</v>
      </c>
      <c r="AD399">
        <v>9.6199999999999992</v>
      </c>
      <c r="AE399">
        <v>0</v>
      </c>
      <c r="AF399">
        <v>0</v>
      </c>
      <c r="AG399">
        <v>0</v>
      </c>
      <c r="AH399">
        <v>9.6199999999999992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3.09</v>
      </c>
      <c r="AU399" t="s">
        <v>3</v>
      </c>
      <c r="AV399">
        <v>1</v>
      </c>
      <c r="AW399">
        <v>2</v>
      </c>
      <c r="AX399">
        <v>47639612</v>
      </c>
      <c r="AY399">
        <v>1</v>
      </c>
      <c r="AZ399">
        <v>0</v>
      </c>
      <c r="BA399">
        <v>393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Y399*Source!I240</f>
        <v>3.09</v>
      </c>
      <c r="CY399">
        <f>AD399</f>
        <v>9.6199999999999992</v>
      </c>
      <c r="CZ399">
        <f>AH399</f>
        <v>9.6199999999999992</v>
      </c>
      <c r="DA399">
        <f>AL399</f>
        <v>1</v>
      </c>
      <c r="DB399">
        <f t="shared" ref="DB399:DB430" si="50">ROUND(ROUND(AT399*CZ399,2),6)</f>
        <v>29.73</v>
      </c>
      <c r="DC399">
        <f t="shared" ref="DC399:DC430" si="51">ROUND(ROUND(AT399*AG399,2),6)</f>
        <v>0</v>
      </c>
    </row>
    <row r="400" spans="1:107" x14ac:dyDescent="0.2">
      <c r="A400">
        <f>ROW(Source!A240)</f>
        <v>240</v>
      </c>
      <c r="B400">
        <v>47636896</v>
      </c>
      <c r="C400">
        <v>47639611</v>
      </c>
      <c r="D400">
        <v>37064876</v>
      </c>
      <c r="E400">
        <v>1</v>
      </c>
      <c r="F400">
        <v>1</v>
      </c>
      <c r="G400">
        <v>1</v>
      </c>
      <c r="H400">
        <v>1</v>
      </c>
      <c r="I400" t="s">
        <v>771</v>
      </c>
      <c r="J400" t="s">
        <v>3</v>
      </c>
      <c r="K400" t="s">
        <v>772</v>
      </c>
      <c r="L400">
        <v>1191</v>
      </c>
      <c r="N400">
        <v>1013</v>
      </c>
      <c r="O400" t="s">
        <v>770</v>
      </c>
      <c r="P400" t="s">
        <v>770</v>
      </c>
      <c r="Q400">
        <v>1</v>
      </c>
      <c r="W400">
        <v>0</v>
      </c>
      <c r="X400">
        <v>-1417349443</v>
      </c>
      <c r="Y400">
        <v>0.03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0.03</v>
      </c>
      <c r="AU400" t="s">
        <v>3</v>
      </c>
      <c r="AV400">
        <v>2</v>
      </c>
      <c r="AW400">
        <v>2</v>
      </c>
      <c r="AX400">
        <v>47639613</v>
      </c>
      <c r="AY400">
        <v>1</v>
      </c>
      <c r="AZ400">
        <v>0</v>
      </c>
      <c r="BA400">
        <v>394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Y400*Source!I240</f>
        <v>0.03</v>
      </c>
      <c r="CY400">
        <f>AD400</f>
        <v>0</v>
      </c>
      <c r="CZ400">
        <f>AH400</f>
        <v>0</v>
      </c>
      <c r="DA400">
        <f>AL400</f>
        <v>1</v>
      </c>
      <c r="DB400">
        <f t="shared" si="50"/>
        <v>0</v>
      </c>
      <c r="DC400">
        <f t="shared" si="51"/>
        <v>0</v>
      </c>
    </row>
    <row r="401" spans="1:107" x14ac:dyDescent="0.2">
      <c r="A401">
        <f>ROW(Source!A240)</f>
        <v>240</v>
      </c>
      <c r="B401">
        <v>47636896</v>
      </c>
      <c r="C401">
        <v>47639611</v>
      </c>
      <c r="D401">
        <v>36883554</v>
      </c>
      <c r="E401">
        <v>1</v>
      </c>
      <c r="F401">
        <v>1</v>
      </c>
      <c r="G401">
        <v>1</v>
      </c>
      <c r="H401">
        <v>2</v>
      </c>
      <c r="I401" t="s">
        <v>780</v>
      </c>
      <c r="J401" t="s">
        <v>781</v>
      </c>
      <c r="K401" t="s">
        <v>782</v>
      </c>
      <c r="L401">
        <v>1368</v>
      </c>
      <c r="N401">
        <v>1011</v>
      </c>
      <c r="O401" t="s">
        <v>776</v>
      </c>
      <c r="P401" t="s">
        <v>776</v>
      </c>
      <c r="Q401">
        <v>1</v>
      </c>
      <c r="W401">
        <v>0</v>
      </c>
      <c r="X401">
        <v>1372534845</v>
      </c>
      <c r="Y401">
        <v>0.03</v>
      </c>
      <c r="AA401">
        <v>0</v>
      </c>
      <c r="AB401">
        <v>65.709999999999994</v>
      </c>
      <c r="AC401">
        <v>11.6</v>
      </c>
      <c r="AD401">
        <v>0</v>
      </c>
      <c r="AE401">
        <v>0</v>
      </c>
      <c r="AF401">
        <v>65.709999999999994</v>
      </c>
      <c r="AG401">
        <v>11.6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0.03</v>
      </c>
      <c r="AU401" t="s">
        <v>3</v>
      </c>
      <c r="AV401">
        <v>0</v>
      </c>
      <c r="AW401">
        <v>2</v>
      </c>
      <c r="AX401">
        <v>47639614</v>
      </c>
      <c r="AY401">
        <v>1</v>
      </c>
      <c r="AZ401">
        <v>0</v>
      </c>
      <c r="BA401">
        <v>395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Y401*Source!I240</f>
        <v>0.03</v>
      </c>
      <c r="CY401">
        <f>AB401</f>
        <v>65.709999999999994</v>
      </c>
      <c r="CZ401">
        <f>AF401</f>
        <v>65.709999999999994</v>
      </c>
      <c r="DA401">
        <f>AJ401</f>
        <v>1</v>
      </c>
      <c r="DB401">
        <f t="shared" si="50"/>
        <v>1.97</v>
      </c>
      <c r="DC401">
        <f t="shared" si="51"/>
        <v>0.35</v>
      </c>
    </row>
    <row r="402" spans="1:107" x14ac:dyDescent="0.2">
      <c r="A402">
        <f>ROW(Source!A240)</f>
        <v>240</v>
      </c>
      <c r="B402">
        <v>47636896</v>
      </c>
      <c r="C402">
        <v>47639611</v>
      </c>
      <c r="D402">
        <v>36804441</v>
      </c>
      <c r="E402">
        <v>1</v>
      </c>
      <c r="F402">
        <v>1</v>
      </c>
      <c r="G402">
        <v>1</v>
      </c>
      <c r="H402">
        <v>3</v>
      </c>
      <c r="I402" t="s">
        <v>958</v>
      </c>
      <c r="J402" t="s">
        <v>959</v>
      </c>
      <c r="K402" t="s">
        <v>960</v>
      </c>
      <c r="L402">
        <v>1346</v>
      </c>
      <c r="N402">
        <v>1009</v>
      </c>
      <c r="O402" t="s">
        <v>585</v>
      </c>
      <c r="P402" t="s">
        <v>585</v>
      </c>
      <c r="Q402">
        <v>1</v>
      </c>
      <c r="W402">
        <v>0</v>
      </c>
      <c r="X402">
        <v>-611590115</v>
      </c>
      <c r="Y402">
        <v>0.38500000000000001</v>
      </c>
      <c r="AA402">
        <v>25.76</v>
      </c>
      <c r="AB402">
        <v>0</v>
      </c>
      <c r="AC402">
        <v>0</v>
      </c>
      <c r="AD402">
        <v>0</v>
      </c>
      <c r="AE402">
        <v>25.76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0.38500000000000001</v>
      </c>
      <c r="AU402" t="s">
        <v>3</v>
      </c>
      <c r="AV402">
        <v>0</v>
      </c>
      <c r="AW402">
        <v>2</v>
      </c>
      <c r="AX402">
        <v>47639615</v>
      </c>
      <c r="AY402">
        <v>1</v>
      </c>
      <c r="AZ402">
        <v>0</v>
      </c>
      <c r="BA402">
        <v>396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Y402*Source!I240</f>
        <v>0.38500000000000001</v>
      </c>
      <c r="CY402">
        <f>AA402</f>
        <v>25.76</v>
      </c>
      <c r="CZ402">
        <f>AE402</f>
        <v>25.76</v>
      </c>
      <c r="DA402">
        <f>AI402</f>
        <v>1</v>
      </c>
      <c r="DB402">
        <f t="shared" si="50"/>
        <v>9.92</v>
      </c>
      <c r="DC402">
        <f t="shared" si="51"/>
        <v>0</v>
      </c>
    </row>
    <row r="403" spans="1:107" x14ac:dyDescent="0.2">
      <c r="A403">
        <f>ROW(Source!A240)</f>
        <v>240</v>
      </c>
      <c r="B403">
        <v>47636896</v>
      </c>
      <c r="C403">
        <v>47639611</v>
      </c>
      <c r="D403">
        <v>36806583</v>
      </c>
      <c r="E403">
        <v>1</v>
      </c>
      <c r="F403">
        <v>1</v>
      </c>
      <c r="G403">
        <v>1</v>
      </c>
      <c r="H403">
        <v>3</v>
      </c>
      <c r="I403" t="s">
        <v>961</v>
      </c>
      <c r="J403" t="s">
        <v>962</v>
      </c>
      <c r="K403" t="s">
        <v>963</v>
      </c>
      <c r="L403">
        <v>1348</v>
      </c>
      <c r="N403">
        <v>1009</v>
      </c>
      <c r="O403" t="s">
        <v>19</v>
      </c>
      <c r="P403" t="s">
        <v>19</v>
      </c>
      <c r="Q403">
        <v>1000</v>
      </c>
      <c r="W403">
        <v>0</v>
      </c>
      <c r="X403">
        <v>-1941211022</v>
      </c>
      <c r="Y403">
        <v>2E-3</v>
      </c>
      <c r="AA403">
        <v>657</v>
      </c>
      <c r="AB403">
        <v>0</v>
      </c>
      <c r="AC403">
        <v>0</v>
      </c>
      <c r="AD403">
        <v>0</v>
      </c>
      <c r="AE403">
        <v>657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2E-3</v>
      </c>
      <c r="AU403" t="s">
        <v>3</v>
      </c>
      <c r="AV403">
        <v>0</v>
      </c>
      <c r="AW403">
        <v>2</v>
      </c>
      <c r="AX403">
        <v>47639616</v>
      </c>
      <c r="AY403">
        <v>1</v>
      </c>
      <c r="AZ403">
        <v>0</v>
      </c>
      <c r="BA403">
        <v>397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Y403*Source!I240</f>
        <v>2E-3</v>
      </c>
      <c r="CY403">
        <f>AA403</f>
        <v>657</v>
      </c>
      <c r="CZ403">
        <f>AE403</f>
        <v>657</v>
      </c>
      <c r="DA403">
        <f>AI403</f>
        <v>1</v>
      </c>
      <c r="DB403">
        <f t="shared" si="50"/>
        <v>1.31</v>
      </c>
      <c r="DC403">
        <f t="shared" si="51"/>
        <v>0</v>
      </c>
    </row>
    <row r="404" spans="1:107" x14ac:dyDescent="0.2">
      <c r="A404">
        <f>ROW(Source!A240)</f>
        <v>240</v>
      </c>
      <c r="B404">
        <v>47636896</v>
      </c>
      <c r="C404">
        <v>47639611</v>
      </c>
      <c r="D404">
        <v>36825773</v>
      </c>
      <c r="E404">
        <v>1</v>
      </c>
      <c r="F404">
        <v>1</v>
      </c>
      <c r="G404">
        <v>1</v>
      </c>
      <c r="H404">
        <v>3</v>
      </c>
      <c r="I404" t="s">
        <v>296</v>
      </c>
      <c r="J404" t="s">
        <v>298</v>
      </c>
      <c r="K404" t="s">
        <v>297</v>
      </c>
      <c r="L404">
        <v>1348</v>
      </c>
      <c r="N404">
        <v>1009</v>
      </c>
      <c r="O404" t="s">
        <v>19</v>
      </c>
      <c r="P404" t="s">
        <v>19</v>
      </c>
      <c r="Q404">
        <v>1000</v>
      </c>
      <c r="W404">
        <v>0</v>
      </c>
      <c r="X404">
        <v>1974734235</v>
      </c>
      <c r="Y404">
        <v>2.1000000000000001E-2</v>
      </c>
      <c r="AA404">
        <v>6671.97</v>
      </c>
      <c r="AB404">
        <v>0</v>
      </c>
      <c r="AC404">
        <v>0</v>
      </c>
      <c r="AD404">
        <v>0</v>
      </c>
      <c r="AE404">
        <v>6671.97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3</v>
      </c>
      <c r="AT404">
        <v>2.1000000000000001E-2</v>
      </c>
      <c r="AU404" t="s">
        <v>3</v>
      </c>
      <c r="AV404">
        <v>0</v>
      </c>
      <c r="AW404">
        <v>1</v>
      </c>
      <c r="AX404">
        <v>-1</v>
      </c>
      <c r="AY404">
        <v>0</v>
      </c>
      <c r="AZ404">
        <v>0</v>
      </c>
      <c r="BA404" t="s">
        <v>3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Y404*Source!I240</f>
        <v>2.1000000000000001E-2</v>
      </c>
      <c r="CY404">
        <f>AA404</f>
        <v>6671.97</v>
      </c>
      <c r="CZ404">
        <f>AE404</f>
        <v>6671.97</v>
      </c>
      <c r="DA404">
        <f>AI404</f>
        <v>1</v>
      </c>
      <c r="DB404">
        <f t="shared" si="50"/>
        <v>140.11000000000001</v>
      </c>
      <c r="DC404">
        <f t="shared" si="51"/>
        <v>0</v>
      </c>
    </row>
    <row r="405" spans="1:107" x14ac:dyDescent="0.2">
      <c r="A405">
        <f>ROW(Source!A240)</f>
        <v>240</v>
      </c>
      <c r="B405">
        <v>47636896</v>
      </c>
      <c r="C405">
        <v>47639611</v>
      </c>
      <c r="D405">
        <v>36838583</v>
      </c>
      <c r="E405">
        <v>1</v>
      </c>
      <c r="F405">
        <v>1</v>
      </c>
      <c r="G405">
        <v>1</v>
      </c>
      <c r="H405">
        <v>3</v>
      </c>
      <c r="I405" t="s">
        <v>964</v>
      </c>
      <c r="J405" t="s">
        <v>965</v>
      </c>
      <c r="K405" t="s">
        <v>966</v>
      </c>
      <c r="L405">
        <v>1348</v>
      </c>
      <c r="N405">
        <v>1009</v>
      </c>
      <c r="O405" t="s">
        <v>19</v>
      </c>
      <c r="P405" t="s">
        <v>19</v>
      </c>
      <c r="Q405">
        <v>1000</v>
      </c>
      <c r="W405">
        <v>0</v>
      </c>
      <c r="X405">
        <v>1149200523</v>
      </c>
      <c r="Y405">
        <v>1E-4</v>
      </c>
      <c r="AA405">
        <v>28300.400000000001</v>
      </c>
      <c r="AB405">
        <v>0</v>
      </c>
      <c r="AC405">
        <v>0</v>
      </c>
      <c r="AD405">
        <v>0</v>
      </c>
      <c r="AE405">
        <v>28300.400000000001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1E-4</v>
      </c>
      <c r="AU405" t="s">
        <v>3</v>
      </c>
      <c r="AV405">
        <v>0</v>
      </c>
      <c r="AW405">
        <v>2</v>
      </c>
      <c r="AX405">
        <v>47639617</v>
      </c>
      <c r="AY405">
        <v>1</v>
      </c>
      <c r="AZ405">
        <v>0</v>
      </c>
      <c r="BA405">
        <v>398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Y405*Source!I240</f>
        <v>1E-4</v>
      </c>
      <c r="CY405">
        <f>AA405</f>
        <v>28300.400000000001</v>
      </c>
      <c r="CZ405">
        <f>AE405</f>
        <v>28300.400000000001</v>
      </c>
      <c r="DA405">
        <f>AI405</f>
        <v>1</v>
      </c>
      <c r="DB405">
        <f t="shared" si="50"/>
        <v>2.83</v>
      </c>
      <c r="DC405">
        <f t="shared" si="51"/>
        <v>0</v>
      </c>
    </row>
    <row r="406" spans="1:107" x14ac:dyDescent="0.2">
      <c r="A406">
        <f>ROW(Source!A240)</f>
        <v>240</v>
      </c>
      <c r="B406">
        <v>47636896</v>
      </c>
      <c r="C406">
        <v>47639611</v>
      </c>
      <c r="D406">
        <v>36799065</v>
      </c>
      <c r="E406">
        <v>17</v>
      </c>
      <c r="F406">
        <v>1</v>
      </c>
      <c r="G406">
        <v>1</v>
      </c>
      <c r="H406">
        <v>3</v>
      </c>
      <c r="I406" t="s">
        <v>899</v>
      </c>
      <c r="J406" t="s">
        <v>3</v>
      </c>
      <c r="K406" t="s">
        <v>900</v>
      </c>
      <c r="L406">
        <v>1374</v>
      </c>
      <c r="N406">
        <v>1013</v>
      </c>
      <c r="O406" t="s">
        <v>901</v>
      </c>
      <c r="P406" t="s">
        <v>901</v>
      </c>
      <c r="Q406">
        <v>1</v>
      </c>
      <c r="W406">
        <v>0</v>
      </c>
      <c r="X406">
        <v>-1731369543</v>
      </c>
      <c r="Y406">
        <v>0.59</v>
      </c>
      <c r="AA406">
        <v>1</v>
      </c>
      <c r="AB406">
        <v>0</v>
      </c>
      <c r="AC406">
        <v>0</v>
      </c>
      <c r="AD406">
        <v>0</v>
      </c>
      <c r="AE406">
        <v>1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0.59</v>
      </c>
      <c r="AU406" t="s">
        <v>3</v>
      </c>
      <c r="AV406">
        <v>0</v>
      </c>
      <c r="AW406">
        <v>2</v>
      </c>
      <c r="AX406">
        <v>47639619</v>
      </c>
      <c r="AY406">
        <v>1</v>
      </c>
      <c r="AZ406">
        <v>0</v>
      </c>
      <c r="BA406">
        <v>400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Y406*Source!I240</f>
        <v>0.59</v>
      </c>
      <c r="CY406">
        <f>AA406</f>
        <v>1</v>
      </c>
      <c r="CZ406">
        <f>AE406</f>
        <v>1</v>
      </c>
      <c r="DA406">
        <f>AI406</f>
        <v>1</v>
      </c>
      <c r="DB406">
        <f t="shared" si="50"/>
        <v>0.59</v>
      </c>
      <c r="DC406">
        <f t="shared" si="51"/>
        <v>0</v>
      </c>
    </row>
    <row r="407" spans="1:107" x14ac:dyDescent="0.2">
      <c r="A407">
        <f>ROW(Source!A241)</f>
        <v>241</v>
      </c>
      <c r="B407">
        <v>47641669</v>
      </c>
      <c r="C407">
        <v>47639611</v>
      </c>
      <c r="D407">
        <v>37071037</v>
      </c>
      <c r="E407">
        <v>1</v>
      </c>
      <c r="F407">
        <v>1</v>
      </c>
      <c r="G407">
        <v>1</v>
      </c>
      <c r="H407">
        <v>1</v>
      </c>
      <c r="I407" t="s">
        <v>956</v>
      </c>
      <c r="J407" t="s">
        <v>3</v>
      </c>
      <c r="K407" t="s">
        <v>957</v>
      </c>
      <c r="L407">
        <v>1191</v>
      </c>
      <c r="N407">
        <v>1013</v>
      </c>
      <c r="O407" t="s">
        <v>770</v>
      </c>
      <c r="P407" t="s">
        <v>770</v>
      </c>
      <c r="Q407">
        <v>1</v>
      </c>
      <c r="W407">
        <v>0</v>
      </c>
      <c r="X407">
        <v>1069510174</v>
      </c>
      <c r="Y407">
        <v>3.09</v>
      </c>
      <c r="AA407">
        <v>0</v>
      </c>
      <c r="AB407">
        <v>0</v>
      </c>
      <c r="AC407">
        <v>0</v>
      </c>
      <c r="AD407">
        <v>9.6199999999999992</v>
      </c>
      <c r="AE407">
        <v>0</v>
      </c>
      <c r="AF407">
        <v>0</v>
      </c>
      <c r="AG407">
        <v>0</v>
      </c>
      <c r="AH407">
        <v>9.6199999999999992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3.09</v>
      </c>
      <c r="AU407" t="s">
        <v>3</v>
      </c>
      <c r="AV407">
        <v>1</v>
      </c>
      <c r="AW407">
        <v>2</v>
      </c>
      <c r="AX407">
        <v>47639612</v>
      </c>
      <c r="AY407">
        <v>1</v>
      </c>
      <c r="AZ407">
        <v>0</v>
      </c>
      <c r="BA407">
        <v>401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Y407*Source!I241</f>
        <v>3.09</v>
      </c>
      <c r="CY407">
        <f>AD407</f>
        <v>9.6199999999999992</v>
      </c>
      <c r="CZ407">
        <f>AH407</f>
        <v>9.6199999999999992</v>
      </c>
      <c r="DA407">
        <f>AL407</f>
        <v>1</v>
      </c>
      <c r="DB407">
        <f t="shared" si="50"/>
        <v>29.73</v>
      </c>
      <c r="DC407">
        <f t="shared" si="51"/>
        <v>0</v>
      </c>
    </row>
    <row r="408" spans="1:107" x14ac:dyDescent="0.2">
      <c r="A408">
        <f>ROW(Source!A241)</f>
        <v>241</v>
      </c>
      <c r="B408">
        <v>47641669</v>
      </c>
      <c r="C408">
        <v>47639611</v>
      </c>
      <c r="D408">
        <v>37064876</v>
      </c>
      <c r="E408">
        <v>1</v>
      </c>
      <c r="F408">
        <v>1</v>
      </c>
      <c r="G408">
        <v>1</v>
      </c>
      <c r="H408">
        <v>1</v>
      </c>
      <c r="I408" t="s">
        <v>771</v>
      </c>
      <c r="J408" t="s">
        <v>3</v>
      </c>
      <c r="K408" t="s">
        <v>772</v>
      </c>
      <c r="L408">
        <v>1191</v>
      </c>
      <c r="N408">
        <v>1013</v>
      </c>
      <c r="O408" t="s">
        <v>770</v>
      </c>
      <c r="P408" t="s">
        <v>770</v>
      </c>
      <c r="Q408">
        <v>1</v>
      </c>
      <c r="W408">
        <v>0</v>
      </c>
      <c r="X408">
        <v>-1417349443</v>
      </c>
      <c r="Y408">
        <v>0.03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0.03</v>
      </c>
      <c r="AU408" t="s">
        <v>3</v>
      </c>
      <c r="AV408">
        <v>2</v>
      </c>
      <c r="AW408">
        <v>2</v>
      </c>
      <c r="AX408">
        <v>47639613</v>
      </c>
      <c r="AY408">
        <v>1</v>
      </c>
      <c r="AZ408">
        <v>0</v>
      </c>
      <c r="BA408">
        <v>402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Y408*Source!I241</f>
        <v>0.03</v>
      </c>
      <c r="CY408">
        <f>AD408</f>
        <v>0</v>
      </c>
      <c r="CZ408">
        <f>AH408</f>
        <v>0</v>
      </c>
      <c r="DA408">
        <f>AL408</f>
        <v>1</v>
      </c>
      <c r="DB408">
        <f t="shared" si="50"/>
        <v>0</v>
      </c>
      <c r="DC408">
        <f t="shared" si="51"/>
        <v>0</v>
      </c>
    </row>
    <row r="409" spans="1:107" x14ac:dyDescent="0.2">
      <c r="A409">
        <f>ROW(Source!A241)</f>
        <v>241</v>
      </c>
      <c r="B409">
        <v>47641669</v>
      </c>
      <c r="C409">
        <v>47639611</v>
      </c>
      <c r="D409">
        <v>36883554</v>
      </c>
      <c r="E409">
        <v>1</v>
      </c>
      <c r="F409">
        <v>1</v>
      </c>
      <c r="G409">
        <v>1</v>
      </c>
      <c r="H409">
        <v>2</v>
      </c>
      <c r="I409" t="s">
        <v>780</v>
      </c>
      <c r="J409" t="s">
        <v>781</v>
      </c>
      <c r="K409" t="s">
        <v>782</v>
      </c>
      <c r="L409">
        <v>1368</v>
      </c>
      <c r="N409">
        <v>1011</v>
      </c>
      <c r="O409" t="s">
        <v>776</v>
      </c>
      <c r="P409" t="s">
        <v>776</v>
      </c>
      <c r="Q409">
        <v>1</v>
      </c>
      <c r="W409">
        <v>0</v>
      </c>
      <c r="X409">
        <v>1372534845</v>
      </c>
      <c r="Y409">
        <v>0.03</v>
      </c>
      <c r="AA409">
        <v>0</v>
      </c>
      <c r="AB409">
        <v>65.709999999999994</v>
      </c>
      <c r="AC409">
        <v>11.6</v>
      </c>
      <c r="AD409">
        <v>0</v>
      </c>
      <c r="AE409">
        <v>0</v>
      </c>
      <c r="AF409">
        <v>65.709999999999994</v>
      </c>
      <c r="AG409">
        <v>11.6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0.03</v>
      </c>
      <c r="AU409" t="s">
        <v>3</v>
      </c>
      <c r="AV409">
        <v>0</v>
      </c>
      <c r="AW409">
        <v>2</v>
      </c>
      <c r="AX409">
        <v>47639614</v>
      </c>
      <c r="AY409">
        <v>1</v>
      </c>
      <c r="AZ409">
        <v>0</v>
      </c>
      <c r="BA409">
        <v>403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Y409*Source!I241</f>
        <v>0.03</v>
      </c>
      <c r="CY409">
        <f>AB409</f>
        <v>65.709999999999994</v>
      </c>
      <c r="CZ409">
        <f>AF409</f>
        <v>65.709999999999994</v>
      </c>
      <c r="DA409">
        <f>AJ409</f>
        <v>1</v>
      </c>
      <c r="DB409">
        <f t="shared" si="50"/>
        <v>1.97</v>
      </c>
      <c r="DC409">
        <f t="shared" si="51"/>
        <v>0.35</v>
      </c>
    </row>
    <row r="410" spans="1:107" x14ac:dyDescent="0.2">
      <c r="A410">
        <f>ROW(Source!A241)</f>
        <v>241</v>
      </c>
      <c r="B410">
        <v>47641669</v>
      </c>
      <c r="C410">
        <v>47639611</v>
      </c>
      <c r="D410">
        <v>36804441</v>
      </c>
      <c r="E410">
        <v>1</v>
      </c>
      <c r="F410">
        <v>1</v>
      </c>
      <c r="G410">
        <v>1</v>
      </c>
      <c r="H410">
        <v>3</v>
      </c>
      <c r="I410" t="s">
        <v>958</v>
      </c>
      <c r="J410" t="s">
        <v>959</v>
      </c>
      <c r="K410" t="s">
        <v>960</v>
      </c>
      <c r="L410">
        <v>1346</v>
      </c>
      <c r="N410">
        <v>1009</v>
      </c>
      <c r="O410" t="s">
        <v>585</v>
      </c>
      <c r="P410" t="s">
        <v>585</v>
      </c>
      <c r="Q410">
        <v>1</v>
      </c>
      <c r="W410">
        <v>0</v>
      </c>
      <c r="X410">
        <v>-611590115</v>
      </c>
      <c r="Y410">
        <v>0.38500000000000001</v>
      </c>
      <c r="AA410">
        <v>25.76</v>
      </c>
      <c r="AB410">
        <v>0</v>
      </c>
      <c r="AC410">
        <v>0</v>
      </c>
      <c r="AD410">
        <v>0</v>
      </c>
      <c r="AE410">
        <v>25.76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0.38500000000000001</v>
      </c>
      <c r="AU410" t="s">
        <v>3</v>
      </c>
      <c r="AV410">
        <v>0</v>
      </c>
      <c r="AW410">
        <v>2</v>
      </c>
      <c r="AX410">
        <v>47639615</v>
      </c>
      <c r="AY410">
        <v>1</v>
      </c>
      <c r="AZ410">
        <v>0</v>
      </c>
      <c r="BA410">
        <v>404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Y410*Source!I241</f>
        <v>0.38500000000000001</v>
      </c>
      <c r="CY410">
        <f>AA410</f>
        <v>25.76</v>
      </c>
      <c r="CZ410">
        <f>AE410</f>
        <v>25.76</v>
      </c>
      <c r="DA410">
        <f>AI410</f>
        <v>1</v>
      </c>
      <c r="DB410">
        <f t="shared" si="50"/>
        <v>9.92</v>
      </c>
      <c r="DC410">
        <f t="shared" si="51"/>
        <v>0</v>
      </c>
    </row>
    <row r="411" spans="1:107" x14ac:dyDescent="0.2">
      <c r="A411">
        <f>ROW(Source!A241)</f>
        <v>241</v>
      </c>
      <c r="B411">
        <v>47641669</v>
      </c>
      <c r="C411">
        <v>47639611</v>
      </c>
      <c r="D411">
        <v>36806583</v>
      </c>
      <c r="E411">
        <v>1</v>
      </c>
      <c r="F411">
        <v>1</v>
      </c>
      <c r="G411">
        <v>1</v>
      </c>
      <c r="H411">
        <v>3</v>
      </c>
      <c r="I411" t="s">
        <v>961</v>
      </c>
      <c r="J411" t="s">
        <v>962</v>
      </c>
      <c r="K411" t="s">
        <v>963</v>
      </c>
      <c r="L411">
        <v>1348</v>
      </c>
      <c r="N411">
        <v>1009</v>
      </c>
      <c r="O411" t="s">
        <v>19</v>
      </c>
      <c r="P411" t="s">
        <v>19</v>
      </c>
      <c r="Q411">
        <v>1000</v>
      </c>
      <c r="W411">
        <v>0</v>
      </c>
      <c r="X411">
        <v>-1941211022</v>
      </c>
      <c r="Y411">
        <v>2E-3</v>
      </c>
      <c r="AA411">
        <v>657</v>
      </c>
      <c r="AB411">
        <v>0</v>
      </c>
      <c r="AC411">
        <v>0</v>
      </c>
      <c r="AD411">
        <v>0</v>
      </c>
      <c r="AE411">
        <v>657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2E-3</v>
      </c>
      <c r="AU411" t="s">
        <v>3</v>
      </c>
      <c r="AV411">
        <v>0</v>
      </c>
      <c r="AW411">
        <v>2</v>
      </c>
      <c r="AX411">
        <v>47639616</v>
      </c>
      <c r="AY411">
        <v>1</v>
      </c>
      <c r="AZ411">
        <v>0</v>
      </c>
      <c r="BA411">
        <v>405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Y411*Source!I241</f>
        <v>2E-3</v>
      </c>
      <c r="CY411">
        <f>AA411</f>
        <v>657</v>
      </c>
      <c r="CZ411">
        <f>AE411</f>
        <v>657</v>
      </c>
      <c r="DA411">
        <f>AI411</f>
        <v>1</v>
      </c>
      <c r="DB411">
        <f t="shared" si="50"/>
        <v>1.31</v>
      </c>
      <c r="DC411">
        <f t="shared" si="51"/>
        <v>0</v>
      </c>
    </row>
    <row r="412" spans="1:107" x14ac:dyDescent="0.2">
      <c r="A412">
        <f>ROW(Source!A241)</f>
        <v>241</v>
      </c>
      <c r="B412">
        <v>47641669</v>
      </c>
      <c r="C412">
        <v>47639611</v>
      </c>
      <c r="D412">
        <v>36825773</v>
      </c>
      <c r="E412">
        <v>1</v>
      </c>
      <c r="F412">
        <v>1</v>
      </c>
      <c r="G412">
        <v>1</v>
      </c>
      <c r="H412">
        <v>3</v>
      </c>
      <c r="I412" t="s">
        <v>296</v>
      </c>
      <c r="J412" t="s">
        <v>298</v>
      </c>
      <c r="K412" t="s">
        <v>297</v>
      </c>
      <c r="L412">
        <v>1348</v>
      </c>
      <c r="N412">
        <v>1009</v>
      </c>
      <c r="O412" t="s">
        <v>19</v>
      </c>
      <c r="P412" t="s">
        <v>19</v>
      </c>
      <c r="Q412">
        <v>1000</v>
      </c>
      <c r="W412">
        <v>0</v>
      </c>
      <c r="X412">
        <v>1974734235</v>
      </c>
      <c r="Y412">
        <v>2.1000000000000001E-2</v>
      </c>
      <c r="AA412">
        <v>6671.97</v>
      </c>
      <c r="AB412">
        <v>0</v>
      </c>
      <c r="AC412">
        <v>0</v>
      </c>
      <c r="AD412">
        <v>0</v>
      </c>
      <c r="AE412">
        <v>6671.97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3</v>
      </c>
      <c r="AT412">
        <v>2.1000000000000001E-2</v>
      </c>
      <c r="AU412" t="s">
        <v>3</v>
      </c>
      <c r="AV412">
        <v>0</v>
      </c>
      <c r="AW412">
        <v>1</v>
      </c>
      <c r="AX412">
        <v>-1</v>
      </c>
      <c r="AY412">
        <v>0</v>
      </c>
      <c r="AZ412">
        <v>0</v>
      </c>
      <c r="BA412" t="s">
        <v>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Y412*Source!I241</f>
        <v>2.1000000000000001E-2</v>
      </c>
      <c r="CY412">
        <f>AA412</f>
        <v>6671.97</v>
      </c>
      <c r="CZ412">
        <f>AE412</f>
        <v>6671.97</v>
      </c>
      <c r="DA412">
        <f>AI412</f>
        <v>1</v>
      </c>
      <c r="DB412">
        <f t="shared" si="50"/>
        <v>140.11000000000001</v>
      </c>
      <c r="DC412">
        <f t="shared" si="51"/>
        <v>0</v>
      </c>
    </row>
    <row r="413" spans="1:107" x14ac:dyDescent="0.2">
      <c r="A413">
        <f>ROW(Source!A241)</f>
        <v>241</v>
      </c>
      <c r="B413">
        <v>47641669</v>
      </c>
      <c r="C413">
        <v>47639611</v>
      </c>
      <c r="D413">
        <v>36838583</v>
      </c>
      <c r="E413">
        <v>1</v>
      </c>
      <c r="F413">
        <v>1</v>
      </c>
      <c r="G413">
        <v>1</v>
      </c>
      <c r="H413">
        <v>3</v>
      </c>
      <c r="I413" t="s">
        <v>964</v>
      </c>
      <c r="J413" t="s">
        <v>965</v>
      </c>
      <c r="K413" t="s">
        <v>966</v>
      </c>
      <c r="L413">
        <v>1348</v>
      </c>
      <c r="N413">
        <v>1009</v>
      </c>
      <c r="O413" t="s">
        <v>19</v>
      </c>
      <c r="P413" t="s">
        <v>19</v>
      </c>
      <c r="Q413">
        <v>1000</v>
      </c>
      <c r="W413">
        <v>0</v>
      </c>
      <c r="X413">
        <v>1149200523</v>
      </c>
      <c r="Y413">
        <v>1E-4</v>
      </c>
      <c r="AA413">
        <v>28300.400000000001</v>
      </c>
      <c r="AB413">
        <v>0</v>
      </c>
      <c r="AC413">
        <v>0</v>
      </c>
      <c r="AD413">
        <v>0</v>
      </c>
      <c r="AE413">
        <v>28300.400000000001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1E-4</v>
      </c>
      <c r="AU413" t="s">
        <v>3</v>
      </c>
      <c r="AV413">
        <v>0</v>
      </c>
      <c r="AW413">
        <v>2</v>
      </c>
      <c r="AX413">
        <v>47639617</v>
      </c>
      <c r="AY413">
        <v>1</v>
      </c>
      <c r="AZ413">
        <v>0</v>
      </c>
      <c r="BA413">
        <v>406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Y413*Source!I241</f>
        <v>1E-4</v>
      </c>
      <c r="CY413">
        <f>AA413</f>
        <v>28300.400000000001</v>
      </c>
      <c r="CZ413">
        <f>AE413</f>
        <v>28300.400000000001</v>
      </c>
      <c r="DA413">
        <f>AI413</f>
        <v>1</v>
      </c>
      <c r="DB413">
        <f t="shared" si="50"/>
        <v>2.83</v>
      </c>
      <c r="DC413">
        <f t="shared" si="51"/>
        <v>0</v>
      </c>
    </row>
    <row r="414" spans="1:107" x14ac:dyDescent="0.2">
      <c r="A414">
        <f>ROW(Source!A241)</f>
        <v>241</v>
      </c>
      <c r="B414">
        <v>47641669</v>
      </c>
      <c r="C414">
        <v>47639611</v>
      </c>
      <c r="D414">
        <v>36799065</v>
      </c>
      <c r="E414">
        <v>17</v>
      </c>
      <c r="F414">
        <v>1</v>
      </c>
      <c r="G414">
        <v>1</v>
      </c>
      <c r="H414">
        <v>3</v>
      </c>
      <c r="I414" t="s">
        <v>899</v>
      </c>
      <c r="J414" t="s">
        <v>3</v>
      </c>
      <c r="K414" t="s">
        <v>900</v>
      </c>
      <c r="L414">
        <v>1374</v>
      </c>
      <c r="N414">
        <v>1013</v>
      </c>
      <c r="O414" t="s">
        <v>901</v>
      </c>
      <c r="P414" t="s">
        <v>901</v>
      </c>
      <c r="Q414">
        <v>1</v>
      </c>
      <c r="W414">
        <v>0</v>
      </c>
      <c r="X414">
        <v>-1731369543</v>
      </c>
      <c r="Y414">
        <v>0.59</v>
      </c>
      <c r="AA414">
        <v>1</v>
      </c>
      <c r="AB414">
        <v>0</v>
      </c>
      <c r="AC414">
        <v>0</v>
      </c>
      <c r="AD414">
        <v>0</v>
      </c>
      <c r="AE414">
        <v>1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0.59</v>
      </c>
      <c r="AU414" t="s">
        <v>3</v>
      </c>
      <c r="AV414">
        <v>0</v>
      </c>
      <c r="AW414">
        <v>2</v>
      </c>
      <c r="AX414">
        <v>47639619</v>
      </c>
      <c r="AY414">
        <v>1</v>
      </c>
      <c r="AZ414">
        <v>0</v>
      </c>
      <c r="BA414">
        <v>408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Y414*Source!I241</f>
        <v>0.59</v>
      </c>
      <c r="CY414">
        <f>AA414</f>
        <v>1</v>
      </c>
      <c r="CZ414">
        <f>AE414</f>
        <v>1</v>
      </c>
      <c r="DA414">
        <f>AI414</f>
        <v>1</v>
      </c>
      <c r="DB414">
        <f t="shared" si="50"/>
        <v>0.59</v>
      </c>
      <c r="DC414">
        <f t="shared" si="51"/>
        <v>0</v>
      </c>
    </row>
    <row r="415" spans="1:107" x14ac:dyDescent="0.2">
      <c r="A415">
        <f>ROW(Source!A244)</f>
        <v>244</v>
      </c>
      <c r="B415">
        <v>47636896</v>
      </c>
      <c r="C415">
        <v>47639621</v>
      </c>
      <c r="D415">
        <v>37065248</v>
      </c>
      <c r="E415">
        <v>1</v>
      </c>
      <c r="F415">
        <v>1</v>
      </c>
      <c r="G415">
        <v>1</v>
      </c>
      <c r="H415">
        <v>1</v>
      </c>
      <c r="I415" t="s">
        <v>768</v>
      </c>
      <c r="J415" t="s">
        <v>3</v>
      </c>
      <c r="K415" t="s">
        <v>769</v>
      </c>
      <c r="L415">
        <v>1191</v>
      </c>
      <c r="N415">
        <v>1013</v>
      </c>
      <c r="O415" t="s">
        <v>770</v>
      </c>
      <c r="P415" t="s">
        <v>770</v>
      </c>
      <c r="Q415">
        <v>1</v>
      </c>
      <c r="W415">
        <v>0</v>
      </c>
      <c r="X415">
        <v>-400197608</v>
      </c>
      <c r="Y415">
        <v>1.17</v>
      </c>
      <c r="AA415">
        <v>0</v>
      </c>
      <c r="AB415">
        <v>0</v>
      </c>
      <c r="AC415">
        <v>0</v>
      </c>
      <c r="AD415">
        <v>8.5299999999999994</v>
      </c>
      <c r="AE415">
        <v>0</v>
      </c>
      <c r="AF415">
        <v>0</v>
      </c>
      <c r="AG415">
        <v>0</v>
      </c>
      <c r="AH415">
        <v>8.5299999999999994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1.17</v>
      </c>
      <c r="AU415" t="s">
        <v>3</v>
      </c>
      <c r="AV415">
        <v>1</v>
      </c>
      <c r="AW415">
        <v>2</v>
      </c>
      <c r="AX415">
        <v>47639622</v>
      </c>
      <c r="AY415">
        <v>1</v>
      </c>
      <c r="AZ415">
        <v>0</v>
      </c>
      <c r="BA415">
        <v>409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Y415*Source!I244</f>
        <v>1.17</v>
      </c>
      <c r="CY415">
        <f>AD415</f>
        <v>8.5299999999999994</v>
      </c>
      <c r="CZ415">
        <f>AH415</f>
        <v>8.5299999999999994</v>
      </c>
      <c r="DA415">
        <f>AL415</f>
        <v>1</v>
      </c>
      <c r="DB415">
        <f t="shared" si="50"/>
        <v>9.98</v>
      </c>
      <c r="DC415">
        <f t="shared" si="51"/>
        <v>0</v>
      </c>
    </row>
    <row r="416" spans="1:107" x14ac:dyDescent="0.2">
      <c r="A416">
        <f>ROW(Source!A244)</f>
        <v>244</v>
      </c>
      <c r="B416">
        <v>47636896</v>
      </c>
      <c r="C416">
        <v>47639621</v>
      </c>
      <c r="D416">
        <v>37064876</v>
      </c>
      <c r="E416">
        <v>1</v>
      </c>
      <c r="F416">
        <v>1</v>
      </c>
      <c r="G416">
        <v>1</v>
      </c>
      <c r="H416">
        <v>1</v>
      </c>
      <c r="I416" t="s">
        <v>771</v>
      </c>
      <c r="J416" t="s">
        <v>3</v>
      </c>
      <c r="K416" t="s">
        <v>772</v>
      </c>
      <c r="L416">
        <v>1191</v>
      </c>
      <c r="N416">
        <v>1013</v>
      </c>
      <c r="O416" t="s">
        <v>770</v>
      </c>
      <c r="P416" t="s">
        <v>770</v>
      </c>
      <c r="Q416">
        <v>1</v>
      </c>
      <c r="W416">
        <v>0</v>
      </c>
      <c r="X416">
        <v>-1417349443</v>
      </c>
      <c r="Y416">
        <v>0.41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0.41</v>
      </c>
      <c r="AU416" t="s">
        <v>3</v>
      </c>
      <c r="AV416">
        <v>2</v>
      </c>
      <c r="AW416">
        <v>2</v>
      </c>
      <c r="AX416">
        <v>47639623</v>
      </c>
      <c r="AY416">
        <v>1</v>
      </c>
      <c r="AZ416">
        <v>0</v>
      </c>
      <c r="BA416">
        <v>410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Y416*Source!I244</f>
        <v>0.41</v>
      </c>
      <c r="CY416">
        <f>AD416</f>
        <v>0</v>
      </c>
      <c r="CZ416">
        <f>AH416</f>
        <v>0</v>
      </c>
      <c r="DA416">
        <f>AL416</f>
        <v>1</v>
      </c>
      <c r="DB416">
        <f t="shared" si="50"/>
        <v>0</v>
      </c>
      <c r="DC416">
        <f t="shared" si="51"/>
        <v>0</v>
      </c>
    </row>
    <row r="417" spans="1:107" x14ac:dyDescent="0.2">
      <c r="A417">
        <f>ROW(Source!A244)</f>
        <v>244</v>
      </c>
      <c r="B417">
        <v>47636896</v>
      </c>
      <c r="C417">
        <v>47639621</v>
      </c>
      <c r="D417">
        <v>36882159</v>
      </c>
      <c r="E417">
        <v>1</v>
      </c>
      <c r="F417">
        <v>1</v>
      </c>
      <c r="G417">
        <v>1</v>
      </c>
      <c r="H417">
        <v>2</v>
      </c>
      <c r="I417" t="s">
        <v>773</v>
      </c>
      <c r="J417" t="s">
        <v>774</v>
      </c>
      <c r="K417" t="s">
        <v>775</v>
      </c>
      <c r="L417">
        <v>1368</v>
      </c>
      <c r="N417">
        <v>1011</v>
      </c>
      <c r="O417" t="s">
        <v>776</v>
      </c>
      <c r="P417" t="s">
        <v>776</v>
      </c>
      <c r="Q417">
        <v>1</v>
      </c>
      <c r="W417">
        <v>0</v>
      </c>
      <c r="X417">
        <v>-1718674368</v>
      </c>
      <c r="Y417">
        <v>0.09</v>
      </c>
      <c r="AA417">
        <v>0</v>
      </c>
      <c r="AB417">
        <v>111.99</v>
      </c>
      <c r="AC417">
        <v>13.5</v>
      </c>
      <c r="AD417">
        <v>0</v>
      </c>
      <c r="AE417">
        <v>0</v>
      </c>
      <c r="AF417">
        <v>111.99</v>
      </c>
      <c r="AG417">
        <v>13.5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0.09</v>
      </c>
      <c r="AU417" t="s">
        <v>3</v>
      </c>
      <c r="AV417">
        <v>0</v>
      </c>
      <c r="AW417">
        <v>2</v>
      </c>
      <c r="AX417">
        <v>47639624</v>
      </c>
      <c r="AY417">
        <v>1</v>
      </c>
      <c r="AZ417">
        <v>0</v>
      </c>
      <c r="BA417">
        <v>411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Y417*Source!I244</f>
        <v>0.09</v>
      </c>
      <c r="CY417">
        <f>AB417</f>
        <v>111.99</v>
      </c>
      <c r="CZ417">
        <f>AF417</f>
        <v>111.99</v>
      </c>
      <c r="DA417">
        <f>AJ417</f>
        <v>1</v>
      </c>
      <c r="DB417">
        <f t="shared" si="50"/>
        <v>10.08</v>
      </c>
      <c r="DC417">
        <f t="shared" si="51"/>
        <v>1.22</v>
      </c>
    </row>
    <row r="418" spans="1:107" x14ac:dyDescent="0.2">
      <c r="A418">
        <f>ROW(Source!A244)</f>
        <v>244</v>
      </c>
      <c r="B418">
        <v>47636896</v>
      </c>
      <c r="C418">
        <v>47639621</v>
      </c>
      <c r="D418">
        <v>36882492</v>
      </c>
      <c r="E418">
        <v>1</v>
      </c>
      <c r="F418">
        <v>1</v>
      </c>
      <c r="G418">
        <v>1</v>
      </c>
      <c r="H418">
        <v>2</v>
      </c>
      <c r="I418" t="s">
        <v>884</v>
      </c>
      <c r="J418" t="s">
        <v>885</v>
      </c>
      <c r="K418" t="s">
        <v>886</v>
      </c>
      <c r="L418">
        <v>1368</v>
      </c>
      <c r="N418">
        <v>1011</v>
      </c>
      <c r="O418" t="s">
        <v>776</v>
      </c>
      <c r="P418" t="s">
        <v>776</v>
      </c>
      <c r="Q418">
        <v>1</v>
      </c>
      <c r="W418">
        <v>0</v>
      </c>
      <c r="X418">
        <v>1599745326</v>
      </c>
      <c r="Y418">
        <v>0.23</v>
      </c>
      <c r="AA418">
        <v>0</v>
      </c>
      <c r="AB418">
        <v>142.69999999999999</v>
      </c>
      <c r="AC418">
        <v>13.5</v>
      </c>
      <c r="AD418">
        <v>0</v>
      </c>
      <c r="AE418">
        <v>0</v>
      </c>
      <c r="AF418">
        <v>142.69999999999999</v>
      </c>
      <c r="AG418">
        <v>13.5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0.23</v>
      </c>
      <c r="AU418" t="s">
        <v>3</v>
      </c>
      <c r="AV418">
        <v>0</v>
      </c>
      <c r="AW418">
        <v>2</v>
      </c>
      <c r="AX418">
        <v>47639625</v>
      </c>
      <c r="AY418">
        <v>1</v>
      </c>
      <c r="AZ418">
        <v>0</v>
      </c>
      <c r="BA418">
        <v>412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Y418*Source!I244</f>
        <v>0.23</v>
      </c>
      <c r="CY418">
        <f>AB418</f>
        <v>142.69999999999999</v>
      </c>
      <c r="CZ418">
        <f>AF418</f>
        <v>142.69999999999999</v>
      </c>
      <c r="DA418">
        <f>AJ418</f>
        <v>1</v>
      </c>
      <c r="DB418">
        <f t="shared" si="50"/>
        <v>32.82</v>
      </c>
      <c r="DC418">
        <f t="shared" si="51"/>
        <v>3.11</v>
      </c>
    </row>
    <row r="419" spans="1:107" x14ac:dyDescent="0.2">
      <c r="A419">
        <f>ROW(Source!A244)</f>
        <v>244</v>
      </c>
      <c r="B419">
        <v>47636896</v>
      </c>
      <c r="C419">
        <v>47639621</v>
      </c>
      <c r="D419">
        <v>36883554</v>
      </c>
      <c r="E419">
        <v>1</v>
      </c>
      <c r="F419">
        <v>1</v>
      </c>
      <c r="G419">
        <v>1</v>
      </c>
      <c r="H419">
        <v>2</v>
      </c>
      <c r="I419" t="s">
        <v>780</v>
      </c>
      <c r="J419" t="s">
        <v>781</v>
      </c>
      <c r="K419" t="s">
        <v>782</v>
      </c>
      <c r="L419">
        <v>1368</v>
      </c>
      <c r="N419">
        <v>1011</v>
      </c>
      <c r="O419" t="s">
        <v>776</v>
      </c>
      <c r="P419" t="s">
        <v>776</v>
      </c>
      <c r="Q419">
        <v>1</v>
      </c>
      <c r="W419">
        <v>0</v>
      </c>
      <c r="X419">
        <v>1372534845</v>
      </c>
      <c r="Y419">
        <v>0.09</v>
      </c>
      <c r="AA419">
        <v>0</v>
      </c>
      <c r="AB419">
        <v>65.709999999999994</v>
      </c>
      <c r="AC419">
        <v>11.6</v>
      </c>
      <c r="AD419">
        <v>0</v>
      </c>
      <c r="AE419">
        <v>0</v>
      </c>
      <c r="AF419">
        <v>65.709999999999994</v>
      </c>
      <c r="AG419">
        <v>11.6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0.09</v>
      </c>
      <c r="AU419" t="s">
        <v>3</v>
      </c>
      <c r="AV419">
        <v>0</v>
      </c>
      <c r="AW419">
        <v>2</v>
      </c>
      <c r="AX419">
        <v>47639626</v>
      </c>
      <c r="AY419">
        <v>1</v>
      </c>
      <c r="AZ419">
        <v>0</v>
      </c>
      <c r="BA419">
        <v>413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Y419*Source!I244</f>
        <v>0.09</v>
      </c>
      <c r="CY419">
        <f>AB419</f>
        <v>65.709999999999994</v>
      </c>
      <c r="CZ419">
        <f>AF419</f>
        <v>65.709999999999994</v>
      </c>
      <c r="DA419">
        <f>AJ419</f>
        <v>1</v>
      </c>
      <c r="DB419">
        <f t="shared" si="50"/>
        <v>5.91</v>
      </c>
      <c r="DC419">
        <f t="shared" si="51"/>
        <v>1.04</v>
      </c>
    </row>
    <row r="420" spans="1:107" x14ac:dyDescent="0.2">
      <c r="A420">
        <f>ROW(Source!A244)</f>
        <v>244</v>
      </c>
      <c r="B420">
        <v>47636896</v>
      </c>
      <c r="C420">
        <v>47639621</v>
      </c>
      <c r="D420">
        <v>36804441</v>
      </c>
      <c r="E420">
        <v>1</v>
      </c>
      <c r="F420">
        <v>1</v>
      </c>
      <c r="G420">
        <v>1</v>
      </c>
      <c r="H420">
        <v>3</v>
      </c>
      <c r="I420" t="s">
        <v>958</v>
      </c>
      <c r="J420" t="s">
        <v>959</v>
      </c>
      <c r="K420" t="s">
        <v>960</v>
      </c>
      <c r="L420">
        <v>1346</v>
      </c>
      <c r="N420">
        <v>1009</v>
      </c>
      <c r="O420" t="s">
        <v>585</v>
      </c>
      <c r="P420" t="s">
        <v>585</v>
      </c>
      <c r="Q420">
        <v>1</v>
      </c>
      <c r="W420">
        <v>0</v>
      </c>
      <c r="X420">
        <v>-611590115</v>
      </c>
      <c r="Y420">
        <v>0.32</v>
      </c>
      <c r="AA420">
        <v>25.76</v>
      </c>
      <c r="AB420">
        <v>0</v>
      </c>
      <c r="AC420">
        <v>0</v>
      </c>
      <c r="AD420">
        <v>0</v>
      </c>
      <c r="AE420">
        <v>25.76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0.32</v>
      </c>
      <c r="AU420" t="s">
        <v>3</v>
      </c>
      <c r="AV420">
        <v>0</v>
      </c>
      <c r="AW420">
        <v>2</v>
      </c>
      <c r="AX420">
        <v>47639627</v>
      </c>
      <c r="AY420">
        <v>1</v>
      </c>
      <c r="AZ420">
        <v>0</v>
      </c>
      <c r="BA420">
        <v>414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Y420*Source!I244</f>
        <v>0.32</v>
      </c>
      <c r="CY420">
        <f>AA420</f>
        <v>25.76</v>
      </c>
      <c r="CZ420">
        <f>AE420</f>
        <v>25.76</v>
      </c>
      <c r="DA420">
        <f>AI420</f>
        <v>1</v>
      </c>
      <c r="DB420">
        <f t="shared" si="50"/>
        <v>8.24</v>
      </c>
      <c r="DC420">
        <f t="shared" si="51"/>
        <v>0</v>
      </c>
    </row>
    <row r="421" spans="1:107" x14ac:dyDescent="0.2">
      <c r="A421">
        <f>ROW(Source!A244)</f>
        <v>244</v>
      </c>
      <c r="B421">
        <v>47636896</v>
      </c>
      <c r="C421">
        <v>47639621</v>
      </c>
      <c r="D421">
        <v>36799065</v>
      </c>
      <c r="E421">
        <v>17</v>
      </c>
      <c r="F421">
        <v>1</v>
      </c>
      <c r="G421">
        <v>1</v>
      </c>
      <c r="H421">
        <v>3</v>
      </c>
      <c r="I421" t="s">
        <v>899</v>
      </c>
      <c r="J421" t="s">
        <v>3</v>
      </c>
      <c r="K421" t="s">
        <v>900</v>
      </c>
      <c r="L421">
        <v>1374</v>
      </c>
      <c r="N421">
        <v>1013</v>
      </c>
      <c r="O421" t="s">
        <v>901</v>
      </c>
      <c r="P421" t="s">
        <v>901</v>
      </c>
      <c r="Q421">
        <v>1</v>
      </c>
      <c r="W421">
        <v>0</v>
      </c>
      <c r="X421">
        <v>-1731369543</v>
      </c>
      <c r="Y421">
        <v>0.2</v>
      </c>
      <c r="AA421">
        <v>1</v>
      </c>
      <c r="AB421">
        <v>0</v>
      </c>
      <c r="AC421">
        <v>0</v>
      </c>
      <c r="AD421">
        <v>0</v>
      </c>
      <c r="AE421">
        <v>1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0.2</v>
      </c>
      <c r="AU421" t="s">
        <v>3</v>
      </c>
      <c r="AV421">
        <v>0</v>
      </c>
      <c r="AW421">
        <v>2</v>
      </c>
      <c r="AX421">
        <v>47639628</v>
      </c>
      <c r="AY421">
        <v>1</v>
      </c>
      <c r="AZ421">
        <v>0</v>
      </c>
      <c r="BA421">
        <v>415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Y421*Source!I244</f>
        <v>0.2</v>
      </c>
      <c r="CY421">
        <f>AA421</f>
        <v>1</v>
      </c>
      <c r="CZ421">
        <f>AE421</f>
        <v>1</v>
      </c>
      <c r="DA421">
        <f>AI421</f>
        <v>1</v>
      </c>
      <c r="DB421">
        <f t="shared" si="50"/>
        <v>0.2</v>
      </c>
      <c r="DC421">
        <f t="shared" si="51"/>
        <v>0</v>
      </c>
    </row>
    <row r="422" spans="1:107" x14ac:dyDescent="0.2">
      <c r="A422">
        <f>ROW(Source!A244)</f>
        <v>244</v>
      </c>
      <c r="B422">
        <v>47636896</v>
      </c>
      <c r="C422">
        <v>47639621</v>
      </c>
      <c r="D422">
        <v>0</v>
      </c>
      <c r="E422">
        <v>0</v>
      </c>
      <c r="F422">
        <v>1</v>
      </c>
      <c r="G422">
        <v>1</v>
      </c>
      <c r="H422">
        <v>3</v>
      </c>
      <c r="I422" t="s">
        <v>305</v>
      </c>
      <c r="J422" t="s">
        <v>3</v>
      </c>
      <c r="K422" t="s">
        <v>306</v>
      </c>
      <c r="L422">
        <v>1371</v>
      </c>
      <c r="N422">
        <v>1013</v>
      </c>
      <c r="O422" t="s">
        <v>128</v>
      </c>
      <c r="P422" t="s">
        <v>128</v>
      </c>
      <c r="Q422">
        <v>1</v>
      </c>
      <c r="W422">
        <v>0</v>
      </c>
      <c r="X422">
        <v>1587746589</v>
      </c>
      <c r="Y422">
        <v>1</v>
      </c>
      <c r="AA422">
        <v>1649.85</v>
      </c>
      <c r="AB422">
        <v>0</v>
      </c>
      <c r="AC422">
        <v>0</v>
      </c>
      <c r="AD422">
        <v>0</v>
      </c>
      <c r="AE422">
        <v>1649.8476334106729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3</v>
      </c>
      <c r="AT422">
        <v>1</v>
      </c>
      <c r="AU422" t="s">
        <v>3</v>
      </c>
      <c r="AV422">
        <v>0</v>
      </c>
      <c r="AW422">
        <v>1</v>
      </c>
      <c r="AX422">
        <v>-1</v>
      </c>
      <c r="AY422">
        <v>0</v>
      </c>
      <c r="AZ422">
        <v>0</v>
      </c>
      <c r="BA422" t="s">
        <v>3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Y422*Source!I244</f>
        <v>1</v>
      </c>
      <c r="CY422">
        <f>AA422</f>
        <v>1649.85</v>
      </c>
      <c r="CZ422">
        <f>AE422</f>
        <v>1649.8476334106729</v>
      </c>
      <c r="DA422">
        <f>AI422</f>
        <v>1</v>
      </c>
      <c r="DB422">
        <f t="shared" si="50"/>
        <v>1649.85</v>
      </c>
      <c r="DC422">
        <f t="shared" si="51"/>
        <v>0</v>
      </c>
    </row>
    <row r="423" spans="1:107" x14ac:dyDescent="0.2">
      <c r="A423">
        <f>ROW(Source!A245)</f>
        <v>245</v>
      </c>
      <c r="B423">
        <v>47641669</v>
      </c>
      <c r="C423">
        <v>47639621</v>
      </c>
      <c r="D423">
        <v>37065248</v>
      </c>
      <c r="E423">
        <v>1</v>
      </c>
      <c r="F423">
        <v>1</v>
      </c>
      <c r="G423">
        <v>1</v>
      </c>
      <c r="H423">
        <v>1</v>
      </c>
      <c r="I423" t="s">
        <v>768</v>
      </c>
      <c r="J423" t="s">
        <v>3</v>
      </c>
      <c r="K423" t="s">
        <v>769</v>
      </c>
      <c r="L423">
        <v>1191</v>
      </c>
      <c r="N423">
        <v>1013</v>
      </c>
      <c r="O423" t="s">
        <v>770</v>
      </c>
      <c r="P423" t="s">
        <v>770</v>
      </c>
      <c r="Q423">
        <v>1</v>
      </c>
      <c r="W423">
        <v>0</v>
      </c>
      <c r="X423">
        <v>-400197608</v>
      </c>
      <c r="Y423">
        <v>1.17</v>
      </c>
      <c r="AA423">
        <v>0</v>
      </c>
      <c r="AB423">
        <v>0</v>
      </c>
      <c r="AC423">
        <v>0</v>
      </c>
      <c r="AD423">
        <v>8.5299999999999994</v>
      </c>
      <c r="AE423">
        <v>0</v>
      </c>
      <c r="AF423">
        <v>0</v>
      </c>
      <c r="AG423">
        <v>0</v>
      </c>
      <c r="AH423">
        <v>8.5299999999999994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1.17</v>
      </c>
      <c r="AU423" t="s">
        <v>3</v>
      </c>
      <c r="AV423">
        <v>1</v>
      </c>
      <c r="AW423">
        <v>2</v>
      </c>
      <c r="AX423">
        <v>47639622</v>
      </c>
      <c r="AY423">
        <v>1</v>
      </c>
      <c r="AZ423">
        <v>0</v>
      </c>
      <c r="BA423">
        <v>416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Y423*Source!I245</f>
        <v>1.17</v>
      </c>
      <c r="CY423">
        <f>AD423</f>
        <v>8.5299999999999994</v>
      </c>
      <c r="CZ423">
        <f>AH423</f>
        <v>8.5299999999999994</v>
      </c>
      <c r="DA423">
        <f>AL423</f>
        <v>1</v>
      </c>
      <c r="DB423">
        <f t="shared" si="50"/>
        <v>9.98</v>
      </c>
      <c r="DC423">
        <f t="shared" si="51"/>
        <v>0</v>
      </c>
    </row>
    <row r="424" spans="1:107" x14ac:dyDescent="0.2">
      <c r="A424">
        <f>ROW(Source!A245)</f>
        <v>245</v>
      </c>
      <c r="B424">
        <v>47641669</v>
      </c>
      <c r="C424">
        <v>47639621</v>
      </c>
      <c r="D424">
        <v>37064876</v>
      </c>
      <c r="E424">
        <v>1</v>
      </c>
      <c r="F424">
        <v>1</v>
      </c>
      <c r="G424">
        <v>1</v>
      </c>
      <c r="H424">
        <v>1</v>
      </c>
      <c r="I424" t="s">
        <v>771</v>
      </c>
      <c r="J424" t="s">
        <v>3</v>
      </c>
      <c r="K424" t="s">
        <v>772</v>
      </c>
      <c r="L424">
        <v>1191</v>
      </c>
      <c r="N424">
        <v>1013</v>
      </c>
      <c r="O424" t="s">
        <v>770</v>
      </c>
      <c r="P424" t="s">
        <v>770</v>
      </c>
      <c r="Q424">
        <v>1</v>
      </c>
      <c r="W424">
        <v>0</v>
      </c>
      <c r="X424">
        <v>-1417349443</v>
      </c>
      <c r="Y424">
        <v>0.41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0.41</v>
      </c>
      <c r="AU424" t="s">
        <v>3</v>
      </c>
      <c r="AV424">
        <v>2</v>
      </c>
      <c r="AW424">
        <v>2</v>
      </c>
      <c r="AX424">
        <v>47639623</v>
      </c>
      <c r="AY424">
        <v>1</v>
      </c>
      <c r="AZ424">
        <v>0</v>
      </c>
      <c r="BA424">
        <v>417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Y424*Source!I245</f>
        <v>0.41</v>
      </c>
      <c r="CY424">
        <f>AD424</f>
        <v>0</v>
      </c>
      <c r="CZ424">
        <f>AH424</f>
        <v>0</v>
      </c>
      <c r="DA424">
        <f>AL424</f>
        <v>1</v>
      </c>
      <c r="DB424">
        <f t="shared" si="50"/>
        <v>0</v>
      </c>
      <c r="DC424">
        <f t="shared" si="51"/>
        <v>0</v>
      </c>
    </row>
    <row r="425" spans="1:107" x14ac:dyDescent="0.2">
      <c r="A425">
        <f>ROW(Source!A245)</f>
        <v>245</v>
      </c>
      <c r="B425">
        <v>47641669</v>
      </c>
      <c r="C425">
        <v>47639621</v>
      </c>
      <c r="D425">
        <v>36882159</v>
      </c>
      <c r="E425">
        <v>1</v>
      </c>
      <c r="F425">
        <v>1</v>
      </c>
      <c r="G425">
        <v>1</v>
      </c>
      <c r="H425">
        <v>2</v>
      </c>
      <c r="I425" t="s">
        <v>773</v>
      </c>
      <c r="J425" t="s">
        <v>774</v>
      </c>
      <c r="K425" t="s">
        <v>775</v>
      </c>
      <c r="L425">
        <v>1368</v>
      </c>
      <c r="N425">
        <v>1011</v>
      </c>
      <c r="O425" t="s">
        <v>776</v>
      </c>
      <c r="P425" t="s">
        <v>776</v>
      </c>
      <c r="Q425">
        <v>1</v>
      </c>
      <c r="W425">
        <v>0</v>
      </c>
      <c r="X425">
        <v>-1718674368</v>
      </c>
      <c r="Y425">
        <v>0.09</v>
      </c>
      <c r="AA425">
        <v>0</v>
      </c>
      <c r="AB425">
        <v>111.99</v>
      </c>
      <c r="AC425">
        <v>13.5</v>
      </c>
      <c r="AD425">
        <v>0</v>
      </c>
      <c r="AE425">
        <v>0</v>
      </c>
      <c r="AF425">
        <v>111.99</v>
      </c>
      <c r="AG425">
        <v>13.5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0.09</v>
      </c>
      <c r="AU425" t="s">
        <v>3</v>
      </c>
      <c r="AV425">
        <v>0</v>
      </c>
      <c r="AW425">
        <v>2</v>
      </c>
      <c r="AX425">
        <v>47639624</v>
      </c>
      <c r="AY425">
        <v>1</v>
      </c>
      <c r="AZ425">
        <v>0</v>
      </c>
      <c r="BA425">
        <v>418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Y425*Source!I245</f>
        <v>0.09</v>
      </c>
      <c r="CY425">
        <f>AB425</f>
        <v>111.99</v>
      </c>
      <c r="CZ425">
        <f>AF425</f>
        <v>111.99</v>
      </c>
      <c r="DA425">
        <f>AJ425</f>
        <v>1</v>
      </c>
      <c r="DB425">
        <f t="shared" si="50"/>
        <v>10.08</v>
      </c>
      <c r="DC425">
        <f t="shared" si="51"/>
        <v>1.22</v>
      </c>
    </row>
    <row r="426" spans="1:107" x14ac:dyDescent="0.2">
      <c r="A426">
        <f>ROW(Source!A245)</f>
        <v>245</v>
      </c>
      <c r="B426">
        <v>47641669</v>
      </c>
      <c r="C426">
        <v>47639621</v>
      </c>
      <c r="D426">
        <v>36882492</v>
      </c>
      <c r="E426">
        <v>1</v>
      </c>
      <c r="F426">
        <v>1</v>
      </c>
      <c r="G426">
        <v>1</v>
      </c>
      <c r="H426">
        <v>2</v>
      </c>
      <c r="I426" t="s">
        <v>884</v>
      </c>
      <c r="J426" t="s">
        <v>885</v>
      </c>
      <c r="K426" t="s">
        <v>886</v>
      </c>
      <c r="L426">
        <v>1368</v>
      </c>
      <c r="N426">
        <v>1011</v>
      </c>
      <c r="O426" t="s">
        <v>776</v>
      </c>
      <c r="P426" t="s">
        <v>776</v>
      </c>
      <c r="Q426">
        <v>1</v>
      </c>
      <c r="W426">
        <v>0</v>
      </c>
      <c r="X426">
        <v>1599745326</v>
      </c>
      <c r="Y426">
        <v>0.23</v>
      </c>
      <c r="AA426">
        <v>0</v>
      </c>
      <c r="AB426">
        <v>142.69999999999999</v>
      </c>
      <c r="AC426">
        <v>13.5</v>
      </c>
      <c r="AD426">
        <v>0</v>
      </c>
      <c r="AE426">
        <v>0</v>
      </c>
      <c r="AF426">
        <v>142.69999999999999</v>
      </c>
      <c r="AG426">
        <v>13.5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0.23</v>
      </c>
      <c r="AU426" t="s">
        <v>3</v>
      </c>
      <c r="AV426">
        <v>0</v>
      </c>
      <c r="AW426">
        <v>2</v>
      </c>
      <c r="AX426">
        <v>47639625</v>
      </c>
      <c r="AY426">
        <v>1</v>
      </c>
      <c r="AZ426">
        <v>0</v>
      </c>
      <c r="BA426">
        <v>419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Y426*Source!I245</f>
        <v>0.23</v>
      </c>
      <c r="CY426">
        <f>AB426</f>
        <v>142.69999999999999</v>
      </c>
      <c r="CZ426">
        <f>AF426</f>
        <v>142.69999999999999</v>
      </c>
      <c r="DA426">
        <f>AJ426</f>
        <v>1</v>
      </c>
      <c r="DB426">
        <f t="shared" si="50"/>
        <v>32.82</v>
      </c>
      <c r="DC426">
        <f t="shared" si="51"/>
        <v>3.11</v>
      </c>
    </row>
    <row r="427" spans="1:107" x14ac:dyDescent="0.2">
      <c r="A427">
        <f>ROW(Source!A245)</f>
        <v>245</v>
      </c>
      <c r="B427">
        <v>47641669</v>
      </c>
      <c r="C427">
        <v>47639621</v>
      </c>
      <c r="D427">
        <v>36883554</v>
      </c>
      <c r="E427">
        <v>1</v>
      </c>
      <c r="F427">
        <v>1</v>
      </c>
      <c r="G427">
        <v>1</v>
      </c>
      <c r="H427">
        <v>2</v>
      </c>
      <c r="I427" t="s">
        <v>780</v>
      </c>
      <c r="J427" t="s">
        <v>781</v>
      </c>
      <c r="K427" t="s">
        <v>782</v>
      </c>
      <c r="L427">
        <v>1368</v>
      </c>
      <c r="N427">
        <v>1011</v>
      </c>
      <c r="O427" t="s">
        <v>776</v>
      </c>
      <c r="P427" t="s">
        <v>776</v>
      </c>
      <c r="Q427">
        <v>1</v>
      </c>
      <c r="W427">
        <v>0</v>
      </c>
      <c r="X427">
        <v>1372534845</v>
      </c>
      <c r="Y427">
        <v>0.09</v>
      </c>
      <c r="AA427">
        <v>0</v>
      </c>
      <c r="AB427">
        <v>65.709999999999994</v>
      </c>
      <c r="AC427">
        <v>11.6</v>
      </c>
      <c r="AD427">
        <v>0</v>
      </c>
      <c r="AE427">
        <v>0</v>
      </c>
      <c r="AF427">
        <v>65.709999999999994</v>
      </c>
      <c r="AG427">
        <v>11.6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0.09</v>
      </c>
      <c r="AU427" t="s">
        <v>3</v>
      </c>
      <c r="AV427">
        <v>0</v>
      </c>
      <c r="AW427">
        <v>2</v>
      </c>
      <c r="AX427">
        <v>47639626</v>
      </c>
      <c r="AY427">
        <v>1</v>
      </c>
      <c r="AZ427">
        <v>0</v>
      </c>
      <c r="BA427">
        <v>420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Y427*Source!I245</f>
        <v>0.09</v>
      </c>
      <c r="CY427">
        <f>AB427</f>
        <v>65.709999999999994</v>
      </c>
      <c r="CZ427">
        <f>AF427</f>
        <v>65.709999999999994</v>
      </c>
      <c r="DA427">
        <f>AJ427</f>
        <v>1</v>
      </c>
      <c r="DB427">
        <f t="shared" si="50"/>
        <v>5.91</v>
      </c>
      <c r="DC427">
        <f t="shared" si="51"/>
        <v>1.04</v>
      </c>
    </row>
    <row r="428" spans="1:107" x14ac:dyDescent="0.2">
      <c r="A428">
        <f>ROW(Source!A245)</f>
        <v>245</v>
      </c>
      <c r="B428">
        <v>47641669</v>
      </c>
      <c r="C428">
        <v>47639621</v>
      </c>
      <c r="D428">
        <v>36804441</v>
      </c>
      <c r="E428">
        <v>1</v>
      </c>
      <c r="F428">
        <v>1</v>
      </c>
      <c r="G428">
        <v>1</v>
      </c>
      <c r="H428">
        <v>3</v>
      </c>
      <c r="I428" t="s">
        <v>958</v>
      </c>
      <c r="J428" t="s">
        <v>959</v>
      </c>
      <c r="K428" t="s">
        <v>960</v>
      </c>
      <c r="L428">
        <v>1346</v>
      </c>
      <c r="N428">
        <v>1009</v>
      </c>
      <c r="O428" t="s">
        <v>585</v>
      </c>
      <c r="P428" t="s">
        <v>585</v>
      </c>
      <c r="Q428">
        <v>1</v>
      </c>
      <c r="W428">
        <v>0</v>
      </c>
      <c r="X428">
        <v>-611590115</v>
      </c>
      <c r="Y428">
        <v>0.32</v>
      </c>
      <c r="AA428">
        <v>25.76</v>
      </c>
      <c r="AB428">
        <v>0</v>
      </c>
      <c r="AC428">
        <v>0</v>
      </c>
      <c r="AD428">
        <v>0</v>
      </c>
      <c r="AE428">
        <v>25.76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0.32</v>
      </c>
      <c r="AU428" t="s">
        <v>3</v>
      </c>
      <c r="AV428">
        <v>0</v>
      </c>
      <c r="AW428">
        <v>2</v>
      </c>
      <c r="AX428">
        <v>47639627</v>
      </c>
      <c r="AY428">
        <v>1</v>
      </c>
      <c r="AZ428">
        <v>0</v>
      </c>
      <c r="BA428">
        <v>421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Y428*Source!I245</f>
        <v>0.32</v>
      </c>
      <c r="CY428">
        <f>AA428</f>
        <v>25.76</v>
      </c>
      <c r="CZ428">
        <f>AE428</f>
        <v>25.76</v>
      </c>
      <c r="DA428">
        <f>AI428</f>
        <v>1</v>
      </c>
      <c r="DB428">
        <f t="shared" si="50"/>
        <v>8.24</v>
      </c>
      <c r="DC428">
        <f t="shared" si="51"/>
        <v>0</v>
      </c>
    </row>
    <row r="429" spans="1:107" x14ac:dyDescent="0.2">
      <c r="A429">
        <f>ROW(Source!A245)</f>
        <v>245</v>
      </c>
      <c r="B429">
        <v>47641669</v>
      </c>
      <c r="C429">
        <v>47639621</v>
      </c>
      <c r="D429">
        <v>36799065</v>
      </c>
      <c r="E429">
        <v>17</v>
      </c>
      <c r="F429">
        <v>1</v>
      </c>
      <c r="G429">
        <v>1</v>
      </c>
      <c r="H429">
        <v>3</v>
      </c>
      <c r="I429" t="s">
        <v>899</v>
      </c>
      <c r="J429" t="s">
        <v>3</v>
      </c>
      <c r="K429" t="s">
        <v>900</v>
      </c>
      <c r="L429">
        <v>1374</v>
      </c>
      <c r="N429">
        <v>1013</v>
      </c>
      <c r="O429" t="s">
        <v>901</v>
      </c>
      <c r="P429" t="s">
        <v>901</v>
      </c>
      <c r="Q429">
        <v>1</v>
      </c>
      <c r="W429">
        <v>0</v>
      </c>
      <c r="X429">
        <v>-1731369543</v>
      </c>
      <c r="Y429">
        <v>0.2</v>
      </c>
      <c r="AA429">
        <v>1</v>
      </c>
      <c r="AB429">
        <v>0</v>
      </c>
      <c r="AC429">
        <v>0</v>
      </c>
      <c r="AD429">
        <v>0</v>
      </c>
      <c r="AE429">
        <v>1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0.2</v>
      </c>
      <c r="AU429" t="s">
        <v>3</v>
      </c>
      <c r="AV429">
        <v>0</v>
      </c>
      <c r="AW429">
        <v>2</v>
      </c>
      <c r="AX429">
        <v>47639628</v>
      </c>
      <c r="AY429">
        <v>1</v>
      </c>
      <c r="AZ429">
        <v>0</v>
      </c>
      <c r="BA429">
        <v>422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Y429*Source!I245</f>
        <v>0.2</v>
      </c>
      <c r="CY429">
        <f>AA429</f>
        <v>1</v>
      </c>
      <c r="CZ429">
        <f>AE429</f>
        <v>1</v>
      </c>
      <c r="DA429">
        <f>AI429</f>
        <v>1</v>
      </c>
      <c r="DB429">
        <f t="shared" si="50"/>
        <v>0.2</v>
      </c>
      <c r="DC429">
        <f t="shared" si="51"/>
        <v>0</v>
      </c>
    </row>
    <row r="430" spans="1:107" x14ac:dyDescent="0.2">
      <c r="A430">
        <f>ROW(Source!A245)</f>
        <v>245</v>
      </c>
      <c r="B430">
        <v>47641669</v>
      </c>
      <c r="C430">
        <v>47639621</v>
      </c>
      <c r="D430">
        <v>0</v>
      </c>
      <c r="E430">
        <v>0</v>
      </c>
      <c r="F430">
        <v>1</v>
      </c>
      <c r="G430">
        <v>1</v>
      </c>
      <c r="H430">
        <v>3</v>
      </c>
      <c r="I430" t="s">
        <v>305</v>
      </c>
      <c r="J430" t="s">
        <v>3</v>
      </c>
      <c r="K430" t="s">
        <v>306</v>
      </c>
      <c r="L430">
        <v>1371</v>
      </c>
      <c r="N430">
        <v>1013</v>
      </c>
      <c r="O430" t="s">
        <v>128</v>
      </c>
      <c r="P430" t="s">
        <v>128</v>
      </c>
      <c r="Q430">
        <v>1</v>
      </c>
      <c r="W430">
        <v>0</v>
      </c>
      <c r="X430">
        <v>1587746589</v>
      </c>
      <c r="Y430">
        <v>1</v>
      </c>
      <c r="AA430">
        <v>1649.85</v>
      </c>
      <c r="AB430">
        <v>0</v>
      </c>
      <c r="AC430">
        <v>0</v>
      </c>
      <c r="AD430">
        <v>0</v>
      </c>
      <c r="AE430">
        <v>1649.8476334106729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0</v>
      </c>
      <c r="AP430">
        <v>0</v>
      </c>
      <c r="AQ430">
        <v>0</v>
      </c>
      <c r="AR430">
        <v>0</v>
      </c>
      <c r="AS430" t="s">
        <v>3</v>
      </c>
      <c r="AT430">
        <v>1</v>
      </c>
      <c r="AU430" t="s">
        <v>3</v>
      </c>
      <c r="AV430">
        <v>0</v>
      </c>
      <c r="AW430">
        <v>1</v>
      </c>
      <c r="AX430">
        <v>-1</v>
      </c>
      <c r="AY430">
        <v>0</v>
      </c>
      <c r="AZ430">
        <v>0</v>
      </c>
      <c r="BA430" t="s">
        <v>3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Y430*Source!I245</f>
        <v>1</v>
      </c>
      <c r="CY430">
        <f>AA430</f>
        <v>1649.85</v>
      </c>
      <c r="CZ430">
        <f>AE430</f>
        <v>1649.8476334106729</v>
      </c>
      <c r="DA430">
        <f>AI430</f>
        <v>1</v>
      </c>
      <c r="DB430">
        <f t="shared" si="50"/>
        <v>1649.85</v>
      </c>
      <c r="DC430">
        <f t="shared" si="51"/>
        <v>0</v>
      </c>
    </row>
    <row r="431" spans="1:107" x14ac:dyDescent="0.2">
      <c r="A431">
        <f>ROW(Source!A248)</f>
        <v>248</v>
      </c>
      <c r="B431">
        <v>47636896</v>
      </c>
      <c r="C431">
        <v>47639513</v>
      </c>
      <c r="D431">
        <v>37082223</v>
      </c>
      <c r="E431">
        <v>1</v>
      </c>
      <c r="F431">
        <v>1</v>
      </c>
      <c r="G431">
        <v>1</v>
      </c>
      <c r="H431">
        <v>1</v>
      </c>
      <c r="I431" t="s">
        <v>967</v>
      </c>
      <c r="J431" t="s">
        <v>3</v>
      </c>
      <c r="K431" t="s">
        <v>968</v>
      </c>
      <c r="L431">
        <v>1191</v>
      </c>
      <c r="N431">
        <v>1013</v>
      </c>
      <c r="O431" t="s">
        <v>770</v>
      </c>
      <c r="P431" t="s">
        <v>770</v>
      </c>
      <c r="Q431">
        <v>1</v>
      </c>
      <c r="W431">
        <v>0</v>
      </c>
      <c r="X431">
        <v>-2143564933</v>
      </c>
      <c r="Y431">
        <v>2565.9144999999999</v>
      </c>
      <c r="AA431">
        <v>0</v>
      </c>
      <c r="AB431">
        <v>0</v>
      </c>
      <c r="AC431">
        <v>0</v>
      </c>
      <c r="AD431">
        <v>9.76</v>
      </c>
      <c r="AE431">
        <v>0</v>
      </c>
      <c r="AF431">
        <v>0</v>
      </c>
      <c r="AG431">
        <v>0</v>
      </c>
      <c r="AH431">
        <v>9.76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1940.2</v>
      </c>
      <c r="AU431" t="s">
        <v>196</v>
      </c>
      <c r="AV431">
        <v>1</v>
      </c>
      <c r="AW431">
        <v>2</v>
      </c>
      <c r="AX431">
        <v>47639524</v>
      </c>
      <c r="AY431">
        <v>1</v>
      </c>
      <c r="AZ431">
        <v>0</v>
      </c>
      <c r="BA431">
        <v>423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Y431*Source!I248</f>
        <v>25.659144999999999</v>
      </c>
      <c r="CY431">
        <f>AD431</f>
        <v>9.76</v>
      </c>
      <c r="CZ431">
        <f>AH431</f>
        <v>9.76</v>
      </c>
      <c r="DA431">
        <f>AL431</f>
        <v>1</v>
      </c>
      <c r="DB431">
        <f>ROUND(((ROUND(AT431*CZ431,2)*1.15)*1.15),6)</f>
        <v>25043.322875000002</v>
      </c>
      <c r="DC431">
        <f>ROUND(((ROUND(AT431*AG431,2)*1.15)*1.15),6)</f>
        <v>0</v>
      </c>
    </row>
    <row r="432" spans="1:107" x14ac:dyDescent="0.2">
      <c r="A432">
        <f>ROW(Source!A248)</f>
        <v>248</v>
      </c>
      <c r="B432">
        <v>47636896</v>
      </c>
      <c r="C432">
        <v>47639513</v>
      </c>
      <c r="D432">
        <v>37064876</v>
      </c>
      <c r="E432">
        <v>1</v>
      </c>
      <c r="F432">
        <v>1</v>
      </c>
      <c r="G432">
        <v>1</v>
      </c>
      <c r="H432">
        <v>1</v>
      </c>
      <c r="I432" t="s">
        <v>771</v>
      </c>
      <c r="J432" t="s">
        <v>3</v>
      </c>
      <c r="K432" t="s">
        <v>772</v>
      </c>
      <c r="L432">
        <v>1191</v>
      </c>
      <c r="N432">
        <v>1013</v>
      </c>
      <c r="O432" t="s">
        <v>770</v>
      </c>
      <c r="P432" t="s">
        <v>770</v>
      </c>
      <c r="Q432">
        <v>1</v>
      </c>
      <c r="W432">
        <v>0</v>
      </c>
      <c r="X432">
        <v>-1417349443</v>
      </c>
      <c r="Y432">
        <v>117.88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117.88</v>
      </c>
      <c r="AU432" t="s">
        <v>3</v>
      </c>
      <c r="AV432">
        <v>2</v>
      </c>
      <c r="AW432">
        <v>2</v>
      </c>
      <c r="AX432">
        <v>47639525</v>
      </c>
      <c r="AY432">
        <v>1</v>
      </c>
      <c r="AZ432">
        <v>2048</v>
      </c>
      <c r="BA432">
        <v>424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Y432*Source!I248</f>
        <v>1.1788000000000001</v>
      </c>
      <c r="CY432">
        <f>AD432</f>
        <v>0</v>
      </c>
      <c r="CZ432">
        <f>AH432</f>
        <v>0</v>
      </c>
      <c r="DA432">
        <f>AL432</f>
        <v>1</v>
      </c>
      <c r="DB432">
        <f>ROUND(ROUND(AT432*CZ432,2),6)</f>
        <v>0</v>
      </c>
      <c r="DC432">
        <f>ROUND(ROUND(AT432*AG432,2),6)</f>
        <v>0</v>
      </c>
    </row>
    <row r="433" spans="1:107" x14ac:dyDescent="0.2">
      <c r="A433">
        <f>ROW(Source!A248)</f>
        <v>248</v>
      </c>
      <c r="B433">
        <v>47636896</v>
      </c>
      <c r="C433">
        <v>47639513</v>
      </c>
      <c r="D433">
        <v>36881483</v>
      </c>
      <c r="E433">
        <v>1</v>
      </c>
      <c r="F433">
        <v>1</v>
      </c>
      <c r="G433">
        <v>1</v>
      </c>
      <c r="H433">
        <v>2</v>
      </c>
      <c r="I433" t="s">
        <v>874</v>
      </c>
      <c r="J433" t="s">
        <v>875</v>
      </c>
      <c r="K433" t="s">
        <v>876</v>
      </c>
      <c r="L433">
        <v>1368</v>
      </c>
      <c r="N433">
        <v>1011</v>
      </c>
      <c r="O433" t="s">
        <v>776</v>
      </c>
      <c r="P433" t="s">
        <v>776</v>
      </c>
      <c r="Q433">
        <v>1</v>
      </c>
      <c r="W433">
        <v>0</v>
      </c>
      <c r="X433">
        <v>312278592</v>
      </c>
      <c r="Y433">
        <v>9.5306249999999988</v>
      </c>
      <c r="AA433">
        <v>0</v>
      </c>
      <c r="AB433">
        <v>70.010000000000005</v>
      </c>
      <c r="AC433">
        <v>11.6</v>
      </c>
      <c r="AD433">
        <v>0</v>
      </c>
      <c r="AE433">
        <v>0</v>
      </c>
      <c r="AF433">
        <v>70.010000000000005</v>
      </c>
      <c r="AG433">
        <v>11.6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6.63</v>
      </c>
      <c r="AU433" t="s">
        <v>195</v>
      </c>
      <c r="AV433">
        <v>0</v>
      </c>
      <c r="AW433">
        <v>2</v>
      </c>
      <c r="AX433">
        <v>47639526</v>
      </c>
      <c r="AY433">
        <v>1</v>
      </c>
      <c r="AZ433">
        <v>0</v>
      </c>
      <c r="BA433">
        <v>425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Y433*Source!I248</f>
        <v>9.5306249999999995E-2</v>
      </c>
      <c r="CY433">
        <f>AB433</f>
        <v>70.010000000000005</v>
      </c>
      <c r="CZ433">
        <f>AF433</f>
        <v>70.010000000000005</v>
      </c>
      <c r="DA433">
        <f>AJ433</f>
        <v>1</v>
      </c>
      <c r="DB433">
        <f>ROUND(((ROUND(AT433*CZ433,2)*1.25)*1.15),6)</f>
        <v>667.24437499999999</v>
      </c>
      <c r="DC433">
        <f>ROUND(((ROUND(AT433*AG433,2)*1.25)*1.15),6)</f>
        <v>110.558125</v>
      </c>
    </row>
    <row r="434" spans="1:107" x14ac:dyDescent="0.2">
      <c r="A434">
        <f>ROW(Source!A248)</f>
        <v>248</v>
      </c>
      <c r="B434">
        <v>47636896</v>
      </c>
      <c r="C434">
        <v>47639513</v>
      </c>
      <c r="D434">
        <v>36882159</v>
      </c>
      <c r="E434">
        <v>1</v>
      </c>
      <c r="F434">
        <v>1</v>
      </c>
      <c r="G434">
        <v>1</v>
      </c>
      <c r="H434">
        <v>2</v>
      </c>
      <c r="I434" t="s">
        <v>773</v>
      </c>
      <c r="J434" t="s">
        <v>774</v>
      </c>
      <c r="K434" t="s">
        <v>775</v>
      </c>
      <c r="L434">
        <v>1368</v>
      </c>
      <c r="N434">
        <v>1011</v>
      </c>
      <c r="O434" t="s">
        <v>776</v>
      </c>
      <c r="P434" t="s">
        <v>776</v>
      </c>
      <c r="Q434">
        <v>1</v>
      </c>
      <c r="W434">
        <v>0</v>
      </c>
      <c r="X434">
        <v>-1718674368</v>
      </c>
      <c r="Y434">
        <v>146.97</v>
      </c>
      <c r="AA434">
        <v>0</v>
      </c>
      <c r="AB434">
        <v>111.99</v>
      </c>
      <c r="AC434">
        <v>13.5</v>
      </c>
      <c r="AD434">
        <v>0</v>
      </c>
      <c r="AE434">
        <v>0</v>
      </c>
      <c r="AF434">
        <v>111.99</v>
      </c>
      <c r="AG434">
        <v>13.5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102.24</v>
      </c>
      <c r="AU434" t="s">
        <v>195</v>
      </c>
      <c r="AV434">
        <v>0</v>
      </c>
      <c r="AW434">
        <v>2</v>
      </c>
      <c r="AX434">
        <v>47639527</v>
      </c>
      <c r="AY434">
        <v>1</v>
      </c>
      <c r="AZ434">
        <v>0</v>
      </c>
      <c r="BA434">
        <v>426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Y434*Source!I248</f>
        <v>1.4697</v>
      </c>
      <c r="CY434">
        <f>AB434</f>
        <v>111.99</v>
      </c>
      <c r="CZ434">
        <f>AF434</f>
        <v>111.99</v>
      </c>
      <c r="DA434">
        <f>AJ434</f>
        <v>1</v>
      </c>
      <c r="DB434">
        <f>ROUND(((ROUND(AT434*CZ434,2)*1.25)*1.15),6)</f>
        <v>16459.173750000002</v>
      </c>
      <c r="DC434">
        <f>ROUND(((ROUND(AT434*AG434,2)*1.25)*1.15),6)</f>
        <v>1984.095</v>
      </c>
    </row>
    <row r="435" spans="1:107" x14ac:dyDescent="0.2">
      <c r="A435">
        <f>ROW(Source!A248)</f>
        <v>248</v>
      </c>
      <c r="B435">
        <v>47636896</v>
      </c>
      <c r="C435">
        <v>47639513</v>
      </c>
      <c r="D435">
        <v>36882567</v>
      </c>
      <c r="E435">
        <v>1</v>
      </c>
      <c r="F435">
        <v>1</v>
      </c>
      <c r="G435">
        <v>1</v>
      </c>
      <c r="H435">
        <v>2</v>
      </c>
      <c r="I435" t="s">
        <v>969</v>
      </c>
      <c r="J435" t="s">
        <v>970</v>
      </c>
      <c r="K435" t="s">
        <v>971</v>
      </c>
      <c r="L435">
        <v>1368</v>
      </c>
      <c r="N435">
        <v>1011</v>
      </c>
      <c r="O435" t="s">
        <v>776</v>
      </c>
      <c r="P435" t="s">
        <v>776</v>
      </c>
      <c r="Q435">
        <v>1</v>
      </c>
      <c r="W435">
        <v>0</v>
      </c>
      <c r="X435">
        <v>2014125784</v>
      </c>
      <c r="Y435">
        <v>34.198124999999997</v>
      </c>
      <c r="AA435">
        <v>0</v>
      </c>
      <c r="AB435">
        <v>1.9</v>
      </c>
      <c r="AC435">
        <v>0</v>
      </c>
      <c r="AD435">
        <v>0</v>
      </c>
      <c r="AE435">
        <v>0</v>
      </c>
      <c r="AF435">
        <v>1.9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23.79</v>
      </c>
      <c r="AU435" t="s">
        <v>195</v>
      </c>
      <c r="AV435">
        <v>0</v>
      </c>
      <c r="AW435">
        <v>2</v>
      </c>
      <c r="AX435">
        <v>47639528</v>
      </c>
      <c r="AY435">
        <v>1</v>
      </c>
      <c r="AZ435">
        <v>0</v>
      </c>
      <c r="BA435">
        <v>427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Y435*Source!I248</f>
        <v>0.34198124999999996</v>
      </c>
      <c r="CY435">
        <f>AB435</f>
        <v>1.9</v>
      </c>
      <c r="CZ435">
        <f>AF435</f>
        <v>1.9</v>
      </c>
      <c r="DA435">
        <f>AJ435</f>
        <v>1</v>
      </c>
      <c r="DB435">
        <f>ROUND(((ROUND(AT435*CZ435,2)*1.25)*1.15),6)</f>
        <v>64.974999999999994</v>
      </c>
      <c r="DC435">
        <f>ROUND(((ROUND(AT435*AG435,2)*1.25)*1.15),6)</f>
        <v>0</v>
      </c>
    </row>
    <row r="436" spans="1:107" x14ac:dyDescent="0.2">
      <c r="A436">
        <f>ROW(Source!A248)</f>
        <v>248</v>
      </c>
      <c r="B436">
        <v>47636896</v>
      </c>
      <c r="C436">
        <v>47639513</v>
      </c>
      <c r="D436">
        <v>36883554</v>
      </c>
      <c r="E436">
        <v>1</v>
      </c>
      <c r="F436">
        <v>1</v>
      </c>
      <c r="G436">
        <v>1</v>
      </c>
      <c r="H436">
        <v>2</v>
      </c>
      <c r="I436" t="s">
        <v>780</v>
      </c>
      <c r="J436" t="s">
        <v>781</v>
      </c>
      <c r="K436" t="s">
        <v>782</v>
      </c>
      <c r="L436">
        <v>1368</v>
      </c>
      <c r="N436">
        <v>1011</v>
      </c>
      <c r="O436" t="s">
        <v>776</v>
      </c>
      <c r="P436" t="s">
        <v>776</v>
      </c>
      <c r="Q436">
        <v>1</v>
      </c>
      <c r="W436">
        <v>0</v>
      </c>
      <c r="X436">
        <v>1372534845</v>
      </c>
      <c r="Y436">
        <v>12.951874999999998</v>
      </c>
      <c r="AA436">
        <v>0</v>
      </c>
      <c r="AB436">
        <v>65.709999999999994</v>
      </c>
      <c r="AC436">
        <v>11.6</v>
      </c>
      <c r="AD436">
        <v>0</v>
      </c>
      <c r="AE436">
        <v>0</v>
      </c>
      <c r="AF436">
        <v>65.709999999999994</v>
      </c>
      <c r="AG436">
        <v>11.6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3</v>
      </c>
      <c r="AT436">
        <v>9.01</v>
      </c>
      <c r="AU436" t="s">
        <v>195</v>
      </c>
      <c r="AV436">
        <v>0</v>
      </c>
      <c r="AW436">
        <v>2</v>
      </c>
      <c r="AX436">
        <v>47639529</v>
      </c>
      <c r="AY436">
        <v>1</v>
      </c>
      <c r="AZ436">
        <v>0</v>
      </c>
      <c r="BA436">
        <v>428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Y436*Source!I248</f>
        <v>0.12951874999999999</v>
      </c>
      <c r="CY436">
        <f>AB436</f>
        <v>65.709999999999994</v>
      </c>
      <c r="CZ436">
        <f>AF436</f>
        <v>65.709999999999994</v>
      </c>
      <c r="DA436">
        <f>AJ436</f>
        <v>1</v>
      </c>
      <c r="DB436">
        <f>ROUND(((ROUND(AT436*CZ436,2)*1.25)*1.15),6)</f>
        <v>851.07187499999998</v>
      </c>
      <c r="DC436">
        <f>ROUND(((ROUND(AT436*AG436,2)*1.25)*1.15),6)</f>
        <v>150.2475</v>
      </c>
    </row>
    <row r="437" spans="1:107" x14ac:dyDescent="0.2">
      <c r="A437">
        <f>ROW(Source!A248)</f>
        <v>248</v>
      </c>
      <c r="B437">
        <v>47636896</v>
      </c>
      <c r="C437">
        <v>47639513</v>
      </c>
      <c r="D437">
        <v>36883858</v>
      </c>
      <c r="E437">
        <v>1</v>
      </c>
      <c r="F437">
        <v>1</v>
      </c>
      <c r="G437">
        <v>1</v>
      </c>
      <c r="H437">
        <v>2</v>
      </c>
      <c r="I437" t="s">
        <v>828</v>
      </c>
      <c r="J437" t="s">
        <v>829</v>
      </c>
      <c r="K437" t="s">
        <v>830</v>
      </c>
      <c r="L437">
        <v>1368</v>
      </c>
      <c r="N437">
        <v>1011</v>
      </c>
      <c r="O437" t="s">
        <v>776</v>
      </c>
      <c r="P437" t="s">
        <v>776</v>
      </c>
      <c r="Q437">
        <v>1</v>
      </c>
      <c r="W437">
        <v>0</v>
      </c>
      <c r="X437">
        <v>-353815937</v>
      </c>
      <c r="Y437">
        <v>57.974374999999988</v>
      </c>
      <c r="AA437">
        <v>0</v>
      </c>
      <c r="AB437">
        <v>8.1</v>
      </c>
      <c r="AC437">
        <v>0</v>
      </c>
      <c r="AD437">
        <v>0</v>
      </c>
      <c r="AE437">
        <v>0</v>
      </c>
      <c r="AF437">
        <v>8.1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3</v>
      </c>
      <c r="AT437">
        <v>40.33</v>
      </c>
      <c r="AU437" t="s">
        <v>195</v>
      </c>
      <c r="AV437">
        <v>0</v>
      </c>
      <c r="AW437">
        <v>2</v>
      </c>
      <c r="AX437">
        <v>47639530</v>
      </c>
      <c r="AY437">
        <v>1</v>
      </c>
      <c r="AZ437">
        <v>0</v>
      </c>
      <c r="BA437">
        <v>429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Y437*Source!I248</f>
        <v>0.57974374999999989</v>
      </c>
      <c r="CY437">
        <f>AB437</f>
        <v>8.1</v>
      </c>
      <c r="CZ437">
        <f>AF437</f>
        <v>8.1</v>
      </c>
      <c r="DA437">
        <f>AJ437</f>
        <v>1</v>
      </c>
      <c r="DB437">
        <f>ROUND(((ROUND(AT437*CZ437,2)*1.25)*1.15),6)</f>
        <v>469.58812499999999</v>
      </c>
      <c r="DC437">
        <f>ROUND(((ROUND(AT437*AG437,2)*1.25)*1.15),6)</f>
        <v>0</v>
      </c>
    </row>
    <row r="438" spans="1:107" x14ac:dyDescent="0.2">
      <c r="A438">
        <f>ROW(Source!A248)</f>
        <v>248</v>
      </c>
      <c r="B438">
        <v>47636896</v>
      </c>
      <c r="C438">
        <v>47639513</v>
      </c>
      <c r="D438">
        <v>36803278</v>
      </c>
      <c r="E438">
        <v>1</v>
      </c>
      <c r="F438">
        <v>1</v>
      </c>
      <c r="G438">
        <v>1</v>
      </c>
      <c r="H438">
        <v>3</v>
      </c>
      <c r="I438" t="s">
        <v>831</v>
      </c>
      <c r="J438" t="s">
        <v>832</v>
      </c>
      <c r="K438" t="s">
        <v>833</v>
      </c>
      <c r="L438">
        <v>1348</v>
      </c>
      <c r="N438">
        <v>1009</v>
      </c>
      <c r="O438" t="s">
        <v>19</v>
      </c>
      <c r="P438" t="s">
        <v>19</v>
      </c>
      <c r="Q438">
        <v>1000</v>
      </c>
      <c r="W438">
        <v>0</v>
      </c>
      <c r="X438">
        <v>-1506867946</v>
      </c>
      <c r="Y438">
        <v>0.03</v>
      </c>
      <c r="AA438">
        <v>9424</v>
      </c>
      <c r="AB438">
        <v>0</v>
      </c>
      <c r="AC438">
        <v>0</v>
      </c>
      <c r="AD438">
        <v>0</v>
      </c>
      <c r="AE438">
        <v>9424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0.03</v>
      </c>
      <c r="AU438" t="s">
        <v>3</v>
      </c>
      <c r="AV438">
        <v>0</v>
      </c>
      <c r="AW438">
        <v>2</v>
      </c>
      <c r="AX438">
        <v>47639531</v>
      </c>
      <c r="AY438">
        <v>1</v>
      </c>
      <c r="AZ438">
        <v>0</v>
      </c>
      <c r="BA438">
        <v>430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Y438*Source!I248</f>
        <v>2.9999999999999997E-4</v>
      </c>
      <c r="CY438">
        <f>AA438</f>
        <v>9424</v>
      </c>
      <c r="CZ438">
        <f>AE438</f>
        <v>9424</v>
      </c>
      <c r="DA438">
        <f>AI438</f>
        <v>1</v>
      </c>
      <c r="DB438">
        <f>ROUND(ROUND(AT438*CZ438,2),6)</f>
        <v>282.72000000000003</v>
      </c>
      <c r="DC438">
        <f>ROUND(ROUND(AT438*AG438,2),6)</f>
        <v>0</v>
      </c>
    </row>
    <row r="439" spans="1:107" x14ac:dyDescent="0.2">
      <c r="A439">
        <f>ROW(Source!A248)</f>
        <v>248</v>
      </c>
      <c r="B439">
        <v>47636896</v>
      </c>
      <c r="C439">
        <v>47639513</v>
      </c>
      <c r="D439">
        <v>36804447</v>
      </c>
      <c r="E439">
        <v>1</v>
      </c>
      <c r="F439">
        <v>1</v>
      </c>
      <c r="G439">
        <v>1</v>
      </c>
      <c r="H439">
        <v>3</v>
      </c>
      <c r="I439" t="s">
        <v>798</v>
      </c>
      <c r="J439" t="s">
        <v>799</v>
      </c>
      <c r="K439" t="s">
        <v>800</v>
      </c>
      <c r="L439">
        <v>1348</v>
      </c>
      <c r="N439">
        <v>1009</v>
      </c>
      <c r="O439" t="s">
        <v>19</v>
      </c>
      <c r="P439" t="s">
        <v>19</v>
      </c>
      <c r="Q439">
        <v>1000</v>
      </c>
      <c r="W439">
        <v>0</v>
      </c>
      <c r="X439">
        <v>-437906794</v>
      </c>
      <c r="Y439">
        <v>0.16</v>
      </c>
      <c r="AA439">
        <v>9040.01</v>
      </c>
      <c r="AB439">
        <v>0</v>
      </c>
      <c r="AC439">
        <v>0</v>
      </c>
      <c r="AD439">
        <v>0</v>
      </c>
      <c r="AE439">
        <v>9040.01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0.16</v>
      </c>
      <c r="AU439" t="s">
        <v>3</v>
      </c>
      <c r="AV439">
        <v>0</v>
      </c>
      <c r="AW439">
        <v>2</v>
      </c>
      <c r="AX439">
        <v>47639532</v>
      </c>
      <c r="AY439">
        <v>1</v>
      </c>
      <c r="AZ439">
        <v>0</v>
      </c>
      <c r="BA439">
        <v>431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Y439*Source!I248</f>
        <v>1.6000000000000001E-3</v>
      </c>
      <c r="CY439">
        <f>AA439</f>
        <v>9040.01</v>
      </c>
      <c r="CZ439">
        <f>AE439</f>
        <v>9040.01</v>
      </c>
      <c r="DA439">
        <f>AI439</f>
        <v>1</v>
      </c>
      <c r="DB439">
        <f>ROUND(ROUND(AT439*CZ439,2),6)</f>
        <v>1446.4</v>
      </c>
      <c r="DC439">
        <f>ROUND(ROUND(AT439*AG439,2),6)</f>
        <v>0</v>
      </c>
    </row>
    <row r="440" spans="1:107" x14ac:dyDescent="0.2">
      <c r="A440">
        <f>ROW(Source!A248)</f>
        <v>248</v>
      </c>
      <c r="B440">
        <v>47636896</v>
      </c>
      <c r="C440">
        <v>47639513</v>
      </c>
      <c r="D440">
        <v>36807339</v>
      </c>
      <c r="E440">
        <v>1</v>
      </c>
      <c r="F440">
        <v>1</v>
      </c>
      <c r="G440">
        <v>1</v>
      </c>
      <c r="H440">
        <v>3</v>
      </c>
      <c r="I440" t="s">
        <v>972</v>
      </c>
      <c r="J440" t="s">
        <v>973</v>
      </c>
      <c r="K440" t="s">
        <v>974</v>
      </c>
      <c r="L440">
        <v>1339</v>
      </c>
      <c r="N440">
        <v>1007</v>
      </c>
      <c r="O440" t="s">
        <v>50</v>
      </c>
      <c r="P440" t="s">
        <v>50</v>
      </c>
      <c r="Q440">
        <v>1</v>
      </c>
      <c r="W440">
        <v>0</v>
      </c>
      <c r="X440">
        <v>-418395353</v>
      </c>
      <c r="Y440">
        <v>3.1E-2</v>
      </c>
      <c r="AA440">
        <v>463.3</v>
      </c>
      <c r="AB440">
        <v>0</v>
      </c>
      <c r="AC440">
        <v>0</v>
      </c>
      <c r="AD440">
        <v>0</v>
      </c>
      <c r="AE440">
        <v>463.3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3.1E-2</v>
      </c>
      <c r="AU440" t="s">
        <v>3</v>
      </c>
      <c r="AV440">
        <v>0</v>
      </c>
      <c r="AW440">
        <v>2</v>
      </c>
      <c r="AX440">
        <v>47639534</v>
      </c>
      <c r="AY440">
        <v>1</v>
      </c>
      <c r="AZ440">
        <v>0</v>
      </c>
      <c r="BA440">
        <v>433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Y440*Source!I248</f>
        <v>3.1E-4</v>
      </c>
      <c r="CY440">
        <f>AA440</f>
        <v>463.3</v>
      </c>
      <c r="CZ440">
        <f>AE440</f>
        <v>463.3</v>
      </c>
      <c r="DA440">
        <f>AI440</f>
        <v>1</v>
      </c>
      <c r="DB440">
        <f>ROUND(ROUND(AT440*CZ440,2),6)</f>
        <v>14.36</v>
      </c>
      <c r="DC440">
        <f>ROUND(ROUND(AT440*AG440,2),6)</f>
        <v>0</v>
      </c>
    </row>
    <row r="441" spans="1:107" x14ac:dyDescent="0.2">
      <c r="A441">
        <f>ROW(Source!A249)</f>
        <v>249</v>
      </c>
      <c r="B441">
        <v>47641669</v>
      </c>
      <c r="C441">
        <v>47639513</v>
      </c>
      <c r="D441">
        <v>37082223</v>
      </c>
      <c r="E441">
        <v>1</v>
      </c>
      <c r="F441">
        <v>1</v>
      </c>
      <c r="G441">
        <v>1</v>
      </c>
      <c r="H441">
        <v>1</v>
      </c>
      <c r="I441" t="s">
        <v>967</v>
      </c>
      <c r="J441" t="s">
        <v>3</v>
      </c>
      <c r="K441" t="s">
        <v>968</v>
      </c>
      <c r="L441">
        <v>1191</v>
      </c>
      <c r="N441">
        <v>1013</v>
      </c>
      <c r="O441" t="s">
        <v>770</v>
      </c>
      <c r="P441" t="s">
        <v>770</v>
      </c>
      <c r="Q441">
        <v>1</v>
      </c>
      <c r="W441">
        <v>0</v>
      </c>
      <c r="X441">
        <v>-2143564933</v>
      </c>
      <c r="Y441">
        <v>2565.9144999999999</v>
      </c>
      <c r="AA441">
        <v>0</v>
      </c>
      <c r="AB441">
        <v>0</v>
      </c>
      <c r="AC441">
        <v>0</v>
      </c>
      <c r="AD441">
        <v>9.76</v>
      </c>
      <c r="AE441">
        <v>0</v>
      </c>
      <c r="AF441">
        <v>0</v>
      </c>
      <c r="AG441">
        <v>0</v>
      </c>
      <c r="AH441">
        <v>9.76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1940.2</v>
      </c>
      <c r="AU441" t="s">
        <v>196</v>
      </c>
      <c r="AV441">
        <v>1</v>
      </c>
      <c r="AW441">
        <v>2</v>
      </c>
      <c r="AX441">
        <v>47639524</v>
      </c>
      <c r="AY441">
        <v>1</v>
      </c>
      <c r="AZ441">
        <v>0</v>
      </c>
      <c r="BA441">
        <v>437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Y441*Source!I249</f>
        <v>25.659144999999999</v>
      </c>
      <c r="CY441">
        <f>AD441</f>
        <v>9.76</v>
      </c>
      <c r="CZ441">
        <f>AH441</f>
        <v>9.76</v>
      </c>
      <c r="DA441">
        <f>AL441</f>
        <v>1</v>
      </c>
      <c r="DB441">
        <f>ROUND(((ROUND(AT441*CZ441,2)*1.15)*1.15),6)</f>
        <v>25043.322875000002</v>
      </c>
      <c r="DC441">
        <f>ROUND(((ROUND(AT441*AG441,2)*1.15)*1.15),6)</f>
        <v>0</v>
      </c>
    </row>
    <row r="442" spans="1:107" x14ac:dyDescent="0.2">
      <c r="A442">
        <f>ROW(Source!A249)</f>
        <v>249</v>
      </c>
      <c r="B442">
        <v>47641669</v>
      </c>
      <c r="C442">
        <v>47639513</v>
      </c>
      <c r="D442">
        <v>37064876</v>
      </c>
      <c r="E442">
        <v>1</v>
      </c>
      <c r="F442">
        <v>1</v>
      </c>
      <c r="G442">
        <v>1</v>
      </c>
      <c r="H442">
        <v>1</v>
      </c>
      <c r="I442" t="s">
        <v>771</v>
      </c>
      <c r="J442" t="s">
        <v>3</v>
      </c>
      <c r="K442" t="s">
        <v>772</v>
      </c>
      <c r="L442">
        <v>1191</v>
      </c>
      <c r="N442">
        <v>1013</v>
      </c>
      <c r="O442" t="s">
        <v>770</v>
      </c>
      <c r="P442" t="s">
        <v>770</v>
      </c>
      <c r="Q442">
        <v>1</v>
      </c>
      <c r="W442">
        <v>0</v>
      </c>
      <c r="X442">
        <v>-1417349443</v>
      </c>
      <c r="Y442">
        <v>117.88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117.88</v>
      </c>
      <c r="AU442" t="s">
        <v>3</v>
      </c>
      <c r="AV442">
        <v>2</v>
      </c>
      <c r="AW442">
        <v>2</v>
      </c>
      <c r="AX442">
        <v>47639525</v>
      </c>
      <c r="AY442">
        <v>1</v>
      </c>
      <c r="AZ442">
        <v>2048</v>
      </c>
      <c r="BA442">
        <v>438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Y442*Source!I249</f>
        <v>1.1788000000000001</v>
      </c>
      <c r="CY442">
        <f>AD442</f>
        <v>0</v>
      </c>
      <c r="CZ442">
        <f>AH442</f>
        <v>0</v>
      </c>
      <c r="DA442">
        <f>AL442</f>
        <v>1</v>
      </c>
      <c r="DB442">
        <f>ROUND(ROUND(AT442*CZ442,2),6)</f>
        <v>0</v>
      </c>
      <c r="DC442">
        <f>ROUND(ROUND(AT442*AG442,2),6)</f>
        <v>0</v>
      </c>
    </row>
    <row r="443" spans="1:107" x14ac:dyDescent="0.2">
      <c r="A443">
        <f>ROW(Source!A249)</f>
        <v>249</v>
      </c>
      <c r="B443">
        <v>47641669</v>
      </c>
      <c r="C443">
        <v>47639513</v>
      </c>
      <c r="D443">
        <v>36881483</v>
      </c>
      <c r="E443">
        <v>1</v>
      </c>
      <c r="F443">
        <v>1</v>
      </c>
      <c r="G443">
        <v>1</v>
      </c>
      <c r="H443">
        <v>2</v>
      </c>
      <c r="I443" t="s">
        <v>874</v>
      </c>
      <c r="J443" t="s">
        <v>875</v>
      </c>
      <c r="K443" t="s">
        <v>876</v>
      </c>
      <c r="L443">
        <v>1368</v>
      </c>
      <c r="N443">
        <v>1011</v>
      </c>
      <c r="O443" t="s">
        <v>776</v>
      </c>
      <c r="P443" t="s">
        <v>776</v>
      </c>
      <c r="Q443">
        <v>1</v>
      </c>
      <c r="W443">
        <v>0</v>
      </c>
      <c r="X443">
        <v>312278592</v>
      </c>
      <c r="Y443">
        <v>9.5306249999999988</v>
      </c>
      <c r="AA443">
        <v>0</v>
      </c>
      <c r="AB443">
        <v>70.010000000000005</v>
      </c>
      <c r="AC443">
        <v>11.6</v>
      </c>
      <c r="AD443">
        <v>0</v>
      </c>
      <c r="AE443">
        <v>0</v>
      </c>
      <c r="AF443">
        <v>70.010000000000005</v>
      </c>
      <c r="AG443">
        <v>11.6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6.63</v>
      </c>
      <c r="AU443" t="s">
        <v>195</v>
      </c>
      <c r="AV443">
        <v>0</v>
      </c>
      <c r="AW443">
        <v>2</v>
      </c>
      <c r="AX443">
        <v>47639526</v>
      </c>
      <c r="AY443">
        <v>1</v>
      </c>
      <c r="AZ443">
        <v>0</v>
      </c>
      <c r="BA443">
        <v>439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Y443*Source!I249</f>
        <v>9.5306249999999995E-2</v>
      </c>
      <c r="CY443">
        <f>AB443</f>
        <v>70.010000000000005</v>
      </c>
      <c r="CZ443">
        <f>AF443</f>
        <v>70.010000000000005</v>
      </c>
      <c r="DA443">
        <f>AJ443</f>
        <v>1</v>
      </c>
      <c r="DB443">
        <f>ROUND(((ROUND(AT443*CZ443,2)*1.25)*1.15),6)</f>
        <v>667.24437499999999</v>
      </c>
      <c r="DC443">
        <f>ROUND(((ROUND(AT443*AG443,2)*1.25)*1.15),6)</f>
        <v>110.558125</v>
      </c>
    </row>
    <row r="444" spans="1:107" x14ac:dyDescent="0.2">
      <c r="A444">
        <f>ROW(Source!A249)</f>
        <v>249</v>
      </c>
      <c r="B444">
        <v>47641669</v>
      </c>
      <c r="C444">
        <v>47639513</v>
      </c>
      <c r="D444">
        <v>36882159</v>
      </c>
      <c r="E444">
        <v>1</v>
      </c>
      <c r="F444">
        <v>1</v>
      </c>
      <c r="G444">
        <v>1</v>
      </c>
      <c r="H444">
        <v>2</v>
      </c>
      <c r="I444" t="s">
        <v>773</v>
      </c>
      <c r="J444" t="s">
        <v>774</v>
      </c>
      <c r="K444" t="s">
        <v>775</v>
      </c>
      <c r="L444">
        <v>1368</v>
      </c>
      <c r="N444">
        <v>1011</v>
      </c>
      <c r="O444" t="s">
        <v>776</v>
      </c>
      <c r="P444" t="s">
        <v>776</v>
      </c>
      <c r="Q444">
        <v>1</v>
      </c>
      <c r="W444">
        <v>0</v>
      </c>
      <c r="X444">
        <v>-1718674368</v>
      </c>
      <c r="Y444">
        <v>146.97</v>
      </c>
      <c r="AA444">
        <v>0</v>
      </c>
      <c r="AB444">
        <v>111.99</v>
      </c>
      <c r="AC444">
        <v>13.5</v>
      </c>
      <c r="AD444">
        <v>0</v>
      </c>
      <c r="AE444">
        <v>0</v>
      </c>
      <c r="AF444">
        <v>111.99</v>
      </c>
      <c r="AG444">
        <v>13.5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3</v>
      </c>
      <c r="AT444">
        <v>102.24</v>
      </c>
      <c r="AU444" t="s">
        <v>195</v>
      </c>
      <c r="AV444">
        <v>0</v>
      </c>
      <c r="AW444">
        <v>2</v>
      </c>
      <c r="AX444">
        <v>47639527</v>
      </c>
      <c r="AY444">
        <v>1</v>
      </c>
      <c r="AZ444">
        <v>0</v>
      </c>
      <c r="BA444">
        <v>440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Y444*Source!I249</f>
        <v>1.4697</v>
      </c>
      <c r="CY444">
        <f>AB444</f>
        <v>111.99</v>
      </c>
      <c r="CZ444">
        <f>AF444</f>
        <v>111.99</v>
      </c>
      <c r="DA444">
        <f>AJ444</f>
        <v>1</v>
      </c>
      <c r="DB444">
        <f>ROUND(((ROUND(AT444*CZ444,2)*1.25)*1.15),6)</f>
        <v>16459.173750000002</v>
      </c>
      <c r="DC444">
        <f>ROUND(((ROUND(AT444*AG444,2)*1.25)*1.15),6)</f>
        <v>1984.095</v>
      </c>
    </row>
    <row r="445" spans="1:107" x14ac:dyDescent="0.2">
      <c r="A445">
        <f>ROW(Source!A249)</f>
        <v>249</v>
      </c>
      <c r="B445">
        <v>47641669</v>
      </c>
      <c r="C445">
        <v>47639513</v>
      </c>
      <c r="D445">
        <v>36882567</v>
      </c>
      <c r="E445">
        <v>1</v>
      </c>
      <c r="F445">
        <v>1</v>
      </c>
      <c r="G445">
        <v>1</v>
      </c>
      <c r="H445">
        <v>2</v>
      </c>
      <c r="I445" t="s">
        <v>969</v>
      </c>
      <c r="J445" t="s">
        <v>970</v>
      </c>
      <c r="K445" t="s">
        <v>971</v>
      </c>
      <c r="L445">
        <v>1368</v>
      </c>
      <c r="N445">
        <v>1011</v>
      </c>
      <c r="O445" t="s">
        <v>776</v>
      </c>
      <c r="P445" t="s">
        <v>776</v>
      </c>
      <c r="Q445">
        <v>1</v>
      </c>
      <c r="W445">
        <v>0</v>
      </c>
      <c r="X445">
        <v>2014125784</v>
      </c>
      <c r="Y445">
        <v>34.198124999999997</v>
      </c>
      <c r="AA445">
        <v>0</v>
      </c>
      <c r="AB445">
        <v>1.9</v>
      </c>
      <c r="AC445">
        <v>0</v>
      </c>
      <c r="AD445">
        <v>0</v>
      </c>
      <c r="AE445">
        <v>0</v>
      </c>
      <c r="AF445">
        <v>1.9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3</v>
      </c>
      <c r="AT445">
        <v>23.79</v>
      </c>
      <c r="AU445" t="s">
        <v>195</v>
      </c>
      <c r="AV445">
        <v>0</v>
      </c>
      <c r="AW445">
        <v>2</v>
      </c>
      <c r="AX445">
        <v>47639528</v>
      </c>
      <c r="AY445">
        <v>1</v>
      </c>
      <c r="AZ445">
        <v>0</v>
      </c>
      <c r="BA445">
        <v>441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Y445*Source!I249</f>
        <v>0.34198124999999996</v>
      </c>
      <c r="CY445">
        <f>AB445</f>
        <v>1.9</v>
      </c>
      <c r="CZ445">
        <f>AF445</f>
        <v>1.9</v>
      </c>
      <c r="DA445">
        <f>AJ445</f>
        <v>1</v>
      </c>
      <c r="DB445">
        <f>ROUND(((ROUND(AT445*CZ445,2)*1.25)*1.15),6)</f>
        <v>64.974999999999994</v>
      </c>
      <c r="DC445">
        <f>ROUND(((ROUND(AT445*AG445,2)*1.25)*1.15),6)</f>
        <v>0</v>
      </c>
    </row>
    <row r="446" spans="1:107" x14ac:dyDescent="0.2">
      <c r="A446">
        <f>ROW(Source!A249)</f>
        <v>249</v>
      </c>
      <c r="B446">
        <v>47641669</v>
      </c>
      <c r="C446">
        <v>47639513</v>
      </c>
      <c r="D446">
        <v>36883554</v>
      </c>
      <c r="E446">
        <v>1</v>
      </c>
      <c r="F446">
        <v>1</v>
      </c>
      <c r="G446">
        <v>1</v>
      </c>
      <c r="H446">
        <v>2</v>
      </c>
      <c r="I446" t="s">
        <v>780</v>
      </c>
      <c r="J446" t="s">
        <v>781</v>
      </c>
      <c r="K446" t="s">
        <v>782</v>
      </c>
      <c r="L446">
        <v>1368</v>
      </c>
      <c r="N446">
        <v>1011</v>
      </c>
      <c r="O446" t="s">
        <v>776</v>
      </c>
      <c r="P446" t="s">
        <v>776</v>
      </c>
      <c r="Q446">
        <v>1</v>
      </c>
      <c r="W446">
        <v>0</v>
      </c>
      <c r="X446">
        <v>1372534845</v>
      </c>
      <c r="Y446">
        <v>12.951874999999998</v>
      </c>
      <c r="AA446">
        <v>0</v>
      </c>
      <c r="AB446">
        <v>65.709999999999994</v>
      </c>
      <c r="AC446">
        <v>11.6</v>
      </c>
      <c r="AD446">
        <v>0</v>
      </c>
      <c r="AE446">
        <v>0</v>
      </c>
      <c r="AF446">
        <v>65.709999999999994</v>
      </c>
      <c r="AG446">
        <v>11.6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3</v>
      </c>
      <c r="AT446">
        <v>9.01</v>
      </c>
      <c r="AU446" t="s">
        <v>195</v>
      </c>
      <c r="AV446">
        <v>0</v>
      </c>
      <c r="AW446">
        <v>2</v>
      </c>
      <c r="AX446">
        <v>47639529</v>
      </c>
      <c r="AY446">
        <v>1</v>
      </c>
      <c r="AZ446">
        <v>0</v>
      </c>
      <c r="BA446">
        <v>442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Y446*Source!I249</f>
        <v>0.12951874999999999</v>
      </c>
      <c r="CY446">
        <f>AB446</f>
        <v>65.709999999999994</v>
      </c>
      <c r="CZ446">
        <f>AF446</f>
        <v>65.709999999999994</v>
      </c>
      <c r="DA446">
        <f>AJ446</f>
        <v>1</v>
      </c>
      <c r="DB446">
        <f>ROUND(((ROUND(AT446*CZ446,2)*1.25)*1.15),6)</f>
        <v>851.07187499999998</v>
      </c>
      <c r="DC446">
        <f>ROUND(((ROUND(AT446*AG446,2)*1.25)*1.15),6)</f>
        <v>150.2475</v>
      </c>
    </row>
    <row r="447" spans="1:107" x14ac:dyDescent="0.2">
      <c r="A447">
        <f>ROW(Source!A249)</f>
        <v>249</v>
      </c>
      <c r="B447">
        <v>47641669</v>
      </c>
      <c r="C447">
        <v>47639513</v>
      </c>
      <c r="D447">
        <v>36883858</v>
      </c>
      <c r="E447">
        <v>1</v>
      </c>
      <c r="F447">
        <v>1</v>
      </c>
      <c r="G447">
        <v>1</v>
      </c>
      <c r="H447">
        <v>2</v>
      </c>
      <c r="I447" t="s">
        <v>828</v>
      </c>
      <c r="J447" t="s">
        <v>829</v>
      </c>
      <c r="K447" t="s">
        <v>830</v>
      </c>
      <c r="L447">
        <v>1368</v>
      </c>
      <c r="N447">
        <v>1011</v>
      </c>
      <c r="O447" t="s">
        <v>776</v>
      </c>
      <c r="P447" t="s">
        <v>776</v>
      </c>
      <c r="Q447">
        <v>1</v>
      </c>
      <c r="W447">
        <v>0</v>
      </c>
      <c r="X447">
        <v>-353815937</v>
      </c>
      <c r="Y447">
        <v>57.974374999999988</v>
      </c>
      <c r="AA447">
        <v>0</v>
      </c>
      <c r="AB447">
        <v>8.1</v>
      </c>
      <c r="AC447">
        <v>0</v>
      </c>
      <c r="AD447">
        <v>0</v>
      </c>
      <c r="AE447">
        <v>0</v>
      </c>
      <c r="AF447">
        <v>8.1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3</v>
      </c>
      <c r="AT447">
        <v>40.33</v>
      </c>
      <c r="AU447" t="s">
        <v>195</v>
      </c>
      <c r="AV447">
        <v>0</v>
      </c>
      <c r="AW447">
        <v>2</v>
      </c>
      <c r="AX447">
        <v>47639530</v>
      </c>
      <c r="AY447">
        <v>1</v>
      </c>
      <c r="AZ447">
        <v>0</v>
      </c>
      <c r="BA447">
        <v>443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Y447*Source!I249</f>
        <v>0.57974374999999989</v>
      </c>
      <c r="CY447">
        <f>AB447</f>
        <v>8.1</v>
      </c>
      <c r="CZ447">
        <f>AF447</f>
        <v>8.1</v>
      </c>
      <c r="DA447">
        <f>AJ447</f>
        <v>1</v>
      </c>
      <c r="DB447">
        <f>ROUND(((ROUND(AT447*CZ447,2)*1.25)*1.15),6)</f>
        <v>469.58812499999999</v>
      </c>
      <c r="DC447">
        <f>ROUND(((ROUND(AT447*AG447,2)*1.25)*1.15),6)</f>
        <v>0</v>
      </c>
    </row>
    <row r="448" spans="1:107" x14ac:dyDescent="0.2">
      <c r="A448">
        <f>ROW(Source!A249)</f>
        <v>249</v>
      </c>
      <c r="B448">
        <v>47641669</v>
      </c>
      <c r="C448">
        <v>47639513</v>
      </c>
      <c r="D448">
        <v>36803278</v>
      </c>
      <c r="E448">
        <v>1</v>
      </c>
      <c r="F448">
        <v>1</v>
      </c>
      <c r="G448">
        <v>1</v>
      </c>
      <c r="H448">
        <v>3</v>
      </c>
      <c r="I448" t="s">
        <v>831</v>
      </c>
      <c r="J448" t="s">
        <v>832</v>
      </c>
      <c r="K448" t="s">
        <v>833</v>
      </c>
      <c r="L448">
        <v>1348</v>
      </c>
      <c r="N448">
        <v>1009</v>
      </c>
      <c r="O448" t="s">
        <v>19</v>
      </c>
      <c r="P448" t="s">
        <v>19</v>
      </c>
      <c r="Q448">
        <v>1000</v>
      </c>
      <c r="W448">
        <v>0</v>
      </c>
      <c r="X448">
        <v>-1506867946</v>
      </c>
      <c r="Y448">
        <v>0.03</v>
      </c>
      <c r="AA448">
        <v>9424</v>
      </c>
      <c r="AB448">
        <v>0</v>
      </c>
      <c r="AC448">
        <v>0</v>
      </c>
      <c r="AD448">
        <v>0</v>
      </c>
      <c r="AE448">
        <v>9424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0.03</v>
      </c>
      <c r="AU448" t="s">
        <v>3</v>
      </c>
      <c r="AV448">
        <v>0</v>
      </c>
      <c r="AW448">
        <v>2</v>
      </c>
      <c r="AX448">
        <v>47639531</v>
      </c>
      <c r="AY448">
        <v>1</v>
      </c>
      <c r="AZ448">
        <v>0</v>
      </c>
      <c r="BA448">
        <v>444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Y448*Source!I249</f>
        <v>2.9999999999999997E-4</v>
      </c>
      <c r="CY448">
        <f>AA448</f>
        <v>9424</v>
      </c>
      <c r="CZ448">
        <f>AE448</f>
        <v>9424</v>
      </c>
      <c r="DA448">
        <f>AI448</f>
        <v>1</v>
      </c>
      <c r="DB448">
        <f>ROUND(ROUND(AT448*CZ448,2),6)</f>
        <v>282.72000000000003</v>
      </c>
      <c r="DC448">
        <f>ROUND(ROUND(AT448*AG448,2),6)</f>
        <v>0</v>
      </c>
    </row>
    <row r="449" spans="1:107" x14ac:dyDescent="0.2">
      <c r="A449">
        <f>ROW(Source!A249)</f>
        <v>249</v>
      </c>
      <c r="B449">
        <v>47641669</v>
      </c>
      <c r="C449">
        <v>47639513</v>
      </c>
      <c r="D449">
        <v>36804447</v>
      </c>
      <c r="E449">
        <v>1</v>
      </c>
      <c r="F449">
        <v>1</v>
      </c>
      <c r="G449">
        <v>1</v>
      </c>
      <c r="H449">
        <v>3</v>
      </c>
      <c r="I449" t="s">
        <v>798</v>
      </c>
      <c r="J449" t="s">
        <v>799</v>
      </c>
      <c r="K449" t="s">
        <v>800</v>
      </c>
      <c r="L449">
        <v>1348</v>
      </c>
      <c r="N449">
        <v>1009</v>
      </c>
      <c r="O449" t="s">
        <v>19</v>
      </c>
      <c r="P449" t="s">
        <v>19</v>
      </c>
      <c r="Q449">
        <v>1000</v>
      </c>
      <c r="W449">
        <v>0</v>
      </c>
      <c r="X449">
        <v>-437906794</v>
      </c>
      <c r="Y449">
        <v>0.16</v>
      </c>
      <c r="AA449">
        <v>9040.01</v>
      </c>
      <c r="AB449">
        <v>0</v>
      </c>
      <c r="AC449">
        <v>0</v>
      </c>
      <c r="AD449">
        <v>0</v>
      </c>
      <c r="AE449">
        <v>9040.01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0.16</v>
      </c>
      <c r="AU449" t="s">
        <v>3</v>
      </c>
      <c r="AV449">
        <v>0</v>
      </c>
      <c r="AW449">
        <v>2</v>
      </c>
      <c r="AX449">
        <v>47639532</v>
      </c>
      <c r="AY449">
        <v>1</v>
      </c>
      <c r="AZ449">
        <v>0</v>
      </c>
      <c r="BA449">
        <v>445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Y449*Source!I249</f>
        <v>1.6000000000000001E-3</v>
      </c>
      <c r="CY449">
        <f>AA449</f>
        <v>9040.01</v>
      </c>
      <c r="CZ449">
        <f>AE449</f>
        <v>9040.01</v>
      </c>
      <c r="DA449">
        <f>AI449</f>
        <v>1</v>
      </c>
      <c r="DB449">
        <f>ROUND(ROUND(AT449*CZ449,2),6)</f>
        <v>1446.4</v>
      </c>
      <c r="DC449">
        <f>ROUND(ROUND(AT449*AG449,2),6)</f>
        <v>0</v>
      </c>
    </row>
    <row r="450" spans="1:107" x14ac:dyDescent="0.2">
      <c r="A450">
        <f>ROW(Source!A249)</f>
        <v>249</v>
      </c>
      <c r="B450">
        <v>47641669</v>
      </c>
      <c r="C450">
        <v>47639513</v>
      </c>
      <c r="D450">
        <v>36807339</v>
      </c>
      <c r="E450">
        <v>1</v>
      </c>
      <c r="F450">
        <v>1</v>
      </c>
      <c r="G450">
        <v>1</v>
      </c>
      <c r="H450">
        <v>3</v>
      </c>
      <c r="I450" t="s">
        <v>972</v>
      </c>
      <c r="J450" t="s">
        <v>973</v>
      </c>
      <c r="K450" t="s">
        <v>974</v>
      </c>
      <c r="L450">
        <v>1339</v>
      </c>
      <c r="N450">
        <v>1007</v>
      </c>
      <c r="O450" t="s">
        <v>50</v>
      </c>
      <c r="P450" t="s">
        <v>50</v>
      </c>
      <c r="Q450">
        <v>1</v>
      </c>
      <c r="W450">
        <v>0</v>
      </c>
      <c r="X450">
        <v>-418395353</v>
      </c>
      <c r="Y450">
        <v>3.1E-2</v>
      </c>
      <c r="AA450">
        <v>463.3</v>
      </c>
      <c r="AB450">
        <v>0</v>
      </c>
      <c r="AC450">
        <v>0</v>
      </c>
      <c r="AD450">
        <v>0</v>
      </c>
      <c r="AE450">
        <v>463.3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3.1E-2</v>
      </c>
      <c r="AU450" t="s">
        <v>3</v>
      </c>
      <c r="AV450">
        <v>0</v>
      </c>
      <c r="AW450">
        <v>2</v>
      </c>
      <c r="AX450">
        <v>47639534</v>
      </c>
      <c r="AY450">
        <v>1</v>
      </c>
      <c r="AZ450">
        <v>0</v>
      </c>
      <c r="BA450">
        <v>447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Y450*Source!I249</f>
        <v>3.1E-4</v>
      </c>
      <c r="CY450">
        <f>AA450</f>
        <v>463.3</v>
      </c>
      <c r="CZ450">
        <f>AE450</f>
        <v>463.3</v>
      </c>
      <c r="DA450">
        <f>AI450</f>
        <v>1</v>
      </c>
      <c r="DB450">
        <f>ROUND(ROUND(AT450*CZ450,2),6)</f>
        <v>14.36</v>
      </c>
      <c r="DC450">
        <f>ROUND(ROUND(AT450*AG450,2),6)</f>
        <v>0</v>
      </c>
    </row>
    <row r="451" spans="1:107" x14ac:dyDescent="0.2">
      <c r="A451">
        <f>ROW(Source!A250)</f>
        <v>250</v>
      </c>
      <c r="B451">
        <v>47636896</v>
      </c>
      <c r="C451">
        <v>47639538</v>
      </c>
      <c r="D451">
        <v>37064978</v>
      </c>
      <c r="E451">
        <v>1</v>
      </c>
      <c r="F451">
        <v>1</v>
      </c>
      <c r="G451">
        <v>1</v>
      </c>
      <c r="H451">
        <v>1</v>
      </c>
      <c r="I451" t="s">
        <v>902</v>
      </c>
      <c r="J451" t="s">
        <v>3</v>
      </c>
      <c r="K451" t="s">
        <v>903</v>
      </c>
      <c r="L451">
        <v>1191</v>
      </c>
      <c r="N451">
        <v>1013</v>
      </c>
      <c r="O451" t="s">
        <v>770</v>
      </c>
      <c r="P451" t="s">
        <v>770</v>
      </c>
      <c r="Q451">
        <v>1</v>
      </c>
      <c r="W451">
        <v>0</v>
      </c>
      <c r="X451">
        <v>-719309759</v>
      </c>
      <c r="Y451">
        <v>1397.6708999999996</v>
      </c>
      <c r="AA451">
        <v>0</v>
      </c>
      <c r="AB451">
        <v>0</v>
      </c>
      <c r="AC451">
        <v>0</v>
      </c>
      <c r="AD451">
        <v>8.86</v>
      </c>
      <c r="AE451">
        <v>0</v>
      </c>
      <c r="AF451">
        <v>0</v>
      </c>
      <c r="AG451">
        <v>0</v>
      </c>
      <c r="AH451">
        <v>8.86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3</v>
      </c>
      <c r="AT451">
        <v>1056.8399999999999</v>
      </c>
      <c r="AU451" t="s">
        <v>196</v>
      </c>
      <c r="AV451">
        <v>1</v>
      </c>
      <c r="AW451">
        <v>2</v>
      </c>
      <c r="AX451">
        <v>47639545</v>
      </c>
      <c r="AY451">
        <v>1</v>
      </c>
      <c r="AZ451">
        <v>0</v>
      </c>
      <c r="BA451">
        <v>451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Y451*Source!I250</f>
        <v>13.976708999999996</v>
      </c>
      <c r="CY451">
        <f>AD451</f>
        <v>8.86</v>
      </c>
      <c r="CZ451">
        <f>AH451</f>
        <v>8.86</v>
      </c>
      <c r="DA451">
        <f>AL451</f>
        <v>1</v>
      </c>
      <c r="DB451">
        <f>ROUND(((ROUND(AT451*CZ451,2)*1.15)*1.15),6)</f>
        <v>12383.361000000001</v>
      </c>
      <c r="DC451">
        <f>ROUND(((ROUND(AT451*AG451,2)*1.15)*1.15),6)</f>
        <v>0</v>
      </c>
    </row>
    <row r="452" spans="1:107" x14ac:dyDescent="0.2">
      <c r="A452">
        <f>ROW(Source!A250)</f>
        <v>250</v>
      </c>
      <c r="B452">
        <v>47636896</v>
      </c>
      <c r="C452">
        <v>47639538</v>
      </c>
      <c r="D452">
        <v>37064876</v>
      </c>
      <c r="E452">
        <v>1</v>
      </c>
      <c r="F452">
        <v>1</v>
      </c>
      <c r="G452">
        <v>1</v>
      </c>
      <c r="H452">
        <v>1</v>
      </c>
      <c r="I452" t="s">
        <v>771</v>
      </c>
      <c r="J452" t="s">
        <v>3</v>
      </c>
      <c r="K452" t="s">
        <v>772</v>
      </c>
      <c r="L452">
        <v>1191</v>
      </c>
      <c r="N452">
        <v>1013</v>
      </c>
      <c r="O452" t="s">
        <v>770</v>
      </c>
      <c r="P452" t="s">
        <v>770</v>
      </c>
      <c r="Q452">
        <v>1</v>
      </c>
      <c r="W452">
        <v>0</v>
      </c>
      <c r="X452">
        <v>-1417349443</v>
      </c>
      <c r="Y452">
        <v>10.49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10.49</v>
      </c>
      <c r="AU452" t="s">
        <v>3</v>
      </c>
      <c r="AV452">
        <v>2</v>
      </c>
      <c r="AW452">
        <v>2</v>
      </c>
      <c r="AX452">
        <v>47639546</v>
      </c>
      <c r="AY452">
        <v>1</v>
      </c>
      <c r="AZ452">
        <v>2048</v>
      </c>
      <c r="BA452">
        <v>452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Y452*Source!I250</f>
        <v>0.10490000000000001</v>
      </c>
      <c r="CY452">
        <f>AD452</f>
        <v>0</v>
      </c>
      <c r="CZ452">
        <f>AH452</f>
        <v>0</v>
      </c>
      <c r="DA452">
        <f>AL452</f>
        <v>1</v>
      </c>
      <c r="DB452">
        <f>ROUND(ROUND(AT452*CZ452,2),6)</f>
        <v>0</v>
      </c>
      <c r="DC452">
        <f>ROUND(ROUND(AT452*AG452,2),6)</f>
        <v>0</v>
      </c>
    </row>
    <row r="453" spans="1:107" x14ac:dyDescent="0.2">
      <c r="A453">
        <f>ROW(Source!A250)</f>
        <v>250</v>
      </c>
      <c r="B453">
        <v>47636896</v>
      </c>
      <c r="C453">
        <v>47639538</v>
      </c>
      <c r="D453">
        <v>36881483</v>
      </c>
      <c r="E453">
        <v>1</v>
      </c>
      <c r="F453">
        <v>1</v>
      </c>
      <c r="G453">
        <v>1</v>
      </c>
      <c r="H453">
        <v>2</v>
      </c>
      <c r="I453" t="s">
        <v>874</v>
      </c>
      <c r="J453" t="s">
        <v>875</v>
      </c>
      <c r="K453" t="s">
        <v>876</v>
      </c>
      <c r="L453">
        <v>1368</v>
      </c>
      <c r="N453">
        <v>1011</v>
      </c>
      <c r="O453" t="s">
        <v>776</v>
      </c>
      <c r="P453" t="s">
        <v>776</v>
      </c>
      <c r="Q453">
        <v>1</v>
      </c>
      <c r="W453">
        <v>0</v>
      </c>
      <c r="X453">
        <v>312278592</v>
      </c>
      <c r="Y453">
        <v>14.849374999999998</v>
      </c>
      <c r="AA453">
        <v>0</v>
      </c>
      <c r="AB453">
        <v>70.010000000000005</v>
      </c>
      <c r="AC453">
        <v>11.6</v>
      </c>
      <c r="AD453">
        <v>0</v>
      </c>
      <c r="AE453">
        <v>0</v>
      </c>
      <c r="AF453">
        <v>70.010000000000005</v>
      </c>
      <c r="AG453">
        <v>11.6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10.33</v>
      </c>
      <c r="AU453" t="s">
        <v>195</v>
      </c>
      <c r="AV453">
        <v>0</v>
      </c>
      <c r="AW453">
        <v>2</v>
      </c>
      <c r="AX453">
        <v>47639547</v>
      </c>
      <c r="AY453">
        <v>1</v>
      </c>
      <c r="AZ453">
        <v>0</v>
      </c>
      <c r="BA453">
        <v>453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Y453*Source!I250</f>
        <v>0.14849374999999998</v>
      </c>
      <c r="CY453">
        <f>AB453</f>
        <v>70.010000000000005</v>
      </c>
      <c r="CZ453">
        <f>AF453</f>
        <v>70.010000000000005</v>
      </c>
      <c r="DA453">
        <f>AJ453</f>
        <v>1</v>
      </c>
      <c r="DB453">
        <f>ROUND(((ROUND(AT453*CZ453,2)*1.25)*1.15),6)</f>
        <v>1039.5999999999999</v>
      </c>
      <c r="DC453">
        <f>ROUND(((ROUND(AT453*AG453,2)*1.25)*1.15),6)</f>
        <v>172.25562500000001</v>
      </c>
    </row>
    <row r="454" spans="1:107" x14ac:dyDescent="0.2">
      <c r="A454">
        <f>ROW(Source!A250)</f>
        <v>250</v>
      </c>
      <c r="B454">
        <v>47636896</v>
      </c>
      <c r="C454">
        <v>47639538</v>
      </c>
      <c r="D454">
        <v>36882157</v>
      </c>
      <c r="E454">
        <v>1</v>
      </c>
      <c r="F454">
        <v>1</v>
      </c>
      <c r="G454">
        <v>1</v>
      </c>
      <c r="H454">
        <v>2</v>
      </c>
      <c r="I454" t="s">
        <v>975</v>
      </c>
      <c r="J454" t="s">
        <v>976</v>
      </c>
      <c r="K454" t="s">
        <v>977</v>
      </c>
      <c r="L454">
        <v>1368</v>
      </c>
      <c r="N454">
        <v>1011</v>
      </c>
      <c r="O454" t="s">
        <v>776</v>
      </c>
      <c r="P454" t="s">
        <v>776</v>
      </c>
      <c r="Q454">
        <v>1</v>
      </c>
      <c r="W454">
        <v>0</v>
      </c>
      <c r="X454">
        <v>1330025190</v>
      </c>
      <c r="Y454">
        <v>0.22999999999999998</v>
      </c>
      <c r="AA454">
        <v>0</v>
      </c>
      <c r="AB454">
        <v>88.01</v>
      </c>
      <c r="AC454">
        <v>11.6</v>
      </c>
      <c r="AD454">
        <v>0</v>
      </c>
      <c r="AE454">
        <v>0</v>
      </c>
      <c r="AF454">
        <v>88.01</v>
      </c>
      <c r="AG454">
        <v>11.6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3</v>
      </c>
      <c r="AT454">
        <v>0.16</v>
      </c>
      <c r="AU454" t="s">
        <v>195</v>
      </c>
      <c r="AV454">
        <v>0</v>
      </c>
      <c r="AW454">
        <v>2</v>
      </c>
      <c r="AX454">
        <v>47639548</v>
      </c>
      <c r="AY454">
        <v>1</v>
      </c>
      <c r="AZ454">
        <v>0</v>
      </c>
      <c r="BA454">
        <v>454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Y454*Source!I250</f>
        <v>2.3E-3</v>
      </c>
      <c r="CY454">
        <f>AB454</f>
        <v>88.01</v>
      </c>
      <c r="CZ454">
        <f>AF454</f>
        <v>88.01</v>
      </c>
      <c r="DA454">
        <f>AJ454</f>
        <v>1</v>
      </c>
      <c r="DB454">
        <f>ROUND(((ROUND(AT454*CZ454,2)*1.25)*1.15),6)</f>
        <v>20.239999999999998</v>
      </c>
      <c r="DC454">
        <f>ROUND(((ROUND(AT454*AG454,2)*1.25)*1.15),6)</f>
        <v>2.6737500000000001</v>
      </c>
    </row>
    <row r="455" spans="1:107" x14ac:dyDescent="0.2">
      <c r="A455">
        <f>ROW(Source!A250)</f>
        <v>250</v>
      </c>
      <c r="B455">
        <v>47636896</v>
      </c>
      <c r="C455">
        <v>47639538</v>
      </c>
      <c r="D455">
        <v>36883858</v>
      </c>
      <c r="E455">
        <v>1</v>
      </c>
      <c r="F455">
        <v>1</v>
      </c>
      <c r="G455">
        <v>1</v>
      </c>
      <c r="H455">
        <v>2</v>
      </c>
      <c r="I455" t="s">
        <v>828</v>
      </c>
      <c r="J455" t="s">
        <v>829</v>
      </c>
      <c r="K455" t="s">
        <v>830</v>
      </c>
      <c r="L455">
        <v>1368</v>
      </c>
      <c r="N455">
        <v>1011</v>
      </c>
      <c r="O455" t="s">
        <v>776</v>
      </c>
      <c r="P455" t="s">
        <v>776</v>
      </c>
      <c r="Q455">
        <v>1</v>
      </c>
      <c r="W455">
        <v>0</v>
      </c>
      <c r="X455">
        <v>-353815937</v>
      </c>
      <c r="Y455">
        <v>109.88249999999999</v>
      </c>
      <c r="AA455">
        <v>0</v>
      </c>
      <c r="AB455">
        <v>8.1</v>
      </c>
      <c r="AC455">
        <v>0</v>
      </c>
      <c r="AD455">
        <v>0</v>
      </c>
      <c r="AE455">
        <v>0</v>
      </c>
      <c r="AF455">
        <v>8.1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76.44</v>
      </c>
      <c r="AU455" t="s">
        <v>195</v>
      </c>
      <c r="AV455">
        <v>0</v>
      </c>
      <c r="AW455">
        <v>2</v>
      </c>
      <c r="AX455">
        <v>47639549</v>
      </c>
      <c r="AY455">
        <v>1</v>
      </c>
      <c r="AZ455">
        <v>0</v>
      </c>
      <c r="BA455">
        <v>455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Y455*Source!I250</f>
        <v>1.0988249999999999</v>
      </c>
      <c r="CY455">
        <f>AB455</f>
        <v>8.1</v>
      </c>
      <c r="CZ455">
        <f>AF455</f>
        <v>8.1</v>
      </c>
      <c r="DA455">
        <f>AJ455</f>
        <v>1</v>
      </c>
      <c r="DB455">
        <f>ROUND(((ROUND(AT455*CZ455,2)*1.25)*1.15),6)</f>
        <v>890.04250000000002</v>
      </c>
      <c r="DC455">
        <f>ROUND(((ROUND(AT455*AG455,2)*1.25)*1.15),6)</f>
        <v>0</v>
      </c>
    </row>
    <row r="456" spans="1:107" x14ac:dyDescent="0.2">
      <c r="A456">
        <f>ROW(Source!A250)</f>
        <v>250</v>
      </c>
      <c r="B456">
        <v>47636896</v>
      </c>
      <c r="C456">
        <v>47639538</v>
      </c>
      <c r="D456">
        <v>36803278</v>
      </c>
      <c r="E456">
        <v>1</v>
      </c>
      <c r="F456">
        <v>1</v>
      </c>
      <c r="G456">
        <v>1</v>
      </c>
      <c r="H456">
        <v>3</v>
      </c>
      <c r="I456" t="s">
        <v>831</v>
      </c>
      <c r="J456" t="s">
        <v>832</v>
      </c>
      <c r="K456" t="s">
        <v>833</v>
      </c>
      <c r="L456">
        <v>1348</v>
      </c>
      <c r="N456">
        <v>1009</v>
      </c>
      <c r="O456" t="s">
        <v>19</v>
      </c>
      <c r="P456" t="s">
        <v>19</v>
      </c>
      <c r="Q456">
        <v>1000</v>
      </c>
      <c r="W456">
        <v>0</v>
      </c>
      <c r="X456">
        <v>-1506867946</v>
      </c>
      <c r="Y456">
        <v>0.03</v>
      </c>
      <c r="AA456">
        <v>9424</v>
      </c>
      <c r="AB456">
        <v>0</v>
      </c>
      <c r="AC456">
        <v>0</v>
      </c>
      <c r="AD456">
        <v>0</v>
      </c>
      <c r="AE456">
        <v>9424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0.03</v>
      </c>
      <c r="AU456" t="s">
        <v>3</v>
      </c>
      <c r="AV456">
        <v>0</v>
      </c>
      <c r="AW456">
        <v>2</v>
      </c>
      <c r="AX456">
        <v>47639550</v>
      </c>
      <c r="AY456">
        <v>1</v>
      </c>
      <c r="AZ456">
        <v>0</v>
      </c>
      <c r="BA456">
        <v>456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Y456*Source!I250</f>
        <v>2.9999999999999997E-4</v>
      </c>
      <c r="CY456">
        <f>AA456</f>
        <v>9424</v>
      </c>
      <c r="CZ456">
        <f>AE456</f>
        <v>9424</v>
      </c>
      <c r="DA456">
        <f>AI456</f>
        <v>1</v>
      </c>
      <c r="DB456">
        <f>ROUND(ROUND(AT456*CZ456,2),6)</f>
        <v>282.72000000000003</v>
      </c>
      <c r="DC456">
        <f>ROUND(ROUND(AT456*AG456,2),6)</f>
        <v>0</v>
      </c>
    </row>
    <row r="457" spans="1:107" x14ac:dyDescent="0.2">
      <c r="A457">
        <f>ROW(Source!A251)</f>
        <v>251</v>
      </c>
      <c r="B457">
        <v>47641669</v>
      </c>
      <c r="C457">
        <v>47639538</v>
      </c>
      <c r="D457">
        <v>37064978</v>
      </c>
      <c r="E457">
        <v>1</v>
      </c>
      <c r="F457">
        <v>1</v>
      </c>
      <c r="G457">
        <v>1</v>
      </c>
      <c r="H457">
        <v>1</v>
      </c>
      <c r="I457" t="s">
        <v>902</v>
      </c>
      <c r="J457" t="s">
        <v>3</v>
      </c>
      <c r="K457" t="s">
        <v>903</v>
      </c>
      <c r="L457">
        <v>1191</v>
      </c>
      <c r="N457">
        <v>1013</v>
      </c>
      <c r="O457" t="s">
        <v>770</v>
      </c>
      <c r="P457" t="s">
        <v>770</v>
      </c>
      <c r="Q457">
        <v>1</v>
      </c>
      <c r="W457">
        <v>0</v>
      </c>
      <c r="X457">
        <v>-719309759</v>
      </c>
      <c r="Y457">
        <v>1397.6708999999996</v>
      </c>
      <c r="AA457">
        <v>0</v>
      </c>
      <c r="AB457">
        <v>0</v>
      </c>
      <c r="AC457">
        <v>0</v>
      </c>
      <c r="AD457">
        <v>8.86</v>
      </c>
      <c r="AE457">
        <v>0</v>
      </c>
      <c r="AF457">
        <v>0</v>
      </c>
      <c r="AG457">
        <v>0</v>
      </c>
      <c r="AH457">
        <v>8.86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3</v>
      </c>
      <c r="AT457">
        <v>1056.8399999999999</v>
      </c>
      <c r="AU457" t="s">
        <v>196</v>
      </c>
      <c r="AV457">
        <v>1</v>
      </c>
      <c r="AW457">
        <v>2</v>
      </c>
      <c r="AX457">
        <v>47639545</v>
      </c>
      <c r="AY457">
        <v>1</v>
      </c>
      <c r="AZ457">
        <v>0</v>
      </c>
      <c r="BA457">
        <v>461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Y457*Source!I251</f>
        <v>13.976708999999996</v>
      </c>
      <c r="CY457">
        <f>AD457</f>
        <v>8.86</v>
      </c>
      <c r="CZ457">
        <f>AH457</f>
        <v>8.86</v>
      </c>
      <c r="DA457">
        <f>AL457</f>
        <v>1</v>
      </c>
      <c r="DB457">
        <f>ROUND(((ROUND(AT457*CZ457,2)*1.15)*1.15),6)</f>
        <v>12383.361000000001</v>
      </c>
      <c r="DC457">
        <f>ROUND(((ROUND(AT457*AG457,2)*1.15)*1.15),6)</f>
        <v>0</v>
      </c>
    </row>
    <row r="458" spans="1:107" x14ac:dyDescent="0.2">
      <c r="A458">
        <f>ROW(Source!A251)</f>
        <v>251</v>
      </c>
      <c r="B458">
        <v>47641669</v>
      </c>
      <c r="C458">
        <v>47639538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771</v>
      </c>
      <c r="J458" t="s">
        <v>3</v>
      </c>
      <c r="K458" t="s">
        <v>772</v>
      </c>
      <c r="L458">
        <v>1191</v>
      </c>
      <c r="N458">
        <v>1013</v>
      </c>
      <c r="O458" t="s">
        <v>770</v>
      </c>
      <c r="P458" t="s">
        <v>770</v>
      </c>
      <c r="Q458">
        <v>1</v>
      </c>
      <c r="W458">
        <v>0</v>
      </c>
      <c r="X458">
        <v>-1417349443</v>
      </c>
      <c r="Y458">
        <v>10.49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10.49</v>
      </c>
      <c r="AU458" t="s">
        <v>3</v>
      </c>
      <c r="AV458">
        <v>2</v>
      </c>
      <c r="AW458">
        <v>2</v>
      </c>
      <c r="AX458">
        <v>47639546</v>
      </c>
      <c r="AY458">
        <v>1</v>
      </c>
      <c r="AZ458">
        <v>2048</v>
      </c>
      <c r="BA458">
        <v>462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Y458*Source!I251</f>
        <v>0.10490000000000001</v>
      </c>
      <c r="CY458">
        <f>AD458</f>
        <v>0</v>
      </c>
      <c r="CZ458">
        <f>AH458</f>
        <v>0</v>
      </c>
      <c r="DA458">
        <f>AL458</f>
        <v>1</v>
      </c>
      <c r="DB458">
        <f>ROUND(ROUND(AT458*CZ458,2),6)</f>
        <v>0</v>
      </c>
      <c r="DC458">
        <f>ROUND(ROUND(AT458*AG458,2),6)</f>
        <v>0</v>
      </c>
    </row>
    <row r="459" spans="1:107" x14ac:dyDescent="0.2">
      <c r="A459">
        <f>ROW(Source!A251)</f>
        <v>251</v>
      </c>
      <c r="B459">
        <v>47641669</v>
      </c>
      <c r="C459">
        <v>47639538</v>
      </c>
      <c r="D459">
        <v>36881483</v>
      </c>
      <c r="E459">
        <v>1</v>
      </c>
      <c r="F459">
        <v>1</v>
      </c>
      <c r="G459">
        <v>1</v>
      </c>
      <c r="H459">
        <v>2</v>
      </c>
      <c r="I459" t="s">
        <v>874</v>
      </c>
      <c r="J459" t="s">
        <v>875</v>
      </c>
      <c r="K459" t="s">
        <v>876</v>
      </c>
      <c r="L459">
        <v>1368</v>
      </c>
      <c r="N459">
        <v>1011</v>
      </c>
      <c r="O459" t="s">
        <v>776</v>
      </c>
      <c r="P459" t="s">
        <v>776</v>
      </c>
      <c r="Q459">
        <v>1</v>
      </c>
      <c r="W459">
        <v>0</v>
      </c>
      <c r="X459">
        <v>312278592</v>
      </c>
      <c r="Y459">
        <v>14.849374999999998</v>
      </c>
      <c r="AA459">
        <v>0</v>
      </c>
      <c r="AB459">
        <v>70.010000000000005</v>
      </c>
      <c r="AC459">
        <v>11.6</v>
      </c>
      <c r="AD459">
        <v>0</v>
      </c>
      <c r="AE459">
        <v>0</v>
      </c>
      <c r="AF459">
        <v>70.010000000000005</v>
      </c>
      <c r="AG459">
        <v>11.6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10.33</v>
      </c>
      <c r="AU459" t="s">
        <v>195</v>
      </c>
      <c r="AV459">
        <v>0</v>
      </c>
      <c r="AW459">
        <v>2</v>
      </c>
      <c r="AX459">
        <v>47639547</v>
      </c>
      <c r="AY459">
        <v>1</v>
      </c>
      <c r="AZ459">
        <v>0</v>
      </c>
      <c r="BA459">
        <v>463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Y459*Source!I251</f>
        <v>0.14849374999999998</v>
      </c>
      <c r="CY459">
        <f>AB459</f>
        <v>70.010000000000005</v>
      </c>
      <c r="CZ459">
        <f>AF459</f>
        <v>70.010000000000005</v>
      </c>
      <c r="DA459">
        <f>AJ459</f>
        <v>1</v>
      </c>
      <c r="DB459">
        <f>ROUND(((ROUND(AT459*CZ459,2)*1.25)*1.15),6)</f>
        <v>1039.5999999999999</v>
      </c>
      <c r="DC459">
        <f>ROUND(((ROUND(AT459*AG459,2)*1.25)*1.15),6)</f>
        <v>172.25562500000001</v>
      </c>
    </row>
    <row r="460" spans="1:107" x14ac:dyDescent="0.2">
      <c r="A460">
        <f>ROW(Source!A251)</f>
        <v>251</v>
      </c>
      <c r="B460">
        <v>47641669</v>
      </c>
      <c r="C460">
        <v>47639538</v>
      </c>
      <c r="D460">
        <v>36882157</v>
      </c>
      <c r="E460">
        <v>1</v>
      </c>
      <c r="F460">
        <v>1</v>
      </c>
      <c r="G460">
        <v>1</v>
      </c>
      <c r="H460">
        <v>2</v>
      </c>
      <c r="I460" t="s">
        <v>975</v>
      </c>
      <c r="J460" t="s">
        <v>976</v>
      </c>
      <c r="K460" t="s">
        <v>977</v>
      </c>
      <c r="L460">
        <v>1368</v>
      </c>
      <c r="N460">
        <v>1011</v>
      </c>
      <c r="O460" t="s">
        <v>776</v>
      </c>
      <c r="P460" t="s">
        <v>776</v>
      </c>
      <c r="Q460">
        <v>1</v>
      </c>
      <c r="W460">
        <v>0</v>
      </c>
      <c r="X460">
        <v>1330025190</v>
      </c>
      <c r="Y460">
        <v>0.22999999999999998</v>
      </c>
      <c r="AA460">
        <v>0</v>
      </c>
      <c r="AB460">
        <v>88.01</v>
      </c>
      <c r="AC460">
        <v>11.6</v>
      </c>
      <c r="AD460">
        <v>0</v>
      </c>
      <c r="AE460">
        <v>0</v>
      </c>
      <c r="AF460">
        <v>88.01</v>
      </c>
      <c r="AG460">
        <v>11.6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0.16</v>
      </c>
      <c r="AU460" t="s">
        <v>195</v>
      </c>
      <c r="AV460">
        <v>0</v>
      </c>
      <c r="AW460">
        <v>2</v>
      </c>
      <c r="AX460">
        <v>47639548</v>
      </c>
      <c r="AY460">
        <v>1</v>
      </c>
      <c r="AZ460">
        <v>0</v>
      </c>
      <c r="BA460">
        <v>464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Y460*Source!I251</f>
        <v>2.3E-3</v>
      </c>
      <c r="CY460">
        <f>AB460</f>
        <v>88.01</v>
      </c>
      <c r="CZ460">
        <f>AF460</f>
        <v>88.01</v>
      </c>
      <c r="DA460">
        <f>AJ460</f>
        <v>1</v>
      </c>
      <c r="DB460">
        <f>ROUND(((ROUND(AT460*CZ460,2)*1.25)*1.15),6)</f>
        <v>20.239999999999998</v>
      </c>
      <c r="DC460">
        <f>ROUND(((ROUND(AT460*AG460,2)*1.25)*1.15),6)</f>
        <v>2.6737500000000001</v>
      </c>
    </row>
    <row r="461" spans="1:107" x14ac:dyDescent="0.2">
      <c r="A461">
        <f>ROW(Source!A251)</f>
        <v>251</v>
      </c>
      <c r="B461">
        <v>47641669</v>
      </c>
      <c r="C461">
        <v>47639538</v>
      </c>
      <c r="D461">
        <v>36883858</v>
      </c>
      <c r="E461">
        <v>1</v>
      </c>
      <c r="F461">
        <v>1</v>
      </c>
      <c r="G461">
        <v>1</v>
      </c>
      <c r="H461">
        <v>2</v>
      </c>
      <c r="I461" t="s">
        <v>828</v>
      </c>
      <c r="J461" t="s">
        <v>829</v>
      </c>
      <c r="K461" t="s">
        <v>830</v>
      </c>
      <c r="L461">
        <v>1368</v>
      </c>
      <c r="N461">
        <v>1011</v>
      </c>
      <c r="O461" t="s">
        <v>776</v>
      </c>
      <c r="P461" t="s">
        <v>776</v>
      </c>
      <c r="Q461">
        <v>1</v>
      </c>
      <c r="W461">
        <v>0</v>
      </c>
      <c r="X461">
        <v>-353815937</v>
      </c>
      <c r="Y461">
        <v>109.88249999999999</v>
      </c>
      <c r="AA461">
        <v>0</v>
      </c>
      <c r="AB461">
        <v>8.1</v>
      </c>
      <c r="AC461">
        <v>0</v>
      </c>
      <c r="AD461">
        <v>0</v>
      </c>
      <c r="AE461">
        <v>0</v>
      </c>
      <c r="AF461">
        <v>8.1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76.44</v>
      </c>
      <c r="AU461" t="s">
        <v>195</v>
      </c>
      <c r="AV461">
        <v>0</v>
      </c>
      <c r="AW461">
        <v>2</v>
      </c>
      <c r="AX461">
        <v>47639549</v>
      </c>
      <c r="AY461">
        <v>1</v>
      </c>
      <c r="AZ461">
        <v>0</v>
      </c>
      <c r="BA461">
        <v>465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Y461*Source!I251</f>
        <v>1.0988249999999999</v>
      </c>
      <c r="CY461">
        <f>AB461</f>
        <v>8.1</v>
      </c>
      <c r="CZ461">
        <f>AF461</f>
        <v>8.1</v>
      </c>
      <c r="DA461">
        <f>AJ461</f>
        <v>1</v>
      </c>
      <c r="DB461">
        <f>ROUND(((ROUND(AT461*CZ461,2)*1.25)*1.15),6)</f>
        <v>890.04250000000002</v>
      </c>
      <c r="DC461">
        <f>ROUND(((ROUND(AT461*AG461,2)*1.25)*1.15),6)</f>
        <v>0</v>
      </c>
    </row>
    <row r="462" spans="1:107" x14ac:dyDescent="0.2">
      <c r="A462">
        <f>ROW(Source!A251)</f>
        <v>251</v>
      </c>
      <c r="B462">
        <v>47641669</v>
      </c>
      <c r="C462">
        <v>47639538</v>
      </c>
      <c r="D462">
        <v>36803278</v>
      </c>
      <c r="E462">
        <v>1</v>
      </c>
      <c r="F462">
        <v>1</v>
      </c>
      <c r="G462">
        <v>1</v>
      </c>
      <c r="H462">
        <v>3</v>
      </c>
      <c r="I462" t="s">
        <v>831</v>
      </c>
      <c r="J462" t="s">
        <v>832</v>
      </c>
      <c r="K462" t="s">
        <v>833</v>
      </c>
      <c r="L462">
        <v>1348</v>
      </c>
      <c r="N462">
        <v>1009</v>
      </c>
      <c r="O462" t="s">
        <v>19</v>
      </c>
      <c r="P462" t="s">
        <v>19</v>
      </c>
      <c r="Q462">
        <v>1000</v>
      </c>
      <c r="W462">
        <v>0</v>
      </c>
      <c r="X462">
        <v>-1506867946</v>
      </c>
      <c r="Y462">
        <v>0.03</v>
      </c>
      <c r="AA462">
        <v>9424</v>
      </c>
      <c r="AB462">
        <v>0</v>
      </c>
      <c r="AC462">
        <v>0</v>
      </c>
      <c r="AD462">
        <v>0</v>
      </c>
      <c r="AE462">
        <v>9424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0.03</v>
      </c>
      <c r="AU462" t="s">
        <v>3</v>
      </c>
      <c r="AV462">
        <v>0</v>
      </c>
      <c r="AW462">
        <v>2</v>
      </c>
      <c r="AX462">
        <v>47639550</v>
      </c>
      <c r="AY462">
        <v>1</v>
      </c>
      <c r="AZ462">
        <v>0</v>
      </c>
      <c r="BA462">
        <v>466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Y462*Source!I251</f>
        <v>2.9999999999999997E-4</v>
      </c>
      <c r="CY462">
        <f>AA462</f>
        <v>9424</v>
      </c>
      <c r="CZ462">
        <f>AE462</f>
        <v>9424</v>
      </c>
      <c r="DA462">
        <f>AI462</f>
        <v>1</v>
      </c>
      <c r="DB462">
        <f>ROUND(ROUND(AT462*CZ462,2),6)</f>
        <v>282.72000000000003</v>
      </c>
      <c r="DC462">
        <f>ROUND(ROUND(AT462*AG462,2),6)</f>
        <v>0</v>
      </c>
    </row>
    <row r="463" spans="1:107" x14ac:dyDescent="0.2">
      <c r="A463">
        <f>ROW(Source!A252)</f>
        <v>252</v>
      </c>
      <c r="B463">
        <v>47636896</v>
      </c>
      <c r="C463">
        <v>47639596</v>
      </c>
      <c r="D463">
        <v>37065248</v>
      </c>
      <c r="E463">
        <v>1</v>
      </c>
      <c r="F463">
        <v>1</v>
      </c>
      <c r="G463">
        <v>1</v>
      </c>
      <c r="H463">
        <v>1</v>
      </c>
      <c r="I463" t="s">
        <v>768</v>
      </c>
      <c r="J463" t="s">
        <v>3</v>
      </c>
      <c r="K463" t="s">
        <v>769</v>
      </c>
      <c r="L463">
        <v>1191</v>
      </c>
      <c r="N463">
        <v>1013</v>
      </c>
      <c r="O463" t="s">
        <v>770</v>
      </c>
      <c r="P463" t="s">
        <v>770</v>
      </c>
      <c r="Q463">
        <v>1</v>
      </c>
      <c r="W463">
        <v>0</v>
      </c>
      <c r="X463">
        <v>-400197608</v>
      </c>
      <c r="Y463">
        <v>102.34827499999999</v>
      </c>
      <c r="AA463">
        <v>0</v>
      </c>
      <c r="AB463">
        <v>0</v>
      </c>
      <c r="AC463">
        <v>0</v>
      </c>
      <c r="AD463">
        <v>8.5299999999999994</v>
      </c>
      <c r="AE463">
        <v>0</v>
      </c>
      <c r="AF463">
        <v>0</v>
      </c>
      <c r="AG463">
        <v>0</v>
      </c>
      <c r="AH463">
        <v>8.5299999999999994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3</v>
      </c>
      <c r="AT463">
        <v>77.39</v>
      </c>
      <c r="AU463" t="s">
        <v>196</v>
      </c>
      <c r="AV463">
        <v>1</v>
      </c>
      <c r="AW463">
        <v>2</v>
      </c>
      <c r="AX463">
        <v>47639602</v>
      </c>
      <c r="AY463">
        <v>1</v>
      </c>
      <c r="AZ463">
        <v>0</v>
      </c>
      <c r="BA463">
        <v>471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Y463*Source!I252</f>
        <v>2.0469654999999998</v>
      </c>
      <c r="CY463">
        <f>AD463</f>
        <v>8.5299999999999994</v>
      </c>
      <c r="CZ463">
        <f>AH463</f>
        <v>8.5299999999999994</v>
      </c>
      <c r="DA463">
        <f>AL463</f>
        <v>1</v>
      </c>
      <c r="DB463">
        <f>ROUND(((ROUND(AT463*CZ463,2)*1.15)*1.15),6)</f>
        <v>873.03515000000004</v>
      </c>
      <c r="DC463">
        <f>ROUND(((ROUND(AT463*AG463,2)*1.15)*1.15),6)</f>
        <v>0</v>
      </c>
    </row>
    <row r="464" spans="1:107" x14ac:dyDescent="0.2">
      <c r="A464">
        <f>ROW(Source!A252)</f>
        <v>252</v>
      </c>
      <c r="B464">
        <v>47636896</v>
      </c>
      <c r="C464">
        <v>47639596</v>
      </c>
      <c r="D464">
        <v>37064876</v>
      </c>
      <c r="E464">
        <v>1</v>
      </c>
      <c r="F464">
        <v>1</v>
      </c>
      <c r="G464">
        <v>1</v>
      </c>
      <c r="H464">
        <v>1</v>
      </c>
      <c r="I464" t="s">
        <v>771</v>
      </c>
      <c r="J464" t="s">
        <v>3</v>
      </c>
      <c r="K464" t="s">
        <v>772</v>
      </c>
      <c r="L464">
        <v>1191</v>
      </c>
      <c r="N464">
        <v>1013</v>
      </c>
      <c r="O464" t="s">
        <v>770</v>
      </c>
      <c r="P464" t="s">
        <v>770</v>
      </c>
      <c r="Q464">
        <v>1</v>
      </c>
      <c r="W464">
        <v>0</v>
      </c>
      <c r="X464">
        <v>-1417349443</v>
      </c>
      <c r="Y464">
        <v>0.34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0.34</v>
      </c>
      <c r="AU464" t="s">
        <v>3</v>
      </c>
      <c r="AV464">
        <v>2</v>
      </c>
      <c r="AW464">
        <v>2</v>
      </c>
      <c r="AX464">
        <v>47639603</v>
      </c>
      <c r="AY464">
        <v>1</v>
      </c>
      <c r="AZ464">
        <v>2048</v>
      </c>
      <c r="BA464">
        <v>472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Y464*Source!I252</f>
        <v>6.8000000000000005E-3</v>
      </c>
      <c r="CY464">
        <f>AD464</f>
        <v>0</v>
      </c>
      <c r="CZ464">
        <f>AH464</f>
        <v>0</v>
      </c>
      <c r="DA464">
        <f>AL464</f>
        <v>1</v>
      </c>
      <c r="DB464">
        <f>ROUND(ROUND(AT464*CZ464,2),6)</f>
        <v>0</v>
      </c>
      <c r="DC464">
        <f>ROUND(ROUND(AT464*AG464,2),6)</f>
        <v>0</v>
      </c>
    </row>
    <row r="465" spans="1:107" x14ac:dyDescent="0.2">
      <c r="A465">
        <f>ROW(Source!A252)</f>
        <v>252</v>
      </c>
      <c r="B465">
        <v>47636896</v>
      </c>
      <c r="C465">
        <v>47639596</v>
      </c>
      <c r="D465">
        <v>36883554</v>
      </c>
      <c r="E465">
        <v>1</v>
      </c>
      <c r="F465">
        <v>1</v>
      </c>
      <c r="G465">
        <v>1</v>
      </c>
      <c r="H465">
        <v>2</v>
      </c>
      <c r="I465" t="s">
        <v>780</v>
      </c>
      <c r="J465" t="s">
        <v>781</v>
      </c>
      <c r="K465" t="s">
        <v>782</v>
      </c>
      <c r="L465">
        <v>1368</v>
      </c>
      <c r="N465">
        <v>1011</v>
      </c>
      <c r="O465" t="s">
        <v>776</v>
      </c>
      <c r="P465" t="s">
        <v>776</v>
      </c>
      <c r="Q465">
        <v>1</v>
      </c>
      <c r="W465">
        <v>0</v>
      </c>
      <c r="X465">
        <v>1372534845</v>
      </c>
      <c r="Y465">
        <v>0.48875000000000002</v>
      </c>
      <c r="AA465">
        <v>0</v>
      </c>
      <c r="AB465">
        <v>65.709999999999994</v>
      </c>
      <c r="AC465">
        <v>11.6</v>
      </c>
      <c r="AD465">
        <v>0</v>
      </c>
      <c r="AE465">
        <v>0</v>
      </c>
      <c r="AF465">
        <v>65.709999999999994</v>
      </c>
      <c r="AG465">
        <v>11.6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3</v>
      </c>
      <c r="AT465">
        <v>0.34</v>
      </c>
      <c r="AU465" t="s">
        <v>195</v>
      </c>
      <c r="AV465">
        <v>0</v>
      </c>
      <c r="AW465">
        <v>2</v>
      </c>
      <c r="AX465">
        <v>47639604</v>
      </c>
      <c r="AY465">
        <v>1</v>
      </c>
      <c r="AZ465">
        <v>0</v>
      </c>
      <c r="BA465">
        <v>473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Y465*Source!I252</f>
        <v>9.7750000000000007E-3</v>
      </c>
      <c r="CY465">
        <f>AB465</f>
        <v>65.709999999999994</v>
      </c>
      <c r="CZ465">
        <f>AF465</f>
        <v>65.709999999999994</v>
      </c>
      <c r="DA465">
        <f>AJ465</f>
        <v>1</v>
      </c>
      <c r="DB465">
        <f>ROUND(((ROUND(AT465*CZ465,2)*1.25)*1.15),6)</f>
        <v>32.113750000000003</v>
      </c>
      <c r="DC465">
        <f>ROUND(((ROUND(AT465*AG465,2)*1.25)*1.15),6)</f>
        <v>5.6637500000000003</v>
      </c>
    </row>
    <row r="466" spans="1:107" x14ac:dyDescent="0.2">
      <c r="A466">
        <f>ROW(Source!A252)</f>
        <v>252</v>
      </c>
      <c r="B466">
        <v>47636896</v>
      </c>
      <c r="C466">
        <v>47639596</v>
      </c>
      <c r="D466">
        <v>36883858</v>
      </c>
      <c r="E466">
        <v>1</v>
      </c>
      <c r="F466">
        <v>1</v>
      </c>
      <c r="G466">
        <v>1</v>
      </c>
      <c r="H466">
        <v>2</v>
      </c>
      <c r="I466" t="s">
        <v>828</v>
      </c>
      <c r="J466" t="s">
        <v>829</v>
      </c>
      <c r="K466" t="s">
        <v>830</v>
      </c>
      <c r="L466">
        <v>1368</v>
      </c>
      <c r="N466">
        <v>1011</v>
      </c>
      <c r="O466" t="s">
        <v>776</v>
      </c>
      <c r="P466" t="s">
        <v>776</v>
      </c>
      <c r="Q466">
        <v>1</v>
      </c>
      <c r="W466">
        <v>0</v>
      </c>
      <c r="X466">
        <v>-353815937</v>
      </c>
      <c r="Y466">
        <v>16.674999999999997</v>
      </c>
      <c r="AA466">
        <v>0</v>
      </c>
      <c r="AB466">
        <v>8.1</v>
      </c>
      <c r="AC466">
        <v>0</v>
      </c>
      <c r="AD466">
        <v>0</v>
      </c>
      <c r="AE466">
        <v>0</v>
      </c>
      <c r="AF466">
        <v>8.1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3</v>
      </c>
      <c r="AT466">
        <v>11.6</v>
      </c>
      <c r="AU466" t="s">
        <v>195</v>
      </c>
      <c r="AV466">
        <v>0</v>
      </c>
      <c r="AW466">
        <v>2</v>
      </c>
      <c r="AX466">
        <v>47639605</v>
      </c>
      <c r="AY466">
        <v>1</v>
      </c>
      <c r="AZ466">
        <v>0</v>
      </c>
      <c r="BA466">
        <v>474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Y466*Source!I252</f>
        <v>0.33349999999999996</v>
      </c>
      <c r="CY466">
        <f>AB466</f>
        <v>8.1</v>
      </c>
      <c r="CZ466">
        <f>AF466</f>
        <v>8.1</v>
      </c>
      <c r="DA466">
        <f>AJ466</f>
        <v>1</v>
      </c>
      <c r="DB466">
        <f>ROUND(((ROUND(AT466*CZ466,2)*1.25)*1.15),6)</f>
        <v>135.0675</v>
      </c>
      <c r="DC466">
        <f>ROUND(((ROUND(AT466*AG466,2)*1.25)*1.15),6)</f>
        <v>0</v>
      </c>
    </row>
    <row r="467" spans="1:107" x14ac:dyDescent="0.2">
      <c r="A467">
        <f>ROW(Source!A252)</f>
        <v>252</v>
      </c>
      <c r="B467">
        <v>47636896</v>
      </c>
      <c r="C467">
        <v>47639596</v>
      </c>
      <c r="D467">
        <v>36803278</v>
      </c>
      <c r="E467">
        <v>1</v>
      </c>
      <c r="F467">
        <v>1</v>
      </c>
      <c r="G467">
        <v>1</v>
      </c>
      <c r="H467">
        <v>3</v>
      </c>
      <c r="I467" t="s">
        <v>831</v>
      </c>
      <c r="J467" t="s">
        <v>832</v>
      </c>
      <c r="K467" t="s">
        <v>833</v>
      </c>
      <c r="L467">
        <v>1348</v>
      </c>
      <c r="N467">
        <v>1009</v>
      </c>
      <c r="O467" t="s">
        <v>19</v>
      </c>
      <c r="P467" t="s">
        <v>19</v>
      </c>
      <c r="Q467">
        <v>1000</v>
      </c>
      <c r="W467">
        <v>0</v>
      </c>
      <c r="X467">
        <v>-1506867946</v>
      </c>
      <c r="Y467">
        <v>0.02</v>
      </c>
      <c r="AA467">
        <v>9424</v>
      </c>
      <c r="AB467">
        <v>0</v>
      </c>
      <c r="AC467">
        <v>0</v>
      </c>
      <c r="AD467">
        <v>0</v>
      </c>
      <c r="AE467">
        <v>9424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0.02</v>
      </c>
      <c r="AU467" t="s">
        <v>3</v>
      </c>
      <c r="AV467">
        <v>0</v>
      </c>
      <c r="AW467">
        <v>2</v>
      </c>
      <c r="AX467">
        <v>47639606</v>
      </c>
      <c r="AY467">
        <v>1</v>
      </c>
      <c r="AZ467">
        <v>0</v>
      </c>
      <c r="BA467">
        <v>475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Y467*Source!I252</f>
        <v>4.0000000000000002E-4</v>
      </c>
      <c r="CY467">
        <f>AA467</f>
        <v>9424</v>
      </c>
      <c r="CZ467">
        <f>AE467</f>
        <v>9424</v>
      </c>
      <c r="DA467">
        <f>AI467</f>
        <v>1</v>
      </c>
      <c r="DB467">
        <f>ROUND(ROUND(AT467*CZ467,2),6)</f>
        <v>188.48</v>
      </c>
      <c r="DC467">
        <f>ROUND(ROUND(AT467*AG467,2),6)</f>
        <v>0</v>
      </c>
    </row>
    <row r="468" spans="1:107" x14ac:dyDescent="0.2">
      <c r="A468">
        <f>ROW(Source!A253)</f>
        <v>253</v>
      </c>
      <c r="B468">
        <v>47641669</v>
      </c>
      <c r="C468">
        <v>47639596</v>
      </c>
      <c r="D468">
        <v>37065248</v>
      </c>
      <c r="E468">
        <v>1</v>
      </c>
      <c r="F468">
        <v>1</v>
      </c>
      <c r="G468">
        <v>1</v>
      </c>
      <c r="H468">
        <v>1</v>
      </c>
      <c r="I468" t="s">
        <v>768</v>
      </c>
      <c r="J468" t="s">
        <v>3</v>
      </c>
      <c r="K468" t="s">
        <v>769</v>
      </c>
      <c r="L468">
        <v>1191</v>
      </c>
      <c r="N468">
        <v>1013</v>
      </c>
      <c r="O468" t="s">
        <v>770</v>
      </c>
      <c r="P468" t="s">
        <v>770</v>
      </c>
      <c r="Q468">
        <v>1</v>
      </c>
      <c r="W468">
        <v>0</v>
      </c>
      <c r="X468">
        <v>-400197608</v>
      </c>
      <c r="Y468">
        <v>102.34827499999999</v>
      </c>
      <c r="AA468">
        <v>0</v>
      </c>
      <c r="AB468">
        <v>0</v>
      </c>
      <c r="AC468">
        <v>0</v>
      </c>
      <c r="AD468">
        <v>8.5299999999999994</v>
      </c>
      <c r="AE468">
        <v>0</v>
      </c>
      <c r="AF468">
        <v>0</v>
      </c>
      <c r="AG468">
        <v>0</v>
      </c>
      <c r="AH468">
        <v>8.5299999999999994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77.39</v>
      </c>
      <c r="AU468" t="s">
        <v>196</v>
      </c>
      <c r="AV468">
        <v>1</v>
      </c>
      <c r="AW468">
        <v>2</v>
      </c>
      <c r="AX468">
        <v>47639602</v>
      </c>
      <c r="AY468">
        <v>1</v>
      </c>
      <c r="AZ468">
        <v>0</v>
      </c>
      <c r="BA468">
        <v>477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Y468*Source!I253</f>
        <v>2.0469654999999998</v>
      </c>
      <c r="CY468">
        <f>AD468</f>
        <v>8.5299999999999994</v>
      </c>
      <c r="CZ468">
        <f>AH468</f>
        <v>8.5299999999999994</v>
      </c>
      <c r="DA468">
        <f>AL468</f>
        <v>1</v>
      </c>
      <c r="DB468">
        <f>ROUND(((ROUND(AT468*CZ468,2)*1.15)*1.15),6)</f>
        <v>873.03515000000004</v>
      </c>
      <c r="DC468">
        <f>ROUND(((ROUND(AT468*AG468,2)*1.15)*1.15),6)</f>
        <v>0</v>
      </c>
    </row>
    <row r="469" spans="1:107" x14ac:dyDescent="0.2">
      <c r="A469">
        <f>ROW(Source!A253)</f>
        <v>253</v>
      </c>
      <c r="B469">
        <v>47641669</v>
      </c>
      <c r="C469">
        <v>47639596</v>
      </c>
      <c r="D469">
        <v>37064876</v>
      </c>
      <c r="E469">
        <v>1</v>
      </c>
      <c r="F469">
        <v>1</v>
      </c>
      <c r="G469">
        <v>1</v>
      </c>
      <c r="H469">
        <v>1</v>
      </c>
      <c r="I469" t="s">
        <v>771</v>
      </c>
      <c r="J469" t="s">
        <v>3</v>
      </c>
      <c r="K469" t="s">
        <v>772</v>
      </c>
      <c r="L469">
        <v>1191</v>
      </c>
      <c r="N469">
        <v>1013</v>
      </c>
      <c r="O469" t="s">
        <v>770</v>
      </c>
      <c r="P469" t="s">
        <v>770</v>
      </c>
      <c r="Q469">
        <v>1</v>
      </c>
      <c r="W469">
        <v>0</v>
      </c>
      <c r="X469">
        <v>-1417349443</v>
      </c>
      <c r="Y469">
        <v>0.34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0.34</v>
      </c>
      <c r="AU469" t="s">
        <v>3</v>
      </c>
      <c r="AV469">
        <v>2</v>
      </c>
      <c r="AW469">
        <v>2</v>
      </c>
      <c r="AX469">
        <v>47639603</v>
      </c>
      <c r="AY469">
        <v>1</v>
      </c>
      <c r="AZ469">
        <v>2048</v>
      </c>
      <c r="BA469">
        <v>478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Y469*Source!I253</f>
        <v>6.8000000000000005E-3</v>
      </c>
      <c r="CY469">
        <f>AD469</f>
        <v>0</v>
      </c>
      <c r="CZ469">
        <f>AH469</f>
        <v>0</v>
      </c>
      <c r="DA469">
        <f>AL469</f>
        <v>1</v>
      </c>
      <c r="DB469">
        <f>ROUND(ROUND(AT469*CZ469,2),6)</f>
        <v>0</v>
      </c>
      <c r="DC469">
        <f>ROUND(ROUND(AT469*AG469,2),6)</f>
        <v>0</v>
      </c>
    </row>
    <row r="470" spans="1:107" x14ac:dyDescent="0.2">
      <c r="A470">
        <f>ROW(Source!A253)</f>
        <v>253</v>
      </c>
      <c r="B470">
        <v>47641669</v>
      </c>
      <c r="C470">
        <v>47639596</v>
      </c>
      <c r="D470">
        <v>36883554</v>
      </c>
      <c r="E470">
        <v>1</v>
      </c>
      <c r="F470">
        <v>1</v>
      </c>
      <c r="G470">
        <v>1</v>
      </c>
      <c r="H470">
        <v>2</v>
      </c>
      <c r="I470" t="s">
        <v>780</v>
      </c>
      <c r="J470" t="s">
        <v>781</v>
      </c>
      <c r="K470" t="s">
        <v>782</v>
      </c>
      <c r="L470">
        <v>1368</v>
      </c>
      <c r="N470">
        <v>1011</v>
      </c>
      <c r="O470" t="s">
        <v>776</v>
      </c>
      <c r="P470" t="s">
        <v>776</v>
      </c>
      <c r="Q470">
        <v>1</v>
      </c>
      <c r="W470">
        <v>0</v>
      </c>
      <c r="X470">
        <v>1372534845</v>
      </c>
      <c r="Y470">
        <v>0.48875000000000002</v>
      </c>
      <c r="AA470">
        <v>0</v>
      </c>
      <c r="AB470">
        <v>65.709999999999994</v>
      </c>
      <c r="AC470">
        <v>11.6</v>
      </c>
      <c r="AD470">
        <v>0</v>
      </c>
      <c r="AE470">
        <v>0</v>
      </c>
      <c r="AF470">
        <v>65.709999999999994</v>
      </c>
      <c r="AG470">
        <v>11.6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0.34</v>
      </c>
      <c r="AU470" t="s">
        <v>195</v>
      </c>
      <c r="AV470">
        <v>0</v>
      </c>
      <c r="AW470">
        <v>2</v>
      </c>
      <c r="AX470">
        <v>47639604</v>
      </c>
      <c r="AY470">
        <v>1</v>
      </c>
      <c r="AZ470">
        <v>0</v>
      </c>
      <c r="BA470">
        <v>479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Y470*Source!I253</f>
        <v>9.7750000000000007E-3</v>
      </c>
      <c r="CY470">
        <f>AB470</f>
        <v>65.709999999999994</v>
      </c>
      <c r="CZ470">
        <f>AF470</f>
        <v>65.709999999999994</v>
      </c>
      <c r="DA470">
        <f>AJ470</f>
        <v>1</v>
      </c>
      <c r="DB470">
        <f>ROUND(((ROUND(AT470*CZ470,2)*1.25)*1.15),6)</f>
        <v>32.113750000000003</v>
      </c>
      <c r="DC470">
        <f>ROUND(((ROUND(AT470*AG470,2)*1.25)*1.15),6)</f>
        <v>5.6637500000000003</v>
      </c>
    </row>
    <row r="471" spans="1:107" x14ac:dyDescent="0.2">
      <c r="A471">
        <f>ROW(Source!A253)</f>
        <v>253</v>
      </c>
      <c r="B471">
        <v>47641669</v>
      </c>
      <c r="C471">
        <v>47639596</v>
      </c>
      <c r="D471">
        <v>36883858</v>
      </c>
      <c r="E471">
        <v>1</v>
      </c>
      <c r="F471">
        <v>1</v>
      </c>
      <c r="G471">
        <v>1</v>
      </c>
      <c r="H471">
        <v>2</v>
      </c>
      <c r="I471" t="s">
        <v>828</v>
      </c>
      <c r="J471" t="s">
        <v>829</v>
      </c>
      <c r="K471" t="s">
        <v>830</v>
      </c>
      <c r="L471">
        <v>1368</v>
      </c>
      <c r="N471">
        <v>1011</v>
      </c>
      <c r="O471" t="s">
        <v>776</v>
      </c>
      <c r="P471" t="s">
        <v>776</v>
      </c>
      <c r="Q471">
        <v>1</v>
      </c>
      <c r="W471">
        <v>0</v>
      </c>
      <c r="X471">
        <v>-353815937</v>
      </c>
      <c r="Y471">
        <v>16.674999999999997</v>
      </c>
      <c r="AA471">
        <v>0</v>
      </c>
      <c r="AB471">
        <v>8.1</v>
      </c>
      <c r="AC471">
        <v>0</v>
      </c>
      <c r="AD471">
        <v>0</v>
      </c>
      <c r="AE471">
        <v>0</v>
      </c>
      <c r="AF471">
        <v>8.1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11.6</v>
      </c>
      <c r="AU471" t="s">
        <v>195</v>
      </c>
      <c r="AV471">
        <v>0</v>
      </c>
      <c r="AW471">
        <v>2</v>
      </c>
      <c r="AX471">
        <v>47639605</v>
      </c>
      <c r="AY471">
        <v>1</v>
      </c>
      <c r="AZ471">
        <v>0</v>
      </c>
      <c r="BA471">
        <v>480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Y471*Source!I253</f>
        <v>0.33349999999999996</v>
      </c>
      <c r="CY471">
        <f>AB471</f>
        <v>8.1</v>
      </c>
      <c r="CZ471">
        <f>AF471</f>
        <v>8.1</v>
      </c>
      <c r="DA471">
        <f>AJ471</f>
        <v>1</v>
      </c>
      <c r="DB471">
        <f>ROUND(((ROUND(AT471*CZ471,2)*1.25)*1.15),6)</f>
        <v>135.0675</v>
      </c>
      <c r="DC471">
        <f>ROUND(((ROUND(AT471*AG471,2)*1.25)*1.15),6)</f>
        <v>0</v>
      </c>
    </row>
    <row r="472" spans="1:107" x14ac:dyDescent="0.2">
      <c r="A472">
        <f>ROW(Source!A253)</f>
        <v>253</v>
      </c>
      <c r="B472">
        <v>47641669</v>
      </c>
      <c r="C472">
        <v>47639596</v>
      </c>
      <c r="D472">
        <v>36803278</v>
      </c>
      <c r="E472">
        <v>1</v>
      </c>
      <c r="F472">
        <v>1</v>
      </c>
      <c r="G472">
        <v>1</v>
      </c>
      <c r="H472">
        <v>3</v>
      </c>
      <c r="I472" t="s">
        <v>831</v>
      </c>
      <c r="J472" t="s">
        <v>832</v>
      </c>
      <c r="K472" t="s">
        <v>833</v>
      </c>
      <c r="L472">
        <v>1348</v>
      </c>
      <c r="N472">
        <v>1009</v>
      </c>
      <c r="O472" t="s">
        <v>19</v>
      </c>
      <c r="P472" t="s">
        <v>19</v>
      </c>
      <c r="Q472">
        <v>1000</v>
      </c>
      <c r="W472">
        <v>0</v>
      </c>
      <c r="X472">
        <v>-1506867946</v>
      </c>
      <c r="Y472">
        <v>0.02</v>
      </c>
      <c r="AA472">
        <v>9424</v>
      </c>
      <c r="AB472">
        <v>0</v>
      </c>
      <c r="AC472">
        <v>0</v>
      </c>
      <c r="AD472">
        <v>0</v>
      </c>
      <c r="AE472">
        <v>9424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0.02</v>
      </c>
      <c r="AU472" t="s">
        <v>3</v>
      </c>
      <c r="AV472">
        <v>0</v>
      </c>
      <c r="AW472">
        <v>2</v>
      </c>
      <c r="AX472">
        <v>47639606</v>
      </c>
      <c r="AY472">
        <v>1</v>
      </c>
      <c r="AZ472">
        <v>0</v>
      </c>
      <c r="BA472">
        <v>481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Y472*Source!I253</f>
        <v>4.0000000000000002E-4</v>
      </c>
      <c r="CY472">
        <f>AA472</f>
        <v>9424</v>
      </c>
      <c r="CZ472">
        <f>AE472</f>
        <v>9424</v>
      </c>
      <c r="DA472">
        <f>AI472</f>
        <v>1</v>
      </c>
      <c r="DB472">
        <f>ROUND(ROUND(AT472*CZ472,2),6)</f>
        <v>188.48</v>
      </c>
      <c r="DC472">
        <f>ROUND(ROUND(AT472*AG472,2),6)</f>
        <v>0</v>
      </c>
    </row>
    <row r="473" spans="1:107" x14ac:dyDescent="0.2">
      <c r="A473">
        <f>ROW(Source!A254)</f>
        <v>254</v>
      </c>
      <c r="B473">
        <v>47636896</v>
      </c>
      <c r="C473">
        <v>47639555</v>
      </c>
      <c r="D473">
        <v>37072442</v>
      </c>
      <c r="E473">
        <v>1</v>
      </c>
      <c r="F473">
        <v>1</v>
      </c>
      <c r="G473">
        <v>1</v>
      </c>
      <c r="H473">
        <v>1</v>
      </c>
      <c r="I473" t="s">
        <v>939</v>
      </c>
      <c r="J473" t="s">
        <v>3</v>
      </c>
      <c r="K473" t="s">
        <v>940</v>
      </c>
      <c r="L473">
        <v>1191</v>
      </c>
      <c r="N473">
        <v>1013</v>
      </c>
      <c r="O473" t="s">
        <v>770</v>
      </c>
      <c r="P473" t="s">
        <v>770</v>
      </c>
      <c r="Q473">
        <v>1</v>
      </c>
      <c r="W473">
        <v>0</v>
      </c>
      <c r="X473">
        <v>1145761654</v>
      </c>
      <c r="Y473">
        <v>7.7247224999999986</v>
      </c>
      <c r="AA473">
        <v>0</v>
      </c>
      <c r="AB473">
        <v>0</v>
      </c>
      <c r="AC473">
        <v>0</v>
      </c>
      <c r="AD473">
        <v>10.65</v>
      </c>
      <c r="AE473">
        <v>0</v>
      </c>
      <c r="AF473">
        <v>0</v>
      </c>
      <c r="AG473">
        <v>0</v>
      </c>
      <c r="AH473">
        <v>10.65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3</v>
      </c>
      <c r="AT473">
        <v>5.31</v>
      </c>
      <c r="AU473" t="s">
        <v>326</v>
      </c>
      <c r="AV473">
        <v>1</v>
      </c>
      <c r="AW473">
        <v>2</v>
      </c>
      <c r="AX473">
        <v>47639564</v>
      </c>
      <c r="AY473">
        <v>1</v>
      </c>
      <c r="AZ473">
        <v>0</v>
      </c>
      <c r="BA473">
        <v>483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Y473*Source!I254</f>
        <v>57.147497054999988</v>
      </c>
      <c r="CY473">
        <f>AD473</f>
        <v>10.65</v>
      </c>
      <c r="CZ473">
        <f>AH473</f>
        <v>10.65</v>
      </c>
      <c r="DA473">
        <f>AL473</f>
        <v>1</v>
      </c>
      <c r="DB473">
        <f>ROUND((((ROUND(AT473*CZ473,2)*1.1)*1.15)*1.15),6)</f>
        <v>82.266113000000004</v>
      </c>
      <c r="DC473">
        <f>ROUND((((ROUND(AT473*AG473,2)*1.1)*1.15)*1.15),6)</f>
        <v>0</v>
      </c>
    </row>
    <row r="474" spans="1:107" x14ac:dyDescent="0.2">
      <c r="A474">
        <f>ROW(Source!A254)</f>
        <v>254</v>
      </c>
      <c r="B474">
        <v>47636896</v>
      </c>
      <c r="C474">
        <v>47639555</v>
      </c>
      <c r="D474">
        <v>37064876</v>
      </c>
      <c r="E474">
        <v>1</v>
      </c>
      <c r="F474">
        <v>1</v>
      </c>
      <c r="G474">
        <v>1</v>
      </c>
      <c r="H474">
        <v>1</v>
      </c>
      <c r="I474" t="s">
        <v>771</v>
      </c>
      <c r="J474" t="s">
        <v>3</v>
      </c>
      <c r="K474" t="s">
        <v>772</v>
      </c>
      <c r="L474">
        <v>1191</v>
      </c>
      <c r="N474">
        <v>1013</v>
      </c>
      <c r="O474" t="s">
        <v>770</v>
      </c>
      <c r="P474" t="s">
        <v>770</v>
      </c>
      <c r="Q474">
        <v>1</v>
      </c>
      <c r="W474">
        <v>0</v>
      </c>
      <c r="X474">
        <v>-1417349443</v>
      </c>
      <c r="Y474">
        <v>0.02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0.02</v>
      </c>
      <c r="AU474" t="s">
        <v>3</v>
      </c>
      <c r="AV474">
        <v>2</v>
      </c>
      <c r="AW474">
        <v>2</v>
      </c>
      <c r="AX474">
        <v>47639565</v>
      </c>
      <c r="AY474">
        <v>1</v>
      </c>
      <c r="AZ474">
        <v>2048</v>
      </c>
      <c r="BA474">
        <v>484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Y474*Source!I254</f>
        <v>0.14796000000000001</v>
      </c>
      <c r="CY474">
        <f>AD474</f>
        <v>0</v>
      </c>
      <c r="CZ474">
        <f>AH474</f>
        <v>0</v>
      </c>
      <c r="DA474">
        <f>AL474</f>
        <v>1</v>
      </c>
      <c r="DB474">
        <f>ROUND(ROUND(AT474*CZ474,2),6)</f>
        <v>0</v>
      </c>
      <c r="DC474">
        <f>ROUND(ROUND(AT474*AG474,2),6)</f>
        <v>0</v>
      </c>
    </row>
    <row r="475" spans="1:107" x14ac:dyDescent="0.2">
      <c r="A475">
        <f>ROW(Source!A254)</f>
        <v>254</v>
      </c>
      <c r="B475">
        <v>47636896</v>
      </c>
      <c r="C475">
        <v>47639555</v>
      </c>
      <c r="D475">
        <v>36882356</v>
      </c>
      <c r="E475">
        <v>1</v>
      </c>
      <c r="F475">
        <v>1</v>
      </c>
      <c r="G475">
        <v>1</v>
      </c>
      <c r="H475">
        <v>2</v>
      </c>
      <c r="I475" t="s">
        <v>941</v>
      </c>
      <c r="J475" t="s">
        <v>942</v>
      </c>
      <c r="K475" t="s">
        <v>943</v>
      </c>
      <c r="L475">
        <v>1368</v>
      </c>
      <c r="N475">
        <v>1011</v>
      </c>
      <c r="O475" t="s">
        <v>776</v>
      </c>
      <c r="P475" t="s">
        <v>776</v>
      </c>
      <c r="Q475">
        <v>1</v>
      </c>
      <c r="W475">
        <v>0</v>
      </c>
      <c r="X475">
        <v>1047452784</v>
      </c>
      <c r="Y475">
        <v>1.58125E-2</v>
      </c>
      <c r="AA475">
        <v>0</v>
      </c>
      <c r="AB475">
        <v>1.7</v>
      </c>
      <c r="AC475">
        <v>0</v>
      </c>
      <c r="AD475">
        <v>0</v>
      </c>
      <c r="AE475">
        <v>0</v>
      </c>
      <c r="AF475">
        <v>1.7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0.01</v>
      </c>
      <c r="AU475" t="s">
        <v>325</v>
      </c>
      <c r="AV475">
        <v>0</v>
      </c>
      <c r="AW475">
        <v>2</v>
      </c>
      <c r="AX475">
        <v>47639566</v>
      </c>
      <c r="AY475">
        <v>1</v>
      </c>
      <c r="AZ475">
        <v>0</v>
      </c>
      <c r="BA475">
        <v>485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Y475*Source!I254</f>
        <v>0.116980875</v>
      </c>
      <c r="CY475">
        <f>AB475</f>
        <v>1.7</v>
      </c>
      <c r="CZ475">
        <f>AF475</f>
        <v>1.7</v>
      </c>
      <c r="DA475">
        <f>AJ475</f>
        <v>1</v>
      </c>
      <c r="DB475">
        <f>ROUND((((ROUND(AT475*CZ475,2)*1.1)*1.25)*1.15),6)</f>
        <v>3.1625E-2</v>
      </c>
      <c r="DC475">
        <f>ROUND((((ROUND(AT475*AG475,2)*1.1)*1.25)*1.15),6)</f>
        <v>0</v>
      </c>
    </row>
    <row r="476" spans="1:107" x14ac:dyDescent="0.2">
      <c r="A476">
        <f>ROW(Source!A254)</f>
        <v>254</v>
      </c>
      <c r="B476">
        <v>47636896</v>
      </c>
      <c r="C476">
        <v>47639555</v>
      </c>
      <c r="D476">
        <v>36882383</v>
      </c>
      <c r="E476">
        <v>1</v>
      </c>
      <c r="F476">
        <v>1</v>
      </c>
      <c r="G476">
        <v>1</v>
      </c>
      <c r="H476">
        <v>2</v>
      </c>
      <c r="I476" t="s">
        <v>944</v>
      </c>
      <c r="J476" t="s">
        <v>945</v>
      </c>
      <c r="K476" t="s">
        <v>946</v>
      </c>
      <c r="L476">
        <v>1368</v>
      </c>
      <c r="N476">
        <v>1011</v>
      </c>
      <c r="O476" t="s">
        <v>776</v>
      </c>
      <c r="P476" t="s">
        <v>776</v>
      </c>
      <c r="Q476">
        <v>1</v>
      </c>
      <c r="W476">
        <v>0</v>
      </c>
      <c r="X476">
        <v>-665367104</v>
      </c>
      <c r="Y476">
        <v>1.58125E-2</v>
      </c>
      <c r="AA476">
        <v>0</v>
      </c>
      <c r="AB476">
        <v>89.99</v>
      </c>
      <c r="AC476">
        <v>10.06</v>
      </c>
      <c r="AD476">
        <v>0</v>
      </c>
      <c r="AE476">
        <v>0</v>
      </c>
      <c r="AF476">
        <v>89.99</v>
      </c>
      <c r="AG476">
        <v>10.06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0.01</v>
      </c>
      <c r="AU476" t="s">
        <v>325</v>
      </c>
      <c r="AV476">
        <v>0</v>
      </c>
      <c r="AW476">
        <v>2</v>
      </c>
      <c r="AX476">
        <v>47639567</v>
      </c>
      <c r="AY476">
        <v>1</v>
      </c>
      <c r="AZ476">
        <v>0</v>
      </c>
      <c r="BA476">
        <v>486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Y476*Source!I254</f>
        <v>0.116980875</v>
      </c>
      <c r="CY476">
        <f>AB476</f>
        <v>89.99</v>
      </c>
      <c r="CZ476">
        <f>AF476</f>
        <v>89.99</v>
      </c>
      <c r="DA476">
        <f>AJ476</f>
        <v>1</v>
      </c>
      <c r="DB476">
        <f>ROUND((((ROUND(AT476*CZ476,2)*1.1)*1.25)*1.15),6)</f>
        <v>1.423125</v>
      </c>
      <c r="DC476">
        <f>ROUND((((ROUND(AT476*AG476,2)*1.1)*1.25)*1.15),6)</f>
        <v>0.15812499999999999</v>
      </c>
    </row>
    <row r="477" spans="1:107" x14ac:dyDescent="0.2">
      <c r="A477">
        <f>ROW(Source!A254)</f>
        <v>254</v>
      </c>
      <c r="B477">
        <v>47636896</v>
      </c>
      <c r="C477">
        <v>47639555</v>
      </c>
      <c r="D477">
        <v>36883554</v>
      </c>
      <c r="E477">
        <v>1</v>
      </c>
      <c r="F477">
        <v>1</v>
      </c>
      <c r="G477">
        <v>1</v>
      </c>
      <c r="H477">
        <v>2</v>
      </c>
      <c r="I477" t="s">
        <v>780</v>
      </c>
      <c r="J477" t="s">
        <v>781</v>
      </c>
      <c r="K477" t="s">
        <v>782</v>
      </c>
      <c r="L477">
        <v>1368</v>
      </c>
      <c r="N477">
        <v>1011</v>
      </c>
      <c r="O477" t="s">
        <v>776</v>
      </c>
      <c r="P477" t="s">
        <v>776</v>
      </c>
      <c r="Q477">
        <v>1</v>
      </c>
      <c r="W477">
        <v>0</v>
      </c>
      <c r="X477">
        <v>1372534845</v>
      </c>
      <c r="Y477">
        <v>1.58125E-2</v>
      </c>
      <c r="AA477">
        <v>0</v>
      </c>
      <c r="AB477">
        <v>65.709999999999994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0.01</v>
      </c>
      <c r="AU477" t="s">
        <v>325</v>
      </c>
      <c r="AV477">
        <v>0</v>
      </c>
      <c r="AW477">
        <v>2</v>
      </c>
      <c r="AX477">
        <v>47639568</v>
      </c>
      <c r="AY477">
        <v>1</v>
      </c>
      <c r="AZ477">
        <v>0</v>
      </c>
      <c r="BA477">
        <v>487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Y477*Source!I254</f>
        <v>0.116980875</v>
      </c>
      <c r="CY477">
        <f>AB477</f>
        <v>65.709999999999994</v>
      </c>
      <c r="CZ477">
        <f>AF477</f>
        <v>65.709999999999994</v>
      </c>
      <c r="DA477">
        <f>AJ477</f>
        <v>1</v>
      </c>
      <c r="DB477">
        <f>ROUND((((ROUND(AT477*CZ477,2)*1.1)*1.25)*1.15),6)</f>
        <v>1.043625</v>
      </c>
      <c r="DC477">
        <f>ROUND((((ROUND(AT477*AG477,2)*1.1)*1.25)*1.15),6)</f>
        <v>0.18975</v>
      </c>
    </row>
    <row r="478" spans="1:107" x14ac:dyDescent="0.2">
      <c r="A478">
        <f>ROW(Source!A254)</f>
        <v>254</v>
      </c>
      <c r="B478">
        <v>47636896</v>
      </c>
      <c r="C478">
        <v>47639555</v>
      </c>
      <c r="D478">
        <v>36884416</v>
      </c>
      <c r="E478">
        <v>1</v>
      </c>
      <c r="F478">
        <v>1</v>
      </c>
      <c r="G478">
        <v>1</v>
      </c>
      <c r="H478">
        <v>2</v>
      </c>
      <c r="I478" t="s">
        <v>947</v>
      </c>
      <c r="J478" t="s">
        <v>948</v>
      </c>
      <c r="K478" t="s">
        <v>949</v>
      </c>
      <c r="L478">
        <v>1368</v>
      </c>
      <c r="N478">
        <v>1011</v>
      </c>
      <c r="O478" t="s">
        <v>776</v>
      </c>
      <c r="P478" t="s">
        <v>776</v>
      </c>
      <c r="Q478">
        <v>1</v>
      </c>
      <c r="W478">
        <v>0</v>
      </c>
      <c r="X478">
        <v>271748449</v>
      </c>
      <c r="Y478">
        <v>1.7710000000000001</v>
      </c>
      <c r="AA478">
        <v>0</v>
      </c>
      <c r="AB478">
        <v>6.82</v>
      </c>
      <c r="AC478">
        <v>0</v>
      </c>
      <c r="AD478">
        <v>0</v>
      </c>
      <c r="AE478">
        <v>0</v>
      </c>
      <c r="AF478">
        <v>6.82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1.1200000000000001</v>
      </c>
      <c r="AU478" t="s">
        <v>325</v>
      </c>
      <c r="AV478">
        <v>0</v>
      </c>
      <c r="AW478">
        <v>2</v>
      </c>
      <c r="AX478">
        <v>47639569</v>
      </c>
      <c r="AY478">
        <v>1</v>
      </c>
      <c r="AZ478">
        <v>0</v>
      </c>
      <c r="BA478">
        <v>488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Y478*Source!I254</f>
        <v>13.101858</v>
      </c>
      <c r="CY478">
        <f>AB478</f>
        <v>6.82</v>
      </c>
      <c r="CZ478">
        <f>AF478</f>
        <v>6.82</v>
      </c>
      <c r="DA478">
        <f>AJ478</f>
        <v>1</v>
      </c>
      <c r="DB478">
        <f>ROUND((((ROUND(AT478*CZ478,2)*1.1)*1.25)*1.15),6)</f>
        <v>12.08075</v>
      </c>
      <c r="DC478">
        <f>ROUND((((ROUND(AT478*AG478,2)*1.1)*1.25)*1.15),6)</f>
        <v>0</v>
      </c>
    </row>
    <row r="479" spans="1:107" x14ac:dyDescent="0.2">
      <c r="A479">
        <f>ROW(Source!A254)</f>
        <v>254</v>
      </c>
      <c r="B479">
        <v>47636896</v>
      </c>
      <c r="C479">
        <v>47639555</v>
      </c>
      <c r="D479">
        <v>36837948</v>
      </c>
      <c r="E479">
        <v>1</v>
      </c>
      <c r="F479">
        <v>1</v>
      </c>
      <c r="G479">
        <v>1</v>
      </c>
      <c r="H479">
        <v>3</v>
      </c>
      <c r="I479" t="s">
        <v>817</v>
      </c>
      <c r="J479" t="s">
        <v>818</v>
      </c>
      <c r="K479" t="s">
        <v>819</v>
      </c>
      <c r="L479">
        <v>1348</v>
      </c>
      <c r="N479">
        <v>1009</v>
      </c>
      <c r="O479" t="s">
        <v>19</v>
      </c>
      <c r="P479" t="s">
        <v>19</v>
      </c>
      <c r="Q479">
        <v>1000</v>
      </c>
      <c r="W479">
        <v>0</v>
      </c>
      <c r="X479">
        <v>-1655298345</v>
      </c>
      <c r="Y479">
        <v>1.3200000000000002E-2</v>
      </c>
      <c r="AA479">
        <v>15620</v>
      </c>
      <c r="AB479">
        <v>0</v>
      </c>
      <c r="AC479">
        <v>0</v>
      </c>
      <c r="AD479">
        <v>0</v>
      </c>
      <c r="AE479">
        <v>15620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1.2E-2</v>
      </c>
      <c r="AU479" t="s">
        <v>220</v>
      </c>
      <c r="AV479">
        <v>0</v>
      </c>
      <c r="AW479">
        <v>2</v>
      </c>
      <c r="AX479">
        <v>47639570</v>
      </c>
      <c r="AY479">
        <v>1</v>
      </c>
      <c r="AZ479">
        <v>0</v>
      </c>
      <c r="BA479">
        <v>489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Y479*Source!I254</f>
        <v>9.7653600000000007E-2</v>
      </c>
      <c r="CY479">
        <f>AA479</f>
        <v>15620</v>
      </c>
      <c r="CZ479">
        <f>AE479</f>
        <v>15620</v>
      </c>
      <c r="DA479">
        <f>AI479</f>
        <v>1</v>
      </c>
      <c r="DB479">
        <f>ROUND((ROUND(AT479*CZ479,2)*1.1),6)</f>
        <v>206.184</v>
      </c>
      <c r="DC479">
        <f>ROUND((ROUND(AT479*AG479,2)*1.1),6)</f>
        <v>0</v>
      </c>
    </row>
    <row r="480" spans="1:107" x14ac:dyDescent="0.2">
      <c r="A480">
        <f>ROW(Source!A254)</f>
        <v>254</v>
      </c>
      <c r="B480">
        <v>47636896</v>
      </c>
      <c r="C480">
        <v>47639555</v>
      </c>
      <c r="D480">
        <v>36839083</v>
      </c>
      <c r="E480">
        <v>1</v>
      </c>
      <c r="F480">
        <v>1</v>
      </c>
      <c r="G480">
        <v>1</v>
      </c>
      <c r="H480">
        <v>3</v>
      </c>
      <c r="I480" t="s">
        <v>950</v>
      </c>
      <c r="J480" t="s">
        <v>951</v>
      </c>
      <c r="K480" t="s">
        <v>952</v>
      </c>
      <c r="L480">
        <v>1348</v>
      </c>
      <c r="N480">
        <v>1009</v>
      </c>
      <c r="O480" t="s">
        <v>19</v>
      </c>
      <c r="P480" t="s">
        <v>19</v>
      </c>
      <c r="Q480">
        <v>1000</v>
      </c>
      <c r="W480">
        <v>0</v>
      </c>
      <c r="X480">
        <v>1262170789</v>
      </c>
      <c r="Y480">
        <v>2.2000000000000001E-3</v>
      </c>
      <c r="AA480">
        <v>7640</v>
      </c>
      <c r="AB480">
        <v>0</v>
      </c>
      <c r="AC480">
        <v>0</v>
      </c>
      <c r="AD480">
        <v>0</v>
      </c>
      <c r="AE480">
        <v>7640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3</v>
      </c>
      <c r="AT480">
        <v>2E-3</v>
      </c>
      <c r="AU480" t="s">
        <v>220</v>
      </c>
      <c r="AV480">
        <v>0</v>
      </c>
      <c r="AW480">
        <v>2</v>
      </c>
      <c r="AX480">
        <v>47639571</v>
      </c>
      <c r="AY480">
        <v>1</v>
      </c>
      <c r="AZ480">
        <v>0</v>
      </c>
      <c r="BA480">
        <v>490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Y480*Source!I254</f>
        <v>1.6275600000000001E-2</v>
      </c>
      <c r="CY480">
        <f>AA480</f>
        <v>7640</v>
      </c>
      <c r="CZ480">
        <f>AE480</f>
        <v>7640</v>
      </c>
      <c r="DA480">
        <f>AI480</f>
        <v>1</v>
      </c>
      <c r="DB480">
        <f>ROUND((ROUND(AT480*CZ480,2)*1.1),6)</f>
        <v>16.808</v>
      </c>
      <c r="DC480">
        <f>ROUND((ROUND(AT480*AG480,2)*1.1),6)</f>
        <v>0</v>
      </c>
    </row>
    <row r="481" spans="1:107" x14ac:dyDescent="0.2">
      <c r="A481">
        <f>ROW(Source!A255)</f>
        <v>255</v>
      </c>
      <c r="B481">
        <v>47641669</v>
      </c>
      <c r="C481">
        <v>47639555</v>
      </c>
      <c r="D481">
        <v>37072442</v>
      </c>
      <c r="E481">
        <v>1</v>
      </c>
      <c r="F481">
        <v>1</v>
      </c>
      <c r="G481">
        <v>1</v>
      </c>
      <c r="H481">
        <v>1</v>
      </c>
      <c r="I481" t="s">
        <v>939</v>
      </c>
      <c r="J481" t="s">
        <v>3</v>
      </c>
      <c r="K481" t="s">
        <v>940</v>
      </c>
      <c r="L481">
        <v>1191</v>
      </c>
      <c r="N481">
        <v>1013</v>
      </c>
      <c r="O481" t="s">
        <v>770</v>
      </c>
      <c r="P481" t="s">
        <v>770</v>
      </c>
      <c r="Q481">
        <v>1</v>
      </c>
      <c r="W481">
        <v>0</v>
      </c>
      <c r="X481">
        <v>1145761654</v>
      </c>
      <c r="Y481">
        <v>7.7247224999999986</v>
      </c>
      <c r="AA481">
        <v>0</v>
      </c>
      <c r="AB481">
        <v>0</v>
      </c>
      <c r="AC481">
        <v>0</v>
      </c>
      <c r="AD481">
        <v>10.65</v>
      </c>
      <c r="AE481">
        <v>0</v>
      </c>
      <c r="AF481">
        <v>0</v>
      </c>
      <c r="AG481">
        <v>0</v>
      </c>
      <c r="AH481">
        <v>10.65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5.31</v>
      </c>
      <c r="AU481" t="s">
        <v>326</v>
      </c>
      <c r="AV481">
        <v>1</v>
      </c>
      <c r="AW481">
        <v>2</v>
      </c>
      <c r="AX481">
        <v>47639564</v>
      </c>
      <c r="AY481">
        <v>1</v>
      </c>
      <c r="AZ481">
        <v>0</v>
      </c>
      <c r="BA481">
        <v>491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Y481*Source!I255</f>
        <v>57.147497054999988</v>
      </c>
      <c r="CY481">
        <f>AD481</f>
        <v>10.65</v>
      </c>
      <c r="CZ481">
        <f>AH481</f>
        <v>10.65</v>
      </c>
      <c r="DA481">
        <f>AL481</f>
        <v>1</v>
      </c>
      <c r="DB481">
        <f>ROUND((((ROUND(AT481*CZ481,2)*1.1)*1.15)*1.15),6)</f>
        <v>82.266113000000004</v>
      </c>
      <c r="DC481">
        <f>ROUND((((ROUND(AT481*AG481,2)*1.1)*1.15)*1.15),6)</f>
        <v>0</v>
      </c>
    </row>
    <row r="482" spans="1:107" x14ac:dyDescent="0.2">
      <c r="A482">
        <f>ROW(Source!A255)</f>
        <v>255</v>
      </c>
      <c r="B482">
        <v>47641669</v>
      </c>
      <c r="C482">
        <v>47639555</v>
      </c>
      <c r="D482">
        <v>37064876</v>
      </c>
      <c r="E482">
        <v>1</v>
      </c>
      <c r="F482">
        <v>1</v>
      </c>
      <c r="G482">
        <v>1</v>
      </c>
      <c r="H482">
        <v>1</v>
      </c>
      <c r="I482" t="s">
        <v>771</v>
      </c>
      <c r="J482" t="s">
        <v>3</v>
      </c>
      <c r="K482" t="s">
        <v>772</v>
      </c>
      <c r="L482">
        <v>1191</v>
      </c>
      <c r="N482">
        <v>1013</v>
      </c>
      <c r="O482" t="s">
        <v>770</v>
      </c>
      <c r="P482" t="s">
        <v>770</v>
      </c>
      <c r="Q482">
        <v>1</v>
      </c>
      <c r="W482">
        <v>0</v>
      </c>
      <c r="X482">
        <v>-1417349443</v>
      </c>
      <c r="Y482">
        <v>0.02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0.02</v>
      </c>
      <c r="AU482" t="s">
        <v>3</v>
      </c>
      <c r="AV482">
        <v>2</v>
      </c>
      <c r="AW482">
        <v>2</v>
      </c>
      <c r="AX482">
        <v>47639565</v>
      </c>
      <c r="AY482">
        <v>1</v>
      </c>
      <c r="AZ482">
        <v>2048</v>
      </c>
      <c r="BA482">
        <v>492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Y482*Source!I255</f>
        <v>0.14796000000000001</v>
      </c>
      <c r="CY482">
        <f>AD482</f>
        <v>0</v>
      </c>
      <c r="CZ482">
        <f>AH482</f>
        <v>0</v>
      </c>
      <c r="DA482">
        <f>AL482</f>
        <v>1</v>
      </c>
      <c r="DB482">
        <f>ROUND(ROUND(AT482*CZ482,2),6)</f>
        <v>0</v>
      </c>
      <c r="DC482">
        <f>ROUND(ROUND(AT482*AG482,2),6)</f>
        <v>0</v>
      </c>
    </row>
    <row r="483" spans="1:107" x14ac:dyDescent="0.2">
      <c r="A483">
        <f>ROW(Source!A255)</f>
        <v>255</v>
      </c>
      <c r="B483">
        <v>47641669</v>
      </c>
      <c r="C483">
        <v>47639555</v>
      </c>
      <c r="D483">
        <v>36882356</v>
      </c>
      <c r="E483">
        <v>1</v>
      </c>
      <c r="F483">
        <v>1</v>
      </c>
      <c r="G483">
        <v>1</v>
      </c>
      <c r="H483">
        <v>2</v>
      </c>
      <c r="I483" t="s">
        <v>941</v>
      </c>
      <c r="J483" t="s">
        <v>942</v>
      </c>
      <c r="K483" t="s">
        <v>943</v>
      </c>
      <c r="L483">
        <v>1368</v>
      </c>
      <c r="N483">
        <v>1011</v>
      </c>
      <c r="O483" t="s">
        <v>776</v>
      </c>
      <c r="P483" t="s">
        <v>776</v>
      </c>
      <c r="Q483">
        <v>1</v>
      </c>
      <c r="W483">
        <v>0</v>
      </c>
      <c r="X483">
        <v>1047452784</v>
      </c>
      <c r="Y483">
        <v>1.58125E-2</v>
      </c>
      <c r="AA483">
        <v>0</v>
      </c>
      <c r="AB483">
        <v>1.7</v>
      </c>
      <c r="AC483">
        <v>0</v>
      </c>
      <c r="AD483">
        <v>0</v>
      </c>
      <c r="AE483">
        <v>0</v>
      </c>
      <c r="AF483">
        <v>1.7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0.01</v>
      </c>
      <c r="AU483" t="s">
        <v>325</v>
      </c>
      <c r="AV483">
        <v>0</v>
      </c>
      <c r="AW483">
        <v>2</v>
      </c>
      <c r="AX483">
        <v>47639566</v>
      </c>
      <c r="AY483">
        <v>1</v>
      </c>
      <c r="AZ483">
        <v>0</v>
      </c>
      <c r="BA483">
        <v>493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Y483*Source!I255</f>
        <v>0.116980875</v>
      </c>
      <c r="CY483">
        <f>AB483</f>
        <v>1.7</v>
      </c>
      <c r="CZ483">
        <f>AF483</f>
        <v>1.7</v>
      </c>
      <c r="DA483">
        <f>AJ483</f>
        <v>1</v>
      </c>
      <c r="DB483">
        <f>ROUND((((ROUND(AT483*CZ483,2)*1.1)*1.25)*1.15),6)</f>
        <v>3.1625E-2</v>
      </c>
      <c r="DC483">
        <f>ROUND((((ROUND(AT483*AG483,2)*1.1)*1.25)*1.15),6)</f>
        <v>0</v>
      </c>
    </row>
    <row r="484" spans="1:107" x14ac:dyDescent="0.2">
      <c r="A484">
        <f>ROW(Source!A255)</f>
        <v>255</v>
      </c>
      <c r="B484">
        <v>47641669</v>
      </c>
      <c r="C484">
        <v>47639555</v>
      </c>
      <c r="D484">
        <v>36882383</v>
      </c>
      <c r="E484">
        <v>1</v>
      </c>
      <c r="F484">
        <v>1</v>
      </c>
      <c r="G484">
        <v>1</v>
      </c>
      <c r="H484">
        <v>2</v>
      </c>
      <c r="I484" t="s">
        <v>944</v>
      </c>
      <c r="J484" t="s">
        <v>945</v>
      </c>
      <c r="K484" t="s">
        <v>946</v>
      </c>
      <c r="L484">
        <v>1368</v>
      </c>
      <c r="N484">
        <v>1011</v>
      </c>
      <c r="O484" t="s">
        <v>776</v>
      </c>
      <c r="P484" t="s">
        <v>776</v>
      </c>
      <c r="Q484">
        <v>1</v>
      </c>
      <c r="W484">
        <v>0</v>
      </c>
      <c r="X484">
        <v>-665367104</v>
      </c>
      <c r="Y484">
        <v>1.58125E-2</v>
      </c>
      <c r="AA484">
        <v>0</v>
      </c>
      <c r="AB484">
        <v>89.99</v>
      </c>
      <c r="AC484">
        <v>10.06</v>
      </c>
      <c r="AD484">
        <v>0</v>
      </c>
      <c r="AE484">
        <v>0</v>
      </c>
      <c r="AF484">
        <v>89.99</v>
      </c>
      <c r="AG484">
        <v>10.06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3</v>
      </c>
      <c r="AT484">
        <v>0.01</v>
      </c>
      <c r="AU484" t="s">
        <v>325</v>
      </c>
      <c r="AV484">
        <v>0</v>
      </c>
      <c r="AW484">
        <v>2</v>
      </c>
      <c r="AX484">
        <v>47639567</v>
      </c>
      <c r="AY484">
        <v>1</v>
      </c>
      <c r="AZ484">
        <v>0</v>
      </c>
      <c r="BA484">
        <v>494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Y484*Source!I255</f>
        <v>0.116980875</v>
      </c>
      <c r="CY484">
        <f>AB484</f>
        <v>89.99</v>
      </c>
      <c r="CZ484">
        <f>AF484</f>
        <v>89.99</v>
      </c>
      <c r="DA484">
        <f>AJ484</f>
        <v>1</v>
      </c>
      <c r="DB484">
        <f>ROUND((((ROUND(AT484*CZ484,2)*1.1)*1.25)*1.15),6)</f>
        <v>1.423125</v>
      </c>
      <c r="DC484">
        <f>ROUND((((ROUND(AT484*AG484,2)*1.1)*1.25)*1.15),6)</f>
        <v>0.15812499999999999</v>
      </c>
    </row>
    <row r="485" spans="1:107" x14ac:dyDescent="0.2">
      <c r="A485">
        <f>ROW(Source!A255)</f>
        <v>255</v>
      </c>
      <c r="B485">
        <v>47641669</v>
      </c>
      <c r="C485">
        <v>47639555</v>
      </c>
      <c r="D485">
        <v>36883554</v>
      </c>
      <c r="E485">
        <v>1</v>
      </c>
      <c r="F485">
        <v>1</v>
      </c>
      <c r="G485">
        <v>1</v>
      </c>
      <c r="H485">
        <v>2</v>
      </c>
      <c r="I485" t="s">
        <v>780</v>
      </c>
      <c r="J485" t="s">
        <v>781</v>
      </c>
      <c r="K485" t="s">
        <v>782</v>
      </c>
      <c r="L485">
        <v>1368</v>
      </c>
      <c r="N485">
        <v>1011</v>
      </c>
      <c r="O485" t="s">
        <v>776</v>
      </c>
      <c r="P485" t="s">
        <v>776</v>
      </c>
      <c r="Q485">
        <v>1</v>
      </c>
      <c r="W485">
        <v>0</v>
      </c>
      <c r="X485">
        <v>1372534845</v>
      </c>
      <c r="Y485">
        <v>1.58125E-2</v>
      </c>
      <c r="AA485">
        <v>0</v>
      </c>
      <c r="AB485">
        <v>65.709999999999994</v>
      </c>
      <c r="AC485">
        <v>11.6</v>
      </c>
      <c r="AD485">
        <v>0</v>
      </c>
      <c r="AE485">
        <v>0</v>
      </c>
      <c r="AF485">
        <v>65.709999999999994</v>
      </c>
      <c r="AG485">
        <v>11.6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3</v>
      </c>
      <c r="AT485">
        <v>0.01</v>
      </c>
      <c r="AU485" t="s">
        <v>325</v>
      </c>
      <c r="AV485">
        <v>0</v>
      </c>
      <c r="AW485">
        <v>2</v>
      </c>
      <c r="AX485">
        <v>47639568</v>
      </c>
      <c r="AY485">
        <v>1</v>
      </c>
      <c r="AZ485">
        <v>0</v>
      </c>
      <c r="BA485">
        <v>495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Y485*Source!I255</f>
        <v>0.116980875</v>
      </c>
      <c r="CY485">
        <f>AB485</f>
        <v>65.709999999999994</v>
      </c>
      <c r="CZ485">
        <f>AF485</f>
        <v>65.709999999999994</v>
      </c>
      <c r="DA485">
        <f>AJ485</f>
        <v>1</v>
      </c>
      <c r="DB485">
        <f>ROUND((((ROUND(AT485*CZ485,2)*1.1)*1.25)*1.15),6)</f>
        <v>1.043625</v>
      </c>
      <c r="DC485">
        <f>ROUND((((ROUND(AT485*AG485,2)*1.1)*1.25)*1.15),6)</f>
        <v>0.18975</v>
      </c>
    </row>
    <row r="486" spans="1:107" x14ac:dyDescent="0.2">
      <c r="A486">
        <f>ROW(Source!A255)</f>
        <v>255</v>
      </c>
      <c r="B486">
        <v>47641669</v>
      </c>
      <c r="C486">
        <v>47639555</v>
      </c>
      <c r="D486">
        <v>36884416</v>
      </c>
      <c r="E486">
        <v>1</v>
      </c>
      <c r="F486">
        <v>1</v>
      </c>
      <c r="G486">
        <v>1</v>
      </c>
      <c r="H486">
        <v>2</v>
      </c>
      <c r="I486" t="s">
        <v>947</v>
      </c>
      <c r="J486" t="s">
        <v>948</v>
      </c>
      <c r="K486" t="s">
        <v>949</v>
      </c>
      <c r="L486">
        <v>1368</v>
      </c>
      <c r="N486">
        <v>1011</v>
      </c>
      <c r="O486" t="s">
        <v>776</v>
      </c>
      <c r="P486" t="s">
        <v>776</v>
      </c>
      <c r="Q486">
        <v>1</v>
      </c>
      <c r="W486">
        <v>0</v>
      </c>
      <c r="X486">
        <v>271748449</v>
      </c>
      <c r="Y486">
        <v>1.7710000000000001</v>
      </c>
      <c r="AA486">
        <v>0</v>
      </c>
      <c r="AB486">
        <v>6.82</v>
      </c>
      <c r="AC486">
        <v>0</v>
      </c>
      <c r="AD486">
        <v>0</v>
      </c>
      <c r="AE486">
        <v>0</v>
      </c>
      <c r="AF486">
        <v>6.82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3</v>
      </c>
      <c r="AT486">
        <v>1.1200000000000001</v>
      </c>
      <c r="AU486" t="s">
        <v>325</v>
      </c>
      <c r="AV486">
        <v>0</v>
      </c>
      <c r="AW486">
        <v>2</v>
      </c>
      <c r="AX486">
        <v>47639569</v>
      </c>
      <c r="AY486">
        <v>1</v>
      </c>
      <c r="AZ486">
        <v>0</v>
      </c>
      <c r="BA486">
        <v>496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Y486*Source!I255</f>
        <v>13.101858</v>
      </c>
      <c r="CY486">
        <f>AB486</f>
        <v>6.82</v>
      </c>
      <c r="CZ486">
        <f>AF486</f>
        <v>6.82</v>
      </c>
      <c r="DA486">
        <f>AJ486</f>
        <v>1</v>
      </c>
      <c r="DB486">
        <f>ROUND((((ROUND(AT486*CZ486,2)*1.1)*1.25)*1.15),6)</f>
        <v>12.08075</v>
      </c>
      <c r="DC486">
        <f>ROUND((((ROUND(AT486*AG486,2)*1.1)*1.25)*1.15),6)</f>
        <v>0</v>
      </c>
    </row>
    <row r="487" spans="1:107" x14ac:dyDescent="0.2">
      <c r="A487">
        <f>ROW(Source!A255)</f>
        <v>255</v>
      </c>
      <c r="B487">
        <v>47641669</v>
      </c>
      <c r="C487">
        <v>47639555</v>
      </c>
      <c r="D487">
        <v>36837948</v>
      </c>
      <c r="E487">
        <v>1</v>
      </c>
      <c r="F487">
        <v>1</v>
      </c>
      <c r="G487">
        <v>1</v>
      </c>
      <c r="H487">
        <v>3</v>
      </c>
      <c r="I487" t="s">
        <v>817</v>
      </c>
      <c r="J487" t="s">
        <v>818</v>
      </c>
      <c r="K487" t="s">
        <v>819</v>
      </c>
      <c r="L487">
        <v>1348</v>
      </c>
      <c r="N487">
        <v>1009</v>
      </c>
      <c r="O487" t="s">
        <v>19</v>
      </c>
      <c r="P487" t="s">
        <v>19</v>
      </c>
      <c r="Q487">
        <v>1000</v>
      </c>
      <c r="W487">
        <v>0</v>
      </c>
      <c r="X487">
        <v>-1655298345</v>
      </c>
      <c r="Y487">
        <v>1.3200000000000002E-2</v>
      </c>
      <c r="AA487">
        <v>15620</v>
      </c>
      <c r="AB487">
        <v>0</v>
      </c>
      <c r="AC487">
        <v>0</v>
      </c>
      <c r="AD487">
        <v>0</v>
      </c>
      <c r="AE487">
        <v>15620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3</v>
      </c>
      <c r="AT487">
        <v>1.2E-2</v>
      </c>
      <c r="AU487" t="s">
        <v>220</v>
      </c>
      <c r="AV487">
        <v>0</v>
      </c>
      <c r="AW487">
        <v>2</v>
      </c>
      <c r="AX487">
        <v>47639570</v>
      </c>
      <c r="AY487">
        <v>1</v>
      </c>
      <c r="AZ487">
        <v>0</v>
      </c>
      <c r="BA487">
        <v>497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Y487*Source!I255</f>
        <v>9.7653600000000007E-2</v>
      </c>
      <c r="CY487">
        <f>AA487</f>
        <v>15620</v>
      </c>
      <c r="CZ487">
        <f>AE487</f>
        <v>15620</v>
      </c>
      <c r="DA487">
        <f>AI487</f>
        <v>1</v>
      </c>
      <c r="DB487">
        <f>ROUND((ROUND(AT487*CZ487,2)*1.1),6)</f>
        <v>206.184</v>
      </c>
      <c r="DC487">
        <f>ROUND((ROUND(AT487*AG487,2)*1.1),6)</f>
        <v>0</v>
      </c>
    </row>
    <row r="488" spans="1:107" x14ac:dyDescent="0.2">
      <c r="A488">
        <f>ROW(Source!A255)</f>
        <v>255</v>
      </c>
      <c r="B488">
        <v>47641669</v>
      </c>
      <c r="C488">
        <v>47639555</v>
      </c>
      <c r="D488">
        <v>36839083</v>
      </c>
      <c r="E488">
        <v>1</v>
      </c>
      <c r="F488">
        <v>1</v>
      </c>
      <c r="G488">
        <v>1</v>
      </c>
      <c r="H488">
        <v>3</v>
      </c>
      <c r="I488" t="s">
        <v>950</v>
      </c>
      <c r="J488" t="s">
        <v>951</v>
      </c>
      <c r="K488" t="s">
        <v>952</v>
      </c>
      <c r="L488">
        <v>1348</v>
      </c>
      <c r="N488">
        <v>1009</v>
      </c>
      <c r="O488" t="s">
        <v>19</v>
      </c>
      <c r="P488" t="s">
        <v>19</v>
      </c>
      <c r="Q488">
        <v>1000</v>
      </c>
      <c r="W488">
        <v>0</v>
      </c>
      <c r="X488">
        <v>1262170789</v>
      </c>
      <c r="Y488">
        <v>2.2000000000000001E-3</v>
      </c>
      <c r="AA488">
        <v>7640</v>
      </c>
      <c r="AB488">
        <v>0</v>
      </c>
      <c r="AC488">
        <v>0</v>
      </c>
      <c r="AD488">
        <v>0</v>
      </c>
      <c r="AE488">
        <v>7640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3</v>
      </c>
      <c r="AT488">
        <v>2E-3</v>
      </c>
      <c r="AU488" t="s">
        <v>220</v>
      </c>
      <c r="AV488">
        <v>0</v>
      </c>
      <c r="AW488">
        <v>2</v>
      </c>
      <c r="AX488">
        <v>47639571</v>
      </c>
      <c r="AY488">
        <v>1</v>
      </c>
      <c r="AZ488">
        <v>0</v>
      </c>
      <c r="BA488">
        <v>498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Y488*Source!I255</f>
        <v>1.6275600000000001E-2</v>
      </c>
      <c r="CY488">
        <f>AA488</f>
        <v>7640</v>
      </c>
      <c r="CZ488">
        <f>AE488</f>
        <v>7640</v>
      </c>
      <c r="DA488">
        <f>AI488</f>
        <v>1</v>
      </c>
      <c r="DB488">
        <f>ROUND((ROUND(AT488*CZ488,2)*1.1),6)</f>
        <v>16.808</v>
      </c>
      <c r="DC488">
        <f>ROUND((ROUND(AT488*AG488,2)*1.1),6)</f>
        <v>0</v>
      </c>
    </row>
    <row r="489" spans="1:107" x14ac:dyDescent="0.2">
      <c r="A489">
        <f>ROW(Source!A256)</f>
        <v>256</v>
      </c>
      <c r="B489">
        <v>47636896</v>
      </c>
      <c r="C489">
        <v>47639572</v>
      </c>
      <c r="D489">
        <v>37064928</v>
      </c>
      <c r="E489">
        <v>1</v>
      </c>
      <c r="F489">
        <v>1</v>
      </c>
      <c r="G489">
        <v>1</v>
      </c>
      <c r="H489">
        <v>1</v>
      </c>
      <c r="I489" t="s">
        <v>823</v>
      </c>
      <c r="J489" t="s">
        <v>3</v>
      </c>
      <c r="K489" t="s">
        <v>824</v>
      </c>
      <c r="L489">
        <v>1191</v>
      </c>
      <c r="N489">
        <v>1013</v>
      </c>
      <c r="O489" t="s">
        <v>770</v>
      </c>
      <c r="P489" t="s">
        <v>770</v>
      </c>
      <c r="Q489">
        <v>1</v>
      </c>
      <c r="W489">
        <v>0</v>
      </c>
      <c r="X489">
        <v>145020957</v>
      </c>
      <c r="Y489">
        <v>11.143384999999999</v>
      </c>
      <c r="AA489">
        <v>0</v>
      </c>
      <c r="AB489">
        <v>0</v>
      </c>
      <c r="AC489">
        <v>0</v>
      </c>
      <c r="AD489">
        <v>9.07</v>
      </c>
      <c r="AE489">
        <v>0</v>
      </c>
      <c r="AF489">
        <v>0</v>
      </c>
      <c r="AG489">
        <v>0</v>
      </c>
      <c r="AH489">
        <v>9.07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3</v>
      </c>
      <c r="AT489">
        <v>3.83</v>
      </c>
      <c r="AU489" t="s">
        <v>330</v>
      </c>
      <c r="AV489">
        <v>1</v>
      </c>
      <c r="AW489">
        <v>2</v>
      </c>
      <c r="AX489">
        <v>47639582</v>
      </c>
      <c r="AY489">
        <v>1</v>
      </c>
      <c r="AZ489">
        <v>0</v>
      </c>
      <c r="BA489">
        <v>499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Y489*Source!I256</f>
        <v>82.43876222999998</v>
      </c>
      <c r="CY489">
        <f>AD489</f>
        <v>9.07</v>
      </c>
      <c r="CZ489">
        <f>AH489</f>
        <v>9.07</v>
      </c>
      <c r="DA489">
        <f>AL489</f>
        <v>1</v>
      </c>
      <c r="DB489">
        <f>ROUND((((ROUND(AT489*CZ489,2)*1.1*2)*1.15)*1.15),6)</f>
        <v>101.07603</v>
      </c>
      <c r="DC489">
        <f>ROUND((((ROUND(AT489*AG489,2)*1.1*2)*1.15)*1.15),6)</f>
        <v>0</v>
      </c>
    </row>
    <row r="490" spans="1:107" x14ac:dyDescent="0.2">
      <c r="A490">
        <f>ROW(Source!A256)</f>
        <v>256</v>
      </c>
      <c r="B490">
        <v>47636896</v>
      </c>
      <c r="C490">
        <v>47639572</v>
      </c>
      <c r="D490">
        <v>37064876</v>
      </c>
      <c r="E490">
        <v>1</v>
      </c>
      <c r="F490">
        <v>1</v>
      </c>
      <c r="G490">
        <v>1</v>
      </c>
      <c r="H490">
        <v>1</v>
      </c>
      <c r="I490" t="s">
        <v>771</v>
      </c>
      <c r="J490" t="s">
        <v>3</v>
      </c>
      <c r="K490" t="s">
        <v>772</v>
      </c>
      <c r="L490">
        <v>1191</v>
      </c>
      <c r="N490">
        <v>1013</v>
      </c>
      <c r="O490" t="s">
        <v>770</v>
      </c>
      <c r="P490" t="s">
        <v>770</v>
      </c>
      <c r="Q490">
        <v>1</v>
      </c>
      <c r="W490">
        <v>0</v>
      </c>
      <c r="X490">
        <v>-1417349443</v>
      </c>
      <c r="Y490">
        <v>0.02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0.02</v>
      </c>
      <c r="AU490" t="s">
        <v>3</v>
      </c>
      <c r="AV490">
        <v>2</v>
      </c>
      <c r="AW490">
        <v>2</v>
      </c>
      <c r="AX490">
        <v>47639583</v>
      </c>
      <c r="AY490">
        <v>1</v>
      </c>
      <c r="AZ490">
        <v>2048</v>
      </c>
      <c r="BA490">
        <v>500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Y490*Source!I256</f>
        <v>0.14796000000000001</v>
      </c>
      <c r="CY490">
        <f>AD490</f>
        <v>0</v>
      </c>
      <c r="CZ490">
        <f>AH490</f>
        <v>0</v>
      </c>
      <c r="DA490">
        <f>AL490</f>
        <v>1</v>
      </c>
      <c r="DB490">
        <f>ROUND(ROUND(AT490*CZ490,2),6)</f>
        <v>0</v>
      </c>
      <c r="DC490">
        <f>ROUND(ROUND(AT490*AG490,2),6)</f>
        <v>0</v>
      </c>
    </row>
    <row r="491" spans="1:107" x14ac:dyDescent="0.2">
      <c r="A491">
        <f>ROW(Source!A256)</f>
        <v>256</v>
      </c>
      <c r="B491">
        <v>47636896</v>
      </c>
      <c r="C491">
        <v>47639572</v>
      </c>
      <c r="D491">
        <v>36882356</v>
      </c>
      <c r="E491">
        <v>1</v>
      </c>
      <c r="F491">
        <v>1</v>
      </c>
      <c r="G491">
        <v>1</v>
      </c>
      <c r="H491">
        <v>2</v>
      </c>
      <c r="I491" t="s">
        <v>941</v>
      </c>
      <c r="J491" t="s">
        <v>942</v>
      </c>
      <c r="K491" t="s">
        <v>943</v>
      </c>
      <c r="L491">
        <v>1368</v>
      </c>
      <c r="N491">
        <v>1011</v>
      </c>
      <c r="O491" t="s">
        <v>776</v>
      </c>
      <c r="P491" t="s">
        <v>776</v>
      </c>
      <c r="Q491">
        <v>1</v>
      </c>
      <c r="W491">
        <v>0</v>
      </c>
      <c r="X491">
        <v>1047452784</v>
      </c>
      <c r="Y491">
        <v>3.1625E-2</v>
      </c>
      <c r="AA491">
        <v>0</v>
      </c>
      <c r="AB491">
        <v>1.7</v>
      </c>
      <c r="AC491">
        <v>0</v>
      </c>
      <c r="AD491">
        <v>0</v>
      </c>
      <c r="AE491">
        <v>0</v>
      </c>
      <c r="AF491">
        <v>1.7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3</v>
      </c>
      <c r="AT491">
        <v>0.01</v>
      </c>
      <c r="AU491" t="s">
        <v>329</v>
      </c>
      <c r="AV491">
        <v>0</v>
      </c>
      <c r="AW491">
        <v>2</v>
      </c>
      <c r="AX491">
        <v>47639584</v>
      </c>
      <c r="AY491">
        <v>1</v>
      </c>
      <c r="AZ491">
        <v>0</v>
      </c>
      <c r="BA491">
        <v>501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Y491*Source!I256</f>
        <v>0.23396175</v>
      </c>
      <c r="CY491">
        <f>AB491</f>
        <v>1.7</v>
      </c>
      <c r="CZ491">
        <f>AF491</f>
        <v>1.7</v>
      </c>
      <c r="DA491">
        <f>AJ491</f>
        <v>1</v>
      </c>
      <c r="DB491">
        <f>ROUND((((ROUND(AT491*CZ491,2)*1.1*2)*1.25)*1.15),6)</f>
        <v>6.3250000000000001E-2</v>
      </c>
      <c r="DC491">
        <f>ROUND((((ROUND(AT491*AG491,2)*1.1*2)*1.25)*1.15),6)</f>
        <v>0</v>
      </c>
    </row>
    <row r="492" spans="1:107" x14ac:dyDescent="0.2">
      <c r="A492">
        <f>ROW(Source!A256)</f>
        <v>256</v>
      </c>
      <c r="B492">
        <v>47636896</v>
      </c>
      <c r="C492">
        <v>47639572</v>
      </c>
      <c r="D492">
        <v>36882383</v>
      </c>
      <c r="E492">
        <v>1</v>
      </c>
      <c r="F492">
        <v>1</v>
      </c>
      <c r="G492">
        <v>1</v>
      </c>
      <c r="H492">
        <v>2</v>
      </c>
      <c r="I492" t="s">
        <v>944</v>
      </c>
      <c r="J492" t="s">
        <v>945</v>
      </c>
      <c r="K492" t="s">
        <v>946</v>
      </c>
      <c r="L492">
        <v>1368</v>
      </c>
      <c r="N492">
        <v>1011</v>
      </c>
      <c r="O492" t="s">
        <v>776</v>
      </c>
      <c r="P492" t="s">
        <v>776</v>
      </c>
      <c r="Q492">
        <v>1</v>
      </c>
      <c r="W492">
        <v>0</v>
      </c>
      <c r="X492">
        <v>-665367104</v>
      </c>
      <c r="Y492">
        <v>3.1625E-2</v>
      </c>
      <c r="AA492">
        <v>0</v>
      </c>
      <c r="AB492">
        <v>89.99</v>
      </c>
      <c r="AC492">
        <v>10.06</v>
      </c>
      <c r="AD492">
        <v>0</v>
      </c>
      <c r="AE492">
        <v>0</v>
      </c>
      <c r="AF492">
        <v>89.99</v>
      </c>
      <c r="AG492">
        <v>10.06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0.01</v>
      </c>
      <c r="AU492" t="s">
        <v>329</v>
      </c>
      <c r="AV492">
        <v>0</v>
      </c>
      <c r="AW492">
        <v>2</v>
      </c>
      <c r="AX492">
        <v>47639585</v>
      </c>
      <c r="AY492">
        <v>1</v>
      </c>
      <c r="AZ492">
        <v>0</v>
      </c>
      <c r="BA492">
        <v>502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Y492*Source!I256</f>
        <v>0.23396175</v>
      </c>
      <c r="CY492">
        <f>AB492</f>
        <v>89.99</v>
      </c>
      <c r="CZ492">
        <f>AF492</f>
        <v>89.99</v>
      </c>
      <c r="DA492">
        <f>AJ492</f>
        <v>1</v>
      </c>
      <c r="DB492">
        <f>ROUND((((ROUND(AT492*CZ492,2)*1.1*2)*1.25)*1.15),6)</f>
        <v>2.8462499999999999</v>
      </c>
      <c r="DC492">
        <f>ROUND((((ROUND(AT492*AG492,2)*1.1*2)*1.25)*1.15),6)</f>
        <v>0.31624999999999998</v>
      </c>
    </row>
    <row r="493" spans="1:107" x14ac:dyDescent="0.2">
      <c r="A493">
        <f>ROW(Source!A256)</f>
        <v>256</v>
      </c>
      <c r="B493">
        <v>47636896</v>
      </c>
      <c r="C493">
        <v>47639572</v>
      </c>
      <c r="D493">
        <v>36883554</v>
      </c>
      <c r="E493">
        <v>1</v>
      </c>
      <c r="F493">
        <v>1</v>
      </c>
      <c r="G493">
        <v>1</v>
      </c>
      <c r="H493">
        <v>2</v>
      </c>
      <c r="I493" t="s">
        <v>780</v>
      </c>
      <c r="J493" t="s">
        <v>781</v>
      </c>
      <c r="K493" t="s">
        <v>782</v>
      </c>
      <c r="L493">
        <v>1368</v>
      </c>
      <c r="N493">
        <v>1011</v>
      </c>
      <c r="O493" t="s">
        <v>776</v>
      </c>
      <c r="P493" t="s">
        <v>776</v>
      </c>
      <c r="Q493">
        <v>1</v>
      </c>
      <c r="W493">
        <v>0</v>
      </c>
      <c r="X493">
        <v>1372534845</v>
      </c>
      <c r="Y493">
        <v>3.1625E-2</v>
      </c>
      <c r="AA493">
        <v>0</v>
      </c>
      <c r="AB493">
        <v>65.709999999999994</v>
      </c>
      <c r="AC493">
        <v>11.6</v>
      </c>
      <c r="AD493">
        <v>0</v>
      </c>
      <c r="AE493">
        <v>0</v>
      </c>
      <c r="AF493">
        <v>65.709999999999994</v>
      </c>
      <c r="AG493">
        <v>11.6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0.01</v>
      </c>
      <c r="AU493" t="s">
        <v>329</v>
      </c>
      <c r="AV493">
        <v>0</v>
      </c>
      <c r="AW493">
        <v>2</v>
      </c>
      <c r="AX493">
        <v>47639586</v>
      </c>
      <c r="AY493">
        <v>1</v>
      </c>
      <c r="AZ493">
        <v>0</v>
      </c>
      <c r="BA493">
        <v>503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Y493*Source!I256</f>
        <v>0.23396175</v>
      </c>
      <c r="CY493">
        <f>AB493</f>
        <v>65.709999999999994</v>
      </c>
      <c r="CZ493">
        <f>AF493</f>
        <v>65.709999999999994</v>
      </c>
      <c r="DA493">
        <f>AJ493</f>
        <v>1</v>
      </c>
      <c r="DB493">
        <f>ROUND((((ROUND(AT493*CZ493,2)*1.1*2)*1.25)*1.15),6)</f>
        <v>2.08725</v>
      </c>
      <c r="DC493">
        <f>ROUND((((ROUND(AT493*AG493,2)*1.1*2)*1.25)*1.15),6)</f>
        <v>0.3795</v>
      </c>
    </row>
    <row r="494" spans="1:107" x14ac:dyDescent="0.2">
      <c r="A494">
        <f>ROW(Source!A256)</f>
        <v>256</v>
      </c>
      <c r="B494">
        <v>47636896</v>
      </c>
      <c r="C494">
        <v>47639572</v>
      </c>
      <c r="D494">
        <v>36884416</v>
      </c>
      <c r="E494">
        <v>1</v>
      </c>
      <c r="F494">
        <v>1</v>
      </c>
      <c r="G494">
        <v>1</v>
      </c>
      <c r="H494">
        <v>2</v>
      </c>
      <c r="I494" t="s">
        <v>947</v>
      </c>
      <c r="J494" t="s">
        <v>948</v>
      </c>
      <c r="K494" t="s">
        <v>949</v>
      </c>
      <c r="L494">
        <v>1368</v>
      </c>
      <c r="N494">
        <v>1011</v>
      </c>
      <c r="O494" t="s">
        <v>776</v>
      </c>
      <c r="P494" t="s">
        <v>776</v>
      </c>
      <c r="Q494">
        <v>1</v>
      </c>
      <c r="W494">
        <v>0</v>
      </c>
      <c r="X494">
        <v>271748449</v>
      </c>
      <c r="Y494">
        <v>2.055625</v>
      </c>
      <c r="AA494">
        <v>0</v>
      </c>
      <c r="AB494">
        <v>6.82</v>
      </c>
      <c r="AC494">
        <v>0</v>
      </c>
      <c r="AD494">
        <v>0</v>
      </c>
      <c r="AE494">
        <v>0</v>
      </c>
      <c r="AF494">
        <v>6.82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3</v>
      </c>
      <c r="AT494">
        <v>0.65</v>
      </c>
      <c r="AU494" t="s">
        <v>329</v>
      </c>
      <c r="AV494">
        <v>0</v>
      </c>
      <c r="AW494">
        <v>2</v>
      </c>
      <c r="AX494">
        <v>47639587</v>
      </c>
      <c r="AY494">
        <v>1</v>
      </c>
      <c r="AZ494">
        <v>0</v>
      </c>
      <c r="BA494">
        <v>504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Y494*Source!I256</f>
        <v>15.20751375</v>
      </c>
      <c r="CY494">
        <f>AB494</f>
        <v>6.82</v>
      </c>
      <c r="CZ494">
        <f>AF494</f>
        <v>6.82</v>
      </c>
      <c r="DA494">
        <f>AJ494</f>
        <v>1</v>
      </c>
      <c r="DB494">
        <f>ROUND((((ROUND(AT494*CZ494,2)*1.1*2)*1.25)*1.15),6)</f>
        <v>14.009874999999999</v>
      </c>
      <c r="DC494">
        <f>ROUND((((ROUND(AT494*AG494,2)*1.1*2)*1.25)*1.15),6)</f>
        <v>0</v>
      </c>
    </row>
    <row r="495" spans="1:107" x14ac:dyDescent="0.2">
      <c r="A495">
        <f>ROW(Source!A256)</f>
        <v>256</v>
      </c>
      <c r="B495">
        <v>47636896</v>
      </c>
      <c r="C495">
        <v>47639572</v>
      </c>
      <c r="D495">
        <v>36838546</v>
      </c>
      <c r="E495">
        <v>1</v>
      </c>
      <c r="F495">
        <v>1</v>
      </c>
      <c r="G495">
        <v>1</v>
      </c>
      <c r="H495">
        <v>3</v>
      </c>
      <c r="I495" t="s">
        <v>238</v>
      </c>
      <c r="J495" t="s">
        <v>240</v>
      </c>
      <c r="K495" t="s">
        <v>239</v>
      </c>
      <c r="L495">
        <v>1348</v>
      </c>
      <c r="N495">
        <v>1009</v>
      </c>
      <c r="O495" t="s">
        <v>19</v>
      </c>
      <c r="P495" t="s">
        <v>19</v>
      </c>
      <c r="Q495">
        <v>1000</v>
      </c>
      <c r="W495">
        <v>1</v>
      </c>
      <c r="X495">
        <v>314961973</v>
      </c>
      <c r="Y495">
        <v>-4.1800000000000004E-2</v>
      </c>
      <c r="AA495">
        <v>14312.87</v>
      </c>
      <c r="AB495">
        <v>0</v>
      </c>
      <c r="AC495">
        <v>0</v>
      </c>
      <c r="AD495">
        <v>0</v>
      </c>
      <c r="AE495">
        <v>14312.87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3</v>
      </c>
      <c r="AT495">
        <v>-1.9E-2</v>
      </c>
      <c r="AU495" t="s">
        <v>230</v>
      </c>
      <c r="AV495">
        <v>0</v>
      </c>
      <c r="AW495">
        <v>2</v>
      </c>
      <c r="AX495">
        <v>47639588</v>
      </c>
      <c r="AY495">
        <v>1</v>
      </c>
      <c r="AZ495">
        <v>6144</v>
      </c>
      <c r="BA495">
        <v>505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Y495*Source!I256</f>
        <v>-0.30923640000000002</v>
      </c>
      <c r="CY495">
        <f>AA495</f>
        <v>14312.87</v>
      </c>
      <c r="CZ495">
        <f>AE495</f>
        <v>14312.87</v>
      </c>
      <c r="DA495">
        <f>AI495</f>
        <v>1</v>
      </c>
      <c r="DB495">
        <f>ROUND((ROUND(AT495*CZ495,2)*1.1*2),6)</f>
        <v>-598.26800000000003</v>
      </c>
      <c r="DC495">
        <f>ROUND((ROUND(AT495*AG495,2)*1.1*2),6)</f>
        <v>0</v>
      </c>
    </row>
    <row r="496" spans="1:107" x14ac:dyDescent="0.2">
      <c r="A496">
        <f>ROW(Source!A256)</f>
        <v>256</v>
      </c>
      <c r="B496">
        <v>47636896</v>
      </c>
      <c r="C496">
        <v>47639572</v>
      </c>
      <c r="D496">
        <v>36838551</v>
      </c>
      <c r="E496">
        <v>1</v>
      </c>
      <c r="F496">
        <v>1</v>
      </c>
      <c r="G496">
        <v>1</v>
      </c>
      <c r="H496">
        <v>3</v>
      </c>
      <c r="I496" t="s">
        <v>234</v>
      </c>
      <c r="J496" t="s">
        <v>236</v>
      </c>
      <c r="K496" t="s">
        <v>235</v>
      </c>
      <c r="L496">
        <v>1348</v>
      </c>
      <c r="N496">
        <v>1009</v>
      </c>
      <c r="O496" t="s">
        <v>19</v>
      </c>
      <c r="P496" t="s">
        <v>19</v>
      </c>
      <c r="Q496">
        <v>1000</v>
      </c>
      <c r="W496">
        <v>0</v>
      </c>
      <c r="X496">
        <v>-1644319245</v>
      </c>
      <c r="Y496">
        <v>4.1800000000000004E-2</v>
      </c>
      <c r="AA496">
        <v>16303</v>
      </c>
      <c r="AB496">
        <v>0</v>
      </c>
      <c r="AC496">
        <v>0</v>
      </c>
      <c r="AD496">
        <v>0</v>
      </c>
      <c r="AE496">
        <v>16303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0</v>
      </c>
      <c r="AP496">
        <v>1</v>
      </c>
      <c r="AQ496">
        <v>0</v>
      </c>
      <c r="AR496">
        <v>0</v>
      </c>
      <c r="AS496" t="s">
        <v>3</v>
      </c>
      <c r="AT496">
        <v>1.9E-2</v>
      </c>
      <c r="AU496" t="s">
        <v>230</v>
      </c>
      <c r="AV496">
        <v>0</v>
      </c>
      <c r="AW496">
        <v>1</v>
      </c>
      <c r="AX496">
        <v>-1</v>
      </c>
      <c r="AY496">
        <v>0</v>
      </c>
      <c r="AZ496">
        <v>0</v>
      </c>
      <c r="BA496" t="s">
        <v>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Y496*Source!I256</f>
        <v>0.30923640000000002</v>
      </c>
      <c r="CY496">
        <f>AA496</f>
        <v>16303</v>
      </c>
      <c r="CZ496">
        <f>AE496</f>
        <v>16303</v>
      </c>
      <c r="DA496">
        <f>AI496</f>
        <v>1</v>
      </c>
      <c r="DB496">
        <f>ROUND((ROUND(AT496*CZ496,2)*1.1*2),6)</f>
        <v>681.47199999999998</v>
      </c>
      <c r="DC496">
        <f>ROUND((ROUND(AT496*AG496,2)*1.1*2),6)</f>
        <v>0</v>
      </c>
    </row>
    <row r="497" spans="1:107" x14ac:dyDescent="0.2">
      <c r="A497">
        <f>ROW(Source!A256)</f>
        <v>256</v>
      </c>
      <c r="B497">
        <v>47636896</v>
      </c>
      <c r="C497">
        <v>47639572</v>
      </c>
      <c r="D497">
        <v>36839186</v>
      </c>
      <c r="E497">
        <v>1</v>
      </c>
      <c r="F497">
        <v>1</v>
      </c>
      <c r="G497">
        <v>1</v>
      </c>
      <c r="H497">
        <v>3</v>
      </c>
      <c r="I497" t="s">
        <v>953</v>
      </c>
      <c r="J497" t="s">
        <v>954</v>
      </c>
      <c r="K497" t="s">
        <v>955</v>
      </c>
      <c r="L497">
        <v>1348</v>
      </c>
      <c r="N497">
        <v>1009</v>
      </c>
      <c r="O497" t="s">
        <v>19</v>
      </c>
      <c r="P497" t="s">
        <v>19</v>
      </c>
      <c r="Q497">
        <v>1000</v>
      </c>
      <c r="W497">
        <v>0</v>
      </c>
      <c r="X497">
        <v>-2124557522</v>
      </c>
      <c r="Y497">
        <v>3.0800000000000003E-3</v>
      </c>
      <c r="AA497">
        <v>6667</v>
      </c>
      <c r="AB497">
        <v>0</v>
      </c>
      <c r="AC497">
        <v>0</v>
      </c>
      <c r="AD497">
        <v>0</v>
      </c>
      <c r="AE497">
        <v>6667</v>
      </c>
      <c r="AF497">
        <v>0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1.4E-3</v>
      </c>
      <c r="AU497" t="s">
        <v>230</v>
      </c>
      <c r="AV497">
        <v>0</v>
      </c>
      <c r="AW497">
        <v>2</v>
      </c>
      <c r="AX497">
        <v>47639589</v>
      </c>
      <c r="AY497">
        <v>1</v>
      </c>
      <c r="AZ497">
        <v>0</v>
      </c>
      <c r="BA497">
        <v>506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Y497*Source!I256</f>
        <v>2.2785840000000002E-2</v>
      </c>
      <c r="CY497">
        <f>AA497</f>
        <v>6667</v>
      </c>
      <c r="CZ497">
        <f>AE497</f>
        <v>6667</v>
      </c>
      <c r="DA497">
        <f>AI497</f>
        <v>1</v>
      </c>
      <c r="DB497">
        <f>ROUND((ROUND(AT497*CZ497,2)*1.1*2),6)</f>
        <v>20.526</v>
      </c>
      <c r="DC497">
        <f>ROUND((ROUND(AT497*AG497,2)*1.1*2),6)</f>
        <v>0</v>
      </c>
    </row>
    <row r="498" spans="1:107" x14ac:dyDescent="0.2">
      <c r="A498">
        <f>ROW(Source!A257)</f>
        <v>257</v>
      </c>
      <c r="B498">
        <v>47641669</v>
      </c>
      <c r="C498">
        <v>47639572</v>
      </c>
      <c r="D498">
        <v>37064928</v>
      </c>
      <c r="E498">
        <v>1</v>
      </c>
      <c r="F498">
        <v>1</v>
      </c>
      <c r="G498">
        <v>1</v>
      </c>
      <c r="H498">
        <v>1</v>
      </c>
      <c r="I498" t="s">
        <v>823</v>
      </c>
      <c r="J498" t="s">
        <v>3</v>
      </c>
      <c r="K498" t="s">
        <v>824</v>
      </c>
      <c r="L498">
        <v>1191</v>
      </c>
      <c r="N498">
        <v>1013</v>
      </c>
      <c r="O498" t="s">
        <v>770</v>
      </c>
      <c r="P498" t="s">
        <v>770</v>
      </c>
      <c r="Q498">
        <v>1</v>
      </c>
      <c r="W498">
        <v>0</v>
      </c>
      <c r="X498">
        <v>145020957</v>
      </c>
      <c r="Y498">
        <v>11.143384999999999</v>
      </c>
      <c r="AA498">
        <v>0</v>
      </c>
      <c r="AB498">
        <v>0</v>
      </c>
      <c r="AC498">
        <v>0</v>
      </c>
      <c r="AD498">
        <v>9.07</v>
      </c>
      <c r="AE498">
        <v>0</v>
      </c>
      <c r="AF498">
        <v>0</v>
      </c>
      <c r="AG498">
        <v>0</v>
      </c>
      <c r="AH498">
        <v>9.07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3</v>
      </c>
      <c r="AT498">
        <v>3.83</v>
      </c>
      <c r="AU498" t="s">
        <v>330</v>
      </c>
      <c r="AV498">
        <v>1</v>
      </c>
      <c r="AW498">
        <v>2</v>
      </c>
      <c r="AX498">
        <v>47639582</v>
      </c>
      <c r="AY498">
        <v>1</v>
      </c>
      <c r="AZ498">
        <v>0</v>
      </c>
      <c r="BA498">
        <v>507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Y498*Source!I257</f>
        <v>82.43876222999998</v>
      </c>
      <c r="CY498">
        <f>AD498</f>
        <v>9.07</v>
      </c>
      <c r="CZ498">
        <f>AH498</f>
        <v>9.07</v>
      </c>
      <c r="DA498">
        <f>AL498</f>
        <v>1</v>
      </c>
      <c r="DB498">
        <f>ROUND((((ROUND(AT498*CZ498,2)*1.1*2)*1.15)*1.15),6)</f>
        <v>101.07603</v>
      </c>
      <c r="DC498">
        <f>ROUND((((ROUND(AT498*AG498,2)*1.1*2)*1.15)*1.15),6)</f>
        <v>0</v>
      </c>
    </row>
    <row r="499" spans="1:107" x14ac:dyDescent="0.2">
      <c r="A499">
        <f>ROW(Source!A257)</f>
        <v>257</v>
      </c>
      <c r="B499">
        <v>47641669</v>
      </c>
      <c r="C499">
        <v>47639572</v>
      </c>
      <c r="D499">
        <v>37064876</v>
      </c>
      <c r="E499">
        <v>1</v>
      </c>
      <c r="F499">
        <v>1</v>
      </c>
      <c r="G499">
        <v>1</v>
      </c>
      <c r="H499">
        <v>1</v>
      </c>
      <c r="I499" t="s">
        <v>771</v>
      </c>
      <c r="J499" t="s">
        <v>3</v>
      </c>
      <c r="K499" t="s">
        <v>772</v>
      </c>
      <c r="L499">
        <v>1191</v>
      </c>
      <c r="N499">
        <v>1013</v>
      </c>
      <c r="O499" t="s">
        <v>770</v>
      </c>
      <c r="P499" t="s">
        <v>770</v>
      </c>
      <c r="Q499">
        <v>1</v>
      </c>
      <c r="W499">
        <v>0</v>
      </c>
      <c r="X499">
        <v>-1417349443</v>
      </c>
      <c r="Y499">
        <v>0.02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0.02</v>
      </c>
      <c r="AU499" t="s">
        <v>3</v>
      </c>
      <c r="AV499">
        <v>2</v>
      </c>
      <c r="AW499">
        <v>2</v>
      </c>
      <c r="AX499">
        <v>47639583</v>
      </c>
      <c r="AY499">
        <v>1</v>
      </c>
      <c r="AZ499">
        <v>2048</v>
      </c>
      <c r="BA499">
        <v>508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Y499*Source!I257</f>
        <v>0.14796000000000001</v>
      </c>
      <c r="CY499">
        <f>AD499</f>
        <v>0</v>
      </c>
      <c r="CZ499">
        <f>AH499</f>
        <v>0</v>
      </c>
      <c r="DA499">
        <f>AL499</f>
        <v>1</v>
      </c>
      <c r="DB499">
        <f>ROUND(ROUND(AT499*CZ499,2),6)</f>
        <v>0</v>
      </c>
      <c r="DC499">
        <f>ROUND(ROUND(AT499*AG499,2),6)</f>
        <v>0</v>
      </c>
    </row>
    <row r="500" spans="1:107" x14ac:dyDescent="0.2">
      <c r="A500">
        <f>ROW(Source!A257)</f>
        <v>257</v>
      </c>
      <c r="B500">
        <v>47641669</v>
      </c>
      <c r="C500">
        <v>47639572</v>
      </c>
      <c r="D500">
        <v>36882356</v>
      </c>
      <c r="E500">
        <v>1</v>
      </c>
      <c r="F500">
        <v>1</v>
      </c>
      <c r="G500">
        <v>1</v>
      </c>
      <c r="H500">
        <v>2</v>
      </c>
      <c r="I500" t="s">
        <v>941</v>
      </c>
      <c r="J500" t="s">
        <v>942</v>
      </c>
      <c r="K500" t="s">
        <v>943</v>
      </c>
      <c r="L500">
        <v>1368</v>
      </c>
      <c r="N500">
        <v>1011</v>
      </c>
      <c r="O500" t="s">
        <v>776</v>
      </c>
      <c r="P500" t="s">
        <v>776</v>
      </c>
      <c r="Q500">
        <v>1</v>
      </c>
      <c r="W500">
        <v>0</v>
      </c>
      <c r="X500">
        <v>1047452784</v>
      </c>
      <c r="Y500">
        <v>3.1625E-2</v>
      </c>
      <c r="AA500">
        <v>0</v>
      </c>
      <c r="AB500">
        <v>1.7</v>
      </c>
      <c r="AC500">
        <v>0</v>
      </c>
      <c r="AD500">
        <v>0</v>
      </c>
      <c r="AE500">
        <v>0</v>
      </c>
      <c r="AF500">
        <v>1.7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0.01</v>
      </c>
      <c r="AU500" t="s">
        <v>329</v>
      </c>
      <c r="AV500">
        <v>0</v>
      </c>
      <c r="AW500">
        <v>2</v>
      </c>
      <c r="AX500">
        <v>47639584</v>
      </c>
      <c r="AY500">
        <v>1</v>
      </c>
      <c r="AZ500">
        <v>0</v>
      </c>
      <c r="BA500">
        <v>509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Y500*Source!I257</f>
        <v>0.23396175</v>
      </c>
      <c r="CY500">
        <f>AB500</f>
        <v>1.7</v>
      </c>
      <c r="CZ500">
        <f>AF500</f>
        <v>1.7</v>
      </c>
      <c r="DA500">
        <f>AJ500</f>
        <v>1</v>
      </c>
      <c r="DB500">
        <f>ROUND((((ROUND(AT500*CZ500,2)*1.1*2)*1.25)*1.15),6)</f>
        <v>6.3250000000000001E-2</v>
      </c>
      <c r="DC500">
        <f>ROUND((((ROUND(AT500*AG500,2)*1.1*2)*1.25)*1.15),6)</f>
        <v>0</v>
      </c>
    </row>
    <row r="501" spans="1:107" x14ac:dyDescent="0.2">
      <c r="A501">
        <f>ROW(Source!A257)</f>
        <v>257</v>
      </c>
      <c r="B501">
        <v>47641669</v>
      </c>
      <c r="C501">
        <v>47639572</v>
      </c>
      <c r="D501">
        <v>36882383</v>
      </c>
      <c r="E501">
        <v>1</v>
      </c>
      <c r="F501">
        <v>1</v>
      </c>
      <c r="G501">
        <v>1</v>
      </c>
      <c r="H501">
        <v>2</v>
      </c>
      <c r="I501" t="s">
        <v>944</v>
      </c>
      <c r="J501" t="s">
        <v>945</v>
      </c>
      <c r="K501" t="s">
        <v>946</v>
      </c>
      <c r="L501">
        <v>1368</v>
      </c>
      <c r="N501">
        <v>1011</v>
      </c>
      <c r="O501" t="s">
        <v>776</v>
      </c>
      <c r="P501" t="s">
        <v>776</v>
      </c>
      <c r="Q501">
        <v>1</v>
      </c>
      <c r="W501">
        <v>0</v>
      </c>
      <c r="X501">
        <v>-665367104</v>
      </c>
      <c r="Y501">
        <v>3.1625E-2</v>
      </c>
      <c r="AA501">
        <v>0</v>
      </c>
      <c r="AB501">
        <v>89.99</v>
      </c>
      <c r="AC501">
        <v>10.06</v>
      </c>
      <c r="AD501">
        <v>0</v>
      </c>
      <c r="AE501">
        <v>0</v>
      </c>
      <c r="AF501">
        <v>89.99</v>
      </c>
      <c r="AG501">
        <v>10.06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3</v>
      </c>
      <c r="AT501">
        <v>0.01</v>
      </c>
      <c r="AU501" t="s">
        <v>329</v>
      </c>
      <c r="AV501">
        <v>0</v>
      </c>
      <c r="AW501">
        <v>2</v>
      </c>
      <c r="AX501">
        <v>47639585</v>
      </c>
      <c r="AY501">
        <v>1</v>
      </c>
      <c r="AZ501">
        <v>0</v>
      </c>
      <c r="BA501">
        <v>510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Y501*Source!I257</f>
        <v>0.23396175</v>
      </c>
      <c r="CY501">
        <f>AB501</f>
        <v>89.99</v>
      </c>
      <c r="CZ501">
        <f>AF501</f>
        <v>89.99</v>
      </c>
      <c r="DA501">
        <f>AJ501</f>
        <v>1</v>
      </c>
      <c r="DB501">
        <f>ROUND((((ROUND(AT501*CZ501,2)*1.1*2)*1.25)*1.15),6)</f>
        <v>2.8462499999999999</v>
      </c>
      <c r="DC501">
        <f>ROUND((((ROUND(AT501*AG501,2)*1.1*2)*1.25)*1.15),6)</f>
        <v>0.31624999999999998</v>
      </c>
    </row>
    <row r="502" spans="1:107" x14ac:dyDescent="0.2">
      <c r="A502">
        <f>ROW(Source!A257)</f>
        <v>257</v>
      </c>
      <c r="B502">
        <v>47641669</v>
      </c>
      <c r="C502">
        <v>47639572</v>
      </c>
      <c r="D502">
        <v>36883554</v>
      </c>
      <c r="E502">
        <v>1</v>
      </c>
      <c r="F502">
        <v>1</v>
      </c>
      <c r="G502">
        <v>1</v>
      </c>
      <c r="H502">
        <v>2</v>
      </c>
      <c r="I502" t="s">
        <v>780</v>
      </c>
      <c r="J502" t="s">
        <v>781</v>
      </c>
      <c r="K502" t="s">
        <v>782</v>
      </c>
      <c r="L502">
        <v>1368</v>
      </c>
      <c r="N502">
        <v>1011</v>
      </c>
      <c r="O502" t="s">
        <v>776</v>
      </c>
      <c r="P502" t="s">
        <v>776</v>
      </c>
      <c r="Q502">
        <v>1</v>
      </c>
      <c r="W502">
        <v>0</v>
      </c>
      <c r="X502">
        <v>1372534845</v>
      </c>
      <c r="Y502">
        <v>3.1625E-2</v>
      </c>
      <c r="AA502">
        <v>0</v>
      </c>
      <c r="AB502">
        <v>65.709999999999994</v>
      </c>
      <c r="AC502">
        <v>11.6</v>
      </c>
      <c r="AD502">
        <v>0</v>
      </c>
      <c r="AE502">
        <v>0</v>
      </c>
      <c r="AF502">
        <v>65.709999999999994</v>
      </c>
      <c r="AG502">
        <v>11.6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3</v>
      </c>
      <c r="AT502">
        <v>0.01</v>
      </c>
      <c r="AU502" t="s">
        <v>329</v>
      </c>
      <c r="AV502">
        <v>0</v>
      </c>
      <c r="AW502">
        <v>2</v>
      </c>
      <c r="AX502">
        <v>47639586</v>
      </c>
      <c r="AY502">
        <v>1</v>
      </c>
      <c r="AZ502">
        <v>0</v>
      </c>
      <c r="BA502">
        <v>511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Y502*Source!I257</f>
        <v>0.23396175</v>
      </c>
      <c r="CY502">
        <f>AB502</f>
        <v>65.709999999999994</v>
      </c>
      <c r="CZ502">
        <f>AF502</f>
        <v>65.709999999999994</v>
      </c>
      <c r="DA502">
        <f>AJ502</f>
        <v>1</v>
      </c>
      <c r="DB502">
        <f>ROUND((((ROUND(AT502*CZ502,2)*1.1*2)*1.25)*1.15),6)</f>
        <v>2.08725</v>
      </c>
      <c r="DC502">
        <f>ROUND((((ROUND(AT502*AG502,2)*1.1*2)*1.25)*1.15),6)</f>
        <v>0.3795</v>
      </c>
    </row>
    <row r="503" spans="1:107" x14ac:dyDescent="0.2">
      <c r="A503">
        <f>ROW(Source!A257)</f>
        <v>257</v>
      </c>
      <c r="B503">
        <v>47641669</v>
      </c>
      <c r="C503">
        <v>47639572</v>
      </c>
      <c r="D503">
        <v>36884416</v>
      </c>
      <c r="E503">
        <v>1</v>
      </c>
      <c r="F503">
        <v>1</v>
      </c>
      <c r="G503">
        <v>1</v>
      </c>
      <c r="H503">
        <v>2</v>
      </c>
      <c r="I503" t="s">
        <v>947</v>
      </c>
      <c r="J503" t="s">
        <v>948</v>
      </c>
      <c r="K503" t="s">
        <v>949</v>
      </c>
      <c r="L503">
        <v>1368</v>
      </c>
      <c r="N503">
        <v>1011</v>
      </c>
      <c r="O503" t="s">
        <v>776</v>
      </c>
      <c r="P503" t="s">
        <v>776</v>
      </c>
      <c r="Q503">
        <v>1</v>
      </c>
      <c r="W503">
        <v>0</v>
      </c>
      <c r="X503">
        <v>271748449</v>
      </c>
      <c r="Y503">
        <v>2.055625</v>
      </c>
      <c r="AA503">
        <v>0</v>
      </c>
      <c r="AB503">
        <v>6.82</v>
      </c>
      <c r="AC503">
        <v>0</v>
      </c>
      <c r="AD503">
        <v>0</v>
      </c>
      <c r="AE503">
        <v>0</v>
      </c>
      <c r="AF503">
        <v>6.82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0.65</v>
      </c>
      <c r="AU503" t="s">
        <v>329</v>
      </c>
      <c r="AV503">
        <v>0</v>
      </c>
      <c r="AW503">
        <v>2</v>
      </c>
      <c r="AX503">
        <v>47639587</v>
      </c>
      <c r="AY503">
        <v>1</v>
      </c>
      <c r="AZ503">
        <v>0</v>
      </c>
      <c r="BA503">
        <v>512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Y503*Source!I257</f>
        <v>15.20751375</v>
      </c>
      <c r="CY503">
        <f>AB503</f>
        <v>6.82</v>
      </c>
      <c r="CZ503">
        <f>AF503</f>
        <v>6.82</v>
      </c>
      <c r="DA503">
        <f>AJ503</f>
        <v>1</v>
      </c>
      <c r="DB503">
        <f>ROUND((((ROUND(AT503*CZ503,2)*1.1*2)*1.25)*1.15),6)</f>
        <v>14.009874999999999</v>
      </c>
      <c r="DC503">
        <f>ROUND((((ROUND(AT503*AG503,2)*1.1*2)*1.25)*1.15),6)</f>
        <v>0</v>
      </c>
    </row>
    <row r="504" spans="1:107" x14ac:dyDescent="0.2">
      <c r="A504">
        <f>ROW(Source!A257)</f>
        <v>257</v>
      </c>
      <c r="B504">
        <v>47641669</v>
      </c>
      <c r="C504">
        <v>47639572</v>
      </c>
      <c r="D504">
        <v>36838546</v>
      </c>
      <c r="E504">
        <v>1</v>
      </c>
      <c r="F504">
        <v>1</v>
      </c>
      <c r="G504">
        <v>1</v>
      </c>
      <c r="H504">
        <v>3</v>
      </c>
      <c r="I504" t="s">
        <v>238</v>
      </c>
      <c r="J504" t="s">
        <v>240</v>
      </c>
      <c r="K504" t="s">
        <v>239</v>
      </c>
      <c r="L504">
        <v>1348</v>
      </c>
      <c r="N504">
        <v>1009</v>
      </c>
      <c r="O504" t="s">
        <v>19</v>
      </c>
      <c r="P504" t="s">
        <v>19</v>
      </c>
      <c r="Q504">
        <v>1000</v>
      </c>
      <c r="W504">
        <v>1</v>
      </c>
      <c r="X504">
        <v>314961973</v>
      </c>
      <c r="Y504">
        <v>-4.1800000000000004E-2</v>
      </c>
      <c r="AA504">
        <v>14312.87</v>
      </c>
      <c r="AB504">
        <v>0</v>
      </c>
      <c r="AC504">
        <v>0</v>
      </c>
      <c r="AD504">
        <v>0</v>
      </c>
      <c r="AE504">
        <v>14312.87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-1.9E-2</v>
      </c>
      <c r="AU504" t="s">
        <v>230</v>
      </c>
      <c r="AV504">
        <v>0</v>
      </c>
      <c r="AW504">
        <v>2</v>
      </c>
      <c r="AX504">
        <v>47639588</v>
      </c>
      <c r="AY504">
        <v>1</v>
      </c>
      <c r="AZ504">
        <v>6144</v>
      </c>
      <c r="BA504">
        <v>513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Y504*Source!I257</f>
        <v>-0.30923640000000002</v>
      </c>
      <c r="CY504">
        <f>AA504</f>
        <v>14312.87</v>
      </c>
      <c r="CZ504">
        <f>AE504</f>
        <v>14312.87</v>
      </c>
      <c r="DA504">
        <f>AI504</f>
        <v>1</v>
      </c>
      <c r="DB504">
        <f>ROUND((ROUND(AT504*CZ504,2)*1.1*2),6)</f>
        <v>-598.26800000000003</v>
      </c>
      <c r="DC504">
        <f>ROUND((ROUND(AT504*AG504,2)*1.1*2),6)</f>
        <v>0</v>
      </c>
    </row>
    <row r="505" spans="1:107" x14ac:dyDescent="0.2">
      <c r="A505">
        <f>ROW(Source!A257)</f>
        <v>257</v>
      </c>
      <c r="B505">
        <v>47641669</v>
      </c>
      <c r="C505">
        <v>47639572</v>
      </c>
      <c r="D505">
        <v>36838551</v>
      </c>
      <c r="E505">
        <v>1</v>
      </c>
      <c r="F505">
        <v>1</v>
      </c>
      <c r="G505">
        <v>1</v>
      </c>
      <c r="H505">
        <v>3</v>
      </c>
      <c r="I505" t="s">
        <v>234</v>
      </c>
      <c r="J505" t="s">
        <v>236</v>
      </c>
      <c r="K505" t="s">
        <v>235</v>
      </c>
      <c r="L505">
        <v>1348</v>
      </c>
      <c r="N505">
        <v>1009</v>
      </c>
      <c r="O505" t="s">
        <v>19</v>
      </c>
      <c r="P505" t="s">
        <v>19</v>
      </c>
      <c r="Q505">
        <v>1000</v>
      </c>
      <c r="W505">
        <v>0</v>
      </c>
      <c r="X505">
        <v>-1644319245</v>
      </c>
      <c r="Y505">
        <v>4.1800000000000004E-2</v>
      </c>
      <c r="AA505">
        <v>16303</v>
      </c>
      <c r="AB505">
        <v>0</v>
      </c>
      <c r="AC505">
        <v>0</v>
      </c>
      <c r="AD505">
        <v>0</v>
      </c>
      <c r="AE505">
        <v>16303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0</v>
      </c>
      <c r="AP505">
        <v>1</v>
      </c>
      <c r="AQ505">
        <v>0</v>
      </c>
      <c r="AR505">
        <v>0</v>
      </c>
      <c r="AS505" t="s">
        <v>3</v>
      </c>
      <c r="AT505">
        <v>1.9E-2</v>
      </c>
      <c r="AU505" t="s">
        <v>230</v>
      </c>
      <c r="AV505">
        <v>0</v>
      </c>
      <c r="AW505">
        <v>1</v>
      </c>
      <c r="AX505">
        <v>-1</v>
      </c>
      <c r="AY505">
        <v>0</v>
      </c>
      <c r="AZ505">
        <v>0</v>
      </c>
      <c r="BA505" t="s">
        <v>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Y505*Source!I257</f>
        <v>0.30923640000000002</v>
      </c>
      <c r="CY505">
        <f>AA505</f>
        <v>16303</v>
      </c>
      <c r="CZ505">
        <f>AE505</f>
        <v>16303</v>
      </c>
      <c r="DA505">
        <f>AI505</f>
        <v>1</v>
      </c>
      <c r="DB505">
        <f>ROUND((ROUND(AT505*CZ505,2)*1.1*2),6)</f>
        <v>681.47199999999998</v>
      </c>
      <c r="DC505">
        <f>ROUND((ROUND(AT505*AG505,2)*1.1*2),6)</f>
        <v>0</v>
      </c>
    </row>
    <row r="506" spans="1:107" x14ac:dyDescent="0.2">
      <c r="A506">
        <f>ROW(Source!A257)</f>
        <v>257</v>
      </c>
      <c r="B506">
        <v>47641669</v>
      </c>
      <c r="C506">
        <v>47639572</v>
      </c>
      <c r="D506">
        <v>36839186</v>
      </c>
      <c r="E506">
        <v>1</v>
      </c>
      <c r="F506">
        <v>1</v>
      </c>
      <c r="G506">
        <v>1</v>
      </c>
      <c r="H506">
        <v>3</v>
      </c>
      <c r="I506" t="s">
        <v>953</v>
      </c>
      <c r="J506" t="s">
        <v>954</v>
      </c>
      <c r="K506" t="s">
        <v>955</v>
      </c>
      <c r="L506">
        <v>1348</v>
      </c>
      <c r="N506">
        <v>1009</v>
      </c>
      <c r="O506" t="s">
        <v>19</v>
      </c>
      <c r="P506" t="s">
        <v>19</v>
      </c>
      <c r="Q506">
        <v>1000</v>
      </c>
      <c r="W506">
        <v>0</v>
      </c>
      <c r="X506">
        <v>-2124557522</v>
      </c>
      <c r="Y506">
        <v>3.0800000000000003E-3</v>
      </c>
      <c r="AA506">
        <v>6667</v>
      </c>
      <c r="AB506">
        <v>0</v>
      </c>
      <c r="AC506">
        <v>0</v>
      </c>
      <c r="AD506">
        <v>0</v>
      </c>
      <c r="AE506">
        <v>6667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1.4E-3</v>
      </c>
      <c r="AU506" t="s">
        <v>230</v>
      </c>
      <c r="AV506">
        <v>0</v>
      </c>
      <c r="AW506">
        <v>2</v>
      </c>
      <c r="AX506">
        <v>47639589</v>
      </c>
      <c r="AY506">
        <v>1</v>
      </c>
      <c r="AZ506">
        <v>0</v>
      </c>
      <c r="BA506">
        <v>514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Y506*Source!I257</f>
        <v>2.2785840000000002E-2</v>
      </c>
      <c r="CY506">
        <f>AA506</f>
        <v>6667</v>
      </c>
      <c r="CZ506">
        <f>AE506</f>
        <v>6667</v>
      </c>
      <c r="DA506">
        <f>AI506</f>
        <v>1</v>
      </c>
      <c r="DB506">
        <f>ROUND((ROUND(AT506*CZ506,2)*1.1*2),6)</f>
        <v>20.526</v>
      </c>
      <c r="DC506">
        <f>ROUND((ROUND(AT506*AG506,2)*1.1*2),6)</f>
        <v>0</v>
      </c>
    </row>
    <row r="507" spans="1:107" x14ac:dyDescent="0.2">
      <c r="A507">
        <f>ROW(Source!A302)</f>
        <v>302</v>
      </c>
      <c r="B507">
        <v>47636896</v>
      </c>
      <c r="C507">
        <v>47639371</v>
      </c>
      <c r="D507">
        <v>37064998</v>
      </c>
      <c r="E507">
        <v>1</v>
      </c>
      <c r="F507">
        <v>1</v>
      </c>
      <c r="G507">
        <v>1</v>
      </c>
      <c r="H507">
        <v>1</v>
      </c>
      <c r="I507" t="s">
        <v>846</v>
      </c>
      <c r="J507" t="s">
        <v>3</v>
      </c>
      <c r="K507" t="s">
        <v>847</v>
      </c>
      <c r="L507">
        <v>1191</v>
      </c>
      <c r="N507">
        <v>1013</v>
      </c>
      <c r="O507" t="s">
        <v>770</v>
      </c>
      <c r="P507" t="s">
        <v>770</v>
      </c>
      <c r="Q507">
        <v>1</v>
      </c>
      <c r="W507">
        <v>0</v>
      </c>
      <c r="X507">
        <v>735429535</v>
      </c>
      <c r="Y507">
        <v>238.04999999999995</v>
      </c>
      <c r="AA507">
        <v>0</v>
      </c>
      <c r="AB507">
        <v>0</v>
      </c>
      <c r="AC507">
        <v>0</v>
      </c>
      <c r="AD507">
        <v>7.8</v>
      </c>
      <c r="AE507">
        <v>0</v>
      </c>
      <c r="AF507">
        <v>0</v>
      </c>
      <c r="AG507">
        <v>0</v>
      </c>
      <c r="AH507">
        <v>7.8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180</v>
      </c>
      <c r="AU507" t="s">
        <v>196</v>
      </c>
      <c r="AV507">
        <v>1</v>
      </c>
      <c r="AW507">
        <v>2</v>
      </c>
      <c r="AX507">
        <v>47639383</v>
      </c>
      <c r="AY507">
        <v>1</v>
      </c>
      <c r="AZ507">
        <v>0</v>
      </c>
      <c r="BA507">
        <v>515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Y507*Source!I302</f>
        <v>3.5136179999999992</v>
      </c>
      <c r="CY507">
        <f>AD507</f>
        <v>7.8</v>
      </c>
      <c r="CZ507">
        <f>AH507</f>
        <v>7.8</v>
      </c>
      <c r="DA507">
        <f>AL507</f>
        <v>1</v>
      </c>
      <c r="DB507">
        <f>ROUND(((ROUND(AT507*CZ507,2)*1.15)*1.15),6)</f>
        <v>1856.79</v>
      </c>
      <c r="DC507">
        <f>ROUND(((ROUND(AT507*AG507,2)*1.15)*1.15),6)</f>
        <v>0</v>
      </c>
    </row>
    <row r="508" spans="1:107" x14ac:dyDescent="0.2">
      <c r="A508">
        <f>ROW(Source!A302)</f>
        <v>302</v>
      </c>
      <c r="B508">
        <v>47636896</v>
      </c>
      <c r="C508">
        <v>47639371</v>
      </c>
      <c r="D508">
        <v>37064876</v>
      </c>
      <c r="E508">
        <v>1</v>
      </c>
      <c r="F508">
        <v>1</v>
      </c>
      <c r="G508">
        <v>1</v>
      </c>
      <c r="H508">
        <v>1</v>
      </c>
      <c r="I508" t="s">
        <v>771</v>
      </c>
      <c r="J508" t="s">
        <v>3</v>
      </c>
      <c r="K508" t="s">
        <v>772</v>
      </c>
      <c r="L508">
        <v>1191</v>
      </c>
      <c r="N508">
        <v>1013</v>
      </c>
      <c r="O508" t="s">
        <v>770</v>
      </c>
      <c r="P508" t="s">
        <v>770</v>
      </c>
      <c r="Q508">
        <v>1</v>
      </c>
      <c r="W508">
        <v>0</v>
      </c>
      <c r="X508">
        <v>-1417349443</v>
      </c>
      <c r="Y508">
        <v>18.13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18.13</v>
      </c>
      <c r="AU508" t="s">
        <v>3</v>
      </c>
      <c r="AV508">
        <v>2</v>
      </c>
      <c r="AW508">
        <v>2</v>
      </c>
      <c r="AX508">
        <v>47639384</v>
      </c>
      <c r="AY508">
        <v>1</v>
      </c>
      <c r="AZ508">
        <v>2048</v>
      </c>
      <c r="BA508">
        <v>516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Y508*Source!I302</f>
        <v>0.26759879999999997</v>
      </c>
      <c r="CY508">
        <f>AD508</f>
        <v>0</v>
      </c>
      <c r="CZ508">
        <f>AH508</f>
        <v>0</v>
      </c>
      <c r="DA508">
        <f>AL508</f>
        <v>1</v>
      </c>
      <c r="DB508">
        <f>ROUND(ROUND(AT508*CZ508,2),6)</f>
        <v>0</v>
      </c>
      <c r="DC508">
        <f>ROUND(ROUND(AT508*AG508,2),6)</f>
        <v>0</v>
      </c>
    </row>
    <row r="509" spans="1:107" x14ac:dyDescent="0.2">
      <c r="A509">
        <f>ROW(Source!A302)</f>
        <v>302</v>
      </c>
      <c r="B509">
        <v>47636896</v>
      </c>
      <c r="C509">
        <v>47639371</v>
      </c>
      <c r="D509">
        <v>36882057</v>
      </c>
      <c r="E509">
        <v>1</v>
      </c>
      <c r="F509">
        <v>1</v>
      </c>
      <c r="G509">
        <v>1</v>
      </c>
      <c r="H509">
        <v>2</v>
      </c>
      <c r="I509" t="s">
        <v>825</v>
      </c>
      <c r="J509" t="s">
        <v>826</v>
      </c>
      <c r="K509" t="s">
        <v>827</v>
      </c>
      <c r="L509">
        <v>1368</v>
      </c>
      <c r="N509">
        <v>1011</v>
      </c>
      <c r="O509" t="s">
        <v>776</v>
      </c>
      <c r="P509" t="s">
        <v>776</v>
      </c>
      <c r="Q509">
        <v>1</v>
      </c>
      <c r="W509">
        <v>0</v>
      </c>
      <c r="X509">
        <v>-1460065968</v>
      </c>
      <c r="Y509">
        <v>25.875</v>
      </c>
      <c r="AA509">
        <v>0</v>
      </c>
      <c r="AB509">
        <v>86.4</v>
      </c>
      <c r="AC509">
        <v>13.5</v>
      </c>
      <c r="AD509">
        <v>0</v>
      </c>
      <c r="AE509">
        <v>0</v>
      </c>
      <c r="AF509">
        <v>86.4</v>
      </c>
      <c r="AG509">
        <v>13.5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3</v>
      </c>
      <c r="AT509">
        <v>18</v>
      </c>
      <c r="AU509" t="s">
        <v>348</v>
      </c>
      <c r="AV509">
        <v>0</v>
      </c>
      <c r="AW509">
        <v>2</v>
      </c>
      <c r="AX509">
        <v>47639385</v>
      </c>
      <c r="AY509">
        <v>1</v>
      </c>
      <c r="AZ509">
        <v>0</v>
      </c>
      <c r="BA509">
        <v>517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Y509*Source!I302</f>
        <v>0.381915</v>
      </c>
      <c r="CY509">
        <f>AB509</f>
        <v>86.4</v>
      </c>
      <c r="CZ509">
        <f>AF509</f>
        <v>86.4</v>
      </c>
      <c r="DA509">
        <f>AJ509</f>
        <v>1</v>
      </c>
      <c r="DB509">
        <f>ROUND(((ROUND(AT509*CZ509,2)*1.15)*1.25),6)</f>
        <v>2235.6</v>
      </c>
      <c r="DC509">
        <f>ROUND(((ROUND(AT509*AG509,2)*1.15)*1.25),6)</f>
        <v>349.3125</v>
      </c>
    </row>
    <row r="510" spans="1:107" x14ac:dyDescent="0.2">
      <c r="A510">
        <f>ROW(Source!A302)</f>
        <v>302</v>
      </c>
      <c r="B510">
        <v>47636896</v>
      </c>
      <c r="C510">
        <v>47639371</v>
      </c>
      <c r="D510">
        <v>36882569</v>
      </c>
      <c r="E510">
        <v>1</v>
      </c>
      <c r="F510">
        <v>1</v>
      </c>
      <c r="G510">
        <v>1</v>
      </c>
      <c r="H510">
        <v>2</v>
      </c>
      <c r="I510" t="s">
        <v>978</v>
      </c>
      <c r="J510" t="s">
        <v>979</v>
      </c>
      <c r="K510" t="s">
        <v>980</v>
      </c>
      <c r="L510">
        <v>1368</v>
      </c>
      <c r="N510">
        <v>1011</v>
      </c>
      <c r="O510" t="s">
        <v>776</v>
      </c>
      <c r="P510" t="s">
        <v>776</v>
      </c>
      <c r="Q510">
        <v>1</v>
      </c>
      <c r="W510">
        <v>0</v>
      </c>
      <c r="X510">
        <v>126902709</v>
      </c>
      <c r="Y510">
        <v>69</v>
      </c>
      <c r="AA510">
        <v>0</v>
      </c>
      <c r="AB510">
        <v>0.5</v>
      </c>
      <c r="AC510">
        <v>0</v>
      </c>
      <c r="AD510">
        <v>0</v>
      </c>
      <c r="AE510">
        <v>0</v>
      </c>
      <c r="AF510">
        <v>0.5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3</v>
      </c>
      <c r="AT510">
        <v>48</v>
      </c>
      <c r="AU510" t="s">
        <v>348</v>
      </c>
      <c r="AV510">
        <v>0</v>
      </c>
      <c r="AW510">
        <v>2</v>
      </c>
      <c r="AX510">
        <v>47639386</v>
      </c>
      <c r="AY510">
        <v>1</v>
      </c>
      <c r="AZ510">
        <v>0</v>
      </c>
      <c r="BA510">
        <v>518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Y510*Source!I302</f>
        <v>1.01844</v>
      </c>
      <c r="CY510">
        <f>AB510</f>
        <v>0.5</v>
      </c>
      <c r="CZ510">
        <f>AF510</f>
        <v>0.5</v>
      </c>
      <c r="DA510">
        <f>AJ510</f>
        <v>1</v>
      </c>
      <c r="DB510">
        <f>ROUND(((ROUND(AT510*CZ510,2)*1.15)*1.25),6)</f>
        <v>34.5</v>
      </c>
      <c r="DC510">
        <f>ROUND(((ROUND(AT510*AG510,2)*1.15)*1.25),6)</f>
        <v>0</v>
      </c>
    </row>
    <row r="511" spans="1:107" x14ac:dyDescent="0.2">
      <c r="A511">
        <f>ROW(Source!A302)</f>
        <v>302</v>
      </c>
      <c r="B511">
        <v>47636896</v>
      </c>
      <c r="C511">
        <v>47639371</v>
      </c>
      <c r="D511">
        <v>36883554</v>
      </c>
      <c r="E511">
        <v>1</v>
      </c>
      <c r="F511">
        <v>1</v>
      </c>
      <c r="G511">
        <v>1</v>
      </c>
      <c r="H511">
        <v>2</v>
      </c>
      <c r="I511" t="s">
        <v>780</v>
      </c>
      <c r="J511" t="s">
        <v>781</v>
      </c>
      <c r="K511" t="s">
        <v>782</v>
      </c>
      <c r="L511">
        <v>1368</v>
      </c>
      <c r="N511">
        <v>1011</v>
      </c>
      <c r="O511" t="s">
        <v>776</v>
      </c>
      <c r="P511" t="s">
        <v>776</v>
      </c>
      <c r="Q511">
        <v>1</v>
      </c>
      <c r="W511">
        <v>0</v>
      </c>
      <c r="X511">
        <v>1372534845</v>
      </c>
      <c r="Y511">
        <v>0.18687499999999999</v>
      </c>
      <c r="AA511">
        <v>0</v>
      </c>
      <c r="AB511">
        <v>65.709999999999994</v>
      </c>
      <c r="AC511">
        <v>11.6</v>
      </c>
      <c r="AD511">
        <v>0</v>
      </c>
      <c r="AE511">
        <v>0</v>
      </c>
      <c r="AF511">
        <v>65.709999999999994</v>
      </c>
      <c r="AG511">
        <v>11.6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0.13</v>
      </c>
      <c r="AU511" t="s">
        <v>348</v>
      </c>
      <c r="AV511">
        <v>0</v>
      </c>
      <c r="AW511">
        <v>2</v>
      </c>
      <c r="AX511">
        <v>47639387</v>
      </c>
      <c r="AY511">
        <v>1</v>
      </c>
      <c r="AZ511">
        <v>0</v>
      </c>
      <c r="BA511">
        <v>519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Y511*Source!I302</f>
        <v>2.7582749999999997E-3</v>
      </c>
      <c r="CY511">
        <f>AB511</f>
        <v>65.709999999999994</v>
      </c>
      <c r="CZ511">
        <f>AF511</f>
        <v>65.709999999999994</v>
      </c>
      <c r="DA511">
        <f>AJ511</f>
        <v>1</v>
      </c>
      <c r="DB511">
        <f>ROUND(((ROUND(AT511*CZ511,2)*1.15)*1.25),6)</f>
        <v>12.276249999999999</v>
      </c>
      <c r="DC511">
        <f>ROUND(((ROUND(AT511*AG511,2)*1.15)*1.25),6)</f>
        <v>2.1706249999999998</v>
      </c>
    </row>
    <row r="512" spans="1:107" x14ac:dyDescent="0.2">
      <c r="A512">
        <f>ROW(Source!A302)</f>
        <v>302</v>
      </c>
      <c r="B512">
        <v>47636896</v>
      </c>
      <c r="C512">
        <v>47639371</v>
      </c>
      <c r="D512">
        <v>36801792</v>
      </c>
      <c r="E512">
        <v>1</v>
      </c>
      <c r="F512">
        <v>1</v>
      </c>
      <c r="G512">
        <v>1</v>
      </c>
      <c r="H512">
        <v>3</v>
      </c>
      <c r="I512" t="s">
        <v>981</v>
      </c>
      <c r="J512" t="s">
        <v>982</v>
      </c>
      <c r="K512" t="s">
        <v>983</v>
      </c>
      <c r="L512">
        <v>1339</v>
      </c>
      <c r="N512">
        <v>1007</v>
      </c>
      <c r="O512" t="s">
        <v>50</v>
      </c>
      <c r="P512" t="s">
        <v>50</v>
      </c>
      <c r="Q512">
        <v>1</v>
      </c>
      <c r="W512">
        <v>0</v>
      </c>
      <c r="X512">
        <v>-1660354250</v>
      </c>
      <c r="Y512">
        <v>0.2</v>
      </c>
      <c r="AA512">
        <v>2.44</v>
      </c>
      <c r="AB512">
        <v>0</v>
      </c>
      <c r="AC512">
        <v>0</v>
      </c>
      <c r="AD512">
        <v>0</v>
      </c>
      <c r="AE512">
        <v>2.44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0.2</v>
      </c>
      <c r="AU512" t="s">
        <v>3</v>
      </c>
      <c r="AV512">
        <v>0</v>
      </c>
      <c r="AW512">
        <v>2</v>
      </c>
      <c r="AX512">
        <v>47639388</v>
      </c>
      <c r="AY512">
        <v>1</v>
      </c>
      <c r="AZ512">
        <v>0</v>
      </c>
      <c r="BA512">
        <v>520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Y512*Source!I302</f>
        <v>2.9520000000000002E-3</v>
      </c>
      <c r="CY512">
        <f>AA512</f>
        <v>2.44</v>
      </c>
      <c r="CZ512">
        <f>AE512</f>
        <v>2.44</v>
      </c>
      <c r="DA512">
        <f>AI512</f>
        <v>1</v>
      </c>
      <c r="DB512">
        <f>ROUND(ROUND(AT512*CZ512,2),6)</f>
        <v>0.49</v>
      </c>
      <c r="DC512">
        <f>ROUND(ROUND(AT512*AG512,2),6)</f>
        <v>0</v>
      </c>
    </row>
    <row r="513" spans="1:107" x14ac:dyDescent="0.2">
      <c r="A513">
        <f>ROW(Source!A302)</f>
        <v>302</v>
      </c>
      <c r="B513">
        <v>47636896</v>
      </c>
      <c r="C513">
        <v>47639371</v>
      </c>
      <c r="D513">
        <v>36802304</v>
      </c>
      <c r="E513">
        <v>1</v>
      </c>
      <c r="F513">
        <v>1</v>
      </c>
      <c r="G513">
        <v>1</v>
      </c>
      <c r="H513">
        <v>3</v>
      </c>
      <c r="I513" t="s">
        <v>984</v>
      </c>
      <c r="J513" t="s">
        <v>985</v>
      </c>
      <c r="K513" t="s">
        <v>986</v>
      </c>
      <c r="L513">
        <v>1327</v>
      </c>
      <c r="N513">
        <v>1005</v>
      </c>
      <c r="O513" t="s">
        <v>399</v>
      </c>
      <c r="P513" t="s">
        <v>399</v>
      </c>
      <c r="Q513">
        <v>1</v>
      </c>
      <c r="W513">
        <v>0</v>
      </c>
      <c r="X513">
        <v>440019653</v>
      </c>
      <c r="Y513">
        <v>250</v>
      </c>
      <c r="AA513">
        <v>3.62</v>
      </c>
      <c r="AB513">
        <v>0</v>
      </c>
      <c r="AC513">
        <v>0</v>
      </c>
      <c r="AD513">
        <v>0</v>
      </c>
      <c r="AE513">
        <v>3.62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250</v>
      </c>
      <c r="AU513" t="s">
        <v>3</v>
      </c>
      <c r="AV513">
        <v>0</v>
      </c>
      <c r="AW513">
        <v>2</v>
      </c>
      <c r="AX513">
        <v>47639389</v>
      </c>
      <c r="AY513">
        <v>1</v>
      </c>
      <c r="AZ513">
        <v>0</v>
      </c>
      <c r="BA513">
        <v>521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Y513*Source!I302</f>
        <v>3.69</v>
      </c>
      <c r="CY513">
        <f>AA513</f>
        <v>3.62</v>
      </c>
      <c r="CZ513">
        <f>AE513</f>
        <v>3.62</v>
      </c>
      <c r="DA513">
        <f>AI513</f>
        <v>1</v>
      </c>
      <c r="DB513">
        <f>ROUND(ROUND(AT513*CZ513,2),6)</f>
        <v>905</v>
      </c>
      <c r="DC513">
        <f>ROUND(ROUND(AT513*AG513,2),6)</f>
        <v>0</v>
      </c>
    </row>
    <row r="514" spans="1:107" x14ac:dyDescent="0.2">
      <c r="A514">
        <f>ROW(Source!A302)</f>
        <v>302</v>
      </c>
      <c r="B514">
        <v>47636896</v>
      </c>
      <c r="C514">
        <v>47639371</v>
      </c>
      <c r="D514">
        <v>36807096</v>
      </c>
      <c r="E514">
        <v>1</v>
      </c>
      <c r="F514">
        <v>1</v>
      </c>
      <c r="G514">
        <v>1</v>
      </c>
      <c r="H514">
        <v>3</v>
      </c>
      <c r="I514" t="s">
        <v>353</v>
      </c>
      <c r="J514" t="s">
        <v>355</v>
      </c>
      <c r="K514" t="s">
        <v>354</v>
      </c>
      <c r="L514">
        <v>1339</v>
      </c>
      <c r="N514">
        <v>1007</v>
      </c>
      <c r="O514" t="s">
        <v>50</v>
      </c>
      <c r="P514" t="s">
        <v>50</v>
      </c>
      <c r="Q514">
        <v>1</v>
      </c>
      <c r="W514">
        <v>0</v>
      </c>
      <c r="X514">
        <v>184330150</v>
      </c>
      <c r="Y514">
        <v>102</v>
      </c>
      <c r="AA514">
        <v>592.76</v>
      </c>
      <c r="AB514">
        <v>0</v>
      </c>
      <c r="AC514">
        <v>0</v>
      </c>
      <c r="AD514">
        <v>0</v>
      </c>
      <c r="AE514">
        <v>592.76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0</v>
      </c>
      <c r="AP514">
        <v>0</v>
      </c>
      <c r="AQ514">
        <v>0</v>
      </c>
      <c r="AR514">
        <v>0</v>
      </c>
      <c r="AS514" t="s">
        <v>3</v>
      </c>
      <c r="AT514">
        <v>102</v>
      </c>
      <c r="AU514" t="s">
        <v>3</v>
      </c>
      <c r="AV514">
        <v>0</v>
      </c>
      <c r="AW514">
        <v>1</v>
      </c>
      <c r="AX514">
        <v>-1</v>
      </c>
      <c r="AY514">
        <v>0</v>
      </c>
      <c r="AZ514">
        <v>0</v>
      </c>
      <c r="BA514" t="s">
        <v>3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Y514*Source!I302</f>
        <v>1.50552</v>
      </c>
      <c r="CY514">
        <f>AA514</f>
        <v>592.76</v>
      </c>
      <c r="CZ514">
        <f>AE514</f>
        <v>592.76</v>
      </c>
      <c r="DA514">
        <f>AI514</f>
        <v>1</v>
      </c>
      <c r="DB514">
        <f>ROUND(ROUND(AT514*CZ514,2),6)</f>
        <v>60461.52</v>
      </c>
      <c r="DC514">
        <f>ROUND(ROUND(AT514*AG514,2),6)</f>
        <v>0</v>
      </c>
    </row>
    <row r="515" spans="1:107" x14ac:dyDescent="0.2">
      <c r="A515">
        <f>ROW(Source!A303)</f>
        <v>303</v>
      </c>
      <c r="B515">
        <v>47641669</v>
      </c>
      <c r="C515">
        <v>47639371</v>
      </c>
      <c r="D515">
        <v>37064998</v>
      </c>
      <c r="E515">
        <v>1</v>
      </c>
      <c r="F515">
        <v>1</v>
      </c>
      <c r="G515">
        <v>1</v>
      </c>
      <c r="H515">
        <v>1</v>
      </c>
      <c r="I515" t="s">
        <v>846</v>
      </c>
      <c r="J515" t="s">
        <v>3</v>
      </c>
      <c r="K515" t="s">
        <v>847</v>
      </c>
      <c r="L515">
        <v>1191</v>
      </c>
      <c r="N515">
        <v>1013</v>
      </c>
      <c r="O515" t="s">
        <v>770</v>
      </c>
      <c r="P515" t="s">
        <v>770</v>
      </c>
      <c r="Q515">
        <v>1</v>
      </c>
      <c r="W515">
        <v>0</v>
      </c>
      <c r="X515">
        <v>735429535</v>
      </c>
      <c r="Y515">
        <v>238.04999999999995</v>
      </c>
      <c r="AA515">
        <v>0</v>
      </c>
      <c r="AB515">
        <v>0</v>
      </c>
      <c r="AC515">
        <v>0</v>
      </c>
      <c r="AD515">
        <v>7.8</v>
      </c>
      <c r="AE515">
        <v>0</v>
      </c>
      <c r="AF515">
        <v>0</v>
      </c>
      <c r="AG515">
        <v>0</v>
      </c>
      <c r="AH515">
        <v>7.8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3</v>
      </c>
      <c r="AT515">
        <v>180</v>
      </c>
      <c r="AU515" t="s">
        <v>196</v>
      </c>
      <c r="AV515">
        <v>1</v>
      </c>
      <c r="AW515">
        <v>2</v>
      </c>
      <c r="AX515">
        <v>47639383</v>
      </c>
      <c r="AY515">
        <v>1</v>
      </c>
      <c r="AZ515">
        <v>0</v>
      </c>
      <c r="BA515">
        <v>523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Y515*Source!I303</f>
        <v>3.5136179999999992</v>
      </c>
      <c r="CY515">
        <f>AD515</f>
        <v>7.8</v>
      </c>
      <c r="CZ515">
        <f>AH515</f>
        <v>7.8</v>
      </c>
      <c r="DA515">
        <f>AL515</f>
        <v>1</v>
      </c>
      <c r="DB515">
        <f>ROUND(((ROUND(AT515*CZ515,2)*1.15)*1.15),6)</f>
        <v>1856.79</v>
      </c>
      <c r="DC515">
        <f>ROUND(((ROUND(AT515*AG515,2)*1.15)*1.15),6)</f>
        <v>0</v>
      </c>
    </row>
    <row r="516" spans="1:107" x14ac:dyDescent="0.2">
      <c r="A516">
        <f>ROW(Source!A303)</f>
        <v>303</v>
      </c>
      <c r="B516">
        <v>47641669</v>
      </c>
      <c r="C516">
        <v>47639371</v>
      </c>
      <c r="D516">
        <v>37064876</v>
      </c>
      <c r="E516">
        <v>1</v>
      </c>
      <c r="F516">
        <v>1</v>
      </c>
      <c r="G516">
        <v>1</v>
      </c>
      <c r="H516">
        <v>1</v>
      </c>
      <c r="I516" t="s">
        <v>771</v>
      </c>
      <c r="J516" t="s">
        <v>3</v>
      </c>
      <c r="K516" t="s">
        <v>772</v>
      </c>
      <c r="L516">
        <v>1191</v>
      </c>
      <c r="N516">
        <v>1013</v>
      </c>
      <c r="O516" t="s">
        <v>770</v>
      </c>
      <c r="P516" t="s">
        <v>770</v>
      </c>
      <c r="Q516">
        <v>1</v>
      </c>
      <c r="W516">
        <v>0</v>
      </c>
      <c r="X516">
        <v>-1417349443</v>
      </c>
      <c r="Y516">
        <v>18.13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18.13</v>
      </c>
      <c r="AU516" t="s">
        <v>3</v>
      </c>
      <c r="AV516">
        <v>2</v>
      </c>
      <c r="AW516">
        <v>2</v>
      </c>
      <c r="AX516">
        <v>47639384</v>
      </c>
      <c r="AY516">
        <v>1</v>
      </c>
      <c r="AZ516">
        <v>2048</v>
      </c>
      <c r="BA516">
        <v>524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Y516*Source!I303</f>
        <v>0.26759879999999997</v>
      </c>
      <c r="CY516">
        <f>AD516</f>
        <v>0</v>
      </c>
      <c r="CZ516">
        <f>AH516</f>
        <v>0</v>
      </c>
      <c r="DA516">
        <f>AL516</f>
        <v>1</v>
      </c>
      <c r="DB516">
        <f>ROUND(ROUND(AT516*CZ516,2),6)</f>
        <v>0</v>
      </c>
      <c r="DC516">
        <f>ROUND(ROUND(AT516*AG516,2),6)</f>
        <v>0</v>
      </c>
    </row>
    <row r="517" spans="1:107" x14ac:dyDescent="0.2">
      <c r="A517">
        <f>ROW(Source!A303)</f>
        <v>303</v>
      </c>
      <c r="B517">
        <v>47641669</v>
      </c>
      <c r="C517">
        <v>47639371</v>
      </c>
      <c r="D517">
        <v>36882057</v>
      </c>
      <c r="E517">
        <v>1</v>
      </c>
      <c r="F517">
        <v>1</v>
      </c>
      <c r="G517">
        <v>1</v>
      </c>
      <c r="H517">
        <v>2</v>
      </c>
      <c r="I517" t="s">
        <v>825</v>
      </c>
      <c r="J517" t="s">
        <v>826</v>
      </c>
      <c r="K517" t="s">
        <v>827</v>
      </c>
      <c r="L517">
        <v>1368</v>
      </c>
      <c r="N517">
        <v>1011</v>
      </c>
      <c r="O517" t="s">
        <v>776</v>
      </c>
      <c r="P517" t="s">
        <v>776</v>
      </c>
      <c r="Q517">
        <v>1</v>
      </c>
      <c r="W517">
        <v>0</v>
      </c>
      <c r="X517">
        <v>-1460065968</v>
      </c>
      <c r="Y517">
        <v>25.875</v>
      </c>
      <c r="AA517">
        <v>0</v>
      </c>
      <c r="AB517">
        <v>86.4</v>
      </c>
      <c r="AC517">
        <v>13.5</v>
      </c>
      <c r="AD517">
        <v>0</v>
      </c>
      <c r="AE517">
        <v>0</v>
      </c>
      <c r="AF517">
        <v>86.4</v>
      </c>
      <c r="AG517">
        <v>13.5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18</v>
      </c>
      <c r="AU517" t="s">
        <v>348</v>
      </c>
      <c r="AV517">
        <v>0</v>
      </c>
      <c r="AW517">
        <v>2</v>
      </c>
      <c r="AX517">
        <v>47639385</v>
      </c>
      <c r="AY517">
        <v>1</v>
      </c>
      <c r="AZ517">
        <v>0</v>
      </c>
      <c r="BA517">
        <v>525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Y517*Source!I303</f>
        <v>0.381915</v>
      </c>
      <c r="CY517">
        <f>AB517</f>
        <v>86.4</v>
      </c>
      <c r="CZ517">
        <f>AF517</f>
        <v>86.4</v>
      </c>
      <c r="DA517">
        <f>AJ517</f>
        <v>1</v>
      </c>
      <c r="DB517">
        <f>ROUND(((ROUND(AT517*CZ517,2)*1.15)*1.25),6)</f>
        <v>2235.6</v>
      </c>
      <c r="DC517">
        <f>ROUND(((ROUND(AT517*AG517,2)*1.15)*1.25),6)</f>
        <v>349.3125</v>
      </c>
    </row>
    <row r="518" spans="1:107" x14ac:dyDescent="0.2">
      <c r="A518">
        <f>ROW(Source!A303)</f>
        <v>303</v>
      </c>
      <c r="B518">
        <v>47641669</v>
      </c>
      <c r="C518">
        <v>47639371</v>
      </c>
      <c r="D518">
        <v>36882569</v>
      </c>
      <c r="E518">
        <v>1</v>
      </c>
      <c r="F518">
        <v>1</v>
      </c>
      <c r="G518">
        <v>1</v>
      </c>
      <c r="H518">
        <v>2</v>
      </c>
      <c r="I518" t="s">
        <v>978</v>
      </c>
      <c r="J518" t="s">
        <v>979</v>
      </c>
      <c r="K518" t="s">
        <v>980</v>
      </c>
      <c r="L518">
        <v>1368</v>
      </c>
      <c r="N518">
        <v>1011</v>
      </c>
      <c r="O518" t="s">
        <v>776</v>
      </c>
      <c r="P518" t="s">
        <v>776</v>
      </c>
      <c r="Q518">
        <v>1</v>
      </c>
      <c r="W518">
        <v>0</v>
      </c>
      <c r="X518">
        <v>126902709</v>
      </c>
      <c r="Y518">
        <v>69</v>
      </c>
      <c r="AA518">
        <v>0</v>
      </c>
      <c r="AB518">
        <v>0.5</v>
      </c>
      <c r="AC518">
        <v>0</v>
      </c>
      <c r="AD518">
        <v>0</v>
      </c>
      <c r="AE518">
        <v>0</v>
      </c>
      <c r="AF518">
        <v>0.5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48</v>
      </c>
      <c r="AU518" t="s">
        <v>348</v>
      </c>
      <c r="AV518">
        <v>0</v>
      </c>
      <c r="AW518">
        <v>2</v>
      </c>
      <c r="AX518">
        <v>47639386</v>
      </c>
      <c r="AY518">
        <v>1</v>
      </c>
      <c r="AZ518">
        <v>0</v>
      </c>
      <c r="BA518">
        <v>526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Y518*Source!I303</f>
        <v>1.01844</v>
      </c>
      <c r="CY518">
        <f>AB518</f>
        <v>0.5</v>
      </c>
      <c r="CZ518">
        <f>AF518</f>
        <v>0.5</v>
      </c>
      <c r="DA518">
        <f>AJ518</f>
        <v>1</v>
      </c>
      <c r="DB518">
        <f>ROUND(((ROUND(AT518*CZ518,2)*1.15)*1.25),6)</f>
        <v>34.5</v>
      </c>
      <c r="DC518">
        <f>ROUND(((ROUND(AT518*AG518,2)*1.15)*1.25),6)</f>
        <v>0</v>
      </c>
    </row>
    <row r="519" spans="1:107" x14ac:dyDescent="0.2">
      <c r="A519">
        <f>ROW(Source!A303)</f>
        <v>303</v>
      </c>
      <c r="B519">
        <v>47641669</v>
      </c>
      <c r="C519">
        <v>47639371</v>
      </c>
      <c r="D519">
        <v>36883554</v>
      </c>
      <c r="E519">
        <v>1</v>
      </c>
      <c r="F519">
        <v>1</v>
      </c>
      <c r="G519">
        <v>1</v>
      </c>
      <c r="H519">
        <v>2</v>
      </c>
      <c r="I519" t="s">
        <v>780</v>
      </c>
      <c r="J519" t="s">
        <v>781</v>
      </c>
      <c r="K519" t="s">
        <v>782</v>
      </c>
      <c r="L519">
        <v>1368</v>
      </c>
      <c r="N519">
        <v>1011</v>
      </c>
      <c r="O519" t="s">
        <v>776</v>
      </c>
      <c r="P519" t="s">
        <v>776</v>
      </c>
      <c r="Q519">
        <v>1</v>
      </c>
      <c r="W519">
        <v>0</v>
      </c>
      <c r="X519">
        <v>1372534845</v>
      </c>
      <c r="Y519">
        <v>0.18687499999999999</v>
      </c>
      <c r="AA519">
        <v>0</v>
      </c>
      <c r="AB519">
        <v>65.709999999999994</v>
      </c>
      <c r="AC519">
        <v>11.6</v>
      </c>
      <c r="AD519">
        <v>0</v>
      </c>
      <c r="AE519">
        <v>0</v>
      </c>
      <c r="AF519">
        <v>65.709999999999994</v>
      </c>
      <c r="AG519">
        <v>11.6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0.13</v>
      </c>
      <c r="AU519" t="s">
        <v>348</v>
      </c>
      <c r="AV519">
        <v>0</v>
      </c>
      <c r="AW519">
        <v>2</v>
      </c>
      <c r="AX519">
        <v>47639387</v>
      </c>
      <c r="AY519">
        <v>1</v>
      </c>
      <c r="AZ519">
        <v>0</v>
      </c>
      <c r="BA519">
        <v>527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Y519*Source!I303</f>
        <v>2.7582749999999997E-3</v>
      </c>
      <c r="CY519">
        <f>AB519</f>
        <v>65.709999999999994</v>
      </c>
      <c r="CZ519">
        <f>AF519</f>
        <v>65.709999999999994</v>
      </c>
      <c r="DA519">
        <f>AJ519</f>
        <v>1</v>
      </c>
      <c r="DB519">
        <f>ROUND(((ROUND(AT519*CZ519,2)*1.15)*1.25),6)</f>
        <v>12.276249999999999</v>
      </c>
      <c r="DC519">
        <f>ROUND(((ROUND(AT519*AG519,2)*1.15)*1.25),6)</f>
        <v>2.1706249999999998</v>
      </c>
    </row>
    <row r="520" spans="1:107" x14ac:dyDescent="0.2">
      <c r="A520">
        <f>ROW(Source!A303)</f>
        <v>303</v>
      </c>
      <c r="B520">
        <v>47641669</v>
      </c>
      <c r="C520">
        <v>47639371</v>
      </c>
      <c r="D520">
        <v>36801792</v>
      </c>
      <c r="E520">
        <v>1</v>
      </c>
      <c r="F520">
        <v>1</v>
      </c>
      <c r="G520">
        <v>1</v>
      </c>
      <c r="H520">
        <v>3</v>
      </c>
      <c r="I520" t="s">
        <v>981</v>
      </c>
      <c r="J520" t="s">
        <v>982</v>
      </c>
      <c r="K520" t="s">
        <v>983</v>
      </c>
      <c r="L520">
        <v>1339</v>
      </c>
      <c r="N520">
        <v>1007</v>
      </c>
      <c r="O520" t="s">
        <v>50</v>
      </c>
      <c r="P520" t="s">
        <v>50</v>
      </c>
      <c r="Q520">
        <v>1</v>
      </c>
      <c r="W520">
        <v>0</v>
      </c>
      <c r="X520">
        <v>-1660354250</v>
      </c>
      <c r="Y520">
        <v>0.2</v>
      </c>
      <c r="AA520">
        <v>2.44</v>
      </c>
      <c r="AB520">
        <v>0</v>
      </c>
      <c r="AC520">
        <v>0</v>
      </c>
      <c r="AD520">
        <v>0</v>
      </c>
      <c r="AE520">
        <v>2.44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0.2</v>
      </c>
      <c r="AU520" t="s">
        <v>3</v>
      </c>
      <c r="AV520">
        <v>0</v>
      </c>
      <c r="AW520">
        <v>2</v>
      </c>
      <c r="AX520">
        <v>47639388</v>
      </c>
      <c r="AY520">
        <v>1</v>
      </c>
      <c r="AZ520">
        <v>0</v>
      </c>
      <c r="BA520">
        <v>528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Y520*Source!I303</f>
        <v>2.9520000000000002E-3</v>
      </c>
      <c r="CY520">
        <f>AA520</f>
        <v>2.44</v>
      </c>
      <c r="CZ520">
        <f>AE520</f>
        <v>2.44</v>
      </c>
      <c r="DA520">
        <f>AI520</f>
        <v>1</v>
      </c>
      <c r="DB520">
        <f>ROUND(ROUND(AT520*CZ520,2),6)</f>
        <v>0.49</v>
      </c>
      <c r="DC520">
        <f>ROUND(ROUND(AT520*AG520,2),6)</f>
        <v>0</v>
      </c>
    </row>
    <row r="521" spans="1:107" x14ac:dyDescent="0.2">
      <c r="A521">
        <f>ROW(Source!A303)</f>
        <v>303</v>
      </c>
      <c r="B521">
        <v>47641669</v>
      </c>
      <c r="C521">
        <v>47639371</v>
      </c>
      <c r="D521">
        <v>36802304</v>
      </c>
      <c r="E521">
        <v>1</v>
      </c>
      <c r="F521">
        <v>1</v>
      </c>
      <c r="G521">
        <v>1</v>
      </c>
      <c r="H521">
        <v>3</v>
      </c>
      <c r="I521" t="s">
        <v>984</v>
      </c>
      <c r="J521" t="s">
        <v>985</v>
      </c>
      <c r="K521" t="s">
        <v>986</v>
      </c>
      <c r="L521">
        <v>1327</v>
      </c>
      <c r="N521">
        <v>1005</v>
      </c>
      <c r="O521" t="s">
        <v>399</v>
      </c>
      <c r="P521" t="s">
        <v>399</v>
      </c>
      <c r="Q521">
        <v>1</v>
      </c>
      <c r="W521">
        <v>0</v>
      </c>
      <c r="X521">
        <v>440019653</v>
      </c>
      <c r="Y521">
        <v>250</v>
      </c>
      <c r="AA521">
        <v>3.62</v>
      </c>
      <c r="AB521">
        <v>0</v>
      </c>
      <c r="AC521">
        <v>0</v>
      </c>
      <c r="AD521">
        <v>0</v>
      </c>
      <c r="AE521">
        <v>3.62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250</v>
      </c>
      <c r="AU521" t="s">
        <v>3</v>
      </c>
      <c r="AV521">
        <v>0</v>
      </c>
      <c r="AW521">
        <v>2</v>
      </c>
      <c r="AX521">
        <v>47639389</v>
      </c>
      <c r="AY521">
        <v>1</v>
      </c>
      <c r="AZ521">
        <v>0</v>
      </c>
      <c r="BA521">
        <v>529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Y521*Source!I303</f>
        <v>3.69</v>
      </c>
      <c r="CY521">
        <f>AA521</f>
        <v>3.62</v>
      </c>
      <c r="CZ521">
        <f>AE521</f>
        <v>3.62</v>
      </c>
      <c r="DA521">
        <f>AI521</f>
        <v>1</v>
      </c>
      <c r="DB521">
        <f>ROUND(ROUND(AT521*CZ521,2),6)</f>
        <v>905</v>
      </c>
      <c r="DC521">
        <f>ROUND(ROUND(AT521*AG521,2),6)</f>
        <v>0</v>
      </c>
    </row>
    <row r="522" spans="1:107" x14ac:dyDescent="0.2">
      <c r="A522">
        <f>ROW(Source!A303)</f>
        <v>303</v>
      </c>
      <c r="B522">
        <v>47641669</v>
      </c>
      <c r="C522">
        <v>47639371</v>
      </c>
      <c r="D522">
        <v>36807096</v>
      </c>
      <c r="E522">
        <v>1</v>
      </c>
      <c r="F522">
        <v>1</v>
      </c>
      <c r="G522">
        <v>1</v>
      </c>
      <c r="H522">
        <v>3</v>
      </c>
      <c r="I522" t="s">
        <v>353</v>
      </c>
      <c r="J522" t="s">
        <v>355</v>
      </c>
      <c r="K522" t="s">
        <v>354</v>
      </c>
      <c r="L522">
        <v>1339</v>
      </c>
      <c r="N522">
        <v>1007</v>
      </c>
      <c r="O522" t="s">
        <v>50</v>
      </c>
      <c r="P522" t="s">
        <v>50</v>
      </c>
      <c r="Q522">
        <v>1</v>
      </c>
      <c r="W522">
        <v>0</v>
      </c>
      <c r="X522">
        <v>184330150</v>
      </c>
      <c r="Y522">
        <v>102</v>
      </c>
      <c r="AA522">
        <v>592.76</v>
      </c>
      <c r="AB522">
        <v>0</v>
      </c>
      <c r="AC522">
        <v>0</v>
      </c>
      <c r="AD522">
        <v>0</v>
      </c>
      <c r="AE522">
        <v>592.76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3</v>
      </c>
      <c r="AT522">
        <v>102</v>
      </c>
      <c r="AU522" t="s">
        <v>3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Y522*Source!I303</f>
        <v>1.50552</v>
      </c>
      <c r="CY522">
        <f>AA522</f>
        <v>592.76</v>
      </c>
      <c r="CZ522">
        <f>AE522</f>
        <v>592.76</v>
      </c>
      <c r="DA522">
        <f>AI522</f>
        <v>1</v>
      </c>
      <c r="DB522">
        <f>ROUND(ROUND(AT522*CZ522,2),6)</f>
        <v>60461.52</v>
      </c>
      <c r="DC522">
        <f>ROUND(ROUND(AT522*AG522,2),6)</f>
        <v>0</v>
      </c>
    </row>
    <row r="523" spans="1:107" x14ac:dyDescent="0.2">
      <c r="A523">
        <f>ROW(Source!A306)</f>
        <v>306</v>
      </c>
      <c r="B523">
        <v>47636896</v>
      </c>
      <c r="C523">
        <v>47639394</v>
      </c>
      <c r="D523">
        <v>37065248</v>
      </c>
      <c r="E523">
        <v>1</v>
      </c>
      <c r="F523">
        <v>1</v>
      </c>
      <c r="G523">
        <v>1</v>
      </c>
      <c r="H523">
        <v>1</v>
      </c>
      <c r="I523" t="s">
        <v>768</v>
      </c>
      <c r="J523" t="s">
        <v>3</v>
      </c>
      <c r="K523" t="s">
        <v>769</v>
      </c>
      <c r="L523">
        <v>1191</v>
      </c>
      <c r="N523">
        <v>1013</v>
      </c>
      <c r="O523" t="s">
        <v>770</v>
      </c>
      <c r="P523" t="s">
        <v>770</v>
      </c>
      <c r="Q523">
        <v>1</v>
      </c>
      <c r="W523">
        <v>0</v>
      </c>
      <c r="X523">
        <v>-400197608</v>
      </c>
      <c r="Y523">
        <v>4.5626249999999997</v>
      </c>
      <c r="AA523">
        <v>0</v>
      </c>
      <c r="AB523">
        <v>0</v>
      </c>
      <c r="AC523">
        <v>0</v>
      </c>
      <c r="AD523">
        <v>8.5299999999999994</v>
      </c>
      <c r="AE523">
        <v>0</v>
      </c>
      <c r="AF523">
        <v>0</v>
      </c>
      <c r="AG523">
        <v>0</v>
      </c>
      <c r="AH523">
        <v>8.5299999999999994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3.45</v>
      </c>
      <c r="AU523" t="s">
        <v>196</v>
      </c>
      <c r="AV523">
        <v>1</v>
      </c>
      <c r="AW523">
        <v>2</v>
      </c>
      <c r="AX523">
        <v>47639395</v>
      </c>
      <c r="AY523">
        <v>1</v>
      </c>
      <c r="AZ523">
        <v>0</v>
      </c>
      <c r="BA523">
        <v>531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Y523*Source!I306</f>
        <v>0.68439374999999991</v>
      </c>
      <c r="CY523">
        <f>AD523</f>
        <v>8.5299999999999994</v>
      </c>
      <c r="CZ523">
        <f>AH523</f>
        <v>8.5299999999999994</v>
      </c>
      <c r="DA523">
        <f>AL523</f>
        <v>1</v>
      </c>
      <c r="DB523">
        <f>ROUND(((ROUND(AT523*CZ523,2)*1.15)*1.15),6)</f>
        <v>38.921174999999998</v>
      </c>
      <c r="DC523">
        <f>ROUND(((ROUND(AT523*AG523,2)*1.15)*1.15),6)</f>
        <v>0</v>
      </c>
    </row>
    <row r="524" spans="1:107" x14ac:dyDescent="0.2">
      <c r="A524">
        <f>ROW(Source!A306)</f>
        <v>306</v>
      </c>
      <c r="B524">
        <v>47636896</v>
      </c>
      <c r="C524">
        <v>47639394</v>
      </c>
      <c r="D524">
        <v>37064876</v>
      </c>
      <c r="E524">
        <v>1</v>
      </c>
      <c r="F524">
        <v>1</v>
      </c>
      <c r="G524">
        <v>1</v>
      </c>
      <c r="H524">
        <v>1</v>
      </c>
      <c r="I524" t="s">
        <v>771</v>
      </c>
      <c r="J524" t="s">
        <v>3</v>
      </c>
      <c r="K524" t="s">
        <v>772</v>
      </c>
      <c r="L524">
        <v>1191</v>
      </c>
      <c r="N524">
        <v>1013</v>
      </c>
      <c r="O524" t="s">
        <v>770</v>
      </c>
      <c r="P524" t="s">
        <v>770</v>
      </c>
      <c r="Q524">
        <v>1</v>
      </c>
      <c r="W524">
        <v>0</v>
      </c>
      <c r="X524">
        <v>-1417349443</v>
      </c>
      <c r="Y524">
        <v>0.02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0.02</v>
      </c>
      <c r="AU524" t="s">
        <v>3</v>
      </c>
      <c r="AV524">
        <v>2</v>
      </c>
      <c r="AW524">
        <v>2</v>
      </c>
      <c r="AX524">
        <v>47639396</v>
      </c>
      <c r="AY524">
        <v>1</v>
      </c>
      <c r="AZ524">
        <v>2048</v>
      </c>
      <c r="BA524">
        <v>532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Y524*Source!I306</f>
        <v>3.0000000000000001E-3</v>
      </c>
      <c r="CY524">
        <f>AD524</f>
        <v>0</v>
      </c>
      <c r="CZ524">
        <f>AH524</f>
        <v>0</v>
      </c>
      <c r="DA524">
        <f>AL524</f>
        <v>1</v>
      </c>
      <c r="DB524">
        <f>ROUND(ROUND(AT524*CZ524,2),6)</f>
        <v>0</v>
      </c>
      <c r="DC524">
        <f>ROUND(ROUND(AT524*AG524,2),6)</f>
        <v>0</v>
      </c>
    </row>
    <row r="525" spans="1:107" x14ac:dyDescent="0.2">
      <c r="A525">
        <f>ROW(Source!A306)</f>
        <v>306</v>
      </c>
      <c r="B525">
        <v>47636896</v>
      </c>
      <c r="C525">
        <v>47639394</v>
      </c>
      <c r="D525">
        <v>36883554</v>
      </c>
      <c r="E525">
        <v>1</v>
      </c>
      <c r="F525">
        <v>1</v>
      </c>
      <c r="G525">
        <v>1</v>
      </c>
      <c r="H525">
        <v>2</v>
      </c>
      <c r="I525" t="s">
        <v>780</v>
      </c>
      <c r="J525" t="s">
        <v>781</v>
      </c>
      <c r="K525" t="s">
        <v>782</v>
      </c>
      <c r="L525">
        <v>1368</v>
      </c>
      <c r="N525">
        <v>1011</v>
      </c>
      <c r="O525" t="s">
        <v>776</v>
      </c>
      <c r="P525" t="s">
        <v>776</v>
      </c>
      <c r="Q525">
        <v>1</v>
      </c>
      <c r="W525">
        <v>0</v>
      </c>
      <c r="X525">
        <v>1372534845</v>
      </c>
      <c r="Y525">
        <v>2.8749999999999998E-2</v>
      </c>
      <c r="AA525">
        <v>0</v>
      </c>
      <c r="AB525">
        <v>65.709999999999994</v>
      </c>
      <c r="AC525">
        <v>11.6</v>
      </c>
      <c r="AD525">
        <v>0</v>
      </c>
      <c r="AE525">
        <v>0</v>
      </c>
      <c r="AF525">
        <v>65.709999999999994</v>
      </c>
      <c r="AG525">
        <v>11.6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0.02</v>
      </c>
      <c r="AU525" t="s">
        <v>348</v>
      </c>
      <c r="AV525">
        <v>0</v>
      </c>
      <c r="AW525">
        <v>2</v>
      </c>
      <c r="AX525">
        <v>47639397</v>
      </c>
      <c r="AY525">
        <v>1</v>
      </c>
      <c r="AZ525">
        <v>0</v>
      </c>
      <c r="BA525">
        <v>533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Y525*Source!I306</f>
        <v>4.3124999999999995E-3</v>
      </c>
      <c r="CY525">
        <f>AB525</f>
        <v>65.709999999999994</v>
      </c>
      <c r="CZ525">
        <f>AF525</f>
        <v>65.709999999999994</v>
      </c>
      <c r="DA525">
        <f>AJ525</f>
        <v>1</v>
      </c>
      <c r="DB525">
        <f>ROUND(((ROUND(AT525*CZ525,2)*1.15)*1.25),6)</f>
        <v>1.8831249999999999</v>
      </c>
      <c r="DC525">
        <f>ROUND(((ROUND(AT525*AG525,2)*1.15)*1.25),6)</f>
        <v>0.330625</v>
      </c>
    </row>
    <row r="526" spans="1:107" x14ac:dyDescent="0.2">
      <c r="A526">
        <f>ROW(Source!A306)</f>
        <v>306</v>
      </c>
      <c r="B526">
        <v>47636896</v>
      </c>
      <c r="C526">
        <v>47639394</v>
      </c>
      <c r="D526">
        <v>36802302</v>
      </c>
      <c r="E526">
        <v>1</v>
      </c>
      <c r="F526">
        <v>1</v>
      </c>
      <c r="G526">
        <v>1</v>
      </c>
      <c r="H526">
        <v>3</v>
      </c>
      <c r="I526" t="s">
        <v>987</v>
      </c>
      <c r="J526" t="s">
        <v>988</v>
      </c>
      <c r="K526" t="s">
        <v>989</v>
      </c>
      <c r="L526">
        <v>1327</v>
      </c>
      <c r="N526">
        <v>1005</v>
      </c>
      <c r="O526" t="s">
        <v>399</v>
      </c>
      <c r="P526" t="s">
        <v>399</v>
      </c>
      <c r="Q526">
        <v>1</v>
      </c>
      <c r="W526">
        <v>0</v>
      </c>
      <c r="X526">
        <v>-543550502</v>
      </c>
      <c r="Y526">
        <v>122.4</v>
      </c>
      <c r="AA526">
        <v>12.19</v>
      </c>
      <c r="AB526">
        <v>0</v>
      </c>
      <c r="AC526">
        <v>0</v>
      </c>
      <c r="AD526">
        <v>0</v>
      </c>
      <c r="AE526">
        <v>12.19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122.4</v>
      </c>
      <c r="AU526" t="s">
        <v>3</v>
      </c>
      <c r="AV526">
        <v>0</v>
      </c>
      <c r="AW526">
        <v>2</v>
      </c>
      <c r="AX526">
        <v>47639398</v>
      </c>
      <c r="AY526">
        <v>1</v>
      </c>
      <c r="AZ526">
        <v>0</v>
      </c>
      <c r="BA526">
        <v>534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Y526*Source!I306</f>
        <v>18.36</v>
      </c>
      <c r="CY526">
        <f>AA526</f>
        <v>12.19</v>
      </c>
      <c r="CZ526">
        <f>AE526</f>
        <v>12.19</v>
      </c>
      <c r="DA526">
        <f>AI526</f>
        <v>1</v>
      </c>
      <c r="DB526">
        <f>ROUND(ROUND(AT526*CZ526,2),6)</f>
        <v>1492.06</v>
      </c>
      <c r="DC526">
        <f>ROUND(ROUND(AT526*AG526,2),6)</f>
        <v>0</v>
      </c>
    </row>
    <row r="527" spans="1:107" x14ac:dyDescent="0.2">
      <c r="A527">
        <f>ROW(Source!A307)</f>
        <v>307</v>
      </c>
      <c r="B527">
        <v>47641669</v>
      </c>
      <c r="C527">
        <v>47639394</v>
      </c>
      <c r="D527">
        <v>37065248</v>
      </c>
      <c r="E527">
        <v>1</v>
      </c>
      <c r="F527">
        <v>1</v>
      </c>
      <c r="G527">
        <v>1</v>
      </c>
      <c r="H527">
        <v>1</v>
      </c>
      <c r="I527" t="s">
        <v>768</v>
      </c>
      <c r="J527" t="s">
        <v>3</v>
      </c>
      <c r="K527" t="s">
        <v>769</v>
      </c>
      <c r="L527">
        <v>1191</v>
      </c>
      <c r="N527">
        <v>1013</v>
      </c>
      <c r="O527" t="s">
        <v>770</v>
      </c>
      <c r="P527" t="s">
        <v>770</v>
      </c>
      <c r="Q527">
        <v>1</v>
      </c>
      <c r="W527">
        <v>0</v>
      </c>
      <c r="X527">
        <v>-400197608</v>
      </c>
      <c r="Y527">
        <v>4.5626249999999997</v>
      </c>
      <c r="AA527">
        <v>0</v>
      </c>
      <c r="AB527">
        <v>0</v>
      </c>
      <c r="AC527">
        <v>0</v>
      </c>
      <c r="AD527">
        <v>8.5299999999999994</v>
      </c>
      <c r="AE527">
        <v>0</v>
      </c>
      <c r="AF527">
        <v>0</v>
      </c>
      <c r="AG527">
        <v>0</v>
      </c>
      <c r="AH527">
        <v>8.5299999999999994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3</v>
      </c>
      <c r="AT527">
        <v>3.45</v>
      </c>
      <c r="AU527" t="s">
        <v>196</v>
      </c>
      <c r="AV527">
        <v>1</v>
      </c>
      <c r="AW527">
        <v>2</v>
      </c>
      <c r="AX527">
        <v>47639395</v>
      </c>
      <c r="AY527">
        <v>1</v>
      </c>
      <c r="AZ527">
        <v>0</v>
      </c>
      <c r="BA527">
        <v>535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Y527*Source!I307</f>
        <v>0.68439374999999991</v>
      </c>
      <c r="CY527">
        <f>AD527</f>
        <v>8.5299999999999994</v>
      </c>
      <c r="CZ527">
        <f>AH527</f>
        <v>8.5299999999999994</v>
      </c>
      <c r="DA527">
        <f>AL527</f>
        <v>1</v>
      </c>
      <c r="DB527">
        <f>ROUND(((ROUND(AT527*CZ527,2)*1.15)*1.15),6)</f>
        <v>38.921174999999998</v>
      </c>
      <c r="DC527">
        <f>ROUND(((ROUND(AT527*AG527,2)*1.15)*1.15),6)</f>
        <v>0</v>
      </c>
    </row>
    <row r="528" spans="1:107" x14ac:dyDescent="0.2">
      <c r="A528">
        <f>ROW(Source!A307)</f>
        <v>307</v>
      </c>
      <c r="B528">
        <v>47641669</v>
      </c>
      <c r="C528">
        <v>47639394</v>
      </c>
      <c r="D528">
        <v>37064876</v>
      </c>
      <c r="E528">
        <v>1</v>
      </c>
      <c r="F528">
        <v>1</v>
      </c>
      <c r="G528">
        <v>1</v>
      </c>
      <c r="H528">
        <v>1</v>
      </c>
      <c r="I528" t="s">
        <v>771</v>
      </c>
      <c r="J528" t="s">
        <v>3</v>
      </c>
      <c r="K528" t="s">
        <v>772</v>
      </c>
      <c r="L528">
        <v>1191</v>
      </c>
      <c r="N528">
        <v>1013</v>
      </c>
      <c r="O528" t="s">
        <v>770</v>
      </c>
      <c r="P528" t="s">
        <v>770</v>
      </c>
      <c r="Q528">
        <v>1</v>
      </c>
      <c r="W528">
        <v>0</v>
      </c>
      <c r="X528">
        <v>-1417349443</v>
      </c>
      <c r="Y528">
        <v>0.02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0.02</v>
      </c>
      <c r="AU528" t="s">
        <v>3</v>
      </c>
      <c r="AV528">
        <v>2</v>
      </c>
      <c r="AW528">
        <v>2</v>
      </c>
      <c r="AX528">
        <v>47639396</v>
      </c>
      <c r="AY528">
        <v>1</v>
      </c>
      <c r="AZ528">
        <v>2048</v>
      </c>
      <c r="BA528">
        <v>536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Y528*Source!I307</f>
        <v>3.0000000000000001E-3</v>
      </c>
      <c r="CY528">
        <f>AD528</f>
        <v>0</v>
      </c>
      <c r="CZ528">
        <f>AH528</f>
        <v>0</v>
      </c>
      <c r="DA528">
        <f>AL528</f>
        <v>1</v>
      </c>
      <c r="DB528">
        <f>ROUND(ROUND(AT528*CZ528,2),6)</f>
        <v>0</v>
      </c>
      <c r="DC528">
        <f>ROUND(ROUND(AT528*AG528,2),6)</f>
        <v>0</v>
      </c>
    </row>
    <row r="529" spans="1:107" x14ac:dyDescent="0.2">
      <c r="A529">
        <f>ROW(Source!A307)</f>
        <v>307</v>
      </c>
      <c r="B529">
        <v>47641669</v>
      </c>
      <c r="C529">
        <v>47639394</v>
      </c>
      <c r="D529">
        <v>36883554</v>
      </c>
      <c r="E529">
        <v>1</v>
      </c>
      <c r="F529">
        <v>1</v>
      </c>
      <c r="G529">
        <v>1</v>
      </c>
      <c r="H529">
        <v>2</v>
      </c>
      <c r="I529" t="s">
        <v>780</v>
      </c>
      <c r="J529" t="s">
        <v>781</v>
      </c>
      <c r="K529" t="s">
        <v>782</v>
      </c>
      <c r="L529">
        <v>1368</v>
      </c>
      <c r="N529">
        <v>1011</v>
      </c>
      <c r="O529" t="s">
        <v>776</v>
      </c>
      <c r="P529" t="s">
        <v>776</v>
      </c>
      <c r="Q529">
        <v>1</v>
      </c>
      <c r="W529">
        <v>0</v>
      </c>
      <c r="X529">
        <v>1372534845</v>
      </c>
      <c r="Y529">
        <v>2.8749999999999998E-2</v>
      </c>
      <c r="AA529">
        <v>0</v>
      </c>
      <c r="AB529">
        <v>65.709999999999994</v>
      </c>
      <c r="AC529">
        <v>11.6</v>
      </c>
      <c r="AD529">
        <v>0</v>
      </c>
      <c r="AE529">
        <v>0</v>
      </c>
      <c r="AF529">
        <v>65.709999999999994</v>
      </c>
      <c r="AG529">
        <v>11.6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3</v>
      </c>
      <c r="AT529">
        <v>0.02</v>
      </c>
      <c r="AU529" t="s">
        <v>348</v>
      </c>
      <c r="AV529">
        <v>0</v>
      </c>
      <c r="AW529">
        <v>2</v>
      </c>
      <c r="AX529">
        <v>47639397</v>
      </c>
      <c r="AY529">
        <v>1</v>
      </c>
      <c r="AZ529">
        <v>0</v>
      </c>
      <c r="BA529">
        <v>537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Y529*Source!I307</f>
        <v>4.3124999999999995E-3</v>
      </c>
      <c r="CY529">
        <f>AB529</f>
        <v>65.709999999999994</v>
      </c>
      <c r="CZ529">
        <f>AF529</f>
        <v>65.709999999999994</v>
      </c>
      <c r="DA529">
        <f>AJ529</f>
        <v>1</v>
      </c>
      <c r="DB529">
        <f>ROUND(((ROUND(AT529*CZ529,2)*1.15)*1.25),6)</f>
        <v>1.8831249999999999</v>
      </c>
      <c r="DC529">
        <f>ROUND(((ROUND(AT529*AG529,2)*1.15)*1.25),6)</f>
        <v>0.330625</v>
      </c>
    </row>
    <row r="530" spans="1:107" x14ac:dyDescent="0.2">
      <c r="A530">
        <f>ROW(Source!A307)</f>
        <v>307</v>
      </c>
      <c r="B530">
        <v>47641669</v>
      </c>
      <c r="C530">
        <v>47639394</v>
      </c>
      <c r="D530">
        <v>36802302</v>
      </c>
      <c r="E530">
        <v>1</v>
      </c>
      <c r="F530">
        <v>1</v>
      </c>
      <c r="G530">
        <v>1</v>
      </c>
      <c r="H530">
        <v>3</v>
      </c>
      <c r="I530" t="s">
        <v>987</v>
      </c>
      <c r="J530" t="s">
        <v>988</v>
      </c>
      <c r="K530" t="s">
        <v>989</v>
      </c>
      <c r="L530">
        <v>1327</v>
      </c>
      <c r="N530">
        <v>1005</v>
      </c>
      <c r="O530" t="s">
        <v>399</v>
      </c>
      <c r="P530" t="s">
        <v>399</v>
      </c>
      <c r="Q530">
        <v>1</v>
      </c>
      <c r="W530">
        <v>0</v>
      </c>
      <c r="X530">
        <v>-543550502</v>
      </c>
      <c r="Y530">
        <v>122.4</v>
      </c>
      <c r="AA530">
        <v>12.19</v>
      </c>
      <c r="AB530">
        <v>0</v>
      </c>
      <c r="AC530">
        <v>0</v>
      </c>
      <c r="AD530">
        <v>0</v>
      </c>
      <c r="AE530">
        <v>12.19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122.4</v>
      </c>
      <c r="AU530" t="s">
        <v>3</v>
      </c>
      <c r="AV530">
        <v>0</v>
      </c>
      <c r="AW530">
        <v>2</v>
      </c>
      <c r="AX530">
        <v>47639398</v>
      </c>
      <c r="AY530">
        <v>1</v>
      </c>
      <c r="AZ530">
        <v>0</v>
      </c>
      <c r="BA530">
        <v>538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Y530*Source!I307</f>
        <v>18.36</v>
      </c>
      <c r="CY530">
        <f>AA530</f>
        <v>12.19</v>
      </c>
      <c r="CZ530">
        <f>AE530</f>
        <v>12.19</v>
      </c>
      <c r="DA530">
        <f>AI530</f>
        <v>1</v>
      </c>
      <c r="DB530">
        <f>ROUND(ROUND(AT530*CZ530,2),6)</f>
        <v>1492.06</v>
      </c>
      <c r="DC530">
        <f>ROUND(ROUND(AT530*AG530,2),6)</f>
        <v>0</v>
      </c>
    </row>
    <row r="531" spans="1:107" x14ac:dyDescent="0.2">
      <c r="A531">
        <f>ROW(Source!A308)</f>
        <v>308</v>
      </c>
      <c r="B531">
        <v>47636896</v>
      </c>
      <c r="C531">
        <v>47639399</v>
      </c>
      <c r="D531">
        <v>37065248</v>
      </c>
      <c r="E531">
        <v>1</v>
      </c>
      <c r="F531">
        <v>1</v>
      </c>
      <c r="G531">
        <v>1</v>
      </c>
      <c r="H531">
        <v>1</v>
      </c>
      <c r="I531" t="s">
        <v>768</v>
      </c>
      <c r="J531" t="s">
        <v>3</v>
      </c>
      <c r="K531" t="s">
        <v>769</v>
      </c>
      <c r="L531">
        <v>1191</v>
      </c>
      <c r="N531">
        <v>1013</v>
      </c>
      <c r="O531" t="s">
        <v>770</v>
      </c>
      <c r="P531" t="s">
        <v>770</v>
      </c>
      <c r="Q531">
        <v>1</v>
      </c>
      <c r="W531">
        <v>0</v>
      </c>
      <c r="X531">
        <v>-400197608</v>
      </c>
      <c r="Y531">
        <v>291.82284999999996</v>
      </c>
      <c r="AA531">
        <v>0</v>
      </c>
      <c r="AB531">
        <v>0</v>
      </c>
      <c r="AC531">
        <v>0</v>
      </c>
      <c r="AD531">
        <v>8.5299999999999994</v>
      </c>
      <c r="AE531">
        <v>0</v>
      </c>
      <c r="AF531">
        <v>0</v>
      </c>
      <c r="AG531">
        <v>0</v>
      </c>
      <c r="AH531">
        <v>8.5299999999999994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3</v>
      </c>
      <c r="AT531">
        <v>220.66</v>
      </c>
      <c r="AU531" t="s">
        <v>196</v>
      </c>
      <c r="AV531">
        <v>1</v>
      </c>
      <c r="AW531">
        <v>2</v>
      </c>
      <c r="AX531">
        <v>47639400</v>
      </c>
      <c r="AY531">
        <v>1</v>
      </c>
      <c r="AZ531">
        <v>0</v>
      </c>
      <c r="BA531">
        <v>539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Y531*Source!I308</f>
        <v>7.2955712499999992</v>
      </c>
      <c r="CY531">
        <f>AD531</f>
        <v>8.5299999999999994</v>
      </c>
      <c r="CZ531">
        <f>AH531</f>
        <v>8.5299999999999994</v>
      </c>
      <c r="DA531">
        <f>AL531</f>
        <v>1</v>
      </c>
      <c r="DB531">
        <f>ROUND(((ROUND(AT531*CZ531,2)*1.15)*1.15),6)</f>
        <v>2489.2491749999999</v>
      </c>
      <c r="DC531">
        <f>ROUND(((ROUND(AT531*AG531,2)*1.15)*1.15),6)</f>
        <v>0</v>
      </c>
    </row>
    <row r="532" spans="1:107" x14ac:dyDescent="0.2">
      <c r="A532">
        <f>ROW(Source!A308)</f>
        <v>308</v>
      </c>
      <c r="B532">
        <v>47636896</v>
      </c>
      <c r="C532">
        <v>47639399</v>
      </c>
      <c r="D532">
        <v>37064876</v>
      </c>
      <c r="E532">
        <v>1</v>
      </c>
      <c r="F532">
        <v>1</v>
      </c>
      <c r="G532">
        <v>1</v>
      </c>
      <c r="H532">
        <v>1</v>
      </c>
      <c r="I532" t="s">
        <v>771</v>
      </c>
      <c r="J532" t="s">
        <v>3</v>
      </c>
      <c r="K532" t="s">
        <v>772</v>
      </c>
      <c r="L532">
        <v>1191</v>
      </c>
      <c r="N532">
        <v>1013</v>
      </c>
      <c r="O532" t="s">
        <v>770</v>
      </c>
      <c r="P532" t="s">
        <v>770</v>
      </c>
      <c r="Q532">
        <v>1</v>
      </c>
      <c r="W532">
        <v>0</v>
      </c>
      <c r="X532">
        <v>-1417349443</v>
      </c>
      <c r="Y532">
        <v>28.78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28.78</v>
      </c>
      <c r="AU532" t="s">
        <v>3</v>
      </c>
      <c r="AV532">
        <v>2</v>
      </c>
      <c r="AW532">
        <v>2</v>
      </c>
      <c r="AX532">
        <v>47639401</v>
      </c>
      <c r="AY532">
        <v>1</v>
      </c>
      <c r="AZ532">
        <v>2048</v>
      </c>
      <c r="BA532">
        <v>540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Y532*Source!I308</f>
        <v>0.71950000000000003</v>
      </c>
      <c r="CY532">
        <f>AD532</f>
        <v>0</v>
      </c>
      <c r="CZ532">
        <f>AH532</f>
        <v>0</v>
      </c>
      <c r="DA532">
        <f>AL532</f>
        <v>1</v>
      </c>
      <c r="DB532">
        <f>ROUND(ROUND(AT532*CZ532,2),6)</f>
        <v>0</v>
      </c>
      <c r="DC532">
        <f>ROUND(ROUND(AT532*AG532,2),6)</f>
        <v>0</v>
      </c>
    </row>
    <row r="533" spans="1:107" x14ac:dyDescent="0.2">
      <c r="A533">
        <f>ROW(Source!A308)</f>
        <v>308</v>
      </c>
      <c r="B533">
        <v>47636896</v>
      </c>
      <c r="C533">
        <v>47639399</v>
      </c>
      <c r="D533">
        <v>36882057</v>
      </c>
      <c r="E533">
        <v>1</v>
      </c>
      <c r="F533">
        <v>1</v>
      </c>
      <c r="G533">
        <v>1</v>
      </c>
      <c r="H533">
        <v>2</v>
      </c>
      <c r="I533" t="s">
        <v>825</v>
      </c>
      <c r="J533" t="s">
        <v>826</v>
      </c>
      <c r="K533" t="s">
        <v>827</v>
      </c>
      <c r="L533">
        <v>1368</v>
      </c>
      <c r="N533">
        <v>1011</v>
      </c>
      <c r="O533" t="s">
        <v>776</v>
      </c>
      <c r="P533" t="s">
        <v>776</v>
      </c>
      <c r="Q533">
        <v>1</v>
      </c>
      <c r="W533">
        <v>0</v>
      </c>
      <c r="X533">
        <v>-1460065968</v>
      </c>
      <c r="Y533">
        <v>37.46125</v>
      </c>
      <c r="AA533">
        <v>0</v>
      </c>
      <c r="AB533">
        <v>86.4</v>
      </c>
      <c r="AC533">
        <v>13.5</v>
      </c>
      <c r="AD533">
        <v>0</v>
      </c>
      <c r="AE533">
        <v>0</v>
      </c>
      <c r="AF533">
        <v>86.4</v>
      </c>
      <c r="AG533">
        <v>13.5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26.06</v>
      </c>
      <c r="AU533" t="s">
        <v>348</v>
      </c>
      <c r="AV533">
        <v>0</v>
      </c>
      <c r="AW533">
        <v>2</v>
      </c>
      <c r="AX533">
        <v>47639402</v>
      </c>
      <c r="AY533">
        <v>1</v>
      </c>
      <c r="AZ533">
        <v>0</v>
      </c>
      <c r="BA533">
        <v>541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Y533*Source!I308</f>
        <v>0.93653125000000004</v>
      </c>
      <c r="CY533">
        <f t="shared" ref="CY533:CY538" si="52">AB533</f>
        <v>86.4</v>
      </c>
      <c r="CZ533">
        <f t="shared" ref="CZ533:CZ538" si="53">AF533</f>
        <v>86.4</v>
      </c>
      <c r="DA533">
        <f t="shared" ref="DA533:DA538" si="54">AJ533</f>
        <v>1</v>
      </c>
      <c r="DB533">
        <f t="shared" ref="DB533:DB538" si="55">ROUND(((ROUND(AT533*CZ533,2)*1.15)*1.25),6)</f>
        <v>3236.6462499999998</v>
      </c>
      <c r="DC533">
        <f t="shared" ref="DC533:DC538" si="56">ROUND(((ROUND(AT533*AG533,2)*1.15)*1.25),6)</f>
        <v>505.72687500000001</v>
      </c>
    </row>
    <row r="534" spans="1:107" x14ac:dyDescent="0.2">
      <c r="A534">
        <f>ROW(Source!A308)</f>
        <v>308</v>
      </c>
      <c r="B534">
        <v>47636896</v>
      </c>
      <c r="C534">
        <v>47639399</v>
      </c>
      <c r="D534">
        <v>36882159</v>
      </c>
      <c r="E534">
        <v>1</v>
      </c>
      <c r="F534">
        <v>1</v>
      </c>
      <c r="G534">
        <v>1</v>
      </c>
      <c r="H534">
        <v>2</v>
      </c>
      <c r="I534" t="s">
        <v>773</v>
      </c>
      <c r="J534" t="s">
        <v>774</v>
      </c>
      <c r="K534" t="s">
        <v>775</v>
      </c>
      <c r="L534">
        <v>1368</v>
      </c>
      <c r="N534">
        <v>1011</v>
      </c>
      <c r="O534" t="s">
        <v>776</v>
      </c>
      <c r="P534" t="s">
        <v>776</v>
      </c>
      <c r="Q534">
        <v>1</v>
      </c>
      <c r="W534">
        <v>0</v>
      </c>
      <c r="X534">
        <v>-1718674368</v>
      </c>
      <c r="Y534">
        <v>1.4087499999999999</v>
      </c>
      <c r="AA534">
        <v>0</v>
      </c>
      <c r="AB534">
        <v>111.99</v>
      </c>
      <c r="AC534">
        <v>13.5</v>
      </c>
      <c r="AD534">
        <v>0</v>
      </c>
      <c r="AE534">
        <v>0</v>
      </c>
      <c r="AF534">
        <v>111.99</v>
      </c>
      <c r="AG534">
        <v>13.5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3</v>
      </c>
      <c r="AT534">
        <v>0.98</v>
      </c>
      <c r="AU534" t="s">
        <v>348</v>
      </c>
      <c r="AV534">
        <v>0</v>
      </c>
      <c r="AW534">
        <v>2</v>
      </c>
      <c r="AX534">
        <v>47639403</v>
      </c>
      <c r="AY534">
        <v>1</v>
      </c>
      <c r="AZ534">
        <v>0</v>
      </c>
      <c r="BA534">
        <v>542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Y534*Source!I308</f>
        <v>3.521875E-2</v>
      </c>
      <c r="CY534">
        <f t="shared" si="52"/>
        <v>111.99</v>
      </c>
      <c r="CZ534">
        <f t="shared" si="53"/>
        <v>111.99</v>
      </c>
      <c r="DA534">
        <f t="shared" si="54"/>
        <v>1</v>
      </c>
      <c r="DB534">
        <f t="shared" si="55"/>
        <v>157.765625</v>
      </c>
      <c r="DC534">
        <f t="shared" si="56"/>
        <v>19.018125000000001</v>
      </c>
    </row>
    <row r="535" spans="1:107" x14ac:dyDescent="0.2">
      <c r="A535">
        <f>ROW(Source!A308)</f>
        <v>308</v>
      </c>
      <c r="B535">
        <v>47636896</v>
      </c>
      <c r="C535">
        <v>47639399</v>
      </c>
      <c r="D535">
        <v>36882383</v>
      </c>
      <c r="E535">
        <v>1</v>
      </c>
      <c r="F535">
        <v>1</v>
      </c>
      <c r="G535">
        <v>1</v>
      </c>
      <c r="H535">
        <v>2</v>
      </c>
      <c r="I535" t="s">
        <v>944</v>
      </c>
      <c r="J535" t="s">
        <v>945</v>
      </c>
      <c r="K535" t="s">
        <v>946</v>
      </c>
      <c r="L535">
        <v>1368</v>
      </c>
      <c r="N535">
        <v>1011</v>
      </c>
      <c r="O535" t="s">
        <v>776</v>
      </c>
      <c r="P535" t="s">
        <v>776</v>
      </c>
      <c r="Q535">
        <v>1</v>
      </c>
      <c r="W535">
        <v>0</v>
      </c>
      <c r="X535">
        <v>1225731627</v>
      </c>
      <c r="Y535">
        <v>0.388125</v>
      </c>
      <c r="AA535">
        <v>0</v>
      </c>
      <c r="AB535">
        <v>89.99</v>
      </c>
      <c r="AC535">
        <v>10.06</v>
      </c>
      <c r="AD535">
        <v>0</v>
      </c>
      <c r="AE535">
        <v>0</v>
      </c>
      <c r="AF535">
        <v>89.99</v>
      </c>
      <c r="AG535">
        <v>10.06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0.27</v>
      </c>
      <c r="AU535" t="s">
        <v>348</v>
      </c>
      <c r="AV535">
        <v>0</v>
      </c>
      <c r="AW535">
        <v>2</v>
      </c>
      <c r="AX535">
        <v>47639404</v>
      </c>
      <c r="AY535">
        <v>1</v>
      </c>
      <c r="AZ535">
        <v>0</v>
      </c>
      <c r="BA535">
        <v>543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Y535*Source!I308</f>
        <v>9.7031249999999999E-3</v>
      </c>
      <c r="CY535">
        <f t="shared" si="52"/>
        <v>89.99</v>
      </c>
      <c r="CZ535">
        <f t="shared" si="53"/>
        <v>89.99</v>
      </c>
      <c r="DA535">
        <f t="shared" si="54"/>
        <v>1</v>
      </c>
      <c r="DB535">
        <f t="shared" si="55"/>
        <v>34.931249999999999</v>
      </c>
      <c r="DC535">
        <f t="shared" si="56"/>
        <v>3.91</v>
      </c>
    </row>
    <row r="536" spans="1:107" x14ac:dyDescent="0.2">
      <c r="A536">
        <f>ROW(Source!A308)</f>
        <v>308</v>
      </c>
      <c r="B536">
        <v>47636896</v>
      </c>
      <c r="C536">
        <v>47639399</v>
      </c>
      <c r="D536">
        <v>36882567</v>
      </c>
      <c r="E536">
        <v>1</v>
      </c>
      <c r="F536">
        <v>1</v>
      </c>
      <c r="G536">
        <v>1</v>
      </c>
      <c r="H536">
        <v>2</v>
      </c>
      <c r="I536" t="s">
        <v>969</v>
      </c>
      <c r="J536" t="s">
        <v>970</v>
      </c>
      <c r="K536" t="s">
        <v>971</v>
      </c>
      <c r="L536">
        <v>1368</v>
      </c>
      <c r="N536">
        <v>1011</v>
      </c>
      <c r="O536" t="s">
        <v>776</v>
      </c>
      <c r="P536" t="s">
        <v>776</v>
      </c>
      <c r="Q536">
        <v>1</v>
      </c>
      <c r="W536">
        <v>0</v>
      </c>
      <c r="X536">
        <v>1468674927</v>
      </c>
      <c r="Y536">
        <v>15.395624999999999</v>
      </c>
      <c r="AA536">
        <v>0</v>
      </c>
      <c r="AB536">
        <v>1.9</v>
      </c>
      <c r="AC536">
        <v>0</v>
      </c>
      <c r="AD536">
        <v>0</v>
      </c>
      <c r="AE536">
        <v>0</v>
      </c>
      <c r="AF536">
        <v>1.9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10.71</v>
      </c>
      <c r="AU536" t="s">
        <v>348</v>
      </c>
      <c r="AV536">
        <v>0</v>
      </c>
      <c r="AW536">
        <v>2</v>
      </c>
      <c r="AX536">
        <v>47639405</v>
      </c>
      <c r="AY536">
        <v>1</v>
      </c>
      <c r="AZ536">
        <v>0</v>
      </c>
      <c r="BA536">
        <v>544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Y536*Source!I308</f>
        <v>0.38489062499999999</v>
      </c>
      <c r="CY536">
        <f t="shared" si="52"/>
        <v>1.9</v>
      </c>
      <c r="CZ536">
        <f t="shared" si="53"/>
        <v>1.9</v>
      </c>
      <c r="DA536">
        <f t="shared" si="54"/>
        <v>1</v>
      </c>
      <c r="DB536">
        <f t="shared" si="55"/>
        <v>29.253125000000001</v>
      </c>
      <c r="DC536">
        <f t="shared" si="56"/>
        <v>0</v>
      </c>
    </row>
    <row r="537" spans="1:107" x14ac:dyDescent="0.2">
      <c r="A537">
        <f>ROW(Source!A308)</f>
        <v>308</v>
      </c>
      <c r="B537">
        <v>47636896</v>
      </c>
      <c r="C537">
        <v>47639399</v>
      </c>
      <c r="D537">
        <v>36883554</v>
      </c>
      <c r="E537">
        <v>1</v>
      </c>
      <c r="F537">
        <v>1</v>
      </c>
      <c r="G537">
        <v>1</v>
      </c>
      <c r="H537">
        <v>2</v>
      </c>
      <c r="I537" t="s">
        <v>780</v>
      </c>
      <c r="J537" t="s">
        <v>781</v>
      </c>
      <c r="K537" t="s">
        <v>782</v>
      </c>
      <c r="L537">
        <v>1368</v>
      </c>
      <c r="N537">
        <v>1011</v>
      </c>
      <c r="O537" t="s">
        <v>776</v>
      </c>
      <c r="P537" t="s">
        <v>776</v>
      </c>
      <c r="Q537">
        <v>1</v>
      </c>
      <c r="W537">
        <v>0</v>
      </c>
      <c r="X537">
        <v>1372534845</v>
      </c>
      <c r="Y537">
        <v>2.1131249999999997</v>
      </c>
      <c r="AA537">
        <v>0</v>
      </c>
      <c r="AB537">
        <v>65.709999999999994</v>
      </c>
      <c r="AC537">
        <v>11.6</v>
      </c>
      <c r="AD537">
        <v>0</v>
      </c>
      <c r="AE537">
        <v>0</v>
      </c>
      <c r="AF537">
        <v>65.709999999999994</v>
      </c>
      <c r="AG537">
        <v>11.6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1.47</v>
      </c>
      <c r="AU537" t="s">
        <v>348</v>
      </c>
      <c r="AV537">
        <v>0</v>
      </c>
      <c r="AW537">
        <v>2</v>
      </c>
      <c r="AX537">
        <v>47639406</v>
      </c>
      <c r="AY537">
        <v>1</v>
      </c>
      <c r="AZ537">
        <v>0</v>
      </c>
      <c r="BA537">
        <v>545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Y537*Source!I308</f>
        <v>5.2828124999999997E-2</v>
      </c>
      <c r="CY537">
        <f t="shared" si="52"/>
        <v>65.709999999999994</v>
      </c>
      <c r="CZ537">
        <f t="shared" si="53"/>
        <v>65.709999999999994</v>
      </c>
      <c r="DA537">
        <f t="shared" si="54"/>
        <v>1</v>
      </c>
      <c r="DB537">
        <f t="shared" si="55"/>
        <v>138.84812500000001</v>
      </c>
      <c r="DC537">
        <f t="shared" si="56"/>
        <v>24.509374999999999</v>
      </c>
    </row>
    <row r="538" spans="1:107" x14ac:dyDescent="0.2">
      <c r="A538">
        <f>ROW(Source!A308)</f>
        <v>308</v>
      </c>
      <c r="B538">
        <v>47636896</v>
      </c>
      <c r="C538">
        <v>47639399</v>
      </c>
      <c r="D538">
        <v>36883858</v>
      </c>
      <c r="E538">
        <v>1</v>
      </c>
      <c r="F538">
        <v>1</v>
      </c>
      <c r="G538">
        <v>1</v>
      </c>
      <c r="H538">
        <v>2</v>
      </c>
      <c r="I538" t="s">
        <v>828</v>
      </c>
      <c r="J538" t="s">
        <v>829</v>
      </c>
      <c r="K538" t="s">
        <v>830</v>
      </c>
      <c r="L538">
        <v>1368</v>
      </c>
      <c r="N538">
        <v>1011</v>
      </c>
      <c r="O538" t="s">
        <v>776</v>
      </c>
      <c r="P538" t="s">
        <v>776</v>
      </c>
      <c r="Q538">
        <v>1</v>
      </c>
      <c r="W538">
        <v>0</v>
      </c>
      <c r="X538">
        <v>-353815937</v>
      </c>
      <c r="Y538">
        <v>6.1812499999999995</v>
      </c>
      <c r="AA538">
        <v>0</v>
      </c>
      <c r="AB538">
        <v>8.1</v>
      </c>
      <c r="AC538">
        <v>0</v>
      </c>
      <c r="AD538">
        <v>0</v>
      </c>
      <c r="AE538">
        <v>0</v>
      </c>
      <c r="AF538">
        <v>8.1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4.3</v>
      </c>
      <c r="AU538" t="s">
        <v>348</v>
      </c>
      <c r="AV538">
        <v>0</v>
      </c>
      <c r="AW538">
        <v>2</v>
      </c>
      <c r="AX538">
        <v>47639407</v>
      </c>
      <c r="AY538">
        <v>1</v>
      </c>
      <c r="AZ538">
        <v>0</v>
      </c>
      <c r="BA538">
        <v>546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Y538*Source!I308</f>
        <v>0.15453125000000001</v>
      </c>
      <c r="CY538">
        <f t="shared" si="52"/>
        <v>8.1</v>
      </c>
      <c r="CZ538">
        <f t="shared" si="53"/>
        <v>8.1</v>
      </c>
      <c r="DA538">
        <f t="shared" si="54"/>
        <v>1</v>
      </c>
      <c r="DB538">
        <f t="shared" si="55"/>
        <v>50.068125000000002</v>
      </c>
      <c r="DC538">
        <f t="shared" si="56"/>
        <v>0</v>
      </c>
    </row>
    <row r="539" spans="1:107" x14ac:dyDescent="0.2">
      <c r="A539">
        <f>ROW(Source!A308)</f>
        <v>308</v>
      </c>
      <c r="B539">
        <v>47636896</v>
      </c>
      <c r="C539">
        <v>47639399</v>
      </c>
      <c r="D539">
        <v>36801792</v>
      </c>
      <c r="E539">
        <v>1</v>
      </c>
      <c r="F539">
        <v>1</v>
      </c>
      <c r="G539">
        <v>1</v>
      </c>
      <c r="H539">
        <v>3</v>
      </c>
      <c r="I539" t="s">
        <v>981</v>
      </c>
      <c r="J539" t="s">
        <v>982</v>
      </c>
      <c r="K539" t="s">
        <v>983</v>
      </c>
      <c r="L539">
        <v>1339</v>
      </c>
      <c r="N539">
        <v>1007</v>
      </c>
      <c r="O539" t="s">
        <v>50</v>
      </c>
      <c r="P539" t="s">
        <v>50</v>
      </c>
      <c r="Q539">
        <v>1</v>
      </c>
      <c r="W539">
        <v>0</v>
      </c>
      <c r="X539">
        <v>-1660354250</v>
      </c>
      <c r="Y539">
        <v>0.73</v>
      </c>
      <c r="AA539">
        <v>2.44</v>
      </c>
      <c r="AB539">
        <v>0</v>
      </c>
      <c r="AC539">
        <v>0</v>
      </c>
      <c r="AD539">
        <v>0</v>
      </c>
      <c r="AE539">
        <v>2.44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0.73</v>
      </c>
      <c r="AU539" t="s">
        <v>3</v>
      </c>
      <c r="AV539">
        <v>0</v>
      </c>
      <c r="AW539">
        <v>2</v>
      </c>
      <c r="AX539">
        <v>47639408</v>
      </c>
      <c r="AY539">
        <v>1</v>
      </c>
      <c r="AZ539">
        <v>0</v>
      </c>
      <c r="BA539">
        <v>547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Y539*Source!I308</f>
        <v>1.8249999999999999E-2</v>
      </c>
      <c r="CY539">
        <f t="shared" ref="CY539:CY549" si="57">AA539</f>
        <v>2.44</v>
      </c>
      <c r="CZ539">
        <f t="shared" ref="CZ539:CZ549" si="58">AE539</f>
        <v>2.44</v>
      </c>
      <c r="DA539">
        <f t="shared" ref="DA539:DA549" si="59">AI539</f>
        <v>1</v>
      </c>
      <c r="DB539">
        <f t="shared" ref="DB539:DB549" si="60">ROUND(ROUND(AT539*CZ539,2),6)</f>
        <v>1.78</v>
      </c>
      <c r="DC539">
        <f t="shared" ref="DC539:DC549" si="61">ROUND(ROUND(AT539*AG539,2),6)</f>
        <v>0</v>
      </c>
    </row>
    <row r="540" spans="1:107" x14ac:dyDescent="0.2">
      <c r="A540">
        <f>ROW(Source!A308)</f>
        <v>308</v>
      </c>
      <c r="B540">
        <v>47636896</v>
      </c>
      <c r="C540">
        <v>47639399</v>
      </c>
      <c r="D540">
        <v>36802304</v>
      </c>
      <c r="E540">
        <v>1</v>
      </c>
      <c r="F540">
        <v>1</v>
      </c>
      <c r="G540">
        <v>1</v>
      </c>
      <c r="H540">
        <v>3</v>
      </c>
      <c r="I540" t="s">
        <v>984</v>
      </c>
      <c r="J540" t="s">
        <v>985</v>
      </c>
      <c r="K540" t="s">
        <v>986</v>
      </c>
      <c r="L540">
        <v>1327</v>
      </c>
      <c r="N540">
        <v>1005</v>
      </c>
      <c r="O540" t="s">
        <v>399</v>
      </c>
      <c r="P540" t="s">
        <v>399</v>
      </c>
      <c r="Q540">
        <v>1</v>
      </c>
      <c r="W540">
        <v>0</v>
      </c>
      <c r="X540">
        <v>440019653</v>
      </c>
      <c r="Y540">
        <v>30</v>
      </c>
      <c r="AA540">
        <v>3.62</v>
      </c>
      <c r="AB540">
        <v>0</v>
      </c>
      <c r="AC540">
        <v>0</v>
      </c>
      <c r="AD540">
        <v>0</v>
      </c>
      <c r="AE540">
        <v>3.62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30</v>
      </c>
      <c r="AU540" t="s">
        <v>3</v>
      </c>
      <c r="AV540">
        <v>0</v>
      </c>
      <c r="AW540">
        <v>2</v>
      </c>
      <c r="AX540">
        <v>47639409</v>
      </c>
      <c r="AY540">
        <v>1</v>
      </c>
      <c r="AZ540">
        <v>0</v>
      </c>
      <c r="BA540">
        <v>548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Y540*Source!I308</f>
        <v>0.75</v>
      </c>
      <c r="CY540">
        <f t="shared" si="57"/>
        <v>3.62</v>
      </c>
      <c r="CZ540">
        <f t="shared" si="58"/>
        <v>3.62</v>
      </c>
      <c r="DA540">
        <f t="shared" si="59"/>
        <v>1</v>
      </c>
      <c r="DB540">
        <f t="shared" si="60"/>
        <v>108.6</v>
      </c>
      <c r="DC540">
        <f t="shared" si="61"/>
        <v>0</v>
      </c>
    </row>
    <row r="541" spans="1:107" x14ac:dyDescent="0.2">
      <c r="A541">
        <f>ROW(Source!A308)</f>
        <v>308</v>
      </c>
      <c r="B541">
        <v>47636896</v>
      </c>
      <c r="C541">
        <v>47639399</v>
      </c>
      <c r="D541">
        <v>36803256</v>
      </c>
      <c r="E541">
        <v>1</v>
      </c>
      <c r="F541">
        <v>1</v>
      </c>
      <c r="G541">
        <v>1</v>
      </c>
      <c r="H541">
        <v>3</v>
      </c>
      <c r="I541" t="s">
        <v>990</v>
      </c>
      <c r="J541" t="s">
        <v>991</v>
      </c>
      <c r="K541" t="s">
        <v>992</v>
      </c>
      <c r="L541">
        <v>1348</v>
      </c>
      <c r="N541">
        <v>1009</v>
      </c>
      <c r="O541" t="s">
        <v>19</v>
      </c>
      <c r="P541" t="s">
        <v>19</v>
      </c>
      <c r="Q541">
        <v>1000</v>
      </c>
      <c r="W541">
        <v>0</v>
      </c>
      <c r="X541">
        <v>-714836380</v>
      </c>
      <c r="Y541">
        <v>5.0000000000000001E-3</v>
      </c>
      <c r="AA541">
        <v>10315.01</v>
      </c>
      <c r="AB541">
        <v>0</v>
      </c>
      <c r="AC541">
        <v>0</v>
      </c>
      <c r="AD541">
        <v>0</v>
      </c>
      <c r="AE541">
        <v>10315.01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5.0000000000000001E-3</v>
      </c>
      <c r="AU541" t="s">
        <v>3</v>
      </c>
      <c r="AV541">
        <v>0</v>
      </c>
      <c r="AW541">
        <v>2</v>
      </c>
      <c r="AX541">
        <v>47639410</v>
      </c>
      <c r="AY541">
        <v>1</v>
      </c>
      <c r="AZ541">
        <v>0</v>
      </c>
      <c r="BA541">
        <v>549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Y541*Source!I308</f>
        <v>1.25E-4</v>
      </c>
      <c r="CY541">
        <f t="shared" si="57"/>
        <v>10315.01</v>
      </c>
      <c r="CZ541">
        <f t="shared" si="58"/>
        <v>10315.01</v>
      </c>
      <c r="DA541">
        <f t="shared" si="59"/>
        <v>1</v>
      </c>
      <c r="DB541">
        <f t="shared" si="60"/>
        <v>51.58</v>
      </c>
      <c r="DC541">
        <f t="shared" si="61"/>
        <v>0</v>
      </c>
    </row>
    <row r="542" spans="1:107" x14ac:dyDescent="0.2">
      <c r="A542">
        <f>ROW(Source!A308)</f>
        <v>308</v>
      </c>
      <c r="B542">
        <v>47636896</v>
      </c>
      <c r="C542">
        <v>47639399</v>
      </c>
      <c r="D542">
        <v>36804545</v>
      </c>
      <c r="E542">
        <v>1</v>
      </c>
      <c r="F542">
        <v>1</v>
      </c>
      <c r="G542">
        <v>1</v>
      </c>
      <c r="H542">
        <v>3</v>
      </c>
      <c r="I542" t="s">
        <v>801</v>
      </c>
      <c r="J542" t="s">
        <v>802</v>
      </c>
      <c r="K542" t="s">
        <v>803</v>
      </c>
      <c r="L542">
        <v>1348</v>
      </c>
      <c r="N542">
        <v>1009</v>
      </c>
      <c r="O542" t="s">
        <v>19</v>
      </c>
      <c r="P542" t="s">
        <v>19</v>
      </c>
      <c r="Q542">
        <v>1000</v>
      </c>
      <c r="W542">
        <v>0</v>
      </c>
      <c r="X542">
        <v>1174701286</v>
      </c>
      <c r="Y542">
        <v>2E-3</v>
      </c>
      <c r="AA542">
        <v>11978</v>
      </c>
      <c r="AB542">
        <v>0</v>
      </c>
      <c r="AC542">
        <v>0</v>
      </c>
      <c r="AD542">
        <v>0</v>
      </c>
      <c r="AE542">
        <v>11978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2E-3</v>
      </c>
      <c r="AU542" t="s">
        <v>3</v>
      </c>
      <c r="AV542">
        <v>0</v>
      </c>
      <c r="AW542">
        <v>2</v>
      </c>
      <c r="AX542">
        <v>47639411</v>
      </c>
      <c r="AY542">
        <v>1</v>
      </c>
      <c r="AZ542">
        <v>0</v>
      </c>
      <c r="BA542">
        <v>550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Y542*Source!I308</f>
        <v>5.0000000000000002E-5</v>
      </c>
      <c r="CY542">
        <f t="shared" si="57"/>
        <v>11978</v>
      </c>
      <c r="CZ542">
        <f t="shared" si="58"/>
        <v>11978</v>
      </c>
      <c r="DA542">
        <f t="shared" si="59"/>
        <v>1</v>
      </c>
      <c r="DB542">
        <f t="shared" si="60"/>
        <v>23.96</v>
      </c>
      <c r="DC542">
        <f t="shared" si="61"/>
        <v>0</v>
      </c>
    </row>
    <row r="543" spans="1:107" x14ac:dyDescent="0.2">
      <c r="A543">
        <f>ROW(Source!A308)</f>
        <v>308</v>
      </c>
      <c r="B543">
        <v>47636896</v>
      </c>
      <c r="C543">
        <v>47639399</v>
      </c>
      <c r="D543">
        <v>36806520</v>
      </c>
      <c r="E543">
        <v>1</v>
      </c>
      <c r="F543">
        <v>1</v>
      </c>
      <c r="G543">
        <v>1</v>
      </c>
      <c r="H543">
        <v>3</v>
      </c>
      <c r="I543" t="s">
        <v>993</v>
      </c>
      <c r="J543" t="s">
        <v>994</v>
      </c>
      <c r="K543" t="s">
        <v>995</v>
      </c>
      <c r="L543">
        <v>1348</v>
      </c>
      <c r="N543">
        <v>1009</v>
      </c>
      <c r="O543" t="s">
        <v>19</v>
      </c>
      <c r="P543" t="s">
        <v>19</v>
      </c>
      <c r="Q543">
        <v>1000</v>
      </c>
      <c r="W543">
        <v>0</v>
      </c>
      <c r="X543">
        <v>36820162</v>
      </c>
      <c r="Y543">
        <v>0.01</v>
      </c>
      <c r="AA543">
        <v>734.5</v>
      </c>
      <c r="AB543">
        <v>0</v>
      </c>
      <c r="AC543">
        <v>0</v>
      </c>
      <c r="AD543">
        <v>0</v>
      </c>
      <c r="AE543">
        <v>734.5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0.01</v>
      </c>
      <c r="AU543" t="s">
        <v>3</v>
      </c>
      <c r="AV543">
        <v>0</v>
      </c>
      <c r="AW543">
        <v>2</v>
      </c>
      <c r="AX543">
        <v>47639412</v>
      </c>
      <c r="AY543">
        <v>1</v>
      </c>
      <c r="AZ543">
        <v>0</v>
      </c>
      <c r="BA543">
        <v>551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Y543*Source!I308</f>
        <v>2.5000000000000001E-4</v>
      </c>
      <c r="CY543">
        <f t="shared" si="57"/>
        <v>734.5</v>
      </c>
      <c r="CZ543">
        <f t="shared" si="58"/>
        <v>734.5</v>
      </c>
      <c r="DA543">
        <f t="shared" si="59"/>
        <v>1</v>
      </c>
      <c r="DB543">
        <f t="shared" si="60"/>
        <v>7.35</v>
      </c>
      <c r="DC543">
        <f t="shared" si="61"/>
        <v>0</v>
      </c>
    </row>
    <row r="544" spans="1:107" x14ac:dyDescent="0.2">
      <c r="A544">
        <f>ROW(Source!A308)</f>
        <v>308</v>
      </c>
      <c r="B544">
        <v>47636896</v>
      </c>
      <c r="C544">
        <v>47639399</v>
      </c>
      <c r="D544">
        <v>36807097</v>
      </c>
      <c r="E544">
        <v>1</v>
      </c>
      <c r="F544">
        <v>1</v>
      </c>
      <c r="G544">
        <v>1</v>
      </c>
      <c r="H544">
        <v>3</v>
      </c>
      <c r="I544" t="s">
        <v>242</v>
      </c>
      <c r="J544" t="s">
        <v>244</v>
      </c>
      <c r="K544" t="s">
        <v>367</v>
      </c>
      <c r="L544">
        <v>1339</v>
      </c>
      <c r="N544">
        <v>1007</v>
      </c>
      <c r="O544" t="s">
        <v>50</v>
      </c>
      <c r="P544" t="s">
        <v>50</v>
      </c>
      <c r="Q544">
        <v>1</v>
      </c>
      <c r="W544">
        <v>0</v>
      </c>
      <c r="X544">
        <v>1329812617</v>
      </c>
      <c r="Y544">
        <v>101.5</v>
      </c>
      <c r="AA544">
        <v>665</v>
      </c>
      <c r="AB544">
        <v>0</v>
      </c>
      <c r="AC544">
        <v>0</v>
      </c>
      <c r="AD544">
        <v>0</v>
      </c>
      <c r="AE544">
        <v>665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3</v>
      </c>
      <c r="AT544">
        <v>101.5</v>
      </c>
      <c r="AU544" t="s">
        <v>3</v>
      </c>
      <c r="AV544">
        <v>0</v>
      </c>
      <c r="AW544">
        <v>1</v>
      </c>
      <c r="AX544">
        <v>-1</v>
      </c>
      <c r="AY544">
        <v>0</v>
      </c>
      <c r="AZ544">
        <v>0</v>
      </c>
      <c r="BA544" t="s">
        <v>3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Y544*Source!I308</f>
        <v>2.5375000000000001</v>
      </c>
      <c r="CY544">
        <f t="shared" si="57"/>
        <v>665</v>
      </c>
      <c r="CZ544">
        <f t="shared" si="58"/>
        <v>665</v>
      </c>
      <c r="DA544">
        <f t="shared" si="59"/>
        <v>1</v>
      </c>
      <c r="DB544">
        <f t="shared" si="60"/>
        <v>67497.5</v>
      </c>
      <c r="DC544">
        <f t="shared" si="61"/>
        <v>0</v>
      </c>
    </row>
    <row r="545" spans="1:107" x14ac:dyDescent="0.2">
      <c r="A545">
        <f>ROW(Source!A308)</f>
        <v>308</v>
      </c>
      <c r="B545">
        <v>47636896</v>
      </c>
      <c r="C545">
        <v>47639399</v>
      </c>
      <c r="D545">
        <v>36825646</v>
      </c>
      <c r="E545">
        <v>1</v>
      </c>
      <c r="F545">
        <v>1</v>
      </c>
      <c r="G545">
        <v>1</v>
      </c>
      <c r="H545">
        <v>3</v>
      </c>
      <c r="I545" t="s">
        <v>811</v>
      </c>
      <c r="J545" t="s">
        <v>812</v>
      </c>
      <c r="K545" t="s">
        <v>813</v>
      </c>
      <c r="L545">
        <v>1348</v>
      </c>
      <c r="N545">
        <v>1009</v>
      </c>
      <c r="O545" t="s">
        <v>19</v>
      </c>
      <c r="P545" t="s">
        <v>19</v>
      </c>
      <c r="Q545">
        <v>1000</v>
      </c>
      <c r="W545">
        <v>0</v>
      </c>
      <c r="X545">
        <v>-1396314973</v>
      </c>
      <c r="Y545">
        <v>1.0200000000000001E-2</v>
      </c>
      <c r="AA545">
        <v>4455.2</v>
      </c>
      <c r="AB545">
        <v>0</v>
      </c>
      <c r="AC545">
        <v>0</v>
      </c>
      <c r="AD545">
        <v>0</v>
      </c>
      <c r="AE545">
        <v>4455.2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3</v>
      </c>
      <c r="AT545">
        <v>1.0200000000000001E-2</v>
      </c>
      <c r="AU545" t="s">
        <v>3</v>
      </c>
      <c r="AV545">
        <v>0</v>
      </c>
      <c r="AW545">
        <v>2</v>
      </c>
      <c r="AX545">
        <v>47639414</v>
      </c>
      <c r="AY545">
        <v>1</v>
      </c>
      <c r="AZ545">
        <v>0</v>
      </c>
      <c r="BA545">
        <v>553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Y545*Source!I308</f>
        <v>2.5500000000000002E-4</v>
      </c>
      <c r="CY545">
        <f t="shared" si="57"/>
        <v>4455.2</v>
      </c>
      <c r="CZ545">
        <f t="shared" si="58"/>
        <v>4455.2</v>
      </c>
      <c r="DA545">
        <f t="shared" si="59"/>
        <v>1</v>
      </c>
      <c r="DB545">
        <f t="shared" si="60"/>
        <v>45.44</v>
      </c>
      <c r="DC545">
        <f t="shared" si="61"/>
        <v>0</v>
      </c>
    </row>
    <row r="546" spans="1:107" x14ac:dyDescent="0.2">
      <c r="A546">
        <f>ROW(Source!A308)</f>
        <v>308</v>
      </c>
      <c r="B546">
        <v>47636896</v>
      </c>
      <c r="C546">
        <v>47639399</v>
      </c>
      <c r="D546">
        <v>36826671</v>
      </c>
      <c r="E546">
        <v>1</v>
      </c>
      <c r="F546">
        <v>1</v>
      </c>
      <c r="G546">
        <v>1</v>
      </c>
      <c r="H546">
        <v>3</v>
      </c>
      <c r="I546" t="s">
        <v>369</v>
      </c>
      <c r="J546" t="s">
        <v>371</v>
      </c>
      <c r="K546" t="s">
        <v>373</v>
      </c>
      <c r="L546">
        <v>1348</v>
      </c>
      <c r="N546">
        <v>1009</v>
      </c>
      <c r="O546" t="s">
        <v>19</v>
      </c>
      <c r="P546" t="s">
        <v>19</v>
      </c>
      <c r="Q546">
        <v>1000</v>
      </c>
      <c r="W546">
        <v>0</v>
      </c>
      <c r="X546">
        <v>-1610259268</v>
      </c>
      <c r="Y546">
        <v>0.22800000000000001</v>
      </c>
      <c r="AA546">
        <v>5650</v>
      </c>
      <c r="AB546">
        <v>0</v>
      </c>
      <c r="AC546">
        <v>0</v>
      </c>
      <c r="AD546">
        <v>0</v>
      </c>
      <c r="AE546">
        <v>5650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0</v>
      </c>
      <c r="AP546">
        <v>0</v>
      </c>
      <c r="AQ546">
        <v>0</v>
      </c>
      <c r="AR546">
        <v>0</v>
      </c>
      <c r="AS546" t="s">
        <v>3</v>
      </c>
      <c r="AT546">
        <v>0.22800000000000001</v>
      </c>
      <c r="AU546" t="s">
        <v>3</v>
      </c>
      <c r="AV546">
        <v>0</v>
      </c>
      <c r="AW546">
        <v>1</v>
      </c>
      <c r="AX546">
        <v>-1</v>
      </c>
      <c r="AY546">
        <v>0</v>
      </c>
      <c r="AZ546">
        <v>0</v>
      </c>
      <c r="BA546" t="s">
        <v>3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Y546*Source!I308</f>
        <v>5.7000000000000002E-3</v>
      </c>
      <c r="CY546">
        <f t="shared" si="57"/>
        <v>5650</v>
      </c>
      <c r="CZ546">
        <f t="shared" si="58"/>
        <v>5650</v>
      </c>
      <c r="DA546">
        <f t="shared" si="59"/>
        <v>1</v>
      </c>
      <c r="DB546">
        <f t="shared" si="60"/>
        <v>1288.2</v>
      </c>
      <c r="DC546">
        <f t="shared" si="61"/>
        <v>0</v>
      </c>
    </row>
    <row r="547" spans="1:107" x14ac:dyDescent="0.2">
      <c r="A547">
        <f>ROW(Source!A308)</f>
        <v>308</v>
      </c>
      <c r="B547">
        <v>47636896</v>
      </c>
      <c r="C547">
        <v>47639399</v>
      </c>
      <c r="D547">
        <v>36826671</v>
      </c>
      <c r="E547">
        <v>1</v>
      </c>
      <c r="F547">
        <v>1</v>
      </c>
      <c r="G547">
        <v>1</v>
      </c>
      <c r="H547">
        <v>3</v>
      </c>
      <c r="I547" t="s">
        <v>369</v>
      </c>
      <c r="J547" t="s">
        <v>371</v>
      </c>
      <c r="K547" t="s">
        <v>370</v>
      </c>
      <c r="L547">
        <v>1348</v>
      </c>
      <c r="N547">
        <v>1009</v>
      </c>
      <c r="O547" t="s">
        <v>19</v>
      </c>
      <c r="P547" t="s">
        <v>19</v>
      </c>
      <c r="Q547">
        <v>1000</v>
      </c>
      <c r="W547">
        <v>0</v>
      </c>
      <c r="X547">
        <v>-1996811505</v>
      </c>
      <c r="Y547">
        <v>7.2380000000000004</v>
      </c>
      <c r="AA547">
        <v>5650</v>
      </c>
      <c r="AB547">
        <v>0</v>
      </c>
      <c r="AC547">
        <v>0</v>
      </c>
      <c r="AD547">
        <v>0</v>
      </c>
      <c r="AE547">
        <v>5650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3</v>
      </c>
      <c r="AT547">
        <v>7.2380000000000004</v>
      </c>
      <c r="AU547" t="s">
        <v>3</v>
      </c>
      <c r="AV547">
        <v>0</v>
      </c>
      <c r="AW547">
        <v>1</v>
      </c>
      <c r="AX547">
        <v>-1</v>
      </c>
      <c r="AY547">
        <v>0</v>
      </c>
      <c r="AZ547">
        <v>0</v>
      </c>
      <c r="BA547" t="s">
        <v>3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Y547*Source!I308</f>
        <v>0.18095000000000003</v>
      </c>
      <c r="CY547">
        <f t="shared" si="57"/>
        <v>5650</v>
      </c>
      <c r="CZ547">
        <f t="shared" si="58"/>
        <v>5650</v>
      </c>
      <c r="DA547">
        <f t="shared" si="59"/>
        <v>1</v>
      </c>
      <c r="DB547">
        <f t="shared" si="60"/>
        <v>40894.699999999997</v>
      </c>
      <c r="DC547">
        <f t="shared" si="61"/>
        <v>0</v>
      </c>
    </row>
    <row r="548" spans="1:107" x14ac:dyDescent="0.2">
      <c r="A548">
        <f>ROW(Source!A308)</f>
        <v>308</v>
      </c>
      <c r="B548">
        <v>47636896</v>
      </c>
      <c r="C548">
        <v>47639399</v>
      </c>
      <c r="D548">
        <v>36830509</v>
      </c>
      <c r="E548">
        <v>1</v>
      </c>
      <c r="F548">
        <v>1</v>
      </c>
      <c r="G548">
        <v>1</v>
      </c>
      <c r="H548">
        <v>3</v>
      </c>
      <c r="I548" t="s">
        <v>996</v>
      </c>
      <c r="J548" t="s">
        <v>997</v>
      </c>
      <c r="K548" t="s">
        <v>998</v>
      </c>
      <c r="L548">
        <v>1339</v>
      </c>
      <c r="N548">
        <v>1007</v>
      </c>
      <c r="O548" t="s">
        <v>50</v>
      </c>
      <c r="P548" t="s">
        <v>50</v>
      </c>
      <c r="Q548">
        <v>1</v>
      </c>
      <c r="W548">
        <v>0</v>
      </c>
      <c r="X548">
        <v>-709960560</v>
      </c>
      <c r="Y548">
        <v>0.04</v>
      </c>
      <c r="AA548">
        <v>1056</v>
      </c>
      <c r="AB548">
        <v>0</v>
      </c>
      <c r="AC548">
        <v>0</v>
      </c>
      <c r="AD548">
        <v>0</v>
      </c>
      <c r="AE548">
        <v>1056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0.04</v>
      </c>
      <c r="AU548" t="s">
        <v>3</v>
      </c>
      <c r="AV548">
        <v>0</v>
      </c>
      <c r="AW548">
        <v>2</v>
      </c>
      <c r="AX548">
        <v>47639416</v>
      </c>
      <c r="AY548">
        <v>1</v>
      </c>
      <c r="AZ548">
        <v>0</v>
      </c>
      <c r="BA548">
        <v>555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Y548*Source!I308</f>
        <v>1E-3</v>
      </c>
      <c r="CY548">
        <f t="shared" si="57"/>
        <v>1056</v>
      </c>
      <c r="CZ548">
        <f t="shared" si="58"/>
        <v>1056</v>
      </c>
      <c r="DA548">
        <f t="shared" si="59"/>
        <v>1</v>
      </c>
      <c r="DB548">
        <f t="shared" si="60"/>
        <v>42.24</v>
      </c>
      <c r="DC548">
        <f t="shared" si="61"/>
        <v>0</v>
      </c>
    </row>
    <row r="549" spans="1:107" x14ac:dyDescent="0.2">
      <c r="A549">
        <f>ROW(Source!A308)</f>
        <v>308</v>
      </c>
      <c r="B549">
        <v>47636896</v>
      </c>
      <c r="C549">
        <v>47639399</v>
      </c>
      <c r="D549">
        <v>36831734</v>
      </c>
      <c r="E549">
        <v>1</v>
      </c>
      <c r="F549">
        <v>1</v>
      </c>
      <c r="G549">
        <v>1</v>
      </c>
      <c r="H549">
        <v>3</v>
      </c>
      <c r="I549" t="s">
        <v>999</v>
      </c>
      <c r="J549" t="s">
        <v>1000</v>
      </c>
      <c r="K549" t="s">
        <v>1001</v>
      </c>
      <c r="L549">
        <v>1327</v>
      </c>
      <c r="N549">
        <v>1005</v>
      </c>
      <c r="O549" t="s">
        <v>399</v>
      </c>
      <c r="P549" t="s">
        <v>399</v>
      </c>
      <c r="Q549">
        <v>1</v>
      </c>
      <c r="W549">
        <v>0</v>
      </c>
      <c r="X549">
        <v>-2064955635</v>
      </c>
      <c r="Y549">
        <v>3.6</v>
      </c>
      <c r="AA549">
        <v>57.63</v>
      </c>
      <c r="AB549">
        <v>0</v>
      </c>
      <c r="AC549">
        <v>0</v>
      </c>
      <c r="AD549">
        <v>0</v>
      </c>
      <c r="AE549">
        <v>57.63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3.6</v>
      </c>
      <c r="AU549" t="s">
        <v>3</v>
      </c>
      <c r="AV549">
        <v>0</v>
      </c>
      <c r="AW549">
        <v>2</v>
      </c>
      <c r="AX549">
        <v>47639417</v>
      </c>
      <c r="AY549">
        <v>1</v>
      </c>
      <c r="AZ549">
        <v>0</v>
      </c>
      <c r="BA549">
        <v>556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Y549*Source!I308</f>
        <v>9.0000000000000011E-2</v>
      </c>
      <c r="CY549">
        <f t="shared" si="57"/>
        <v>57.63</v>
      </c>
      <c r="CZ549">
        <f t="shared" si="58"/>
        <v>57.63</v>
      </c>
      <c r="DA549">
        <f t="shared" si="59"/>
        <v>1</v>
      </c>
      <c r="DB549">
        <f t="shared" si="60"/>
        <v>207.47</v>
      </c>
      <c r="DC549">
        <f t="shared" si="61"/>
        <v>0</v>
      </c>
    </row>
    <row r="550" spans="1:107" x14ac:dyDescent="0.2">
      <c r="A550">
        <f>ROW(Source!A309)</f>
        <v>309</v>
      </c>
      <c r="B550">
        <v>47641669</v>
      </c>
      <c r="C550">
        <v>47639399</v>
      </c>
      <c r="D550">
        <v>37065248</v>
      </c>
      <c r="E550">
        <v>1</v>
      </c>
      <c r="F550">
        <v>1</v>
      </c>
      <c r="G550">
        <v>1</v>
      </c>
      <c r="H550">
        <v>1</v>
      </c>
      <c r="I550" t="s">
        <v>768</v>
      </c>
      <c r="J550" t="s">
        <v>3</v>
      </c>
      <c r="K550" t="s">
        <v>769</v>
      </c>
      <c r="L550">
        <v>1191</v>
      </c>
      <c r="N550">
        <v>1013</v>
      </c>
      <c r="O550" t="s">
        <v>770</v>
      </c>
      <c r="P550" t="s">
        <v>770</v>
      </c>
      <c r="Q550">
        <v>1</v>
      </c>
      <c r="W550">
        <v>0</v>
      </c>
      <c r="X550">
        <v>-400197608</v>
      </c>
      <c r="Y550">
        <v>291.82284999999996</v>
      </c>
      <c r="AA550">
        <v>0</v>
      </c>
      <c r="AB550">
        <v>0</v>
      </c>
      <c r="AC550">
        <v>0</v>
      </c>
      <c r="AD550">
        <v>8.5299999999999994</v>
      </c>
      <c r="AE550">
        <v>0</v>
      </c>
      <c r="AF550">
        <v>0</v>
      </c>
      <c r="AG550">
        <v>0</v>
      </c>
      <c r="AH550">
        <v>8.5299999999999994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220.66</v>
      </c>
      <c r="AU550" t="s">
        <v>196</v>
      </c>
      <c r="AV550">
        <v>1</v>
      </c>
      <c r="AW550">
        <v>2</v>
      </c>
      <c r="AX550">
        <v>47639400</v>
      </c>
      <c r="AY550">
        <v>1</v>
      </c>
      <c r="AZ550">
        <v>0</v>
      </c>
      <c r="BA550">
        <v>557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Y550*Source!I309</f>
        <v>7.2955712499999992</v>
      </c>
      <c r="CY550">
        <f>AD550</f>
        <v>8.5299999999999994</v>
      </c>
      <c r="CZ550">
        <f>AH550</f>
        <v>8.5299999999999994</v>
      </c>
      <c r="DA550">
        <f>AL550</f>
        <v>1</v>
      </c>
      <c r="DB550">
        <f>ROUND(((ROUND(AT550*CZ550,2)*1.15)*1.15),6)</f>
        <v>2489.2491749999999</v>
      </c>
      <c r="DC550">
        <f>ROUND(((ROUND(AT550*AG550,2)*1.15)*1.15),6)</f>
        <v>0</v>
      </c>
    </row>
    <row r="551" spans="1:107" x14ac:dyDescent="0.2">
      <c r="A551">
        <f>ROW(Source!A309)</f>
        <v>309</v>
      </c>
      <c r="B551">
        <v>47641669</v>
      </c>
      <c r="C551">
        <v>47639399</v>
      </c>
      <c r="D551">
        <v>37064876</v>
      </c>
      <c r="E551">
        <v>1</v>
      </c>
      <c r="F551">
        <v>1</v>
      </c>
      <c r="G551">
        <v>1</v>
      </c>
      <c r="H551">
        <v>1</v>
      </c>
      <c r="I551" t="s">
        <v>771</v>
      </c>
      <c r="J551" t="s">
        <v>3</v>
      </c>
      <c r="K551" t="s">
        <v>772</v>
      </c>
      <c r="L551">
        <v>1191</v>
      </c>
      <c r="N551">
        <v>1013</v>
      </c>
      <c r="O551" t="s">
        <v>770</v>
      </c>
      <c r="P551" t="s">
        <v>770</v>
      </c>
      <c r="Q551">
        <v>1</v>
      </c>
      <c r="W551">
        <v>0</v>
      </c>
      <c r="X551">
        <v>-1417349443</v>
      </c>
      <c r="Y551">
        <v>28.78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28.78</v>
      </c>
      <c r="AU551" t="s">
        <v>3</v>
      </c>
      <c r="AV551">
        <v>2</v>
      </c>
      <c r="AW551">
        <v>2</v>
      </c>
      <c r="AX551">
        <v>47639401</v>
      </c>
      <c r="AY551">
        <v>1</v>
      </c>
      <c r="AZ551">
        <v>2048</v>
      </c>
      <c r="BA551">
        <v>558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Y551*Source!I309</f>
        <v>0.71950000000000003</v>
      </c>
      <c r="CY551">
        <f>AD551</f>
        <v>0</v>
      </c>
      <c r="CZ551">
        <f>AH551</f>
        <v>0</v>
      </c>
      <c r="DA551">
        <f>AL551</f>
        <v>1</v>
      </c>
      <c r="DB551">
        <f>ROUND(ROUND(AT551*CZ551,2),6)</f>
        <v>0</v>
      </c>
      <c r="DC551">
        <f>ROUND(ROUND(AT551*AG551,2),6)</f>
        <v>0</v>
      </c>
    </row>
    <row r="552" spans="1:107" x14ac:dyDescent="0.2">
      <c r="A552">
        <f>ROW(Source!A309)</f>
        <v>309</v>
      </c>
      <c r="B552">
        <v>47641669</v>
      </c>
      <c r="C552">
        <v>47639399</v>
      </c>
      <c r="D552">
        <v>36882057</v>
      </c>
      <c r="E552">
        <v>1</v>
      </c>
      <c r="F552">
        <v>1</v>
      </c>
      <c r="G552">
        <v>1</v>
      </c>
      <c r="H552">
        <v>2</v>
      </c>
      <c r="I552" t="s">
        <v>825</v>
      </c>
      <c r="J552" t="s">
        <v>826</v>
      </c>
      <c r="K552" t="s">
        <v>827</v>
      </c>
      <c r="L552">
        <v>1368</v>
      </c>
      <c r="N552">
        <v>1011</v>
      </c>
      <c r="O552" t="s">
        <v>776</v>
      </c>
      <c r="P552" t="s">
        <v>776</v>
      </c>
      <c r="Q552">
        <v>1</v>
      </c>
      <c r="W552">
        <v>0</v>
      </c>
      <c r="X552">
        <v>-1460065968</v>
      </c>
      <c r="Y552">
        <v>37.46125</v>
      </c>
      <c r="AA552">
        <v>0</v>
      </c>
      <c r="AB552">
        <v>86.4</v>
      </c>
      <c r="AC552">
        <v>13.5</v>
      </c>
      <c r="AD552">
        <v>0</v>
      </c>
      <c r="AE552">
        <v>0</v>
      </c>
      <c r="AF552">
        <v>86.4</v>
      </c>
      <c r="AG552">
        <v>13.5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3</v>
      </c>
      <c r="AT552">
        <v>26.06</v>
      </c>
      <c r="AU552" t="s">
        <v>348</v>
      </c>
      <c r="AV552">
        <v>0</v>
      </c>
      <c r="AW552">
        <v>2</v>
      </c>
      <c r="AX552">
        <v>47639402</v>
      </c>
      <c r="AY552">
        <v>1</v>
      </c>
      <c r="AZ552">
        <v>0</v>
      </c>
      <c r="BA552">
        <v>559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Y552*Source!I309</f>
        <v>0.93653125000000004</v>
      </c>
      <c r="CY552">
        <f t="shared" ref="CY552:CY557" si="62">AB552</f>
        <v>86.4</v>
      </c>
      <c r="CZ552">
        <f t="shared" ref="CZ552:CZ557" si="63">AF552</f>
        <v>86.4</v>
      </c>
      <c r="DA552">
        <f t="shared" ref="DA552:DA557" si="64">AJ552</f>
        <v>1</v>
      </c>
      <c r="DB552">
        <f t="shared" ref="DB552:DB557" si="65">ROUND(((ROUND(AT552*CZ552,2)*1.15)*1.25),6)</f>
        <v>3236.6462499999998</v>
      </c>
      <c r="DC552">
        <f t="shared" ref="DC552:DC557" si="66">ROUND(((ROUND(AT552*AG552,2)*1.15)*1.25),6)</f>
        <v>505.72687500000001</v>
      </c>
    </row>
    <row r="553" spans="1:107" x14ac:dyDescent="0.2">
      <c r="A553">
        <f>ROW(Source!A309)</f>
        <v>309</v>
      </c>
      <c r="B553">
        <v>47641669</v>
      </c>
      <c r="C553">
        <v>47639399</v>
      </c>
      <c r="D553">
        <v>36882159</v>
      </c>
      <c r="E553">
        <v>1</v>
      </c>
      <c r="F553">
        <v>1</v>
      </c>
      <c r="G553">
        <v>1</v>
      </c>
      <c r="H553">
        <v>2</v>
      </c>
      <c r="I553" t="s">
        <v>773</v>
      </c>
      <c r="J553" t="s">
        <v>774</v>
      </c>
      <c r="K553" t="s">
        <v>775</v>
      </c>
      <c r="L553">
        <v>1368</v>
      </c>
      <c r="N553">
        <v>1011</v>
      </c>
      <c r="O553" t="s">
        <v>776</v>
      </c>
      <c r="P553" t="s">
        <v>776</v>
      </c>
      <c r="Q553">
        <v>1</v>
      </c>
      <c r="W553">
        <v>0</v>
      </c>
      <c r="X553">
        <v>-1718674368</v>
      </c>
      <c r="Y553">
        <v>1.4087499999999999</v>
      </c>
      <c r="AA553">
        <v>0</v>
      </c>
      <c r="AB553">
        <v>111.99</v>
      </c>
      <c r="AC553">
        <v>13.5</v>
      </c>
      <c r="AD553">
        <v>0</v>
      </c>
      <c r="AE553">
        <v>0</v>
      </c>
      <c r="AF553">
        <v>111.99</v>
      </c>
      <c r="AG553">
        <v>13.5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3</v>
      </c>
      <c r="AT553">
        <v>0.98</v>
      </c>
      <c r="AU553" t="s">
        <v>348</v>
      </c>
      <c r="AV553">
        <v>0</v>
      </c>
      <c r="AW553">
        <v>2</v>
      </c>
      <c r="AX553">
        <v>47639403</v>
      </c>
      <c r="AY553">
        <v>1</v>
      </c>
      <c r="AZ553">
        <v>0</v>
      </c>
      <c r="BA553">
        <v>560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Y553*Source!I309</f>
        <v>3.521875E-2</v>
      </c>
      <c r="CY553">
        <f t="shared" si="62"/>
        <v>111.99</v>
      </c>
      <c r="CZ553">
        <f t="shared" si="63"/>
        <v>111.99</v>
      </c>
      <c r="DA553">
        <f t="shared" si="64"/>
        <v>1</v>
      </c>
      <c r="DB553">
        <f t="shared" si="65"/>
        <v>157.765625</v>
      </c>
      <c r="DC553">
        <f t="shared" si="66"/>
        <v>19.018125000000001</v>
      </c>
    </row>
    <row r="554" spans="1:107" x14ac:dyDescent="0.2">
      <c r="A554">
        <f>ROW(Source!A309)</f>
        <v>309</v>
      </c>
      <c r="B554">
        <v>47641669</v>
      </c>
      <c r="C554">
        <v>47639399</v>
      </c>
      <c r="D554">
        <v>36882383</v>
      </c>
      <c r="E554">
        <v>1</v>
      </c>
      <c r="F554">
        <v>1</v>
      </c>
      <c r="G554">
        <v>1</v>
      </c>
      <c r="H554">
        <v>2</v>
      </c>
      <c r="I554" t="s">
        <v>944</v>
      </c>
      <c r="J554" t="s">
        <v>945</v>
      </c>
      <c r="K554" t="s">
        <v>946</v>
      </c>
      <c r="L554">
        <v>1368</v>
      </c>
      <c r="N554">
        <v>1011</v>
      </c>
      <c r="O554" t="s">
        <v>776</v>
      </c>
      <c r="P554" t="s">
        <v>776</v>
      </c>
      <c r="Q554">
        <v>1</v>
      </c>
      <c r="W554">
        <v>0</v>
      </c>
      <c r="X554">
        <v>1225731627</v>
      </c>
      <c r="Y554">
        <v>0.388125</v>
      </c>
      <c r="AA554">
        <v>0</v>
      </c>
      <c r="AB554">
        <v>89.99</v>
      </c>
      <c r="AC554">
        <v>10.06</v>
      </c>
      <c r="AD554">
        <v>0</v>
      </c>
      <c r="AE554">
        <v>0</v>
      </c>
      <c r="AF554">
        <v>89.99</v>
      </c>
      <c r="AG554">
        <v>10.06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3</v>
      </c>
      <c r="AT554">
        <v>0.27</v>
      </c>
      <c r="AU554" t="s">
        <v>348</v>
      </c>
      <c r="AV554">
        <v>0</v>
      </c>
      <c r="AW554">
        <v>2</v>
      </c>
      <c r="AX554">
        <v>47639404</v>
      </c>
      <c r="AY554">
        <v>1</v>
      </c>
      <c r="AZ554">
        <v>0</v>
      </c>
      <c r="BA554">
        <v>561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Y554*Source!I309</f>
        <v>9.7031249999999999E-3</v>
      </c>
      <c r="CY554">
        <f t="shared" si="62"/>
        <v>89.99</v>
      </c>
      <c r="CZ554">
        <f t="shared" si="63"/>
        <v>89.99</v>
      </c>
      <c r="DA554">
        <f t="shared" si="64"/>
        <v>1</v>
      </c>
      <c r="DB554">
        <f t="shared" si="65"/>
        <v>34.931249999999999</v>
      </c>
      <c r="DC554">
        <f t="shared" si="66"/>
        <v>3.91</v>
      </c>
    </row>
    <row r="555" spans="1:107" x14ac:dyDescent="0.2">
      <c r="A555">
        <f>ROW(Source!A309)</f>
        <v>309</v>
      </c>
      <c r="B555">
        <v>47641669</v>
      </c>
      <c r="C555">
        <v>47639399</v>
      </c>
      <c r="D555">
        <v>36882567</v>
      </c>
      <c r="E555">
        <v>1</v>
      </c>
      <c r="F555">
        <v>1</v>
      </c>
      <c r="G555">
        <v>1</v>
      </c>
      <c r="H555">
        <v>2</v>
      </c>
      <c r="I555" t="s">
        <v>969</v>
      </c>
      <c r="J555" t="s">
        <v>970</v>
      </c>
      <c r="K555" t="s">
        <v>971</v>
      </c>
      <c r="L555">
        <v>1368</v>
      </c>
      <c r="N555">
        <v>1011</v>
      </c>
      <c r="O555" t="s">
        <v>776</v>
      </c>
      <c r="P555" t="s">
        <v>776</v>
      </c>
      <c r="Q555">
        <v>1</v>
      </c>
      <c r="W555">
        <v>0</v>
      </c>
      <c r="X555">
        <v>1468674927</v>
      </c>
      <c r="Y555">
        <v>15.395624999999999</v>
      </c>
      <c r="AA555">
        <v>0</v>
      </c>
      <c r="AB555">
        <v>1.9</v>
      </c>
      <c r="AC555">
        <v>0</v>
      </c>
      <c r="AD555">
        <v>0</v>
      </c>
      <c r="AE555">
        <v>0</v>
      </c>
      <c r="AF555">
        <v>1.9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3</v>
      </c>
      <c r="AT555">
        <v>10.71</v>
      </c>
      <c r="AU555" t="s">
        <v>348</v>
      </c>
      <c r="AV555">
        <v>0</v>
      </c>
      <c r="AW555">
        <v>2</v>
      </c>
      <c r="AX555">
        <v>47639405</v>
      </c>
      <c r="AY555">
        <v>1</v>
      </c>
      <c r="AZ555">
        <v>0</v>
      </c>
      <c r="BA555">
        <v>562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Y555*Source!I309</f>
        <v>0.38489062499999999</v>
      </c>
      <c r="CY555">
        <f t="shared" si="62"/>
        <v>1.9</v>
      </c>
      <c r="CZ555">
        <f t="shared" si="63"/>
        <v>1.9</v>
      </c>
      <c r="DA555">
        <f t="shared" si="64"/>
        <v>1</v>
      </c>
      <c r="DB555">
        <f t="shared" si="65"/>
        <v>29.253125000000001</v>
      </c>
      <c r="DC555">
        <f t="shared" si="66"/>
        <v>0</v>
      </c>
    </row>
    <row r="556" spans="1:107" x14ac:dyDescent="0.2">
      <c r="A556">
        <f>ROW(Source!A309)</f>
        <v>309</v>
      </c>
      <c r="B556">
        <v>47641669</v>
      </c>
      <c r="C556">
        <v>47639399</v>
      </c>
      <c r="D556">
        <v>36883554</v>
      </c>
      <c r="E556">
        <v>1</v>
      </c>
      <c r="F556">
        <v>1</v>
      </c>
      <c r="G556">
        <v>1</v>
      </c>
      <c r="H556">
        <v>2</v>
      </c>
      <c r="I556" t="s">
        <v>780</v>
      </c>
      <c r="J556" t="s">
        <v>781</v>
      </c>
      <c r="K556" t="s">
        <v>782</v>
      </c>
      <c r="L556">
        <v>1368</v>
      </c>
      <c r="N556">
        <v>1011</v>
      </c>
      <c r="O556" t="s">
        <v>776</v>
      </c>
      <c r="P556" t="s">
        <v>776</v>
      </c>
      <c r="Q556">
        <v>1</v>
      </c>
      <c r="W556">
        <v>0</v>
      </c>
      <c r="X556">
        <v>1372534845</v>
      </c>
      <c r="Y556">
        <v>2.1131249999999997</v>
      </c>
      <c r="AA556">
        <v>0</v>
      </c>
      <c r="AB556">
        <v>65.709999999999994</v>
      </c>
      <c r="AC556">
        <v>11.6</v>
      </c>
      <c r="AD556">
        <v>0</v>
      </c>
      <c r="AE556">
        <v>0</v>
      </c>
      <c r="AF556">
        <v>65.709999999999994</v>
      </c>
      <c r="AG556">
        <v>11.6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3</v>
      </c>
      <c r="AT556">
        <v>1.47</v>
      </c>
      <c r="AU556" t="s">
        <v>348</v>
      </c>
      <c r="AV556">
        <v>0</v>
      </c>
      <c r="AW556">
        <v>2</v>
      </c>
      <c r="AX556">
        <v>47639406</v>
      </c>
      <c r="AY556">
        <v>1</v>
      </c>
      <c r="AZ556">
        <v>0</v>
      </c>
      <c r="BA556">
        <v>563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Y556*Source!I309</f>
        <v>5.2828124999999997E-2</v>
      </c>
      <c r="CY556">
        <f t="shared" si="62"/>
        <v>65.709999999999994</v>
      </c>
      <c r="CZ556">
        <f t="shared" si="63"/>
        <v>65.709999999999994</v>
      </c>
      <c r="DA556">
        <f t="shared" si="64"/>
        <v>1</v>
      </c>
      <c r="DB556">
        <f t="shared" si="65"/>
        <v>138.84812500000001</v>
      </c>
      <c r="DC556">
        <f t="shared" si="66"/>
        <v>24.509374999999999</v>
      </c>
    </row>
    <row r="557" spans="1:107" x14ac:dyDescent="0.2">
      <c r="A557">
        <f>ROW(Source!A309)</f>
        <v>309</v>
      </c>
      <c r="B557">
        <v>47641669</v>
      </c>
      <c r="C557">
        <v>47639399</v>
      </c>
      <c r="D557">
        <v>36883858</v>
      </c>
      <c r="E557">
        <v>1</v>
      </c>
      <c r="F557">
        <v>1</v>
      </c>
      <c r="G557">
        <v>1</v>
      </c>
      <c r="H557">
        <v>2</v>
      </c>
      <c r="I557" t="s">
        <v>828</v>
      </c>
      <c r="J557" t="s">
        <v>829</v>
      </c>
      <c r="K557" t="s">
        <v>830</v>
      </c>
      <c r="L557">
        <v>1368</v>
      </c>
      <c r="N557">
        <v>1011</v>
      </c>
      <c r="O557" t="s">
        <v>776</v>
      </c>
      <c r="P557" t="s">
        <v>776</v>
      </c>
      <c r="Q557">
        <v>1</v>
      </c>
      <c r="W557">
        <v>0</v>
      </c>
      <c r="X557">
        <v>-353815937</v>
      </c>
      <c r="Y557">
        <v>6.1812499999999995</v>
      </c>
      <c r="AA557">
        <v>0</v>
      </c>
      <c r="AB557">
        <v>8.1</v>
      </c>
      <c r="AC557">
        <v>0</v>
      </c>
      <c r="AD557">
        <v>0</v>
      </c>
      <c r="AE557">
        <v>0</v>
      </c>
      <c r="AF557">
        <v>8.1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3</v>
      </c>
      <c r="AT557">
        <v>4.3</v>
      </c>
      <c r="AU557" t="s">
        <v>348</v>
      </c>
      <c r="AV557">
        <v>0</v>
      </c>
      <c r="AW557">
        <v>2</v>
      </c>
      <c r="AX557">
        <v>47639407</v>
      </c>
      <c r="AY557">
        <v>1</v>
      </c>
      <c r="AZ557">
        <v>0</v>
      </c>
      <c r="BA557">
        <v>564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Y557*Source!I309</f>
        <v>0.15453125000000001</v>
      </c>
      <c r="CY557">
        <f t="shared" si="62"/>
        <v>8.1</v>
      </c>
      <c r="CZ557">
        <f t="shared" si="63"/>
        <v>8.1</v>
      </c>
      <c r="DA557">
        <f t="shared" si="64"/>
        <v>1</v>
      </c>
      <c r="DB557">
        <f t="shared" si="65"/>
        <v>50.068125000000002</v>
      </c>
      <c r="DC557">
        <f t="shared" si="66"/>
        <v>0</v>
      </c>
    </row>
    <row r="558" spans="1:107" x14ac:dyDescent="0.2">
      <c r="A558">
        <f>ROW(Source!A309)</f>
        <v>309</v>
      </c>
      <c r="B558">
        <v>47641669</v>
      </c>
      <c r="C558">
        <v>47639399</v>
      </c>
      <c r="D558">
        <v>36801792</v>
      </c>
      <c r="E558">
        <v>1</v>
      </c>
      <c r="F558">
        <v>1</v>
      </c>
      <c r="G558">
        <v>1</v>
      </c>
      <c r="H558">
        <v>3</v>
      </c>
      <c r="I558" t="s">
        <v>981</v>
      </c>
      <c r="J558" t="s">
        <v>982</v>
      </c>
      <c r="K558" t="s">
        <v>983</v>
      </c>
      <c r="L558">
        <v>1339</v>
      </c>
      <c r="N558">
        <v>1007</v>
      </c>
      <c r="O558" t="s">
        <v>50</v>
      </c>
      <c r="P558" t="s">
        <v>50</v>
      </c>
      <c r="Q558">
        <v>1</v>
      </c>
      <c r="W558">
        <v>0</v>
      </c>
      <c r="X558">
        <v>-1660354250</v>
      </c>
      <c r="Y558">
        <v>0.73</v>
      </c>
      <c r="AA558">
        <v>2.44</v>
      </c>
      <c r="AB558">
        <v>0</v>
      </c>
      <c r="AC558">
        <v>0</v>
      </c>
      <c r="AD558">
        <v>0</v>
      </c>
      <c r="AE558">
        <v>2.44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3</v>
      </c>
      <c r="AT558">
        <v>0.73</v>
      </c>
      <c r="AU558" t="s">
        <v>3</v>
      </c>
      <c r="AV558">
        <v>0</v>
      </c>
      <c r="AW558">
        <v>2</v>
      </c>
      <c r="AX558">
        <v>47639408</v>
      </c>
      <c r="AY558">
        <v>1</v>
      </c>
      <c r="AZ558">
        <v>0</v>
      </c>
      <c r="BA558">
        <v>565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Y558*Source!I309</f>
        <v>1.8249999999999999E-2</v>
      </c>
      <c r="CY558">
        <f t="shared" ref="CY558:CY568" si="67">AA558</f>
        <v>2.44</v>
      </c>
      <c r="CZ558">
        <f t="shared" ref="CZ558:CZ568" si="68">AE558</f>
        <v>2.44</v>
      </c>
      <c r="DA558">
        <f t="shared" ref="DA558:DA568" si="69">AI558</f>
        <v>1</v>
      </c>
      <c r="DB558">
        <f t="shared" ref="DB558:DB568" si="70">ROUND(ROUND(AT558*CZ558,2),6)</f>
        <v>1.78</v>
      </c>
      <c r="DC558">
        <f t="shared" ref="DC558:DC568" si="71">ROUND(ROUND(AT558*AG558,2),6)</f>
        <v>0</v>
      </c>
    </row>
    <row r="559" spans="1:107" x14ac:dyDescent="0.2">
      <c r="A559">
        <f>ROW(Source!A309)</f>
        <v>309</v>
      </c>
      <c r="B559">
        <v>47641669</v>
      </c>
      <c r="C559">
        <v>47639399</v>
      </c>
      <c r="D559">
        <v>36802304</v>
      </c>
      <c r="E559">
        <v>1</v>
      </c>
      <c r="F559">
        <v>1</v>
      </c>
      <c r="G559">
        <v>1</v>
      </c>
      <c r="H559">
        <v>3</v>
      </c>
      <c r="I559" t="s">
        <v>984</v>
      </c>
      <c r="J559" t="s">
        <v>985</v>
      </c>
      <c r="K559" t="s">
        <v>986</v>
      </c>
      <c r="L559">
        <v>1327</v>
      </c>
      <c r="N559">
        <v>1005</v>
      </c>
      <c r="O559" t="s">
        <v>399</v>
      </c>
      <c r="P559" t="s">
        <v>399</v>
      </c>
      <c r="Q559">
        <v>1</v>
      </c>
      <c r="W559">
        <v>0</v>
      </c>
      <c r="X559">
        <v>440019653</v>
      </c>
      <c r="Y559">
        <v>30</v>
      </c>
      <c r="AA559">
        <v>3.62</v>
      </c>
      <c r="AB559">
        <v>0</v>
      </c>
      <c r="AC559">
        <v>0</v>
      </c>
      <c r="AD559">
        <v>0</v>
      </c>
      <c r="AE559">
        <v>3.62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3</v>
      </c>
      <c r="AT559">
        <v>30</v>
      </c>
      <c r="AU559" t="s">
        <v>3</v>
      </c>
      <c r="AV559">
        <v>0</v>
      </c>
      <c r="AW559">
        <v>2</v>
      </c>
      <c r="AX559">
        <v>47639409</v>
      </c>
      <c r="AY559">
        <v>1</v>
      </c>
      <c r="AZ559">
        <v>0</v>
      </c>
      <c r="BA559">
        <v>566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Y559*Source!I309</f>
        <v>0.75</v>
      </c>
      <c r="CY559">
        <f t="shared" si="67"/>
        <v>3.62</v>
      </c>
      <c r="CZ559">
        <f t="shared" si="68"/>
        <v>3.62</v>
      </c>
      <c r="DA559">
        <f t="shared" si="69"/>
        <v>1</v>
      </c>
      <c r="DB559">
        <f t="shared" si="70"/>
        <v>108.6</v>
      </c>
      <c r="DC559">
        <f t="shared" si="71"/>
        <v>0</v>
      </c>
    </row>
    <row r="560" spans="1:107" x14ac:dyDescent="0.2">
      <c r="A560">
        <f>ROW(Source!A309)</f>
        <v>309</v>
      </c>
      <c r="B560">
        <v>47641669</v>
      </c>
      <c r="C560">
        <v>47639399</v>
      </c>
      <c r="D560">
        <v>36803256</v>
      </c>
      <c r="E560">
        <v>1</v>
      </c>
      <c r="F560">
        <v>1</v>
      </c>
      <c r="G560">
        <v>1</v>
      </c>
      <c r="H560">
        <v>3</v>
      </c>
      <c r="I560" t="s">
        <v>990</v>
      </c>
      <c r="J560" t="s">
        <v>991</v>
      </c>
      <c r="K560" t="s">
        <v>992</v>
      </c>
      <c r="L560">
        <v>1348</v>
      </c>
      <c r="N560">
        <v>1009</v>
      </c>
      <c r="O560" t="s">
        <v>19</v>
      </c>
      <c r="P560" t="s">
        <v>19</v>
      </c>
      <c r="Q560">
        <v>1000</v>
      </c>
      <c r="W560">
        <v>0</v>
      </c>
      <c r="X560">
        <v>-714836380</v>
      </c>
      <c r="Y560">
        <v>5.0000000000000001E-3</v>
      </c>
      <c r="AA560">
        <v>10315.01</v>
      </c>
      <c r="AB560">
        <v>0</v>
      </c>
      <c r="AC560">
        <v>0</v>
      </c>
      <c r="AD560">
        <v>0</v>
      </c>
      <c r="AE560">
        <v>10315.01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3</v>
      </c>
      <c r="AT560">
        <v>5.0000000000000001E-3</v>
      </c>
      <c r="AU560" t="s">
        <v>3</v>
      </c>
      <c r="AV560">
        <v>0</v>
      </c>
      <c r="AW560">
        <v>2</v>
      </c>
      <c r="AX560">
        <v>47639410</v>
      </c>
      <c r="AY560">
        <v>1</v>
      </c>
      <c r="AZ560">
        <v>0</v>
      </c>
      <c r="BA560">
        <v>567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Y560*Source!I309</f>
        <v>1.25E-4</v>
      </c>
      <c r="CY560">
        <f t="shared" si="67"/>
        <v>10315.01</v>
      </c>
      <c r="CZ560">
        <f t="shared" si="68"/>
        <v>10315.01</v>
      </c>
      <c r="DA560">
        <f t="shared" si="69"/>
        <v>1</v>
      </c>
      <c r="DB560">
        <f t="shared" si="70"/>
        <v>51.58</v>
      </c>
      <c r="DC560">
        <f t="shared" si="71"/>
        <v>0</v>
      </c>
    </row>
    <row r="561" spans="1:107" x14ac:dyDescent="0.2">
      <c r="A561">
        <f>ROW(Source!A309)</f>
        <v>309</v>
      </c>
      <c r="B561">
        <v>47641669</v>
      </c>
      <c r="C561">
        <v>47639399</v>
      </c>
      <c r="D561">
        <v>36804545</v>
      </c>
      <c r="E561">
        <v>1</v>
      </c>
      <c r="F561">
        <v>1</v>
      </c>
      <c r="G561">
        <v>1</v>
      </c>
      <c r="H561">
        <v>3</v>
      </c>
      <c r="I561" t="s">
        <v>801</v>
      </c>
      <c r="J561" t="s">
        <v>802</v>
      </c>
      <c r="K561" t="s">
        <v>803</v>
      </c>
      <c r="L561">
        <v>1348</v>
      </c>
      <c r="N561">
        <v>1009</v>
      </c>
      <c r="O561" t="s">
        <v>19</v>
      </c>
      <c r="P561" t="s">
        <v>19</v>
      </c>
      <c r="Q561">
        <v>1000</v>
      </c>
      <c r="W561">
        <v>0</v>
      </c>
      <c r="X561">
        <v>1174701286</v>
      </c>
      <c r="Y561">
        <v>2E-3</v>
      </c>
      <c r="AA561">
        <v>11978</v>
      </c>
      <c r="AB561">
        <v>0</v>
      </c>
      <c r="AC561">
        <v>0</v>
      </c>
      <c r="AD561">
        <v>0</v>
      </c>
      <c r="AE561">
        <v>11978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3</v>
      </c>
      <c r="AT561">
        <v>2E-3</v>
      </c>
      <c r="AU561" t="s">
        <v>3</v>
      </c>
      <c r="AV561">
        <v>0</v>
      </c>
      <c r="AW561">
        <v>2</v>
      </c>
      <c r="AX561">
        <v>47639411</v>
      </c>
      <c r="AY561">
        <v>1</v>
      </c>
      <c r="AZ561">
        <v>0</v>
      </c>
      <c r="BA561">
        <v>568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Y561*Source!I309</f>
        <v>5.0000000000000002E-5</v>
      </c>
      <c r="CY561">
        <f t="shared" si="67"/>
        <v>11978</v>
      </c>
      <c r="CZ561">
        <f t="shared" si="68"/>
        <v>11978</v>
      </c>
      <c r="DA561">
        <f t="shared" si="69"/>
        <v>1</v>
      </c>
      <c r="DB561">
        <f t="shared" si="70"/>
        <v>23.96</v>
      </c>
      <c r="DC561">
        <f t="shared" si="71"/>
        <v>0</v>
      </c>
    </row>
    <row r="562" spans="1:107" x14ac:dyDescent="0.2">
      <c r="A562">
        <f>ROW(Source!A309)</f>
        <v>309</v>
      </c>
      <c r="B562">
        <v>47641669</v>
      </c>
      <c r="C562">
        <v>47639399</v>
      </c>
      <c r="D562">
        <v>36806520</v>
      </c>
      <c r="E562">
        <v>1</v>
      </c>
      <c r="F562">
        <v>1</v>
      </c>
      <c r="G562">
        <v>1</v>
      </c>
      <c r="H562">
        <v>3</v>
      </c>
      <c r="I562" t="s">
        <v>993</v>
      </c>
      <c r="J562" t="s">
        <v>994</v>
      </c>
      <c r="K562" t="s">
        <v>995</v>
      </c>
      <c r="L562">
        <v>1348</v>
      </c>
      <c r="N562">
        <v>1009</v>
      </c>
      <c r="O562" t="s">
        <v>19</v>
      </c>
      <c r="P562" t="s">
        <v>19</v>
      </c>
      <c r="Q562">
        <v>1000</v>
      </c>
      <c r="W562">
        <v>0</v>
      </c>
      <c r="X562">
        <v>36820162</v>
      </c>
      <c r="Y562">
        <v>0.01</v>
      </c>
      <c r="AA562">
        <v>734.5</v>
      </c>
      <c r="AB562">
        <v>0</v>
      </c>
      <c r="AC562">
        <v>0</v>
      </c>
      <c r="AD562">
        <v>0</v>
      </c>
      <c r="AE562">
        <v>734.5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0.01</v>
      </c>
      <c r="AU562" t="s">
        <v>3</v>
      </c>
      <c r="AV562">
        <v>0</v>
      </c>
      <c r="AW562">
        <v>2</v>
      </c>
      <c r="AX562">
        <v>47639412</v>
      </c>
      <c r="AY562">
        <v>1</v>
      </c>
      <c r="AZ562">
        <v>0</v>
      </c>
      <c r="BA562">
        <v>569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Y562*Source!I309</f>
        <v>2.5000000000000001E-4</v>
      </c>
      <c r="CY562">
        <f t="shared" si="67"/>
        <v>734.5</v>
      </c>
      <c r="CZ562">
        <f t="shared" si="68"/>
        <v>734.5</v>
      </c>
      <c r="DA562">
        <f t="shared" si="69"/>
        <v>1</v>
      </c>
      <c r="DB562">
        <f t="shared" si="70"/>
        <v>7.35</v>
      </c>
      <c r="DC562">
        <f t="shared" si="71"/>
        <v>0</v>
      </c>
    </row>
    <row r="563" spans="1:107" x14ac:dyDescent="0.2">
      <c r="A563">
        <f>ROW(Source!A309)</f>
        <v>309</v>
      </c>
      <c r="B563">
        <v>47641669</v>
      </c>
      <c r="C563">
        <v>47639399</v>
      </c>
      <c r="D563">
        <v>36807097</v>
      </c>
      <c r="E563">
        <v>1</v>
      </c>
      <c r="F563">
        <v>1</v>
      </c>
      <c r="G563">
        <v>1</v>
      </c>
      <c r="H563">
        <v>3</v>
      </c>
      <c r="I563" t="s">
        <v>242</v>
      </c>
      <c r="J563" t="s">
        <v>244</v>
      </c>
      <c r="K563" t="s">
        <v>367</v>
      </c>
      <c r="L563">
        <v>1339</v>
      </c>
      <c r="N563">
        <v>1007</v>
      </c>
      <c r="O563" t="s">
        <v>50</v>
      </c>
      <c r="P563" t="s">
        <v>50</v>
      </c>
      <c r="Q563">
        <v>1</v>
      </c>
      <c r="W563">
        <v>0</v>
      </c>
      <c r="X563">
        <v>1329812617</v>
      </c>
      <c r="Y563">
        <v>101.5</v>
      </c>
      <c r="AA563">
        <v>665</v>
      </c>
      <c r="AB563">
        <v>0</v>
      </c>
      <c r="AC563">
        <v>0</v>
      </c>
      <c r="AD563">
        <v>0</v>
      </c>
      <c r="AE563">
        <v>665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0</v>
      </c>
      <c r="AP563">
        <v>0</v>
      </c>
      <c r="AQ563">
        <v>0</v>
      </c>
      <c r="AR563">
        <v>0</v>
      </c>
      <c r="AS563" t="s">
        <v>3</v>
      </c>
      <c r="AT563">
        <v>101.5</v>
      </c>
      <c r="AU563" t="s">
        <v>3</v>
      </c>
      <c r="AV563">
        <v>0</v>
      </c>
      <c r="AW563">
        <v>1</v>
      </c>
      <c r="AX563">
        <v>-1</v>
      </c>
      <c r="AY563">
        <v>0</v>
      </c>
      <c r="AZ563">
        <v>0</v>
      </c>
      <c r="BA563" t="s">
        <v>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Y563*Source!I309</f>
        <v>2.5375000000000001</v>
      </c>
      <c r="CY563">
        <f t="shared" si="67"/>
        <v>665</v>
      </c>
      <c r="CZ563">
        <f t="shared" si="68"/>
        <v>665</v>
      </c>
      <c r="DA563">
        <f t="shared" si="69"/>
        <v>1</v>
      </c>
      <c r="DB563">
        <f t="shared" si="70"/>
        <v>67497.5</v>
      </c>
      <c r="DC563">
        <f t="shared" si="71"/>
        <v>0</v>
      </c>
    </row>
    <row r="564" spans="1:107" x14ac:dyDescent="0.2">
      <c r="A564">
        <f>ROW(Source!A309)</f>
        <v>309</v>
      </c>
      <c r="B564">
        <v>47641669</v>
      </c>
      <c r="C564">
        <v>47639399</v>
      </c>
      <c r="D564">
        <v>36825646</v>
      </c>
      <c r="E564">
        <v>1</v>
      </c>
      <c r="F564">
        <v>1</v>
      </c>
      <c r="G564">
        <v>1</v>
      </c>
      <c r="H564">
        <v>3</v>
      </c>
      <c r="I564" t="s">
        <v>811</v>
      </c>
      <c r="J564" t="s">
        <v>812</v>
      </c>
      <c r="K564" t="s">
        <v>813</v>
      </c>
      <c r="L564">
        <v>1348</v>
      </c>
      <c r="N564">
        <v>1009</v>
      </c>
      <c r="O564" t="s">
        <v>19</v>
      </c>
      <c r="P564" t="s">
        <v>19</v>
      </c>
      <c r="Q564">
        <v>1000</v>
      </c>
      <c r="W564">
        <v>0</v>
      </c>
      <c r="X564">
        <v>-1396314973</v>
      </c>
      <c r="Y564">
        <v>1.0200000000000001E-2</v>
      </c>
      <c r="AA564">
        <v>4455.2</v>
      </c>
      <c r="AB564">
        <v>0</v>
      </c>
      <c r="AC564">
        <v>0</v>
      </c>
      <c r="AD564">
        <v>0</v>
      </c>
      <c r="AE564">
        <v>4455.2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3</v>
      </c>
      <c r="AT564">
        <v>1.0200000000000001E-2</v>
      </c>
      <c r="AU564" t="s">
        <v>3</v>
      </c>
      <c r="AV564">
        <v>0</v>
      </c>
      <c r="AW564">
        <v>2</v>
      </c>
      <c r="AX564">
        <v>47639414</v>
      </c>
      <c r="AY564">
        <v>1</v>
      </c>
      <c r="AZ564">
        <v>0</v>
      </c>
      <c r="BA564">
        <v>571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Y564*Source!I309</f>
        <v>2.5500000000000002E-4</v>
      </c>
      <c r="CY564">
        <f t="shared" si="67"/>
        <v>4455.2</v>
      </c>
      <c r="CZ564">
        <f t="shared" si="68"/>
        <v>4455.2</v>
      </c>
      <c r="DA564">
        <f t="shared" si="69"/>
        <v>1</v>
      </c>
      <c r="DB564">
        <f t="shared" si="70"/>
        <v>45.44</v>
      </c>
      <c r="DC564">
        <f t="shared" si="71"/>
        <v>0</v>
      </c>
    </row>
    <row r="565" spans="1:107" x14ac:dyDescent="0.2">
      <c r="A565">
        <f>ROW(Source!A309)</f>
        <v>309</v>
      </c>
      <c r="B565">
        <v>47641669</v>
      </c>
      <c r="C565">
        <v>47639399</v>
      </c>
      <c r="D565">
        <v>36826671</v>
      </c>
      <c r="E565">
        <v>1</v>
      </c>
      <c r="F565">
        <v>1</v>
      </c>
      <c r="G565">
        <v>1</v>
      </c>
      <c r="H565">
        <v>3</v>
      </c>
      <c r="I565" t="s">
        <v>369</v>
      </c>
      <c r="J565" t="s">
        <v>371</v>
      </c>
      <c r="K565" t="s">
        <v>373</v>
      </c>
      <c r="L565">
        <v>1348</v>
      </c>
      <c r="N565">
        <v>1009</v>
      </c>
      <c r="O565" t="s">
        <v>19</v>
      </c>
      <c r="P565" t="s">
        <v>19</v>
      </c>
      <c r="Q565">
        <v>1000</v>
      </c>
      <c r="W565">
        <v>0</v>
      </c>
      <c r="X565">
        <v>-1610259268</v>
      </c>
      <c r="Y565">
        <v>0.22800000000000001</v>
      </c>
      <c r="AA565">
        <v>5650</v>
      </c>
      <c r="AB565">
        <v>0</v>
      </c>
      <c r="AC565">
        <v>0</v>
      </c>
      <c r="AD565">
        <v>0</v>
      </c>
      <c r="AE565">
        <v>5650</v>
      </c>
      <c r="AF565">
        <v>0</v>
      </c>
      <c r="AG565">
        <v>0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0</v>
      </c>
      <c r="AP565">
        <v>0</v>
      </c>
      <c r="AQ565">
        <v>0</v>
      </c>
      <c r="AR565">
        <v>0</v>
      </c>
      <c r="AS565" t="s">
        <v>3</v>
      </c>
      <c r="AT565">
        <v>0.22800000000000001</v>
      </c>
      <c r="AU565" t="s">
        <v>3</v>
      </c>
      <c r="AV565">
        <v>0</v>
      </c>
      <c r="AW565">
        <v>1</v>
      </c>
      <c r="AX565">
        <v>-1</v>
      </c>
      <c r="AY565">
        <v>0</v>
      </c>
      <c r="AZ565">
        <v>0</v>
      </c>
      <c r="BA565" t="s">
        <v>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Y565*Source!I309</f>
        <v>5.7000000000000002E-3</v>
      </c>
      <c r="CY565">
        <f t="shared" si="67"/>
        <v>5650</v>
      </c>
      <c r="CZ565">
        <f t="shared" si="68"/>
        <v>5650</v>
      </c>
      <c r="DA565">
        <f t="shared" si="69"/>
        <v>1</v>
      </c>
      <c r="DB565">
        <f t="shared" si="70"/>
        <v>1288.2</v>
      </c>
      <c r="DC565">
        <f t="shared" si="71"/>
        <v>0</v>
      </c>
    </row>
    <row r="566" spans="1:107" x14ac:dyDescent="0.2">
      <c r="A566">
        <f>ROW(Source!A309)</f>
        <v>309</v>
      </c>
      <c r="B566">
        <v>47641669</v>
      </c>
      <c r="C566">
        <v>47639399</v>
      </c>
      <c r="D566">
        <v>36826671</v>
      </c>
      <c r="E566">
        <v>1</v>
      </c>
      <c r="F566">
        <v>1</v>
      </c>
      <c r="G566">
        <v>1</v>
      </c>
      <c r="H566">
        <v>3</v>
      </c>
      <c r="I566" t="s">
        <v>369</v>
      </c>
      <c r="J566" t="s">
        <v>371</v>
      </c>
      <c r="K566" t="s">
        <v>370</v>
      </c>
      <c r="L566">
        <v>1348</v>
      </c>
      <c r="N566">
        <v>1009</v>
      </c>
      <c r="O566" t="s">
        <v>19</v>
      </c>
      <c r="P566" t="s">
        <v>19</v>
      </c>
      <c r="Q566">
        <v>1000</v>
      </c>
      <c r="W566">
        <v>0</v>
      </c>
      <c r="X566">
        <v>-1996811505</v>
      </c>
      <c r="Y566">
        <v>7.2380000000000004</v>
      </c>
      <c r="AA566">
        <v>5650</v>
      </c>
      <c r="AB566">
        <v>0</v>
      </c>
      <c r="AC566">
        <v>0</v>
      </c>
      <c r="AD566">
        <v>0</v>
      </c>
      <c r="AE566">
        <v>5650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0</v>
      </c>
      <c r="AP566">
        <v>0</v>
      </c>
      <c r="AQ566">
        <v>0</v>
      </c>
      <c r="AR566">
        <v>0</v>
      </c>
      <c r="AS566" t="s">
        <v>3</v>
      </c>
      <c r="AT566">
        <v>7.2380000000000004</v>
      </c>
      <c r="AU566" t="s">
        <v>3</v>
      </c>
      <c r="AV566">
        <v>0</v>
      </c>
      <c r="AW566">
        <v>1</v>
      </c>
      <c r="AX566">
        <v>-1</v>
      </c>
      <c r="AY566">
        <v>0</v>
      </c>
      <c r="AZ566">
        <v>0</v>
      </c>
      <c r="BA566" t="s">
        <v>3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Y566*Source!I309</f>
        <v>0.18095000000000003</v>
      </c>
      <c r="CY566">
        <f t="shared" si="67"/>
        <v>5650</v>
      </c>
      <c r="CZ566">
        <f t="shared" si="68"/>
        <v>5650</v>
      </c>
      <c r="DA566">
        <f t="shared" si="69"/>
        <v>1</v>
      </c>
      <c r="DB566">
        <f t="shared" si="70"/>
        <v>40894.699999999997</v>
      </c>
      <c r="DC566">
        <f t="shared" si="71"/>
        <v>0</v>
      </c>
    </row>
    <row r="567" spans="1:107" x14ac:dyDescent="0.2">
      <c r="A567">
        <f>ROW(Source!A309)</f>
        <v>309</v>
      </c>
      <c r="B567">
        <v>47641669</v>
      </c>
      <c r="C567">
        <v>47639399</v>
      </c>
      <c r="D567">
        <v>36830509</v>
      </c>
      <c r="E567">
        <v>1</v>
      </c>
      <c r="F567">
        <v>1</v>
      </c>
      <c r="G567">
        <v>1</v>
      </c>
      <c r="H567">
        <v>3</v>
      </c>
      <c r="I567" t="s">
        <v>996</v>
      </c>
      <c r="J567" t="s">
        <v>997</v>
      </c>
      <c r="K567" t="s">
        <v>998</v>
      </c>
      <c r="L567">
        <v>1339</v>
      </c>
      <c r="N567">
        <v>1007</v>
      </c>
      <c r="O567" t="s">
        <v>50</v>
      </c>
      <c r="P567" t="s">
        <v>50</v>
      </c>
      <c r="Q567">
        <v>1</v>
      </c>
      <c r="W567">
        <v>0</v>
      </c>
      <c r="X567">
        <v>-709960560</v>
      </c>
      <c r="Y567">
        <v>0.04</v>
      </c>
      <c r="AA567">
        <v>1056</v>
      </c>
      <c r="AB567">
        <v>0</v>
      </c>
      <c r="AC567">
        <v>0</v>
      </c>
      <c r="AD567">
        <v>0</v>
      </c>
      <c r="AE567">
        <v>1056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0.04</v>
      </c>
      <c r="AU567" t="s">
        <v>3</v>
      </c>
      <c r="AV567">
        <v>0</v>
      </c>
      <c r="AW567">
        <v>2</v>
      </c>
      <c r="AX567">
        <v>47639416</v>
      </c>
      <c r="AY567">
        <v>1</v>
      </c>
      <c r="AZ567">
        <v>0</v>
      </c>
      <c r="BA567">
        <v>573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Y567*Source!I309</f>
        <v>1E-3</v>
      </c>
      <c r="CY567">
        <f t="shared" si="67"/>
        <v>1056</v>
      </c>
      <c r="CZ567">
        <f t="shared" si="68"/>
        <v>1056</v>
      </c>
      <c r="DA567">
        <f t="shared" si="69"/>
        <v>1</v>
      </c>
      <c r="DB567">
        <f t="shared" si="70"/>
        <v>42.24</v>
      </c>
      <c r="DC567">
        <f t="shared" si="71"/>
        <v>0</v>
      </c>
    </row>
    <row r="568" spans="1:107" x14ac:dyDescent="0.2">
      <c r="A568">
        <f>ROW(Source!A309)</f>
        <v>309</v>
      </c>
      <c r="B568">
        <v>47641669</v>
      </c>
      <c r="C568">
        <v>47639399</v>
      </c>
      <c r="D568">
        <v>36831734</v>
      </c>
      <c r="E568">
        <v>1</v>
      </c>
      <c r="F568">
        <v>1</v>
      </c>
      <c r="G568">
        <v>1</v>
      </c>
      <c r="H568">
        <v>3</v>
      </c>
      <c r="I568" t="s">
        <v>999</v>
      </c>
      <c r="J568" t="s">
        <v>1000</v>
      </c>
      <c r="K568" t="s">
        <v>1001</v>
      </c>
      <c r="L568">
        <v>1327</v>
      </c>
      <c r="N568">
        <v>1005</v>
      </c>
      <c r="O568" t="s">
        <v>399</v>
      </c>
      <c r="P568" t="s">
        <v>399</v>
      </c>
      <c r="Q568">
        <v>1</v>
      </c>
      <c r="W568">
        <v>0</v>
      </c>
      <c r="X568">
        <v>-2064955635</v>
      </c>
      <c r="Y568">
        <v>3.6</v>
      </c>
      <c r="AA568">
        <v>57.63</v>
      </c>
      <c r="AB568">
        <v>0</v>
      </c>
      <c r="AC568">
        <v>0</v>
      </c>
      <c r="AD568">
        <v>0</v>
      </c>
      <c r="AE568">
        <v>57.63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3.6</v>
      </c>
      <c r="AU568" t="s">
        <v>3</v>
      </c>
      <c r="AV568">
        <v>0</v>
      </c>
      <c r="AW568">
        <v>2</v>
      </c>
      <c r="AX568">
        <v>47639417</v>
      </c>
      <c r="AY568">
        <v>1</v>
      </c>
      <c r="AZ568">
        <v>0</v>
      </c>
      <c r="BA568">
        <v>574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Y568*Source!I309</f>
        <v>9.0000000000000011E-2</v>
      </c>
      <c r="CY568">
        <f t="shared" si="67"/>
        <v>57.63</v>
      </c>
      <c r="CZ568">
        <f t="shared" si="68"/>
        <v>57.63</v>
      </c>
      <c r="DA568">
        <f t="shared" si="69"/>
        <v>1</v>
      </c>
      <c r="DB568">
        <f t="shared" si="70"/>
        <v>207.47</v>
      </c>
      <c r="DC568">
        <f t="shared" si="71"/>
        <v>0</v>
      </c>
    </row>
    <row r="569" spans="1:107" x14ac:dyDescent="0.2">
      <c r="A569">
        <f>ROW(Source!A316)</f>
        <v>316</v>
      </c>
      <c r="B569">
        <v>47636896</v>
      </c>
      <c r="C569">
        <v>47639436</v>
      </c>
      <c r="D569">
        <v>37064928</v>
      </c>
      <c r="E569">
        <v>1</v>
      </c>
      <c r="F569">
        <v>1</v>
      </c>
      <c r="G569">
        <v>1</v>
      </c>
      <c r="H569">
        <v>1</v>
      </c>
      <c r="I569" t="s">
        <v>823</v>
      </c>
      <c r="J569" t="s">
        <v>3</v>
      </c>
      <c r="K569" t="s">
        <v>824</v>
      </c>
      <c r="L569">
        <v>1191</v>
      </c>
      <c r="N569">
        <v>1013</v>
      </c>
      <c r="O569" t="s">
        <v>770</v>
      </c>
      <c r="P569" t="s">
        <v>770</v>
      </c>
      <c r="Q569">
        <v>1</v>
      </c>
      <c r="W569">
        <v>0</v>
      </c>
      <c r="X569">
        <v>145020957</v>
      </c>
      <c r="Y569">
        <v>347.81749999999994</v>
      </c>
      <c r="AA569">
        <v>0</v>
      </c>
      <c r="AB569">
        <v>0</v>
      </c>
      <c r="AC569">
        <v>0</v>
      </c>
      <c r="AD569">
        <v>9.07</v>
      </c>
      <c r="AE569">
        <v>0</v>
      </c>
      <c r="AF569">
        <v>0</v>
      </c>
      <c r="AG569">
        <v>0</v>
      </c>
      <c r="AH569">
        <v>9.07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3</v>
      </c>
      <c r="AT569">
        <v>263</v>
      </c>
      <c r="AU569" t="s">
        <v>196</v>
      </c>
      <c r="AV569">
        <v>1</v>
      </c>
      <c r="AW569">
        <v>2</v>
      </c>
      <c r="AX569">
        <v>47639437</v>
      </c>
      <c r="AY569">
        <v>1</v>
      </c>
      <c r="AZ569">
        <v>0</v>
      </c>
      <c r="BA569">
        <v>575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Y569*Source!I316</f>
        <v>4.9459648499999993</v>
      </c>
      <c r="CY569">
        <f>AD569</f>
        <v>9.07</v>
      </c>
      <c r="CZ569">
        <f>AH569</f>
        <v>9.07</v>
      </c>
      <c r="DA569">
        <f>AL569</f>
        <v>1</v>
      </c>
      <c r="DB569">
        <f>ROUND(((ROUND(AT569*CZ569,2)*1.15)*1.15),6)</f>
        <v>3154.7047250000001</v>
      </c>
      <c r="DC569">
        <f>ROUND(((ROUND(AT569*AG569,2)*1.15)*1.15),6)</f>
        <v>0</v>
      </c>
    </row>
    <row r="570" spans="1:107" x14ac:dyDescent="0.2">
      <c r="A570">
        <f>ROW(Source!A316)</f>
        <v>316</v>
      </c>
      <c r="B570">
        <v>47636896</v>
      </c>
      <c r="C570">
        <v>47639436</v>
      </c>
      <c r="D570">
        <v>37064876</v>
      </c>
      <c r="E570">
        <v>1</v>
      </c>
      <c r="F570">
        <v>1</v>
      </c>
      <c r="G570">
        <v>1</v>
      </c>
      <c r="H570">
        <v>1</v>
      </c>
      <c r="I570" t="s">
        <v>771</v>
      </c>
      <c r="J570" t="s">
        <v>3</v>
      </c>
      <c r="K570" t="s">
        <v>772</v>
      </c>
      <c r="L570">
        <v>1191</v>
      </c>
      <c r="N570">
        <v>1013</v>
      </c>
      <c r="O570" t="s">
        <v>770</v>
      </c>
      <c r="P570" t="s">
        <v>770</v>
      </c>
      <c r="Q570">
        <v>1</v>
      </c>
      <c r="W570">
        <v>0</v>
      </c>
      <c r="X570">
        <v>-1417349443</v>
      </c>
      <c r="Y570">
        <v>0.44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0.44</v>
      </c>
      <c r="AU570" t="s">
        <v>3</v>
      </c>
      <c r="AV570">
        <v>2</v>
      </c>
      <c r="AW570">
        <v>2</v>
      </c>
      <c r="AX570">
        <v>47639438</v>
      </c>
      <c r="AY570">
        <v>1</v>
      </c>
      <c r="AZ570">
        <v>2048</v>
      </c>
      <c r="BA570">
        <v>576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Y570*Source!I316</f>
        <v>6.2567999999999999E-3</v>
      </c>
      <c r="CY570">
        <f>AD570</f>
        <v>0</v>
      </c>
      <c r="CZ570">
        <f>AH570</f>
        <v>0</v>
      </c>
      <c r="DA570">
        <f>AL570</f>
        <v>1</v>
      </c>
      <c r="DB570">
        <f>ROUND(ROUND(AT570*CZ570,2),6)</f>
        <v>0</v>
      </c>
      <c r="DC570">
        <f>ROUND(ROUND(AT570*AG570,2),6)</f>
        <v>0</v>
      </c>
    </row>
    <row r="571" spans="1:107" x14ac:dyDescent="0.2">
      <c r="A571">
        <f>ROW(Source!A316)</f>
        <v>316</v>
      </c>
      <c r="B571">
        <v>47636896</v>
      </c>
      <c r="C571">
        <v>47639436</v>
      </c>
      <c r="D571">
        <v>36882041</v>
      </c>
      <c r="E571">
        <v>1</v>
      </c>
      <c r="F571">
        <v>1</v>
      </c>
      <c r="G571">
        <v>1</v>
      </c>
      <c r="H571">
        <v>2</v>
      </c>
      <c r="I571" t="s">
        <v>1002</v>
      </c>
      <c r="J571" t="s">
        <v>1003</v>
      </c>
      <c r="K571" t="s">
        <v>1004</v>
      </c>
      <c r="L571">
        <v>1368</v>
      </c>
      <c r="N571">
        <v>1011</v>
      </c>
      <c r="O571" t="s">
        <v>776</v>
      </c>
      <c r="P571" t="s">
        <v>776</v>
      </c>
      <c r="Q571">
        <v>1</v>
      </c>
      <c r="W571">
        <v>0</v>
      </c>
      <c r="X571">
        <v>533973013</v>
      </c>
      <c r="Y571">
        <v>0.25874999999999998</v>
      </c>
      <c r="AA571">
        <v>0</v>
      </c>
      <c r="AB571">
        <v>765.21</v>
      </c>
      <c r="AC571">
        <v>13.5</v>
      </c>
      <c r="AD571">
        <v>0</v>
      </c>
      <c r="AE571">
        <v>0</v>
      </c>
      <c r="AF571">
        <v>765.21</v>
      </c>
      <c r="AG571">
        <v>13.5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0.18</v>
      </c>
      <c r="AU571" t="s">
        <v>348</v>
      </c>
      <c r="AV571">
        <v>0</v>
      </c>
      <c r="AW571">
        <v>2</v>
      </c>
      <c r="AX571">
        <v>47639439</v>
      </c>
      <c r="AY571">
        <v>1</v>
      </c>
      <c r="AZ571">
        <v>0</v>
      </c>
      <c r="BA571">
        <v>577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Y571*Source!I316</f>
        <v>3.6794249999999996E-3</v>
      </c>
      <c r="CY571">
        <f>AB571</f>
        <v>765.21</v>
      </c>
      <c r="CZ571">
        <f>AF571</f>
        <v>765.21</v>
      </c>
      <c r="DA571">
        <f>AJ571</f>
        <v>1</v>
      </c>
      <c r="DB571">
        <f>ROUND(((ROUND(AT571*CZ571,2)*1.15)*1.25),6)</f>
        <v>198.00125</v>
      </c>
      <c r="DC571">
        <f>ROUND(((ROUND(AT571*AG571,2)*1.15)*1.25),6)</f>
        <v>3.493125</v>
      </c>
    </row>
    <row r="572" spans="1:107" x14ac:dyDescent="0.2">
      <c r="A572">
        <f>ROW(Source!A316)</f>
        <v>316</v>
      </c>
      <c r="B572">
        <v>47636896</v>
      </c>
      <c r="C572">
        <v>47639436</v>
      </c>
      <c r="D572">
        <v>36883554</v>
      </c>
      <c r="E572">
        <v>1</v>
      </c>
      <c r="F572">
        <v>1</v>
      </c>
      <c r="G572">
        <v>1</v>
      </c>
      <c r="H572">
        <v>2</v>
      </c>
      <c r="I572" t="s">
        <v>780</v>
      </c>
      <c r="J572" t="s">
        <v>781</v>
      </c>
      <c r="K572" t="s">
        <v>782</v>
      </c>
      <c r="L572">
        <v>1368</v>
      </c>
      <c r="N572">
        <v>1011</v>
      </c>
      <c r="O572" t="s">
        <v>776</v>
      </c>
      <c r="P572" t="s">
        <v>776</v>
      </c>
      <c r="Q572">
        <v>1</v>
      </c>
      <c r="W572">
        <v>0</v>
      </c>
      <c r="X572">
        <v>1372534845</v>
      </c>
      <c r="Y572">
        <v>0.37374999999999997</v>
      </c>
      <c r="AA572">
        <v>0</v>
      </c>
      <c r="AB572">
        <v>65.709999999999994</v>
      </c>
      <c r="AC572">
        <v>11.6</v>
      </c>
      <c r="AD572">
        <v>0</v>
      </c>
      <c r="AE572">
        <v>0</v>
      </c>
      <c r="AF572">
        <v>65.709999999999994</v>
      </c>
      <c r="AG572">
        <v>11.6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3</v>
      </c>
      <c r="AT572">
        <v>0.26</v>
      </c>
      <c r="AU572" t="s">
        <v>348</v>
      </c>
      <c r="AV572">
        <v>0</v>
      </c>
      <c r="AW572">
        <v>2</v>
      </c>
      <c r="AX572">
        <v>47639440</v>
      </c>
      <c r="AY572">
        <v>1</v>
      </c>
      <c r="AZ572">
        <v>0</v>
      </c>
      <c r="BA572">
        <v>578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Y572*Source!I316</f>
        <v>5.3147249999999993E-3</v>
      </c>
      <c r="CY572">
        <f>AB572</f>
        <v>65.709999999999994</v>
      </c>
      <c r="CZ572">
        <f>AF572</f>
        <v>65.709999999999994</v>
      </c>
      <c r="DA572">
        <f>AJ572</f>
        <v>1</v>
      </c>
      <c r="DB572">
        <f>ROUND(((ROUND(AT572*CZ572,2)*1.15)*1.25),6)</f>
        <v>24.552499999999998</v>
      </c>
      <c r="DC572">
        <f>ROUND(((ROUND(AT572*AG572,2)*1.15)*1.25),6)</f>
        <v>4.3412499999999996</v>
      </c>
    </row>
    <row r="573" spans="1:107" x14ac:dyDescent="0.2">
      <c r="A573">
        <f>ROW(Source!A316)</f>
        <v>316</v>
      </c>
      <c r="B573">
        <v>47636896</v>
      </c>
      <c r="C573">
        <v>47639436</v>
      </c>
      <c r="D573">
        <v>46010390</v>
      </c>
      <c r="E573">
        <v>1</v>
      </c>
      <c r="F573">
        <v>1</v>
      </c>
      <c r="G573">
        <v>1</v>
      </c>
      <c r="H573">
        <v>3</v>
      </c>
      <c r="I573" t="s">
        <v>379</v>
      </c>
      <c r="J573" t="s">
        <v>381</v>
      </c>
      <c r="K573" t="s">
        <v>380</v>
      </c>
      <c r="L573">
        <v>1348</v>
      </c>
      <c r="N573">
        <v>1009</v>
      </c>
      <c r="O573" t="s">
        <v>19</v>
      </c>
      <c r="P573" t="s">
        <v>19</v>
      </c>
      <c r="Q573">
        <v>1000</v>
      </c>
      <c r="W573">
        <v>0</v>
      </c>
      <c r="X573">
        <v>-1264958911</v>
      </c>
      <c r="Y573">
        <v>1</v>
      </c>
      <c r="AA573">
        <v>13568.69</v>
      </c>
      <c r="AB573">
        <v>0</v>
      </c>
      <c r="AC573">
        <v>0</v>
      </c>
      <c r="AD573">
        <v>0</v>
      </c>
      <c r="AE573">
        <v>13568.69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0</v>
      </c>
      <c r="AP573">
        <v>0</v>
      </c>
      <c r="AQ573">
        <v>0</v>
      </c>
      <c r="AR573">
        <v>0</v>
      </c>
      <c r="AS573" t="s">
        <v>3</v>
      </c>
      <c r="AT573">
        <v>1</v>
      </c>
      <c r="AU573" t="s">
        <v>3</v>
      </c>
      <c r="AV573">
        <v>0</v>
      </c>
      <c r="AW573">
        <v>1</v>
      </c>
      <c r="AX573">
        <v>-1</v>
      </c>
      <c r="AY573">
        <v>0</v>
      </c>
      <c r="AZ573">
        <v>0</v>
      </c>
      <c r="BA573" t="s">
        <v>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Y573*Source!I316</f>
        <v>1.422E-2</v>
      </c>
      <c r="CY573">
        <f>AA573</f>
        <v>13568.69</v>
      </c>
      <c r="CZ573">
        <f>AE573</f>
        <v>13568.69</v>
      </c>
      <c r="DA573">
        <f>AI573</f>
        <v>1</v>
      </c>
      <c r="DB573">
        <f>ROUND(ROUND(AT573*CZ573,2),6)</f>
        <v>13568.69</v>
      </c>
      <c r="DC573">
        <f>ROUND(ROUND(AT573*AG573,2),6)</f>
        <v>0</v>
      </c>
    </row>
    <row r="574" spans="1:107" x14ac:dyDescent="0.2">
      <c r="A574">
        <f>ROW(Source!A317)</f>
        <v>317</v>
      </c>
      <c r="B574">
        <v>47641669</v>
      </c>
      <c r="C574">
        <v>47639436</v>
      </c>
      <c r="D574">
        <v>37064928</v>
      </c>
      <c r="E574">
        <v>1</v>
      </c>
      <c r="F574">
        <v>1</v>
      </c>
      <c r="G574">
        <v>1</v>
      </c>
      <c r="H574">
        <v>1</v>
      </c>
      <c r="I574" t="s">
        <v>823</v>
      </c>
      <c r="J574" t="s">
        <v>3</v>
      </c>
      <c r="K574" t="s">
        <v>824</v>
      </c>
      <c r="L574">
        <v>1191</v>
      </c>
      <c r="N574">
        <v>1013</v>
      </c>
      <c r="O574" t="s">
        <v>770</v>
      </c>
      <c r="P574" t="s">
        <v>770</v>
      </c>
      <c r="Q574">
        <v>1</v>
      </c>
      <c r="W574">
        <v>0</v>
      </c>
      <c r="X574">
        <v>145020957</v>
      </c>
      <c r="Y574">
        <v>347.81749999999994</v>
      </c>
      <c r="AA574">
        <v>0</v>
      </c>
      <c r="AB574">
        <v>0</v>
      </c>
      <c r="AC574">
        <v>0</v>
      </c>
      <c r="AD574">
        <v>9.07</v>
      </c>
      <c r="AE574">
        <v>0</v>
      </c>
      <c r="AF574">
        <v>0</v>
      </c>
      <c r="AG574">
        <v>0</v>
      </c>
      <c r="AH574">
        <v>9.07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3</v>
      </c>
      <c r="AT574">
        <v>263</v>
      </c>
      <c r="AU574" t="s">
        <v>196</v>
      </c>
      <c r="AV574">
        <v>1</v>
      </c>
      <c r="AW574">
        <v>2</v>
      </c>
      <c r="AX574">
        <v>47639437</v>
      </c>
      <c r="AY574">
        <v>1</v>
      </c>
      <c r="AZ574">
        <v>0</v>
      </c>
      <c r="BA574">
        <v>580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Y574*Source!I317</f>
        <v>4.9459648499999993</v>
      </c>
      <c r="CY574">
        <f>AD574</f>
        <v>9.07</v>
      </c>
      <c r="CZ574">
        <f>AH574</f>
        <v>9.07</v>
      </c>
      <c r="DA574">
        <f>AL574</f>
        <v>1</v>
      </c>
      <c r="DB574">
        <f>ROUND(((ROUND(AT574*CZ574,2)*1.15)*1.15),6)</f>
        <v>3154.7047250000001</v>
      </c>
      <c r="DC574">
        <f>ROUND(((ROUND(AT574*AG574,2)*1.15)*1.15),6)</f>
        <v>0</v>
      </c>
    </row>
    <row r="575" spans="1:107" x14ac:dyDescent="0.2">
      <c r="A575">
        <f>ROW(Source!A317)</f>
        <v>317</v>
      </c>
      <c r="B575">
        <v>47641669</v>
      </c>
      <c r="C575">
        <v>47639436</v>
      </c>
      <c r="D575">
        <v>37064876</v>
      </c>
      <c r="E575">
        <v>1</v>
      </c>
      <c r="F575">
        <v>1</v>
      </c>
      <c r="G575">
        <v>1</v>
      </c>
      <c r="H575">
        <v>1</v>
      </c>
      <c r="I575" t="s">
        <v>771</v>
      </c>
      <c r="J575" t="s">
        <v>3</v>
      </c>
      <c r="K575" t="s">
        <v>772</v>
      </c>
      <c r="L575">
        <v>1191</v>
      </c>
      <c r="N575">
        <v>1013</v>
      </c>
      <c r="O575" t="s">
        <v>770</v>
      </c>
      <c r="P575" t="s">
        <v>770</v>
      </c>
      <c r="Q575">
        <v>1</v>
      </c>
      <c r="W575">
        <v>0</v>
      </c>
      <c r="X575">
        <v>-1417349443</v>
      </c>
      <c r="Y575">
        <v>0.44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0.44</v>
      </c>
      <c r="AU575" t="s">
        <v>3</v>
      </c>
      <c r="AV575">
        <v>2</v>
      </c>
      <c r="AW575">
        <v>2</v>
      </c>
      <c r="AX575">
        <v>47639438</v>
      </c>
      <c r="AY575">
        <v>1</v>
      </c>
      <c r="AZ575">
        <v>2048</v>
      </c>
      <c r="BA575">
        <v>581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Y575*Source!I317</f>
        <v>6.2567999999999999E-3</v>
      </c>
      <c r="CY575">
        <f>AD575</f>
        <v>0</v>
      </c>
      <c r="CZ575">
        <f>AH575</f>
        <v>0</v>
      </c>
      <c r="DA575">
        <f>AL575</f>
        <v>1</v>
      </c>
      <c r="DB575">
        <f>ROUND(ROUND(AT575*CZ575,2),6)</f>
        <v>0</v>
      </c>
      <c r="DC575">
        <f>ROUND(ROUND(AT575*AG575,2),6)</f>
        <v>0</v>
      </c>
    </row>
    <row r="576" spans="1:107" x14ac:dyDescent="0.2">
      <c r="A576">
        <f>ROW(Source!A317)</f>
        <v>317</v>
      </c>
      <c r="B576">
        <v>47641669</v>
      </c>
      <c r="C576">
        <v>47639436</v>
      </c>
      <c r="D576">
        <v>36882041</v>
      </c>
      <c r="E576">
        <v>1</v>
      </c>
      <c r="F576">
        <v>1</v>
      </c>
      <c r="G576">
        <v>1</v>
      </c>
      <c r="H576">
        <v>2</v>
      </c>
      <c r="I576" t="s">
        <v>1002</v>
      </c>
      <c r="J576" t="s">
        <v>1003</v>
      </c>
      <c r="K576" t="s">
        <v>1004</v>
      </c>
      <c r="L576">
        <v>1368</v>
      </c>
      <c r="N576">
        <v>1011</v>
      </c>
      <c r="O576" t="s">
        <v>776</v>
      </c>
      <c r="P576" t="s">
        <v>776</v>
      </c>
      <c r="Q576">
        <v>1</v>
      </c>
      <c r="W576">
        <v>0</v>
      </c>
      <c r="X576">
        <v>533973013</v>
      </c>
      <c r="Y576">
        <v>0.25874999999999998</v>
      </c>
      <c r="AA576">
        <v>0</v>
      </c>
      <c r="AB576">
        <v>765.21</v>
      </c>
      <c r="AC576">
        <v>13.5</v>
      </c>
      <c r="AD576">
        <v>0</v>
      </c>
      <c r="AE576">
        <v>0</v>
      </c>
      <c r="AF576">
        <v>765.21</v>
      </c>
      <c r="AG576">
        <v>13.5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3</v>
      </c>
      <c r="AT576">
        <v>0.18</v>
      </c>
      <c r="AU576" t="s">
        <v>348</v>
      </c>
      <c r="AV576">
        <v>0</v>
      </c>
      <c r="AW576">
        <v>2</v>
      </c>
      <c r="AX576">
        <v>47639439</v>
      </c>
      <c r="AY576">
        <v>1</v>
      </c>
      <c r="AZ576">
        <v>0</v>
      </c>
      <c r="BA576">
        <v>582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Y576*Source!I317</f>
        <v>3.6794249999999996E-3</v>
      </c>
      <c r="CY576">
        <f>AB576</f>
        <v>765.21</v>
      </c>
      <c r="CZ576">
        <f>AF576</f>
        <v>765.21</v>
      </c>
      <c r="DA576">
        <f>AJ576</f>
        <v>1</v>
      </c>
      <c r="DB576">
        <f>ROUND(((ROUND(AT576*CZ576,2)*1.15)*1.25),6)</f>
        <v>198.00125</v>
      </c>
      <c r="DC576">
        <f>ROUND(((ROUND(AT576*AG576,2)*1.15)*1.25),6)</f>
        <v>3.493125</v>
      </c>
    </row>
    <row r="577" spans="1:107" x14ac:dyDescent="0.2">
      <c r="A577">
        <f>ROW(Source!A317)</f>
        <v>317</v>
      </c>
      <c r="B577">
        <v>47641669</v>
      </c>
      <c r="C577">
        <v>47639436</v>
      </c>
      <c r="D577">
        <v>36883554</v>
      </c>
      <c r="E577">
        <v>1</v>
      </c>
      <c r="F577">
        <v>1</v>
      </c>
      <c r="G577">
        <v>1</v>
      </c>
      <c r="H577">
        <v>2</v>
      </c>
      <c r="I577" t="s">
        <v>780</v>
      </c>
      <c r="J577" t="s">
        <v>781</v>
      </c>
      <c r="K577" t="s">
        <v>782</v>
      </c>
      <c r="L577">
        <v>1368</v>
      </c>
      <c r="N577">
        <v>1011</v>
      </c>
      <c r="O577" t="s">
        <v>776</v>
      </c>
      <c r="P577" t="s">
        <v>776</v>
      </c>
      <c r="Q577">
        <v>1</v>
      </c>
      <c r="W577">
        <v>0</v>
      </c>
      <c r="X577">
        <v>1372534845</v>
      </c>
      <c r="Y577">
        <v>0.37374999999999997</v>
      </c>
      <c r="AA577">
        <v>0</v>
      </c>
      <c r="AB577">
        <v>65.709999999999994</v>
      </c>
      <c r="AC577">
        <v>11.6</v>
      </c>
      <c r="AD577">
        <v>0</v>
      </c>
      <c r="AE577">
        <v>0</v>
      </c>
      <c r="AF577">
        <v>65.709999999999994</v>
      </c>
      <c r="AG577">
        <v>11.6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3</v>
      </c>
      <c r="AT577">
        <v>0.26</v>
      </c>
      <c r="AU577" t="s">
        <v>348</v>
      </c>
      <c r="AV577">
        <v>0</v>
      </c>
      <c r="AW577">
        <v>2</v>
      </c>
      <c r="AX577">
        <v>47639440</v>
      </c>
      <c r="AY577">
        <v>1</v>
      </c>
      <c r="AZ577">
        <v>0</v>
      </c>
      <c r="BA577">
        <v>583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Y577*Source!I317</f>
        <v>5.3147249999999993E-3</v>
      </c>
      <c r="CY577">
        <f>AB577</f>
        <v>65.709999999999994</v>
      </c>
      <c r="CZ577">
        <f>AF577</f>
        <v>65.709999999999994</v>
      </c>
      <c r="DA577">
        <f>AJ577</f>
        <v>1</v>
      </c>
      <c r="DB577">
        <f>ROUND(((ROUND(AT577*CZ577,2)*1.15)*1.25),6)</f>
        <v>24.552499999999998</v>
      </c>
      <c r="DC577">
        <f>ROUND(((ROUND(AT577*AG577,2)*1.15)*1.25),6)</f>
        <v>4.3412499999999996</v>
      </c>
    </row>
    <row r="578" spans="1:107" x14ac:dyDescent="0.2">
      <c r="A578">
        <f>ROW(Source!A317)</f>
        <v>317</v>
      </c>
      <c r="B578">
        <v>47641669</v>
      </c>
      <c r="C578">
        <v>47639436</v>
      </c>
      <c r="D578">
        <v>46010390</v>
      </c>
      <c r="E578">
        <v>1</v>
      </c>
      <c r="F578">
        <v>1</v>
      </c>
      <c r="G578">
        <v>1</v>
      </c>
      <c r="H578">
        <v>3</v>
      </c>
      <c r="I578" t="s">
        <v>379</v>
      </c>
      <c r="J578" t="s">
        <v>381</v>
      </c>
      <c r="K578" t="s">
        <v>380</v>
      </c>
      <c r="L578">
        <v>1348</v>
      </c>
      <c r="N578">
        <v>1009</v>
      </c>
      <c r="O578" t="s">
        <v>19</v>
      </c>
      <c r="P578" t="s">
        <v>19</v>
      </c>
      <c r="Q578">
        <v>1000</v>
      </c>
      <c r="W578">
        <v>0</v>
      </c>
      <c r="X578">
        <v>-1264958911</v>
      </c>
      <c r="Y578">
        <v>1</v>
      </c>
      <c r="AA578">
        <v>13568.69</v>
      </c>
      <c r="AB578">
        <v>0</v>
      </c>
      <c r="AC578">
        <v>0</v>
      </c>
      <c r="AD578">
        <v>0</v>
      </c>
      <c r="AE578">
        <v>13568.69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0</v>
      </c>
      <c r="AP578">
        <v>0</v>
      </c>
      <c r="AQ578">
        <v>0</v>
      </c>
      <c r="AR578">
        <v>0</v>
      </c>
      <c r="AS578" t="s">
        <v>3</v>
      </c>
      <c r="AT578">
        <v>1</v>
      </c>
      <c r="AU578" t="s">
        <v>3</v>
      </c>
      <c r="AV578">
        <v>0</v>
      </c>
      <c r="AW578">
        <v>1</v>
      </c>
      <c r="AX578">
        <v>-1</v>
      </c>
      <c r="AY578">
        <v>0</v>
      </c>
      <c r="AZ578">
        <v>0</v>
      </c>
      <c r="BA578" t="s">
        <v>3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Y578*Source!I317</f>
        <v>1.422E-2</v>
      </c>
      <c r="CY578">
        <f>AA578</f>
        <v>13568.69</v>
      </c>
      <c r="CZ578">
        <f>AE578</f>
        <v>13568.69</v>
      </c>
      <c r="DA578">
        <f>AI578</f>
        <v>1</v>
      </c>
      <c r="DB578">
        <f>ROUND(ROUND(AT578*CZ578,2),6)</f>
        <v>13568.69</v>
      </c>
      <c r="DC578">
        <f>ROUND(ROUND(AT578*AG578,2),6)</f>
        <v>0</v>
      </c>
    </row>
    <row r="579" spans="1:107" x14ac:dyDescent="0.2">
      <c r="A579">
        <f>ROW(Source!A320)</f>
        <v>320</v>
      </c>
      <c r="B579">
        <v>47636896</v>
      </c>
      <c r="C579">
        <v>47639637</v>
      </c>
      <c r="D579">
        <v>37064878</v>
      </c>
      <c r="E579">
        <v>1</v>
      </c>
      <c r="F579">
        <v>1</v>
      </c>
      <c r="G579">
        <v>1</v>
      </c>
      <c r="H579">
        <v>1</v>
      </c>
      <c r="I579" t="s">
        <v>919</v>
      </c>
      <c r="J579" t="s">
        <v>3</v>
      </c>
      <c r="K579" t="s">
        <v>920</v>
      </c>
      <c r="L579">
        <v>1191</v>
      </c>
      <c r="N579">
        <v>1013</v>
      </c>
      <c r="O579" t="s">
        <v>770</v>
      </c>
      <c r="P579" t="s">
        <v>770</v>
      </c>
      <c r="Q579">
        <v>1</v>
      </c>
      <c r="W579">
        <v>0</v>
      </c>
      <c r="X579">
        <v>-1081351934</v>
      </c>
      <c r="Y579">
        <v>25.630049999999994</v>
      </c>
      <c r="AA579">
        <v>0</v>
      </c>
      <c r="AB579">
        <v>0</v>
      </c>
      <c r="AC579">
        <v>0</v>
      </c>
      <c r="AD579">
        <v>9.4</v>
      </c>
      <c r="AE579">
        <v>0</v>
      </c>
      <c r="AF579">
        <v>0</v>
      </c>
      <c r="AG579">
        <v>0</v>
      </c>
      <c r="AH579">
        <v>9.4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19.38</v>
      </c>
      <c r="AU579" t="s">
        <v>196</v>
      </c>
      <c r="AV579">
        <v>1</v>
      </c>
      <c r="AW579">
        <v>2</v>
      </c>
      <c r="AX579">
        <v>47639638</v>
      </c>
      <c r="AY579">
        <v>1</v>
      </c>
      <c r="AZ579">
        <v>0</v>
      </c>
      <c r="BA579">
        <v>585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Y579*Source!I320</f>
        <v>15.244753739999997</v>
      </c>
      <c r="CY579">
        <f>AD579</f>
        <v>9.4</v>
      </c>
      <c r="CZ579">
        <f>AH579</f>
        <v>9.4</v>
      </c>
      <c r="DA579">
        <f>AL579</f>
        <v>1</v>
      </c>
      <c r="DB579">
        <f>ROUND(((ROUND(AT579*CZ579,2)*1.15)*1.15),6)</f>
        <v>240.919825</v>
      </c>
      <c r="DC579">
        <f>ROUND(((ROUND(AT579*AG579,2)*1.15)*1.15),6)</f>
        <v>0</v>
      </c>
    </row>
    <row r="580" spans="1:107" x14ac:dyDescent="0.2">
      <c r="A580">
        <f>ROW(Source!A320)</f>
        <v>320</v>
      </c>
      <c r="B580">
        <v>47636896</v>
      </c>
      <c r="C580">
        <v>47639637</v>
      </c>
      <c r="D580">
        <v>37064876</v>
      </c>
      <c r="E580">
        <v>1</v>
      </c>
      <c r="F580">
        <v>1</v>
      </c>
      <c r="G580">
        <v>1</v>
      </c>
      <c r="H580">
        <v>1</v>
      </c>
      <c r="I580" t="s">
        <v>771</v>
      </c>
      <c r="J580" t="s">
        <v>3</v>
      </c>
      <c r="K580" t="s">
        <v>772</v>
      </c>
      <c r="L580">
        <v>1191</v>
      </c>
      <c r="N580">
        <v>1013</v>
      </c>
      <c r="O580" t="s">
        <v>770</v>
      </c>
      <c r="P580" t="s">
        <v>770</v>
      </c>
      <c r="Q580">
        <v>1</v>
      </c>
      <c r="W580">
        <v>0</v>
      </c>
      <c r="X580">
        <v>-1417349443</v>
      </c>
      <c r="Y580">
        <v>1.47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3</v>
      </c>
      <c r="AT580">
        <v>1.47</v>
      </c>
      <c r="AU580" t="s">
        <v>3</v>
      </c>
      <c r="AV580">
        <v>2</v>
      </c>
      <c r="AW580">
        <v>2</v>
      </c>
      <c r="AX580">
        <v>47639639</v>
      </c>
      <c r="AY580">
        <v>1</v>
      </c>
      <c r="AZ580">
        <v>2048</v>
      </c>
      <c r="BA580">
        <v>586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Y580*Source!I320</f>
        <v>0.87435600000000002</v>
      </c>
      <c r="CY580">
        <f>AD580</f>
        <v>0</v>
      </c>
      <c r="CZ580">
        <f>AH580</f>
        <v>0</v>
      </c>
      <c r="DA580">
        <f>AL580</f>
        <v>1</v>
      </c>
      <c r="DB580">
        <f>ROUND(ROUND(AT580*CZ580,2),6)</f>
        <v>0</v>
      </c>
      <c r="DC580">
        <f>ROUND(ROUND(AT580*AG580,2),6)</f>
        <v>0</v>
      </c>
    </row>
    <row r="581" spans="1:107" x14ac:dyDescent="0.2">
      <c r="A581">
        <f>ROW(Source!A320)</f>
        <v>320</v>
      </c>
      <c r="B581">
        <v>47636896</v>
      </c>
      <c r="C581">
        <v>47639637</v>
      </c>
      <c r="D581">
        <v>36882079</v>
      </c>
      <c r="E581">
        <v>1</v>
      </c>
      <c r="F581">
        <v>1</v>
      </c>
      <c r="G581">
        <v>1</v>
      </c>
      <c r="H581">
        <v>2</v>
      </c>
      <c r="I581" t="s">
        <v>1005</v>
      </c>
      <c r="J581" t="s">
        <v>1006</v>
      </c>
      <c r="K581" t="s">
        <v>1007</v>
      </c>
      <c r="L581">
        <v>1368</v>
      </c>
      <c r="N581">
        <v>1011</v>
      </c>
      <c r="O581" t="s">
        <v>776</v>
      </c>
      <c r="P581" t="s">
        <v>776</v>
      </c>
      <c r="Q581">
        <v>1</v>
      </c>
      <c r="W581">
        <v>0</v>
      </c>
      <c r="X581">
        <v>641541266</v>
      </c>
      <c r="Y581">
        <v>0.14374999999999999</v>
      </c>
      <c r="AA581">
        <v>0</v>
      </c>
      <c r="AB581">
        <v>120.24</v>
      </c>
      <c r="AC581">
        <v>15.42</v>
      </c>
      <c r="AD581">
        <v>0</v>
      </c>
      <c r="AE581">
        <v>0</v>
      </c>
      <c r="AF581">
        <v>120.24</v>
      </c>
      <c r="AG581">
        <v>15.42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0.1</v>
      </c>
      <c r="AU581" t="s">
        <v>348</v>
      </c>
      <c r="AV581">
        <v>0</v>
      </c>
      <c r="AW581">
        <v>2</v>
      </c>
      <c r="AX581">
        <v>47639640</v>
      </c>
      <c r="AY581">
        <v>1</v>
      </c>
      <c r="AZ581">
        <v>0</v>
      </c>
      <c r="BA581">
        <v>587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Y581*Source!I320</f>
        <v>8.5502499999999995E-2</v>
      </c>
      <c r="CY581">
        <f t="shared" ref="CY581:CY587" si="72">AB581</f>
        <v>120.24</v>
      </c>
      <c r="CZ581">
        <f t="shared" ref="CZ581:CZ587" si="73">AF581</f>
        <v>120.24</v>
      </c>
      <c r="DA581">
        <f t="shared" ref="DA581:DA587" si="74">AJ581</f>
        <v>1</v>
      </c>
      <c r="DB581">
        <f t="shared" ref="DB581:DB587" si="75">ROUND(((ROUND(AT581*CZ581,2)*1.15)*1.25),6)</f>
        <v>17.278749999999999</v>
      </c>
      <c r="DC581">
        <f t="shared" ref="DC581:DC587" si="76">ROUND(((ROUND(AT581*AG581,2)*1.15)*1.25),6)</f>
        <v>2.2137500000000001</v>
      </c>
    </row>
    <row r="582" spans="1:107" x14ac:dyDescent="0.2">
      <c r="A582">
        <f>ROW(Source!A320)</f>
        <v>320</v>
      </c>
      <c r="B582">
        <v>47636896</v>
      </c>
      <c r="C582">
        <v>47639637</v>
      </c>
      <c r="D582">
        <v>36882159</v>
      </c>
      <c r="E582">
        <v>1</v>
      </c>
      <c r="F582">
        <v>1</v>
      </c>
      <c r="G582">
        <v>1</v>
      </c>
      <c r="H582">
        <v>2</v>
      </c>
      <c r="I582" t="s">
        <v>773</v>
      </c>
      <c r="J582" t="s">
        <v>774</v>
      </c>
      <c r="K582" t="s">
        <v>775</v>
      </c>
      <c r="L582">
        <v>1368</v>
      </c>
      <c r="N582">
        <v>1011</v>
      </c>
      <c r="O582" t="s">
        <v>776</v>
      </c>
      <c r="P582" t="s">
        <v>776</v>
      </c>
      <c r="Q582">
        <v>1</v>
      </c>
      <c r="W582">
        <v>0</v>
      </c>
      <c r="X582">
        <v>-1718674368</v>
      </c>
      <c r="Y582">
        <v>0.17249999999999999</v>
      </c>
      <c r="AA582">
        <v>0</v>
      </c>
      <c r="AB582">
        <v>111.99</v>
      </c>
      <c r="AC582">
        <v>13.5</v>
      </c>
      <c r="AD582">
        <v>0</v>
      </c>
      <c r="AE582">
        <v>0</v>
      </c>
      <c r="AF582">
        <v>111.99</v>
      </c>
      <c r="AG582">
        <v>13.5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3</v>
      </c>
      <c r="AT582">
        <v>0.12</v>
      </c>
      <c r="AU582" t="s">
        <v>348</v>
      </c>
      <c r="AV582">
        <v>0</v>
      </c>
      <c r="AW582">
        <v>2</v>
      </c>
      <c r="AX582">
        <v>47639641</v>
      </c>
      <c r="AY582">
        <v>1</v>
      </c>
      <c r="AZ582">
        <v>0</v>
      </c>
      <c r="BA582">
        <v>588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Y582*Source!I320</f>
        <v>0.10260299999999999</v>
      </c>
      <c r="CY582">
        <f t="shared" si="72"/>
        <v>111.99</v>
      </c>
      <c r="CZ582">
        <f t="shared" si="73"/>
        <v>111.99</v>
      </c>
      <c r="DA582">
        <f t="shared" si="74"/>
        <v>1</v>
      </c>
      <c r="DB582">
        <f t="shared" si="75"/>
        <v>19.32</v>
      </c>
      <c r="DC582">
        <f t="shared" si="76"/>
        <v>2.3287499999999999</v>
      </c>
    </row>
    <row r="583" spans="1:107" x14ac:dyDescent="0.2">
      <c r="A583">
        <f>ROW(Source!A320)</f>
        <v>320</v>
      </c>
      <c r="B583">
        <v>47636896</v>
      </c>
      <c r="C583">
        <v>47639637</v>
      </c>
      <c r="D583">
        <v>36882171</v>
      </c>
      <c r="E583">
        <v>1</v>
      </c>
      <c r="F583">
        <v>1</v>
      </c>
      <c r="G583">
        <v>1</v>
      </c>
      <c r="H583">
        <v>2</v>
      </c>
      <c r="I583" t="s">
        <v>1008</v>
      </c>
      <c r="J583" t="s">
        <v>1009</v>
      </c>
      <c r="K583" t="s">
        <v>1010</v>
      </c>
      <c r="L583">
        <v>1368</v>
      </c>
      <c r="N583">
        <v>1011</v>
      </c>
      <c r="O583" t="s">
        <v>776</v>
      </c>
      <c r="P583" t="s">
        <v>776</v>
      </c>
      <c r="Q583">
        <v>1</v>
      </c>
      <c r="W583">
        <v>0</v>
      </c>
      <c r="X583">
        <v>1604609147</v>
      </c>
      <c r="Y583">
        <v>1.5237499999999997</v>
      </c>
      <c r="AA583">
        <v>0</v>
      </c>
      <c r="AB583">
        <v>120.04</v>
      </c>
      <c r="AC583">
        <v>13.5</v>
      </c>
      <c r="AD583">
        <v>0</v>
      </c>
      <c r="AE583">
        <v>0</v>
      </c>
      <c r="AF583">
        <v>120.04</v>
      </c>
      <c r="AG583">
        <v>13.5</v>
      </c>
      <c r="AH583">
        <v>0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1.06</v>
      </c>
      <c r="AU583" t="s">
        <v>348</v>
      </c>
      <c r="AV583">
        <v>0</v>
      </c>
      <c r="AW583">
        <v>2</v>
      </c>
      <c r="AX583">
        <v>47639642</v>
      </c>
      <c r="AY583">
        <v>1</v>
      </c>
      <c r="AZ583">
        <v>0</v>
      </c>
      <c r="BA583">
        <v>589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Y583*Source!I320</f>
        <v>0.90632649999999981</v>
      </c>
      <c r="CY583">
        <f t="shared" si="72"/>
        <v>120.04</v>
      </c>
      <c r="CZ583">
        <f t="shared" si="73"/>
        <v>120.04</v>
      </c>
      <c r="DA583">
        <f t="shared" si="74"/>
        <v>1</v>
      </c>
      <c r="DB583">
        <f t="shared" si="75"/>
        <v>182.9075</v>
      </c>
      <c r="DC583">
        <f t="shared" si="76"/>
        <v>20.570625</v>
      </c>
    </row>
    <row r="584" spans="1:107" x14ac:dyDescent="0.2">
      <c r="A584">
        <f>ROW(Source!A320)</f>
        <v>320</v>
      </c>
      <c r="B584">
        <v>47636896</v>
      </c>
      <c r="C584">
        <v>47639637</v>
      </c>
      <c r="D584">
        <v>36882358</v>
      </c>
      <c r="E584">
        <v>1</v>
      </c>
      <c r="F584">
        <v>1</v>
      </c>
      <c r="G584">
        <v>1</v>
      </c>
      <c r="H584">
        <v>2</v>
      </c>
      <c r="I584" t="s">
        <v>777</v>
      </c>
      <c r="J584" t="s">
        <v>778</v>
      </c>
      <c r="K584" t="s">
        <v>779</v>
      </c>
      <c r="L584">
        <v>1368</v>
      </c>
      <c r="N584">
        <v>1011</v>
      </c>
      <c r="O584" t="s">
        <v>776</v>
      </c>
      <c r="P584" t="s">
        <v>776</v>
      </c>
      <c r="Q584">
        <v>1</v>
      </c>
      <c r="W584">
        <v>0</v>
      </c>
      <c r="X584">
        <v>1544661785</v>
      </c>
      <c r="Y584">
        <v>1.38</v>
      </c>
      <c r="AA584">
        <v>0</v>
      </c>
      <c r="AB584">
        <v>6.9</v>
      </c>
      <c r="AC584">
        <v>0</v>
      </c>
      <c r="AD584">
        <v>0</v>
      </c>
      <c r="AE584">
        <v>0</v>
      </c>
      <c r="AF584">
        <v>6.9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0.96</v>
      </c>
      <c r="AU584" t="s">
        <v>348</v>
      </c>
      <c r="AV584">
        <v>0</v>
      </c>
      <c r="AW584">
        <v>2</v>
      </c>
      <c r="AX584">
        <v>47639643</v>
      </c>
      <c r="AY584">
        <v>1</v>
      </c>
      <c r="AZ584">
        <v>0</v>
      </c>
      <c r="BA584">
        <v>590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Y584*Source!I320</f>
        <v>0.82082399999999989</v>
      </c>
      <c r="CY584">
        <f t="shared" si="72"/>
        <v>6.9</v>
      </c>
      <c r="CZ584">
        <f t="shared" si="73"/>
        <v>6.9</v>
      </c>
      <c r="DA584">
        <f t="shared" si="74"/>
        <v>1</v>
      </c>
      <c r="DB584">
        <f t="shared" si="75"/>
        <v>9.5162499999999994</v>
      </c>
      <c r="DC584">
        <f t="shared" si="76"/>
        <v>0</v>
      </c>
    </row>
    <row r="585" spans="1:107" x14ac:dyDescent="0.2">
      <c r="A585">
        <f>ROW(Source!A320)</f>
        <v>320</v>
      </c>
      <c r="B585">
        <v>47636896</v>
      </c>
      <c r="C585">
        <v>47639637</v>
      </c>
      <c r="D585">
        <v>36883554</v>
      </c>
      <c r="E585">
        <v>1</v>
      </c>
      <c r="F585">
        <v>1</v>
      </c>
      <c r="G585">
        <v>1</v>
      </c>
      <c r="H585">
        <v>2</v>
      </c>
      <c r="I585" t="s">
        <v>780</v>
      </c>
      <c r="J585" t="s">
        <v>781</v>
      </c>
      <c r="K585" t="s">
        <v>782</v>
      </c>
      <c r="L585">
        <v>1368</v>
      </c>
      <c r="N585">
        <v>1011</v>
      </c>
      <c r="O585" t="s">
        <v>776</v>
      </c>
      <c r="P585" t="s">
        <v>776</v>
      </c>
      <c r="Q585">
        <v>1</v>
      </c>
      <c r="W585">
        <v>0</v>
      </c>
      <c r="X585">
        <v>1372534845</v>
      </c>
      <c r="Y585">
        <v>0.27312499999999995</v>
      </c>
      <c r="AA585">
        <v>0</v>
      </c>
      <c r="AB585">
        <v>65.709999999999994</v>
      </c>
      <c r="AC585">
        <v>11.6</v>
      </c>
      <c r="AD585">
        <v>0</v>
      </c>
      <c r="AE585">
        <v>0</v>
      </c>
      <c r="AF585">
        <v>65.709999999999994</v>
      </c>
      <c r="AG585">
        <v>11.6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0.19</v>
      </c>
      <c r="AU585" t="s">
        <v>348</v>
      </c>
      <c r="AV585">
        <v>0</v>
      </c>
      <c r="AW585">
        <v>2</v>
      </c>
      <c r="AX585">
        <v>47639644</v>
      </c>
      <c r="AY585">
        <v>1</v>
      </c>
      <c r="AZ585">
        <v>0</v>
      </c>
      <c r="BA585">
        <v>591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Y585*Source!I320</f>
        <v>0.16245474999999998</v>
      </c>
      <c r="CY585">
        <f t="shared" si="72"/>
        <v>65.709999999999994</v>
      </c>
      <c r="CZ585">
        <f t="shared" si="73"/>
        <v>65.709999999999994</v>
      </c>
      <c r="DA585">
        <f t="shared" si="74"/>
        <v>1</v>
      </c>
      <c r="DB585">
        <f t="shared" si="75"/>
        <v>17.940000000000001</v>
      </c>
      <c r="DC585">
        <f t="shared" si="76"/>
        <v>3.1625000000000001</v>
      </c>
    </row>
    <row r="586" spans="1:107" x14ac:dyDescent="0.2">
      <c r="A586">
        <f>ROW(Source!A320)</f>
        <v>320</v>
      </c>
      <c r="B586">
        <v>47636896</v>
      </c>
      <c r="C586">
        <v>47639637</v>
      </c>
      <c r="D586">
        <v>36883789</v>
      </c>
      <c r="E586">
        <v>1</v>
      </c>
      <c r="F586">
        <v>1</v>
      </c>
      <c r="G586">
        <v>1</v>
      </c>
      <c r="H586">
        <v>2</v>
      </c>
      <c r="I586" t="s">
        <v>783</v>
      </c>
      <c r="J586" t="s">
        <v>784</v>
      </c>
      <c r="K586" t="s">
        <v>785</v>
      </c>
      <c r="L586">
        <v>1368</v>
      </c>
      <c r="N586">
        <v>1011</v>
      </c>
      <c r="O586" t="s">
        <v>776</v>
      </c>
      <c r="P586" t="s">
        <v>776</v>
      </c>
      <c r="Q586">
        <v>1</v>
      </c>
      <c r="W586">
        <v>0</v>
      </c>
      <c r="X586">
        <v>792402865</v>
      </c>
      <c r="Y586">
        <v>3.22</v>
      </c>
      <c r="AA586">
        <v>0</v>
      </c>
      <c r="AB586">
        <v>1.2</v>
      </c>
      <c r="AC586">
        <v>0</v>
      </c>
      <c r="AD586">
        <v>0</v>
      </c>
      <c r="AE586">
        <v>0</v>
      </c>
      <c r="AF586">
        <v>1.2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3</v>
      </c>
      <c r="AT586">
        <v>2.2400000000000002</v>
      </c>
      <c r="AU586" t="s">
        <v>348</v>
      </c>
      <c r="AV586">
        <v>0</v>
      </c>
      <c r="AW586">
        <v>2</v>
      </c>
      <c r="AX586">
        <v>47639645</v>
      </c>
      <c r="AY586">
        <v>1</v>
      </c>
      <c r="AZ586">
        <v>0</v>
      </c>
      <c r="BA586">
        <v>592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Y586*Source!I320</f>
        <v>1.9152560000000001</v>
      </c>
      <c r="CY586">
        <f t="shared" si="72"/>
        <v>1.2</v>
      </c>
      <c r="CZ586">
        <f t="shared" si="73"/>
        <v>1.2</v>
      </c>
      <c r="DA586">
        <f t="shared" si="74"/>
        <v>1</v>
      </c>
      <c r="DB586">
        <f t="shared" si="75"/>
        <v>3.8668749999999998</v>
      </c>
      <c r="DC586">
        <f t="shared" si="76"/>
        <v>0</v>
      </c>
    </row>
    <row r="587" spans="1:107" x14ac:dyDescent="0.2">
      <c r="A587">
        <f>ROW(Source!A320)</f>
        <v>320</v>
      </c>
      <c r="B587">
        <v>47636896</v>
      </c>
      <c r="C587">
        <v>47639637</v>
      </c>
      <c r="D587">
        <v>36883836</v>
      </c>
      <c r="E587">
        <v>1</v>
      </c>
      <c r="F587">
        <v>1</v>
      </c>
      <c r="G587">
        <v>1</v>
      </c>
      <c r="H587">
        <v>2</v>
      </c>
      <c r="I587" t="s">
        <v>786</v>
      </c>
      <c r="J587" t="s">
        <v>787</v>
      </c>
      <c r="K587" t="s">
        <v>788</v>
      </c>
      <c r="L587">
        <v>1368</v>
      </c>
      <c r="N587">
        <v>1011</v>
      </c>
      <c r="O587" t="s">
        <v>776</v>
      </c>
      <c r="P587" t="s">
        <v>776</v>
      </c>
      <c r="Q587">
        <v>1</v>
      </c>
      <c r="W587">
        <v>0</v>
      </c>
      <c r="X587">
        <v>1323835807</v>
      </c>
      <c r="Y587">
        <v>7.1587500000000004</v>
      </c>
      <c r="AA587">
        <v>0</v>
      </c>
      <c r="AB587">
        <v>12.31</v>
      </c>
      <c r="AC587">
        <v>0</v>
      </c>
      <c r="AD587">
        <v>0</v>
      </c>
      <c r="AE587">
        <v>0</v>
      </c>
      <c r="AF587">
        <v>12.31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3</v>
      </c>
      <c r="AT587">
        <v>4.9800000000000004</v>
      </c>
      <c r="AU587" t="s">
        <v>348</v>
      </c>
      <c r="AV587">
        <v>0</v>
      </c>
      <c r="AW587">
        <v>2</v>
      </c>
      <c r="AX587">
        <v>47639646</v>
      </c>
      <c r="AY587">
        <v>1</v>
      </c>
      <c r="AZ587">
        <v>0</v>
      </c>
      <c r="BA587">
        <v>593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Y587*Source!I320</f>
        <v>4.2580245000000003</v>
      </c>
      <c r="CY587">
        <f t="shared" si="72"/>
        <v>12.31</v>
      </c>
      <c r="CZ587">
        <f t="shared" si="73"/>
        <v>12.31</v>
      </c>
      <c r="DA587">
        <f t="shared" si="74"/>
        <v>1</v>
      </c>
      <c r="DB587">
        <f t="shared" si="75"/>
        <v>88.118750000000006</v>
      </c>
      <c r="DC587">
        <f t="shared" si="76"/>
        <v>0</v>
      </c>
    </row>
    <row r="588" spans="1:107" x14ac:dyDescent="0.2">
      <c r="A588">
        <f>ROW(Source!A320)</f>
        <v>320</v>
      </c>
      <c r="B588">
        <v>47636896</v>
      </c>
      <c r="C588">
        <v>47639637</v>
      </c>
      <c r="D588">
        <v>36800159</v>
      </c>
      <c r="E588">
        <v>1</v>
      </c>
      <c r="F588">
        <v>1</v>
      </c>
      <c r="G588">
        <v>1</v>
      </c>
      <c r="H588">
        <v>3</v>
      </c>
      <c r="I588" t="s">
        <v>789</v>
      </c>
      <c r="J588" t="s">
        <v>790</v>
      </c>
      <c r="K588" t="s">
        <v>791</v>
      </c>
      <c r="L588">
        <v>1339</v>
      </c>
      <c r="N588">
        <v>1007</v>
      </c>
      <c r="O588" t="s">
        <v>50</v>
      </c>
      <c r="P588" t="s">
        <v>50</v>
      </c>
      <c r="Q588">
        <v>1</v>
      </c>
      <c r="W588">
        <v>0</v>
      </c>
      <c r="X588">
        <v>1262771840</v>
      </c>
      <c r="Y588">
        <v>1.95</v>
      </c>
      <c r="AA588">
        <v>6.22</v>
      </c>
      <c r="AB588">
        <v>0</v>
      </c>
      <c r="AC588">
        <v>0</v>
      </c>
      <c r="AD588">
        <v>0</v>
      </c>
      <c r="AE588">
        <v>6.22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1.95</v>
      </c>
      <c r="AU588" t="s">
        <v>3</v>
      </c>
      <c r="AV588">
        <v>0</v>
      </c>
      <c r="AW588">
        <v>2</v>
      </c>
      <c r="AX588">
        <v>47639647</v>
      </c>
      <c r="AY588">
        <v>1</v>
      </c>
      <c r="AZ588">
        <v>0</v>
      </c>
      <c r="BA588">
        <v>594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Y588*Source!I320</f>
        <v>1.1598599999999999</v>
      </c>
      <c r="CY588">
        <f t="shared" ref="CY588:CY601" si="77">AA588</f>
        <v>6.22</v>
      </c>
      <c r="CZ588">
        <f t="shared" ref="CZ588:CZ601" si="78">AE588</f>
        <v>6.22</v>
      </c>
      <c r="DA588">
        <f t="shared" ref="DA588:DA601" si="79">AI588</f>
        <v>1</v>
      </c>
      <c r="DB588">
        <f t="shared" ref="DB588:DB601" si="80">ROUND(ROUND(AT588*CZ588,2),6)</f>
        <v>12.13</v>
      </c>
      <c r="DC588">
        <f t="shared" ref="DC588:DC601" si="81">ROUND(ROUND(AT588*AG588,2),6)</f>
        <v>0</v>
      </c>
    </row>
    <row r="589" spans="1:107" x14ac:dyDescent="0.2">
      <c r="A589">
        <f>ROW(Source!A320)</f>
        <v>320</v>
      </c>
      <c r="B589">
        <v>47636896</v>
      </c>
      <c r="C589">
        <v>47639637</v>
      </c>
      <c r="D589">
        <v>36800166</v>
      </c>
      <c r="E589">
        <v>1</v>
      </c>
      <c r="F589">
        <v>1</v>
      </c>
      <c r="G589">
        <v>1</v>
      </c>
      <c r="H589">
        <v>3</v>
      </c>
      <c r="I589" t="s">
        <v>792</v>
      </c>
      <c r="J589" t="s">
        <v>793</v>
      </c>
      <c r="K589" t="s">
        <v>794</v>
      </c>
      <c r="L589">
        <v>1346</v>
      </c>
      <c r="N589">
        <v>1009</v>
      </c>
      <c r="O589" t="s">
        <v>585</v>
      </c>
      <c r="P589" t="s">
        <v>585</v>
      </c>
      <c r="Q589">
        <v>1</v>
      </c>
      <c r="W589">
        <v>0</v>
      </c>
      <c r="X589">
        <v>1721895514</v>
      </c>
      <c r="Y589">
        <v>0.59</v>
      </c>
      <c r="AA589">
        <v>6.09</v>
      </c>
      <c r="AB589">
        <v>0</v>
      </c>
      <c r="AC589">
        <v>0</v>
      </c>
      <c r="AD589">
        <v>0</v>
      </c>
      <c r="AE589">
        <v>6.09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0.59</v>
      </c>
      <c r="AU589" t="s">
        <v>3</v>
      </c>
      <c r="AV589">
        <v>0</v>
      </c>
      <c r="AW589">
        <v>2</v>
      </c>
      <c r="AX589">
        <v>47639648</v>
      </c>
      <c r="AY589">
        <v>1</v>
      </c>
      <c r="AZ589">
        <v>0</v>
      </c>
      <c r="BA589">
        <v>595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Y589*Source!I320</f>
        <v>0.35093199999999997</v>
      </c>
      <c r="CY589">
        <f t="shared" si="77"/>
        <v>6.09</v>
      </c>
      <c r="CZ589">
        <f t="shared" si="78"/>
        <v>6.09</v>
      </c>
      <c r="DA589">
        <f t="shared" si="79"/>
        <v>1</v>
      </c>
      <c r="DB589">
        <f t="shared" si="80"/>
        <v>3.59</v>
      </c>
      <c r="DC589">
        <f t="shared" si="81"/>
        <v>0</v>
      </c>
    </row>
    <row r="590" spans="1:107" x14ac:dyDescent="0.2">
      <c r="A590">
        <f>ROW(Source!A320)</f>
        <v>320</v>
      </c>
      <c r="B590">
        <v>47636896</v>
      </c>
      <c r="C590">
        <v>47639637</v>
      </c>
      <c r="D590">
        <v>36803259</v>
      </c>
      <c r="E590">
        <v>1</v>
      </c>
      <c r="F590">
        <v>1</v>
      </c>
      <c r="G590">
        <v>1</v>
      </c>
      <c r="H590">
        <v>3</v>
      </c>
      <c r="I590" t="s">
        <v>795</v>
      </c>
      <c r="J590" t="s">
        <v>796</v>
      </c>
      <c r="K590" t="s">
        <v>797</v>
      </c>
      <c r="L590">
        <v>1348</v>
      </c>
      <c r="N590">
        <v>1009</v>
      </c>
      <c r="O590" t="s">
        <v>19</v>
      </c>
      <c r="P590" t="s">
        <v>19</v>
      </c>
      <c r="Q590">
        <v>1000</v>
      </c>
      <c r="W590">
        <v>0</v>
      </c>
      <c r="X590">
        <v>1225357214</v>
      </c>
      <c r="Y590">
        <v>3.1E-2</v>
      </c>
      <c r="AA590">
        <v>10749</v>
      </c>
      <c r="AB590">
        <v>0</v>
      </c>
      <c r="AC590">
        <v>0</v>
      </c>
      <c r="AD590">
        <v>0</v>
      </c>
      <c r="AE590">
        <v>10749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3.1E-2</v>
      </c>
      <c r="AU590" t="s">
        <v>3</v>
      </c>
      <c r="AV590">
        <v>0</v>
      </c>
      <c r="AW590">
        <v>2</v>
      </c>
      <c r="AX590">
        <v>47639649</v>
      </c>
      <c r="AY590">
        <v>1</v>
      </c>
      <c r="AZ590">
        <v>0</v>
      </c>
      <c r="BA590">
        <v>596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Y590*Source!I320</f>
        <v>1.8438799999999998E-2</v>
      </c>
      <c r="CY590">
        <f t="shared" si="77"/>
        <v>10749</v>
      </c>
      <c r="CZ590">
        <f t="shared" si="78"/>
        <v>10749</v>
      </c>
      <c r="DA590">
        <f t="shared" si="79"/>
        <v>1</v>
      </c>
      <c r="DB590">
        <f t="shared" si="80"/>
        <v>333.22</v>
      </c>
      <c r="DC590">
        <f t="shared" si="81"/>
        <v>0</v>
      </c>
    </row>
    <row r="591" spans="1:107" x14ac:dyDescent="0.2">
      <c r="A591">
        <f>ROW(Source!A320)</f>
        <v>320</v>
      </c>
      <c r="B591">
        <v>47636896</v>
      </c>
      <c r="C591">
        <v>47639637</v>
      </c>
      <c r="D591">
        <v>36804447</v>
      </c>
      <c r="E591">
        <v>1</v>
      </c>
      <c r="F591">
        <v>1</v>
      </c>
      <c r="G591">
        <v>1</v>
      </c>
      <c r="H591">
        <v>3</v>
      </c>
      <c r="I591" t="s">
        <v>798</v>
      </c>
      <c r="J591" t="s">
        <v>799</v>
      </c>
      <c r="K591" t="s">
        <v>800</v>
      </c>
      <c r="L591">
        <v>1348</v>
      </c>
      <c r="N591">
        <v>1009</v>
      </c>
      <c r="O591" t="s">
        <v>19</v>
      </c>
      <c r="P591" t="s">
        <v>19</v>
      </c>
      <c r="Q591">
        <v>1000</v>
      </c>
      <c r="W591">
        <v>0</v>
      </c>
      <c r="X591">
        <v>-437906794</v>
      </c>
      <c r="Y591">
        <v>4.0000000000000001E-3</v>
      </c>
      <c r="AA591">
        <v>9040.01</v>
      </c>
      <c r="AB591">
        <v>0</v>
      </c>
      <c r="AC591">
        <v>0</v>
      </c>
      <c r="AD591">
        <v>0</v>
      </c>
      <c r="AE591">
        <v>9040.01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4.0000000000000001E-3</v>
      </c>
      <c r="AU591" t="s">
        <v>3</v>
      </c>
      <c r="AV591">
        <v>0</v>
      </c>
      <c r="AW591">
        <v>2</v>
      </c>
      <c r="AX591">
        <v>47639650</v>
      </c>
      <c r="AY591">
        <v>1</v>
      </c>
      <c r="AZ591">
        <v>0</v>
      </c>
      <c r="BA591">
        <v>597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Y591*Source!I320</f>
        <v>2.3792000000000002E-3</v>
      </c>
      <c r="CY591">
        <f t="shared" si="77"/>
        <v>9040.01</v>
      </c>
      <c r="CZ591">
        <f t="shared" si="78"/>
        <v>9040.01</v>
      </c>
      <c r="DA591">
        <f t="shared" si="79"/>
        <v>1</v>
      </c>
      <c r="DB591">
        <f t="shared" si="80"/>
        <v>36.159999999999997</v>
      </c>
      <c r="DC591">
        <f t="shared" si="81"/>
        <v>0</v>
      </c>
    </row>
    <row r="592" spans="1:107" x14ac:dyDescent="0.2">
      <c r="A592">
        <f>ROW(Source!A320)</f>
        <v>320</v>
      </c>
      <c r="B592">
        <v>47636896</v>
      </c>
      <c r="C592">
        <v>47639637</v>
      </c>
      <c r="D592">
        <v>36804545</v>
      </c>
      <c r="E592">
        <v>1</v>
      </c>
      <c r="F592">
        <v>1</v>
      </c>
      <c r="G592">
        <v>1</v>
      </c>
      <c r="H592">
        <v>3</v>
      </c>
      <c r="I592" t="s">
        <v>801</v>
      </c>
      <c r="J592" t="s">
        <v>802</v>
      </c>
      <c r="K592" t="s">
        <v>803</v>
      </c>
      <c r="L592">
        <v>1348</v>
      </c>
      <c r="N592">
        <v>1009</v>
      </c>
      <c r="O592" t="s">
        <v>19</v>
      </c>
      <c r="P592" t="s">
        <v>19</v>
      </c>
      <c r="Q592">
        <v>1000</v>
      </c>
      <c r="W592">
        <v>0</v>
      </c>
      <c r="X592">
        <v>1174701286</v>
      </c>
      <c r="Y592">
        <v>1.0000000000000001E-5</v>
      </c>
      <c r="AA592">
        <v>11978</v>
      </c>
      <c r="AB592">
        <v>0</v>
      </c>
      <c r="AC592">
        <v>0</v>
      </c>
      <c r="AD592">
        <v>0</v>
      </c>
      <c r="AE592">
        <v>11978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1.0000000000000001E-5</v>
      </c>
      <c r="AU592" t="s">
        <v>3</v>
      </c>
      <c r="AV592">
        <v>0</v>
      </c>
      <c r="AW592">
        <v>2</v>
      </c>
      <c r="AX592">
        <v>47639651</v>
      </c>
      <c r="AY592">
        <v>1</v>
      </c>
      <c r="AZ592">
        <v>0</v>
      </c>
      <c r="BA592">
        <v>598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Y592*Source!I320</f>
        <v>5.9480000000000005E-6</v>
      </c>
      <c r="CY592">
        <f t="shared" si="77"/>
        <v>11978</v>
      </c>
      <c r="CZ592">
        <f t="shared" si="78"/>
        <v>11978</v>
      </c>
      <c r="DA592">
        <f t="shared" si="79"/>
        <v>1</v>
      </c>
      <c r="DB592">
        <f t="shared" si="80"/>
        <v>0.12</v>
      </c>
      <c r="DC592">
        <f t="shared" si="81"/>
        <v>0</v>
      </c>
    </row>
    <row r="593" spans="1:107" x14ac:dyDescent="0.2">
      <c r="A593">
        <f>ROW(Source!A320)</f>
        <v>320</v>
      </c>
      <c r="B593">
        <v>47636896</v>
      </c>
      <c r="C593">
        <v>47639637</v>
      </c>
      <c r="D593">
        <v>36805527</v>
      </c>
      <c r="E593">
        <v>1</v>
      </c>
      <c r="F593">
        <v>1</v>
      </c>
      <c r="G593">
        <v>1</v>
      </c>
      <c r="H593">
        <v>3</v>
      </c>
      <c r="I593" t="s">
        <v>804</v>
      </c>
      <c r="J593" t="s">
        <v>805</v>
      </c>
      <c r="K593" t="s">
        <v>806</v>
      </c>
      <c r="L593">
        <v>1348</v>
      </c>
      <c r="N593">
        <v>1009</v>
      </c>
      <c r="O593" t="s">
        <v>19</v>
      </c>
      <c r="P593" t="s">
        <v>19</v>
      </c>
      <c r="Q593">
        <v>1000</v>
      </c>
      <c r="W593">
        <v>0</v>
      </c>
      <c r="X593">
        <v>-2116243625</v>
      </c>
      <c r="Y593">
        <v>1E-4</v>
      </c>
      <c r="AA593">
        <v>37900</v>
      </c>
      <c r="AB593">
        <v>0</v>
      </c>
      <c r="AC593">
        <v>0</v>
      </c>
      <c r="AD593">
        <v>0</v>
      </c>
      <c r="AE593">
        <v>37900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3</v>
      </c>
      <c r="AT593">
        <v>1E-4</v>
      </c>
      <c r="AU593" t="s">
        <v>3</v>
      </c>
      <c r="AV593">
        <v>0</v>
      </c>
      <c r="AW593">
        <v>2</v>
      </c>
      <c r="AX593">
        <v>47639652</v>
      </c>
      <c r="AY593">
        <v>1</v>
      </c>
      <c r="AZ593">
        <v>0</v>
      </c>
      <c r="BA593">
        <v>599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Y593*Source!I320</f>
        <v>5.948E-5</v>
      </c>
      <c r="CY593">
        <f t="shared" si="77"/>
        <v>37900</v>
      </c>
      <c r="CZ593">
        <f t="shared" si="78"/>
        <v>37900</v>
      </c>
      <c r="DA593">
        <f t="shared" si="79"/>
        <v>1</v>
      </c>
      <c r="DB593">
        <f t="shared" si="80"/>
        <v>3.79</v>
      </c>
      <c r="DC593">
        <f t="shared" si="81"/>
        <v>0</v>
      </c>
    </row>
    <row r="594" spans="1:107" x14ac:dyDescent="0.2">
      <c r="A594">
        <f>ROW(Source!A320)</f>
        <v>320</v>
      </c>
      <c r="B594">
        <v>47636896</v>
      </c>
      <c r="C594">
        <v>47639637</v>
      </c>
      <c r="D594">
        <v>36823142</v>
      </c>
      <c r="E594">
        <v>1</v>
      </c>
      <c r="F594">
        <v>1</v>
      </c>
      <c r="G594">
        <v>1</v>
      </c>
      <c r="H594">
        <v>3</v>
      </c>
      <c r="I594" t="s">
        <v>285</v>
      </c>
      <c r="J594" t="s">
        <v>287</v>
      </c>
      <c r="K594" t="s">
        <v>387</v>
      </c>
      <c r="L594">
        <v>1348</v>
      </c>
      <c r="N594">
        <v>1009</v>
      </c>
      <c r="O594" t="s">
        <v>19</v>
      </c>
      <c r="P594" t="s">
        <v>19</v>
      </c>
      <c r="Q594">
        <v>1000</v>
      </c>
      <c r="W594">
        <v>0</v>
      </c>
      <c r="X594">
        <v>-1669505893</v>
      </c>
      <c r="Y594">
        <v>1</v>
      </c>
      <c r="AA594">
        <v>10508</v>
      </c>
      <c r="AB594">
        <v>0</v>
      </c>
      <c r="AC594">
        <v>0</v>
      </c>
      <c r="AD594">
        <v>0</v>
      </c>
      <c r="AE594">
        <v>10508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0</v>
      </c>
      <c r="AP594">
        <v>0</v>
      </c>
      <c r="AQ594">
        <v>0</v>
      </c>
      <c r="AR594">
        <v>0</v>
      </c>
      <c r="AS594" t="s">
        <v>3</v>
      </c>
      <c r="AT594">
        <v>1</v>
      </c>
      <c r="AU594" t="s">
        <v>3</v>
      </c>
      <c r="AV594">
        <v>0</v>
      </c>
      <c r="AW594">
        <v>1</v>
      </c>
      <c r="AX594">
        <v>-1</v>
      </c>
      <c r="AY594">
        <v>0</v>
      </c>
      <c r="AZ594">
        <v>0</v>
      </c>
      <c r="BA594" t="s">
        <v>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Y594*Source!I320</f>
        <v>0.5948</v>
      </c>
      <c r="CY594">
        <f t="shared" si="77"/>
        <v>10508</v>
      </c>
      <c r="CZ594">
        <f t="shared" si="78"/>
        <v>10508</v>
      </c>
      <c r="DA594">
        <f t="shared" si="79"/>
        <v>1</v>
      </c>
      <c r="DB594">
        <f t="shared" si="80"/>
        <v>10508</v>
      </c>
      <c r="DC594">
        <f t="shared" si="81"/>
        <v>0</v>
      </c>
    </row>
    <row r="595" spans="1:107" x14ac:dyDescent="0.2">
      <c r="A595">
        <f>ROW(Source!A320)</f>
        <v>320</v>
      </c>
      <c r="B595">
        <v>47636896</v>
      </c>
      <c r="C595">
        <v>47639637</v>
      </c>
      <c r="D595">
        <v>36823258</v>
      </c>
      <c r="E595">
        <v>1</v>
      </c>
      <c r="F595">
        <v>1</v>
      </c>
      <c r="G595">
        <v>1</v>
      </c>
      <c r="H595">
        <v>3</v>
      </c>
      <c r="I595" t="s">
        <v>1011</v>
      </c>
      <c r="J595" t="s">
        <v>1012</v>
      </c>
      <c r="K595" t="s">
        <v>1013</v>
      </c>
      <c r="L595">
        <v>1348</v>
      </c>
      <c r="N595">
        <v>1009</v>
      </c>
      <c r="O595" t="s">
        <v>19</v>
      </c>
      <c r="P595" t="s">
        <v>19</v>
      </c>
      <c r="Q595">
        <v>1000</v>
      </c>
      <c r="W595">
        <v>0</v>
      </c>
      <c r="X595">
        <v>299819930</v>
      </c>
      <c r="Y595">
        <v>5.0000000000000001E-3</v>
      </c>
      <c r="AA595">
        <v>7712</v>
      </c>
      <c r="AB595">
        <v>0</v>
      </c>
      <c r="AC595">
        <v>0</v>
      </c>
      <c r="AD595">
        <v>0</v>
      </c>
      <c r="AE595">
        <v>7712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3</v>
      </c>
      <c r="AT595">
        <v>5.0000000000000001E-3</v>
      </c>
      <c r="AU595" t="s">
        <v>3</v>
      </c>
      <c r="AV595">
        <v>0</v>
      </c>
      <c r="AW595">
        <v>2</v>
      </c>
      <c r="AX595">
        <v>47639653</v>
      </c>
      <c r="AY595">
        <v>1</v>
      </c>
      <c r="AZ595">
        <v>0</v>
      </c>
      <c r="BA595">
        <v>600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Y595*Source!I320</f>
        <v>2.9740000000000001E-3</v>
      </c>
      <c r="CY595">
        <f t="shared" si="77"/>
        <v>7712</v>
      </c>
      <c r="CZ595">
        <f t="shared" si="78"/>
        <v>7712</v>
      </c>
      <c r="DA595">
        <f t="shared" si="79"/>
        <v>1</v>
      </c>
      <c r="DB595">
        <f t="shared" si="80"/>
        <v>38.56</v>
      </c>
      <c r="DC595">
        <f t="shared" si="81"/>
        <v>0</v>
      </c>
    </row>
    <row r="596" spans="1:107" x14ac:dyDescent="0.2">
      <c r="A596">
        <f>ROW(Source!A320)</f>
        <v>320</v>
      </c>
      <c r="B596">
        <v>47636896</v>
      </c>
      <c r="C596">
        <v>47639637</v>
      </c>
      <c r="D596">
        <v>36825287</v>
      </c>
      <c r="E596">
        <v>1</v>
      </c>
      <c r="F596">
        <v>1</v>
      </c>
      <c r="G596">
        <v>1</v>
      </c>
      <c r="H596">
        <v>3</v>
      </c>
      <c r="I596" t="s">
        <v>807</v>
      </c>
      <c r="J596" t="s">
        <v>808</v>
      </c>
      <c r="K596" t="s">
        <v>809</v>
      </c>
      <c r="L596">
        <v>1302</v>
      </c>
      <c r="N596">
        <v>1003</v>
      </c>
      <c r="O596" t="s">
        <v>810</v>
      </c>
      <c r="P596" t="s">
        <v>810</v>
      </c>
      <c r="Q596">
        <v>10</v>
      </c>
      <c r="W596">
        <v>0</v>
      </c>
      <c r="X596">
        <v>-1640127157</v>
      </c>
      <c r="Y596">
        <v>1.8700000000000001E-2</v>
      </c>
      <c r="AA596">
        <v>50.24</v>
      </c>
      <c r="AB596">
        <v>0</v>
      </c>
      <c r="AC596">
        <v>0</v>
      </c>
      <c r="AD596">
        <v>0</v>
      </c>
      <c r="AE596">
        <v>50.24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3</v>
      </c>
      <c r="AT596">
        <v>1.8700000000000001E-2</v>
      </c>
      <c r="AU596" t="s">
        <v>3</v>
      </c>
      <c r="AV596">
        <v>0</v>
      </c>
      <c r="AW596">
        <v>2</v>
      </c>
      <c r="AX596">
        <v>47639655</v>
      </c>
      <c r="AY596">
        <v>1</v>
      </c>
      <c r="AZ596">
        <v>0</v>
      </c>
      <c r="BA596">
        <v>602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Y596*Source!I320</f>
        <v>1.1122760000000001E-2</v>
      </c>
      <c r="CY596">
        <f t="shared" si="77"/>
        <v>50.24</v>
      </c>
      <c r="CZ596">
        <f t="shared" si="78"/>
        <v>50.24</v>
      </c>
      <c r="DA596">
        <f t="shared" si="79"/>
        <v>1</v>
      </c>
      <c r="DB596">
        <f t="shared" si="80"/>
        <v>0.94</v>
      </c>
      <c r="DC596">
        <f t="shared" si="81"/>
        <v>0</v>
      </c>
    </row>
    <row r="597" spans="1:107" x14ac:dyDescent="0.2">
      <c r="A597">
        <f>ROW(Source!A320)</f>
        <v>320</v>
      </c>
      <c r="B597">
        <v>47636896</v>
      </c>
      <c r="C597">
        <v>47639637</v>
      </c>
      <c r="D597">
        <v>36825646</v>
      </c>
      <c r="E597">
        <v>1</v>
      </c>
      <c r="F597">
        <v>1</v>
      </c>
      <c r="G597">
        <v>1</v>
      </c>
      <c r="H597">
        <v>3</v>
      </c>
      <c r="I597" t="s">
        <v>811</v>
      </c>
      <c r="J597" t="s">
        <v>812</v>
      </c>
      <c r="K597" t="s">
        <v>813</v>
      </c>
      <c r="L597">
        <v>1348</v>
      </c>
      <c r="N597">
        <v>1009</v>
      </c>
      <c r="O597" t="s">
        <v>19</v>
      </c>
      <c r="P597" t="s">
        <v>19</v>
      </c>
      <c r="Q597">
        <v>1000</v>
      </c>
      <c r="W597">
        <v>0</v>
      </c>
      <c r="X597">
        <v>-1396314973</v>
      </c>
      <c r="Y597">
        <v>3.0000000000000001E-5</v>
      </c>
      <c r="AA597">
        <v>4455.2</v>
      </c>
      <c r="AB597">
        <v>0</v>
      </c>
      <c r="AC597">
        <v>0</v>
      </c>
      <c r="AD597">
        <v>0</v>
      </c>
      <c r="AE597">
        <v>4455.2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3.0000000000000001E-5</v>
      </c>
      <c r="AU597" t="s">
        <v>3</v>
      </c>
      <c r="AV597">
        <v>0</v>
      </c>
      <c r="AW597">
        <v>2</v>
      </c>
      <c r="AX597">
        <v>47639656</v>
      </c>
      <c r="AY597">
        <v>1</v>
      </c>
      <c r="AZ597">
        <v>0</v>
      </c>
      <c r="BA597">
        <v>603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Y597*Source!I320</f>
        <v>1.7844000000000001E-5</v>
      </c>
      <c r="CY597">
        <f t="shared" si="77"/>
        <v>4455.2</v>
      </c>
      <c r="CZ597">
        <f t="shared" si="78"/>
        <v>4455.2</v>
      </c>
      <c r="DA597">
        <f t="shared" si="79"/>
        <v>1</v>
      </c>
      <c r="DB597">
        <f t="shared" si="80"/>
        <v>0.13</v>
      </c>
      <c r="DC597">
        <f t="shared" si="81"/>
        <v>0</v>
      </c>
    </row>
    <row r="598" spans="1:107" x14ac:dyDescent="0.2">
      <c r="A598">
        <f>ROW(Source!A320)</f>
        <v>320</v>
      </c>
      <c r="B598">
        <v>47636896</v>
      </c>
      <c r="C598">
        <v>47639637</v>
      </c>
      <c r="D598">
        <v>36826406</v>
      </c>
      <c r="E598">
        <v>1</v>
      </c>
      <c r="F598">
        <v>1</v>
      </c>
      <c r="G598">
        <v>1</v>
      </c>
      <c r="H598">
        <v>3</v>
      </c>
      <c r="I598" t="s">
        <v>814</v>
      </c>
      <c r="J598" t="s">
        <v>815</v>
      </c>
      <c r="K598" t="s">
        <v>816</v>
      </c>
      <c r="L598">
        <v>1348</v>
      </c>
      <c r="N598">
        <v>1009</v>
      </c>
      <c r="O598" t="s">
        <v>19</v>
      </c>
      <c r="P598" t="s">
        <v>19</v>
      </c>
      <c r="Q598">
        <v>1000</v>
      </c>
      <c r="W598">
        <v>0</v>
      </c>
      <c r="X598">
        <v>900832145</v>
      </c>
      <c r="Y598">
        <v>1.9400000000000001E-3</v>
      </c>
      <c r="AA598">
        <v>4920</v>
      </c>
      <c r="AB598">
        <v>0</v>
      </c>
      <c r="AC598">
        <v>0</v>
      </c>
      <c r="AD598">
        <v>0</v>
      </c>
      <c r="AE598">
        <v>4920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3</v>
      </c>
      <c r="AT598">
        <v>1.9400000000000001E-3</v>
      </c>
      <c r="AU598" t="s">
        <v>3</v>
      </c>
      <c r="AV598">
        <v>0</v>
      </c>
      <c r="AW598">
        <v>2</v>
      </c>
      <c r="AX598">
        <v>47639657</v>
      </c>
      <c r="AY598">
        <v>1</v>
      </c>
      <c r="AZ598">
        <v>0</v>
      </c>
      <c r="BA598">
        <v>604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Y598*Source!I320</f>
        <v>1.153912E-3</v>
      </c>
      <c r="CY598">
        <f t="shared" si="77"/>
        <v>4920</v>
      </c>
      <c r="CZ598">
        <f t="shared" si="78"/>
        <v>4920</v>
      </c>
      <c r="DA598">
        <f t="shared" si="79"/>
        <v>1</v>
      </c>
      <c r="DB598">
        <f t="shared" si="80"/>
        <v>9.5399999999999991</v>
      </c>
      <c r="DC598">
        <f t="shared" si="81"/>
        <v>0</v>
      </c>
    </row>
    <row r="599" spans="1:107" x14ac:dyDescent="0.2">
      <c r="A599">
        <f>ROW(Source!A320)</f>
        <v>320</v>
      </c>
      <c r="B599">
        <v>47636896</v>
      </c>
      <c r="C599">
        <v>47639637</v>
      </c>
      <c r="D599">
        <v>36830313</v>
      </c>
      <c r="E599">
        <v>1</v>
      </c>
      <c r="F599">
        <v>1</v>
      </c>
      <c r="G599">
        <v>1</v>
      </c>
      <c r="H599">
        <v>3</v>
      </c>
      <c r="I599" t="s">
        <v>1014</v>
      </c>
      <c r="J599" t="s">
        <v>1015</v>
      </c>
      <c r="K599" t="s">
        <v>1016</v>
      </c>
      <c r="L599">
        <v>1339</v>
      </c>
      <c r="N599">
        <v>1007</v>
      </c>
      <c r="O599" t="s">
        <v>50</v>
      </c>
      <c r="P599" t="s">
        <v>50</v>
      </c>
      <c r="Q599">
        <v>1</v>
      </c>
      <c r="W599">
        <v>0</v>
      </c>
      <c r="X599">
        <v>1283004816</v>
      </c>
      <c r="Y599">
        <v>1.0300000000000001E-3</v>
      </c>
      <c r="AA599">
        <v>1700</v>
      </c>
      <c r="AB599">
        <v>0</v>
      </c>
      <c r="AC599">
        <v>0</v>
      </c>
      <c r="AD599">
        <v>0</v>
      </c>
      <c r="AE599">
        <v>1700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3</v>
      </c>
      <c r="AT599">
        <v>1.0300000000000001E-3</v>
      </c>
      <c r="AU599" t="s">
        <v>3</v>
      </c>
      <c r="AV599">
        <v>0</v>
      </c>
      <c r="AW599">
        <v>2</v>
      </c>
      <c r="AX599">
        <v>47639658</v>
      </c>
      <c r="AY599">
        <v>1</v>
      </c>
      <c r="AZ599">
        <v>0</v>
      </c>
      <c r="BA599">
        <v>605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Y599*Source!I320</f>
        <v>6.1264400000000008E-4</v>
      </c>
      <c r="CY599">
        <f t="shared" si="77"/>
        <v>1700</v>
      </c>
      <c r="CZ599">
        <f t="shared" si="78"/>
        <v>1700</v>
      </c>
      <c r="DA599">
        <f t="shared" si="79"/>
        <v>1</v>
      </c>
      <c r="DB599">
        <f t="shared" si="80"/>
        <v>1.75</v>
      </c>
      <c r="DC599">
        <f t="shared" si="81"/>
        <v>0</v>
      </c>
    </row>
    <row r="600" spans="1:107" x14ac:dyDescent="0.2">
      <c r="A600">
        <f>ROW(Source!A320)</f>
        <v>320</v>
      </c>
      <c r="B600">
        <v>47636896</v>
      </c>
      <c r="C600">
        <v>47639637</v>
      </c>
      <c r="D600">
        <v>36837948</v>
      </c>
      <c r="E600">
        <v>1</v>
      </c>
      <c r="F600">
        <v>1</v>
      </c>
      <c r="G600">
        <v>1</v>
      </c>
      <c r="H600">
        <v>3</v>
      </c>
      <c r="I600" t="s">
        <v>817</v>
      </c>
      <c r="J600" t="s">
        <v>818</v>
      </c>
      <c r="K600" t="s">
        <v>819</v>
      </c>
      <c r="L600">
        <v>1348</v>
      </c>
      <c r="N600">
        <v>1009</v>
      </c>
      <c r="O600" t="s">
        <v>19</v>
      </c>
      <c r="P600" t="s">
        <v>19</v>
      </c>
      <c r="Q600">
        <v>1000</v>
      </c>
      <c r="W600">
        <v>0</v>
      </c>
      <c r="X600">
        <v>-1655298345</v>
      </c>
      <c r="Y600">
        <v>3.1E-4</v>
      </c>
      <c r="AA600">
        <v>15620</v>
      </c>
      <c r="AB600">
        <v>0</v>
      </c>
      <c r="AC600">
        <v>0</v>
      </c>
      <c r="AD600">
        <v>0</v>
      </c>
      <c r="AE600">
        <v>15620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3.1E-4</v>
      </c>
      <c r="AU600" t="s">
        <v>3</v>
      </c>
      <c r="AV600">
        <v>0</v>
      </c>
      <c r="AW600">
        <v>2</v>
      </c>
      <c r="AX600">
        <v>47639659</v>
      </c>
      <c r="AY600">
        <v>1</v>
      </c>
      <c r="AZ600">
        <v>0</v>
      </c>
      <c r="BA600">
        <v>606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Y600*Source!I320</f>
        <v>1.8438800000000001E-4</v>
      </c>
      <c r="CY600">
        <f t="shared" si="77"/>
        <v>15620</v>
      </c>
      <c r="CZ600">
        <f t="shared" si="78"/>
        <v>15620</v>
      </c>
      <c r="DA600">
        <f t="shared" si="79"/>
        <v>1</v>
      </c>
      <c r="DB600">
        <f t="shared" si="80"/>
        <v>4.84</v>
      </c>
      <c r="DC600">
        <f t="shared" si="81"/>
        <v>0</v>
      </c>
    </row>
    <row r="601" spans="1:107" x14ac:dyDescent="0.2">
      <c r="A601">
        <f>ROW(Source!A320)</f>
        <v>320</v>
      </c>
      <c r="B601">
        <v>47636896</v>
      </c>
      <c r="C601">
        <v>47639637</v>
      </c>
      <c r="D601">
        <v>36839146</v>
      </c>
      <c r="E601">
        <v>1</v>
      </c>
      <c r="F601">
        <v>1</v>
      </c>
      <c r="G601">
        <v>1</v>
      </c>
      <c r="H601">
        <v>3</v>
      </c>
      <c r="I601" t="s">
        <v>820</v>
      </c>
      <c r="J601" t="s">
        <v>821</v>
      </c>
      <c r="K601" t="s">
        <v>822</v>
      </c>
      <c r="L601">
        <v>1348</v>
      </c>
      <c r="N601">
        <v>1009</v>
      </c>
      <c r="O601" t="s">
        <v>19</v>
      </c>
      <c r="P601" t="s">
        <v>19</v>
      </c>
      <c r="Q601">
        <v>1000</v>
      </c>
      <c r="W601">
        <v>0</v>
      </c>
      <c r="X601">
        <v>-639604785</v>
      </c>
      <c r="Y601">
        <v>5.9999999999999995E-4</v>
      </c>
      <c r="AA601">
        <v>9420</v>
      </c>
      <c r="AB601">
        <v>0</v>
      </c>
      <c r="AC601">
        <v>0</v>
      </c>
      <c r="AD601">
        <v>0</v>
      </c>
      <c r="AE601">
        <v>9420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5.9999999999999995E-4</v>
      </c>
      <c r="AU601" t="s">
        <v>3</v>
      </c>
      <c r="AV601">
        <v>0</v>
      </c>
      <c r="AW601">
        <v>2</v>
      </c>
      <c r="AX601">
        <v>47639660</v>
      </c>
      <c r="AY601">
        <v>1</v>
      </c>
      <c r="AZ601">
        <v>0</v>
      </c>
      <c r="BA601">
        <v>607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Y601*Source!I320</f>
        <v>3.5687999999999996E-4</v>
      </c>
      <c r="CY601">
        <f t="shared" si="77"/>
        <v>9420</v>
      </c>
      <c r="CZ601">
        <f t="shared" si="78"/>
        <v>9420</v>
      </c>
      <c r="DA601">
        <f t="shared" si="79"/>
        <v>1</v>
      </c>
      <c r="DB601">
        <f t="shared" si="80"/>
        <v>5.65</v>
      </c>
      <c r="DC601">
        <f t="shared" si="81"/>
        <v>0</v>
      </c>
    </row>
    <row r="602" spans="1:107" x14ac:dyDescent="0.2">
      <c r="A602">
        <f>ROW(Source!A321)</f>
        <v>321</v>
      </c>
      <c r="B602">
        <v>47641669</v>
      </c>
      <c r="C602">
        <v>47639637</v>
      </c>
      <c r="D602">
        <v>37064878</v>
      </c>
      <c r="E602">
        <v>1</v>
      </c>
      <c r="F602">
        <v>1</v>
      </c>
      <c r="G602">
        <v>1</v>
      </c>
      <c r="H602">
        <v>1</v>
      </c>
      <c r="I602" t="s">
        <v>919</v>
      </c>
      <c r="J602" t="s">
        <v>3</v>
      </c>
      <c r="K602" t="s">
        <v>920</v>
      </c>
      <c r="L602">
        <v>1191</v>
      </c>
      <c r="N602">
        <v>1013</v>
      </c>
      <c r="O602" t="s">
        <v>770</v>
      </c>
      <c r="P602" t="s">
        <v>770</v>
      </c>
      <c r="Q602">
        <v>1</v>
      </c>
      <c r="W602">
        <v>0</v>
      </c>
      <c r="X602">
        <v>-1081351934</v>
      </c>
      <c r="Y602">
        <v>25.630049999999994</v>
      </c>
      <c r="AA602">
        <v>0</v>
      </c>
      <c r="AB602">
        <v>0</v>
      </c>
      <c r="AC602">
        <v>0</v>
      </c>
      <c r="AD602">
        <v>9.4</v>
      </c>
      <c r="AE602">
        <v>0</v>
      </c>
      <c r="AF602">
        <v>0</v>
      </c>
      <c r="AG602">
        <v>0</v>
      </c>
      <c r="AH602">
        <v>9.4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3</v>
      </c>
      <c r="AT602">
        <v>19.38</v>
      </c>
      <c r="AU602" t="s">
        <v>196</v>
      </c>
      <c r="AV602">
        <v>1</v>
      </c>
      <c r="AW602">
        <v>2</v>
      </c>
      <c r="AX602">
        <v>47639638</v>
      </c>
      <c r="AY602">
        <v>1</v>
      </c>
      <c r="AZ602">
        <v>0</v>
      </c>
      <c r="BA602">
        <v>608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Y602*Source!I321</f>
        <v>15.244753739999997</v>
      </c>
      <c r="CY602">
        <f>AD602</f>
        <v>9.4</v>
      </c>
      <c r="CZ602">
        <f>AH602</f>
        <v>9.4</v>
      </c>
      <c r="DA602">
        <f>AL602</f>
        <v>1</v>
      </c>
      <c r="DB602">
        <f>ROUND(((ROUND(AT602*CZ602,2)*1.15)*1.15),6)</f>
        <v>240.919825</v>
      </c>
      <c r="DC602">
        <f>ROUND(((ROUND(AT602*AG602,2)*1.15)*1.15),6)</f>
        <v>0</v>
      </c>
    </row>
    <row r="603" spans="1:107" x14ac:dyDescent="0.2">
      <c r="A603">
        <f>ROW(Source!A321)</f>
        <v>321</v>
      </c>
      <c r="B603">
        <v>47641669</v>
      </c>
      <c r="C603">
        <v>47639637</v>
      </c>
      <c r="D603">
        <v>37064876</v>
      </c>
      <c r="E603">
        <v>1</v>
      </c>
      <c r="F603">
        <v>1</v>
      </c>
      <c r="G603">
        <v>1</v>
      </c>
      <c r="H603">
        <v>1</v>
      </c>
      <c r="I603" t="s">
        <v>771</v>
      </c>
      <c r="J603" t="s">
        <v>3</v>
      </c>
      <c r="K603" t="s">
        <v>772</v>
      </c>
      <c r="L603">
        <v>1191</v>
      </c>
      <c r="N603">
        <v>1013</v>
      </c>
      <c r="O603" t="s">
        <v>770</v>
      </c>
      <c r="P603" t="s">
        <v>770</v>
      </c>
      <c r="Q603">
        <v>1</v>
      </c>
      <c r="W603">
        <v>0</v>
      </c>
      <c r="X603">
        <v>-1417349443</v>
      </c>
      <c r="Y603">
        <v>1.47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3</v>
      </c>
      <c r="AT603">
        <v>1.47</v>
      </c>
      <c r="AU603" t="s">
        <v>3</v>
      </c>
      <c r="AV603">
        <v>2</v>
      </c>
      <c r="AW603">
        <v>2</v>
      </c>
      <c r="AX603">
        <v>47639639</v>
      </c>
      <c r="AY603">
        <v>1</v>
      </c>
      <c r="AZ603">
        <v>2048</v>
      </c>
      <c r="BA603">
        <v>609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Y603*Source!I321</f>
        <v>0.87435600000000002</v>
      </c>
      <c r="CY603">
        <f>AD603</f>
        <v>0</v>
      </c>
      <c r="CZ603">
        <f>AH603</f>
        <v>0</v>
      </c>
      <c r="DA603">
        <f>AL603</f>
        <v>1</v>
      </c>
      <c r="DB603">
        <f>ROUND(ROUND(AT603*CZ603,2),6)</f>
        <v>0</v>
      </c>
      <c r="DC603">
        <f>ROUND(ROUND(AT603*AG603,2),6)</f>
        <v>0</v>
      </c>
    </row>
    <row r="604" spans="1:107" x14ac:dyDescent="0.2">
      <c r="A604">
        <f>ROW(Source!A321)</f>
        <v>321</v>
      </c>
      <c r="B604">
        <v>47641669</v>
      </c>
      <c r="C604">
        <v>47639637</v>
      </c>
      <c r="D604">
        <v>36882079</v>
      </c>
      <c r="E604">
        <v>1</v>
      </c>
      <c r="F604">
        <v>1</v>
      </c>
      <c r="G604">
        <v>1</v>
      </c>
      <c r="H604">
        <v>2</v>
      </c>
      <c r="I604" t="s">
        <v>1005</v>
      </c>
      <c r="J604" t="s">
        <v>1006</v>
      </c>
      <c r="K604" t="s">
        <v>1007</v>
      </c>
      <c r="L604">
        <v>1368</v>
      </c>
      <c r="N604">
        <v>1011</v>
      </c>
      <c r="O604" t="s">
        <v>776</v>
      </c>
      <c r="P604" t="s">
        <v>776</v>
      </c>
      <c r="Q604">
        <v>1</v>
      </c>
      <c r="W604">
        <v>0</v>
      </c>
      <c r="X604">
        <v>641541266</v>
      </c>
      <c r="Y604">
        <v>0.14374999999999999</v>
      </c>
      <c r="AA604">
        <v>0</v>
      </c>
      <c r="AB604">
        <v>120.24</v>
      </c>
      <c r="AC604">
        <v>15.42</v>
      </c>
      <c r="AD604">
        <v>0</v>
      </c>
      <c r="AE604">
        <v>0</v>
      </c>
      <c r="AF604">
        <v>120.24</v>
      </c>
      <c r="AG604">
        <v>15.42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3</v>
      </c>
      <c r="AT604">
        <v>0.1</v>
      </c>
      <c r="AU604" t="s">
        <v>348</v>
      </c>
      <c r="AV604">
        <v>0</v>
      </c>
      <c r="AW604">
        <v>2</v>
      </c>
      <c r="AX604">
        <v>47639640</v>
      </c>
      <c r="AY604">
        <v>1</v>
      </c>
      <c r="AZ604">
        <v>0</v>
      </c>
      <c r="BA604">
        <v>610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Y604*Source!I321</f>
        <v>8.5502499999999995E-2</v>
      </c>
      <c r="CY604">
        <f t="shared" ref="CY604:CY610" si="82">AB604</f>
        <v>120.24</v>
      </c>
      <c r="CZ604">
        <f t="shared" ref="CZ604:CZ610" si="83">AF604</f>
        <v>120.24</v>
      </c>
      <c r="DA604">
        <f t="shared" ref="DA604:DA610" si="84">AJ604</f>
        <v>1</v>
      </c>
      <c r="DB604">
        <f t="shared" ref="DB604:DB610" si="85">ROUND(((ROUND(AT604*CZ604,2)*1.15)*1.25),6)</f>
        <v>17.278749999999999</v>
      </c>
      <c r="DC604">
        <f t="shared" ref="DC604:DC610" si="86">ROUND(((ROUND(AT604*AG604,2)*1.15)*1.25),6)</f>
        <v>2.2137500000000001</v>
      </c>
    </row>
    <row r="605" spans="1:107" x14ac:dyDescent="0.2">
      <c r="A605">
        <f>ROW(Source!A321)</f>
        <v>321</v>
      </c>
      <c r="B605">
        <v>47641669</v>
      </c>
      <c r="C605">
        <v>47639637</v>
      </c>
      <c r="D605">
        <v>36882159</v>
      </c>
      <c r="E605">
        <v>1</v>
      </c>
      <c r="F605">
        <v>1</v>
      </c>
      <c r="G605">
        <v>1</v>
      </c>
      <c r="H605">
        <v>2</v>
      </c>
      <c r="I605" t="s">
        <v>773</v>
      </c>
      <c r="J605" t="s">
        <v>774</v>
      </c>
      <c r="K605" t="s">
        <v>775</v>
      </c>
      <c r="L605">
        <v>1368</v>
      </c>
      <c r="N605">
        <v>1011</v>
      </c>
      <c r="O605" t="s">
        <v>776</v>
      </c>
      <c r="P605" t="s">
        <v>776</v>
      </c>
      <c r="Q605">
        <v>1</v>
      </c>
      <c r="W605">
        <v>0</v>
      </c>
      <c r="X605">
        <v>-1718674368</v>
      </c>
      <c r="Y605">
        <v>0.17249999999999999</v>
      </c>
      <c r="AA605">
        <v>0</v>
      </c>
      <c r="AB605">
        <v>111.99</v>
      </c>
      <c r="AC605">
        <v>13.5</v>
      </c>
      <c r="AD605">
        <v>0</v>
      </c>
      <c r="AE605">
        <v>0</v>
      </c>
      <c r="AF605">
        <v>111.99</v>
      </c>
      <c r="AG605">
        <v>13.5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3</v>
      </c>
      <c r="AT605">
        <v>0.12</v>
      </c>
      <c r="AU605" t="s">
        <v>348</v>
      </c>
      <c r="AV605">
        <v>0</v>
      </c>
      <c r="AW605">
        <v>2</v>
      </c>
      <c r="AX605">
        <v>47639641</v>
      </c>
      <c r="AY605">
        <v>1</v>
      </c>
      <c r="AZ605">
        <v>0</v>
      </c>
      <c r="BA605">
        <v>611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Y605*Source!I321</f>
        <v>0.10260299999999999</v>
      </c>
      <c r="CY605">
        <f t="shared" si="82"/>
        <v>111.99</v>
      </c>
      <c r="CZ605">
        <f t="shared" si="83"/>
        <v>111.99</v>
      </c>
      <c r="DA605">
        <f t="shared" si="84"/>
        <v>1</v>
      </c>
      <c r="DB605">
        <f t="shared" si="85"/>
        <v>19.32</v>
      </c>
      <c r="DC605">
        <f t="shared" si="86"/>
        <v>2.3287499999999999</v>
      </c>
    </row>
    <row r="606" spans="1:107" x14ac:dyDescent="0.2">
      <c r="A606">
        <f>ROW(Source!A321)</f>
        <v>321</v>
      </c>
      <c r="B606">
        <v>47641669</v>
      </c>
      <c r="C606">
        <v>47639637</v>
      </c>
      <c r="D606">
        <v>36882171</v>
      </c>
      <c r="E606">
        <v>1</v>
      </c>
      <c r="F606">
        <v>1</v>
      </c>
      <c r="G606">
        <v>1</v>
      </c>
      <c r="H606">
        <v>2</v>
      </c>
      <c r="I606" t="s">
        <v>1008</v>
      </c>
      <c r="J606" t="s">
        <v>1009</v>
      </c>
      <c r="K606" t="s">
        <v>1010</v>
      </c>
      <c r="L606">
        <v>1368</v>
      </c>
      <c r="N606">
        <v>1011</v>
      </c>
      <c r="O606" t="s">
        <v>776</v>
      </c>
      <c r="P606" t="s">
        <v>776</v>
      </c>
      <c r="Q606">
        <v>1</v>
      </c>
      <c r="W606">
        <v>0</v>
      </c>
      <c r="X606">
        <v>1604609147</v>
      </c>
      <c r="Y606">
        <v>1.5237499999999997</v>
      </c>
      <c r="AA606">
        <v>0</v>
      </c>
      <c r="AB606">
        <v>120.04</v>
      </c>
      <c r="AC606">
        <v>13.5</v>
      </c>
      <c r="AD606">
        <v>0</v>
      </c>
      <c r="AE606">
        <v>0</v>
      </c>
      <c r="AF606">
        <v>120.04</v>
      </c>
      <c r="AG606">
        <v>13.5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3</v>
      </c>
      <c r="AT606">
        <v>1.06</v>
      </c>
      <c r="AU606" t="s">
        <v>348</v>
      </c>
      <c r="AV606">
        <v>0</v>
      </c>
      <c r="AW606">
        <v>2</v>
      </c>
      <c r="AX606">
        <v>47639642</v>
      </c>
      <c r="AY606">
        <v>1</v>
      </c>
      <c r="AZ606">
        <v>0</v>
      </c>
      <c r="BA606">
        <v>612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Y606*Source!I321</f>
        <v>0.90632649999999981</v>
      </c>
      <c r="CY606">
        <f t="shared" si="82"/>
        <v>120.04</v>
      </c>
      <c r="CZ606">
        <f t="shared" si="83"/>
        <v>120.04</v>
      </c>
      <c r="DA606">
        <f t="shared" si="84"/>
        <v>1</v>
      </c>
      <c r="DB606">
        <f t="shared" si="85"/>
        <v>182.9075</v>
      </c>
      <c r="DC606">
        <f t="shared" si="86"/>
        <v>20.570625</v>
      </c>
    </row>
    <row r="607" spans="1:107" x14ac:dyDescent="0.2">
      <c r="A607">
        <f>ROW(Source!A321)</f>
        <v>321</v>
      </c>
      <c r="B607">
        <v>47641669</v>
      </c>
      <c r="C607">
        <v>47639637</v>
      </c>
      <c r="D607">
        <v>36882358</v>
      </c>
      <c r="E607">
        <v>1</v>
      </c>
      <c r="F607">
        <v>1</v>
      </c>
      <c r="G607">
        <v>1</v>
      </c>
      <c r="H607">
        <v>2</v>
      </c>
      <c r="I607" t="s">
        <v>777</v>
      </c>
      <c r="J607" t="s">
        <v>778</v>
      </c>
      <c r="K607" t="s">
        <v>779</v>
      </c>
      <c r="L607">
        <v>1368</v>
      </c>
      <c r="N607">
        <v>1011</v>
      </c>
      <c r="O607" t="s">
        <v>776</v>
      </c>
      <c r="P607" t="s">
        <v>776</v>
      </c>
      <c r="Q607">
        <v>1</v>
      </c>
      <c r="W607">
        <v>0</v>
      </c>
      <c r="X607">
        <v>1544661785</v>
      </c>
      <c r="Y607">
        <v>1.38</v>
      </c>
      <c r="AA607">
        <v>0</v>
      </c>
      <c r="AB607">
        <v>6.9</v>
      </c>
      <c r="AC607">
        <v>0</v>
      </c>
      <c r="AD607">
        <v>0</v>
      </c>
      <c r="AE607">
        <v>0</v>
      </c>
      <c r="AF607">
        <v>6.9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3</v>
      </c>
      <c r="AT607">
        <v>0.96</v>
      </c>
      <c r="AU607" t="s">
        <v>348</v>
      </c>
      <c r="AV607">
        <v>0</v>
      </c>
      <c r="AW607">
        <v>2</v>
      </c>
      <c r="AX607">
        <v>47639643</v>
      </c>
      <c r="AY607">
        <v>1</v>
      </c>
      <c r="AZ607">
        <v>0</v>
      </c>
      <c r="BA607">
        <v>613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Y607*Source!I321</f>
        <v>0.82082399999999989</v>
      </c>
      <c r="CY607">
        <f t="shared" si="82"/>
        <v>6.9</v>
      </c>
      <c r="CZ607">
        <f t="shared" si="83"/>
        <v>6.9</v>
      </c>
      <c r="DA607">
        <f t="shared" si="84"/>
        <v>1</v>
      </c>
      <c r="DB607">
        <f t="shared" si="85"/>
        <v>9.5162499999999994</v>
      </c>
      <c r="DC607">
        <f t="shared" si="86"/>
        <v>0</v>
      </c>
    </row>
    <row r="608" spans="1:107" x14ac:dyDescent="0.2">
      <c r="A608">
        <f>ROW(Source!A321)</f>
        <v>321</v>
      </c>
      <c r="B608">
        <v>47641669</v>
      </c>
      <c r="C608">
        <v>47639637</v>
      </c>
      <c r="D608">
        <v>36883554</v>
      </c>
      <c r="E608">
        <v>1</v>
      </c>
      <c r="F608">
        <v>1</v>
      </c>
      <c r="G608">
        <v>1</v>
      </c>
      <c r="H608">
        <v>2</v>
      </c>
      <c r="I608" t="s">
        <v>780</v>
      </c>
      <c r="J608" t="s">
        <v>781</v>
      </c>
      <c r="K608" t="s">
        <v>782</v>
      </c>
      <c r="L608">
        <v>1368</v>
      </c>
      <c r="N608">
        <v>1011</v>
      </c>
      <c r="O608" t="s">
        <v>776</v>
      </c>
      <c r="P608" t="s">
        <v>776</v>
      </c>
      <c r="Q608">
        <v>1</v>
      </c>
      <c r="W608">
        <v>0</v>
      </c>
      <c r="X608">
        <v>1372534845</v>
      </c>
      <c r="Y608">
        <v>0.27312499999999995</v>
      </c>
      <c r="AA608">
        <v>0</v>
      </c>
      <c r="AB608">
        <v>65.709999999999994</v>
      </c>
      <c r="AC608">
        <v>11.6</v>
      </c>
      <c r="AD608">
        <v>0</v>
      </c>
      <c r="AE608">
        <v>0</v>
      </c>
      <c r="AF608">
        <v>65.709999999999994</v>
      </c>
      <c r="AG608">
        <v>11.6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3</v>
      </c>
      <c r="AT608">
        <v>0.19</v>
      </c>
      <c r="AU608" t="s">
        <v>348</v>
      </c>
      <c r="AV608">
        <v>0</v>
      </c>
      <c r="AW608">
        <v>2</v>
      </c>
      <c r="AX608">
        <v>47639644</v>
      </c>
      <c r="AY608">
        <v>1</v>
      </c>
      <c r="AZ608">
        <v>0</v>
      </c>
      <c r="BA608">
        <v>614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Y608*Source!I321</f>
        <v>0.16245474999999998</v>
      </c>
      <c r="CY608">
        <f t="shared" si="82"/>
        <v>65.709999999999994</v>
      </c>
      <c r="CZ608">
        <f t="shared" si="83"/>
        <v>65.709999999999994</v>
      </c>
      <c r="DA608">
        <f t="shared" si="84"/>
        <v>1</v>
      </c>
      <c r="DB608">
        <f t="shared" si="85"/>
        <v>17.940000000000001</v>
      </c>
      <c r="DC608">
        <f t="shared" si="86"/>
        <v>3.1625000000000001</v>
      </c>
    </row>
    <row r="609" spans="1:107" x14ac:dyDescent="0.2">
      <c r="A609">
        <f>ROW(Source!A321)</f>
        <v>321</v>
      </c>
      <c r="B609">
        <v>47641669</v>
      </c>
      <c r="C609">
        <v>47639637</v>
      </c>
      <c r="D609">
        <v>36883789</v>
      </c>
      <c r="E609">
        <v>1</v>
      </c>
      <c r="F609">
        <v>1</v>
      </c>
      <c r="G609">
        <v>1</v>
      </c>
      <c r="H609">
        <v>2</v>
      </c>
      <c r="I609" t="s">
        <v>783</v>
      </c>
      <c r="J609" t="s">
        <v>784</v>
      </c>
      <c r="K609" t="s">
        <v>785</v>
      </c>
      <c r="L609">
        <v>1368</v>
      </c>
      <c r="N609">
        <v>1011</v>
      </c>
      <c r="O609" t="s">
        <v>776</v>
      </c>
      <c r="P609" t="s">
        <v>776</v>
      </c>
      <c r="Q609">
        <v>1</v>
      </c>
      <c r="W609">
        <v>0</v>
      </c>
      <c r="X609">
        <v>792402865</v>
      </c>
      <c r="Y609">
        <v>3.22</v>
      </c>
      <c r="AA609">
        <v>0</v>
      </c>
      <c r="AB609">
        <v>1.2</v>
      </c>
      <c r="AC609">
        <v>0</v>
      </c>
      <c r="AD609">
        <v>0</v>
      </c>
      <c r="AE609">
        <v>0</v>
      </c>
      <c r="AF609">
        <v>1.2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2.2400000000000002</v>
      </c>
      <c r="AU609" t="s">
        <v>348</v>
      </c>
      <c r="AV609">
        <v>0</v>
      </c>
      <c r="AW609">
        <v>2</v>
      </c>
      <c r="AX609">
        <v>47639645</v>
      </c>
      <c r="AY609">
        <v>1</v>
      </c>
      <c r="AZ609">
        <v>0</v>
      </c>
      <c r="BA609">
        <v>615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Y609*Source!I321</f>
        <v>1.9152560000000001</v>
      </c>
      <c r="CY609">
        <f t="shared" si="82"/>
        <v>1.2</v>
      </c>
      <c r="CZ609">
        <f t="shared" si="83"/>
        <v>1.2</v>
      </c>
      <c r="DA609">
        <f t="shared" si="84"/>
        <v>1</v>
      </c>
      <c r="DB609">
        <f t="shared" si="85"/>
        <v>3.8668749999999998</v>
      </c>
      <c r="DC609">
        <f t="shared" si="86"/>
        <v>0</v>
      </c>
    </row>
    <row r="610" spans="1:107" x14ac:dyDescent="0.2">
      <c r="A610">
        <f>ROW(Source!A321)</f>
        <v>321</v>
      </c>
      <c r="B610">
        <v>47641669</v>
      </c>
      <c r="C610">
        <v>47639637</v>
      </c>
      <c r="D610">
        <v>36883836</v>
      </c>
      <c r="E610">
        <v>1</v>
      </c>
      <c r="F610">
        <v>1</v>
      </c>
      <c r="G610">
        <v>1</v>
      </c>
      <c r="H610">
        <v>2</v>
      </c>
      <c r="I610" t="s">
        <v>786</v>
      </c>
      <c r="J610" t="s">
        <v>787</v>
      </c>
      <c r="K610" t="s">
        <v>788</v>
      </c>
      <c r="L610">
        <v>1368</v>
      </c>
      <c r="N610">
        <v>1011</v>
      </c>
      <c r="O610" t="s">
        <v>776</v>
      </c>
      <c r="P610" t="s">
        <v>776</v>
      </c>
      <c r="Q610">
        <v>1</v>
      </c>
      <c r="W610">
        <v>0</v>
      </c>
      <c r="X610">
        <v>1323835807</v>
      </c>
      <c r="Y610">
        <v>7.1587500000000004</v>
      </c>
      <c r="AA610">
        <v>0</v>
      </c>
      <c r="AB610">
        <v>12.31</v>
      </c>
      <c r="AC610">
        <v>0</v>
      </c>
      <c r="AD610">
        <v>0</v>
      </c>
      <c r="AE610">
        <v>0</v>
      </c>
      <c r="AF610">
        <v>12.31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3</v>
      </c>
      <c r="AT610">
        <v>4.9800000000000004</v>
      </c>
      <c r="AU610" t="s">
        <v>348</v>
      </c>
      <c r="AV610">
        <v>0</v>
      </c>
      <c r="AW610">
        <v>2</v>
      </c>
      <c r="AX610">
        <v>47639646</v>
      </c>
      <c r="AY610">
        <v>1</v>
      </c>
      <c r="AZ610">
        <v>0</v>
      </c>
      <c r="BA610">
        <v>616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Y610*Source!I321</f>
        <v>4.2580245000000003</v>
      </c>
      <c r="CY610">
        <f t="shared" si="82"/>
        <v>12.31</v>
      </c>
      <c r="CZ610">
        <f t="shared" si="83"/>
        <v>12.31</v>
      </c>
      <c r="DA610">
        <f t="shared" si="84"/>
        <v>1</v>
      </c>
      <c r="DB610">
        <f t="shared" si="85"/>
        <v>88.118750000000006</v>
      </c>
      <c r="DC610">
        <f t="shared" si="86"/>
        <v>0</v>
      </c>
    </row>
    <row r="611" spans="1:107" x14ac:dyDescent="0.2">
      <c r="A611">
        <f>ROW(Source!A321)</f>
        <v>321</v>
      </c>
      <c r="B611">
        <v>47641669</v>
      </c>
      <c r="C611">
        <v>47639637</v>
      </c>
      <c r="D611">
        <v>36800159</v>
      </c>
      <c r="E611">
        <v>1</v>
      </c>
      <c r="F611">
        <v>1</v>
      </c>
      <c r="G611">
        <v>1</v>
      </c>
      <c r="H611">
        <v>3</v>
      </c>
      <c r="I611" t="s">
        <v>789</v>
      </c>
      <c r="J611" t="s">
        <v>790</v>
      </c>
      <c r="K611" t="s">
        <v>791</v>
      </c>
      <c r="L611">
        <v>1339</v>
      </c>
      <c r="N611">
        <v>1007</v>
      </c>
      <c r="O611" t="s">
        <v>50</v>
      </c>
      <c r="P611" t="s">
        <v>50</v>
      </c>
      <c r="Q611">
        <v>1</v>
      </c>
      <c r="W611">
        <v>0</v>
      </c>
      <c r="X611">
        <v>1262771840</v>
      </c>
      <c r="Y611">
        <v>1.95</v>
      </c>
      <c r="AA611">
        <v>6.22</v>
      </c>
      <c r="AB611">
        <v>0</v>
      </c>
      <c r="AC611">
        <v>0</v>
      </c>
      <c r="AD611">
        <v>0</v>
      </c>
      <c r="AE611">
        <v>6.22</v>
      </c>
      <c r="AF611">
        <v>0</v>
      </c>
      <c r="AG611">
        <v>0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3</v>
      </c>
      <c r="AT611">
        <v>1.95</v>
      </c>
      <c r="AU611" t="s">
        <v>3</v>
      </c>
      <c r="AV611">
        <v>0</v>
      </c>
      <c r="AW611">
        <v>2</v>
      </c>
      <c r="AX611">
        <v>47639647</v>
      </c>
      <c r="AY611">
        <v>1</v>
      </c>
      <c r="AZ611">
        <v>0</v>
      </c>
      <c r="BA611">
        <v>617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Y611*Source!I321</f>
        <v>1.1598599999999999</v>
      </c>
      <c r="CY611">
        <f t="shared" ref="CY611:CY624" si="87">AA611</f>
        <v>6.22</v>
      </c>
      <c r="CZ611">
        <f t="shared" ref="CZ611:CZ624" si="88">AE611</f>
        <v>6.22</v>
      </c>
      <c r="DA611">
        <f t="shared" ref="DA611:DA624" si="89">AI611</f>
        <v>1</v>
      </c>
      <c r="DB611">
        <f t="shared" ref="DB611:DB624" si="90">ROUND(ROUND(AT611*CZ611,2),6)</f>
        <v>12.13</v>
      </c>
      <c r="DC611">
        <f t="shared" ref="DC611:DC624" si="91">ROUND(ROUND(AT611*AG611,2),6)</f>
        <v>0</v>
      </c>
    </row>
    <row r="612" spans="1:107" x14ac:dyDescent="0.2">
      <c r="A612">
        <f>ROW(Source!A321)</f>
        <v>321</v>
      </c>
      <c r="B612">
        <v>47641669</v>
      </c>
      <c r="C612">
        <v>47639637</v>
      </c>
      <c r="D612">
        <v>36800166</v>
      </c>
      <c r="E612">
        <v>1</v>
      </c>
      <c r="F612">
        <v>1</v>
      </c>
      <c r="G612">
        <v>1</v>
      </c>
      <c r="H612">
        <v>3</v>
      </c>
      <c r="I612" t="s">
        <v>792</v>
      </c>
      <c r="J612" t="s">
        <v>793</v>
      </c>
      <c r="K612" t="s">
        <v>794</v>
      </c>
      <c r="L612">
        <v>1346</v>
      </c>
      <c r="N612">
        <v>1009</v>
      </c>
      <c r="O612" t="s">
        <v>585</v>
      </c>
      <c r="P612" t="s">
        <v>585</v>
      </c>
      <c r="Q612">
        <v>1</v>
      </c>
      <c r="W612">
        <v>0</v>
      </c>
      <c r="X612">
        <v>1721895514</v>
      </c>
      <c r="Y612">
        <v>0.59</v>
      </c>
      <c r="AA612">
        <v>6.09</v>
      </c>
      <c r="AB612">
        <v>0</v>
      </c>
      <c r="AC612">
        <v>0</v>
      </c>
      <c r="AD612">
        <v>0</v>
      </c>
      <c r="AE612">
        <v>6.09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3</v>
      </c>
      <c r="AT612">
        <v>0.59</v>
      </c>
      <c r="AU612" t="s">
        <v>3</v>
      </c>
      <c r="AV612">
        <v>0</v>
      </c>
      <c r="AW612">
        <v>2</v>
      </c>
      <c r="AX612">
        <v>47639648</v>
      </c>
      <c r="AY612">
        <v>1</v>
      </c>
      <c r="AZ612">
        <v>0</v>
      </c>
      <c r="BA612">
        <v>618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Y612*Source!I321</f>
        <v>0.35093199999999997</v>
      </c>
      <c r="CY612">
        <f t="shared" si="87"/>
        <v>6.09</v>
      </c>
      <c r="CZ612">
        <f t="shared" si="88"/>
        <v>6.09</v>
      </c>
      <c r="DA612">
        <f t="shared" si="89"/>
        <v>1</v>
      </c>
      <c r="DB612">
        <f t="shared" si="90"/>
        <v>3.59</v>
      </c>
      <c r="DC612">
        <f t="shared" si="91"/>
        <v>0</v>
      </c>
    </row>
    <row r="613" spans="1:107" x14ac:dyDescent="0.2">
      <c r="A613">
        <f>ROW(Source!A321)</f>
        <v>321</v>
      </c>
      <c r="B613">
        <v>47641669</v>
      </c>
      <c r="C613">
        <v>47639637</v>
      </c>
      <c r="D613">
        <v>36803259</v>
      </c>
      <c r="E613">
        <v>1</v>
      </c>
      <c r="F613">
        <v>1</v>
      </c>
      <c r="G613">
        <v>1</v>
      </c>
      <c r="H613">
        <v>3</v>
      </c>
      <c r="I613" t="s">
        <v>795</v>
      </c>
      <c r="J613" t="s">
        <v>796</v>
      </c>
      <c r="K613" t="s">
        <v>797</v>
      </c>
      <c r="L613">
        <v>1348</v>
      </c>
      <c r="N613">
        <v>1009</v>
      </c>
      <c r="O613" t="s">
        <v>19</v>
      </c>
      <c r="P613" t="s">
        <v>19</v>
      </c>
      <c r="Q613">
        <v>1000</v>
      </c>
      <c r="W613">
        <v>0</v>
      </c>
      <c r="X613">
        <v>1225357214</v>
      </c>
      <c r="Y613">
        <v>3.1E-2</v>
      </c>
      <c r="AA613">
        <v>10749</v>
      </c>
      <c r="AB613">
        <v>0</v>
      </c>
      <c r="AC613">
        <v>0</v>
      </c>
      <c r="AD613">
        <v>0</v>
      </c>
      <c r="AE613">
        <v>10749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3.1E-2</v>
      </c>
      <c r="AU613" t="s">
        <v>3</v>
      </c>
      <c r="AV613">
        <v>0</v>
      </c>
      <c r="AW613">
        <v>2</v>
      </c>
      <c r="AX613">
        <v>47639649</v>
      </c>
      <c r="AY613">
        <v>1</v>
      </c>
      <c r="AZ613">
        <v>0</v>
      </c>
      <c r="BA613">
        <v>619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Y613*Source!I321</f>
        <v>1.8438799999999998E-2</v>
      </c>
      <c r="CY613">
        <f t="shared" si="87"/>
        <v>10749</v>
      </c>
      <c r="CZ613">
        <f t="shared" si="88"/>
        <v>10749</v>
      </c>
      <c r="DA613">
        <f t="shared" si="89"/>
        <v>1</v>
      </c>
      <c r="DB613">
        <f t="shared" si="90"/>
        <v>333.22</v>
      </c>
      <c r="DC613">
        <f t="shared" si="91"/>
        <v>0</v>
      </c>
    </row>
    <row r="614" spans="1:107" x14ac:dyDescent="0.2">
      <c r="A614">
        <f>ROW(Source!A321)</f>
        <v>321</v>
      </c>
      <c r="B614">
        <v>47641669</v>
      </c>
      <c r="C614">
        <v>47639637</v>
      </c>
      <c r="D614">
        <v>36804447</v>
      </c>
      <c r="E614">
        <v>1</v>
      </c>
      <c r="F614">
        <v>1</v>
      </c>
      <c r="G614">
        <v>1</v>
      </c>
      <c r="H614">
        <v>3</v>
      </c>
      <c r="I614" t="s">
        <v>798</v>
      </c>
      <c r="J614" t="s">
        <v>799</v>
      </c>
      <c r="K614" t="s">
        <v>800</v>
      </c>
      <c r="L614">
        <v>1348</v>
      </c>
      <c r="N614">
        <v>1009</v>
      </c>
      <c r="O614" t="s">
        <v>19</v>
      </c>
      <c r="P614" t="s">
        <v>19</v>
      </c>
      <c r="Q614">
        <v>1000</v>
      </c>
      <c r="W614">
        <v>0</v>
      </c>
      <c r="X614">
        <v>-437906794</v>
      </c>
      <c r="Y614">
        <v>4.0000000000000001E-3</v>
      </c>
      <c r="AA614">
        <v>9040.01</v>
      </c>
      <c r="AB614">
        <v>0</v>
      </c>
      <c r="AC614">
        <v>0</v>
      </c>
      <c r="AD614">
        <v>0</v>
      </c>
      <c r="AE614">
        <v>9040.01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4.0000000000000001E-3</v>
      </c>
      <c r="AU614" t="s">
        <v>3</v>
      </c>
      <c r="AV614">
        <v>0</v>
      </c>
      <c r="AW614">
        <v>2</v>
      </c>
      <c r="AX614">
        <v>47639650</v>
      </c>
      <c r="AY614">
        <v>1</v>
      </c>
      <c r="AZ614">
        <v>0</v>
      </c>
      <c r="BA614">
        <v>620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Y614*Source!I321</f>
        <v>2.3792000000000002E-3</v>
      </c>
      <c r="CY614">
        <f t="shared" si="87"/>
        <v>9040.01</v>
      </c>
      <c r="CZ614">
        <f t="shared" si="88"/>
        <v>9040.01</v>
      </c>
      <c r="DA614">
        <f t="shared" si="89"/>
        <v>1</v>
      </c>
      <c r="DB614">
        <f t="shared" si="90"/>
        <v>36.159999999999997</v>
      </c>
      <c r="DC614">
        <f t="shared" si="91"/>
        <v>0</v>
      </c>
    </row>
    <row r="615" spans="1:107" x14ac:dyDescent="0.2">
      <c r="A615">
        <f>ROW(Source!A321)</f>
        <v>321</v>
      </c>
      <c r="B615">
        <v>47641669</v>
      </c>
      <c r="C615">
        <v>47639637</v>
      </c>
      <c r="D615">
        <v>36804545</v>
      </c>
      <c r="E615">
        <v>1</v>
      </c>
      <c r="F615">
        <v>1</v>
      </c>
      <c r="G615">
        <v>1</v>
      </c>
      <c r="H615">
        <v>3</v>
      </c>
      <c r="I615" t="s">
        <v>801</v>
      </c>
      <c r="J615" t="s">
        <v>802</v>
      </c>
      <c r="K615" t="s">
        <v>803</v>
      </c>
      <c r="L615">
        <v>1348</v>
      </c>
      <c r="N615">
        <v>1009</v>
      </c>
      <c r="O615" t="s">
        <v>19</v>
      </c>
      <c r="P615" t="s">
        <v>19</v>
      </c>
      <c r="Q615">
        <v>1000</v>
      </c>
      <c r="W615">
        <v>0</v>
      </c>
      <c r="X615">
        <v>1174701286</v>
      </c>
      <c r="Y615">
        <v>1.0000000000000001E-5</v>
      </c>
      <c r="AA615">
        <v>11978</v>
      </c>
      <c r="AB615">
        <v>0</v>
      </c>
      <c r="AC615">
        <v>0</v>
      </c>
      <c r="AD615">
        <v>0</v>
      </c>
      <c r="AE615">
        <v>11978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3</v>
      </c>
      <c r="AT615">
        <v>1.0000000000000001E-5</v>
      </c>
      <c r="AU615" t="s">
        <v>3</v>
      </c>
      <c r="AV615">
        <v>0</v>
      </c>
      <c r="AW615">
        <v>2</v>
      </c>
      <c r="AX615">
        <v>47639651</v>
      </c>
      <c r="AY615">
        <v>1</v>
      </c>
      <c r="AZ615">
        <v>0</v>
      </c>
      <c r="BA615">
        <v>621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Y615*Source!I321</f>
        <v>5.9480000000000005E-6</v>
      </c>
      <c r="CY615">
        <f t="shared" si="87"/>
        <v>11978</v>
      </c>
      <c r="CZ615">
        <f t="shared" si="88"/>
        <v>11978</v>
      </c>
      <c r="DA615">
        <f t="shared" si="89"/>
        <v>1</v>
      </c>
      <c r="DB615">
        <f t="shared" si="90"/>
        <v>0.12</v>
      </c>
      <c r="DC615">
        <f t="shared" si="91"/>
        <v>0</v>
      </c>
    </row>
    <row r="616" spans="1:107" x14ac:dyDescent="0.2">
      <c r="A616">
        <f>ROW(Source!A321)</f>
        <v>321</v>
      </c>
      <c r="B616">
        <v>47641669</v>
      </c>
      <c r="C616">
        <v>47639637</v>
      </c>
      <c r="D616">
        <v>36805527</v>
      </c>
      <c r="E616">
        <v>1</v>
      </c>
      <c r="F616">
        <v>1</v>
      </c>
      <c r="G616">
        <v>1</v>
      </c>
      <c r="H616">
        <v>3</v>
      </c>
      <c r="I616" t="s">
        <v>804</v>
      </c>
      <c r="J616" t="s">
        <v>805</v>
      </c>
      <c r="K616" t="s">
        <v>806</v>
      </c>
      <c r="L616">
        <v>1348</v>
      </c>
      <c r="N616">
        <v>1009</v>
      </c>
      <c r="O616" t="s">
        <v>19</v>
      </c>
      <c r="P616" t="s">
        <v>19</v>
      </c>
      <c r="Q616">
        <v>1000</v>
      </c>
      <c r="W616">
        <v>0</v>
      </c>
      <c r="X616">
        <v>-2116243625</v>
      </c>
      <c r="Y616">
        <v>1E-4</v>
      </c>
      <c r="AA616">
        <v>37900</v>
      </c>
      <c r="AB616">
        <v>0</v>
      </c>
      <c r="AC616">
        <v>0</v>
      </c>
      <c r="AD616">
        <v>0</v>
      </c>
      <c r="AE616">
        <v>37900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1E-4</v>
      </c>
      <c r="AU616" t="s">
        <v>3</v>
      </c>
      <c r="AV616">
        <v>0</v>
      </c>
      <c r="AW616">
        <v>2</v>
      </c>
      <c r="AX616">
        <v>47639652</v>
      </c>
      <c r="AY616">
        <v>1</v>
      </c>
      <c r="AZ616">
        <v>0</v>
      </c>
      <c r="BA616">
        <v>622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Y616*Source!I321</f>
        <v>5.948E-5</v>
      </c>
      <c r="CY616">
        <f t="shared" si="87"/>
        <v>37900</v>
      </c>
      <c r="CZ616">
        <f t="shared" si="88"/>
        <v>37900</v>
      </c>
      <c r="DA616">
        <f t="shared" si="89"/>
        <v>1</v>
      </c>
      <c r="DB616">
        <f t="shared" si="90"/>
        <v>3.79</v>
      </c>
      <c r="DC616">
        <f t="shared" si="91"/>
        <v>0</v>
      </c>
    </row>
    <row r="617" spans="1:107" x14ac:dyDescent="0.2">
      <c r="A617">
        <f>ROW(Source!A321)</f>
        <v>321</v>
      </c>
      <c r="B617">
        <v>47641669</v>
      </c>
      <c r="C617">
        <v>47639637</v>
      </c>
      <c r="D617">
        <v>36823142</v>
      </c>
      <c r="E617">
        <v>1</v>
      </c>
      <c r="F617">
        <v>1</v>
      </c>
      <c r="G617">
        <v>1</v>
      </c>
      <c r="H617">
        <v>3</v>
      </c>
      <c r="I617" t="s">
        <v>285</v>
      </c>
      <c r="J617" t="s">
        <v>287</v>
      </c>
      <c r="K617" t="s">
        <v>387</v>
      </c>
      <c r="L617">
        <v>1348</v>
      </c>
      <c r="N617">
        <v>1009</v>
      </c>
      <c r="O617" t="s">
        <v>19</v>
      </c>
      <c r="P617" t="s">
        <v>19</v>
      </c>
      <c r="Q617">
        <v>1000</v>
      </c>
      <c r="W617">
        <v>0</v>
      </c>
      <c r="X617">
        <v>-1669505893</v>
      </c>
      <c r="Y617">
        <v>1</v>
      </c>
      <c r="AA617">
        <v>10508</v>
      </c>
      <c r="AB617">
        <v>0</v>
      </c>
      <c r="AC617">
        <v>0</v>
      </c>
      <c r="AD617">
        <v>0</v>
      </c>
      <c r="AE617">
        <v>10508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3</v>
      </c>
      <c r="AT617">
        <v>1</v>
      </c>
      <c r="AU617" t="s">
        <v>3</v>
      </c>
      <c r="AV617">
        <v>0</v>
      </c>
      <c r="AW617">
        <v>1</v>
      </c>
      <c r="AX617">
        <v>-1</v>
      </c>
      <c r="AY617">
        <v>0</v>
      </c>
      <c r="AZ617">
        <v>0</v>
      </c>
      <c r="BA617" t="s">
        <v>3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Y617*Source!I321</f>
        <v>0.5948</v>
      </c>
      <c r="CY617">
        <f t="shared" si="87"/>
        <v>10508</v>
      </c>
      <c r="CZ617">
        <f t="shared" si="88"/>
        <v>10508</v>
      </c>
      <c r="DA617">
        <f t="shared" si="89"/>
        <v>1</v>
      </c>
      <c r="DB617">
        <f t="shared" si="90"/>
        <v>10508</v>
      </c>
      <c r="DC617">
        <f t="shared" si="91"/>
        <v>0</v>
      </c>
    </row>
    <row r="618" spans="1:107" x14ac:dyDescent="0.2">
      <c r="A618">
        <f>ROW(Source!A321)</f>
        <v>321</v>
      </c>
      <c r="B618">
        <v>47641669</v>
      </c>
      <c r="C618">
        <v>47639637</v>
      </c>
      <c r="D618">
        <v>36823258</v>
      </c>
      <c r="E618">
        <v>1</v>
      </c>
      <c r="F618">
        <v>1</v>
      </c>
      <c r="G618">
        <v>1</v>
      </c>
      <c r="H618">
        <v>3</v>
      </c>
      <c r="I618" t="s">
        <v>1011</v>
      </c>
      <c r="J618" t="s">
        <v>1012</v>
      </c>
      <c r="K618" t="s">
        <v>1013</v>
      </c>
      <c r="L618">
        <v>1348</v>
      </c>
      <c r="N618">
        <v>1009</v>
      </c>
      <c r="O618" t="s">
        <v>19</v>
      </c>
      <c r="P618" t="s">
        <v>19</v>
      </c>
      <c r="Q618">
        <v>1000</v>
      </c>
      <c r="W618">
        <v>0</v>
      </c>
      <c r="X618">
        <v>299819930</v>
      </c>
      <c r="Y618">
        <v>5.0000000000000001E-3</v>
      </c>
      <c r="AA618">
        <v>7712</v>
      </c>
      <c r="AB618">
        <v>0</v>
      </c>
      <c r="AC618">
        <v>0</v>
      </c>
      <c r="AD618">
        <v>0</v>
      </c>
      <c r="AE618">
        <v>7712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3</v>
      </c>
      <c r="AT618">
        <v>5.0000000000000001E-3</v>
      </c>
      <c r="AU618" t="s">
        <v>3</v>
      </c>
      <c r="AV618">
        <v>0</v>
      </c>
      <c r="AW618">
        <v>2</v>
      </c>
      <c r="AX618">
        <v>47639653</v>
      </c>
      <c r="AY618">
        <v>1</v>
      </c>
      <c r="AZ618">
        <v>0</v>
      </c>
      <c r="BA618">
        <v>623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Y618*Source!I321</f>
        <v>2.9740000000000001E-3</v>
      </c>
      <c r="CY618">
        <f t="shared" si="87"/>
        <v>7712</v>
      </c>
      <c r="CZ618">
        <f t="shared" si="88"/>
        <v>7712</v>
      </c>
      <c r="DA618">
        <f t="shared" si="89"/>
        <v>1</v>
      </c>
      <c r="DB618">
        <f t="shared" si="90"/>
        <v>38.56</v>
      </c>
      <c r="DC618">
        <f t="shared" si="91"/>
        <v>0</v>
      </c>
    </row>
    <row r="619" spans="1:107" x14ac:dyDescent="0.2">
      <c r="A619">
        <f>ROW(Source!A321)</f>
        <v>321</v>
      </c>
      <c r="B619">
        <v>47641669</v>
      </c>
      <c r="C619">
        <v>47639637</v>
      </c>
      <c r="D619">
        <v>36825287</v>
      </c>
      <c r="E619">
        <v>1</v>
      </c>
      <c r="F619">
        <v>1</v>
      </c>
      <c r="G619">
        <v>1</v>
      </c>
      <c r="H619">
        <v>3</v>
      </c>
      <c r="I619" t="s">
        <v>807</v>
      </c>
      <c r="J619" t="s">
        <v>808</v>
      </c>
      <c r="K619" t="s">
        <v>809</v>
      </c>
      <c r="L619">
        <v>1302</v>
      </c>
      <c r="N619">
        <v>1003</v>
      </c>
      <c r="O619" t="s">
        <v>810</v>
      </c>
      <c r="P619" t="s">
        <v>810</v>
      </c>
      <c r="Q619">
        <v>10</v>
      </c>
      <c r="W619">
        <v>0</v>
      </c>
      <c r="X619">
        <v>-1640127157</v>
      </c>
      <c r="Y619">
        <v>1.8700000000000001E-2</v>
      </c>
      <c r="AA619">
        <v>50.24</v>
      </c>
      <c r="AB619">
        <v>0</v>
      </c>
      <c r="AC619">
        <v>0</v>
      </c>
      <c r="AD619">
        <v>0</v>
      </c>
      <c r="AE619">
        <v>50.24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3</v>
      </c>
      <c r="AT619">
        <v>1.8700000000000001E-2</v>
      </c>
      <c r="AU619" t="s">
        <v>3</v>
      </c>
      <c r="AV619">
        <v>0</v>
      </c>
      <c r="AW619">
        <v>2</v>
      </c>
      <c r="AX619">
        <v>47639655</v>
      </c>
      <c r="AY619">
        <v>1</v>
      </c>
      <c r="AZ619">
        <v>0</v>
      </c>
      <c r="BA619">
        <v>625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Y619*Source!I321</f>
        <v>1.1122760000000001E-2</v>
      </c>
      <c r="CY619">
        <f t="shared" si="87"/>
        <v>50.24</v>
      </c>
      <c r="CZ619">
        <f t="shared" si="88"/>
        <v>50.24</v>
      </c>
      <c r="DA619">
        <f t="shared" si="89"/>
        <v>1</v>
      </c>
      <c r="DB619">
        <f t="shared" si="90"/>
        <v>0.94</v>
      </c>
      <c r="DC619">
        <f t="shared" si="91"/>
        <v>0</v>
      </c>
    </row>
    <row r="620" spans="1:107" x14ac:dyDescent="0.2">
      <c r="A620">
        <f>ROW(Source!A321)</f>
        <v>321</v>
      </c>
      <c r="B620">
        <v>47641669</v>
      </c>
      <c r="C620">
        <v>47639637</v>
      </c>
      <c r="D620">
        <v>36825646</v>
      </c>
      <c r="E620">
        <v>1</v>
      </c>
      <c r="F620">
        <v>1</v>
      </c>
      <c r="G620">
        <v>1</v>
      </c>
      <c r="H620">
        <v>3</v>
      </c>
      <c r="I620" t="s">
        <v>811</v>
      </c>
      <c r="J620" t="s">
        <v>812</v>
      </c>
      <c r="K620" t="s">
        <v>813</v>
      </c>
      <c r="L620">
        <v>1348</v>
      </c>
      <c r="N620">
        <v>1009</v>
      </c>
      <c r="O620" t="s">
        <v>19</v>
      </c>
      <c r="P620" t="s">
        <v>19</v>
      </c>
      <c r="Q620">
        <v>1000</v>
      </c>
      <c r="W620">
        <v>0</v>
      </c>
      <c r="X620">
        <v>-1396314973</v>
      </c>
      <c r="Y620">
        <v>3.0000000000000001E-5</v>
      </c>
      <c r="AA620">
        <v>4455.2</v>
      </c>
      <c r="AB620">
        <v>0</v>
      </c>
      <c r="AC620">
        <v>0</v>
      </c>
      <c r="AD620">
        <v>0</v>
      </c>
      <c r="AE620">
        <v>4455.2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3.0000000000000001E-5</v>
      </c>
      <c r="AU620" t="s">
        <v>3</v>
      </c>
      <c r="AV620">
        <v>0</v>
      </c>
      <c r="AW620">
        <v>2</v>
      </c>
      <c r="AX620">
        <v>47639656</v>
      </c>
      <c r="AY620">
        <v>1</v>
      </c>
      <c r="AZ620">
        <v>0</v>
      </c>
      <c r="BA620">
        <v>626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Y620*Source!I321</f>
        <v>1.7844000000000001E-5</v>
      </c>
      <c r="CY620">
        <f t="shared" si="87"/>
        <v>4455.2</v>
      </c>
      <c r="CZ620">
        <f t="shared" si="88"/>
        <v>4455.2</v>
      </c>
      <c r="DA620">
        <f t="shared" si="89"/>
        <v>1</v>
      </c>
      <c r="DB620">
        <f t="shared" si="90"/>
        <v>0.13</v>
      </c>
      <c r="DC620">
        <f t="shared" si="91"/>
        <v>0</v>
      </c>
    </row>
    <row r="621" spans="1:107" x14ac:dyDescent="0.2">
      <c r="A621">
        <f>ROW(Source!A321)</f>
        <v>321</v>
      </c>
      <c r="B621">
        <v>47641669</v>
      </c>
      <c r="C621">
        <v>47639637</v>
      </c>
      <c r="D621">
        <v>36826406</v>
      </c>
      <c r="E621">
        <v>1</v>
      </c>
      <c r="F621">
        <v>1</v>
      </c>
      <c r="G621">
        <v>1</v>
      </c>
      <c r="H621">
        <v>3</v>
      </c>
      <c r="I621" t="s">
        <v>814</v>
      </c>
      <c r="J621" t="s">
        <v>815</v>
      </c>
      <c r="K621" t="s">
        <v>816</v>
      </c>
      <c r="L621">
        <v>1348</v>
      </c>
      <c r="N621">
        <v>1009</v>
      </c>
      <c r="O621" t="s">
        <v>19</v>
      </c>
      <c r="P621" t="s">
        <v>19</v>
      </c>
      <c r="Q621">
        <v>1000</v>
      </c>
      <c r="W621">
        <v>0</v>
      </c>
      <c r="X621">
        <v>900832145</v>
      </c>
      <c r="Y621">
        <v>1.9400000000000001E-3</v>
      </c>
      <c r="AA621">
        <v>4920</v>
      </c>
      <c r="AB621">
        <v>0</v>
      </c>
      <c r="AC621">
        <v>0</v>
      </c>
      <c r="AD621">
        <v>0</v>
      </c>
      <c r="AE621">
        <v>4920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1.9400000000000001E-3</v>
      </c>
      <c r="AU621" t="s">
        <v>3</v>
      </c>
      <c r="AV621">
        <v>0</v>
      </c>
      <c r="AW621">
        <v>2</v>
      </c>
      <c r="AX621">
        <v>47639657</v>
      </c>
      <c r="AY621">
        <v>1</v>
      </c>
      <c r="AZ621">
        <v>0</v>
      </c>
      <c r="BA621">
        <v>627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Y621*Source!I321</f>
        <v>1.153912E-3</v>
      </c>
      <c r="CY621">
        <f t="shared" si="87"/>
        <v>4920</v>
      </c>
      <c r="CZ621">
        <f t="shared" si="88"/>
        <v>4920</v>
      </c>
      <c r="DA621">
        <f t="shared" si="89"/>
        <v>1</v>
      </c>
      <c r="DB621">
        <f t="shared" si="90"/>
        <v>9.5399999999999991</v>
      </c>
      <c r="DC621">
        <f t="shared" si="91"/>
        <v>0</v>
      </c>
    </row>
    <row r="622" spans="1:107" x14ac:dyDescent="0.2">
      <c r="A622">
        <f>ROW(Source!A321)</f>
        <v>321</v>
      </c>
      <c r="B622">
        <v>47641669</v>
      </c>
      <c r="C622">
        <v>47639637</v>
      </c>
      <c r="D622">
        <v>36830313</v>
      </c>
      <c r="E622">
        <v>1</v>
      </c>
      <c r="F622">
        <v>1</v>
      </c>
      <c r="G622">
        <v>1</v>
      </c>
      <c r="H622">
        <v>3</v>
      </c>
      <c r="I622" t="s">
        <v>1014</v>
      </c>
      <c r="J622" t="s">
        <v>1015</v>
      </c>
      <c r="K622" t="s">
        <v>1016</v>
      </c>
      <c r="L622">
        <v>1339</v>
      </c>
      <c r="N622">
        <v>1007</v>
      </c>
      <c r="O622" t="s">
        <v>50</v>
      </c>
      <c r="P622" t="s">
        <v>50</v>
      </c>
      <c r="Q622">
        <v>1</v>
      </c>
      <c r="W622">
        <v>0</v>
      </c>
      <c r="X622">
        <v>1283004816</v>
      </c>
      <c r="Y622">
        <v>1.0300000000000001E-3</v>
      </c>
      <c r="AA622">
        <v>1700</v>
      </c>
      <c r="AB622">
        <v>0</v>
      </c>
      <c r="AC622">
        <v>0</v>
      </c>
      <c r="AD622">
        <v>0</v>
      </c>
      <c r="AE622">
        <v>1700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3</v>
      </c>
      <c r="AT622">
        <v>1.0300000000000001E-3</v>
      </c>
      <c r="AU622" t="s">
        <v>3</v>
      </c>
      <c r="AV622">
        <v>0</v>
      </c>
      <c r="AW622">
        <v>2</v>
      </c>
      <c r="AX622">
        <v>47639658</v>
      </c>
      <c r="AY622">
        <v>1</v>
      </c>
      <c r="AZ622">
        <v>0</v>
      </c>
      <c r="BA622">
        <v>628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Y622*Source!I321</f>
        <v>6.1264400000000008E-4</v>
      </c>
      <c r="CY622">
        <f t="shared" si="87"/>
        <v>1700</v>
      </c>
      <c r="CZ622">
        <f t="shared" si="88"/>
        <v>1700</v>
      </c>
      <c r="DA622">
        <f t="shared" si="89"/>
        <v>1</v>
      </c>
      <c r="DB622">
        <f t="shared" si="90"/>
        <v>1.75</v>
      </c>
      <c r="DC622">
        <f t="shared" si="91"/>
        <v>0</v>
      </c>
    </row>
    <row r="623" spans="1:107" x14ac:dyDescent="0.2">
      <c r="A623">
        <f>ROW(Source!A321)</f>
        <v>321</v>
      </c>
      <c r="B623">
        <v>47641669</v>
      </c>
      <c r="C623">
        <v>47639637</v>
      </c>
      <c r="D623">
        <v>36837948</v>
      </c>
      <c r="E623">
        <v>1</v>
      </c>
      <c r="F623">
        <v>1</v>
      </c>
      <c r="G623">
        <v>1</v>
      </c>
      <c r="H623">
        <v>3</v>
      </c>
      <c r="I623" t="s">
        <v>817</v>
      </c>
      <c r="J623" t="s">
        <v>818</v>
      </c>
      <c r="K623" t="s">
        <v>819</v>
      </c>
      <c r="L623">
        <v>1348</v>
      </c>
      <c r="N623">
        <v>1009</v>
      </c>
      <c r="O623" t="s">
        <v>19</v>
      </c>
      <c r="P623" t="s">
        <v>19</v>
      </c>
      <c r="Q623">
        <v>1000</v>
      </c>
      <c r="W623">
        <v>0</v>
      </c>
      <c r="X623">
        <v>-1655298345</v>
      </c>
      <c r="Y623">
        <v>3.1E-4</v>
      </c>
      <c r="AA623">
        <v>15620</v>
      </c>
      <c r="AB623">
        <v>0</v>
      </c>
      <c r="AC623">
        <v>0</v>
      </c>
      <c r="AD623">
        <v>0</v>
      </c>
      <c r="AE623">
        <v>15620</v>
      </c>
      <c r="AF623">
        <v>0</v>
      </c>
      <c r="AG623">
        <v>0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3</v>
      </c>
      <c r="AT623">
        <v>3.1E-4</v>
      </c>
      <c r="AU623" t="s">
        <v>3</v>
      </c>
      <c r="AV623">
        <v>0</v>
      </c>
      <c r="AW623">
        <v>2</v>
      </c>
      <c r="AX623">
        <v>47639659</v>
      </c>
      <c r="AY623">
        <v>1</v>
      </c>
      <c r="AZ623">
        <v>0</v>
      </c>
      <c r="BA623">
        <v>629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Y623*Source!I321</f>
        <v>1.8438800000000001E-4</v>
      </c>
      <c r="CY623">
        <f t="shared" si="87"/>
        <v>15620</v>
      </c>
      <c r="CZ623">
        <f t="shared" si="88"/>
        <v>15620</v>
      </c>
      <c r="DA623">
        <f t="shared" si="89"/>
        <v>1</v>
      </c>
      <c r="DB623">
        <f t="shared" si="90"/>
        <v>4.84</v>
      </c>
      <c r="DC623">
        <f t="shared" si="91"/>
        <v>0</v>
      </c>
    </row>
    <row r="624" spans="1:107" x14ac:dyDescent="0.2">
      <c r="A624">
        <f>ROW(Source!A321)</f>
        <v>321</v>
      </c>
      <c r="B624">
        <v>47641669</v>
      </c>
      <c r="C624">
        <v>47639637</v>
      </c>
      <c r="D624">
        <v>36839146</v>
      </c>
      <c r="E624">
        <v>1</v>
      </c>
      <c r="F624">
        <v>1</v>
      </c>
      <c r="G624">
        <v>1</v>
      </c>
      <c r="H624">
        <v>3</v>
      </c>
      <c r="I624" t="s">
        <v>820</v>
      </c>
      <c r="J624" t="s">
        <v>821</v>
      </c>
      <c r="K624" t="s">
        <v>822</v>
      </c>
      <c r="L624">
        <v>1348</v>
      </c>
      <c r="N624">
        <v>1009</v>
      </c>
      <c r="O624" t="s">
        <v>19</v>
      </c>
      <c r="P624" t="s">
        <v>19</v>
      </c>
      <c r="Q624">
        <v>1000</v>
      </c>
      <c r="W624">
        <v>0</v>
      </c>
      <c r="X624">
        <v>-639604785</v>
      </c>
      <c r="Y624">
        <v>5.9999999999999995E-4</v>
      </c>
      <c r="AA624">
        <v>9420</v>
      </c>
      <c r="AB624">
        <v>0</v>
      </c>
      <c r="AC624">
        <v>0</v>
      </c>
      <c r="AD624">
        <v>0</v>
      </c>
      <c r="AE624">
        <v>9420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5.9999999999999995E-4</v>
      </c>
      <c r="AU624" t="s">
        <v>3</v>
      </c>
      <c r="AV624">
        <v>0</v>
      </c>
      <c r="AW624">
        <v>2</v>
      </c>
      <c r="AX624">
        <v>47639660</v>
      </c>
      <c r="AY624">
        <v>1</v>
      </c>
      <c r="AZ624">
        <v>0</v>
      </c>
      <c r="BA624">
        <v>630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Y624*Source!I321</f>
        <v>3.5687999999999996E-4</v>
      </c>
      <c r="CY624">
        <f t="shared" si="87"/>
        <v>9420</v>
      </c>
      <c r="CZ624">
        <f t="shared" si="88"/>
        <v>9420</v>
      </c>
      <c r="DA624">
        <f t="shared" si="89"/>
        <v>1</v>
      </c>
      <c r="DB624">
        <f t="shared" si="90"/>
        <v>5.65</v>
      </c>
      <c r="DC624">
        <f t="shared" si="91"/>
        <v>0</v>
      </c>
    </row>
    <row r="625" spans="1:107" x14ac:dyDescent="0.2">
      <c r="A625">
        <f>ROW(Source!A324)</f>
        <v>324</v>
      </c>
      <c r="B625">
        <v>47636896</v>
      </c>
      <c r="C625">
        <v>47639695</v>
      </c>
      <c r="D625">
        <v>37070495</v>
      </c>
      <c r="E625">
        <v>1</v>
      </c>
      <c r="F625">
        <v>1</v>
      </c>
      <c r="G625">
        <v>1</v>
      </c>
      <c r="H625">
        <v>1</v>
      </c>
      <c r="I625" t="s">
        <v>1017</v>
      </c>
      <c r="J625" t="s">
        <v>3</v>
      </c>
      <c r="K625" t="s">
        <v>1018</v>
      </c>
      <c r="L625">
        <v>1191</v>
      </c>
      <c r="N625">
        <v>1013</v>
      </c>
      <c r="O625" t="s">
        <v>770</v>
      </c>
      <c r="P625" t="s">
        <v>770</v>
      </c>
      <c r="Q625">
        <v>1</v>
      </c>
      <c r="W625">
        <v>0</v>
      </c>
      <c r="X625">
        <v>-784637506</v>
      </c>
      <c r="Y625">
        <v>46.94874999999999</v>
      </c>
      <c r="AA625">
        <v>0</v>
      </c>
      <c r="AB625">
        <v>0</v>
      </c>
      <c r="AC625">
        <v>0</v>
      </c>
      <c r="AD625">
        <v>8.74</v>
      </c>
      <c r="AE625">
        <v>0</v>
      </c>
      <c r="AF625">
        <v>0</v>
      </c>
      <c r="AG625">
        <v>0</v>
      </c>
      <c r="AH625">
        <v>8.74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3</v>
      </c>
      <c r="AT625">
        <v>35.5</v>
      </c>
      <c r="AU625" t="s">
        <v>196</v>
      </c>
      <c r="AV625">
        <v>1</v>
      </c>
      <c r="AW625">
        <v>2</v>
      </c>
      <c r="AX625">
        <v>47639696</v>
      </c>
      <c r="AY625">
        <v>1</v>
      </c>
      <c r="AZ625">
        <v>0</v>
      </c>
      <c r="BA625">
        <v>631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Y625*Source!I324</f>
        <v>11.506622188749997</v>
      </c>
      <c r="CY625">
        <f>AD625</f>
        <v>8.74</v>
      </c>
      <c r="CZ625">
        <f>AH625</f>
        <v>8.74</v>
      </c>
      <c r="DA625">
        <f>AL625</f>
        <v>1</v>
      </c>
      <c r="DB625">
        <f>ROUND(((ROUND(AT625*CZ625,2)*1.15)*1.15),6)</f>
        <v>410.33207499999997</v>
      </c>
      <c r="DC625">
        <f>ROUND(((ROUND(AT625*AG625,2)*1.15)*1.15),6)</f>
        <v>0</v>
      </c>
    </row>
    <row r="626" spans="1:107" x14ac:dyDescent="0.2">
      <c r="A626">
        <f>ROW(Source!A324)</f>
        <v>324</v>
      </c>
      <c r="B626">
        <v>47636896</v>
      </c>
      <c r="C626">
        <v>47639695</v>
      </c>
      <c r="D626">
        <v>37064876</v>
      </c>
      <c r="E626">
        <v>1</v>
      </c>
      <c r="F626">
        <v>1</v>
      </c>
      <c r="G626">
        <v>1</v>
      </c>
      <c r="H626">
        <v>1</v>
      </c>
      <c r="I626" t="s">
        <v>771</v>
      </c>
      <c r="J626" t="s">
        <v>3</v>
      </c>
      <c r="K626" t="s">
        <v>772</v>
      </c>
      <c r="L626">
        <v>1191</v>
      </c>
      <c r="N626">
        <v>1013</v>
      </c>
      <c r="O626" t="s">
        <v>770</v>
      </c>
      <c r="P626" t="s">
        <v>770</v>
      </c>
      <c r="Q626">
        <v>1</v>
      </c>
      <c r="W626">
        <v>0</v>
      </c>
      <c r="X626">
        <v>-1417349443</v>
      </c>
      <c r="Y626">
        <v>2.93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3</v>
      </c>
      <c r="AT626">
        <v>2.93</v>
      </c>
      <c r="AU626" t="s">
        <v>3</v>
      </c>
      <c r="AV626">
        <v>2</v>
      </c>
      <c r="AW626">
        <v>2</v>
      </c>
      <c r="AX626">
        <v>47639697</v>
      </c>
      <c r="AY626">
        <v>1</v>
      </c>
      <c r="AZ626">
        <v>2048</v>
      </c>
      <c r="BA626">
        <v>632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Y626*Source!I324</f>
        <v>0.71811077000000001</v>
      </c>
      <c r="CY626">
        <f>AD626</f>
        <v>0</v>
      </c>
      <c r="CZ626">
        <f>AH626</f>
        <v>0</v>
      </c>
      <c r="DA626">
        <f>AL626</f>
        <v>1</v>
      </c>
      <c r="DB626">
        <f>ROUND(ROUND(AT626*CZ626,2),6)</f>
        <v>0</v>
      </c>
      <c r="DC626">
        <f>ROUND(ROUND(AT626*AG626,2),6)</f>
        <v>0</v>
      </c>
    </row>
    <row r="627" spans="1:107" x14ac:dyDescent="0.2">
      <c r="A627">
        <f>ROW(Source!A324)</f>
        <v>324</v>
      </c>
      <c r="B627">
        <v>47636896</v>
      </c>
      <c r="C627">
        <v>47639695</v>
      </c>
      <c r="D627">
        <v>36882079</v>
      </c>
      <c r="E627">
        <v>1</v>
      </c>
      <c r="F627">
        <v>1</v>
      </c>
      <c r="G627">
        <v>1</v>
      </c>
      <c r="H627">
        <v>2</v>
      </c>
      <c r="I627" t="s">
        <v>1005</v>
      </c>
      <c r="J627" t="s">
        <v>1006</v>
      </c>
      <c r="K627" t="s">
        <v>1007</v>
      </c>
      <c r="L627">
        <v>1368</v>
      </c>
      <c r="N627">
        <v>1011</v>
      </c>
      <c r="O627" t="s">
        <v>776</v>
      </c>
      <c r="P627" t="s">
        <v>776</v>
      </c>
      <c r="Q627">
        <v>1</v>
      </c>
      <c r="W627">
        <v>0</v>
      </c>
      <c r="X627">
        <v>641541266</v>
      </c>
      <c r="Y627">
        <v>5.7499999999999996E-2</v>
      </c>
      <c r="AA627">
        <v>0</v>
      </c>
      <c r="AB627">
        <v>120.24</v>
      </c>
      <c r="AC627">
        <v>15.42</v>
      </c>
      <c r="AD627">
        <v>0</v>
      </c>
      <c r="AE627">
        <v>0</v>
      </c>
      <c r="AF627">
        <v>120.24</v>
      </c>
      <c r="AG627">
        <v>15.42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3</v>
      </c>
      <c r="AT627">
        <v>0.04</v>
      </c>
      <c r="AU627" t="s">
        <v>348</v>
      </c>
      <c r="AV627">
        <v>0</v>
      </c>
      <c r="AW627">
        <v>2</v>
      </c>
      <c r="AX627">
        <v>47639698</v>
      </c>
      <c r="AY627">
        <v>1</v>
      </c>
      <c r="AZ627">
        <v>0</v>
      </c>
      <c r="BA627">
        <v>633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Y627*Source!I324</f>
        <v>1.40926175E-2</v>
      </c>
      <c r="CY627">
        <f t="shared" ref="CY627:CY633" si="92">AB627</f>
        <v>120.24</v>
      </c>
      <c r="CZ627">
        <f t="shared" ref="CZ627:CZ633" si="93">AF627</f>
        <v>120.24</v>
      </c>
      <c r="DA627">
        <f t="shared" ref="DA627:DA633" si="94">AJ627</f>
        <v>1</v>
      </c>
      <c r="DB627">
        <f t="shared" ref="DB627:DB633" si="95">ROUND(((ROUND(AT627*CZ627,2)*1.15)*1.25),6)</f>
        <v>6.9143749999999997</v>
      </c>
      <c r="DC627">
        <f t="shared" ref="DC627:DC633" si="96">ROUND(((ROUND(AT627*AG627,2)*1.15)*1.25),6)</f>
        <v>0.89124999999999999</v>
      </c>
    </row>
    <row r="628" spans="1:107" x14ac:dyDescent="0.2">
      <c r="A628">
        <f>ROW(Source!A324)</f>
        <v>324</v>
      </c>
      <c r="B628">
        <v>47636896</v>
      </c>
      <c r="C628">
        <v>47639695</v>
      </c>
      <c r="D628">
        <v>36882159</v>
      </c>
      <c r="E628">
        <v>1</v>
      </c>
      <c r="F628">
        <v>1</v>
      </c>
      <c r="G628">
        <v>1</v>
      </c>
      <c r="H628">
        <v>2</v>
      </c>
      <c r="I628" t="s">
        <v>773</v>
      </c>
      <c r="J628" t="s">
        <v>774</v>
      </c>
      <c r="K628" t="s">
        <v>775</v>
      </c>
      <c r="L628">
        <v>1368</v>
      </c>
      <c r="N628">
        <v>1011</v>
      </c>
      <c r="O628" t="s">
        <v>776</v>
      </c>
      <c r="P628" t="s">
        <v>776</v>
      </c>
      <c r="Q628">
        <v>1</v>
      </c>
      <c r="W628">
        <v>0</v>
      </c>
      <c r="X628">
        <v>-1718674368</v>
      </c>
      <c r="Y628">
        <v>0.30187499999999995</v>
      </c>
      <c r="AA628">
        <v>0</v>
      </c>
      <c r="AB628">
        <v>111.99</v>
      </c>
      <c r="AC628">
        <v>13.5</v>
      </c>
      <c r="AD628">
        <v>0</v>
      </c>
      <c r="AE628">
        <v>0</v>
      </c>
      <c r="AF628">
        <v>111.99</v>
      </c>
      <c r="AG628">
        <v>13.5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3</v>
      </c>
      <c r="AT628">
        <v>0.21</v>
      </c>
      <c r="AU628" t="s">
        <v>348</v>
      </c>
      <c r="AV628">
        <v>0</v>
      </c>
      <c r="AW628">
        <v>2</v>
      </c>
      <c r="AX628">
        <v>47639699</v>
      </c>
      <c r="AY628">
        <v>1</v>
      </c>
      <c r="AZ628">
        <v>0</v>
      </c>
      <c r="BA628">
        <v>634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Y628*Source!I324</f>
        <v>7.3986241874999983E-2</v>
      </c>
      <c r="CY628">
        <f t="shared" si="92"/>
        <v>111.99</v>
      </c>
      <c r="CZ628">
        <f t="shared" si="93"/>
        <v>111.99</v>
      </c>
      <c r="DA628">
        <f t="shared" si="94"/>
        <v>1</v>
      </c>
      <c r="DB628">
        <f t="shared" si="95"/>
        <v>33.81</v>
      </c>
      <c r="DC628">
        <f t="shared" si="96"/>
        <v>4.0824999999999996</v>
      </c>
    </row>
    <row r="629" spans="1:107" x14ac:dyDescent="0.2">
      <c r="A629">
        <f>ROW(Source!A324)</f>
        <v>324</v>
      </c>
      <c r="B629">
        <v>47636896</v>
      </c>
      <c r="C629">
        <v>47639695</v>
      </c>
      <c r="D629">
        <v>36882173</v>
      </c>
      <c r="E629">
        <v>1</v>
      </c>
      <c r="F629">
        <v>1</v>
      </c>
      <c r="G629">
        <v>1</v>
      </c>
      <c r="H629">
        <v>2</v>
      </c>
      <c r="I629" t="s">
        <v>1019</v>
      </c>
      <c r="J629" t="s">
        <v>1020</v>
      </c>
      <c r="K629" t="s">
        <v>1021</v>
      </c>
      <c r="L629">
        <v>1368</v>
      </c>
      <c r="N629">
        <v>1011</v>
      </c>
      <c r="O629" t="s">
        <v>776</v>
      </c>
      <c r="P629" t="s">
        <v>776</v>
      </c>
      <c r="Q629">
        <v>1</v>
      </c>
      <c r="W629">
        <v>0</v>
      </c>
      <c r="X629">
        <v>1293516068</v>
      </c>
      <c r="Y629">
        <v>3.3924999999999992</v>
      </c>
      <c r="AA629">
        <v>0</v>
      </c>
      <c r="AB629">
        <v>175.56</v>
      </c>
      <c r="AC629">
        <v>14.4</v>
      </c>
      <c r="AD629">
        <v>0</v>
      </c>
      <c r="AE629">
        <v>0</v>
      </c>
      <c r="AF629">
        <v>175.56</v>
      </c>
      <c r="AG629">
        <v>14.4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3</v>
      </c>
      <c r="AT629">
        <v>2.36</v>
      </c>
      <c r="AU629" t="s">
        <v>348</v>
      </c>
      <c r="AV629">
        <v>0</v>
      </c>
      <c r="AW629">
        <v>2</v>
      </c>
      <c r="AX629">
        <v>47639700</v>
      </c>
      <c r="AY629">
        <v>1</v>
      </c>
      <c r="AZ629">
        <v>0</v>
      </c>
      <c r="BA629">
        <v>635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Y629*Source!I324</f>
        <v>0.83146443249999979</v>
      </c>
      <c r="CY629">
        <f t="shared" si="92"/>
        <v>175.56</v>
      </c>
      <c r="CZ629">
        <f t="shared" si="93"/>
        <v>175.56</v>
      </c>
      <c r="DA629">
        <f t="shared" si="94"/>
        <v>1</v>
      </c>
      <c r="DB629">
        <f t="shared" si="95"/>
        <v>595.58500000000004</v>
      </c>
      <c r="DC629">
        <f t="shared" si="96"/>
        <v>48.846249999999998</v>
      </c>
    </row>
    <row r="630" spans="1:107" x14ac:dyDescent="0.2">
      <c r="A630">
        <f>ROW(Source!A324)</f>
        <v>324</v>
      </c>
      <c r="B630">
        <v>47636896</v>
      </c>
      <c r="C630">
        <v>47639695</v>
      </c>
      <c r="D630">
        <v>36882292</v>
      </c>
      <c r="E630">
        <v>1</v>
      </c>
      <c r="F630">
        <v>1</v>
      </c>
      <c r="G630">
        <v>1</v>
      </c>
      <c r="H630">
        <v>2</v>
      </c>
      <c r="I630" t="s">
        <v>1022</v>
      </c>
      <c r="J630" t="s">
        <v>1023</v>
      </c>
      <c r="K630" t="s">
        <v>1024</v>
      </c>
      <c r="L630">
        <v>1368</v>
      </c>
      <c r="N630">
        <v>1011</v>
      </c>
      <c r="O630" t="s">
        <v>776</v>
      </c>
      <c r="P630" t="s">
        <v>776</v>
      </c>
      <c r="Q630">
        <v>1</v>
      </c>
      <c r="W630">
        <v>0</v>
      </c>
      <c r="X630">
        <v>-1692889495</v>
      </c>
      <c r="Y630">
        <v>1.4231249999999998</v>
      </c>
      <c r="AA630">
        <v>0</v>
      </c>
      <c r="AB630">
        <v>0.9</v>
      </c>
      <c r="AC630">
        <v>0</v>
      </c>
      <c r="AD630">
        <v>0</v>
      </c>
      <c r="AE630">
        <v>0</v>
      </c>
      <c r="AF630">
        <v>0.9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3</v>
      </c>
      <c r="AT630">
        <v>0.99</v>
      </c>
      <c r="AU630" t="s">
        <v>348</v>
      </c>
      <c r="AV630">
        <v>0</v>
      </c>
      <c r="AW630">
        <v>2</v>
      </c>
      <c r="AX630">
        <v>47639701</v>
      </c>
      <c r="AY630">
        <v>1</v>
      </c>
      <c r="AZ630">
        <v>0</v>
      </c>
      <c r="BA630">
        <v>636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Y630*Source!I324</f>
        <v>0.34879228312499994</v>
      </c>
      <c r="CY630">
        <f t="shared" si="92"/>
        <v>0.9</v>
      </c>
      <c r="CZ630">
        <f t="shared" si="93"/>
        <v>0.9</v>
      </c>
      <c r="DA630">
        <f t="shared" si="94"/>
        <v>1</v>
      </c>
      <c r="DB630">
        <f t="shared" si="95"/>
        <v>1.2793749999999999</v>
      </c>
      <c r="DC630">
        <f t="shared" si="96"/>
        <v>0</v>
      </c>
    </row>
    <row r="631" spans="1:107" x14ac:dyDescent="0.2">
      <c r="A631">
        <f>ROW(Source!A324)</f>
        <v>324</v>
      </c>
      <c r="B631">
        <v>47636896</v>
      </c>
      <c r="C631">
        <v>47639695</v>
      </c>
      <c r="D631">
        <v>36883554</v>
      </c>
      <c r="E631">
        <v>1</v>
      </c>
      <c r="F631">
        <v>1</v>
      </c>
      <c r="G631">
        <v>1</v>
      </c>
      <c r="H631">
        <v>2</v>
      </c>
      <c r="I631" t="s">
        <v>780</v>
      </c>
      <c r="J631" t="s">
        <v>781</v>
      </c>
      <c r="K631" t="s">
        <v>782</v>
      </c>
      <c r="L631">
        <v>1368</v>
      </c>
      <c r="N631">
        <v>1011</v>
      </c>
      <c r="O631" t="s">
        <v>776</v>
      </c>
      <c r="P631" t="s">
        <v>776</v>
      </c>
      <c r="Q631">
        <v>1</v>
      </c>
      <c r="W631">
        <v>0</v>
      </c>
      <c r="X631">
        <v>1372534845</v>
      </c>
      <c r="Y631">
        <v>0.45999999999999996</v>
      </c>
      <c r="AA631">
        <v>0</v>
      </c>
      <c r="AB631">
        <v>65.709999999999994</v>
      </c>
      <c r="AC631">
        <v>11.6</v>
      </c>
      <c r="AD631">
        <v>0</v>
      </c>
      <c r="AE631">
        <v>0</v>
      </c>
      <c r="AF631">
        <v>65.709999999999994</v>
      </c>
      <c r="AG631">
        <v>11.6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3</v>
      </c>
      <c r="AT631">
        <v>0.32</v>
      </c>
      <c r="AU631" t="s">
        <v>348</v>
      </c>
      <c r="AV631">
        <v>0</v>
      </c>
      <c r="AW631">
        <v>2</v>
      </c>
      <c r="AX631">
        <v>47639702</v>
      </c>
      <c r="AY631">
        <v>1</v>
      </c>
      <c r="AZ631">
        <v>0</v>
      </c>
      <c r="BA631">
        <v>637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Y631*Source!I324</f>
        <v>0.11274094</v>
      </c>
      <c r="CY631">
        <f t="shared" si="92"/>
        <v>65.709999999999994</v>
      </c>
      <c r="CZ631">
        <f t="shared" si="93"/>
        <v>65.709999999999994</v>
      </c>
      <c r="DA631">
        <f t="shared" si="94"/>
        <v>1</v>
      </c>
      <c r="DB631">
        <f t="shared" si="95"/>
        <v>30.230625</v>
      </c>
      <c r="DC631">
        <f t="shared" si="96"/>
        <v>5.3331249999999999</v>
      </c>
    </row>
    <row r="632" spans="1:107" x14ac:dyDescent="0.2">
      <c r="A632">
        <f>ROW(Source!A324)</f>
        <v>324</v>
      </c>
      <c r="B632">
        <v>47636896</v>
      </c>
      <c r="C632">
        <v>47639695</v>
      </c>
      <c r="D632">
        <v>36883789</v>
      </c>
      <c r="E632">
        <v>1</v>
      </c>
      <c r="F632">
        <v>1</v>
      </c>
      <c r="G632">
        <v>1</v>
      </c>
      <c r="H632">
        <v>2</v>
      </c>
      <c r="I632" t="s">
        <v>783</v>
      </c>
      <c r="J632" t="s">
        <v>784</v>
      </c>
      <c r="K632" t="s">
        <v>785</v>
      </c>
      <c r="L632">
        <v>1368</v>
      </c>
      <c r="N632">
        <v>1011</v>
      </c>
      <c r="O632" t="s">
        <v>776</v>
      </c>
      <c r="P632" t="s">
        <v>776</v>
      </c>
      <c r="Q632">
        <v>1</v>
      </c>
      <c r="W632">
        <v>0</v>
      </c>
      <c r="X632">
        <v>792402865</v>
      </c>
      <c r="Y632">
        <v>2.4149999999999996</v>
      </c>
      <c r="AA632">
        <v>0</v>
      </c>
      <c r="AB632">
        <v>1.2</v>
      </c>
      <c r="AC632">
        <v>0</v>
      </c>
      <c r="AD632">
        <v>0</v>
      </c>
      <c r="AE632">
        <v>0</v>
      </c>
      <c r="AF632">
        <v>1.2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3</v>
      </c>
      <c r="AT632">
        <v>1.68</v>
      </c>
      <c r="AU632" t="s">
        <v>348</v>
      </c>
      <c r="AV632">
        <v>0</v>
      </c>
      <c r="AW632">
        <v>2</v>
      </c>
      <c r="AX632">
        <v>47639703</v>
      </c>
      <c r="AY632">
        <v>1</v>
      </c>
      <c r="AZ632">
        <v>0</v>
      </c>
      <c r="BA632">
        <v>638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Y632*Source!I324</f>
        <v>0.59188993499999987</v>
      </c>
      <c r="CY632">
        <f t="shared" si="92"/>
        <v>1.2</v>
      </c>
      <c r="CZ632">
        <f t="shared" si="93"/>
        <v>1.2</v>
      </c>
      <c r="DA632">
        <f t="shared" si="94"/>
        <v>1</v>
      </c>
      <c r="DB632">
        <f t="shared" si="95"/>
        <v>2.9037500000000001</v>
      </c>
      <c r="DC632">
        <f t="shared" si="96"/>
        <v>0</v>
      </c>
    </row>
    <row r="633" spans="1:107" x14ac:dyDescent="0.2">
      <c r="A633">
        <f>ROW(Source!A324)</f>
        <v>324</v>
      </c>
      <c r="B633">
        <v>47636896</v>
      </c>
      <c r="C633">
        <v>47639695</v>
      </c>
      <c r="D633">
        <v>36883836</v>
      </c>
      <c r="E633">
        <v>1</v>
      </c>
      <c r="F633">
        <v>1</v>
      </c>
      <c r="G633">
        <v>1</v>
      </c>
      <c r="H633">
        <v>2</v>
      </c>
      <c r="I633" t="s">
        <v>786</v>
      </c>
      <c r="J633" t="s">
        <v>787</v>
      </c>
      <c r="K633" t="s">
        <v>788</v>
      </c>
      <c r="L633">
        <v>1368</v>
      </c>
      <c r="N633">
        <v>1011</v>
      </c>
      <c r="O633" t="s">
        <v>776</v>
      </c>
      <c r="P633" t="s">
        <v>776</v>
      </c>
      <c r="Q633">
        <v>1</v>
      </c>
      <c r="W633">
        <v>0</v>
      </c>
      <c r="X633">
        <v>1323835807</v>
      </c>
      <c r="Y633">
        <v>0.25874999999999998</v>
      </c>
      <c r="AA633">
        <v>0</v>
      </c>
      <c r="AB633">
        <v>12.31</v>
      </c>
      <c r="AC633">
        <v>0</v>
      </c>
      <c r="AD633">
        <v>0</v>
      </c>
      <c r="AE633">
        <v>0</v>
      </c>
      <c r="AF633">
        <v>12.31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3</v>
      </c>
      <c r="AT633">
        <v>0.18</v>
      </c>
      <c r="AU633" t="s">
        <v>348</v>
      </c>
      <c r="AV633">
        <v>0</v>
      </c>
      <c r="AW633">
        <v>2</v>
      </c>
      <c r="AX633">
        <v>47639704</v>
      </c>
      <c r="AY633">
        <v>1</v>
      </c>
      <c r="AZ633">
        <v>0</v>
      </c>
      <c r="BA633">
        <v>639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Y633*Source!I324</f>
        <v>6.341677875E-2</v>
      </c>
      <c r="CY633">
        <f t="shared" si="92"/>
        <v>12.31</v>
      </c>
      <c r="CZ633">
        <f t="shared" si="93"/>
        <v>12.31</v>
      </c>
      <c r="DA633">
        <f t="shared" si="94"/>
        <v>1</v>
      </c>
      <c r="DB633">
        <f t="shared" si="95"/>
        <v>3.1912500000000001</v>
      </c>
      <c r="DC633">
        <f t="shared" si="96"/>
        <v>0</v>
      </c>
    </row>
    <row r="634" spans="1:107" x14ac:dyDescent="0.2">
      <c r="A634">
        <f>ROW(Source!A324)</f>
        <v>324</v>
      </c>
      <c r="B634">
        <v>47636896</v>
      </c>
      <c r="C634">
        <v>47639695</v>
      </c>
      <c r="D634">
        <v>36800159</v>
      </c>
      <c r="E634">
        <v>1</v>
      </c>
      <c r="F634">
        <v>1</v>
      </c>
      <c r="G634">
        <v>1</v>
      </c>
      <c r="H634">
        <v>3</v>
      </c>
      <c r="I634" t="s">
        <v>789</v>
      </c>
      <c r="J634" t="s">
        <v>790</v>
      </c>
      <c r="K634" t="s">
        <v>791</v>
      </c>
      <c r="L634">
        <v>1339</v>
      </c>
      <c r="N634">
        <v>1007</v>
      </c>
      <c r="O634" t="s">
        <v>50</v>
      </c>
      <c r="P634" t="s">
        <v>50</v>
      </c>
      <c r="Q634">
        <v>1</v>
      </c>
      <c r="W634">
        <v>0</v>
      </c>
      <c r="X634">
        <v>1262771840</v>
      </c>
      <c r="Y634">
        <v>1.4</v>
      </c>
      <c r="AA634">
        <v>6.22</v>
      </c>
      <c r="AB634">
        <v>0</v>
      </c>
      <c r="AC634">
        <v>0</v>
      </c>
      <c r="AD634">
        <v>0</v>
      </c>
      <c r="AE634">
        <v>6.22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3</v>
      </c>
      <c r="AT634">
        <v>1.4</v>
      </c>
      <c r="AU634" t="s">
        <v>3</v>
      </c>
      <c r="AV634">
        <v>0</v>
      </c>
      <c r="AW634">
        <v>2</v>
      </c>
      <c r="AX634">
        <v>47639705</v>
      </c>
      <c r="AY634">
        <v>1</v>
      </c>
      <c r="AZ634">
        <v>0</v>
      </c>
      <c r="BA634">
        <v>640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Y634*Source!I324</f>
        <v>0.3431246</v>
      </c>
      <c r="CY634">
        <f t="shared" ref="CY634:CY647" si="97">AA634</f>
        <v>6.22</v>
      </c>
      <c r="CZ634">
        <f t="shared" ref="CZ634:CZ647" si="98">AE634</f>
        <v>6.22</v>
      </c>
      <c r="DA634">
        <f t="shared" ref="DA634:DA647" si="99">AI634</f>
        <v>1</v>
      </c>
      <c r="DB634">
        <f t="shared" ref="DB634:DB647" si="100">ROUND(ROUND(AT634*CZ634,2),6)</f>
        <v>8.7100000000000009</v>
      </c>
      <c r="DC634">
        <f t="shared" ref="DC634:DC647" si="101">ROUND(ROUND(AT634*AG634,2),6)</f>
        <v>0</v>
      </c>
    </row>
    <row r="635" spans="1:107" x14ac:dyDescent="0.2">
      <c r="A635">
        <f>ROW(Source!A324)</f>
        <v>324</v>
      </c>
      <c r="B635">
        <v>47636896</v>
      </c>
      <c r="C635">
        <v>47639695</v>
      </c>
      <c r="D635">
        <v>36800166</v>
      </c>
      <c r="E635">
        <v>1</v>
      </c>
      <c r="F635">
        <v>1</v>
      </c>
      <c r="G635">
        <v>1</v>
      </c>
      <c r="H635">
        <v>3</v>
      </c>
      <c r="I635" t="s">
        <v>792</v>
      </c>
      <c r="J635" t="s">
        <v>793</v>
      </c>
      <c r="K635" t="s">
        <v>794</v>
      </c>
      <c r="L635">
        <v>1346</v>
      </c>
      <c r="N635">
        <v>1009</v>
      </c>
      <c r="O635" t="s">
        <v>585</v>
      </c>
      <c r="P635" t="s">
        <v>585</v>
      </c>
      <c r="Q635">
        <v>1</v>
      </c>
      <c r="W635">
        <v>0</v>
      </c>
      <c r="X635">
        <v>1721895514</v>
      </c>
      <c r="Y635">
        <v>0.42</v>
      </c>
      <c r="AA635">
        <v>6.09</v>
      </c>
      <c r="AB635">
        <v>0</v>
      </c>
      <c r="AC635">
        <v>0</v>
      </c>
      <c r="AD635">
        <v>0</v>
      </c>
      <c r="AE635">
        <v>6.09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3</v>
      </c>
      <c r="AT635">
        <v>0.42</v>
      </c>
      <c r="AU635" t="s">
        <v>3</v>
      </c>
      <c r="AV635">
        <v>0</v>
      </c>
      <c r="AW635">
        <v>2</v>
      </c>
      <c r="AX635">
        <v>47639706</v>
      </c>
      <c r="AY635">
        <v>1</v>
      </c>
      <c r="AZ635">
        <v>0</v>
      </c>
      <c r="BA635">
        <v>641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Y635*Source!I324</f>
        <v>0.10293737999999999</v>
      </c>
      <c r="CY635">
        <f t="shared" si="97"/>
        <v>6.09</v>
      </c>
      <c r="CZ635">
        <f t="shared" si="98"/>
        <v>6.09</v>
      </c>
      <c r="DA635">
        <f t="shared" si="99"/>
        <v>1</v>
      </c>
      <c r="DB635">
        <f t="shared" si="100"/>
        <v>2.56</v>
      </c>
      <c r="DC635">
        <f t="shared" si="101"/>
        <v>0</v>
      </c>
    </row>
    <row r="636" spans="1:107" x14ac:dyDescent="0.2">
      <c r="A636">
        <f>ROW(Source!A324)</f>
        <v>324</v>
      </c>
      <c r="B636">
        <v>47636896</v>
      </c>
      <c r="C636">
        <v>47639695</v>
      </c>
      <c r="D636">
        <v>36803256</v>
      </c>
      <c r="E636">
        <v>1</v>
      </c>
      <c r="F636">
        <v>1</v>
      </c>
      <c r="G636">
        <v>1</v>
      </c>
      <c r="H636">
        <v>3</v>
      </c>
      <c r="I636" t="s">
        <v>990</v>
      </c>
      <c r="J636" t="s">
        <v>991</v>
      </c>
      <c r="K636" t="s">
        <v>992</v>
      </c>
      <c r="L636">
        <v>1348</v>
      </c>
      <c r="N636">
        <v>1009</v>
      </c>
      <c r="O636" t="s">
        <v>19</v>
      </c>
      <c r="P636" t="s">
        <v>19</v>
      </c>
      <c r="Q636">
        <v>1000</v>
      </c>
      <c r="W636">
        <v>0</v>
      </c>
      <c r="X636">
        <v>-714836380</v>
      </c>
      <c r="Y636">
        <v>6.0999999999999997E-4</v>
      </c>
      <c r="AA636">
        <v>10315.01</v>
      </c>
      <c r="AB636">
        <v>0</v>
      </c>
      <c r="AC636">
        <v>0</v>
      </c>
      <c r="AD636">
        <v>0</v>
      </c>
      <c r="AE636">
        <v>10315.01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6.0999999999999997E-4</v>
      </c>
      <c r="AU636" t="s">
        <v>3</v>
      </c>
      <c r="AV636">
        <v>0</v>
      </c>
      <c r="AW636">
        <v>2</v>
      </c>
      <c r="AX636">
        <v>47639707</v>
      </c>
      <c r="AY636">
        <v>1</v>
      </c>
      <c r="AZ636">
        <v>0</v>
      </c>
      <c r="BA636">
        <v>642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Y636*Source!I324</f>
        <v>1.4950428999999999E-4</v>
      </c>
      <c r="CY636">
        <f t="shared" si="97"/>
        <v>10315.01</v>
      </c>
      <c r="CZ636">
        <f t="shared" si="98"/>
        <v>10315.01</v>
      </c>
      <c r="DA636">
        <f t="shared" si="99"/>
        <v>1</v>
      </c>
      <c r="DB636">
        <f t="shared" si="100"/>
        <v>6.29</v>
      </c>
      <c r="DC636">
        <f t="shared" si="101"/>
        <v>0</v>
      </c>
    </row>
    <row r="637" spans="1:107" x14ac:dyDescent="0.2">
      <c r="A637">
        <f>ROW(Source!A324)</f>
        <v>324</v>
      </c>
      <c r="B637">
        <v>47636896</v>
      </c>
      <c r="C637">
        <v>47639695</v>
      </c>
      <c r="D637">
        <v>36804447</v>
      </c>
      <c r="E637">
        <v>1</v>
      </c>
      <c r="F637">
        <v>1</v>
      </c>
      <c r="G637">
        <v>1</v>
      </c>
      <c r="H637">
        <v>3</v>
      </c>
      <c r="I637" t="s">
        <v>798</v>
      </c>
      <c r="J637" t="s">
        <v>799</v>
      </c>
      <c r="K637" t="s">
        <v>800</v>
      </c>
      <c r="L637">
        <v>1348</v>
      </c>
      <c r="N637">
        <v>1009</v>
      </c>
      <c r="O637" t="s">
        <v>19</v>
      </c>
      <c r="P637" t="s">
        <v>19</v>
      </c>
      <c r="Q637">
        <v>1000</v>
      </c>
      <c r="W637">
        <v>0</v>
      </c>
      <c r="X637">
        <v>-437906794</v>
      </c>
      <c r="Y637">
        <v>2.2000000000000001E-3</v>
      </c>
      <c r="AA637">
        <v>9040.01</v>
      </c>
      <c r="AB637">
        <v>0</v>
      </c>
      <c r="AC637">
        <v>0</v>
      </c>
      <c r="AD637">
        <v>0</v>
      </c>
      <c r="AE637">
        <v>9040.01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2.2000000000000001E-3</v>
      </c>
      <c r="AU637" t="s">
        <v>3</v>
      </c>
      <c r="AV637">
        <v>0</v>
      </c>
      <c r="AW637">
        <v>2</v>
      </c>
      <c r="AX637">
        <v>47639708</v>
      </c>
      <c r="AY637">
        <v>1</v>
      </c>
      <c r="AZ637">
        <v>0</v>
      </c>
      <c r="BA637">
        <v>643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Y637*Source!I324</f>
        <v>5.3919580000000007E-4</v>
      </c>
      <c r="CY637">
        <f t="shared" si="97"/>
        <v>9040.01</v>
      </c>
      <c r="CZ637">
        <f t="shared" si="98"/>
        <v>9040.01</v>
      </c>
      <c r="DA637">
        <f t="shared" si="99"/>
        <v>1</v>
      </c>
      <c r="DB637">
        <f t="shared" si="100"/>
        <v>19.89</v>
      </c>
      <c r="DC637">
        <f t="shared" si="101"/>
        <v>0</v>
      </c>
    </row>
    <row r="638" spans="1:107" x14ac:dyDescent="0.2">
      <c r="A638">
        <f>ROW(Source!A324)</f>
        <v>324</v>
      </c>
      <c r="B638">
        <v>47636896</v>
      </c>
      <c r="C638">
        <v>47639695</v>
      </c>
      <c r="D638">
        <v>36804904</v>
      </c>
      <c r="E638">
        <v>1</v>
      </c>
      <c r="F638">
        <v>1</v>
      </c>
      <c r="G638">
        <v>1</v>
      </c>
      <c r="H638">
        <v>3</v>
      </c>
      <c r="I638" t="s">
        <v>393</v>
      </c>
      <c r="J638" t="s">
        <v>395</v>
      </c>
      <c r="K638" t="s">
        <v>394</v>
      </c>
      <c r="L638">
        <v>1355</v>
      </c>
      <c r="N638">
        <v>1010</v>
      </c>
      <c r="O638" t="s">
        <v>317</v>
      </c>
      <c r="P638" t="s">
        <v>317</v>
      </c>
      <c r="Q638">
        <v>100</v>
      </c>
      <c r="W638">
        <v>0</v>
      </c>
      <c r="X638">
        <v>-1303502090</v>
      </c>
      <c r="Y638">
        <v>8.1603010000000005</v>
      </c>
      <c r="AA638">
        <v>51.4</v>
      </c>
      <c r="AB638">
        <v>0</v>
      </c>
      <c r="AC638">
        <v>0</v>
      </c>
      <c r="AD638">
        <v>0</v>
      </c>
      <c r="AE638">
        <v>51.4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0</v>
      </c>
      <c r="AP638">
        <v>0</v>
      </c>
      <c r="AQ638">
        <v>0</v>
      </c>
      <c r="AR638">
        <v>0</v>
      </c>
      <c r="AS638" t="s">
        <v>3</v>
      </c>
      <c r="AT638">
        <v>8.1603010000000005</v>
      </c>
      <c r="AU638" t="s">
        <v>3</v>
      </c>
      <c r="AV638">
        <v>0</v>
      </c>
      <c r="AW638">
        <v>1</v>
      </c>
      <c r="AX638">
        <v>-1</v>
      </c>
      <c r="AY638">
        <v>0</v>
      </c>
      <c r="AZ638">
        <v>0</v>
      </c>
      <c r="BA638" t="s">
        <v>3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Y638*Source!I324</f>
        <v>2.000000011789</v>
      </c>
      <c r="CY638">
        <f t="shared" si="97"/>
        <v>51.4</v>
      </c>
      <c r="CZ638">
        <f t="shared" si="98"/>
        <v>51.4</v>
      </c>
      <c r="DA638">
        <f t="shared" si="99"/>
        <v>1</v>
      </c>
      <c r="DB638">
        <f t="shared" si="100"/>
        <v>419.44</v>
      </c>
      <c r="DC638">
        <f t="shared" si="101"/>
        <v>0</v>
      </c>
    </row>
    <row r="639" spans="1:107" x14ac:dyDescent="0.2">
      <c r="A639">
        <f>ROW(Source!A324)</f>
        <v>324</v>
      </c>
      <c r="B639">
        <v>47636896</v>
      </c>
      <c r="C639">
        <v>47639695</v>
      </c>
      <c r="D639">
        <v>36805527</v>
      </c>
      <c r="E639">
        <v>1</v>
      </c>
      <c r="F639">
        <v>1</v>
      </c>
      <c r="G639">
        <v>1</v>
      </c>
      <c r="H639">
        <v>3</v>
      </c>
      <c r="I639" t="s">
        <v>804</v>
      </c>
      <c r="J639" t="s">
        <v>805</v>
      </c>
      <c r="K639" t="s">
        <v>806</v>
      </c>
      <c r="L639">
        <v>1348</v>
      </c>
      <c r="N639">
        <v>1009</v>
      </c>
      <c r="O639" t="s">
        <v>19</v>
      </c>
      <c r="P639" t="s">
        <v>19</v>
      </c>
      <c r="Q639">
        <v>1000</v>
      </c>
      <c r="W639">
        <v>0</v>
      </c>
      <c r="X639">
        <v>-2116243625</v>
      </c>
      <c r="Y639">
        <v>1.4999999999999999E-4</v>
      </c>
      <c r="AA639">
        <v>37900</v>
      </c>
      <c r="AB639">
        <v>0</v>
      </c>
      <c r="AC639">
        <v>0</v>
      </c>
      <c r="AD639">
        <v>0</v>
      </c>
      <c r="AE639">
        <v>37900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3</v>
      </c>
      <c r="AT639">
        <v>1.4999999999999999E-4</v>
      </c>
      <c r="AU639" t="s">
        <v>3</v>
      </c>
      <c r="AV639">
        <v>0</v>
      </c>
      <c r="AW639">
        <v>2</v>
      </c>
      <c r="AX639">
        <v>47639709</v>
      </c>
      <c r="AY639">
        <v>1</v>
      </c>
      <c r="AZ639">
        <v>0</v>
      </c>
      <c r="BA639">
        <v>644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Y639*Source!I324</f>
        <v>3.6763349999999998E-5</v>
      </c>
      <c r="CY639">
        <f t="shared" si="97"/>
        <v>37900</v>
      </c>
      <c r="CZ639">
        <f t="shared" si="98"/>
        <v>37900</v>
      </c>
      <c r="DA639">
        <f t="shared" si="99"/>
        <v>1</v>
      </c>
      <c r="DB639">
        <f t="shared" si="100"/>
        <v>5.69</v>
      </c>
      <c r="DC639">
        <f t="shared" si="101"/>
        <v>0</v>
      </c>
    </row>
    <row r="640" spans="1:107" x14ac:dyDescent="0.2">
      <c r="A640">
        <f>ROW(Source!A324)</f>
        <v>324</v>
      </c>
      <c r="B640">
        <v>47636896</v>
      </c>
      <c r="C640">
        <v>47639695</v>
      </c>
      <c r="D640">
        <v>36823258</v>
      </c>
      <c r="E640">
        <v>1</v>
      </c>
      <c r="F640">
        <v>1</v>
      </c>
      <c r="G640">
        <v>1</v>
      </c>
      <c r="H640">
        <v>3</v>
      </c>
      <c r="I640" t="s">
        <v>1011</v>
      </c>
      <c r="J640" t="s">
        <v>1012</v>
      </c>
      <c r="K640" t="s">
        <v>1013</v>
      </c>
      <c r="L640">
        <v>1348</v>
      </c>
      <c r="N640">
        <v>1009</v>
      </c>
      <c r="O640" t="s">
        <v>19</v>
      </c>
      <c r="P640" t="s">
        <v>19</v>
      </c>
      <c r="Q640">
        <v>1000</v>
      </c>
      <c r="W640">
        <v>0</v>
      </c>
      <c r="X640">
        <v>299819930</v>
      </c>
      <c r="Y640">
        <v>1.0999999999999999E-2</v>
      </c>
      <c r="AA640">
        <v>7712</v>
      </c>
      <c r="AB640">
        <v>0</v>
      </c>
      <c r="AC640">
        <v>0</v>
      </c>
      <c r="AD640">
        <v>0</v>
      </c>
      <c r="AE640">
        <v>7712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1.0999999999999999E-2</v>
      </c>
      <c r="AU640" t="s">
        <v>3</v>
      </c>
      <c r="AV640">
        <v>0</v>
      </c>
      <c r="AW640">
        <v>2</v>
      </c>
      <c r="AX640">
        <v>47639710</v>
      </c>
      <c r="AY640">
        <v>1</v>
      </c>
      <c r="AZ640">
        <v>0</v>
      </c>
      <c r="BA640">
        <v>645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Y640*Source!I324</f>
        <v>2.6959789999999998E-3</v>
      </c>
      <c r="CY640">
        <f t="shared" si="97"/>
        <v>7712</v>
      </c>
      <c r="CZ640">
        <f t="shared" si="98"/>
        <v>7712</v>
      </c>
      <c r="DA640">
        <f t="shared" si="99"/>
        <v>1</v>
      </c>
      <c r="DB640">
        <f t="shared" si="100"/>
        <v>84.83</v>
      </c>
      <c r="DC640">
        <f t="shared" si="101"/>
        <v>0</v>
      </c>
    </row>
    <row r="641" spans="1:107" x14ac:dyDescent="0.2">
      <c r="A641">
        <f>ROW(Source!A324)</f>
        <v>324</v>
      </c>
      <c r="B641">
        <v>47636896</v>
      </c>
      <c r="C641">
        <v>47639695</v>
      </c>
      <c r="D641">
        <v>36825287</v>
      </c>
      <c r="E641">
        <v>1</v>
      </c>
      <c r="F641">
        <v>1</v>
      </c>
      <c r="G641">
        <v>1</v>
      </c>
      <c r="H641">
        <v>3</v>
      </c>
      <c r="I641" t="s">
        <v>807</v>
      </c>
      <c r="J641" t="s">
        <v>808</v>
      </c>
      <c r="K641" t="s">
        <v>809</v>
      </c>
      <c r="L641">
        <v>1302</v>
      </c>
      <c r="N641">
        <v>1003</v>
      </c>
      <c r="O641" t="s">
        <v>810</v>
      </c>
      <c r="P641" t="s">
        <v>810</v>
      </c>
      <c r="Q641">
        <v>10</v>
      </c>
      <c r="W641">
        <v>0</v>
      </c>
      <c r="X641">
        <v>-1640127157</v>
      </c>
      <c r="Y641">
        <v>1.6E-2</v>
      </c>
      <c r="AA641">
        <v>50.24</v>
      </c>
      <c r="AB641">
        <v>0</v>
      </c>
      <c r="AC641">
        <v>0</v>
      </c>
      <c r="AD641">
        <v>0</v>
      </c>
      <c r="AE641">
        <v>50.24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3</v>
      </c>
      <c r="AT641">
        <v>1.6E-2</v>
      </c>
      <c r="AU641" t="s">
        <v>3</v>
      </c>
      <c r="AV641">
        <v>0</v>
      </c>
      <c r="AW641">
        <v>2</v>
      </c>
      <c r="AX641">
        <v>47639712</v>
      </c>
      <c r="AY641">
        <v>1</v>
      </c>
      <c r="AZ641">
        <v>0</v>
      </c>
      <c r="BA641">
        <v>647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Y641*Source!I324</f>
        <v>3.9214239999999997E-3</v>
      </c>
      <c r="CY641">
        <f t="shared" si="97"/>
        <v>50.24</v>
      </c>
      <c r="CZ641">
        <f t="shared" si="98"/>
        <v>50.24</v>
      </c>
      <c r="DA641">
        <f t="shared" si="99"/>
        <v>1</v>
      </c>
      <c r="DB641">
        <f t="shared" si="100"/>
        <v>0.8</v>
      </c>
      <c r="DC641">
        <f t="shared" si="101"/>
        <v>0</v>
      </c>
    </row>
    <row r="642" spans="1:107" x14ac:dyDescent="0.2">
      <c r="A642">
        <f>ROW(Source!A324)</f>
        <v>324</v>
      </c>
      <c r="B642">
        <v>47636896</v>
      </c>
      <c r="C642">
        <v>47639695</v>
      </c>
      <c r="D642">
        <v>36825646</v>
      </c>
      <c r="E642">
        <v>1</v>
      </c>
      <c r="F642">
        <v>1</v>
      </c>
      <c r="G642">
        <v>1</v>
      </c>
      <c r="H642">
        <v>3</v>
      </c>
      <c r="I642" t="s">
        <v>811</v>
      </c>
      <c r="J642" t="s">
        <v>812</v>
      </c>
      <c r="K642" t="s">
        <v>813</v>
      </c>
      <c r="L642">
        <v>1348</v>
      </c>
      <c r="N642">
        <v>1009</v>
      </c>
      <c r="O642" t="s">
        <v>19</v>
      </c>
      <c r="P642" t="s">
        <v>19</v>
      </c>
      <c r="Q642">
        <v>1000</v>
      </c>
      <c r="W642">
        <v>0</v>
      </c>
      <c r="X642">
        <v>-1396314973</v>
      </c>
      <c r="Y642">
        <v>4.0000000000000003E-5</v>
      </c>
      <c r="AA642">
        <v>4455.2</v>
      </c>
      <c r="AB642">
        <v>0</v>
      </c>
      <c r="AC642">
        <v>0</v>
      </c>
      <c r="AD642">
        <v>0</v>
      </c>
      <c r="AE642">
        <v>4455.2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3</v>
      </c>
      <c r="AT642">
        <v>4.0000000000000003E-5</v>
      </c>
      <c r="AU642" t="s">
        <v>3</v>
      </c>
      <c r="AV642">
        <v>0</v>
      </c>
      <c r="AW642">
        <v>2</v>
      </c>
      <c r="AX642">
        <v>47639713</v>
      </c>
      <c r="AY642">
        <v>1</v>
      </c>
      <c r="AZ642">
        <v>0</v>
      </c>
      <c r="BA642">
        <v>648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Y642*Source!I324</f>
        <v>9.8035600000000011E-6</v>
      </c>
      <c r="CY642">
        <f t="shared" si="97"/>
        <v>4455.2</v>
      </c>
      <c r="CZ642">
        <f t="shared" si="98"/>
        <v>4455.2</v>
      </c>
      <c r="DA642">
        <f t="shared" si="99"/>
        <v>1</v>
      </c>
      <c r="DB642">
        <f t="shared" si="100"/>
        <v>0.18</v>
      </c>
      <c r="DC642">
        <f t="shared" si="101"/>
        <v>0</v>
      </c>
    </row>
    <row r="643" spans="1:107" x14ac:dyDescent="0.2">
      <c r="A643">
        <f>ROW(Source!A324)</f>
        <v>324</v>
      </c>
      <c r="B643">
        <v>47636896</v>
      </c>
      <c r="C643">
        <v>47639695</v>
      </c>
      <c r="D643">
        <v>36826258</v>
      </c>
      <c r="E643">
        <v>1</v>
      </c>
      <c r="F643">
        <v>1</v>
      </c>
      <c r="G643">
        <v>1</v>
      </c>
      <c r="H643">
        <v>3</v>
      </c>
      <c r="I643" t="s">
        <v>397</v>
      </c>
      <c r="J643" t="s">
        <v>400</v>
      </c>
      <c r="K643" t="s">
        <v>398</v>
      </c>
      <c r="L643">
        <v>1327</v>
      </c>
      <c r="N643">
        <v>1005</v>
      </c>
      <c r="O643" t="s">
        <v>399</v>
      </c>
      <c r="P643" t="s">
        <v>399</v>
      </c>
      <c r="Q643">
        <v>1</v>
      </c>
      <c r="W643">
        <v>0</v>
      </c>
      <c r="X643">
        <v>2141963826</v>
      </c>
      <c r="Y643">
        <v>102</v>
      </c>
      <c r="AA643">
        <v>44.59</v>
      </c>
      <c r="AB643">
        <v>0</v>
      </c>
      <c r="AC643">
        <v>0</v>
      </c>
      <c r="AD643">
        <v>0</v>
      </c>
      <c r="AE643">
        <v>44.59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0</v>
      </c>
      <c r="AP643">
        <v>0</v>
      </c>
      <c r="AQ643">
        <v>0</v>
      </c>
      <c r="AR643">
        <v>0</v>
      </c>
      <c r="AS643" t="s">
        <v>3</v>
      </c>
      <c r="AT643">
        <v>102</v>
      </c>
      <c r="AU643" t="s">
        <v>3</v>
      </c>
      <c r="AV643">
        <v>0</v>
      </c>
      <c r="AW643">
        <v>1</v>
      </c>
      <c r="AX643">
        <v>-1</v>
      </c>
      <c r="AY643">
        <v>0</v>
      </c>
      <c r="AZ643">
        <v>0</v>
      </c>
      <c r="BA643" t="s">
        <v>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Y643*Source!I324</f>
        <v>24.999078000000001</v>
      </c>
      <c r="CY643">
        <f t="shared" si="97"/>
        <v>44.59</v>
      </c>
      <c r="CZ643">
        <f t="shared" si="98"/>
        <v>44.59</v>
      </c>
      <c r="DA643">
        <f t="shared" si="99"/>
        <v>1</v>
      </c>
      <c r="DB643">
        <f t="shared" si="100"/>
        <v>4548.18</v>
      </c>
      <c r="DC643">
        <f t="shared" si="101"/>
        <v>0</v>
      </c>
    </row>
    <row r="644" spans="1:107" x14ac:dyDescent="0.2">
      <c r="A644">
        <f>ROW(Source!A324)</f>
        <v>324</v>
      </c>
      <c r="B644">
        <v>47636896</v>
      </c>
      <c r="C644">
        <v>47639695</v>
      </c>
      <c r="D644">
        <v>36826406</v>
      </c>
      <c r="E644">
        <v>1</v>
      </c>
      <c r="F644">
        <v>1</v>
      </c>
      <c r="G644">
        <v>1</v>
      </c>
      <c r="H644">
        <v>3</v>
      </c>
      <c r="I644" t="s">
        <v>814</v>
      </c>
      <c r="J644" t="s">
        <v>815</v>
      </c>
      <c r="K644" t="s">
        <v>816</v>
      </c>
      <c r="L644">
        <v>1348</v>
      </c>
      <c r="N644">
        <v>1009</v>
      </c>
      <c r="O644" t="s">
        <v>19</v>
      </c>
      <c r="P644" t="s">
        <v>19</v>
      </c>
      <c r="Q644">
        <v>1000</v>
      </c>
      <c r="W644">
        <v>0</v>
      </c>
      <c r="X644">
        <v>900832145</v>
      </c>
      <c r="Y644">
        <v>2.97E-3</v>
      </c>
      <c r="AA644">
        <v>4920</v>
      </c>
      <c r="AB644">
        <v>0</v>
      </c>
      <c r="AC644">
        <v>0</v>
      </c>
      <c r="AD644">
        <v>0</v>
      </c>
      <c r="AE644">
        <v>4920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3</v>
      </c>
      <c r="AT644">
        <v>2.97E-3</v>
      </c>
      <c r="AU644" t="s">
        <v>3</v>
      </c>
      <c r="AV644">
        <v>0</v>
      </c>
      <c r="AW644">
        <v>2</v>
      </c>
      <c r="AX644">
        <v>47639715</v>
      </c>
      <c r="AY644">
        <v>1</v>
      </c>
      <c r="AZ644">
        <v>0</v>
      </c>
      <c r="BA644">
        <v>650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Y644*Source!I324</f>
        <v>7.2791432999999995E-4</v>
      </c>
      <c r="CY644">
        <f t="shared" si="97"/>
        <v>4920</v>
      </c>
      <c r="CZ644">
        <f t="shared" si="98"/>
        <v>4920</v>
      </c>
      <c r="DA644">
        <f t="shared" si="99"/>
        <v>1</v>
      </c>
      <c r="DB644">
        <f t="shared" si="100"/>
        <v>14.61</v>
      </c>
      <c r="DC644">
        <f t="shared" si="101"/>
        <v>0</v>
      </c>
    </row>
    <row r="645" spans="1:107" x14ac:dyDescent="0.2">
      <c r="A645">
        <f>ROW(Source!A324)</f>
        <v>324</v>
      </c>
      <c r="B645">
        <v>47636896</v>
      </c>
      <c r="C645">
        <v>47639695</v>
      </c>
      <c r="D645">
        <v>36830313</v>
      </c>
      <c r="E645">
        <v>1</v>
      </c>
      <c r="F645">
        <v>1</v>
      </c>
      <c r="G645">
        <v>1</v>
      </c>
      <c r="H645">
        <v>3</v>
      </c>
      <c r="I645" t="s">
        <v>1014</v>
      </c>
      <c r="J645" t="s">
        <v>1015</v>
      </c>
      <c r="K645" t="s">
        <v>1016</v>
      </c>
      <c r="L645">
        <v>1339</v>
      </c>
      <c r="N645">
        <v>1007</v>
      </c>
      <c r="O645" t="s">
        <v>50</v>
      </c>
      <c r="P645" t="s">
        <v>50</v>
      </c>
      <c r="Q645">
        <v>1</v>
      </c>
      <c r="W645">
        <v>0</v>
      </c>
      <c r="X645">
        <v>1283004816</v>
      </c>
      <c r="Y645">
        <v>1.2999999999999999E-3</v>
      </c>
      <c r="AA645">
        <v>1700</v>
      </c>
      <c r="AB645">
        <v>0</v>
      </c>
      <c r="AC645">
        <v>0</v>
      </c>
      <c r="AD645">
        <v>0</v>
      </c>
      <c r="AE645">
        <v>1700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3</v>
      </c>
      <c r="AT645">
        <v>1.2999999999999999E-3</v>
      </c>
      <c r="AU645" t="s">
        <v>3</v>
      </c>
      <c r="AV645">
        <v>0</v>
      </c>
      <c r="AW645">
        <v>2</v>
      </c>
      <c r="AX645">
        <v>47639716</v>
      </c>
      <c r="AY645">
        <v>1</v>
      </c>
      <c r="AZ645">
        <v>0</v>
      </c>
      <c r="BA645">
        <v>651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Y645*Source!I324</f>
        <v>3.1861569999999998E-4</v>
      </c>
      <c r="CY645">
        <f t="shared" si="97"/>
        <v>1700</v>
      </c>
      <c r="CZ645">
        <f t="shared" si="98"/>
        <v>1700</v>
      </c>
      <c r="DA645">
        <f t="shared" si="99"/>
        <v>1</v>
      </c>
      <c r="DB645">
        <f t="shared" si="100"/>
        <v>2.21</v>
      </c>
      <c r="DC645">
        <f t="shared" si="101"/>
        <v>0</v>
      </c>
    </row>
    <row r="646" spans="1:107" x14ac:dyDescent="0.2">
      <c r="A646">
        <f>ROW(Source!A324)</f>
        <v>324</v>
      </c>
      <c r="B646">
        <v>47636896</v>
      </c>
      <c r="C646">
        <v>47639695</v>
      </c>
      <c r="D646">
        <v>36837948</v>
      </c>
      <c r="E646">
        <v>1</v>
      </c>
      <c r="F646">
        <v>1</v>
      </c>
      <c r="G646">
        <v>1</v>
      </c>
      <c r="H646">
        <v>3</v>
      </c>
      <c r="I646" t="s">
        <v>817</v>
      </c>
      <c r="J646" t="s">
        <v>818</v>
      </c>
      <c r="K646" t="s">
        <v>819</v>
      </c>
      <c r="L646">
        <v>1348</v>
      </c>
      <c r="N646">
        <v>1009</v>
      </c>
      <c r="O646" t="s">
        <v>19</v>
      </c>
      <c r="P646" t="s">
        <v>19</v>
      </c>
      <c r="Q646">
        <v>1000</v>
      </c>
      <c r="W646">
        <v>0</v>
      </c>
      <c r="X646">
        <v>-1655298345</v>
      </c>
      <c r="Y646">
        <v>4.6999999999999999E-4</v>
      </c>
      <c r="AA646">
        <v>15620</v>
      </c>
      <c r="AB646">
        <v>0</v>
      </c>
      <c r="AC646">
        <v>0</v>
      </c>
      <c r="AD646">
        <v>0</v>
      </c>
      <c r="AE646">
        <v>15620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3</v>
      </c>
      <c r="AT646">
        <v>4.6999999999999999E-4</v>
      </c>
      <c r="AU646" t="s">
        <v>3</v>
      </c>
      <c r="AV646">
        <v>0</v>
      </c>
      <c r="AW646">
        <v>2</v>
      </c>
      <c r="AX646">
        <v>47639717</v>
      </c>
      <c r="AY646">
        <v>1</v>
      </c>
      <c r="AZ646">
        <v>0</v>
      </c>
      <c r="BA646">
        <v>652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Y646*Source!I324</f>
        <v>1.1519182999999999E-4</v>
      </c>
      <c r="CY646">
        <f t="shared" si="97"/>
        <v>15620</v>
      </c>
      <c r="CZ646">
        <f t="shared" si="98"/>
        <v>15620</v>
      </c>
      <c r="DA646">
        <f t="shared" si="99"/>
        <v>1</v>
      </c>
      <c r="DB646">
        <f t="shared" si="100"/>
        <v>7.34</v>
      </c>
      <c r="DC646">
        <f t="shared" si="101"/>
        <v>0</v>
      </c>
    </row>
    <row r="647" spans="1:107" x14ac:dyDescent="0.2">
      <c r="A647">
        <f>ROW(Source!A324)</f>
        <v>324</v>
      </c>
      <c r="B647">
        <v>47636896</v>
      </c>
      <c r="C647">
        <v>47639695</v>
      </c>
      <c r="D647">
        <v>36839146</v>
      </c>
      <c r="E647">
        <v>1</v>
      </c>
      <c r="F647">
        <v>1</v>
      </c>
      <c r="G647">
        <v>1</v>
      </c>
      <c r="H647">
        <v>3</v>
      </c>
      <c r="I647" t="s">
        <v>820</v>
      </c>
      <c r="J647" t="s">
        <v>821</v>
      </c>
      <c r="K647" t="s">
        <v>822</v>
      </c>
      <c r="L647">
        <v>1348</v>
      </c>
      <c r="N647">
        <v>1009</v>
      </c>
      <c r="O647" t="s">
        <v>19</v>
      </c>
      <c r="P647" t="s">
        <v>19</v>
      </c>
      <c r="Q647">
        <v>1000</v>
      </c>
      <c r="W647">
        <v>0</v>
      </c>
      <c r="X647">
        <v>-639604785</v>
      </c>
      <c r="Y647">
        <v>9.0000000000000006E-5</v>
      </c>
      <c r="AA647">
        <v>9420</v>
      </c>
      <c r="AB647">
        <v>0</v>
      </c>
      <c r="AC647">
        <v>0</v>
      </c>
      <c r="AD647">
        <v>0</v>
      </c>
      <c r="AE647">
        <v>9420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3</v>
      </c>
      <c r="AT647">
        <v>9.0000000000000006E-5</v>
      </c>
      <c r="AU647" t="s">
        <v>3</v>
      </c>
      <c r="AV647">
        <v>0</v>
      </c>
      <c r="AW647">
        <v>2</v>
      </c>
      <c r="AX647">
        <v>47639718</v>
      </c>
      <c r="AY647">
        <v>1</v>
      </c>
      <c r="AZ647">
        <v>0</v>
      </c>
      <c r="BA647">
        <v>653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Y647*Source!I324</f>
        <v>2.2058010000000002E-5</v>
      </c>
      <c r="CY647">
        <f t="shared" si="97"/>
        <v>9420</v>
      </c>
      <c r="CZ647">
        <f t="shared" si="98"/>
        <v>9420</v>
      </c>
      <c r="DA647">
        <f t="shared" si="99"/>
        <v>1</v>
      </c>
      <c r="DB647">
        <f t="shared" si="100"/>
        <v>0.85</v>
      </c>
      <c r="DC647">
        <f t="shared" si="101"/>
        <v>0</v>
      </c>
    </row>
    <row r="648" spans="1:107" x14ac:dyDescent="0.2">
      <c r="A648">
        <f>ROW(Source!A325)</f>
        <v>325</v>
      </c>
      <c r="B648">
        <v>47641669</v>
      </c>
      <c r="C648">
        <v>47639695</v>
      </c>
      <c r="D648">
        <v>37070495</v>
      </c>
      <c r="E648">
        <v>1</v>
      </c>
      <c r="F648">
        <v>1</v>
      </c>
      <c r="G648">
        <v>1</v>
      </c>
      <c r="H648">
        <v>1</v>
      </c>
      <c r="I648" t="s">
        <v>1017</v>
      </c>
      <c r="J648" t="s">
        <v>3</v>
      </c>
      <c r="K648" t="s">
        <v>1018</v>
      </c>
      <c r="L648">
        <v>1191</v>
      </c>
      <c r="N648">
        <v>1013</v>
      </c>
      <c r="O648" t="s">
        <v>770</v>
      </c>
      <c r="P648" t="s">
        <v>770</v>
      </c>
      <c r="Q648">
        <v>1</v>
      </c>
      <c r="W648">
        <v>0</v>
      </c>
      <c r="X648">
        <v>-784637506</v>
      </c>
      <c r="Y648">
        <v>46.94874999999999</v>
      </c>
      <c r="AA648">
        <v>0</v>
      </c>
      <c r="AB648">
        <v>0</v>
      </c>
      <c r="AC648">
        <v>0</v>
      </c>
      <c r="AD648">
        <v>8.74</v>
      </c>
      <c r="AE648">
        <v>0</v>
      </c>
      <c r="AF648">
        <v>0</v>
      </c>
      <c r="AG648">
        <v>0</v>
      </c>
      <c r="AH648">
        <v>8.74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3</v>
      </c>
      <c r="AT648">
        <v>35.5</v>
      </c>
      <c r="AU648" t="s">
        <v>196</v>
      </c>
      <c r="AV648">
        <v>1</v>
      </c>
      <c r="AW648">
        <v>2</v>
      </c>
      <c r="AX648">
        <v>47639696</v>
      </c>
      <c r="AY648">
        <v>1</v>
      </c>
      <c r="AZ648">
        <v>0</v>
      </c>
      <c r="BA648">
        <v>654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Y648*Source!I325</f>
        <v>11.506622188749997</v>
      </c>
      <c r="CY648">
        <f>AD648</f>
        <v>8.74</v>
      </c>
      <c r="CZ648">
        <f>AH648</f>
        <v>8.74</v>
      </c>
      <c r="DA648">
        <f>AL648</f>
        <v>1</v>
      </c>
      <c r="DB648">
        <f>ROUND(((ROUND(AT648*CZ648,2)*1.15)*1.15),6)</f>
        <v>410.33207499999997</v>
      </c>
      <c r="DC648">
        <f>ROUND(((ROUND(AT648*AG648,2)*1.15)*1.15),6)</f>
        <v>0</v>
      </c>
    </row>
    <row r="649" spans="1:107" x14ac:dyDescent="0.2">
      <c r="A649">
        <f>ROW(Source!A325)</f>
        <v>325</v>
      </c>
      <c r="B649">
        <v>47641669</v>
      </c>
      <c r="C649">
        <v>47639695</v>
      </c>
      <c r="D649">
        <v>37064876</v>
      </c>
      <c r="E649">
        <v>1</v>
      </c>
      <c r="F649">
        <v>1</v>
      </c>
      <c r="G649">
        <v>1</v>
      </c>
      <c r="H649">
        <v>1</v>
      </c>
      <c r="I649" t="s">
        <v>771</v>
      </c>
      <c r="J649" t="s">
        <v>3</v>
      </c>
      <c r="K649" t="s">
        <v>772</v>
      </c>
      <c r="L649">
        <v>1191</v>
      </c>
      <c r="N649">
        <v>1013</v>
      </c>
      <c r="O649" t="s">
        <v>770</v>
      </c>
      <c r="P649" t="s">
        <v>770</v>
      </c>
      <c r="Q649">
        <v>1</v>
      </c>
      <c r="W649">
        <v>0</v>
      </c>
      <c r="X649">
        <v>-1417349443</v>
      </c>
      <c r="Y649">
        <v>2.93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3</v>
      </c>
      <c r="AT649">
        <v>2.93</v>
      </c>
      <c r="AU649" t="s">
        <v>3</v>
      </c>
      <c r="AV649">
        <v>2</v>
      </c>
      <c r="AW649">
        <v>2</v>
      </c>
      <c r="AX649">
        <v>47639697</v>
      </c>
      <c r="AY649">
        <v>1</v>
      </c>
      <c r="AZ649">
        <v>2048</v>
      </c>
      <c r="BA649">
        <v>655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Y649*Source!I325</f>
        <v>0.71811077000000001</v>
      </c>
      <c r="CY649">
        <f>AD649</f>
        <v>0</v>
      </c>
      <c r="CZ649">
        <f>AH649</f>
        <v>0</v>
      </c>
      <c r="DA649">
        <f>AL649</f>
        <v>1</v>
      </c>
      <c r="DB649">
        <f>ROUND(ROUND(AT649*CZ649,2),6)</f>
        <v>0</v>
      </c>
      <c r="DC649">
        <f>ROUND(ROUND(AT649*AG649,2),6)</f>
        <v>0</v>
      </c>
    </row>
    <row r="650" spans="1:107" x14ac:dyDescent="0.2">
      <c r="A650">
        <f>ROW(Source!A325)</f>
        <v>325</v>
      </c>
      <c r="B650">
        <v>47641669</v>
      </c>
      <c r="C650">
        <v>47639695</v>
      </c>
      <c r="D650">
        <v>36882079</v>
      </c>
      <c r="E650">
        <v>1</v>
      </c>
      <c r="F650">
        <v>1</v>
      </c>
      <c r="G650">
        <v>1</v>
      </c>
      <c r="H650">
        <v>2</v>
      </c>
      <c r="I650" t="s">
        <v>1005</v>
      </c>
      <c r="J650" t="s">
        <v>1006</v>
      </c>
      <c r="K650" t="s">
        <v>1007</v>
      </c>
      <c r="L650">
        <v>1368</v>
      </c>
      <c r="N650">
        <v>1011</v>
      </c>
      <c r="O650" t="s">
        <v>776</v>
      </c>
      <c r="P650" t="s">
        <v>776</v>
      </c>
      <c r="Q650">
        <v>1</v>
      </c>
      <c r="W650">
        <v>0</v>
      </c>
      <c r="X650">
        <v>641541266</v>
      </c>
      <c r="Y650">
        <v>5.7499999999999996E-2</v>
      </c>
      <c r="AA650">
        <v>0</v>
      </c>
      <c r="AB650">
        <v>120.24</v>
      </c>
      <c r="AC650">
        <v>15.42</v>
      </c>
      <c r="AD650">
        <v>0</v>
      </c>
      <c r="AE650">
        <v>0</v>
      </c>
      <c r="AF650">
        <v>120.24</v>
      </c>
      <c r="AG650">
        <v>15.42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1</v>
      </c>
      <c r="AQ650">
        <v>0</v>
      </c>
      <c r="AR650">
        <v>0</v>
      </c>
      <c r="AS650" t="s">
        <v>3</v>
      </c>
      <c r="AT650">
        <v>0.04</v>
      </c>
      <c r="AU650" t="s">
        <v>348</v>
      </c>
      <c r="AV650">
        <v>0</v>
      </c>
      <c r="AW650">
        <v>2</v>
      </c>
      <c r="AX650">
        <v>47639698</v>
      </c>
      <c r="AY650">
        <v>1</v>
      </c>
      <c r="AZ650">
        <v>0</v>
      </c>
      <c r="BA650">
        <v>656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Y650*Source!I325</f>
        <v>1.40926175E-2</v>
      </c>
      <c r="CY650">
        <f t="shared" ref="CY650:CY656" si="102">AB650</f>
        <v>120.24</v>
      </c>
      <c r="CZ650">
        <f t="shared" ref="CZ650:CZ656" si="103">AF650</f>
        <v>120.24</v>
      </c>
      <c r="DA650">
        <f t="shared" ref="DA650:DA656" si="104">AJ650</f>
        <v>1</v>
      </c>
      <c r="DB650">
        <f t="shared" ref="DB650:DB656" si="105">ROUND(((ROUND(AT650*CZ650,2)*1.15)*1.25),6)</f>
        <v>6.9143749999999997</v>
      </c>
      <c r="DC650">
        <f t="shared" ref="DC650:DC656" si="106">ROUND(((ROUND(AT650*AG650,2)*1.15)*1.25),6)</f>
        <v>0.89124999999999999</v>
      </c>
    </row>
    <row r="651" spans="1:107" x14ac:dyDescent="0.2">
      <c r="A651">
        <f>ROW(Source!A325)</f>
        <v>325</v>
      </c>
      <c r="B651">
        <v>47641669</v>
      </c>
      <c r="C651">
        <v>47639695</v>
      </c>
      <c r="D651">
        <v>36882159</v>
      </c>
      <c r="E651">
        <v>1</v>
      </c>
      <c r="F651">
        <v>1</v>
      </c>
      <c r="G651">
        <v>1</v>
      </c>
      <c r="H651">
        <v>2</v>
      </c>
      <c r="I651" t="s">
        <v>773</v>
      </c>
      <c r="J651" t="s">
        <v>774</v>
      </c>
      <c r="K651" t="s">
        <v>775</v>
      </c>
      <c r="L651">
        <v>1368</v>
      </c>
      <c r="N651">
        <v>1011</v>
      </c>
      <c r="O651" t="s">
        <v>776</v>
      </c>
      <c r="P651" t="s">
        <v>776</v>
      </c>
      <c r="Q651">
        <v>1</v>
      </c>
      <c r="W651">
        <v>0</v>
      </c>
      <c r="X651">
        <v>-1718674368</v>
      </c>
      <c r="Y651">
        <v>0.30187499999999995</v>
      </c>
      <c r="AA651">
        <v>0</v>
      </c>
      <c r="AB651">
        <v>111.99</v>
      </c>
      <c r="AC651">
        <v>13.5</v>
      </c>
      <c r="AD651">
        <v>0</v>
      </c>
      <c r="AE651">
        <v>0</v>
      </c>
      <c r="AF651">
        <v>111.99</v>
      </c>
      <c r="AG651">
        <v>13.5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3</v>
      </c>
      <c r="AT651">
        <v>0.21</v>
      </c>
      <c r="AU651" t="s">
        <v>348</v>
      </c>
      <c r="AV651">
        <v>0</v>
      </c>
      <c r="AW651">
        <v>2</v>
      </c>
      <c r="AX651">
        <v>47639699</v>
      </c>
      <c r="AY651">
        <v>1</v>
      </c>
      <c r="AZ651">
        <v>0</v>
      </c>
      <c r="BA651">
        <v>657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Y651*Source!I325</f>
        <v>7.3986241874999983E-2</v>
      </c>
      <c r="CY651">
        <f t="shared" si="102"/>
        <v>111.99</v>
      </c>
      <c r="CZ651">
        <f t="shared" si="103"/>
        <v>111.99</v>
      </c>
      <c r="DA651">
        <f t="shared" si="104"/>
        <v>1</v>
      </c>
      <c r="DB651">
        <f t="shared" si="105"/>
        <v>33.81</v>
      </c>
      <c r="DC651">
        <f t="shared" si="106"/>
        <v>4.0824999999999996</v>
      </c>
    </row>
    <row r="652" spans="1:107" x14ac:dyDescent="0.2">
      <c r="A652">
        <f>ROW(Source!A325)</f>
        <v>325</v>
      </c>
      <c r="B652">
        <v>47641669</v>
      </c>
      <c r="C652">
        <v>47639695</v>
      </c>
      <c r="D652">
        <v>36882173</v>
      </c>
      <c r="E652">
        <v>1</v>
      </c>
      <c r="F652">
        <v>1</v>
      </c>
      <c r="G652">
        <v>1</v>
      </c>
      <c r="H652">
        <v>2</v>
      </c>
      <c r="I652" t="s">
        <v>1019</v>
      </c>
      <c r="J652" t="s">
        <v>1020</v>
      </c>
      <c r="K652" t="s">
        <v>1021</v>
      </c>
      <c r="L652">
        <v>1368</v>
      </c>
      <c r="N652">
        <v>1011</v>
      </c>
      <c r="O652" t="s">
        <v>776</v>
      </c>
      <c r="P652" t="s">
        <v>776</v>
      </c>
      <c r="Q652">
        <v>1</v>
      </c>
      <c r="W652">
        <v>0</v>
      </c>
      <c r="X652">
        <v>1293516068</v>
      </c>
      <c r="Y652">
        <v>3.3924999999999992</v>
      </c>
      <c r="AA652">
        <v>0</v>
      </c>
      <c r="AB652">
        <v>175.56</v>
      </c>
      <c r="AC652">
        <v>14.4</v>
      </c>
      <c r="AD652">
        <v>0</v>
      </c>
      <c r="AE652">
        <v>0</v>
      </c>
      <c r="AF652">
        <v>175.56</v>
      </c>
      <c r="AG652">
        <v>14.4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3</v>
      </c>
      <c r="AT652">
        <v>2.36</v>
      </c>
      <c r="AU652" t="s">
        <v>348</v>
      </c>
      <c r="AV652">
        <v>0</v>
      </c>
      <c r="AW652">
        <v>2</v>
      </c>
      <c r="AX652">
        <v>47639700</v>
      </c>
      <c r="AY652">
        <v>1</v>
      </c>
      <c r="AZ652">
        <v>0</v>
      </c>
      <c r="BA652">
        <v>658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Y652*Source!I325</f>
        <v>0.83146443249999979</v>
      </c>
      <c r="CY652">
        <f t="shared" si="102"/>
        <v>175.56</v>
      </c>
      <c r="CZ652">
        <f t="shared" si="103"/>
        <v>175.56</v>
      </c>
      <c r="DA652">
        <f t="shared" si="104"/>
        <v>1</v>
      </c>
      <c r="DB652">
        <f t="shared" si="105"/>
        <v>595.58500000000004</v>
      </c>
      <c r="DC652">
        <f t="shared" si="106"/>
        <v>48.846249999999998</v>
      </c>
    </row>
    <row r="653" spans="1:107" x14ac:dyDescent="0.2">
      <c r="A653">
        <f>ROW(Source!A325)</f>
        <v>325</v>
      </c>
      <c r="B653">
        <v>47641669</v>
      </c>
      <c r="C653">
        <v>47639695</v>
      </c>
      <c r="D653">
        <v>36882292</v>
      </c>
      <c r="E653">
        <v>1</v>
      </c>
      <c r="F653">
        <v>1</v>
      </c>
      <c r="G653">
        <v>1</v>
      </c>
      <c r="H653">
        <v>2</v>
      </c>
      <c r="I653" t="s">
        <v>1022</v>
      </c>
      <c r="J653" t="s">
        <v>1023</v>
      </c>
      <c r="K653" t="s">
        <v>1024</v>
      </c>
      <c r="L653">
        <v>1368</v>
      </c>
      <c r="N653">
        <v>1011</v>
      </c>
      <c r="O653" t="s">
        <v>776</v>
      </c>
      <c r="P653" t="s">
        <v>776</v>
      </c>
      <c r="Q653">
        <v>1</v>
      </c>
      <c r="W653">
        <v>0</v>
      </c>
      <c r="X653">
        <v>-1692889495</v>
      </c>
      <c r="Y653">
        <v>1.4231249999999998</v>
      </c>
      <c r="AA653">
        <v>0</v>
      </c>
      <c r="AB653">
        <v>0.9</v>
      </c>
      <c r="AC653">
        <v>0</v>
      </c>
      <c r="AD653">
        <v>0</v>
      </c>
      <c r="AE653">
        <v>0</v>
      </c>
      <c r="AF653">
        <v>0.9</v>
      </c>
      <c r="AG653">
        <v>0</v>
      </c>
      <c r="AH653">
        <v>0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3</v>
      </c>
      <c r="AT653">
        <v>0.99</v>
      </c>
      <c r="AU653" t="s">
        <v>348</v>
      </c>
      <c r="AV653">
        <v>0</v>
      </c>
      <c r="AW653">
        <v>2</v>
      </c>
      <c r="AX653">
        <v>47639701</v>
      </c>
      <c r="AY653">
        <v>1</v>
      </c>
      <c r="AZ653">
        <v>0</v>
      </c>
      <c r="BA653">
        <v>659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Y653*Source!I325</f>
        <v>0.34879228312499994</v>
      </c>
      <c r="CY653">
        <f t="shared" si="102"/>
        <v>0.9</v>
      </c>
      <c r="CZ653">
        <f t="shared" si="103"/>
        <v>0.9</v>
      </c>
      <c r="DA653">
        <f t="shared" si="104"/>
        <v>1</v>
      </c>
      <c r="DB653">
        <f t="shared" si="105"/>
        <v>1.2793749999999999</v>
      </c>
      <c r="DC653">
        <f t="shared" si="106"/>
        <v>0</v>
      </c>
    </row>
    <row r="654" spans="1:107" x14ac:dyDescent="0.2">
      <c r="A654">
        <f>ROW(Source!A325)</f>
        <v>325</v>
      </c>
      <c r="B654">
        <v>47641669</v>
      </c>
      <c r="C654">
        <v>47639695</v>
      </c>
      <c r="D654">
        <v>36883554</v>
      </c>
      <c r="E654">
        <v>1</v>
      </c>
      <c r="F654">
        <v>1</v>
      </c>
      <c r="G654">
        <v>1</v>
      </c>
      <c r="H654">
        <v>2</v>
      </c>
      <c r="I654" t="s">
        <v>780</v>
      </c>
      <c r="J654" t="s">
        <v>781</v>
      </c>
      <c r="K654" t="s">
        <v>782</v>
      </c>
      <c r="L654">
        <v>1368</v>
      </c>
      <c r="N654">
        <v>1011</v>
      </c>
      <c r="O654" t="s">
        <v>776</v>
      </c>
      <c r="P654" t="s">
        <v>776</v>
      </c>
      <c r="Q654">
        <v>1</v>
      </c>
      <c r="W654">
        <v>0</v>
      </c>
      <c r="X654">
        <v>1372534845</v>
      </c>
      <c r="Y654">
        <v>0.45999999999999996</v>
      </c>
      <c r="AA654">
        <v>0</v>
      </c>
      <c r="AB654">
        <v>65.709999999999994</v>
      </c>
      <c r="AC654">
        <v>11.6</v>
      </c>
      <c r="AD654">
        <v>0</v>
      </c>
      <c r="AE654">
        <v>0</v>
      </c>
      <c r="AF654">
        <v>65.709999999999994</v>
      </c>
      <c r="AG654">
        <v>11.6</v>
      </c>
      <c r="AH654">
        <v>0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3</v>
      </c>
      <c r="AT654">
        <v>0.32</v>
      </c>
      <c r="AU654" t="s">
        <v>348</v>
      </c>
      <c r="AV654">
        <v>0</v>
      </c>
      <c r="AW654">
        <v>2</v>
      </c>
      <c r="AX654">
        <v>47639702</v>
      </c>
      <c r="AY654">
        <v>1</v>
      </c>
      <c r="AZ654">
        <v>0</v>
      </c>
      <c r="BA654">
        <v>660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Y654*Source!I325</f>
        <v>0.11274094</v>
      </c>
      <c r="CY654">
        <f t="shared" si="102"/>
        <v>65.709999999999994</v>
      </c>
      <c r="CZ654">
        <f t="shared" si="103"/>
        <v>65.709999999999994</v>
      </c>
      <c r="DA654">
        <f t="shared" si="104"/>
        <v>1</v>
      </c>
      <c r="DB654">
        <f t="shared" si="105"/>
        <v>30.230625</v>
      </c>
      <c r="DC654">
        <f t="shared" si="106"/>
        <v>5.3331249999999999</v>
      </c>
    </row>
    <row r="655" spans="1:107" x14ac:dyDescent="0.2">
      <c r="A655">
        <f>ROW(Source!A325)</f>
        <v>325</v>
      </c>
      <c r="B655">
        <v>47641669</v>
      </c>
      <c r="C655">
        <v>47639695</v>
      </c>
      <c r="D655">
        <v>36883789</v>
      </c>
      <c r="E655">
        <v>1</v>
      </c>
      <c r="F655">
        <v>1</v>
      </c>
      <c r="G655">
        <v>1</v>
      </c>
      <c r="H655">
        <v>2</v>
      </c>
      <c r="I655" t="s">
        <v>783</v>
      </c>
      <c r="J655" t="s">
        <v>784</v>
      </c>
      <c r="K655" t="s">
        <v>785</v>
      </c>
      <c r="L655">
        <v>1368</v>
      </c>
      <c r="N655">
        <v>1011</v>
      </c>
      <c r="O655" t="s">
        <v>776</v>
      </c>
      <c r="P655" t="s">
        <v>776</v>
      </c>
      <c r="Q655">
        <v>1</v>
      </c>
      <c r="W655">
        <v>0</v>
      </c>
      <c r="X655">
        <v>792402865</v>
      </c>
      <c r="Y655">
        <v>2.4149999999999996</v>
      </c>
      <c r="AA655">
        <v>0</v>
      </c>
      <c r="AB655">
        <v>1.2</v>
      </c>
      <c r="AC655">
        <v>0</v>
      </c>
      <c r="AD655">
        <v>0</v>
      </c>
      <c r="AE655">
        <v>0</v>
      </c>
      <c r="AF655">
        <v>1.2</v>
      </c>
      <c r="AG655">
        <v>0</v>
      </c>
      <c r="AH655">
        <v>0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3</v>
      </c>
      <c r="AT655">
        <v>1.68</v>
      </c>
      <c r="AU655" t="s">
        <v>348</v>
      </c>
      <c r="AV655">
        <v>0</v>
      </c>
      <c r="AW655">
        <v>2</v>
      </c>
      <c r="AX655">
        <v>47639703</v>
      </c>
      <c r="AY655">
        <v>1</v>
      </c>
      <c r="AZ655">
        <v>0</v>
      </c>
      <c r="BA655">
        <v>661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Y655*Source!I325</f>
        <v>0.59188993499999987</v>
      </c>
      <c r="CY655">
        <f t="shared" si="102"/>
        <v>1.2</v>
      </c>
      <c r="CZ655">
        <f t="shared" si="103"/>
        <v>1.2</v>
      </c>
      <c r="DA655">
        <f t="shared" si="104"/>
        <v>1</v>
      </c>
      <c r="DB655">
        <f t="shared" si="105"/>
        <v>2.9037500000000001</v>
      </c>
      <c r="DC655">
        <f t="shared" si="106"/>
        <v>0</v>
      </c>
    </row>
    <row r="656" spans="1:107" x14ac:dyDescent="0.2">
      <c r="A656">
        <f>ROW(Source!A325)</f>
        <v>325</v>
      </c>
      <c r="B656">
        <v>47641669</v>
      </c>
      <c r="C656">
        <v>47639695</v>
      </c>
      <c r="D656">
        <v>36883836</v>
      </c>
      <c r="E656">
        <v>1</v>
      </c>
      <c r="F656">
        <v>1</v>
      </c>
      <c r="G656">
        <v>1</v>
      </c>
      <c r="H656">
        <v>2</v>
      </c>
      <c r="I656" t="s">
        <v>786</v>
      </c>
      <c r="J656" t="s">
        <v>787</v>
      </c>
      <c r="K656" t="s">
        <v>788</v>
      </c>
      <c r="L656">
        <v>1368</v>
      </c>
      <c r="N656">
        <v>1011</v>
      </c>
      <c r="O656" t="s">
        <v>776</v>
      </c>
      <c r="P656" t="s">
        <v>776</v>
      </c>
      <c r="Q656">
        <v>1</v>
      </c>
      <c r="W656">
        <v>0</v>
      </c>
      <c r="X656">
        <v>1323835807</v>
      </c>
      <c r="Y656">
        <v>0.25874999999999998</v>
      </c>
      <c r="AA656">
        <v>0</v>
      </c>
      <c r="AB656">
        <v>12.31</v>
      </c>
      <c r="AC656">
        <v>0</v>
      </c>
      <c r="AD656">
        <v>0</v>
      </c>
      <c r="AE656">
        <v>0</v>
      </c>
      <c r="AF656">
        <v>12.31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3</v>
      </c>
      <c r="AT656">
        <v>0.18</v>
      </c>
      <c r="AU656" t="s">
        <v>348</v>
      </c>
      <c r="AV656">
        <v>0</v>
      </c>
      <c r="AW656">
        <v>2</v>
      </c>
      <c r="AX656">
        <v>47639704</v>
      </c>
      <c r="AY656">
        <v>1</v>
      </c>
      <c r="AZ656">
        <v>0</v>
      </c>
      <c r="BA656">
        <v>662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Y656*Source!I325</f>
        <v>6.341677875E-2</v>
      </c>
      <c r="CY656">
        <f t="shared" si="102"/>
        <v>12.31</v>
      </c>
      <c r="CZ656">
        <f t="shared" si="103"/>
        <v>12.31</v>
      </c>
      <c r="DA656">
        <f t="shared" si="104"/>
        <v>1</v>
      </c>
      <c r="DB656">
        <f t="shared" si="105"/>
        <v>3.1912500000000001</v>
      </c>
      <c r="DC656">
        <f t="shared" si="106"/>
        <v>0</v>
      </c>
    </row>
    <row r="657" spans="1:107" x14ac:dyDescent="0.2">
      <c r="A657">
        <f>ROW(Source!A325)</f>
        <v>325</v>
      </c>
      <c r="B657">
        <v>47641669</v>
      </c>
      <c r="C657">
        <v>47639695</v>
      </c>
      <c r="D657">
        <v>36800159</v>
      </c>
      <c r="E657">
        <v>1</v>
      </c>
      <c r="F657">
        <v>1</v>
      </c>
      <c r="G657">
        <v>1</v>
      </c>
      <c r="H657">
        <v>3</v>
      </c>
      <c r="I657" t="s">
        <v>789</v>
      </c>
      <c r="J657" t="s">
        <v>790</v>
      </c>
      <c r="K657" t="s">
        <v>791</v>
      </c>
      <c r="L657">
        <v>1339</v>
      </c>
      <c r="N657">
        <v>1007</v>
      </c>
      <c r="O657" t="s">
        <v>50</v>
      </c>
      <c r="P657" t="s">
        <v>50</v>
      </c>
      <c r="Q657">
        <v>1</v>
      </c>
      <c r="W657">
        <v>0</v>
      </c>
      <c r="X657">
        <v>1262771840</v>
      </c>
      <c r="Y657">
        <v>1.4</v>
      </c>
      <c r="AA657">
        <v>6.22</v>
      </c>
      <c r="AB657">
        <v>0</v>
      </c>
      <c r="AC657">
        <v>0</v>
      </c>
      <c r="AD657">
        <v>0</v>
      </c>
      <c r="AE657">
        <v>6.22</v>
      </c>
      <c r="AF657">
        <v>0</v>
      </c>
      <c r="AG657">
        <v>0</v>
      </c>
      <c r="AH657">
        <v>0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3</v>
      </c>
      <c r="AT657">
        <v>1.4</v>
      </c>
      <c r="AU657" t="s">
        <v>3</v>
      </c>
      <c r="AV657">
        <v>0</v>
      </c>
      <c r="AW657">
        <v>2</v>
      </c>
      <c r="AX657">
        <v>47639705</v>
      </c>
      <c r="AY657">
        <v>1</v>
      </c>
      <c r="AZ657">
        <v>0</v>
      </c>
      <c r="BA657">
        <v>663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Y657*Source!I325</f>
        <v>0.3431246</v>
      </c>
      <c r="CY657">
        <f t="shared" ref="CY657:CY670" si="107">AA657</f>
        <v>6.22</v>
      </c>
      <c r="CZ657">
        <f t="shared" ref="CZ657:CZ670" si="108">AE657</f>
        <v>6.22</v>
      </c>
      <c r="DA657">
        <f t="shared" ref="DA657:DA670" si="109">AI657</f>
        <v>1</v>
      </c>
      <c r="DB657">
        <f t="shared" ref="DB657:DB670" si="110">ROUND(ROUND(AT657*CZ657,2),6)</f>
        <v>8.7100000000000009</v>
      </c>
      <c r="DC657">
        <f t="shared" ref="DC657:DC670" si="111">ROUND(ROUND(AT657*AG657,2),6)</f>
        <v>0</v>
      </c>
    </row>
    <row r="658" spans="1:107" x14ac:dyDescent="0.2">
      <c r="A658">
        <f>ROW(Source!A325)</f>
        <v>325</v>
      </c>
      <c r="B658">
        <v>47641669</v>
      </c>
      <c r="C658">
        <v>47639695</v>
      </c>
      <c r="D658">
        <v>36800166</v>
      </c>
      <c r="E658">
        <v>1</v>
      </c>
      <c r="F658">
        <v>1</v>
      </c>
      <c r="G658">
        <v>1</v>
      </c>
      <c r="H658">
        <v>3</v>
      </c>
      <c r="I658" t="s">
        <v>792</v>
      </c>
      <c r="J658" t="s">
        <v>793</v>
      </c>
      <c r="K658" t="s">
        <v>794</v>
      </c>
      <c r="L658">
        <v>1346</v>
      </c>
      <c r="N658">
        <v>1009</v>
      </c>
      <c r="O658" t="s">
        <v>585</v>
      </c>
      <c r="P658" t="s">
        <v>585</v>
      </c>
      <c r="Q658">
        <v>1</v>
      </c>
      <c r="W658">
        <v>0</v>
      </c>
      <c r="X658">
        <v>1721895514</v>
      </c>
      <c r="Y658">
        <v>0.42</v>
      </c>
      <c r="AA658">
        <v>6.09</v>
      </c>
      <c r="AB658">
        <v>0</v>
      </c>
      <c r="AC658">
        <v>0</v>
      </c>
      <c r="AD658">
        <v>0</v>
      </c>
      <c r="AE658">
        <v>6.09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3</v>
      </c>
      <c r="AT658">
        <v>0.42</v>
      </c>
      <c r="AU658" t="s">
        <v>3</v>
      </c>
      <c r="AV658">
        <v>0</v>
      </c>
      <c r="AW658">
        <v>2</v>
      </c>
      <c r="AX658">
        <v>47639706</v>
      </c>
      <c r="AY658">
        <v>1</v>
      </c>
      <c r="AZ658">
        <v>0</v>
      </c>
      <c r="BA658">
        <v>664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Y658*Source!I325</f>
        <v>0.10293737999999999</v>
      </c>
      <c r="CY658">
        <f t="shared" si="107"/>
        <v>6.09</v>
      </c>
      <c r="CZ658">
        <f t="shared" si="108"/>
        <v>6.09</v>
      </c>
      <c r="DA658">
        <f t="shared" si="109"/>
        <v>1</v>
      </c>
      <c r="DB658">
        <f t="shared" si="110"/>
        <v>2.56</v>
      </c>
      <c r="DC658">
        <f t="shared" si="111"/>
        <v>0</v>
      </c>
    </row>
    <row r="659" spans="1:107" x14ac:dyDescent="0.2">
      <c r="A659">
        <f>ROW(Source!A325)</f>
        <v>325</v>
      </c>
      <c r="B659">
        <v>47641669</v>
      </c>
      <c r="C659">
        <v>47639695</v>
      </c>
      <c r="D659">
        <v>36803256</v>
      </c>
      <c r="E659">
        <v>1</v>
      </c>
      <c r="F659">
        <v>1</v>
      </c>
      <c r="G659">
        <v>1</v>
      </c>
      <c r="H659">
        <v>3</v>
      </c>
      <c r="I659" t="s">
        <v>990</v>
      </c>
      <c r="J659" t="s">
        <v>991</v>
      </c>
      <c r="K659" t="s">
        <v>992</v>
      </c>
      <c r="L659">
        <v>1348</v>
      </c>
      <c r="N659">
        <v>1009</v>
      </c>
      <c r="O659" t="s">
        <v>19</v>
      </c>
      <c r="P659" t="s">
        <v>19</v>
      </c>
      <c r="Q659">
        <v>1000</v>
      </c>
      <c r="W659">
        <v>0</v>
      </c>
      <c r="X659">
        <v>-714836380</v>
      </c>
      <c r="Y659">
        <v>6.0999999999999997E-4</v>
      </c>
      <c r="AA659">
        <v>10315.01</v>
      </c>
      <c r="AB659">
        <v>0</v>
      </c>
      <c r="AC659">
        <v>0</v>
      </c>
      <c r="AD659">
        <v>0</v>
      </c>
      <c r="AE659">
        <v>10315.01</v>
      </c>
      <c r="AF659">
        <v>0</v>
      </c>
      <c r="AG659">
        <v>0</v>
      </c>
      <c r="AH659">
        <v>0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3</v>
      </c>
      <c r="AT659">
        <v>6.0999999999999997E-4</v>
      </c>
      <c r="AU659" t="s">
        <v>3</v>
      </c>
      <c r="AV659">
        <v>0</v>
      </c>
      <c r="AW659">
        <v>2</v>
      </c>
      <c r="AX659">
        <v>47639707</v>
      </c>
      <c r="AY659">
        <v>1</v>
      </c>
      <c r="AZ659">
        <v>0</v>
      </c>
      <c r="BA659">
        <v>665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Y659*Source!I325</f>
        <v>1.4950428999999999E-4</v>
      </c>
      <c r="CY659">
        <f t="shared" si="107"/>
        <v>10315.01</v>
      </c>
      <c r="CZ659">
        <f t="shared" si="108"/>
        <v>10315.01</v>
      </c>
      <c r="DA659">
        <f t="shared" si="109"/>
        <v>1</v>
      </c>
      <c r="DB659">
        <f t="shared" si="110"/>
        <v>6.29</v>
      </c>
      <c r="DC659">
        <f t="shared" si="111"/>
        <v>0</v>
      </c>
    </row>
    <row r="660" spans="1:107" x14ac:dyDescent="0.2">
      <c r="A660">
        <f>ROW(Source!A325)</f>
        <v>325</v>
      </c>
      <c r="B660">
        <v>47641669</v>
      </c>
      <c r="C660">
        <v>47639695</v>
      </c>
      <c r="D660">
        <v>36804447</v>
      </c>
      <c r="E660">
        <v>1</v>
      </c>
      <c r="F660">
        <v>1</v>
      </c>
      <c r="G660">
        <v>1</v>
      </c>
      <c r="H660">
        <v>3</v>
      </c>
      <c r="I660" t="s">
        <v>798</v>
      </c>
      <c r="J660" t="s">
        <v>799</v>
      </c>
      <c r="K660" t="s">
        <v>800</v>
      </c>
      <c r="L660">
        <v>1348</v>
      </c>
      <c r="N660">
        <v>1009</v>
      </c>
      <c r="O660" t="s">
        <v>19</v>
      </c>
      <c r="P660" t="s">
        <v>19</v>
      </c>
      <c r="Q660">
        <v>1000</v>
      </c>
      <c r="W660">
        <v>0</v>
      </c>
      <c r="X660">
        <v>-437906794</v>
      </c>
      <c r="Y660">
        <v>2.2000000000000001E-3</v>
      </c>
      <c r="AA660">
        <v>9040.01</v>
      </c>
      <c r="AB660">
        <v>0</v>
      </c>
      <c r="AC660">
        <v>0</v>
      </c>
      <c r="AD660">
        <v>0</v>
      </c>
      <c r="AE660">
        <v>9040.01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3</v>
      </c>
      <c r="AT660">
        <v>2.2000000000000001E-3</v>
      </c>
      <c r="AU660" t="s">
        <v>3</v>
      </c>
      <c r="AV660">
        <v>0</v>
      </c>
      <c r="AW660">
        <v>2</v>
      </c>
      <c r="AX660">
        <v>47639708</v>
      </c>
      <c r="AY660">
        <v>1</v>
      </c>
      <c r="AZ660">
        <v>0</v>
      </c>
      <c r="BA660">
        <v>666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Y660*Source!I325</f>
        <v>5.3919580000000007E-4</v>
      </c>
      <c r="CY660">
        <f t="shared" si="107"/>
        <v>9040.01</v>
      </c>
      <c r="CZ660">
        <f t="shared" si="108"/>
        <v>9040.01</v>
      </c>
      <c r="DA660">
        <f t="shared" si="109"/>
        <v>1</v>
      </c>
      <c r="DB660">
        <f t="shared" si="110"/>
        <v>19.89</v>
      </c>
      <c r="DC660">
        <f t="shared" si="111"/>
        <v>0</v>
      </c>
    </row>
    <row r="661" spans="1:107" x14ac:dyDescent="0.2">
      <c r="A661">
        <f>ROW(Source!A325)</f>
        <v>325</v>
      </c>
      <c r="B661">
        <v>47641669</v>
      </c>
      <c r="C661">
        <v>47639695</v>
      </c>
      <c r="D661">
        <v>36804904</v>
      </c>
      <c r="E661">
        <v>1</v>
      </c>
      <c r="F661">
        <v>1</v>
      </c>
      <c r="G661">
        <v>1</v>
      </c>
      <c r="H661">
        <v>3</v>
      </c>
      <c r="I661" t="s">
        <v>393</v>
      </c>
      <c r="J661" t="s">
        <v>395</v>
      </c>
      <c r="K661" t="s">
        <v>394</v>
      </c>
      <c r="L661">
        <v>1355</v>
      </c>
      <c r="N661">
        <v>1010</v>
      </c>
      <c r="O661" t="s">
        <v>317</v>
      </c>
      <c r="P661" t="s">
        <v>317</v>
      </c>
      <c r="Q661">
        <v>100</v>
      </c>
      <c r="W661">
        <v>0</v>
      </c>
      <c r="X661">
        <v>-1303502090</v>
      </c>
      <c r="Y661">
        <v>8.1603010000000005</v>
      </c>
      <c r="AA661">
        <v>51.4</v>
      </c>
      <c r="AB661">
        <v>0</v>
      </c>
      <c r="AC661">
        <v>0</v>
      </c>
      <c r="AD661">
        <v>0</v>
      </c>
      <c r="AE661">
        <v>51.4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3</v>
      </c>
      <c r="AT661">
        <v>8.1603010000000005</v>
      </c>
      <c r="AU661" t="s">
        <v>3</v>
      </c>
      <c r="AV661">
        <v>0</v>
      </c>
      <c r="AW661">
        <v>1</v>
      </c>
      <c r="AX661">
        <v>-1</v>
      </c>
      <c r="AY661">
        <v>0</v>
      </c>
      <c r="AZ661">
        <v>0</v>
      </c>
      <c r="BA661" t="s">
        <v>3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Y661*Source!I325</f>
        <v>2.000000011789</v>
      </c>
      <c r="CY661">
        <f t="shared" si="107"/>
        <v>51.4</v>
      </c>
      <c r="CZ661">
        <f t="shared" si="108"/>
        <v>51.4</v>
      </c>
      <c r="DA661">
        <f t="shared" si="109"/>
        <v>1</v>
      </c>
      <c r="DB661">
        <f t="shared" si="110"/>
        <v>419.44</v>
      </c>
      <c r="DC661">
        <f t="shared" si="111"/>
        <v>0</v>
      </c>
    </row>
    <row r="662" spans="1:107" x14ac:dyDescent="0.2">
      <c r="A662">
        <f>ROW(Source!A325)</f>
        <v>325</v>
      </c>
      <c r="B662">
        <v>47641669</v>
      </c>
      <c r="C662">
        <v>47639695</v>
      </c>
      <c r="D662">
        <v>36805527</v>
      </c>
      <c r="E662">
        <v>1</v>
      </c>
      <c r="F662">
        <v>1</v>
      </c>
      <c r="G662">
        <v>1</v>
      </c>
      <c r="H662">
        <v>3</v>
      </c>
      <c r="I662" t="s">
        <v>804</v>
      </c>
      <c r="J662" t="s">
        <v>805</v>
      </c>
      <c r="K662" t="s">
        <v>806</v>
      </c>
      <c r="L662">
        <v>1348</v>
      </c>
      <c r="N662">
        <v>1009</v>
      </c>
      <c r="O662" t="s">
        <v>19</v>
      </c>
      <c r="P662" t="s">
        <v>19</v>
      </c>
      <c r="Q662">
        <v>1000</v>
      </c>
      <c r="W662">
        <v>0</v>
      </c>
      <c r="X662">
        <v>-2116243625</v>
      </c>
      <c r="Y662">
        <v>1.4999999999999999E-4</v>
      </c>
      <c r="AA662">
        <v>37900</v>
      </c>
      <c r="AB662">
        <v>0</v>
      </c>
      <c r="AC662">
        <v>0</v>
      </c>
      <c r="AD662">
        <v>0</v>
      </c>
      <c r="AE662">
        <v>37900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3</v>
      </c>
      <c r="AT662">
        <v>1.4999999999999999E-4</v>
      </c>
      <c r="AU662" t="s">
        <v>3</v>
      </c>
      <c r="AV662">
        <v>0</v>
      </c>
      <c r="AW662">
        <v>2</v>
      </c>
      <c r="AX662">
        <v>47639709</v>
      </c>
      <c r="AY662">
        <v>1</v>
      </c>
      <c r="AZ662">
        <v>0</v>
      </c>
      <c r="BA662">
        <v>667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Y662*Source!I325</f>
        <v>3.6763349999999998E-5</v>
      </c>
      <c r="CY662">
        <f t="shared" si="107"/>
        <v>37900</v>
      </c>
      <c r="CZ662">
        <f t="shared" si="108"/>
        <v>37900</v>
      </c>
      <c r="DA662">
        <f t="shared" si="109"/>
        <v>1</v>
      </c>
      <c r="DB662">
        <f t="shared" si="110"/>
        <v>5.69</v>
      </c>
      <c r="DC662">
        <f t="shared" si="111"/>
        <v>0</v>
      </c>
    </row>
    <row r="663" spans="1:107" x14ac:dyDescent="0.2">
      <c r="A663">
        <f>ROW(Source!A325)</f>
        <v>325</v>
      </c>
      <c r="B663">
        <v>47641669</v>
      </c>
      <c r="C663">
        <v>47639695</v>
      </c>
      <c r="D663">
        <v>36823258</v>
      </c>
      <c r="E663">
        <v>1</v>
      </c>
      <c r="F663">
        <v>1</v>
      </c>
      <c r="G663">
        <v>1</v>
      </c>
      <c r="H663">
        <v>3</v>
      </c>
      <c r="I663" t="s">
        <v>1011</v>
      </c>
      <c r="J663" t="s">
        <v>1012</v>
      </c>
      <c r="K663" t="s">
        <v>1013</v>
      </c>
      <c r="L663">
        <v>1348</v>
      </c>
      <c r="N663">
        <v>1009</v>
      </c>
      <c r="O663" t="s">
        <v>19</v>
      </c>
      <c r="P663" t="s">
        <v>19</v>
      </c>
      <c r="Q663">
        <v>1000</v>
      </c>
      <c r="W663">
        <v>0</v>
      </c>
      <c r="X663">
        <v>299819930</v>
      </c>
      <c r="Y663">
        <v>1.0999999999999999E-2</v>
      </c>
      <c r="AA663">
        <v>7712</v>
      </c>
      <c r="AB663">
        <v>0</v>
      </c>
      <c r="AC663">
        <v>0</v>
      </c>
      <c r="AD663">
        <v>0</v>
      </c>
      <c r="AE663">
        <v>7712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3</v>
      </c>
      <c r="AT663">
        <v>1.0999999999999999E-2</v>
      </c>
      <c r="AU663" t="s">
        <v>3</v>
      </c>
      <c r="AV663">
        <v>0</v>
      </c>
      <c r="AW663">
        <v>2</v>
      </c>
      <c r="AX663">
        <v>47639710</v>
      </c>
      <c r="AY663">
        <v>1</v>
      </c>
      <c r="AZ663">
        <v>0</v>
      </c>
      <c r="BA663">
        <v>668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Y663*Source!I325</f>
        <v>2.6959789999999998E-3</v>
      </c>
      <c r="CY663">
        <f t="shared" si="107"/>
        <v>7712</v>
      </c>
      <c r="CZ663">
        <f t="shared" si="108"/>
        <v>7712</v>
      </c>
      <c r="DA663">
        <f t="shared" si="109"/>
        <v>1</v>
      </c>
      <c r="DB663">
        <f t="shared" si="110"/>
        <v>84.83</v>
      </c>
      <c r="DC663">
        <f t="shared" si="111"/>
        <v>0</v>
      </c>
    </row>
    <row r="664" spans="1:107" x14ac:dyDescent="0.2">
      <c r="A664">
        <f>ROW(Source!A325)</f>
        <v>325</v>
      </c>
      <c r="B664">
        <v>47641669</v>
      </c>
      <c r="C664">
        <v>47639695</v>
      </c>
      <c r="D664">
        <v>36825287</v>
      </c>
      <c r="E664">
        <v>1</v>
      </c>
      <c r="F664">
        <v>1</v>
      </c>
      <c r="G664">
        <v>1</v>
      </c>
      <c r="H664">
        <v>3</v>
      </c>
      <c r="I664" t="s">
        <v>807</v>
      </c>
      <c r="J664" t="s">
        <v>808</v>
      </c>
      <c r="K664" t="s">
        <v>809</v>
      </c>
      <c r="L664">
        <v>1302</v>
      </c>
      <c r="N664">
        <v>1003</v>
      </c>
      <c r="O664" t="s">
        <v>810</v>
      </c>
      <c r="P664" t="s">
        <v>810</v>
      </c>
      <c r="Q664">
        <v>10</v>
      </c>
      <c r="W664">
        <v>0</v>
      </c>
      <c r="X664">
        <v>-1640127157</v>
      </c>
      <c r="Y664">
        <v>1.6E-2</v>
      </c>
      <c r="AA664">
        <v>50.24</v>
      </c>
      <c r="AB664">
        <v>0</v>
      </c>
      <c r="AC664">
        <v>0</v>
      </c>
      <c r="AD664">
        <v>0</v>
      </c>
      <c r="AE664">
        <v>50.24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3</v>
      </c>
      <c r="AT664">
        <v>1.6E-2</v>
      </c>
      <c r="AU664" t="s">
        <v>3</v>
      </c>
      <c r="AV664">
        <v>0</v>
      </c>
      <c r="AW664">
        <v>2</v>
      </c>
      <c r="AX664">
        <v>47639712</v>
      </c>
      <c r="AY664">
        <v>1</v>
      </c>
      <c r="AZ664">
        <v>0</v>
      </c>
      <c r="BA664">
        <v>670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Y664*Source!I325</f>
        <v>3.9214239999999997E-3</v>
      </c>
      <c r="CY664">
        <f t="shared" si="107"/>
        <v>50.24</v>
      </c>
      <c r="CZ664">
        <f t="shared" si="108"/>
        <v>50.24</v>
      </c>
      <c r="DA664">
        <f t="shared" si="109"/>
        <v>1</v>
      </c>
      <c r="DB664">
        <f t="shared" si="110"/>
        <v>0.8</v>
      </c>
      <c r="DC664">
        <f t="shared" si="111"/>
        <v>0</v>
      </c>
    </row>
    <row r="665" spans="1:107" x14ac:dyDescent="0.2">
      <c r="A665">
        <f>ROW(Source!A325)</f>
        <v>325</v>
      </c>
      <c r="B665">
        <v>47641669</v>
      </c>
      <c r="C665">
        <v>47639695</v>
      </c>
      <c r="D665">
        <v>36825646</v>
      </c>
      <c r="E665">
        <v>1</v>
      </c>
      <c r="F665">
        <v>1</v>
      </c>
      <c r="G665">
        <v>1</v>
      </c>
      <c r="H665">
        <v>3</v>
      </c>
      <c r="I665" t="s">
        <v>811</v>
      </c>
      <c r="J665" t="s">
        <v>812</v>
      </c>
      <c r="K665" t="s">
        <v>813</v>
      </c>
      <c r="L665">
        <v>1348</v>
      </c>
      <c r="N665">
        <v>1009</v>
      </c>
      <c r="O665" t="s">
        <v>19</v>
      </c>
      <c r="P665" t="s">
        <v>19</v>
      </c>
      <c r="Q665">
        <v>1000</v>
      </c>
      <c r="W665">
        <v>0</v>
      </c>
      <c r="X665">
        <v>-1396314973</v>
      </c>
      <c r="Y665">
        <v>4.0000000000000003E-5</v>
      </c>
      <c r="AA665">
        <v>4455.2</v>
      </c>
      <c r="AB665">
        <v>0</v>
      </c>
      <c r="AC665">
        <v>0</v>
      </c>
      <c r="AD665">
        <v>0</v>
      </c>
      <c r="AE665">
        <v>4455.2</v>
      </c>
      <c r="AF665">
        <v>0</v>
      </c>
      <c r="AG665">
        <v>0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3</v>
      </c>
      <c r="AT665">
        <v>4.0000000000000003E-5</v>
      </c>
      <c r="AU665" t="s">
        <v>3</v>
      </c>
      <c r="AV665">
        <v>0</v>
      </c>
      <c r="AW665">
        <v>2</v>
      </c>
      <c r="AX665">
        <v>47639713</v>
      </c>
      <c r="AY665">
        <v>1</v>
      </c>
      <c r="AZ665">
        <v>0</v>
      </c>
      <c r="BA665">
        <v>671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Y665*Source!I325</f>
        <v>9.8035600000000011E-6</v>
      </c>
      <c r="CY665">
        <f t="shared" si="107"/>
        <v>4455.2</v>
      </c>
      <c r="CZ665">
        <f t="shared" si="108"/>
        <v>4455.2</v>
      </c>
      <c r="DA665">
        <f t="shared" si="109"/>
        <v>1</v>
      </c>
      <c r="DB665">
        <f t="shared" si="110"/>
        <v>0.18</v>
      </c>
      <c r="DC665">
        <f t="shared" si="111"/>
        <v>0</v>
      </c>
    </row>
    <row r="666" spans="1:107" x14ac:dyDescent="0.2">
      <c r="A666">
        <f>ROW(Source!A325)</f>
        <v>325</v>
      </c>
      <c r="B666">
        <v>47641669</v>
      </c>
      <c r="C666">
        <v>47639695</v>
      </c>
      <c r="D666">
        <v>36826258</v>
      </c>
      <c r="E666">
        <v>1</v>
      </c>
      <c r="F666">
        <v>1</v>
      </c>
      <c r="G666">
        <v>1</v>
      </c>
      <c r="H666">
        <v>3</v>
      </c>
      <c r="I666" t="s">
        <v>397</v>
      </c>
      <c r="J666" t="s">
        <v>400</v>
      </c>
      <c r="K666" t="s">
        <v>398</v>
      </c>
      <c r="L666">
        <v>1327</v>
      </c>
      <c r="N666">
        <v>1005</v>
      </c>
      <c r="O666" t="s">
        <v>399</v>
      </c>
      <c r="P666" t="s">
        <v>399</v>
      </c>
      <c r="Q666">
        <v>1</v>
      </c>
      <c r="W666">
        <v>0</v>
      </c>
      <c r="X666">
        <v>2141963826</v>
      </c>
      <c r="Y666">
        <v>102</v>
      </c>
      <c r="AA666">
        <v>44.59</v>
      </c>
      <c r="AB666">
        <v>0</v>
      </c>
      <c r="AC666">
        <v>0</v>
      </c>
      <c r="AD666">
        <v>0</v>
      </c>
      <c r="AE666">
        <v>44.59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0</v>
      </c>
      <c r="AP666">
        <v>0</v>
      </c>
      <c r="AQ666">
        <v>0</v>
      </c>
      <c r="AR666">
        <v>0</v>
      </c>
      <c r="AS666" t="s">
        <v>3</v>
      </c>
      <c r="AT666">
        <v>102</v>
      </c>
      <c r="AU666" t="s">
        <v>3</v>
      </c>
      <c r="AV666">
        <v>0</v>
      </c>
      <c r="AW666">
        <v>1</v>
      </c>
      <c r="AX666">
        <v>-1</v>
      </c>
      <c r="AY666">
        <v>0</v>
      </c>
      <c r="AZ666">
        <v>0</v>
      </c>
      <c r="BA666" t="s">
        <v>3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Y666*Source!I325</f>
        <v>24.999078000000001</v>
      </c>
      <c r="CY666">
        <f t="shared" si="107"/>
        <v>44.59</v>
      </c>
      <c r="CZ666">
        <f t="shared" si="108"/>
        <v>44.59</v>
      </c>
      <c r="DA666">
        <f t="shared" si="109"/>
        <v>1</v>
      </c>
      <c r="DB666">
        <f t="shared" si="110"/>
        <v>4548.18</v>
      </c>
      <c r="DC666">
        <f t="shared" si="111"/>
        <v>0</v>
      </c>
    </row>
    <row r="667" spans="1:107" x14ac:dyDescent="0.2">
      <c r="A667">
        <f>ROW(Source!A325)</f>
        <v>325</v>
      </c>
      <c r="B667">
        <v>47641669</v>
      </c>
      <c r="C667">
        <v>47639695</v>
      </c>
      <c r="D667">
        <v>36826406</v>
      </c>
      <c r="E667">
        <v>1</v>
      </c>
      <c r="F667">
        <v>1</v>
      </c>
      <c r="G667">
        <v>1</v>
      </c>
      <c r="H667">
        <v>3</v>
      </c>
      <c r="I667" t="s">
        <v>814</v>
      </c>
      <c r="J667" t="s">
        <v>815</v>
      </c>
      <c r="K667" t="s">
        <v>816</v>
      </c>
      <c r="L667">
        <v>1348</v>
      </c>
      <c r="N667">
        <v>1009</v>
      </c>
      <c r="O667" t="s">
        <v>19</v>
      </c>
      <c r="P667" t="s">
        <v>19</v>
      </c>
      <c r="Q667">
        <v>1000</v>
      </c>
      <c r="W667">
        <v>0</v>
      </c>
      <c r="X667">
        <v>900832145</v>
      </c>
      <c r="Y667">
        <v>2.97E-3</v>
      </c>
      <c r="AA667">
        <v>4920</v>
      </c>
      <c r="AB667">
        <v>0</v>
      </c>
      <c r="AC667">
        <v>0</v>
      </c>
      <c r="AD667">
        <v>0</v>
      </c>
      <c r="AE667">
        <v>4920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3</v>
      </c>
      <c r="AT667">
        <v>2.97E-3</v>
      </c>
      <c r="AU667" t="s">
        <v>3</v>
      </c>
      <c r="AV667">
        <v>0</v>
      </c>
      <c r="AW667">
        <v>2</v>
      </c>
      <c r="AX667">
        <v>47639715</v>
      </c>
      <c r="AY667">
        <v>1</v>
      </c>
      <c r="AZ667">
        <v>0</v>
      </c>
      <c r="BA667">
        <v>673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Y667*Source!I325</f>
        <v>7.2791432999999995E-4</v>
      </c>
      <c r="CY667">
        <f t="shared" si="107"/>
        <v>4920</v>
      </c>
      <c r="CZ667">
        <f t="shared" si="108"/>
        <v>4920</v>
      </c>
      <c r="DA667">
        <f t="shared" si="109"/>
        <v>1</v>
      </c>
      <c r="DB667">
        <f t="shared" si="110"/>
        <v>14.61</v>
      </c>
      <c r="DC667">
        <f t="shared" si="111"/>
        <v>0</v>
      </c>
    </row>
    <row r="668" spans="1:107" x14ac:dyDescent="0.2">
      <c r="A668">
        <f>ROW(Source!A325)</f>
        <v>325</v>
      </c>
      <c r="B668">
        <v>47641669</v>
      </c>
      <c r="C668">
        <v>47639695</v>
      </c>
      <c r="D668">
        <v>36830313</v>
      </c>
      <c r="E668">
        <v>1</v>
      </c>
      <c r="F668">
        <v>1</v>
      </c>
      <c r="G668">
        <v>1</v>
      </c>
      <c r="H668">
        <v>3</v>
      </c>
      <c r="I668" t="s">
        <v>1014</v>
      </c>
      <c r="J668" t="s">
        <v>1015</v>
      </c>
      <c r="K668" t="s">
        <v>1016</v>
      </c>
      <c r="L668">
        <v>1339</v>
      </c>
      <c r="N668">
        <v>1007</v>
      </c>
      <c r="O668" t="s">
        <v>50</v>
      </c>
      <c r="P668" t="s">
        <v>50</v>
      </c>
      <c r="Q668">
        <v>1</v>
      </c>
      <c r="W668">
        <v>0</v>
      </c>
      <c r="X668">
        <v>1283004816</v>
      </c>
      <c r="Y668">
        <v>1.2999999999999999E-3</v>
      </c>
      <c r="AA668">
        <v>1700</v>
      </c>
      <c r="AB668">
        <v>0</v>
      </c>
      <c r="AC668">
        <v>0</v>
      </c>
      <c r="AD668">
        <v>0</v>
      </c>
      <c r="AE668">
        <v>1700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3</v>
      </c>
      <c r="AT668">
        <v>1.2999999999999999E-3</v>
      </c>
      <c r="AU668" t="s">
        <v>3</v>
      </c>
      <c r="AV668">
        <v>0</v>
      </c>
      <c r="AW668">
        <v>2</v>
      </c>
      <c r="AX668">
        <v>47639716</v>
      </c>
      <c r="AY668">
        <v>1</v>
      </c>
      <c r="AZ668">
        <v>0</v>
      </c>
      <c r="BA668">
        <v>674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Y668*Source!I325</f>
        <v>3.1861569999999998E-4</v>
      </c>
      <c r="CY668">
        <f t="shared" si="107"/>
        <v>1700</v>
      </c>
      <c r="CZ668">
        <f t="shared" si="108"/>
        <v>1700</v>
      </c>
      <c r="DA668">
        <f t="shared" si="109"/>
        <v>1</v>
      </c>
      <c r="DB668">
        <f t="shared" si="110"/>
        <v>2.21</v>
      </c>
      <c r="DC668">
        <f t="shared" si="111"/>
        <v>0</v>
      </c>
    </row>
    <row r="669" spans="1:107" x14ac:dyDescent="0.2">
      <c r="A669">
        <f>ROW(Source!A325)</f>
        <v>325</v>
      </c>
      <c r="B669">
        <v>47641669</v>
      </c>
      <c r="C669">
        <v>47639695</v>
      </c>
      <c r="D669">
        <v>36837948</v>
      </c>
      <c r="E669">
        <v>1</v>
      </c>
      <c r="F669">
        <v>1</v>
      </c>
      <c r="G669">
        <v>1</v>
      </c>
      <c r="H669">
        <v>3</v>
      </c>
      <c r="I669" t="s">
        <v>817</v>
      </c>
      <c r="J669" t="s">
        <v>818</v>
      </c>
      <c r="K669" t="s">
        <v>819</v>
      </c>
      <c r="L669">
        <v>1348</v>
      </c>
      <c r="N669">
        <v>1009</v>
      </c>
      <c r="O669" t="s">
        <v>19</v>
      </c>
      <c r="P669" t="s">
        <v>19</v>
      </c>
      <c r="Q669">
        <v>1000</v>
      </c>
      <c r="W669">
        <v>0</v>
      </c>
      <c r="X669">
        <v>-1655298345</v>
      </c>
      <c r="Y669">
        <v>4.6999999999999999E-4</v>
      </c>
      <c r="AA669">
        <v>15620</v>
      </c>
      <c r="AB669">
        <v>0</v>
      </c>
      <c r="AC669">
        <v>0</v>
      </c>
      <c r="AD669">
        <v>0</v>
      </c>
      <c r="AE669">
        <v>15620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4.6999999999999999E-4</v>
      </c>
      <c r="AU669" t="s">
        <v>3</v>
      </c>
      <c r="AV669">
        <v>0</v>
      </c>
      <c r="AW669">
        <v>2</v>
      </c>
      <c r="AX669">
        <v>47639717</v>
      </c>
      <c r="AY669">
        <v>1</v>
      </c>
      <c r="AZ669">
        <v>0</v>
      </c>
      <c r="BA669">
        <v>675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Y669*Source!I325</f>
        <v>1.1519182999999999E-4</v>
      </c>
      <c r="CY669">
        <f t="shared" si="107"/>
        <v>15620</v>
      </c>
      <c r="CZ669">
        <f t="shared" si="108"/>
        <v>15620</v>
      </c>
      <c r="DA669">
        <f t="shared" si="109"/>
        <v>1</v>
      </c>
      <c r="DB669">
        <f t="shared" si="110"/>
        <v>7.34</v>
      </c>
      <c r="DC669">
        <f t="shared" si="111"/>
        <v>0</v>
      </c>
    </row>
    <row r="670" spans="1:107" x14ac:dyDescent="0.2">
      <c r="A670">
        <f>ROW(Source!A325)</f>
        <v>325</v>
      </c>
      <c r="B670">
        <v>47641669</v>
      </c>
      <c r="C670">
        <v>47639695</v>
      </c>
      <c r="D670">
        <v>36839146</v>
      </c>
      <c r="E670">
        <v>1</v>
      </c>
      <c r="F670">
        <v>1</v>
      </c>
      <c r="G670">
        <v>1</v>
      </c>
      <c r="H670">
        <v>3</v>
      </c>
      <c r="I670" t="s">
        <v>820</v>
      </c>
      <c r="J670" t="s">
        <v>821</v>
      </c>
      <c r="K670" t="s">
        <v>822</v>
      </c>
      <c r="L670">
        <v>1348</v>
      </c>
      <c r="N670">
        <v>1009</v>
      </c>
      <c r="O670" t="s">
        <v>19</v>
      </c>
      <c r="P670" t="s">
        <v>19</v>
      </c>
      <c r="Q670">
        <v>1000</v>
      </c>
      <c r="W670">
        <v>0</v>
      </c>
      <c r="X670">
        <v>-639604785</v>
      </c>
      <c r="Y670">
        <v>9.0000000000000006E-5</v>
      </c>
      <c r="AA670">
        <v>9420</v>
      </c>
      <c r="AB670">
        <v>0</v>
      </c>
      <c r="AC670">
        <v>0</v>
      </c>
      <c r="AD670">
        <v>0</v>
      </c>
      <c r="AE670">
        <v>9420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9.0000000000000006E-5</v>
      </c>
      <c r="AU670" t="s">
        <v>3</v>
      </c>
      <c r="AV670">
        <v>0</v>
      </c>
      <c r="AW670">
        <v>2</v>
      </c>
      <c r="AX670">
        <v>47639718</v>
      </c>
      <c r="AY670">
        <v>1</v>
      </c>
      <c r="AZ670">
        <v>0</v>
      </c>
      <c r="BA670">
        <v>676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Y670*Source!I325</f>
        <v>2.2058010000000002E-5</v>
      </c>
      <c r="CY670">
        <f t="shared" si="107"/>
        <v>9420</v>
      </c>
      <c r="CZ670">
        <f t="shared" si="108"/>
        <v>9420</v>
      </c>
      <c r="DA670">
        <f t="shared" si="109"/>
        <v>1</v>
      </c>
      <c r="DB670">
        <f t="shared" si="110"/>
        <v>0.85</v>
      </c>
      <c r="DC670">
        <f t="shared" si="111"/>
        <v>0</v>
      </c>
    </row>
    <row r="671" spans="1:107" x14ac:dyDescent="0.2">
      <c r="A671">
        <f>ROW(Source!A330)</f>
        <v>330</v>
      </c>
      <c r="B671">
        <v>47636896</v>
      </c>
      <c r="C671">
        <v>47639741</v>
      </c>
      <c r="D671">
        <v>37070164</v>
      </c>
      <c r="E671">
        <v>1</v>
      </c>
      <c r="F671">
        <v>1</v>
      </c>
      <c r="G671">
        <v>1</v>
      </c>
      <c r="H671">
        <v>1</v>
      </c>
      <c r="I671" t="s">
        <v>1025</v>
      </c>
      <c r="J671" t="s">
        <v>3</v>
      </c>
      <c r="K671" t="s">
        <v>1026</v>
      </c>
      <c r="L671">
        <v>1191</v>
      </c>
      <c r="N671">
        <v>1013</v>
      </c>
      <c r="O671" t="s">
        <v>770</v>
      </c>
      <c r="P671" t="s">
        <v>770</v>
      </c>
      <c r="Q671">
        <v>1</v>
      </c>
      <c r="W671">
        <v>0</v>
      </c>
      <c r="X671">
        <v>-598469600</v>
      </c>
      <c r="Y671">
        <v>16.927999999999997</v>
      </c>
      <c r="AA671">
        <v>0</v>
      </c>
      <c r="AB671">
        <v>0</v>
      </c>
      <c r="AC671">
        <v>0</v>
      </c>
      <c r="AD671">
        <v>9.2899999999999991</v>
      </c>
      <c r="AE671">
        <v>0</v>
      </c>
      <c r="AF671">
        <v>0</v>
      </c>
      <c r="AG671">
        <v>0</v>
      </c>
      <c r="AH671">
        <v>9.2899999999999991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3</v>
      </c>
      <c r="AT671">
        <v>12.8</v>
      </c>
      <c r="AU671" t="s">
        <v>196</v>
      </c>
      <c r="AV671">
        <v>1</v>
      </c>
      <c r="AW671">
        <v>2</v>
      </c>
      <c r="AX671">
        <v>47639742</v>
      </c>
      <c r="AY671">
        <v>1</v>
      </c>
      <c r="AZ671">
        <v>0</v>
      </c>
      <c r="BA671">
        <v>677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Y671*Source!I330</f>
        <v>3.3855999999999997</v>
      </c>
      <c r="CY671">
        <f>AD671</f>
        <v>9.2899999999999991</v>
      </c>
      <c r="CZ671">
        <f>AH671</f>
        <v>9.2899999999999991</v>
      </c>
      <c r="DA671">
        <f>AL671</f>
        <v>1</v>
      </c>
      <c r="DB671">
        <f>ROUND(((ROUND(AT671*CZ671,2)*1.15)*1.15),6)</f>
        <v>157.258475</v>
      </c>
      <c r="DC671">
        <f>ROUND(((ROUND(AT671*AG671,2)*1.15)*1.15),6)</f>
        <v>0</v>
      </c>
    </row>
    <row r="672" spans="1:107" x14ac:dyDescent="0.2">
      <c r="A672">
        <f>ROW(Source!A330)</f>
        <v>330</v>
      </c>
      <c r="B672">
        <v>47636896</v>
      </c>
      <c r="C672">
        <v>47639741</v>
      </c>
      <c r="D672">
        <v>37064876</v>
      </c>
      <c r="E672">
        <v>1</v>
      </c>
      <c r="F672">
        <v>1</v>
      </c>
      <c r="G672">
        <v>1</v>
      </c>
      <c r="H672">
        <v>1</v>
      </c>
      <c r="I672" t="s">
        <v>771</v>
      </c>
      <c r="J672" t="s">
        <v>3</v>
      </c>
      <c r="K672" t="s">
        <v>772</v>
      </c>
      <c r="L672">
        <v>1191</v>
      </c>
      <c r="N672">
        <v>1013</v>
      </c>
      <c r="O672" t="s">
        <v>770</v>
      </c>
      <c r="P672" t="s">
        <v>770</v>
      </c>
      <c r="Q672">
        <v>1</v>
      </c>
      <c r="W672">
        <v>0</v>
      </c>
      <c r="X672">
        <v>-1417349443</v>
      </c>
      <c r="Y672">
        <v>0.05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3</v>
      </c>
      <c r="AT672">
        <v>0.05</v>
      </c>
      <c r="AU672" t="s">
        <v>3</v>
      </c>
      <c r="AV672">
        <v>2</v>
      </c>
      <c r="AW672">
        <v>2</v>
      </c>
      <c r="AX672">
        <v>47639743</v>
      </c>
      <c r="AY672">
        <v>1</v>
      </c>
      <c r="AZ672">
        <v>2048</v>
      </c>
      <c r="BA672">
        <v>678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Y672*Source!I330</f>
        <v>1.0000000000000002E-2</v>
      </c>
      <c r="CY672">
        <f>AD672</f>
        <v>0</v>
      </c>
      <c r="CZ672">
        <f>AH672</f>
        <v>0</v>
      </c>
      <c r="DA672">
        <f>AL672</f>
        <v>1</v>
      </c>
      <c r="DB672">
        <f>ROUND(ROUND(AT672*CZ672,2),6)</f>
        <v>0</v>
      </c>
      <c r="DC672">
        <f>ROUND(ROUND(AT672*AG672,2),6)</f>
        <v>0</v>
      </c>
    </row>
    <row r="673" spans="1:107" x14ac:dyDescent="0.2">
      <c r="A673">
        <f>ROW(Source!A330)</f>
        <v>330</v>
      </c>
      <c r="B673">
        <v>47636896</v>
      </c>
      <c r="C673">
        <v>47639741</v>
      </c>
      <c r="D673">
        <v>36883554</v>
      </c>
      <c r="E673">
        <v>1</v>
      </c>
      <c r="F673">
        <v>1</v>
      </c>
      <c r="G673">
        <v>1</v>
      </c>
      <c r="H673">
        <v>2</v>
      </c>
      <c r="I673" t="s">
        <v>780</v>
      </c>
      <c r="J673" t="s">
        <v>781</v>
      </c>
      <c r="K673" t="s">
        <v>782</v>
      </c>
      <c r="L673">
        <v>1368</v>
      </c>
      <c r="N673">
        <v>1011</v>
      </c>
      <c r="O673" t="s">
        <v>776</v>
      </c>
      <c r="P673" t="s">
        <v>776</v>
      </c>
      <c r="Q673">
        <v>1</v>
      </c>
      <c r="W673">
        <v>0</v>
      </c>
      <c r="X673">
        <v>1372534845</v>
      </c>
      <c r="Y673">
        <v>7.1874999999999994E-2</v>
      </c>
      <c r="AA673">
        <v>0</v>
      </c>
      <c r="AB673">
        <v>65.709999999999994</v>
      </c>
      <c r="AC673">
        <v>11.6</v>
      </c>
      <c r="AD673">
        <v>0</v>
      </c>
      <c r="AE673">
        <v>0</v>
      </c>
      <c r="AF673">
        <v>65.709999999999994</v>
      </c>
      <c r="AG673">
        <v>11.6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3</v>
      </c>
      <c r="AT673">
        <v>0.05</v>
      </c>
      <c r="AU673" t="s">
        <v>348</v>
      </c>
      <c r="AV673">
        <v>0</v>
      </c>
      <c r="AW673">
        <v>2</v>
      </c>
      <c r="AX673">
        <v>47639744</v>
      </c>
      <c r="AY673">
        <v>1</v>
      </c>
      <c r="AZ673">
        <v>0</v>
      </c>
      <c r="BA673">
        <v>679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Y673*Source!I330</f>
        <v>1.4374999999999999E-2</v>
      </c>
      <c r="CY673">
        <f>AB673</f>
        <v>65.709999999999994</v>
      </c>
      <c r="CZ673">
        <f>AF673</f>
        <v>65.709999999999994</v>
      </c>
      <c r="DA673">
        <f>AJ673</f>
        <v>1</v>
      </c>
      <c r="DB673">
        <f>ROUND(((ROUND(AT673*CZ673,2)*1.15)*1.25),6)</f>
        <v>4.7293750000000001</v>
      </c>
      <c r="DC673">
        <f>ROUND(((ROUND(AT673*AG673,2)*1.15)*1.25),6)</f>
        <v>0.83374999999999999</v>
      </c>
    </row>
    <row r="674" spans="1:107" x14ac:dyDescent="0.2">
      <c r="A674">
        <f>ROW(Source!A330)</f>
        <v>330</v>
      </c>
      <c r="B674">
        <v>47636896</v>
      </c>
      <c r="C674">
        <v>47639741</v>
      </c>
      <c r="D674">
        <v>36804960</v>
      </c>
      <c r="E674">
        <v>1</v>
      </c>
      <c r="F674">
        <v>1</v>
      </c>
      <c r="G674">
        <v>1</v>
      </c>
      <c r="H674">
        <v>3</v>
      </c>
      <c r="I674" t="s">
        <v>406</v>
      </c>
      <c r="J674" t="s">
        <v>408</v>
      </c>
      <c r="K674" t="s">
        <v>407</v>
      </c>
      <c r="L674">
        <v>1348</v>
      </c>
      <c r="N674">
        <v>1009</v>
      </c>
      <c r="O674" t="s">
        <v>19</v>
      </c>
      <c r="P674" t="s">
        <v>19</v>
      </c>
      <c r="Q674">
        <v>1000</v>
      </c>
      <c r="W674">
        <v>0</v>
      </c>
      <c r="X674">
        <v>1885511416</v>
      </c>
      <c r="Y674">
        <v>7.5000000000000002E-4</v>
      </c>
      <c r="AA674">
        <v>16709.810000000001</v>
      </c>
      <c r="AB674">
        <v>0</v>
      </c>
      <c r="AC674">
        <v>0</v>
      </c>
      <c r="AD674">
        <v>0</v>
      </c>
      <c r="AE674">
        <v>16709.810000000001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0</v>
      </c>
      <c r="AP674">
        <v>0</v>
      </c>
      <c r="AQ674">
        <v>0</v>
      </c>
      <c r="AR674">
        <v>0</v>
      </c>
      <c r="AS674" t="s">
        <v>3</v>
      </c>
      <c r="AT674">
        <v>7.5000000000000002E-4</v>
      </c>
      <c r="AU674" t="s">
        <v>3</v>
      </c>
      <c r="AV674">
        <v>0</v>
      </c>
      <c r="AW674">
        <v>1</v>
      </c>
      <c r="AX674">
        <v>-1</v>
      </c>
      <c r="AY674">
        <v>0</v>
      </c>
      <c r="AZ674">
        <v>0</v>
      </c>
      <c r="BA674" t="s">
        <v>3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Y674*Source!I330</f>
        <v>1.5000000000000001E-4</v>
      </c>
      <c r="CY674">
        <f>AA674</f>
        <v>16709.810000000001</v>
      </c>
      <c r="CZ674">
        <f>AE674</f>
        <v>16709.810000000001</v>
      </c>
      <c r="DA674">
        <f>AI674</f>
        <v>1</v>
      </c>
      <c r="DB674">
        <f>ROUND(ROUND(AT674*CZ674,2),6)</f>
        <v>12.53</v>
      </c>
      <c r="DC674">
        <f>ROUND(ROUND(AT674*AG674,2),6)</f>
        <v>0</v>
      </c>
    </row>
    <row r="675" spans="1:107" x14ac:dyDescent="0.2">
      <c r="A675">
        <f>ROW(Source!A330)</f>
        <v>330</v>
      </c>
      <c r="B675">
        <v>47636896</v>
      </c>
      <c r="C675">
        <v>47639741</v>
      </c>
      <c r="D675">
        <v>36823296</v>
      </c>
      <c r="E675">
        <v>1</v>
      </c>
      <c r="F675">
        <v>1</v>
      </c>
      <c r="G675">
        <v>1</v>
      </c>
      <c r="H675">
        <v>3</v>
      </c>
      <c r="I675" t="s">
        <v>410</v>
      </c>
      <c r="J675" t="s">
        <v>412</v>
      </c>
      <c r="K675" t="s">
        <v>411</v>
      </c>
      <c r="L675">
        <v>1348</v>
      </c>
      <c r="N675">
        <v>1009</v>
      </c>
      <c r="O675" t="s">
        <v>19</v>
      </c>
      <c r="P675" t="s">
        <v>19</v>
      </c>
      <c r="Q675">
        <v>1000</v>
      </c>
      <c r="W675">
        <v>0</v>
      </c>
      <c r="X675">
        <v>-811576021</v>
      </c>
      <c r="Y675">
        <v>0.04</v>
      </c>
      <c r="AA675">
        <v>6820</v>
      </c>
      <c r="AB675">
        <v>0</v>
      </c>
      <c r="AC675">
        <v>0</v>
      </c>
      <c r="AD675">
        <v>0</v>
      </c>
      <c r="AE675">
        <v>6820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 t="s">
        <v>3</v>
      </c>
      <c r="AT675">
        <v>0.04</v>
      </c>
      <c r="AU675" t="s">
        <v>3</v>
      </c>
      <c r="AV675">
        <v>0</v>
      </c>
      <c r="AW675">
        <v>1</v>
      </c>
      <c r="AX675">
        <v>-1</v>
      </c>
      <c r="AY675">
        <v>0</v>
      </c>
      <c r="AZ675">
        <v>0</v>
      </c>
      <c r="BA675" t="s">
        <v>3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Y675*Source!I330</f>
        <v>8.0000000000000002E-3</v>
      </c>
      <c r="CY675">
        <f>AA675</f>
        <v>6820</v>
      </c>
      <c r="CZ675">
        <f>AE675</f>
        <v>6820</v>
      </c>
      <c r="DA675">
        <f>AI675</f>
        <v>1</v>
      </c>
      <c r="DB675">
        <f>ROUND(ROUND(AT675*CZ675,2),6)</f>
        <v>272.8</v>
      </c>
      <c r="DC675">
        <f>ROUND(ROUND(AT675*AG675,2),6)</f>
        <v>0</v>
      </c>
    </row>
    <row r="676" spans="1:107" x14ac:dyDescent="0.2">
      <c r="A676">
        <f>ROW(Source!A331)</f>
        <v>331</v>
      </c>
      <c r="B676">
        <v>47641669</v>
      </c>
      <c r="C676">
        <v>47639741</v>
      </c>
      <c r="D676">
        <v>37070164</v>
      </c>
      <c r="E676">
        <v>1</v>
      </c>
      <c r="F676">
        <v>1</v>
      </c>
      <c r="G676">
        <v>1</v>
      </c>
      <c r="H676">
        <v>1</v>
      </c>
      <c r="I676" t="s">
        <v>1025</v>
      </c>
      <c r="J676" t="s">
        <v>3</v>
      </c>
      <c r="K676" t="s">
        <v>1026</v>
      </c>
      <c r="L676">
        <v>1191</v>
      </c>
      <c r="N676">
        <v>1013</v>
      </c>
      <c r="O676" t="s">
        <v>770</v>
      </c>
      <c r="P676" t="s">
        <v>770</v>
      </c>
      <c r="Q676">
        <v>1</v>
      </c>
      <c r="W676">
        <v>0</v>
      </c>
      <c r="X676">
        <v>-598469600</v>
      </c>
      <c r="Y676">
        <v>16.927999999999997</v>
      </c>
      <c r="AA676">
        <v>0</v>
      </c>
      <c r="AB676">
        <v>0</v>
      </c>
      <c r="AC676">
        <v>0</v>
      </c>
      <c r="AD676">
        <v>9.2899999999999991</v>
      </c>
      <c r="AE676">
        <v>0</v>
      </c>
      <c r="AF676">
        <v>0</v>
      </c>
      <c r="AG676">
        <v>0</v>
      </c>
      <c r="AH676">
        <v>9.2899999999999991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3</v>
      </c>
      <c r="AT676">
        <v>12.8</v>
      </c>
      <c r="AU676" t="s">
        <v>196</v>
      </c>
      <c r="AV676">
        <v>1</v>
      </c>
      <c r="AW676">
        <v>2</v>
      </c>
      <c r="AX676">
        <v>47639742</v>
      </c>
      <c r="AY676">
        <v>1</v>
      </c>
      <c r="AZ676">
        <v>0</v>
      </c>
      <c r="BA676">
        <v>683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Y676*Source!I331</f>
        <v>3.3855999999999997</v>
      </c>
      <c r="CY676">
        <f>AD676</f>
        <v>9.2899999999999991</v>
      </c>
      <c r="CZ676">
        <f>AH676</f>
        <v>9.2899999999999991</v>
      </c>
      <c r="DA676">
        <f>AL676</f>
        <v>1</v>
      </c>
      <c r="DB676">
        <f>ROUND(((ROUND(AT676*CZ676,2)*1.15)*1.15),6)</f>
        <v>157.258475</v>
      </c>
      <c r="DC676">
        <f>ROUND(((ROUND(AT676*AG676,2)*1.15)*1.15),6)</f>
        <v>0</v>
      </c>
    </row>
    <row r="677" spans="1:107" x14ac:dyDescent="0.2">
      <c r="A677">
        <f>ROW(Source!A331)</f>
        <v>331</v>
      </c>
      <c r="B677">
        <v>47641669</v>
      </c>
      <c r="C677">
        <v>47639741</v>
      </c>
      <c r="D677">
        <v>37064876</v>
      </c>
      <c r="E677">
        <v>1</v>
      </c>
      <c r="F677">
        <v>1</v>
      </c>
      <c r="G677">
        <v>1</v>
      </c>
      <c r="H677">
        <v>1</v>
      </c>
      <c r="I677" t="s">
        <v>771</v>
      </c>
      <c r="J677" t="s">
        <v>3</v>
      </c>
      <c r="K677" t="s">
        <v>772</v>
      </c>
      <c r="L677">
        <v>1191</v>
      </c>
      <c r="N677">
        <v>1013</v>
      </c>
      <c r="O677" t="s">
        <v>770</v>
      </c>
      <c r="P677" t="s">
        <v>770</v>
      </c>
      <c r="Q677">
        <v>1</v>
      </c>
      <c r="W677">
        <v>0</v>
      </c>
      <c r="X677">
        <v>-1417349443</v>
      </c>
      <c r="Y677">
        <v>0.05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3</v>
      </c>
      <c r="AT677">
        <v>0.05</v>
      </c>
      <c r="AU677" t="s">
        <v>3</v>
      </c>
      <c r="AV677">
        <v>2</v>
      </c>
      <c r="AW677">
        <v>2</v>
      </c>
      <c r="AX677">
        <v>47639743</v>
      </c>
      <c r="AY677">
        <v>1</v>
      </c>
      <c r="AZ677">
        <v>2048</v>
      </c>
      <c r="BA677">
        <v>684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Y677*Source!I331</f>
        <v>1.0000000000000002E-2</v>
      </c>
      <c r="CY677">
        <f>AD677</f>
        <v>0</v>
      </c>
      <c r="CZ677">
        <f>AH677</f>
        <v>0</v>
      </c>
      <c r="DA677">
        <f>AL677</f>
        <v>1</v>
      </c>
      <c r="DB677">
        <f>ROUND(ROUND(AT677*CZ677,2),6)</f>
        <v>0</v>
      </c>
      <c r="DC677">
        <f>ROUND(ROUND(AT677*AG677,2),6)</f>
        <v>0</v>
      </c>
    </row>
    <row r="678" spans="1:107" x14ac:dyDescent="0.2">
      <c r="A678">
        <f>ROW(Source!A331)</f>
        <v>331</v>
      </c>
      <c r="B678">
        <v>47641669</v>
      </c>
      <c r="C678">
        <v>47639741</v>
      </c>
      <c r="D678">
        <v>36883554</v>
      </c>
      <c r="E678">
        <v>1</v>
      </c>
      <c r="F678">
        <v>1</v>
      </c>
      <c r="G678">
        <v>1</v>
      </c>
      <c r="H678">
        <v>2</v>
      </c>
      <c r="I678" t="s">
        <v>780</v>
      </c>
      <c r="J678" t="s">
        <v>781</v>
      </c>
      <c r="K678" t="s">
        <v>782</v>
      </c>
      <c r="L678">
        <v>1368</v>
      </c>
      <c r="N678">
        <v>1011</v>
      </c>
      <c r="O678" t="s">
        <v>776</v>
      </c>
      <c r="P678" t="s">
        <v>776</v>
      </c>
      <c r="Q678">
        <v>1</v>
      </c>
      <c r="W678">
        <v>0</v>
      </c>
      <c r="X678">
        <v>1372534845</v>
      </c>
      <c r="Y678">
        <v>7.1874999999999994E-2</v>
      </c>
      <c r="AA678">
        <v>0</v>
      </c>
      <c r="AB678">
        <v>65.709999999999994</v>
      </c>
      <c r="AC678">
        <v>11.6</v>
      </c>
      <c r="AD678">
        <v>0</v>
      </c>
      <c r="AE678">
        <v>0</v>
      </c>
      <c r="AF678">
        <v>65.709999999999994</v>
      </c>
      <c r="AG678">
        <v>11.6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3</v>
      </c>
      <c r="AT678">
        <v>0.05</v>
      </c>
      <c r="AU678" t="s">
        <v>348</v>
      </c>
      <c r="AV678">
        <v>0</v>
      </c>
      <c r="AW678">
        <v>2</v>
      </c>
      <c r="AX678">
        <v>47639744</v>
      </c>
      <c r="AY678">
        <v>1</v>
      </c>
      <c r="AZ678">
        <v>0</v>
      </c>
      <c r="BA678">
        <v>685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Y678*Source!I331</f>
        <v>1.4374999999999999E-2</v>
      </c>
      <c r="CY678">
        <f>AB678</f>
        <v>65.709999999999994</v>
      </c>
      <c r="CZ678">
        <f>AF678</f>
        <v>65.709999999999994</v>
      </c>
      <c r="DA678">
        <f>AJ678</f>
        <v>1</v>
      </c>
      <c r="DB678">
        <f>ROUND(((ROUND(AT678*CZ678,2)*1.15)*1.25),6)</f>
        <v>4.7293750000000001</v>
      </c>
      <c r="DC678">
        <f>ROUND(((ROUND(AT678*AG678,2)*1.15)*1.25),6)</f>
        <v>0.83374999999999999</v>
      </c>
    </row>
    <row r="679" spans="1:107" x14ac:dyDescent="0.2">
      <c r="A679">
        <f>ROW(Source!A331)</f>
        <v>331</v>
      </c>
      <c r="B679">
        <v>47641669</v>
      </c>
      <c r="C679">
        <v>47639741</v>
      </c>
      <c r="D679">
        <v>36804960</v>
      </c>
      <c r="E679">
        <v>1</v>
      </c>
      <c r="F679">
        <v>1</v>
      </c>
      <c r="G679">
        <v>1</v>
      </c>
      <c r="H679">
        <v>3</v>
      </c>
      <c r="I679" t="s">
        <v>406</v>
      </c>
      <c r="J679" t="s">
        <v>408</v>
      </c>
      <c r="K679" t="s">
        <v>407</v>
      </c>
      <c r="L679">
        <v>1348</v>
      </c>
      <c r="N679">
        <v>1009</v>
      </c>
      <c r="O679" t="s">
        <v>19</v>
      </c>
      <c r="P679" t="s">
        <v>19</v>
      </c>
      <c r="Q679">
        <v>1000</v>
      </c>
      <c r="W679">
        <v>0</v>
      </c>
      <c r="X679">
        <v>1885511416</v>
      </c>
      <c r="Y679">
        <v>7.5000000000000002E-4</v>
      </c>
      <c r="AA679">
        <v>16709.810000000001</v>
      </c>
      <c r="AB679">
        <v>0</v>
      </c>
      <c r="AC679">
        <v>0</v>
      </c>
      <c r="AD679">
        <v>0</v>
      </c>
      <c r="AE679">
        <v>16709.810000000001</v>
      </c>
      <c r="AF679">
        <v>0</v>
      </c>
      <c r="AG679">
        <v>0</v>
      </c>
      <c r="AH679">
        <v>0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0</v>
      </c>
      <c r="AP679">
        <v>0</v>
      </c>
      <c r="AQ679">
        <v>0</v>
      </c>
      <c r="AR679">
        <v>0</v>
      </c>
      <c r="AS679" t="s">
        <v>3</v>
      </c>
      <c r="AT679">
        <v>7.5000000000000002E-4</v>
      </c>
      <c r="AU679" t="s">
        <v>3</v>
      </c>
      <c r="AV679">
        <v>0</v>
      </c>
      <c r="AW679">
        <v>1</v>
      </c>
      <c r="AX679">
        <v>-1</v>
      </c>
      <c r="AY679">
        <v>0</v>
      </c>
      <c r="AZ679">
        <v>0</v>
      </c>
      <c r="BA679" t="s">
        <v>3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Y679*Source!I331</f>
        <v>1.5000000000000001E-4</v>
      </c>
      <c r="CY679">
        <f>AA679</f>
        <v>16709.810000000001</v>
      </c>
      <c r="CZ679">
        <f>AE679</f>
        <v>16709.810000000001</v>
      </c>
      <c r="DA679">
        <f>AI679</f>
        <v>1</v>
      </c>
      <c r="DB679">
        <f>ROUND(ROUND(AT679*CZ679,2),6)</f>
        <v>12.53</v>
      </c>
      <c r="DC679">
        <f>ROUND(ROUND(AT679*AG679,2),6)</f>
        <v>0</v>
      </c>
    </row>
    <row r="680" spans="1:107" x14ac:dyDescent="0.2">
      <c r="A680">
        <f>ROW(Source!A331)</f>
        <v>331</v>
      </c>
      <c r="B680">
        <v>47641669</v>
      </c>
      <c r="C680">
        <v>47639741</v>
      </c>
      <c r="D680">
        <v>36823296</v>
      </c>
      <c r="E680">
        <v>1</v>
      </c>
      <c r="F680">
        <v>1</v>
      </c>
      <c r="G680">
        <v>1</v>
      </c>
      <c r="H680">
        <v>3</v>
      </c>
      <c r="I680" t="s">
        <v>410</v>
      </c>
      <c r="J680" t="s">
        <v>412</v>
      </c>
      <c r="K680" t="s">
        <v>411</v>
      </c>
      <c r="L680">
        <v>1348</v>
      </c>
      <c r="N680">
        <v>1009</v>
      </c>
      <c r="O680" t="s">
        <v>19</v>
      </c>
      <c r="P680" t="s">
        <v>19</v>
      </c>
      <c r="Q680">
        <v>1000</v>
      </c>
      <c r="W680">
        <v>0</v>
      </c>
      <c r="X680">
        <v>-811576021</v>
      </c>
      <c r="Y680">
        <v>0.04</v>
      </c>
      <c r="AA680">
        <v>6820</v>
      </c>
      <c r="AB680">
        <v>0</v>
      </c>
      <c r="AC680">
        <v>0</v>
      </c>
      <c r="AD680">
        <v>0</v>
      </c>
      <c r="AE680">
        <v>6820</v>
      </c>
      <c r="AF680">
        <v>0</v>
      </c>
      <c r="AG680">
        <v>0</v>
      </c>
      <c r="AH680">
        <v>0</v>
      </c>
      <c r="AI680">
        <v>1</v>
      </c>
      <c r="AJ680">
        <v>1</v>
      </c>
      <c r="AK680">
        <v>1</v>
      </c>
      <c r="AL680">
        <v>1</v>
      </c>
      <c r="AN680">
        <v>0</v>
      </c>
      <c r="AO680">
        <v>0</v>
      </c>
      <c r="AP680">
        <v>0</v>
      </c>
      <c r="AQ680">
        <v>0</v>
      </c>
      <c r="AR680">
        <v>0</v>
      </c>
      <c r="AS680" t="s">
        <v>3</v>
      </c>
      <c r="AT680">
        <v>0.04</v>
      </c>
      <c r="AU680" t="s">
        <v>3</v>
      </c>
      <c r="AV680">
        <v>0</v>
      </c>
      <c r="AW680">
        <v>1</v>
      </c>
      <c r="AX680">
        <v>-1</v>
      </c>
      <c r="AY680">
        <v>0</v>
      </c>
      <c r="AZ680">
        <v>0</v>
      </c>
      <c r="BA680" t="s">
        <v>3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Y680*Source!I331</f>
        <v>8.0000000000000002E-3</v>
      </c>
      <c r="CY680">
        <f>AA680</f>
        <v>6820</v>
      </c>
      <c r="CZ680">
        <f>AE680</f>
        <v>6820</v>
      </c>
      <c r="DA680">
        <f>AI680</f>
        <v>1</v>
      </c>
      <c r="DB680">
        <f>ROUND(ROUND(AT680*CZ680,2),6)</f>
        <v>272.8</v>
      </c>
      <c r="DC680">
        <f>ROUND(ROUND(AT680*AG680,2),6)</f>
        <v>0</v>
      </c>
    </row>
    <row r="681" spans="1:107" x14ac:dyDescent="0.2">
      <c r="A681">
        <f>ROW(Source!A336)</f>
        <v>336</v>
      </c>
      <c r="B681">
        <v>47636896</v>
      </c>
      <c r="C681">
        <v>47639666</v>
      </c>
      <c r="D681">
        <v>37066837</v>
      </c>
      <c r="E681">
        <v>1</v>
      </c>
      <c r="F681">
        <v>1</v>
      </c>
      <c r="G681">
        <v>1</v>
      </c>
      <c r="H681">
        <v>1</v>
      </c>
      <c r="I681" t="s">
        <v>855</v>
      </c>
      <c r="J681" t="s">
        <v>3</v>
      </c>
      <c r="K681" t="s">
        <v>856</v>
      </c>
      <c r="L681">
        <v>1191</v>
      </c>
      <c r="N681">
        <v>1013</v>
      </c>
      <c r="O681" t="s">
        <v>770</v>
      </c>
      <c r="P681" t="s">
        <v>770</v>
      </c>
      <c r="Q681">
        <v>1</v>
      </c>
      <c r="W681">
        <v>0</v>
      </c>
      <c r="X681">
        <v>1850719656</v>
      </c>
      <c r="Y681">
        <v>107.53247499999998</v>
      </c>
      <c r="AA681">
        <v>0</v>
      </c>
      <c r="AB681">
        <v>0</v>
      </c>
      <c r="AC681">
        <v>0</v>
      </c>
      <c r="AD681">
        <v>8.31</v>
      </c>
      <c r="AE681">
        <v>0</v>
      </c>
      <c r="AF681">
        <v>0</v>
      </c>
      <c r="AG681">
        <v>0</v>
      </c>
      <c r="AH681">
        <v>8.31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3</v>
      </c>
      <c r="AT681">
        <v>81.31</v>
      </c>
      <c r="AU681" t="s">
        <v>196</v>
      </c>
      <c r="AV681">
        <v>1</v>
      </c>
      <c r="AW681">
        <v>2</v>
      </c>
      <c r="AX681">
        <v>47639667</v>
      </c>
      <c r="AY681">
        <v>1</v>
      </c>
      <c r="AZ681">
        <v>0</v>
      </c>
      <c r="BA681">
        <v>689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Y681*Source!I336</f>
        <v>16.129871249999997</v>
      </c>
      <c r="CY681">
        <f>AD681</f>
        <v>8.31</v>
      </c>
      <c r="CZ681">
        <f>AH681</f>
        <v>8.31</v>
      </c>
      <c r="DA681">
        <f>AL681</f>
        <v>1</v>
      </c>
      <c r="DB681">
        <f>ROUND(((ROUND(AT681*CZ681,2)*1.15)*1.15),6)</f>
        <v>893.60002499999996</v>
      </c>
      <c r="DC681">
        <f>ROUND(((ROUND(AT681*AG681,2)*1.15)*1.15),6)</f>
        <v>0</v>
      </c>
    </row>
    <row r="682" spans="1:107" x14ac:dyDescent="0.2">
      <c r="A682">
        <f>ROW(Source!A336)</f>
        <v>336</v>
      </c>
      <c r="B682">
        <v>47636896</v>
      </c>
      <c r="C682">
        <v>47639666</v>
      </c>
      <c r="D682">
        <v>37064876</v>
      </c>
      <c r="E682">
        <v>1</v>
      </c>
      <c r="F682">
        <v>1</v>
      </c>
      <c r="G682">
        <v>1</v>
      </c>
      <c r="H682">
        <v>1</v>
      </c>
      <c r="I682" t="s">
        <v>771</v>
      </c>
      <c r="J682" t="s">
        <v>3</v>
      </c>
      <c r="K682" t="s">
        <v>772</v>
      </c>
      <c r="L682">
        <v>1191</v>
      </c>
      <c r="N682">
        <v>1013</v>
      </c>
      <c r="O682" t="s">
        <v>770</v>
      </c>
      <c r="P682" t="s">
        <v>770</v>
      </c>
      <c r="Q682">
        <v>1</v>
      </c>
      <c r="W682">
        <v>0</v>
      </c>
      <c r="X682">
        <v>-1417349443</v>
      </c>
      <c r="Y682">
        <v>3.77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3</v>
      </c>
      <c r="AT682">
        <v>3.77</v>
      </c>
      <c r="AU682" t="s">
        <v>3</v>
      </c>
      <c r="AV682">
        <v>2</v>
      </c>
      <c r="AW682">
        <v>2</v>
      </c>
      <c r="AX682">
        <v>47639668</v>
      </c>
      <c r="AY682">
        <v>1</v>
      </c>
      <c r="AZ682">
        <v>2048</v>
      </c>
      <c r="BA682">
        <v>690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Y682*Source!I336</f>
        <v>0.5655</v>
      </c>
      <c r="CY682">
        <f>AD682</f>
        <v>0</v>
      </c>
      <c r="CZ682">
        <f>AH682</f>
        <v>0</v>
      </c>
      <c r="DA682">
        <f>AL682</f>
        <v>1</v>
      </c>
      <c r="DB682">
        <f>ROUND(ROUND(AT682*CZ682,2),6)</f>
        <v>0</v>
      </c>
      <c r="DC682">
        <f>ROUND(ROUND(AT682*AG682,2),6)</f>
        <v>0</v>
      </c>
    </row>
    <row r="683" spans="1:107" x14ac:dyDescent="0.2">
      <c r="A683">
        <f>ROW(Source!A336)</f>
        <v>336</v>
      </c>
      <c r="B683">
        <v>47636896</v>
      </c>
      <c r="C683">
        <v>47639666</v>
      </c>
      <c r="D683">
        <v>36882383</v>
      </c>
      <c r="E683">
        <v>1</v>
      </c>
      <c r="F683">
        <v>1</v>
      </c>
      <c r="G683">
        <v>1</v>
      </c>
      <c r="H683">
        <v>2</v>
      </c>
      <c r="I683" t="s">
        <v>944</v>
      </c>
      <c r="J683" t="s">
        <v>945</v>
      </c>
      <c r="K683" t="s">
        <v>946</v>
      </c>
      <c r="L683">
        <v>1368</v>
      </c>
      <c r="N683">
        <v>1011</v>
      </c>
      <c r="O683" t="s">
        <v>776</v>
      </c>
      <c r="P683" t="s">
        <v>776</v>
      </c>
      <c r="Q683">
        <v>1</v>
      </c>
      <c r="W683">
        <v>0</v>
      </c>
      <c r="X683">
        <v>1225731627</v>
      </c>
      <c r="Y683">
        <v>0.51749999999999996</v>
      </c>
      <c r="AA683">
        <v>0</v>
      </c>
      <c r="AB683">
        <v>89.99</v>
      </c>
      <c r="AC683">
        <v>10.06</v>
      </c>
      <c r="AD683">
        <v>0</v>
      </c>
      <c r="AE683">
        <v>0</v>
      </c>
      <c r="AF683">
        <v>89.99</v>
      </c>
      <c r="AG683">
        <v>10.06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3</v>
      </c>
      <c r="AT683">
        <v>0.36</v>
      </c>
      <c r="AU683" t="s">
        <v>348</v>
      </c>
      <c r="AV683">
        <v>0</v>
      </c>
      <c r="AW683">
        <v>2</v>
      </c>
      <c r="AX683">
        <v>47639669</v>
      </c>
      <c r="AY683">
        <v>1</v>
      </c>
      <c r="AZ683">
        <v>0</v>
      </c>
      <c r="BA683">
        <v>691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Y683*Source!I336</f>
        <v>7.7624999999999986E-2</v>
      </c>
      <c r="CY683">
        <f>AB683</f>
        <v>89.99</v>
      </c>
      <c r="CZ683">
        <f>AF683</f>
        <v>89.99</v>
      </c>
      <c r="DA683">
        <f>AJ683</f>
        <v>1</v>
      </c>
      <c r="DB683">
        <f>ROUND(((ROUND(AT683*CZ683,2)*1.15)*1.25),6)</f>
        <v>46.575000000000003</v>
      </c>
      <c r="DC683">
        <f>ROUND(((ROUND(AT683*AG683,2)*1.15)*1.25),6)</f>
        <v>5.2037500000000003</v>
      </c>
    </row>
    <row r="684" spans="1:107" x14ac:dyDescent="0.2">
      <c r="A684">
        <f>ROW(Source!A336)</f>
        <v>336</v>
      </c>
      <c r="B684">
        <v>47636896</v>
      </c>
      <c r="C684">
        <v>47639666</v>
      </c>
      <c r="D684">
        <v>36882452</v>
      </c>
      <c r="E684">
        <v>1</v>
      </c>
      <c r="F684">
        <v>1</v>
      </c>
      <c r="G684">
        <v>1</v>
      </c>
      <c r="H684">
        <v>2</v>
      </c>
      <c r="I684" t="s">
        <v>1027</v>
      </c>
      <c r="J684" t="s">
        <v>1028</v>
      </c>
      <c r="K684" t="s">
        <v>1029</v>
      </c>
      <c r="L684">
        <v>1368</v>
      </c>
      <c r="N684">
        <v>1011</v>
      </c>
      <c r="O684" t="s">
        <v>776</v>
      </c>
      <c r="P684" t="s">
        <v>776</v>
      </c>
      <c r="Q684">
        <v>1</v>
      </c>
      <c r="W684">
        <v>0</v>
      </c>
      <c r="X684">
        <v>1188625873</v>
      </c>
      <c r="Y684">
        <v>3.694375</v>
      </c>
      <c r="AA684">
        <v>0</v>
      </c>
      <c r="AB684">
        <v>31.26</v>
      </c>
      <c r="AC684">
        <v>13.5</v>
      </c>
      <c r="AD684">
        <v>0</v>
      </c>
      <c r="AE684">
        <v>0</v>
      </c>
      <c r="AF684">
        <v>31.26</v>
      </c>
      <c r="AG684">
        <v>13.5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3</v>
      </c>
      <c r="AT684">
        <v>2.57</v>
      </c>
      <c r="AU684" t="s">
        <v>348</v>
      </c>
      <c r="AV684">
        <v>0</v>
      </c>
      <c r="AW684">
        <v>2</v>
      </c>
      <c r="AX684">
        <v>47639670</v>
      </c>
      <c r="AY684">
        <v>1</v>
      </c>
      <c r="AZ684">
        <v>0</v>
      </c>
      <c r="BA684">
        <v>692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Y684*Source!I336</f>
        <v>0.55415625000000002</v>
      </c>
      <c r="CY684">
        <f>AB684</f>
        <v>31.26</v>
      </c>
      <c r="CZ684">
        <f>AF684</f>
        <v>31.26</v>
      </c>
      <c r="DA684">
        <f>AJ684</f>
        <v>1</v>
      </c>
      <c r="DB684">
        <f>ROUND(((ROUND(AT684*CZ684,2)*1.15)*1.25),6)</f>
        <v>115.48875</v>
      </c>
      <c r="DC684">
        <f>ROUND(((ROUND(AT684*AG684,2)*1.15)*1.25),6)</f>
        <v>49.881250000000001</v>
      </c>
    </row>
    <row r="685" spans="1:107" x14ac:dyDescent="0.2">
      <c r="A685">
        <f>ROW(Source!A336)</f>
        <v>336</v>
      </c>
      <c r="B685">
        <v>47636896</v>
      </c>
      <c r="C685">
        <v>47639666</v>
      </c>
      <c r="D685">
        <v>36883554</v>
      </c>
      <c r="E685">
        <v>1</v>
      </c>
      <c r="F685">
        <v>1</v>
      </c>
      <c r="G685">
        <v>1</v>
      </c>
      <c r="H685">
        <v>2</v>
      </c>
      <c r="I685" t="s">
        <v>780</v>
      </c>
      <c r="J685" t="s">
        <v>781</v>
      </c>
      <c r="K685" t="s">
        <v>782</v>
      </c>
      <c r="L685">
        <v>1368</v>
      </c>
      <c r="N685">
        <v>1011</v>
      </c>
      <c r="O685" t="s">
        <v>776</v>
      </c>
      <c r="P685" t="s">
        <v>776</v>
      </c>
      <c r="Q685">
        <v>1</v>
      </c>
      <c r="W685">
        <v>0</v>
      </c>
      <c r="X685">
        <v>1372534845</v>
      </c>
      <c r="Y685">
        <v>1.2074999999999998</v>
      </c>
      <c r="AA685">
        <v>0</v>
      </c>
      <c r="AB685">
        <v>65.709999999999994</v>
      </c>
      <c r="AC685">
        <v>11.6</v>
      </c>
      <c r="AD685">
        <v>0</v>
      </c>
      <c r="AE685">
        <v>0</v>
      </c>
      <c r="AF685">
        <v>65.709999999999994</v>
      </c>
      <c r="AG685">
        <v>11.6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3</v>
      </c>
      <c r="AT685">
        <v>0.84</v>
      </c>
      <c r="AU685" t="s">
        <v>348</v>
      </c>
      <c r="AV685">
        <v>0</v>
      </c>
      <c r="AW685">
        <v>2</v>
      </c>
      <c r="AX685">
        <v>47639671</v>
      </c>
      <c r="AY685">
        <v>1</v>
      </c>
      <c r="AZ685">
        <v>0</v>
      </c>
      <c r="BA685">
        <v>693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Y685*Source!I336</f>
        <v>0.18112499999999995</v>
      </c>
      <c r="CY685">
        <f>AB685</f>
        <v>65.709999999999994</v>
      </c>
      <c r="CZ685">
        <f>AF685</f>
        <v>65.709999999999994</v>
      </c>
      <c r="DA685">
        <f>AJ685</f>
        <v>1</v>
      </c>
      <c r="DB685">
        <f>ROUND(((ROUND(AT685*CZ685,2)*1.15)*1.25),6)</f>
        <v>79.349999999999994</v>
      </c>
      <c r="DC685">
        <f>ROUND(((ROUND(AT685*AG685,2)*1.15)*1.25),6)</f>
        <v>14.001250000000001</v>
      </c>
    </row>
    <row r="686" spans="1:107" x14ac:dyDescent="0.2">
      <c r="A686">
        <f>ROW(Source!A336)</f>
        <v>336</v>
      </c>
      <c r="B686">
        <v>47636896</v>
      </c>
      <c r="C686">
        <v>47639666</v>
      </c>
      <c r="D686">
        <v>36801792</v>
      </c>
      <c r="E686">
        <v>1</v>
      </c>
      <c r="F686">
        <v>1</v>
      </c>
      <c r="G686">
        <v>1</v>
      </c>
      <c r="H686">
        <v>3</v>
      </c>
      <c r="I686" t="s">
        <v>981</v>
      </c>
      <c r="J686" t="s">
        <v>982</v>
      </c>
      <c r="K686" t="s">
        <v>983</v>
      </c>
      <c r="L686">
        <v>1339</v>
      </c>
      <c r="N686">
        <v>1007</v>
      </c>
      <c r="O686" t="s">
        <v>50</v>
      </c>
      <c r="P686" t="s">
        <v>50</v>
      </c>
      <c r="Q686">
        <v>1</v>
      </c>
      <c r="W686">
        <v>0</v>
      </c>
      <c r="X686">
        <v>-1660354250</v>
      </c>
      <c r="Y686">
        <v>3.85</v>
      </c>
      <c r="AA686">
        <v>2.44</v>
      </c>
      <c r="AB686">
        <v>0</v>
      </c>
      <c r="AC686">
        <v>0</v>
      </c>
      <c r="AD686">
        <v>0</v>
      </c>
      <c r="AE686">
        <v>2.44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3</v>
      </c>
      <c r="AT686">
        <v>3.85</v>
      </c>
      <c r="AU686" t="s">
        <v>3</v>
      </c>
      <c r="AV686">
        <v>0</v>
      </c>
      <c r="AW686">
        <v>2</v>
      </c>
      <c r="AX686">
        <v>47639672</v>
      </c>
      <c r="AY686">
        <v>1</v>
      </c>
      <c r="AZ686">
        <v>0</v>
      </c>
      <c r="BA686">
        <v>694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Y686*Source!I336</f>
        <v>0.57750000000000001</v>
      </c>
      <c r="CY686">
        <f>AA686</f>
        <v>2.44</v>
      </c>
      <c r="CZ686">
        <f>AE686</f>
        <v>2.44</v>
      </c>
      <c r="DA686">
        <f>AI686</f>
        <v>1</v>
      </c>
      <c r="DB686">
        <f>ROUND(ROUND(AT686*CZ686,2),6)</f>
        <v>9.39</v>
      </c>
      <c r="DC686">
        <f>ROUND(ROUND(AT686*AG686,2),6)</f>
        <v>0</v>
      </c>
    </row>
    <row r="687" spans="1:107" x14ac:dyDescent="0.2">
      <c r="A687">
        <f>ROW(Source!A336)</f>
        <v>336</v>
      </c>
      <c r="B687">
        <v>47636896</v>
      </c>
      <c r="C687">
        <v>47639666</v>
      </c>
      <c r="D687">
        <v>36802468</v>
      </c>
      <c r="E687">
        <v>1</v>
      </c>
      <c r="F687">
        <v>1</v>
      </c>
      <c r="G687">
        <v>1</v>
      </c>
      <c r="H687">
        <v>3</v>
      </c>
      <c r="I687" t="s">
        <v>1030</v>
      </c>
      <c r="J687" t="s">
        <v>1031</v>
      </c>
      <c r="K687" t="s">
        <v>1032</v>
      </c>
      <c r="L687">
        <v>1339</v>
      </c>
      <c r="N687">
        <v>1007</v>
      </c>
      <c r="O687" t="s">
        <v>50</v>
      </c>
      <c r="P687" t="s">
        <v>50</v>
      </c>
      <c r="Q687">
        <v>1</v>
      </c>
      <c r="W687">
        <v>0</v>
      </c>
      <c r="X687">
        <v>114057443</v>
      </c>
      <c r="Y687">
        <v>3.06</v>
      </c>
      <c r="AA687">
        <v>34.92</v>
      </c>
      <c r="AB687">
        <v>0</v>
      </c>
      <c r="AC687">
        <v>0</v>
      </c>
      <c r="AD687">
        <v>0</v>
      </c>
      <c r="AE687">
        <v>34.92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3</v>
      </c>
      <c r="AT687">
        <v>3.06</v>
      </c>
      <c r="AU687" t="s">
        <v>3</v>
      </c>
      <c r="AV687">
        <v>0</v>
      </c>
      <c r="AW687">
        <v>2</v>
      </c>
      <c r="AX687">
        <v>47639673</v>
      </c>
      <c r="AY687">
        <v>1</v>
      </c>
      <c r="AZ687">
        <v>0</v>
      </c>
      <c r="BA687">
        <v>695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Y687*Source!I336</f>
        <v>0.45899999999999996</v>
      </c>
      <c r="CY687">
        <f>AA687</f>
        <v>34.92</v>
      </c>
      <c r="CZ687">
        <f>AE687</f>
        <v>34.92</v>
      </c>
      <c r="DA687">
        <f>AI687</f>
        <v>1</v>
      </c>
      <c r="DB687">
        <f>ROUND(ROUND(AT687*CZ687,2),6)</f>
        <v>106.86</v>
      </c>
      <c r="DC687">
        <f>ROUND(ROUND(AT687*AG687,2),6)</f>
        <v>0</v>
      </c>
    </row>
    <row r="688" spans="1:107" x14ac:dyDescent="0.2">
      <c r="A688">
        <f>ROW(Source!A336)</f>
        <v>336</v>
      </c>
      <c r="B688">
        <v>47636896</v>
      </c>
      <c r="C688">
        <v>47639666</v>
      </c>
      <c r="D688">
        <v>36807345</v>
      </c>
      <c r="E688">
        <v>1</v>
      </c>
      <c r="F688">
        <v>1</v>
      </c>
      <c r="G688">
        <v>1</v>
      </c>
      <c r="H688">
        <v>3</v>
      </c>
      <c r="I688" t="s">
        <v>418</v>
      </c>
      <c r="J688" t="s">
        <v>420</v>
      </c>
      <c r="K688" t="s">
        <v>419</v>
      </c>
      <c r="L688">
        <v>1339</v>
      </c>
      <c r="N688">
        <v>1007</v>
      </c>
      <c r="O688" t="s">
        <v>50</v>
      </c>
      <c r="P688" t="s">
        <v>50</v>
      </c>
      <c r="Q688">
        <v>1</v>
      </c>
      <c r="W688">
        <v>0</v>
      </c>
      <c r="X688">
        <v>1189598585</v>
      </c>
      <c r="Y688">
        <v>1.3</v>
      </c>
      <c r="AA688">
        <v>651.78</v>
      </c>
      <c r="AB688">
        <v>0</v>
      </c>
      <c r="AC688">
        <v>0</v>
      </c>
      <c r="AD688">
        <v>0</v>
      </c>
      <c r="AE688">
        <v>651.78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3</v>
      </c>
      <c r="AT688">
        <v>1.3</v>
      </c>
      <c r="AU688" t="s">
        <v>3</v>
      </c>
      <c r="AV688">
        <v>0</v>
      </c>
      <c r="AW688">
        <v>1</v>
      </c>
      <c r="AX688">
        <v>-1</v>
      </c>
      <c r="AY688">
        <v>0</v>
      </c>
      <c r="AZ688">
        <v>0</v>
      </c>
      <c r="BA688" t="s">
        <v>3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Y688*Source!I336</f>
        <v>0.19500000000000001</v>
      </c>
      <c r="CY688">
        <f>AA688</f>
        <v>651.78</v>
      </c>
      <c r="CZ688">
        <f>AE688</f>
        <v>651.78</v>
      </c>
      <c r="DA688">
        <f>AI688</f>
        <v>1</v>
      </c>
      <c r="DB688">
        <f>ROUND(ROUND(AT688*CZ688,2),6)</f>
        <v>847.31</v>
      </c>
      <c r="DC688">
        <f>ROUND(ROUND(AT688*AG688,2),6)</f>
        <v>0</v>
      </c>
    </row>
    <row r="689" spans="1:107" x14ac:dyDescent="0.2">
      <c r="A689">
        <f>ROW(Source!A336)</f>
        <v>336</v>
      </c>
      <c r="B689">
        <v>47636896</v>
      </c>
      <c r="C689">
        <v>47639666</v>
      </c>
      <c r="D689">
        <v>36820630</v>
      </c>
      <c r="E689">
        <v>1</v>
      </c>
      <c r="F689">
        <v>1</v>
      </c>
      <c r="G689">
        <v>1</v>
      </c>
      <c r="H689">
        <v>3</v>
      </c>
      <c r="I689" t="s">
        <v>422</v>
      </c>
      <c r="J689" t="s">
        <v>424</v>
      </c>
      <c r="K689" t="s">
        <v>423</v>
      </c>
      <c r="L689">
        <v>1327</v>
      </c>
      <c r="N689">
        <v>1005</v>
      </c>
      <c r="O689" t="s">
        <v>399</v>
      </c>
      <c r="P689" t="s">
        <v>399</v>
      </c>
      <c r="Q689">
        <v>1</v>
      </c>
      <c r="W689">
        <v>0</v>
      </c>
      <c r="X689">
        <v>1158602457</v>
      </c>
      <c r="Y689">
        <v>102</v>
      </c>
      <c r="AA689">
        <v>65.63</v>
      </c>
      <c r="AB689">
        <v>0</v>
      </c>
      <c r="AC689">
        <v>0</v>
      </c>
      <c r="AD689">
        <v>0</v>
      </c>
      <c r="AE689">
        <v>65.63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0</v>
      </c>
      <c r="AP689">
        <v>0</v>
      </c>
      <c r="AQ689">
        <v>0</v>
      </c>
      <c r="AR689">
        <v>0</v>
      </c>
      <c r="AS689" t="s">
        <v>3</v>
      </c>
      <c r="AT689">
        <v>102</v>
      </c>
      <c r="AU689" t="s">
        <v>3</v>
      </c>
      <c r="AV689">
        <v>0</v>
      </c>
      <c r="AW689">
        <v>1</v>
      </c>
      <c r="AX689">
        <v>-1</v>
      </c>
      <c r="AY689">
        <v>0</v>
      </c>
      <c r="AZ689">
        <v>0</v>
      </c>
      <c r="BA689" t="s">
        <v>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Y689*Source!I336</f>
        <v>15.299999999999999</v>
      </c>
      <c r="CY689">
        <f>AA689</f>
        <v>65.63</v>
      </c>
      <c r="CZ689">
        <f>AE689</f>
        <v>65.63</v>
      </c>
      <c r="DA689">
        <f>AI689</f>
        <v>1</v>
      </c>
      <c r="DB689">
        <f>ROUND(ROUND(AT689*CZ689,2),6)</f>
        <v>6694.26</v>
      </c>
      <c r="DC689">
        <f>ROUND(ROUND(AT689*AG689,2),6)</f>
        <v>0</v>
      </c>
    </row>
    <row r="690" spans="1:107" x14ac:dyDescent="0.2">
      <c r="A690">
        <f>ROW(Source!A337)</f>
        <v>337</v>
      </c>
      <c r="B690">
        <v>47641669</v>
      </c>
      <c r="C690">
        <v>47639666</v>
      </c>
      <c r="D690">
        <v>37066837</v>
      </c>
      <c r="E690">
        <v>1</v>
      </c>
      <c r="F690">
        <v>1</v>
      </c>
      <c r="G690">
        <v>1</v>
      </c>
      <c r="H690">
        <v>1</v>
      </c>
      <c r="I690" t="s">
        <v>855</v>
      </c>
      <c r="J690" t="s">
        <v>3</v>
      </c>
      <c r="K690" t="s">
        <v>856</v>
      </c>
      <c r="L690">
        <v>1191</v>
      </c>
      <c r="N690">
        <v>1013</v>
      </c>
      <c r="O690" t="s">
        <v>770</v>
      </c>
      <c r="P690" t="s">
        <v>770</v>
      </c>
      <c r="Q690">
        <v>1</v>
      </c>
      <c r="W690">
        <v>0</v>
      </c>
      <c r="X690">
        <v>1850719656</v>
      </c>
      <c r="Y690">
        <v>107.53247499999998</v>
      </c>
      <c r="AA690">
        <v>0</v>
      </c>
      <c r="AB690">
        <v>0</v>
      </c>
      <c r="AC690">
        <v>0</v>
      </c>
      <c r="AD690">
        <v>8.31</v>
      </c>
      <c r="AE690">
        <v>0</v>
      </c>
      <c r="AF690">
        <v>0</v>
      </c>
      <c r="AG690">
        <v>0</v>
      </c>
      <c r="AH690">
        <v>8.31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3</v>
      </c>
      <c r="AT690">
        <v>81.31</v>
      </c>
      <c r="AU690" t="s">
        <v>196</v>
      </c>
      <c r="AV690">
        <v>1</v>
      </c>
      <c r="AW690">
        <v>2</v>
      </c>
      <c r="AX690">
        <v>47639667</v>
      </c>
      <c r="AY690">
        <v>1</v>
      </c>
      <c r="AZ690">
        <v>0</v>
      </c>
      <c r="BA690">
        <v>698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Y690*Source!I337</f>
        <v>16.129871249999997</v>
      </c>
      <c r="CY690">
        <f>AD690</f>
        <v>8.31</v>
      </c>
      <c r="CZ690">
        <f>AH690</f>
        <v>8.31</v>
      </c>
      <c r="DA690">
        <f>AL690</f>
        <v>1</v>
      </c>
      <c r="DB690">
        <f>ROUND(((ROUND(AT690*CZ690,2)*1.15)*1.15),6)</f>
        <v>893.60002499999996</v>
      </c>
      <c r="DC690">
        <f>ROUND(((ROUND(AT690*AG690,2)*1.15)*1.15),6)</f>
        <v>0</v>
      </c>
    </row>
    <row r="691" spans="1:107" x14ac:dyDescent="0.2">
      <c r="A691">
        <f>ROW(Source!A337)</f>
        <v>337</v>
      </c>
      <c r="B691">
        <v>47641669</v>
      </c>
      <c r="C691">
        <v>47639666</v>
      </c>
      <c r="D691">
        <v>37064876</v>
      </c>
      <c r="E691">
        <v>1</v>
      </c>
      <c r="F691">
        <v>1</v>
      </c>
      <c r="G691">
        <v>1</v>
      </c>
      <c r="H691">
        <v>1</v>
      </c>
      <c r="I691" t="s">
        <v>771</v>
      </c>
      <c r="J691" t="s">
        <v>3</v>
      </c>
      <c r="K691" t="s">
        <v>772</v>
      </c>
      <c r="L691">
        <v>1191</v>
      </c>
      <c r="N691">
        <v>1013</v>
      </c>
      <c r="O691" t="s">
        <v>770</v>
      </c>
      <c r="P691" t="s">
        <v>770</v>
      </c>
      <c r="Q691">
        <v>1</v>
      </c>
      <c r="W691">
        <v>0</v>
      </c>
      <c r="X691">
        <v>-1417349443</v>
      </c>
      <c r="Y691">
        <v>3.77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3.77</v>
      </c>
      <c r="AU691" t="s">
        <v>3</v>
      </c>
      <c r="AV691">
        <v>2</v>
      </c>
      <c r="AW691">
        <v>2</v>
      </c>
      <c r="AX691">
        <v>47639668</v>
      </c>
      <c r="AY691">
        <v>1</v>
      </c>
      <c r="AZ691">
        <v>2048</v>
      </c>
      <c r="BA691">
        <v>699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Y691*Source!I337</f>
        <v>0.5655</v>
      </c>
      <c r="CY691">
        <f>AD691</f>
        <v>0</v>
      </c>
      <c r="CZ691">
        <f>AH691</f>
        <v>0</v>
      </c>
      <c r="DA691">
        <f>AL691</f>
        <v>1</v>
      </c>
      <c r="DB691">
        <f>ROUND(ROUND(AT691*CZ691,2),6)</f>
        <v>0</v>
      </c>
      <c r="DC691">
        <f>ROUND(ROUND(AT691*AG691,2),6)</f>
        <v>0</v>
      </c>
    </row>
    <row r="692" spans="1:107" x14ac:dyDescent="0.2">
      <c r="A692">
        <f>ROW(Source!A337)</f>
        <v>337</v>
      </c>
      <c r="B692">
        <v>47641669</v>
      </c>
      <c r="C692">
        <v>47639666</v>
      </c>
      <c r="D692">
        <v>36882383</v>
      </c>
      <c r="E692">
        <v>1</v>
      </c>
      <c r="F692">
        <v>1</v>
      </c>
      <c r="G692">
        <v>1</v>
      </c>
      <c r="H692">
        <v>2</v>
      </c>
      <c r="I692" t="s">
        <v>944</v>
      </c>
      <c r="J692" t="s">
        <v>945</v>
      </c>
      <c r="K692" t="s">
        <v>946</v>
      </c>
      <c r="L692">
        <v>1368</v>
      </c>
      <c r="N692">
        <v>1011</v>
      </c>
      <c r="O692" t="s">
        <v>776</v>
      </c>
      <c r="P692" t="s">
        <v>776</v>
      </c>
      <c r="Q692">
        <v>1</v>
      </c>
      <c r="W692">
        <v>0</v>
      </c>
      <c r="X692">
        <v>1225731627</v>
      </c>
      <c r="Y692">
        <v>0.51749999999999996</v>
      </c>
      <c r="AA692">
        <v>0</v>
      </c>
      <c r="AB692">
        <v>89.99</v>
      </c>
      <c r="AC692">
        <v>10.06</v>
      </c>
      <c r="AD692">
        <v>0</v>
      </c>
      <c r="AE692">
        <v>0</v>
      </c>
      <c r="AF692">
        <v>89.99</v>
      </c>
      <c r="AG692">
        <v>10.06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3</v>
      </c>
      <c r="AT692">
        <v>0.36</v>
      </c>
      <c r="AU692" t="s">
        <v>348</v>
      </c>
      <c r="AV692">
        <v>0</v>
      </c>
      <c r="AW692">
        <v>2</v>
      </c>
      <c r="AX692">
        <v>47639669</v>
      </c>
      <c r="AY692">
        <v>1</v>
      </c>
      <c r="AZ692">
        <v>0</v>
      </c>
      <c r="BA692">
        <v>700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Y692*Source!I337</f>
        <v>7.7624999999999986E-2</v>
      </c>
      <c r="CY692">
        <f>AB692</f>
        <v>89.99</v>
      </c>
      <c r="CZ692">
        <f>AF692</f>
        <v>89.99</v>
      </c>
      <c r="DA692">
        <f>AJ692</f>
        <v>1</v>
      </c>
      <c r="DB692">
        <f>ROUND(((ROUND(AT692*CZ692,2)*1.15)*1.25),6)</f>
        <v>46.575000000000003</v>
      </c>
      <c r="DC692">
        <f>ROUND(((ROUND(AT692*AG692,2)*1.15)*1.25),6)</f>
        <v>5.2037500000000003</v>
      </c>
    </row>
    <row r="693" spans="1:107" x14ac:dyDescent="0.2">
      <c r="A693">
        <f>ROW(Source!A337)</f>
        <v>337</v>
      </c>
      <c r="B693">
        <v>47641669</v>
      </c>
      <c r="C693">
        <v>47639666</v>
      </c>
      <c r="D693">
        <v>36882452</v>
      </c>
      <c r="E693">
        <v>1</v>
      </c>
      <c r="F693">
        <v>1</v>
      </c>
      <c r="G693">
        <v>1</v>
      </c>
      <c r="H693">
        <v>2</v>
      </c>
      <c r="I693" t="s">
        <v>1027</v>
      </c>
      <c r="J693" t="s">
        <v>1028</v>
      </c>
      <c r="K693" t="s">
        <v>1029</v>
      </c>
      <c r="L693">
        <v>1368</v>
      </c>
      <c r="N693">
        <v>1011</v>
      </c>
      <c r="O693" t="s">
        <v>776</v>
      </c>
      <c r="P693" t="s">
        <v>776</v>
      </c>
      <c r="Q693">
        <v>1</v>
      </c>
      <c r="W693">
        <v>0</v>
      </c>
      <c r="X693">
        <v>1188625873</v>
      </c>
      <c r="Y693">
        <v>3.694375</v>
      </c>
      <c r="AA693">
        <v>0</v>
      </c>
      <c r="AB693">
        <v>31.26</v>
      </c>
      <c r="AC693">
        <v>13.5</v>
      </c>
      <c r="AD693">
        <v>0</v>
      </c>
      <c r="AE693">
        <v>0</v>
      </c>
      <c r="AF693">
        <v>31.26</v>
      </c>
      <c r="AG693">
        <v>13.5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3</v>
      </c>
      <c r="AT693">
        <v>2.57</v>
      </c>
      <c r="AU693" t="s">
        <v>348</v>
      </c>
      <c r="AV693">
        <v>0</v>
      </c>
      <c r="AW693">
        <v>2</v>
      </c>
      <c r="AX693">
        <v>47639670</v>
      </c>
      <c r="AY693">
        <v>1</v>
      </c>
      <c r="AZ693">
        <v>0</v>
      </c>
      <c r="BA693">
        <v>701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Y693*Source!I337</f>
        <v>0.55415625000000002</v>
      </c>
      <c r="CY693">
        <f>AB693</f>
        <v>31.26</v>
      </c>
      <c r="CZ693">
        <f>AF693</f>
        <v>31.26</v>
      </c>
      <c r="DA693">
        <f>AJ693</f>
        <v>1</v>
      </c>
      <c r="DB693">
        <f>ROUND(((ROUND(AT693*CZ693,2)*1.15)*1.25),6)</f>
        <v>115.48875</v>
      </c>
      <c r="DC693">
        <f>ROUND(((ROUND(AT693*AG693,2)*1.15)*1.25),6)</f>
        <v>49.881250000000001</v>
      </c>
    </row>
    <row r="694" spans="1:107" x14ac:dyDescent="0.2">
      <c r="A694">
        <f>ROW(Source!A337)</f>
        <v>337</v>
      </c>
      <c r="B694">
        <v>47641669</v>
      </c>
      <c r="C694">
        <v>47639666</v>
      </c>
      <c r="D694">
        <v>36883554</v>
      </c>
      <c r="E694">
        <v>1</v>
      </c>
      <c r="F694">
        <v>1</v>
      </c>
      <c r="G694">
        <v>1</v>
      </c>
      <c r="H694">
        <v>2</v>
      </c>
      <c r="I694" t="s">
        <v>780</v>
      </c>
      <c r="J694" t="s">
        <v>781</v>
      </c>
      <c r="K694" t="s">
        <v>782</v>
      </c>
      <c r="L694">
        <v>1368</v>
      </c>
      <c r="N694">
        <v>1011</v>
      </c>
      <c r="O694" t="s">
        <v>776</v>
      </c>
      <c r="P694" t="s">
        <v>776</v>
      </c>
      <c r="Q694">
        <v>1</v>
      </c>
      <c r="W694">
        <v>0</v>
      </c>
      <c r="X694">
        <v>1372534845</v>
      </c>
      <c r="Y694">
        <v>1.2074999999999998</v>
      </c>
      <c r="AA694">
        <v>0</v>
      </c>
      <c r="AB694">
        <v>65.709999999999994</v>
      </c>
      <c r="AC694">
        <v>11.6</v>
      </c>
      <c r="AD694">
        <v>0</v>
      </c>
      <c r="AE694">
        <v>0</v>
      </c>
      <c r="AF694">
        <v>65.709999999999994</v>
      </c>
      <c r="AG694">
        <v>11.6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3</v>
      </c>
      <c r="AT694">
        <v>0.84</v>
      </c>
      <c r="AU694" t="s">
        <v>348</v>
      </c>
      <c r="AV694">
        <v>0</v>
      </c>
      <c r="AW694">
        <v>2</v>
      </c>
      <c r="AX694">
        <v>47639671</v>
      </c>
      <c r="AY694">
        <v>1</v>
      </c>
      <c r="AZ694">
        <v>0</v>
      </c>
      <c r="BA694">
        <v>702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Y694*Source!I337</f>
        <v>0.18112499999999995</v>
      </c>
      <c r="CY694">
        <f>AB694</f>
        <v>65.709999999999994</v>
      </c>
      <c r="CZ694">
        <f>AF694</f>
        <v>65.709999999999994</v>
      </c>
      <c r="DA694">
        <f>AJ694</f>
        <v>1</v>
      </c>
      <c r="DB694">
        <f>ROUND(((ROUND(AT694*CZ694,2)*1.15)*1.25),6)</f>
        <v>79.349999999999994</v>
      </c>
      <c r="DC694">
        <f>ROUND(((ROUND(AT694*AG694,2)*1.15)*1.25),6)</f>
        <v>14.001250000000001</v>
      </c>
    </row>
    <row r="695" spans="1:107" x14ac:dyDescent="0.2">
      <c r="A695">
        <f>ROW(Source!A337)</f>
        <v>337</v>
      </c>
      <c r="B695">
        <v>47641669</v>
      </c>
      <c r="C695">
        <v>47639666</v>
      </c>
      <c r="D695">
        <v>36801792</v>
      </c>
      <c r="E695">
        <v>1</v>
      </c>
      <c r="F695">
        <v>1</v>
      </c>
      <c r="G695">
        <v>1</v>
      </c>
      <c r="H695">
        <v>3</v>
      </c>
      <c r="I695" t="s">
        <v>981</v>
      </c>
      <c r="J695" t="s">
        <v>982</v>
      </c>
      <c r="K695" t="s">
        <v>983</v>
      </c>
      <c r="L695">
        <v>1339</v>
      </c>
      <c r="N695">
        <v>1007</v>
      </c>
      <c r="O695" t="s">
        <v>50</v>
      </c>
      <c r="P695" t="s">
        <v>50</v>
      </c>
      <c r="Q695">
        <v>1</v>
      </c>
      <c r="W695">
        <v>0</v>
      </c>
      <c r="X695">
        <v>-1660354250</v>
      </c>
      <c r="Y695">
        <v>3.85</v>
      </c>
      <c r="AA695">
        <v>2.44</v>
      </c>
      <c r="AB695">
        <v>0</v>
      </c>
      <c r="AC695">
        <v>0</v>
      </c>
      <c r="AD695">
        <v>0</v>
      </c>
      <c r="AE695">
        <v>2.44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3.85</v>
      </c>
      <c r="AU695" t="s">
        <v>3</v>
      </c>
      <c r="AV695">
        <v>0</v>
      </c>
      <c r="AW695">
        <v>2</v>
      </c>
      <c r="AX695">
        <v>47639672</v>
      </c>
      <c r="AY695">
        <v>1</v>
      </c>
      <c r="AZ695">
        <v>0</v>
      </c>
      <c r="BA695">
        <v>703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Y695*Source!I337</f>
        <v>0.57750000000000001</v>
      </c>
      <c r="CY695">
        <f>AA695</f>
        <v>2.44</v>
      </c>
      <c r="CZ695">
        <f>AE695</f>
        <v>2.44</v>
      </c>
      <c r="DA695">
        <f>AI695</f>
        <v>1</v>
      </c>
      <c r="DB695">
        <f>ROUND(ROUND(AT695*CZ695,2),6)</f>
        <v>9.39</v>
      </c>
      <c r="DC695">
        <f>ROUND(ROUND(AT695*AG695,2),6)</f>
        <v>0</v>
      </c>
    </row>
    <row r="696" spans="1:107" x14ac:dyDescent="0.2">
      <c r="A696">
        <f>ROW(Source!A337)</f>
        <v>337</v>
      </c>
      <c r="B696">
        <v>47641669</v>
      </c>
      <c r="C696">
        <v>47639666</v>
      </c>
      <c r="D696">
        <v>36802468</v>
      </c>
      <c r="E696">
        <v>1</v>
      </c>
      <c r="F696">
        <v>1</v>
      </c>
      <c r="G696">
        <v>1</v>
      </c>
      <c r="H696">
        <v>3</v>
      </c>
      <c r="I696" t="s">
        <v>1030</v>
      </c>
      <c r="J696" t="s">
        <v>1031</v>
      </c>
      <c r="K696" t="s">
        <v>1032</v>
      </c>
      <c r="L696">
        <v>1339</v>
      </c>
      <c r="N696">
        <v>1007</v>
      </c>
      <c r="O696" t="s">
        <v>50</v>
      </c>
      <c r="P696" t="s">
        <v>50</v>
      </c>
      <c r="Q696">
        <v>1</v>
      </c>
      <c r="W696">
        <v>0</v>
      </c>
      <c r="X696">
        <v>114057443</v>
      </c>
      <c r="Y696">
        <v>3.06</v>
      </c>
      <c r="AA696">
        <v>34.92</v>
      </c>
      <c r="AB696">
        <v>0</v>
      </c>
      <c r="AC696">
        <v>0</v>
      </c>
      <c r="AD696">
        <v>0</v>
      </c>
      <c r="AE696">
        <v>34.92</v>
      </c>
      <c r="AF696">
        <v>0</v>
      </c>
      <c r="AG696">
        <v>0</v>
      </c>
      <c r="AH696">
        <v>0</v>
      </c>
      <c r="AI696">
        <v>1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3.06</v>
      </c>
      <c r="AU696" t="s">
        <v>3</v>
      </c>
      <c r="AV696">
        <v>0</v>
      </c>
      <c r="AW696">
        <v>2</v>
      </c>
      <c r="AX696">
        <v>47639673</v>
      </c>
      <c r="AY696">
        <v>1</v>
      </c>
      <c r="AZ696">
        <v>0</v>
      </c>
      <c r="BA696">
        <v>704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Y696*Source!I337</f>
        <v>0.45899999999999996</v>
      </c>
      <c r="CY696">
        <f>AA696</f>
        <v>34.92</v>
      </c>
      <c r="CZ696">
        <f>AE696</f>
        <v>34.92</v>
      </c>
      <c r="DA696">
        <f>AI696</f>
        <v>1</v>
      </c>
      <c r="DB696">
        <f>ROUND(ROUND(AT696*CZ696,2),6)</f>
        <v>106.86</v>
      </c>
      <c r="DC696">
        <f>ROUND(ROUND(AT696*AG696,2),6)</f>
        <v>0</v>
      </c>
    </row>
    <row r="697" spans="1:107" x14ac:dyDescent="0.2">
      <c r="A697">
        <f>ROW(Source!A337)</f>
        <v>337</v>
      </c>
      <c r="B697">
        <v>47641669</v>
      </c>
      <c r="C697">
        <v>47639666</v>
      </c>
      <c r="D697">
        <v>36807345</v>
      </c>
      <c r="E697">
        <v>1</v>
      </c>
      <c r="F697">
        <v>1</v>
      </c>
      <c r="G697">
        <v>1</v>
      </c>
      <c r="H697">
        <v>3</v>
      </c>
      <c r="I697" t="s">
        <v>418</v>
      </c>
      <c r="J697" t="s">
        <v>420</v>
      </c>
      <c r="K697" t="s">
        <v>419</v>
      </c>
      <c r="L697">
        <v>1339</v>
      </c>
      <c r="N697">
        <v>1007</v>
      </c>
      <c r="O697" t="s">
        <v>50</v>
      </c>
      <c r="P697" t="s">
        <v>50</v>
      </c>
      <c r="Q697">
        <v>1</v>
      </c>
      <c r="W697">
        <v>0</v>
      </c>
      <c r="X697">
        <v>1189598585</v>
      </c>
      <c r="Y697">
        <v>1.3</v>
      </c>
      <c r="AA697">
        <v>651.78</v>
      </c>
      <c r="AB697">
        <v>0</v>
      </c>
      <c r="AC697">
        <v>0</v>
      </c>
      <c r="AD697">
        <v>0</v>
      </c>
      <c r="AE697">
        <v>651.78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1</v>
      </c>
      <c r="AL697">
        <v>1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3</v>
      </c>
      <c r="AT697">
        <v>1.3</v>
      </c>
      <c r="AU697" t="s">
        <v>3</v>
      </c>
      <c r="AV697">
        <v>0</v>
      </c>
      <c r="AW697">
        <v>1</v>
      </c>
      <c r="AX697">
        <v>-1</v>
      </c>
      <c r="AY697">
        <v>0</v>
      </c>
      <c r="AZ697">
        <v>0</v>
      </c>
      <c r="BA697" t="s">
        <v>3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Y697*Source!I337</f>
        <v>0.19500000000000001</v>
      </c>
      <c r="CY697">
        <f>AA697</f>
        <v>651.78</v>
      </c>
      <c r="CZ697">
        <f>AE697</f>
        <v>651.78</v>
      </c>
      <c r="DA697">
        <f>AI697</f>
        <v>1</v>
      </c>
      <c r="DB697">
        <f>ROUND(ROUND(AT697*CZ697,2),6)</f>
        <v>847.31</v>
      </c>
      <c r="DC697">
        <f>ROUND(ROUND(AT697*AG697,2),6)</f>
        <v>0</v>
      </c>
    </row>
    <row r="698" spans="1:107" x14ac:dyDescent="0.2">
      <c r="A698">
        <f>ROW(Source!A337)</f>
        <v>337</v>
      </c>
      <c r="B698">
        <v>47641669</v>
      </c>
      <c r="C698">
        <v>47639666</v>
      </c>
      <c r="D698">
        <v>36820630</v>
      </c>
      <c r="E698">
        <v>1</v>
      </c>
      <c r="F698">
        <v>1</v>
      </c>
      <c r="G698">
        <v>1</v>
      </c>
      <c r="H698">
        <v>3</v>
      </c>
      <c r="I698" t="s">
        <v>422</v>
      </c>
      <c r="J698" t="s">
        <v>424</v>
      </c>
      <c r="K698" t="s">
        <v>423</v>
      </c>
      <c r="L698">
        <v>1327</v>
      </c>
      <c r="N698">
        <v>1005</v>
      </c>
      <c r="O698" t="s">
        <v>399</v>
      </c>
      <c r="P698" t="s">
        <v>399</v>
      </c>
      <c r="Q698">
        <v>1</v>
      </c>
      <c r="W698">
        <v>0</v>
      </c>
      <c r="X698">
        <v>1158602457</v>
      </c>
      <c r="Y698">
        <v>102</v>
      </c>
      <c r="AA698">
        <v>65.63</v>
      </c>
      <c r="AB698">
        <v>0</v>
      </c>
      <c r="AC698">
        <v>0</v>
      </c>
      <c r="AD698">
        <v>0</v>
      </c>
      <c r="AE698">
        <v>65.63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3</v>
      </c>
      <c r="AT698">
        <v>102</v>
      </c>
      <c r="AU698" t="s">
        <v>3</v>
      </c>
      <c r="AV698">
        <v>0</v>
      </c>
      <c r="AW698">
        <v>1</v>
      </c>
      <c r="AX698">
        <v>-1</v>
      </c>
      <c r="AY698">
        <v>0</v>
      </c>
      <c r="AZ698">
        <v>0</v>
      </c>
      <c r="BA698" t="s">
        <v>3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Y698*Source!I337</f>
        <v>15.299999999999999</v>
      </c>
      <c r="CY698">
        <f>AA698</f>
        <v>65.63</v>
      </c>
      <c r="CZ698">
        <f>AE698</f>
        <v>65.63</v>
      </c>
      <c r="DA698">
        <f>AI698</f>
        <v>1</v>
      </c>
      <c r="DB698">
        <f>ROUND(ROUND(AT698*CZ698,2),6)</f>
        <v>6694.26</v>
      </c>
      <c r="DC698">
        <f>ROUND(ROUND(AT698*AG698,2),6)</f>
        <v>0</v>
      </c>
    </row>
    <row r="699" spans="1:107" x14ac:dyDescent="0.2">
      <c r="A699">
        <f>ROW(Source!A342)</f>
        <v>342</v>
      </c>
      <c r="B699">
        <v>47636896</v>
      </c>
      <c r="C699">
        <v>47639682</v>
      </c>
      <c r="D699">
        <v>37066739</v>
      </c>
      <c r="E699">
        <v>1</v>
      </c>
      <c r="F699">
        <v>1</v>
      </c>
      <c r="G699">
        <v>1</v>
      </c>
      <c r="H699">
        <v>1</v>
      </c>
      <c r="I699" t="s">
        <v>1033</v>
      </c>
      <c r="J699" t="s">
        <v>3</v>
      </c>
      <c r="K699" t="s">
        <v>1034</v>
      </c>
      <c r="L699">
        <v>1191</v>
      </c>
      <c r="N699">
        <v>1013</v>
      </c>
      <c r="O699" t="s">
        <v>770</v>
      </c>
      <c r="P699" t="s">
        <v>770</v>
      </c>
      <c r="Q699">
        <v>1</v>
      </c>
      <c r="W699">
        <v>0</v>
      </c>
      <c r="X699">
        <v>-608433632</v>
      </c>
      <c r="Y699">
        <v>100.61579999999998</v>
      </c>
      <c r="AA699">
        <v>0</v>
      </c>
      <c r="AB699">
        <v>0</v>
      </c>
      <c r="AC699">
        <v>0</v>
      </c>
      <c r="AD699">
        <v>8.4600000000000009</v>
      </c>
      <c r="AE699">
        <v>0</v>
      </c>
      <c r="AF699">
        <v>0</v>
      </c>
      <c r="AG699">
        <v>0</v>
      </c>
      <c r="AH699">
        <v>8.4600000000000009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3</v>
      </c>
      <c r="AT699">
        <v>76.08</v>
      </c>
      <c r="AU699" t="s">
        <v>196</v>
      </c>
      <c r="AV699">
        <v>1</v>
      </c>
      <c r="AW699">
        <v>2</v>
      </c>
      <c r="AX699">
        <v>47639683</v>
      </c>
      <c r="AY699">
        <v>1</v>
      </c>
      <c r="AZ699">
        <v>0</v>
      </c>
      <c r="BA699">
        <v>707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Y699*Source!I342</f>
        <v>20.123159999999999</v>
      </c>
      <c r="CY699">
        <f>AD699</f>
        <v>8.4600000000000009</v>
      </c>
      <c r="CZ699">
        <f>AH699</f>
        <v>8.4600000000000009</v>
      </c>
      <c r="DA699">
        <f>AL699</f>
        <v>1</v>
      </c>
      <c r="DB699">
        <f>ROUND(((ROUND(AT699*CZ699,2)*1.15)*1.15),6)</f>
        <v>851.21389999999997</v>
      </c>
      <c r="DC699">
        <f>ROUND(((ROUND(AT699*AG699,2)*1.15)*1.15),6)</f>
        <v>0</v>
      </c>
    </row>
    <row r="700" spans="1:107" x14ac:dyDescent="0.2">
      <c r="A700">
        <f>ROW(Source!A342)</f>
        <v>342</v>
      </c>
      <c r="B700">
        <v>47636896</v>
      </c>
      <c r="C700">
        <v>47639682</v>
      </c>
      <c r="D700">
        <v>37064876</v>
      </c>
      <c r="E700">
        <v>1</v>
      </c>
      <c r="F700">
        <v>1</v>
      </c>
      <c r="G700">
        <v>1</v>
      </c>
      <c r="H700">
        <v>1</v>
      </c>
      <c r="I700" t="s">
        <v>771</v>
      </c>
      <c r="J700" t="s">
        <v>3</v>
      </c>
      <c r="K700" t="s">
        <v>772</v>
      </c>
      <c r="L700">
        <v>1191</v>
      </c>
      <c r="N700">
        <v>1013</v>
      </c>
      <c r="O700" t="s">
        <v>770</v>
      </c>
      <c r="P700" t="s">
        <v>770</v>
      </c>
      <c r="Q700">
        <v>1</v>
      </c>
      <c r="W700">
        <v>0</v>
      </c>
      <c r="X700">
        <v>-1417349443</v>
      </c>
      <c r="Y700">
        <v>0.72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3</v>
      </c>
      <c r="AT700">
        <v>0.72</v>
      </c>
      <c r="AU700" t="s">
        <v>3</v>
      </c>
      <c r="AV700">
        <v>2</v>
      </c>
      <c r="AW700">
        <v>2</v>
      </c>
      <c r="AX700">
        <v>47639684</v>
      </c>
      <c r="AY700">
        <v>1</v>
      </c>
      <c r="AZ700">
        <v>2048</v>
      </c>
      <c r="BA700">
        <v>708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Y700*Source!I342</f>
        <v>0.14399999999999999</v>
      </c>
      <c r="CY700">
        <f>AD700</f>
        <v>0</v>
      </c>
      <c r="CZ700">
        <f>AH700</f>
        <v>0</v>
      </c>
      <c r="DA700">
        <f>AL700</f>
        <v>1</v>
      </c>
      <c r="DB700">
        <f>ROUND(ROUND(AT700*CZ700,2),6)</f>
        <v>0</v>
      </c>
      <c r="DC700">
        <f>ROUND(ROUND(AT700*AG700,2),6)</f>
        <v>0</v>
      </c>
    </row>
    <row r="701" spans="1:107" x14ac:dyDescent="0.2">
      <c r="A701">
        <f>ROW(Source!A342)</f>
        <v>342</v>
      </c>
      <c r="B701">
        <v>47636896</v>
      </c>
      <c r="C701">
        <v>47639682</v>
      </c>
      <c r="D701">
        <v>36882159</v>
      </c>
      <c r="E701">
        <v>1</v>
      </c>
      <c r="F701">
        <v>1</v>
      </c>
      <c r="G701">
        <v>1</v>
      </c>
      <c r="H701">
        <v>2</v>
      </c>
      <c r="I701" t="s">
        <v>773</v>
      </c>
      <c r="J701" t="s">
        <v>774</v>
      </c>
      <c r="K701" t="s">
        <v>775</v>
      </c>
      <c r="L701">
        <v>1368</v>
      </c>
      <c r="N701">
        <v>1011</v>
      </c>
      <c r="O701" t="s">
        <v>776</v>
      </c>
      <c r="P701" t="s">
        <v>776</v>
      </c>
      <c r="Q701">
        <v>1</v>
      </c>
      <c r="W701">
        <v>0</v>
      </c>
      <c r="X701">
        <v>-1718674368</v>
      </c>
      <c r="Y701">
        <v>0.97750000000000004</v>
      </c>
      <c r="AA701">
        <v>0</v>
      </c>
      <c r="AB701">
        <v>111.99</v>
      </c>
      <c r="AC701">
        <v>13.5</v>
      </c>
      <c r="AD701">
        <v>0</v>
      </c>
      <c r="AE701">
        <v>0</v>
      </c>
      <c r="AF701">
        <v>111.99</v>
      </c>
      <c r="AG701">
        <v>13.5</v>
      </c>
      <c r="AH701">
        <v>0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3</v>
      </c>
      <c r="AT701">
        <v>0.68</v>
      </c>
      <c r="AU701" t="s">
        <v>348</v>
      </c>
      <c r="AV701">
        <v>0</v>
      </c>
      <c r="AW701">
        <v>2</v>
      </c>
      <c r="AX701">
        <v>47639685</v>
      </c>
      <c r="AY701">
        <v>1</v>
      </c>
      <c r="AZ701">
        <v>0</v>
      </c>
      <c r="BA701">
        <v>709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Y701*Source!I342</f>
        <v>0.19550000000000001</v>
      </c>
      <c r="CY701">
        <f>AB701</f>
        <v>111.99</v>
      </c>
      <c r="CZ701">
        <f>AF701</f>
        <v>111.99</v>
      </c>
      <c r="DA701">
        <f>AJ701</f>
        <v>1</v>
      </c>
      <c r="DB701">
        <f>ROUND(((ROUND(AT701*CZ701,2)*1.15)*1.25),6)</f>
        <v>109.465625</v>
      </c>
      <c r="DC701">
        <f>ROUND(((ROUND(AT701*AG701,2)*1.15)*1.25),6)</f>
        <v>13.196249999999999</v>
      </c>
    </row>
    <row r="702" spans="1:107" x14ac:dyDescent="0.2">
      <c r="A702">
        <f>ROW(Source!A342)</f>
        <v>342</v>
      </c>
      <c r="B702">
        <v>47636896</v>
      </c>
      <c r="C702">
        <v>47639682</v>
      </c>
      <c r="D702">
        <v>36883554</v>
      </c>
      <c r="E702">
        <v>1</v>
      </c>
      <c r="F702">
        <v>1</v>
      </c>
      <c r="G702">
        <v>1</v>
      </c>
      <c r="H702">
        <v>2</v>
      </c>
      <c r="I702" t="s">
        <v>780</v>
      </c>
      <c r="J702" t="s">
        <v>781</v>
      </c>
      <c r="K702" t="s">
        <v>782</v>
      </c>
      <c r="L702">
        <v>1368</v>
      </c>
      <c r="N702">
        <v>1011</v>
      </c>
      <c r="O702" t="s">
        <v>776</v>
      </c>
      <c r="P702" t="s">
        <v>776</v>
      </c>
      <c r="Q702">
        <v>1</v>
      </c>
      <c r="W702">
        <v>0</v>
      </c>
      <c r="X702">
        <v>1372534845</v>
      </c>
      <c r="Y702">
        <v>5.7499999999999996E-2</v>
      </c>
      <c r="AA702">
        <v>0</v>
      </c>
      <c r="AB702">
        <v>65.709999999999994</v>
      </c>
      <c r="AC702">
        <v>11.6</v>
      </c>
      <c r="AD702">
        <v>0</v>
      </c>
      <c r="AE702">
        <v>0</v>
      </c>
      <c r="AF702">
        <v>65.709999999999994</v>
      </c>
      <c r="AG702">
        <v>11.6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3</v>
      </c>
      <c r="AT702">
        <v>0.04</v>
      </c>
      <c r="AU702" t="s">
        <v>348</v>
      </c>
      <c r="AV702">
        <v>0</v>
      </c>
      <c r="AW702">
        <v>2</v>
      </c>
      <c r="AX702">
        <v>47639686</v>
      </c>
      <c r="AY702">
        <v>1</v>
      </c>
      <c r="AZ702">
        <v>0</v>
      </c>
      <c r="BA702">
        <v>710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Y702*Source!I342</f>
        <v>1.15E-2</v>
      </c>
      <c r="CY702">
        <f>AB702</f>
        <v>65.709999999999994</v>
      </c>
      <c r="CZ702">
        <f>AF702</f>
        <v>65.709999999999994</v>
      </c>
      <c r="DA702">
        <f>AJ702</f>
        <v>1</v>
      </c>
      <c r="DB702">
        <f>ROUND(((ROUND(AT702*CZ702,2)*1.15)*1.25),6)</f>
        <v>3.7806250000000001</v>
      </c>
      <c r="DC702">
        <f>ROUND(((ROUND(AT702*AG702,2)*1.15)*1.25),6)</f>
        <v>0.66125</v>
      </c>
    </row>
    <row r="703" spans="1:107" x14ac:dyDescent="0.2">
      <c r="A703">
        <f>ROW(Source!A342)</f>
        <v>342</v>
      </c>
      <c r="B703">
        <v>47636896</v>
      </c>
      <c r="C703">
        <v>47639682</v>
      </c>
      <c r="D703">
        <v>36804545</v>
      </c>
      <c r="E703">
        <v>1</v>
      </c>
      <c r="F703">
        <v>1</v>
      </c>
      <c r="G703">
        <v>1</v>
      </c>
      <c r="H703">
        <v>3</v>
      </c>
      <c r="I703" t="s">
        <v>801</v>
      </c>
      <c r="J703" t="s">
        <v>802</v>
      </c>
      <c r="K703" t="s">
        <v>803</v>
      </c>
      <c r="L703">
        <v>1348</v>
      </c>
      <c r="N703">
        <v>1009</v>
      </c>
      <c r="O703" t="s">
        <v>19</v>
      </c>
      <c r="P703" t="s">
        <v>19</v>
      </c>
      <c r="Q703">
        <v>1000</v>
      </c>
      <c r="W703">
        <v>0</v>
      </c>
      <c r="X703">
        <v>1174701286</v>
      </c>
      <c r="Y703">
        <v>1E-3</v>
      </c>
      <c r="AA703">
        <v>11978</v>
      </c>
      <c r="AB703">
        <v>0</v>
      </c>
      <c r="AC703">
        <v>0</v>
      </c>
      <c r="AD703">
        <v>0</v>
      </c>
      <c r="AE703">
        <v>11978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3</v>
      </c>
      <c r="AT703">
        <v>1E-3</v>
      </c>
      <c r="AU703" t="s">
        <v>3</v>
      </c>
      <c r="AV703">
        <v>0</v>
      </c>
      <c r="AW703">
        <v>2</v>
      </c>
      <c r="AX703">
        <v>47639687</v>
      </c>
      <c r="AY703">
        <v>1</v>
      </c>
      <c r="AZ703">
        <v>0</v>
      </c>
      <c r="BA703">
        <v>711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Y703*Source!I342</f>
        <v>2.0000000000000001E-4</v>
      </c>
      <c r="CY703">
        <f t="shared" ref="CY703:CY708" si="112">AA703</f>
        <v>11978</v>
      </c>
      <c r="CZ703">
        <f t="shared" ref="CZ703:CZ708" si="113">AE703</f>
        <v>11978</v>
      </c>
      <c r="DA703">
        <f t="shared" ref="DA703:DA708" si="114">AI703</f>
        <v>1</v>
      </c>
      <c r="DB703">
        <f t="shared" ref="DB703:DB708" si="115">ROUND(ROUND(AT703*CZ703,2),6)</f>
        <v>11.98</v>
      </c>
      <c r="DC703">
        <f t="shared" ref="DC703:DC708" si="116">ROUND(ROUND(AT703*AG703,2),6)</f>
        <v>0</v>
      </c>
    </row>
    <row r="704" spans="1:107" x14ac:dyDescent="0.2">
      <c r="A704">
        <f>ROW(Source!A342)</f>
        <v>342</v>
      </c>
      <c r="B704">
        <v>47636896</v>
      </c>
      <c r="C704">
        <v>47639682</v>
      </c>
      <c r="D704">
        <v>36807096</v>
      </c>
      <c r="E704">
        <v>1</v>
      </c>
      <c r="F704">
        <v>1</v>
      </c>
      <c r="G704">
        <v>1</v>
      </c>
      <c r="H704">
        <v>3</v>
      </c>
      <c r="I704" t="s">
        <v>353</v>
      </c>
      <c r="J704" t="s">
        <v>355</v>
      </c>
      <c r="K704" t="s">
        <v>354</v>
      </c>
      <c r="L704">
        <v>1339</v>
      </c>
      <c r="N704">
        <v>1007</v>
      </c>
      <c r="O704" t="s">
        <v>50</v>
      </c>
      <c r="P704" t="s">
        <v>50</v>
      </c>
      <c r="Q704">
        <v>1</v>
      </c>
      <c r="W704">
        <v>0</v>
      </c>
      <c r="X704">
        <v>184330150</v>
      </c>
      <c r="Y704">
        <v>5.9</v>
      </c>
      <c r="AA704">
        <v>592.76</v>
      </c>
      <c r="AB704">
        <v>0</v>
      </c>
      <c r="AC704">
        <v>0</v>
      </c>
      <c r="AD704">
        <v>0</v>
      </c>
      <c r="AE704">
        <v>592.76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3</v>
      </c>
      <c r="AT704">
        <v>5.9</v>
      </c>
      <c r="AU704" t="s">
        <v>3</v>
      </c>
      <c r="AV704">
        <v>0</v>
      </c>
      <c r="AW704">
        <v>2</v>
      </c>
      <c r="AX704">
        <v>47639688</v>
      </c>
      <c r="AY704">
        <v>1</v>
      </c>
      <c r="AZ704">
        <v>0</v>
      </c>
      <c r="BA704">
        <v>712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Y704*Source!I342</f>
        <v>1.1800000000000002</v>
      </c>
      <c r="CY704">
        <f t="shared" si="112"/>
        <v>592.76</v>
      </c>
      <c r="CZ704">
        <f t="shared" si="113"/>
        <v>592.76</v>
      </c>
      <c r="DA704">
        <f t="shared" si="114"/>
        <v>1</v>
      </c>
      <c r="DB704">
        <f t="shared" si="115"/>
        <v>3497.28</v>
      </c>
      <c r="DC704">
        <f t="shared" si="116"/>
        <v>0</v>
      </c>
    </row>
    <row r="705" spans="1:107" x14ac:dyDescent="0.2">
      <c r="A705">
        <f>ROW(Source!A342)</f>
        <v>342</v>
      </c>
      <c r="B705">
        <v>47636896</v>
      </c>
      <c r="C705">
        <v>47639682</v>
      </c>
      <c r="D705">
        <v>36807342</v>
      </c>
      <c r="E705">
        <v>1</v>
      </c>
      <c r="F705">
        <v>1</v>
      </c>
      <c r="G705">
        <v>1</v>
      </c>
      <c r="H705">
        <v>3</v>
      </c>
      <c r="I705" t="s">
        <v>834</v>
      </c>
      <c r="J705" t="s">
        <v>835</v>
      </c>
      <c r="K705" t="s">
        <v>836</v>
      </c>
      <c r="L705">
        <v>1339</v>
      </c>
      <c r="N705">
        <v>1007</v>
      </c>
      <c r="O705" t="s">
        <v>50</v>
      </c>
      <c r="P705" t="s">
        <v>50</v>
      </c>
      <c r="Q705">
        <v>1</v>
      </c>
      <c r="W705">
        <v>0</v>
      </c>
      <c r="X705">
        <v>519185539</v>
      </c>
      <c r="Y705">
        <v>0.06</v>
      </c>
      <c r="AA705">
        <v>519.79999999999995</v>
      </c>
      <c r="AB705">
        <v>0</v>
      </c>
      <c r="AC705">
        <v>0</v>
      </c>
      <c r="AD705">
        <v>0</v>
      </c>
      <c r="AE705">
        <v>519.79999999999995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0.06</v>
      </c>
      <c r="AU705" t="s">
        <v>3</v>
      </c>
      <c r="AV705">
        <v>0</v>
      </c>
      <c r="AW705">
        <v>2</v>
      </c>
      <c r="AX705">
        <v>47639689</v>
      </c>
      <c r="AY705">
        <v>1</v>
      </c>
      <c r="AZ705">
        <v>0</v>
      </c>
      <c r="BA705">
        <v>713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Y705*Source!I342</f>
        <v>1.2E-2</v>
      </c>
      <c r="CY705">
        <f t="shared" si="112"/>
        <v>519.79999999999995</v>
      </c>
      <c r="CZ705">
        <f t="shared" si="113"/>
        <v>519.79999999999995</v>
      </c>
      <c r="DA705">
        <f t="shared" si="114"/>
        <v>1</v>
      </c>
      <c r="DB705">
        <f t="shared" si="115"/>
        <v>31.19</v>
      </c>
      <c r="DC705">
        <f t="shared" si="116"/>
        <v>0</v>
      </c>
    </row>
    <row r="706" spans="1:107" x14ac:dyDescent="0.2">
      <c r="A706">
        <f>ROW(Source!A342)</f>
        <v>342</v>
      </c>
      <c r="B706">
        <v>47636896</v>
      </c>
      <c r="C706">
        <v>47639682</v>
      </c>
      <c r="D706">
        <v>36820750</v>
      </c>
      <c r="E706">
        <v>1</v>
      </c>
      <c r="F706">
        <v>1</v>
      </c>
      <c r="G706">
        <v>1</v>
      </c>
      <c r="H706">
        <v>3</v>
      </c>
      <c r="I706" t="s">
        <v>435</v>
      </c>
      <c r="J706" t="s">
        <v>437</v>
      </c>
      <c r="K706" t="s">
        <v>436</v>
      </c>
      <c r="L706">
        <v>1354</v>
      </c>
      <c r="N706">
        <v>1010</v>
      </c>
      <c r="O706" t="s">
        <v>337</v>
      </c>
      <c r="P706" t="s">
        <v>337</v>
      </c>
      <c r="Q706">
        <v>1</v>
      </c>
      <c r="W706">
        <v>0</v>
      </c>
      <c r="X706">
        <v>1254108881</v>
      </c>
      <c r="Y706">
        <v>100</v>
      </c>
      <c r="AA706">
        <v>47.25</v>
      </c>
      <c r="AB706">
        <v>0</v>
      </c>
      <c r="AC706">
        <v>0</v>
      </c>
      <c r="AD706">
        <v>0</v>
      </c>
      <c r="AE706">
        <v>47.25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3</v>
      </c>
      <c r="AT706">
        <v>100</v>
      </c>
      <c r="AU706" t="s">
        <v>3</v>
      </c>
      <c r="AV706">
        <v>0</v>
      </c>
      <c r="AW706">
        <v>1</v>
      </c>
      <c r="AX706">
        <v>-1</v>
      </c>
      <c r="AY706">
        <v>0</v>
      </c>
      <c r="AZ706">
        <v>0</v>
      </c>
      <c r="BA706" t="s">
        <v>3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Y706*Source!I342</f>
        <v>20</v>
      </c>
      <c r="CY706">
        <f t="shared" si="112"/>
        <v>47.25</v>
      </c>
      <c r="CZ706">
        <f t="shared" si="113"/>
        <v>47.25</v>
      </c>
      <c r="DA706">
        <f t="shared" si="114"/>
        <v>1</v>
      </c>
      <c r="DB706">
        <f t="shared" si="115"/>
        <v>4725</v>
      </c>
      <c r="DC706">
        <f t="shared" si="116"/>
        <v>0</v>
      </c>
    </row>
    <row r="707" spans="1:107" x14ac:dyDescent="0.2">
      <c r="A707">
        <f>ROW(Source!A342)</f>
        <v>342</v>
      </c>
      <c r="B707">
        <v>47636896</v>
      </c>
      <c r="C707">
        <v>47639682</v>
      </c>
      <c r="D707">
        <v>36830346</v>
      </c>
      <c r="E707">
        <v>1</v>
      </c>
      <c r="F707">
        <v>1</v>
      </c>
      <c r="G707">
        <v>1</v>
      </c>
      <c r="H707">
        <v>3</v>
      </c>
      <c r="I707" t="s">
        <v>1035</v>
      </c>
      <c r="J707" t="s">
        <v>1036</v>
      </c>
      <c r="K707" t="s">
        <v>1037</v>
      </c>
      <c r="L707">
        <v>1339</v>
      </c>
      <c r="N707">
        <v>1007</v>
      </c>
      <c r="O707" t="s">
        <v>50</v>
      </c>
      <c r="P707" t="s">
        <v>50</v>
      </c>
      <c r="Q707">
        <v>1</v>
      </c>
      <c r="W707">
        <v>0</v>
      </c>
      <c r="X707">
        <v>-1065285962</v>
      </c>
      <c r="Y707">
        <v>0.17</v>
      </c>
      <c r="AA707">
        <v>880.01</v>
      </c>
      <c r="AB707">
        <v>0</v>
      </c>
      <c r="AC707">
        <v>0</v>
      </c>
      <c r="AD707">
        <v>0</v>
      </c>
      <c r="AE707">
        <v>880.01</v>
      </c>
      <c r="AF707">
        <v>0</v>
      </c>
      <c r="AG707">
        <v>0</v>
      </c>
      <c r="AH707">
        <v>0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0.17</v>
      </c>
      <c r="AU707" t="s">
        <v>3</v>
      </c>
      <c r="AV707">
        <v>0</v>
      </c>
      <c r="AW707">
        <v>2</v>
      </c>
      <c r="AX707">
        <v>47639690</v>
      </c>
      <c r="AY707">
        <v>1</v>
      </c>
      <c r="AZ707">
        <v>0</v>
      </c>
      <c r="BA707">
        <v>714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Y707*Source!I342</f>
        <v>3.4000000000000002E-2</v>
      </c>
      <c r="CY707">
        <f t="shared" si="112"/>
        <v>880.01</v>
      </c>
      <c r="CZ707">
        <f t="shared" si="113"/>
        <v>880.01</v>
      </c>
      <c r="DA707">
        <f t="shared" si="114"/>
        <v>1</v>
      </c>
      <c r="DB707">
        <f t="shared" si="115"/>
        <v>149.6</v>
      </c>
      <c r="DC707">
        <f t="shared" si="116"/>
        <v>0</v>
      </c>
    </row>
    <row r="708" spans="1:107" x14ac:dyDescent="0.2">
      <c r="A708">
        <f>ROW(Source!A342)</f>
        <v>342</v>
      </c>
      <c r="B708">
        <v>47636896</v>
      </c>
      <c r="C708">
        <v>47639682</v>
      </c>
      <c r="D708">
        <v>36798254</v>
      </c>
      <c r="E708">
        <v>17</v>
      </c>
      <c r="F708">
        <v>1</v>
      </c>
      <c r="G708">
        <v>1</v>
      </c>
      <c r="H708">
        <v>3</v>
      </c>
      <c r="I708" t="s">
        <v>432</v>
      </c>
      <c r="J708" t="s">
        <v>3</v>
      </c>
      <c r="K708" t="s">
        <v>433</v>
      </c>
      <c r="L708">
        <v>1301</v>
      </c>
      <c r="N708">
        <v>1003</v>
      </c>
      <c r="O708" t="s">
        <v>251</v>
      </c>
      <c r="P708" t="s">
        <v>251</v>
      </c>
      <c r="Q708">
        <v>1</v>
      </c>
      <c r="W708">
        <v>0</v>
      </c>
      <c r="X708">
        <v>-848202694</v>
      </c>
      <c r="Y708">
        <v>100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0</v>
      </c>
      <c r="AP708">
        <v>0</v>
      </c>
      <c r="AQ708">
        <v>0</v>
      </c>
      <c r="AR708">
        <v>0</v>
      </c>
      <c r="AS708" t="s">
        <v>3</v>
      </c>
      <c r="AT708">
        <v>100</v>
      </c>
      <c r="AU708" t="s">
        <v>3</v>
      </c>
      <c r="AV708">
        <v>0</v>
      </c>
      <c r="AW708">
        <v>2</v>
      </c>
      <c r="AX708">
        <v>47639691</v>
      </c>
      <c r="AY708">
        <v>1</v>
      </c>
      <c r="AZ708">
        <v>0</v>
      </c>
      <c r="BA708">
        <v>715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Y708*Source!I342</f>
        <v>20</v>
      </c>
      <c r="CY708">
        <f t="shared" si="112"/>
        <v>0</v>
      </c>
      <c r="CZ708">
        <f t="shared" si="113"/>
        <v>0</v>
      </c>
      <c r="DA708">
        <f t="shared" si="114"/>
        <v>1</v>
      </c>
      <c r="DB708">
        <f t="shared" si="115"/>
        <v>0</v>
      </c>
      <c r="DC708">
        <f t="shared" si="116"/>
        <v>0</v>
      </c>
    </row>
    <row r="709" spans="1:107" x14ac:dyDescent="0.2">
      <c r="A709">
        <f>ROW(Source!A343)</f>
        <v>343</v>
      </c>
      <c r="B709">
        <v>47641669</v>
      </c>
      <c r="C709">
        <v>47639682</v>
      </c>
      <c r="D709">
        <v>37066739</v>
      </c>
      <c r="E709">
        <v>1</v>
      </c>
      <c r="F709">
        <v>1</v>
      </c>
      <c r="G709">
        <v>1</v>
      </c>
      <c r="H709">
        <v>1</v>
      </c>
      <c r="I709" t="s">
        <v>1033</v>
      </c>
      <c r="J709" t="s">
        <v>3</v>
      </c>
      <c r="K709" t="s">
        <v>1034</v>
      </c>
      <c r="L709">
        <v>1191</v>
      </c>
      <c r="N709">
        <v>1013</v>
      </c>
      <c r="O709" t="s">
        <v>770</v>
      </c>
      <c r="P709" t="s">
        <v>770</v>
      </c>
      <c r="Q709">
        <v>1</v>
      </c>
      <c r="W709">
        <v>0</v>
      </c>
      <c r="X709">
        <v>-608433632</v>
      </c>
      <c r="Y709">
        <v>100.61579999999998</v>
      </c>
      <c r="AA709">
        <v>0</v>
      </c>
      <c r="AB709">
        <v>0</v>
      </c>
      <c r="AC709">
        <v>0</v>
      </c>
      <c r="AD709">
        <v>8.4600000000000009</v>
      </c>
      <c r="AE709">
        <v>0</v>
      </c>
      <c r="AF709">
        <v>0</v>
      </c>
      <c r="AG709">
        <v>0</v>
      </c>
      <c r="AH709">
        <v>8.4600000000000009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1</v>
      </c>
      <c r="AQ709">
        <v>0</v>
      </c>
      <c r="AR709">
        <v>0</v>
      </c>
      <c r="AS709" t="s">
        <v>3</v>
      </c>
      <c r="AT709">
        <v>76.08</v>
      </c>
      <c r="AU709" t="s">
        <v>196</v>
      </c>
      <c r="AV709">
        <v>1</v>
      </c>
      <c r="AW709">
        <v>2</v>
      </c>
      <c r="AX709">
        <v>47639683</v>
      </c>
      <c r="AY709">
        <v>1</v>
      </c>
      <c r="AZ709">
        <v>0</v>
      </c>
      <c r="BA709">
        <v>716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Y709*Source!I343</f>
        <v>20.123159999999999</v>
      </c>
      <c r="CY709">
        <f>AD709</f>
        <v>8.4600000000000009</v>
      </c>
      <c r="CZ709">
        <f>AH709</f>
        <v>8.4600000000000009</v>
      </c>
      <c r="DA709">
        <f>AL709</f>
        <v>1</v>
      </c>
      <c r="DB709">
        <f>ROUND(((ROUND(AT709*CZ709,2)*1.15)*1.15),6)</f>
        <v>851.21389999999997</v>
      </c>
      <c r="DC709">
        <f>ROUND(((ROUND(AT709*AG709,2)*1.15)*1.15),6)</f>
        <v>0</v>
      </c>
    </row>
    <row r="710" spans="1:107" x14ac:dyDescent="0.2">
      <c r="A710">
        <f>ROW(Source!A343)</f>
        <v>343</v>
      </c>
      <c r="B710">
        <v>47641669</v>
      </c>
      <c r="C710">
        <v>47639682</v>
      </c>
      <c r="D710">
        <v>37064876</v>
      </c>
      <c r="E710">
        <v>1</v>
      </c>
      <c r="F710">
        <v>1</v>
      </c>
      <c r="G710">
        <v>1</v>
      </c>
      <c r="H710">
        <v>1</v>
      </c>
      <c r="I710" t="s">
        <v>771</v>
      </c>
      <c r="J710" t="s">
        <v>3</v>
      </c>
      <c r="K710" t="s">
        <v>772</v>
      </c>
      <c r="L710">
        <v>1191</v>
      </c>
      <c r="N710">
        <v>1013</v>
      </c>
      <c r="O710" t="s">
        <v>770</v>
      </c>
      <c r="P710" t="s">
        <v>770</v>
      </c>
      <c r="Q710">
        <v>1</v>
      </c>
      <c r="W710">
        <v>0</v>
      </c>
      <c r="X710">
        <v>-1417349443</v>
      </c>
      <c r="Y710">
        <v>0.72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3</v>
      </c>
      <c r="AT710">
        <v>0.72</v>
      </c>
      <c r="AU710" t="s">
        <v>3</v>
      </c>
      <c r="AV710">
        <v>2</v>
      </c>
      <c r="AW710">
        <v>2</v>
      </c>
      <c r="AX710">
        <v>47639684</v>
      </c>
      <c r="AY710">
        <v>1</v>
      </c>
      <c r="AZ710">
        <v>2048</v>
      </c>
      <c r="BA710">
        <v>717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Y710*Source!I343</f>
        <v>0.14399999999999999</v>
      </c>
      <c r="CY710">
        <f>AD710</f>
        <v>0</v>
      </c>
      <c r="CZ710">
        <f>AH710</f>
        <v>0</v>
      </c>
      <c r="DA710">
        <f>AL710</f>
        <v>1</v>
      </c>
      <c r="DB710">
        <f>ROUND(ROUND(AT710*CZ710,2),6)</f>
        <v>0</v>
      </c>
      <c r="DC710">
        <f>ROUND(ROUND(AT710*AG710,2),6)</f>
        <v>0</v>
      </c>
    </row>
    <row r="711" spans="1:107" x14ac:dyDescent="0.2">
      <c r="A711">
        <f>ROW(Source!A343)</f>
        <v>343</v>
      </c>
      <c r="B711">
        <v>47641669</v>
      </c>
      <c r="C711">
        <v>47639682</v>
      </c>
      <c r="D711">
        <v>36882159</v>
      </c>
      <c r="E711">
        <v>1</v>
      </c>
      <c r="F711">
        <v>1</v>
      </c>
      <c r="G711">
        <v>1</v>
      </c>
      <c r="H711">
        <v>2</v>
      </c>
      <c r="I711" t="s">
        <v>773</v>
      </c>
      <c r="J711" t="s">
        <v>774</v>
      </c>
      <c r="K711" t="s">
        <v>775</v>
      </c>
      <c r="L711">
        <v>1368</v>
      </c>
      <c r="N711">
        <v>1011</v>
      </c>
      <c r="O711" t="s">
        <v>776</v>
      </c>
      <c r="P711" t="s">
        <v>776</v>
      </c>
      <c r="Q711">
        <v>1</v>
      </c>
      <c r="W711">
        <v>0</v>
      </c>
      <c r="X711">
        <v>-1718674368</v>
      </c>
      <c r="Y711">
        <v>0.97750000000000004</v>
      </c>
      <c r="AA711">
        <v>0</v>
      </c>
      <c r="AB711">
        <v>111.99</v>
      </c>
      <c r="AC711">
        <v>13.5</v>
      </c>
      <c r="AD711">
        <v>0</v>
      </c>
      <c r="AE711">
        <v>0</v>
      </c>
      <c r="AF711">
        <v>111.99</v>
      </c>
      <c r="AG711">
        <v>13.5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3</v>
      </c>
      <c r="AT711">
        <v>0.68</v>
      </c>
      <c r="AU711" t="s">
        <v>348</v>
      </c>
      <c r="AV711">
        <v>0</v>
      </c>
      <c r="AW711">
        <v>2</v>
      </c>
      <c r="AX711">
        <v>47639685</v>
      </c>
      <c r="AY711">
        <v>1</v>
      </c>
      <c r="AZ711">
        <v>0</v>
      </c>
      <c r="BA711">
        <v>718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Y711*Source!I343</f>
        <v>0.19550000000000001</v>
      </c>
      <c r="CY711">
        <f>AB711</f>
        <v>111.99</v>
      </c>
      <c r="CZ711">
        <f>AF711</f>
        <v>111.99</v>
      </c>
      <c r="DA711">
        <f>AJ711</f>
        <v>1</v>
      </c>
      <c r="DB711">
        <f>ROUND(((ROUND(AT711*CZ711,2)*1.15)*1.25),6)</f>
        <v>109.465625</v>
      </c>
      <c r="DC711">
        <f>ROUND(((ROUND(AT711*AG711,2)*1.15)*1.25),6)</f>
        <v>13.196249999999999</v>
      </c>
    </row>
    <row r="712" spans="1:107" x14ac:dyDescent="0.2">
      <c r="A712">
        <f>ROW(Source!A343)</f>
        <v>343</v>
      </c>
      <c r="B712">
        <v>47641669</v>
      </c>
      <c r="C712">
        <v>47639682</v>
      </c>
      <c r="D712">
        <v>36883554</v>
      </c>
      <c r="E712">
        <v>1</v>
      </c>
      <c r="F712">
        <v>1</v>
      </c>
      <c r="G712">
        <v>1</v>
      </c>
      <c r="H712">
        <v>2</v>
      </c>
      <c r="I712" t="s">
        <v>780</v>
      </c>
      <c r="J712" t="s">
        <v>781</v>
      </c>
      <c r="K712" t="s">
        <v>782</v>
      </c>
      <c r="L712">
        <v>1368</v>
      </c>
      <c r="N712">
        <v>1011</v>
      </c>
      <c r="O712" t="s">
        <v>776</v>
      </c>
      <c r="P712" t="s">
        <v>776</v>
      </c>
      <c r="Q712">
        <v>1</v>
      </c>
      <c r="W712">
        <v>0</v>
      </c>
      <c r="X712">
        <v>1372534845</v>
      </c>
      <c r="Y712">
        <v>5.7499999999999996E-2</v>
      </c>
      <c r="AA712">
        <v>0</v>
      </c>
      <c r="AB712">
        <v>65.709999999999994</v>
      </c>
      <c r="AC712">
        <v>11.6</v>
      </c>
      <c r="AD712">
        <v>0</v>
      </c>
      <c r="AE712">
        <v>0</v>
      </c>
      <c r="AF712">
        <v>65.709999999999994</v>
      </c>
      <c r="AG712">
        <v>11.6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3</v>
      </c>
      <c r="AT712">
        <v>0.04</v>
      </c>
      <c r="AU712" t="s">
        <v>348</v>
      </c>
      <c r="AV712">
        <v>0</v>
      </c>
      <c r="AW712">
        <v>2</v>
      </c>
      <c r="AX712">
        <v>47639686</v>
      </c>
      <c r="AY712">
        <v>1</v>
      </c>
      <c r="AZ712">
        <v>0</v>
      </c>
      <c r="BA712">
        <v>719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Y712*Source!I343</f>
        <v>1.15E-2</v>
      </c>
      <c r="CY712">
        <f>AB712</f>
        <v>65.709999999999994</v>
      </c>
      <c r="CZ712">
        <f>AF712</f>
        <v>65.709999999999994</v>
      </c>
      <c r="DA712">
        <f>AJ712</f>
        <v>1</v>
      </c>
      <c r="DB712">
        <f>ROUND(((ROUND(AT712*CZ712,2)*1.15)*1.25),6)</f>
        <v>3.7806250000000001</v>
      </c>
      <c r="DC712">
        <f>ROUND(((ROUND(AT712*AG712,2)*1.15)*1.25),6)</f>
        <v>0.66125</v>
      </c>
    </row>
    <row r="713" spans="1:107" x14ac:dyDescent="0.2">
      <c r="A713">
        <f>ROW(Source!A343)</f>
        <v>343</v>
      </c>
      <c r="B713">
        <v>47641669</v>
      </c>
      <c r="C713">
        <v>47639682</v>
      </c>
      <c r="D713">
        <v>36804545</v>
      </c>
      <c r="E713">
        <v>1</v>
      </c>
      <c r="F713">
        <v>1</v>
      </c>
      <c r="G713">
        <v>1</v>
      </c>
      <c r="H713">
        <v>3</v>
      </c>
      <c r="I713" t="s">
        <v>801</v>
      </c>
      <c r="J713" t="s">
        <v>802</v>
      </c>
      <c r="K713" t="s">
        <v>803</v>
      </c>
      <c r="L713">
        <v>1348</v>
      </c>
      <c r="N713">
        <v>1009</v>
      </c>
      <c r="O713" t="s">
        <v>19</v>
      </c>
      <c r="P713" t="s">
        <v>19</v>
      </c>
      <c r="Q713">
        <v>1000</v>
      </c>
      <c r="W713">
        <v>0</v>
      </c>
      <c r="X713">
        <v>1174701286</v>
      </c>
      <c r="Y713">
        <v>1E-3</v>
      </c>
      <c r="AA713">
        <v>11978</v>
      </c>
      <c r="AB713">
        <v>0</v>
      </c>
      <c r="AC713">
        <v>0</v>
      </c>
      <c r="AD713">
        <v>0</v>
      </c>
      <c r="AE713">
        <v>11978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1E-3</v>
      </c>
      <c r="AU713" t="s">
        <v>3</v>
      </c>
      <c r="AV713">
        <v>0</v>
      </c>
      <c r="AW713">
        <v>2</v>
      </c>
      <c r="AX713">
        <v>47639687</v>
      </c>
      <c r="AY713">
        <v>1</v>
      </c>
      <c r="AZ713">
        <v>0</v>
      </c>
      <c r="BA713">
        <v>720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Y713*Source!I343</f>
        <v>2.0000000000000001E-4</v>
      </c>
      <c r="CY713">
        <f t="shared" ref="CY713:CY718" si="117">AA713</f>
        <v>11978</v>
      </c>
      <c r="CZ713">
        <f t="shared" ref="CZ713:CZ718" si="118">AE713</f>
        <v>11978</v>
      </c>
      <c r="DA713">
        <f t="shared" ref="DA713:DA718" si="119">AI713</f>
        <v>1</v>
      </c>
      <c r="DB713">
        <f t="shared" ref="DB713:DB718" si="120">ROUND(ROUND(AT713*CZ713,2),6)</f>
        <v>11.98</v>
      </c>
      <c r="DC713">
        <f t="shared" ref="DC713:DC718" si="121">ROUND(ROUND(AT713*AG713,2),6)</f>
        <v>0</v>
      </c>
    </row>
    <row r="714" spans="1:107" x14ac:dyDescent="0.2">
      <c r="A714">
        <f>ROW(Source!A343)</f>
        <v>343</v>
      </c>
      <c r="B714">
        <v>47641669</v>
      </c>
      <c r="C714">
        <v>47639682</v>
      </c>
      <c r="D714">
        <v>36807096</v>
      </c>
      <c r="E714">
        <v>1</v>
      </c>
      <c r="F714">
        <v>1</v>
      </c>
      <c r="G714">
        <v>1</v>
      </c>
      <c r="H714">
        <v>3</v>
      </c>
      <c r="I714" t="s">
        <v>353</v>
      </c>
      <c r="J714" t="s">
        <v>355</v>
      </c>
      <c r="K714" t="s">
        <v>354</v>
      </c>
      <c r="L714">
        <v>1339</v>
      </c>
      <c r="N714">
        <v>1007</v>
      </c>
      <c r="O714" t="s">
        <v>50</v>
      </c>
      <c r="P714" t="s">
        <v>50</v>
      </c>
      <c r="Q714">
        <v>1</v>
      </c>
      <c r="W714">
        <v>0</v>
      </c>
      <c r="X714">
        <v>184330150</v>
      </c>
      <c r="Y714">
        <v>5.9</v>
      </c>
      <c r="AA714">
        <v>592.76</v>
      </c>
      <c r="AB714">
        <v>0</v>
      </c>
      <c r="AC714">
        <v>0</v>
      </c>
      <c r="AD714">
        <v>0</v>
      </c>
      <c r="AE714">
        <v>592.76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3</v>
      </c>
      <c r="AT714">
        <v>5.9</v>
      </c>
      <c r="AU714" t="s">
        <v>3</v>
      </c>
      <c r="AV714">
        <v>0</v>
      </c>
      <c r="AW714">
        <v>2</v>
      </c>
      <c r="AX714">
        <v>47639688</v>
      </c>
      <c r="AY714">
        <v>1</v>
      </c>
      <c r="AZ714">
        <v>0</v>
      </c>
      <c r="BA714">
        <v>721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Y714*Source!I343</f>
        <v>1.1800000000000002</v>
      </c>
      <c r="CY714">
        <f t="shared" si="117"/>
        <v>592.76</v>
      </c>
      <c r="CZ714">
        <f t="shared" si="118"/>
        <v>592.76</v>
      </c>
      <c r="DA714">
        <f t="shared" si="119"/>
        <v>1</v>
      </c>
      <c r="DB714">
        <f t="shared" si="120"/>
        <v>3497.28</v>
      </c>
      <c r="DC714">
        <f t="shared" si="121"/>
        <v>0</v>
      </c>
    </row>
    <row r="715" spans="1:107" x14ac:dyDescent="0.2">
      <c r="A715">
        <f>ROW(Source!A343)</f>
        <v>343</v>
      </c>
      <c r="B715">
        <v>47641669</v>
      </c>
      <c r="C715">
        <v>47639682</v>
      </c>
      <c r="D715">
        <v>36807342</v>
      </c>
      <c r="E715">
        <v>1</v>
      </c>
      <c r="F715">
        <v>1</v>
      </c>
      <c r="G715">
        <v>1</v>
      </c>
      <c r="H715">
        <v>3</v>
      </c>
      <c r="I715" t="s">
        <v>834</v>
      </c>
      <c r="J715" t="s">
        <v>835</v>
      </c>
      <c r="K715" t="s">
        <v>836</v>
      </c>
      <c r="L715">
        <v>1339</v>
      </c>
      <c r="N715">
        <v>1007</v>
      </c>
      <c r="O715" t="s">
        <v>50</v>
      </c>
      <c r="P715" t="s">
        <v>50</v>
      </c>
      <c r="Q715">
        <v>1</v>
      </c>
      <c r="W715">
        <v>0</v>
      </c>
      <c r="X715">
        <v>519185539</v>
      </c>
      <c r="Y715">
        <v>0.06</v>
      </c>
      <c r="AA715">
        <v>519.79999999999995</v>
      </c>
      <c r="AB715">
        <v>0</v>
      </c>
      <c r="AC715">
        <v>0</v>
      </c>
      <c r="AD715">
        <v>0</v>
      </c>
      <c r="AE715">
        <v>519.79999999999995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3</v>
      </c>
      <c r="AT715">
        <v>0.06</v>
      </c>
      <c r="AU715" t="s">
        <v>3</v>
      </c>
      <c r="AV715">
        <v>0</v>
      </c>
      <c r="AW715">
        <v>2</v>
      </c>
      <c r="AX715">
        <v>47639689</v>
      </c>
      <c r="AY715">
        <v>1</v>
      </c>
      <c r="AZ715">
        <v>0</v>
      </c>
      <c r="BA715">
        <v>722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Y715*Source!I343</f>
        <v>1.2E-2</v>
      </c>
      <c r="CY715">
        <f t="shared" si="117"/>
        <v>519.79999999999995</v>
      </c>
      <c r="CZ715">
        <f t="shared" si="118"/>
        <v>519.79999999999995</v>
      </c>
      <c r="DA715">
        <f t="shared" si="119"/>
        <v>1</v>
      </c>
      <c r="DB715">
        <f t="shared" si="120"/>
        <v>31.19</v>
      </c>
      <c r="DC715">
        <f t="shared" si="121"/>
        <v>0</v>
      </c>
    </row>
    <row r="716" spans="1:107" x14ac:dyDescent="0.2">
      <c r="A716">
        <f>ROW(Source!A343)</f>
        <v>343</v>
      </c>
      <c r="B716">
        <v>47641669</v>
      </c>
      <c r="C716">
        <v>47639682</v>
      </c>
      <c r="D716">
        <v>36820750</v>
      </c>
      <c r="E716">
        <v>1</v>
      </c>
      <c r="F716">
        <v>1</v>
      </c>
      <c r="G716">
        <v>1</v>
      </c>
      <c r="H716">
        <v>3</v>
      </c>
      <c r="I716" t="s">
        <v>435</v>
      </c>
      <c r="J716" t="s">
        <v>437</v>
      </c>
      <c r="K716" t="s">
        <v>436</v>
      </c>
      <c r="L716">
        <v>1354</v>
      </c>
      <c r="N716">
        <v>1010</v>
      </c>
      <c r="O716" t="s">
        <v>337</v>
      </c>
      <c r="P716" t="s">
        <v>337</v>
      </c>
      <c r="Q716">
        <v>1</v>
      </c>
      <c r="W716">
        <v>0</v>
      </c>
      <c r="X716">
        <v>1254108881</v>
      </c>
      <c r="Y716">
        <v>100</v>
      </c>
      <c r="AA716">
        <v>47.25</v>
      </c>
      <c r="AB716">
        <v>0</v>
      </c>
      <c r="AC716">
        <v>0</v>
      </c>
      <c r="AD716">
        <v>0</v>
      </c>
      <c r="AE716">
        <v>47.25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0</v>
      </c>
      <c r="AP716">
        <v>0</v>
      </c>
      <c r="AQ716">
        <v>0</v>
      </c>
      <c r="AR716">
        <v>0</v>
      </c>
      <c r="AS716" t="s">
        <v>3</v>
      </c>
      <c r="AT716">
        <v>100</v>
      </c>
      <c r="AU716" t="s">
        <v>3</v>
      </c>
      <c r="AV716">
        <v>0</v>
      </c>
      <c r="AW716">
        <v>1</v>
      </c>
      <c r="AX716">
        <v>-1</v>
      </c>
      <c r="AY716">
        <v>0</v>
      </c>
      <c r="AZ716">
        <v>0</v>
      </c>
      <c r="BA716" t="s">
        <v>3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Y716*Source!I343</f>
        <v>20</v>
      </c>
      <c r="CY716">
        <f t="shared" si="117"/>
        <v>47.25</v>
      </c>
      <c r="CZ716">
        <f t="shared" si="118"/>
        <v>47.25</v>
      </c>
      <c r="DA716">
        <f t="shared" si="119"/>
        <v>1</v>
      </c>
      <c r="DB716">
        <f t="shared" si="120"/>
        <v>4725</v>
      </c>
      <c r="DC716">
        <f t="shared" si="121"/>
        <v>0</v>
      </c>
    </row>
    <row r="717" spans="1:107" x14ac:dyDescent="0.2">
      <c r="A717">
        <f>ROW(Source!A343)</f>
        <v>343</v>
      </c>
      <c r="B717">
        <v>47641669</v>
      </c>
      <c r="C717">
        <v>47639682</v>
      </c>
      <c r="D717">
        <v>36830346</v>
      </c>
      <c r="E717">
        <v>1</v>
      </c>
      <c r="F717">
        <v>1</v>
      </c>
      <c r="G717">
        <v>1</v>
      </c>
      <c r="H717">
        <v>3</v>
      </c>
      <c r="I717" t="s">
        <v>1035</v>
      </c>
      <c r="J717" t="s">
        <v>1036</v>
      </c>
      <c r="K717" t="s">
        <v>1037</v>
      </c>
      <c r="L717">
        <v>1339</v>
      </c>
      <c r="N717">
        <v>1007</v>
      </c>
      <c r="O717" t="s">
        <v>50</v>
      </c>
      <c r="P717" t="s">
        <v>50</v>
      </c>
      <c r="Q717">
        <v>1</v>
      </c>
      <c r="W717">
        <v>0</v>
      </c>
      <c r="X717">
        <v>-1065285962</v>
      </c>
      <c r="Y717">
        <v>0.17</v>
      </c>
      <c r="AA717">
        <v>880.01</v>
      </c>
      <c r="AB717">
        <v>0</v>
      </c>
      <c r="AC717">
        <v>0</v>
      </c>
      <c r="AD717">
        <v>0</v>
      </c>
      <c r="AE717">
        <v>880.01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3</v>
      </c>
      <c r="AT717">
        <v>0.17</v>
      </c>
      <c r="AU717" t="s">
        <v>3</v>
      </c>
      <c r="AV717">
        <v>0</v>
      </c>
      <c r="AW717">
        <v>2</v>
      </c>
      <c r="AX717">
        <v>47639690</v>
      </c>
      <c r="AY717">
        <v>1</v>
      </c>
      <c r="AZ717">
        <v>0</v>
      </c>
      <c r="BA717">
        <v>723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Y717*Source!I343</f>
        <v>3.4000000000000002E-2</v>
      </c>
      <c r="CY717">
        <f t="shared" si="117"/>
        <v>880.01</v>
      </c>
      <c r="CZ717">
        <f t="shared" si="118"/>
        <v>880.01</v>
      </c>
      <c r="DA717">
        <f t="shared" si="119"/>
        <v>1</v>
      </c>
      <c r="DB717">
        <f t="shared" si="120"/>
        <v>149.6</v>
      </c>
      <c r="DC717">
        <f t="shared" si="121"/>
        <v>0</v>
      </c>
    </row>
    <row r="718" spans="1:107" x14ac:dyDescent="0.2">
      <c r="A718">
        <f>ROW(Source!A343)</f>
        <v>343</v>
      </c>
      <c r="B718">
        <v>47641669</v>
      </c>
      <c r="C718">
        <v>47639682</v>
      </c>
      <c r="D718">
        <v>36798254</v>
      </c>
      <c r="E718">
        <v>17</v>
      </c>
      <c r="F718">
        <v>1</v>
      </c>
      <c r="G718">
        <v>1</v>
      </c>
      <c r="H718">
        <v>3</v>
      </c>
      <c r="I718" t="s">
        <v>432</v>
      </c>
      <c r="J718" t="s">
        <v>3</v>
      </c>
      <c r="K718" t="s">
        <v>433</v>
      </c>
      <c r="L718">
        <v>1301</v>
      </c>
      <c r="N718">
        <v>1003</v>
      </c>
      <c r="O718" t="s">
        <v>251</v>
      </c>
      <c r="P718" t="s">
        <v>251</v>
      </c>
      <c r="Q718">
        <v>1</v>
      </c>
      <c r="W718">
        <v>0</v>
      </c>
      <c r="X718">
        <v>-848202694</v>
      </c>
      <c r="Y718">
        <v>100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3</v>
      </c>
      <c r="AT718">
        <v>100</v>
      </c>
      <c r="AU718" t="s">
        <v>3</v>
      </c>
      <c r="AV718">
        <v>0</v>
      </c>
      <c r="AW718">
        <v>2</v>
      </c>
      <c r="AX718">
        <v>47639691</v>
      </c>
      <c r="AY718">
        <v>1</v>
      </c>
      <c r="AZ718">
        <v>0</v>
      </c>
      <c r="BA718">
        <v>724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Y718*Source!I343</f>
        <v>20</v>
      </c>
      <c r="CY718">
        <f t="shared" si="117"/>
        <v>0</v>
      </c>
      <c r="CZ718">
        <f t="shared" si="118"/>
        <v>0</v>
      </c>
      <c r="DA718">
        <f t="shared" si="119"/>
        <v>1</v>
      </c>
      <c r="DB718">
        <f t="shared" si="120"/>
        <v>0</v>
      </c>
      <c r="DC718">
        <f t="shared" si="121"/>
        <v>0</v>
      </c>
    </row>
    <row r="719" spans="1:107" x14ac:dyDescent="0.2">
      <c r="A719">
        <f>ROW(Source!A348)</f>
        <v>348</v>
      </c>
      <c r="B719">
        <v>47636896</v>
      </c>
      <c r="C719">
        <v>47639756</v>
      </c>
      <c r="D719">
        <v>37072442</v>
      </c>
      <c r="E719">
        <v>1</v>
      </c>
      <c r="F719">
        <v>1</v>
      </c>
      <c r="G719">
        <v>1</v>
      </c>
      <c r="H719">
        <v>1</v>
      </c>
      <c r="I719" t="s">
        <v>939</v>
      </c>
      <c r="J719" t="s">
        <v>3</v>
      </c>
      <c r="K719" t="s">
        <v>940</v>
      </c>
      <c r="L719">
        <v>1191</v>
      </c>
      <c r="N719">
        <v>1013</v>
      </c>
      <c r="O719" t="s">
        <v>770</v>
      </c>
      <c r="P719" t="s">
        <v>770</v>
      </c>
      <c r="Q719">
        <v>1</v>
      </c>
      <c r="W719">
        <v>0</v>
      </c>
      <c r="X719">
        <v>1145761654</v>
      </c>
      <c r="Y719">
        <v>7.7247224999999986</v>
      </c>
      <c r="AA719">
        <v>0</v>
      </c>
      <c r="AB719">
        <v>0</v>
      </c>
      <c r="AC719">
        <v>0</v>
      </c>
      <c r="AD719">
        <v>10.65</v>
      </c>
      <c r="AE719">
        <v>0</v>
      </c>
      <c r="AF719">
        <v>0</v>
      </c>
      <c r="AG719">
        <v>0</v>
      </c>
      <c r="AH719">
        <v>10.65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1</v>
      </c>
      <c r="AQ719">
        <v>0</v>
      </c>
      <c r="AR719">
        <v>0</v>
      </c>
      <c r="AS719" t="s">
        <v>3</v>
      </c>
      <c r="AT719">
        <v>5.31</v>
      </c>
      <c r="AU719" t="s">
        <v>326</v>
      </c>
      <c r="AV719">
        <v>1</v>
      </c>
      <c r="AW719">
        <v>2</v>
      </c>
      <c r="AX719">
        <v>47639765</v>
      </c>
      <c r="AY719">
        <v>1</v>
      </c>
      <c r="AZ719">
        <v>0</v>
      </c>
      <c r="BA719">
        <v>725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Y719*Source!I348</f>
        <v>3.4761251249999994</v>
      </c>
      <c r="CY719">
        <f>AD719</f>
        <v>10.65</v>
      </c>
      <c r="CZ719">
        <f>AH719</f>
        <v>10.65</v>
      </c>
      <c r="DA719">
        <f>AL719</f>
        <v>1</v>
      </c>
      <c r="DB719">
        <f>ROUND((((ROUND(AT719*CZ719,2)*1.1)*1.15)*1.15),6)</f>
        <v>82.266113000000004</v>
      </c>
      <c r="DC719">
        <f>ROUND((((ROUND(AT719*AG719,2)*1.1)*1.15)*1.15),6)</f>
        <v>0</v>
      </c>
    </row>
    <row r="720" spans="1:107" x14ac:dyDescent="0.2">
      <c r="A720">
        <f>ROW(Source!A348)</f>
        <v>348</v>
      </c>
      <c r="B720">
        <v>47636896</v>
      </c>
      <c r="C720">
        <v>47639756</v>
      </c>
      <c r="D720">
        <v>37064876</v>
      </c>
      <c r="E720">
        <v>1</v>
      </c>
      <c r="F720">
        <v>1</v>
      </c>
      <c r="G720">
        <v>1</v>
      </c>
      <c r="H720">
        <v>1</v>
      </c>
      <c r="I720" t="s">
        <v>771</v>
      </c>
      <c r="J720" t="s">
        <v>3</v>
      </c>
      <c r="K720" t="s">
        <v>772</v>
      </c>
      <c r="L720">
        <v>1191</v>
      </c>
      <c r="N720">
        <v>1013</v>
      </c>
      <c r="O720" t="s">
        <v>770</v>
      </c>
      <c r="P720" t="s">
        <v>770</v>
      </c>
      <c r="Q720">
        <v>1</v>
      </c>
      <c r="W720">
        <v>0</v>
      </c>
      <c r="X720">
        <v>-1417349443</v>
      </c>
      <c r="Y720">
        <v>0.02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3</v>
      </c>
      <c r="AT720">
        <v>0.02</v>
      </c>
      <c r="AU720" t="s">
        <v>3</v>
      </c>
      <c r="AV720">
        <v>2</v>
      </c>
      <c r="AW720">
        <v>2</v>
      </c>
      <c r="AX720">
        <v>47639766</v>
      </c>
      <c r="AY720">
        <v>1</v>
      </c>
      <c r="AZ720">
        <v>2048</v>
      </c>
      <c r="BA720">
        <v>726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Y720*Source!I348</f>
        <v>9.0000000000000011E-3</v>
      </c>
      <c r="CY720">
        <f>AD720</f>
        <v>0</v>
      </c>
      <c r="CZ720">
        <f>AH720</f>
        <v>0</v>
      </c>
      <c r="DA720">
        <f>AL720</f>
        <v>1</v>
      </c>
      <c r="DB720">
        <f>ROUND(ROUND(AT720*CZ720,2),6)</f>
        <v>0</v>
      </c>
      <c r="DC720">
        <f>ROUND(ROUND(AT720*AG720,2),6)</f>
        <v>0</v>
      </c>
    </row>
    <row r="721" spans="1:107" x14ac:dyDescent="0.2">
      <c r="A721">
        <f>ROW(Source!A348)</f>
        <v>348</v>
      </c>
      <c r="B721">
        <v>47636896</v>
      </c>
      <c r="C721">
        <v>47639756</v>
      </c>
      <c r="D721">
        <v>36882356</v>
      </c>
      <c r="E721">
        <v>1</v>
      </c>
      <c r="F721">
        <v>1</v>
      </c>
      <c r="G721">
        <v>1</v>
      </c>
      <c r="H721">
        <v>2</v>
      </c>
      <c r="I721" t="s">
        <v>941</v>
      </c>
      <c r="J721" t="s">
        <v>942</v>
      </c>
      <c r="K721" t="s">
        <v>943</v>
      </c>
      <c r="L721">
        <v>1368</v>
      </c>
      <c r="N721">
        <v>1011</v>
      </c>
      <c r="O721" t="s">
        <v>776</v>
      </c>
      <c r="P721" t="s">
        <v>776</v>
      </c>
      <c r="Q721">
        <v>1</v>
      </c>
      <c r="W721">
        <v>0</v>
      </c>
      <c r="X721">
        <v>1047452784</v>
      </c>
      <c r="Y721">
        <v>1.58125E-2</v>
      </c>
      <c r="AA721">
        <v>0</v>
      </c>
      <c r="AB721">
        <v>1.7</v>
      </c>
      <c r="AC721">
        <v>0</v>
      </c>
      <c r="AD721">
        <v>0</v>
      </c>
      <c r="AE721">
        <v>0</v>
      </c>
      <c r="AF721">
        <v>1.7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1</v>
      </c>
      <c r="AQ721">
        <v>0</v>
      </c>
      <c r="AR721">
        <v>0</v>
      </c>
      <c r="AS721" t="s">
        <v>3</v>
      </c>
      <c r="AT721">
        <v>0.01</v>
      </c>
      <c r="AU721" t="s">
        <v>325</v>
      </c>
      <c r="AV721">
        <v>0</v>
      </c>
      <c r="AW721">
        <v>2</v>
      </c>
      <c r="AX721">
        <v>47639767</v>
      </c>
      <c r="AY721">
        <v>1</v>
      </c>
      <c r="AZ721">
        <v>0</v>
      </c>
      <c r="BA721">
        <v>727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Y721*Source!I348</f>
        <v>7.1156250000000004E-3</v>
      </c>
      <c r="CY721">
        <f>AB721</f>
        <v>1.7</v>
      </c>
      <c r="CZ721">
        <f>AF721</f>
        <v>1.7</v>
      </c>
      <c r="DA721">
        <f>AJ721</f>
        <v>1</v>
      </c>
      <c r="DB721">
        <f>ROUND((((ROUND(AT721*CZ721,2)*1.1)*1.25)*1.15),6)</f>
        <v>3.1625E-2</v>
      </c>
      <c r="DC721">
        <f>ROUND((((ROUND(AT721*AG721,2)*1.1)*1.25)*1.15),6)</f>
        <v>0</v>
      </c>
    </row>
    <row r="722" spans="1:107" x14ac:dyDescent="0.2">
      <c r="A722">
        <f>ROW(Source!A348)</f>
        <v>348</v>
      </c>
      <c r="B722">
        <v>47636896</v>
      </c>
      <c r="C722">
        <v>47639756</v>
      </c>
      <c r="D722">
        <v>36882383</v>
      </c>
      <c r="E722">
        <v>1</v>
      </c>
      <c r="F722">
        <v>1</v>
      </c>
      <c r="G722">
        <v>1</v>
      </c>
      <c r="H722">
        <v>2</v>
      </c>
      <c r="I722" t="s">
        <v>944</v>
      </c>
      <c r="J722" t="s">
        <v>945</v>
      </c>
      <c r="K722" t="s">
        <v>946</v>
      </c>
      <c r="L722">
        <v>1368</v>
      </c>
      <c r="N722">
        <v>1011</v>
      </c>
      <c r="O722" t="s">
        <v>776</v>
      </c>
      <c r="P722" t="s">
        <v>776</v>
      </c>
      <c r="Q722">
        <v>1</v>
      </c>
      <c r="W722">
        <v>0</v>
      </c>
      <c r="X722">
        <v>-665367104</v>
      </c>
      <c r="Y722">
        <v>1.58125E-2</v>
      </c>
      <c r="AA722">
        <v>0</v>
      </c>
      <c r="AB722">
        <v>89.99</v>
      </c>
      <c r="AC722">
        <v>10.06</v>
      </c>
      <c r="AD722">
        <v>0</v>
      </c>
      <c r="AE722">
        <v>0</v>
      </c>
      <c r="AF722">
        <v>89.99</v>
      </c>
      <c r="AG722">
        <v>10.06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1</v>
      </c>
      <c r="AQ722">
        <v>0</v>
      </c>
      <c r="AR722">
        <v>0</v>
      </c>
      <c r="AS722" t="s">
        <v>3</v>
      </c>
      <c r="AT722">
        <v>0.01</v>
      </c>
      <c r="AU722" t="s">
        <v>325</v>
      </c>
      <c r="AV722">
        <v>0</v>
      </c>
      <c r="AW722">
        <v>2</v>
      </c>
      <c r="AX722">
        <v>47639768</v>
      </c>
      <c r="AY722">
        <v>1</v>
      </c>
      <c r="AZ722">
        <v>0</v>
      </c>
      <c r="BA722">
        <v>728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Y722*Source!I348</f>
        <v>7.1156250000000004E-3</v>
      </c>
      <c r="CY722">
        <f>AB722</f>
        <v>89.99</v>
      </c>
      <c r="CZ722">
        <f>AF722</f>
        <v>89.99</v>
      </c>
      <c r="DA722">
        <f>AJ722</f>
        <v>1</v>
      </c>
      <c r="DB722">
        <f>ROUND((((ROUND(AT722*CZ722,2)*1.1)*1.25)*1.15),6)</f>
        <v>1.423125</v>
      </c>
      <c r="DC722">
        <f>ROUND((((ROUND(AT722*AG722,2)*1.1)*1.25)*1.15),6)</f>
        <v>0.15812499999999999</v>
      </c>
    </row>
    <row r="723" spans="1:107" x14ac:dyDescent="0.2">
      <c r="A723">
        <f>ROW(Source!A348)</f>
        <v>348</v>
      </c>
      <c r="B723">
        <v>47636896</v>
      </c>
      <c r="C723">
        <v>47639756</v>
      </c>
      <c r="D723">
        <v>36883554</v>
      </c>
      <c r="E723">
        <v>1</v>
      </c>
      <c r="F723">
        <v>1</v>
      </c>
      <c r="G723">
        <v>1</v>
      </c>
      <c r="H723">
        <v>2</v>
      </c>
      <c r="I723" t="s">
        <v>780</v>
      </c>
      <c r="J723" t="s">
        <v>781</v>
      </c>
      <c r="K723" t="s">
        <v>782</v>
      </c>
      <c r="L723">
        <v>1368</v>
      </c>
      <c r="N723">
        <v>1011</v>
      </c>
      <c r="O723" t="s">
        <v>776</v>
      </c>
      <c r="P723" t="s">
        <v>776</v>
      </c>
      <c r="Q723">
        <v>1</v>
      </c>
      <c r="W723">
        <v>0</v>
      </c>
      <c r="X723">
        <v>1372534845</v>
      </c>
      <c r="Y723">
        <v>1.58125E-2</v>
      </c>
      <c r="AA723">
        <v>0</v>
      </c>
      <c r="AB723">
        <v>65.709999999999994</v>
      </c>
      <c r="AC723">
        <v>11.6</v>
      </c>
      <c r="AD723">
        <v>0</v>
      </c>
      <c r="AE723">
        <v>0</v>
      </c>
      <c r="AF723">
        <v>65.709999999999994</v>
      </c>
      <c r="AG723">
        <v>11.6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3</v>
      </c>
      <c r="AT723">
        <v>0.01</v>
      </c>
      <c r="AU723" t="s">
        <v>325</v>
      </c>
      <c r="AV723">
        <v>0</v>
      </c>
      <c r="AW723">
        <v>2</v>
      </c>
      <c r="AX723">
        <v>47639769</v>
      </c>
      <c r="AY723">
        <v>1</v>
      </c>
      <c r="AZ723">
        <v>0</v>
      </c>
      <c r="BA723">
        <v>729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Y723*Source!I348</f>
        <v>7.1156250000000004E-3</v>
      </c>
      <c r="CY723">
        <f>AB723</f>
        <v>65.709999999999994</v>
      </c>
      <c r="CZ723">
        <f>AF723</f>
        <v>65.709999999999994</v>
      </c>
      <c r="DA723">
        <f>AJ723</f>
        <v>1</v>
      </c>
      <c r="DB723">
        <f>ROUND((((ROUND(AT723*CZ723,2)*1.1)*1.25)*1.15),6)</f>
        <v>1.043625</v>
      </c>
      <c r="DC723">
        <f>ROUND((((ROUND(AT723*AG723,2)*1.1)*1.25)*1.15),6)</f>
        <v>0.18975</v>
      </c>
    </row>
    <row r="724" spans="1:107" x14ac:dyDescent="0.2">
      <c r="A724">
        <f>ROW(Source!A348)</f>
        <v>348</v>
      </c>
      <c r="B724">
        <v>47636896</v>
      </c>
      <c r="C724">
        <v>47639756</v>
      </c>
      <c r="D724">
        <v>36884416</v>
      </c>
      <c r="E724">
        <v>1</v>
      </c>
      <c r="F724">
        <v>1</v>
      </c>
      <c r="G724">
        <v>1</v>
      </c>
      <c r="H724">
        <v>2</v>
      </c>
      <c r="I724" t="s">
        <v>947</v>
      </c>
      <c r="J724" t="s">
        <v>948</v>
      </c>
      <c r="K724" t="s">
        <v>949</v>
      </c>
      <c r="L724">
        <v>1368</v>
      </c>
      <c r="N724">
        <v>1011</v>
      </c>
      <c r="O724" t="s">
        <v>776</v>
      </c>
      <c r="P724" t="s">
        <v>776</v>
      </c>
      <c r="Q724">
        <v>1</v>
      </c>
      <c r="W724">
        <v>0</v>
      </c>
      <c r="X724">
        <v>271748449</v>
      </c>
      <c r="Y724">
        <v>1.7710000000000001</v>
      </c>
      <c r="AA724">
        <v>0</v>
      </c>
      <c r="AB724">
        <v>6.82</v>
      </c>
      <c r="AC724">
        <v>0</v>
      </c>
      <c r="AD724">
        <v>0</v>
      </c>
      <c r="AE724">
        <v>0</v>
      </c>
      <c r="AF724">
        <v>6.82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3</v>
      </c>
      <c r="AT724">
        <v>1.1200000000000001</v>
      </c>
      <c r="AU724" t="s">
        <v>325</v>
      </c>
      <c r="AV724">
        <v>0</v>
      </c>
      <c r="AW724">
        <v>2</v>
      </c>
      <c r="AX724">
        <v>47639770</v>
      </c>
      <c r="AY724">
        <v>1</v>
      </c>
      <c r="AZ724">
        <v>0</v>
      </c>
      <c r="BA724">
        <v>730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Y724*Source!I348</f>
        <v>0.79695000000000005</v>
      </c>
      <c r="CY724">
        <f>AB724</f>
        <v>6.82</v>
      </c>
      <c r="CZ724">
        <f>AF724</f>
        <v>6.82</v>
      </c>
      <c r="DA724">
        <f>AJ724</f>
        <v>1</v>
      </c>
      <c r="DB724">
        <f>ROUND((((ROUND(AT724*CZ724,2)*1.1)*1.25)*1.15),6)</f>
        <v>12.08075</v>
      </c>
      <c r="DC724">
        <f>ROUND((((ROUND(AT724*AG724,2)*1.1)*1.25)*1.15),6)</f>
        <v>0</v>
      </c>
    </row>
    <row r="725" spans="1:107" x14ac:dyDescent="0.2">
      <c r="A725">
        <f>ROW(Source!A348)</f>
        <v>348</v>
      </c>
      <c r="B725">
        <v>47636896</v>
      </c>
      <c r="C725">
        <v>47639756</v>
      </c>
      <c r="D725">
        <v>36837948</v>
      </c>
      <c r="E725">
        <v>1</v>
      </c>
      <c r="F725">
        <v>1</v>
      </c>
      <c r="G725">
        <v>1</v>
      </c>
      <c r="H725">
        <v>3</v>
      </c>
      <c r="I725" t="s">
        <v>817</v>
      </c>
      <c r="J725" t="s">
        <v>818</v>
      </c>
      <c r="K725" t="s">
        <v>819</v>
      </c>
      <c r="L725">
        <v>1348</v>
      </c>
      <c r="N725">
        <v>1009</v>
      </c>
      <c r="O725" t="s">
        <v>19</v>
      </c>
      <c r="P725" t="s">
        <v>19</v>
      </c>
      <c r="Q725">
        <v>1000</v>
      </c>
      <c r="W725">
        <v>0</v>
      </c>
      <c r="X725">
        <v>-1655298345</v>
      </c>
      <c r="Y725">
        <v>1.3200000000000002E-2</v>
      </c>
      <c r="AA725">
        <v>15620</v>
      </c>
      <c r="AB725">
        <v>0</v>
      </c>
      <c r="AC725">
        <v>0</v>
      </c>
      <c r="AD725">
        <v>0</v>
      </c>
      <c r="AE725">
        <v>15620</v>
      </c>
      <c r="AF725">
        <v>0</v>
      </c>
      <c r="AG725">
        <v>0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3</v>
      </c>
      <c r="AT725">
        <v>1.2E-2</v>
      </c>
      <c r="AU725" t="s">
        <v>220</v>
      </c>
      <c r="AV725">
        <v>0</v>
      </c>
      <c r="AW725">
        <v>2</v>
      </c>
      <c r="AX725">
        <v>47639771</v>
      </c>
      <c r="AY725">
        <v>1</v>
      </c>
      <c r="AZ725">
        <v>0</v>
      </c>
      <c r="BA725">
        <v>731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Y725*Source!I348</f>
        <v>5.9400000000000008E-3</v>
      </c>
      <c r="CY725">
        <f>AA725</f>
        <v>15620</v>
      </c>
      <c r="CZ725">
        <f>AE725</f>
        <v>15620</v>
      </c>
      <c r="DA725">
        <f>AI725</f>
        <v>1</v>
      </c>
      <c r="DB725">
        <f>ROUND((ROUND(AT725*CZ725,2)*1.1),6)</f>
        <v>206.184</v>
      </c>
      <c r="DC725">
        <f>ROUND((ROUND(AT725*AG725,2)*1.1),6)</f>
        <v>0</v>
      </c>
    </row>
    <row r="726" spans="1:107" x14ac:dyDescent="0.2">
      <c r="A726">
        <f>ROW(Source!A348)</f>
        <v>348</v>
      </c>
      <c r="B726">
        <v>47636896</v>
      </c>
      <c r="C726">
        <v>47639756</v>
      </c>
      <c r="D726">
        <v>36839083</v>
      </c>
      <c r="E726">
        <v>1</v>
      </c>
      <c r="F726">
        <v>1</v>
      </c>
      <c r="G726">
        <v>1</v>
      </c>
      <c r="H726">
        <v>3</v>
      </c>
      <c r="I726" t="s">
        <v>950</v>
      </c>
      <c r="J726" t="s">
        <v>951</v>
      </c>
      <c r="K726" t="s">
        <v>952</v>
      </c>
      <c r="L726">
        <v>1348</v>
      </c>
      <c r="N726">
        <v>1009</v>
      </c>
      <c r="O726" t="s">
        <v>19</v>
      </c>
      <c r="P726" t="s">
        <v>19</v>
      </c>
      <c r="Q726">
        <v>1000</v>
      </c>
      <c r="W726">
        <v>0</v>
      </c>
      <c r="X726">
        <v>1262170789</v>
      </c>
      <c r="Y726">
        <v>2.2000000000000001E-3</v>
      </c>
      <c r="AA726">
        <v>7640</v>
      </c>
      <c r="AB726">
        <v>0</v>
      </c>
      <c r="AC726">
        <v>0</v>
      </c>
      <c r="AD726">
        <v>0</v>
      </c>
      <c r="AE726">
        <v>7640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3</v>
      </c>
      <c r="AT726">
        <v>2E-3</v>
      </c>
      <c r="AU726" t="s">
        <v>220</v>
      </c>
      <c r="AV726">
        <v>0</v>
      </c>
      <c r="AW726">
        <v>2</v>
      </c>
      <c r="AX726">
        <v>47639772</v>
      </c>
      <c r="AY726">
        <v>1</v>
      </c>
      <c r="AZ726">
        <v>0</v>
      </c>
      <c r="BA726">
        <v>732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Y726*Source!I348</f>
        <v>9.8999999999999999E-4</v>
      </c>
      <c r="CY726">
        <f>AA726</f>
        <v>7640</v>
      </c>
      <c r="CZ726">
        <f>AE726</f>
        <v>7640</v>
      </c>
      <c r="DA726">
        <f>AI726</f>
        <v>1</v>
      </c>
      <c r="DB726">
        <f>ROUND((ROUND(AT726*CZ726,2)*1.1),6)</f>
        <v>16.808</v>
      </c>
      <c r="DC726">
        <f>ROUND((ROUND(AT726*AG726,2)*1.1),6)</f>
        <v>0</v>
      </c>
    </row>
    <row r="727" spans="1:107" x14ac:dyDescent="0.2">
      <c r="A727">
        <f>ROW(Source!A349)</f>
        <v>349</v>
      </c>
      <c r="B727">
        <v>47641669</v>
      </c>
      <c r="C727">
        <v>47639756</v>
      </c>
      <c r="D727">
        <v>37072442</v>
      </c>
      <c r="E727">
        <v>1</v>
      </c>
      <c r="F727">
        <v>1</v>
      </c>
      <c r="G727">
        <v>1</v>
      </c>
      <c r="H727">
        <v>1</v>
      </c>
      <c r="I727" t="s">
        <v>939</v>
      </c>
      <c r="J727" t="s">
        <v>3</v>
      </c>
      <c r="K727" t="s">
        <v>940</v>
      </c>
      <c r="L727">
        <v>1191</v>
      </c>
      <c r="N727">
        <v>1013</v>
      </c>
      <c r="O727" t="s">
        <v>770</v>
      </c>
      <c r="P727" t="s">
        <v>770</v>
      </c>
      <c r="Q727">
        <v>1</v>
      </c>
      <c r="W727">
        <v>0</v>
      </c>
      <c r="X727">
        <v>1145761654</v>
      </c>
      <c r="Y727">
        <v>7.7247224999999986</v>
      </c>
      <c r="AA727">
        <v>0</v>
      </c>
      <c r="AB727">
        <v>0</v>
      </c>
      <c r="AC727">
        <v>0</v>
      </c>
      <c r="AD727">
        <v>10.65</v>
      </c>
      <c r="AE727">
        <v>0</v>
      </c>
      <c r="AF727">
        <v>0</v>
      </c>
      <c r="AG727">
        <v>0</v>
      </c>
      <c r="AH727">
        <v>10.65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1</v>
      </c>
      <c r="AQ727">
        <v>0</v>
      </c>
      <c r="AR727">
        <v>0</v>
      </c>
      <c r="AS727" t="s">
        <v>3</v>
      </c>
      <c r="AT727">
        <v>5.31</v>
      </c>
      <c r="AU727" t="s">
        <v>326</v>
      </c>
      <c r="AV727">
        <v>1</v>
      </c>
      <c r="AW727">
        <v>2</v>
      </c>
      <c r="AX727">
        <v>47639765</v>
      </c>
      <c r="AY727">
        <v>1</v>
      </c>
      <c r="AZ727">
        <v>0</v>
      </c>
      <c r="BA727">
        <v>733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Y727*Source!I349</f>
        <v>3.4761251249999994</v>
      </c>
      <c r="CY727">
        <f>AD727</f>
        <v>10.65</v>
      </c>
      <c r="CZ727">
        <f>AH727</f>
        <v>10.65</v>
      </c>
      <c r="DA727">
        <f>AL727</f>
        <v>1</v>
      </c>
      <c r="DB727">
        <f>ROUND((((ROUND(AT727*CZ727,2)*1.1)*1.15)*1.15),6)</f>
        <v>82.266113000000004</v>
      </c>
      <c r="DC727">
        <f>ROUND((((ROUND(AT727*AG727,2)*1.1)*1.15)*1.15),6)</f>
        <v>0</v>
      </c>
    </row>
    <row r="728" spans="1:107" x14ac:dyDescent="0.2">
      <c r="A728">
        <f>ROW(Source!A349)</f>
        <v>349</v>
      </c>
      <c r="B728">
        <v>47641669</v>
      </c>
      <c r="C728">
        <v>47639756</v>
      </c>
      <c r="D728">
        <v>37064876</v>
      </c>
      <c r="E728">
        <v>1</v>
      </c>
      <c r="F728">
        <v>1</v>
      </c>
      <c r="G728">
        <v>1</v>
      </c>
      <c r="H728">
        <v>1</v>
      </c>
      <c r="I728" t="s">
        <v>771</v>
      </c>
      <c r="J728" t="s">
        <v>3</v>
      </c>
      <c r="K728" t="s">
        <v>772</v>
      </c>
      <c r="L728">
        <v>1191</v>
      </c>
      <c r="N728">
        <v>1013</v>
      </c>
      <c r="O728" t="s">
        <v>770</v>
      </c>
      <c r="P728" t="s">
        <v>770</v>
      </c>
      <c r="Q728">
        <v>1</v>
      </c>
      <c r="W728">
        <v>0</v>
      </c>
      <c r="X728">
        <v>-1417349443</v>
      </c>
      <c r="Y728">
        <v>0.02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3</v>
      </c>
      <c r="AT728">
        <v>0.02</v>
      </c>
      <c r="AU728" t="s">
        <v>3</v>
      </c>
      <c r="AV728">
        <v>2</v>
      </c>
      <c r="AW728">
        <v>2</v>
      </c>
      <c r="AX728">
        <v>47639766</v>
      </c>
      <c r="AY728">
        <v>1</v>
      </c>
      <c r="AZ728">
        <v>2048</v>
      </c>
      <c r="BA728">
        <v>734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Y728*Source!I349</f>
        <v>9.0000000000000011E-3</v>
      </c>
      <c r="CY728">
        <f>AD728</f>
        <v>0</v>
      </c>
      <c r="CZ728">
        <f>AH728</f>
        <v>0</v>
      </c>
      <c r="DA728">
        <f>AL728</f>
        <v>1</v>
      </c>
      <c r="DB728">
        <f>ROUND(ROUND(AT728*CZ728,2),6)</f>
        <v>0</v>
      </c>
      <c r="DC728">
        <f>ROUND(ROUND(AT728*AG728,2),6)</f>
        <v>0</v>
      </c>
    </row>
    <row r="729" spans="1:107" x14ac:dyDescent="0.2">
      <c r="A729">
        <f>ROW(Source!A349)</f>
        <v>349</v>
      </c>
      <c r="B729">
        <v>47641669</v>
      </c>
      <c r="C729">
        <v>47639756</v>
      </c>
      <c r="D729">
        <v>36882356</v>
      </c>
      <c r="E729">
        <v>1</v>
      </c>
      <c r="F729">
        <v>1</v>
      </c>
      <c r="G729">
        <v>1</v>
      </c>
      <c r="H729">
        <v>2</v>
      </c>
      <c r="I729" t="s">
        <v>941</v>
      </c>
      <c r="J729" t="s">
        <v>942</v>
      </c>
      <c r="K729" t="s">
        <v>943</v>
      </c>
      <c r="L729">
        <v>1368</v>
      </c>
      <c r="N729">
        <v>1011</v>
      </c>
      <c r="O729" t="s">
        <v>776</v>
      </c>
      <c r="P729" t="s">
        <v>776</v>
      </c>
      <c r="Q729">
        <v>1</v>
      </c>
      <c r="W729">
        <v>0</v>
      </c>
      <c r="X729">
        <v>1047452784</v>
      </c>
      <c r="Y729">
        <v>1.58125E-2</v>
      </c>
      <c r="AA729">
        <v>0</v>
      </c>
      <c r="AB729">
        <v>1.7</v>
      </c>
      <c r="AC729">
        <v>0</v>
      </c>
      <c r="AD729">
        <v>0</v>
      </c>
      <c r="AE729">
        <v>0</v>
      </c>
      <c r="AF729">
        <v>1.7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1</v>
      </c>
      <c r="AQ729">
        <v>0</v>
      </c>
      <c r="AR729">
        <v>0</v>
      </c>
      <c r="AS729" t="s">
        <v>3</v>
      </c>
      <c r="AT729">
        <v>0.01</v>
      </c>
      <c r="AU729" t="s">
        <v>325</v>
      </c>
      <c r="AV729">
        <v>0</v>
      </c>
      <c r="AW729">
        <v>2</v>
      </c>
      <c r="AX729">
        <v>47639767</v>
      </c>
      <c r="AY729">
        <v>1</v>
      </c>
      <c r="AZ729">
        <v>0</v>
      </c>
      <c r="BA729">
        <v>735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Y729*Source!I349</f>
        <v>7.1156250000000004E-3</v>
      </c>
      <c r="CY729">
        <f>AB729</f>
        <v>1.7</v>
      </c>
      <c r="CZ729">
        <f>AF729</f>
        <v>1.7</v>
      </c>
      <c r="DA729">
        <f>AJ729</f>
        <v>1</v>
      </c>
      <c r="DB729">
        <f>ROUND((((ROUND(AT729*CZ729,2)*1.1)*1.25)*1.15),6)</f>
        <v>3.1625E-2</v>
      </c>
      <c r="DC729">
        <f>ROUND((((ROUND(AT729*AG729,2)*1.1)*1.25)*1.15),6)</f>
        <v>0</v>
      </c>
    </row>
    <row r="730" spans="1:107" x14ac:dyDescent="0.2">
      <c r="A730">
        <f>ROW(Source!A349)</f>
        <v>349</v>
      </c>
      <c r="B730">
        <v>47641669</v>
      </c>
      <c r="C730">
        <v>47639756</v>
      </c>
      <c r="D730">
        <v>36882383</v>
      </c>
      <c r="E730">
        <v>1</v>
      </c>
      <c r="F730">
        <v>1</v>
      </c>
      <c r="G730">
        <v>1</v>
      </c>
      <c r="H730">
        <v>2</v>
      </c>
      <c r="I730" t="s">
        <v>944</v>
      </c>
      <c r="J730" t="s">
        <v>945</v>
      </c>
      <c r="K730" t="s">
        <v>946</v>
      </c>
      <c r="L730">
        <v>1368</v>
      </c>
      <c r="N730">
        <v>1011</v>
      </c>
      <c r="O730" t="s">
        <v>776</v>
      </c>
      <c r="P730" t="s">
        <v>776</v>
      </c>
      <c r="Q730">
        <v>1</v>
      </c>
      <c r="W730">
        <v>0</v>
      </c>
      <c r="X730">
        <v>-665367104</v>
      </c>
      <c r="Y730">
        <v>1.58125E-2</v>
      </c>
      <c r="AA730">
        <v>0</v>
      </c>
      <c r="AB730">
        <v>89.99</v>
      </c>
      <c r="AC730">
        <v>10.06</v>
      </c>
      <c r="AD730">
        <v>0</v>
      </c>
      <c r="AE730">
        <v>0</v>
      </c>
      <c r="AF730">
        <v>89.99</v>
      </c>
      <c r="AG730">
        <v>10.06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1</v>
      </c>
      <c r="AQ730">
        <v>0</v>
      </c>
      <c r="AR730">
        <v>0</v>
      </c>
      <c r="AS730" t="s">
        <v>3</v>
      </c>
      <c r="AT730">
        <v>0.01</v>
      </c>
      <c r="AU730" t="s">
        <v>325</v>
      </c>
      <c r="AV730">
        <v>0</v>
      </c>
      <c r="AW730">
        <v>2</v>
      </c>
      <c r="AX730">
        <v>47639768</v>
      </c>
      <c r="AY730">
        <v>1</v>
      </c>
      <c r="AZ730">
        <v>0</v>
      </c>
      <c r="BA730">
        <v>736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Y730*Source!I349</f>
        <v>7.1156250000000004E-3</v>
      </c>
      <c r="CY730">
        <f>AB730</f>
        <v>89.99</v>
      </c>
      <c r="CZ730">
        <f>AF730</f>
        <v>89.99</v>
      </c>
      <c r="DA730">
        <f>AJ730</f>
        <v>1</v>
      </c>
      <c r="DB730">
        <f>ROUND((((ROUND(AT730*CZ730,2)*1.1)*1.25)*1.15),6)</f>
        <v>1.423125</v>
      </c>
      <c r="DC730">
        <f>ROUND((((ROUND(AT730*AG730,2)*1.1)*1.25)*1.15),6)</f>
        <v>0.15812499999999999</v>
      </c>
    </row>
    <row r="731" spans="1:107" x14ac:dyDescent="0.2">
      <c r="A731">
        <f>ROW(Source!A349)</f>
        <v>349</v>
      </c>
      <c r="B731">
        <v>47641669</v>
      </c>
      <c r="C731">
        <v>47639756</v>
      </c>
      <c r="D731">
        <v>36883554</v>
      </c>
      <c r="E731">
        <v>1</v>
      </c>
      <c r="F731">
        <v>1</v>
      </c>
      <c r="G731">
        <v>1</v>
      </c>
      <c r="H731">
        <v>2</v>
      </c>
      <c r="I731" t="s">
        <v>780</v>
      </c>
      <c r="J731" t="s">
        <v>781</v>
      </c>
      <c r="K731" t="s">
        <v>782</v>
      </c>
      <c r="L731">
        <v>1368</v>
      </c>
      <c r="N731">
        <v>1011</v>
      </c>
      <c r="O731" t="s">
        <v>776</v>
      </c>
      <c r="P731" t="s">
        <v>776</v>
      </c>
      <c r="Q731">
        <v>1</v>
      </c>
      <c r="W731">
        <v>0</v>
      </c>
      <c r="X731">
        <v>1372534845</v>
      </c>
      <c r="Y731">
        <v>1.58125E-2</v>
      </c>
      <c r="AA731">
        <v>0</v>
      </c>
      <c r="AB731">
        <v>65.709999999999994</v>
      </c>
      <c r="AC731">
        <v>11.6</v>
      </c>
      <c r="AD731">
        <v>0</v>
      </c>
      <c r="AE731">
        <v>0</v>
      </c>
      <c r="AF731">
        <v>65.709999999999994</v>
      </c>
      <c r="AG731">
        <v>11.6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3</v>
      </c>
      <c r="AT731">
        <v>0.01</v>
      </c>
      <c r="AU731" t="s">
        <v>325</v>
      </c>
      <c r="AV731">
        <v>0</v>
      </c>
      <c r="AW731">
        <v>2</v>
      </c>
      <c r="AX731">
        <v>47639769</v>
      </c>
      <c r="AY731">
        <v>1</v>
      </c>
      <c r="AZ731">
        <v>0</v>
      </c>
      <c r="BA731">
        <v>737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Y731*Source!I349</f>
        <v>7.1156250000000004E-3</v>
      </c>
      <c r="CY731">
        <f>AB731</f>
        <v>65.709999999999994</v>
      </c>
      <c r="CZ731">
        <f>AF731</f>
        <v>65.709999999999994</v>
      </c>
      <c r="DA731">
        <f>AJ731</f>
        <v>1</v>
      </c>
      <c r="DB731">
        <f>ROUND((((ROUND(AT731*CZ731,2)*1.1)*1.25)*1.15),6)</f>
        <v>1.043625</v>
      </c>
      <c r="DC731">
        <f>ROUND((((ROUND(AT731*AG731,2)*1.1)*1.25)*1.15),6)</f>
        <v>0.18975</v>
      </c>
    </row>
    <row r="732" spans="1:107" x14ac:dyDescent="0.2">
      <c r="A732">
        <f>ROW(Source!A349)</f>
        <v>349</v>
      </c>
      <c r="B732">
        <v>47641669</v>
      </c>
      <c r="C732">
        <v>47639756</v>
      </c>
      <c r="D732">
        <v>36884416</v>
      </c>
      <c r="E732">
        <v>1</v>
      </c>
      <c r="F732">
        <v>1</v>
      </c>
      <c r="G732">
        <v>1</v>
      </c>
      <c r="H732">
        <v>2</v>
      </c>
      <c r="I732" t="s">
        <v>947</v>
      </c>
      <c r="J732" t="s">
        <v>948</v>
      </c>
      <c r="K732" t="s">
        <v>949</v>
      </c>
      <c r="L732">
        <v>1368</v>
      </c>
      <c r="N732">
        <v>1011</v>
      </c>
      <c r="O732" t="s">
        <v>776</v>
      </c>
      <c r="P732" t="s">
        <v>776</v>
      </c>
      <c r="Q732">
        <v>1</v>
      </c>
      <c r="W732">
        <v>0</v>
      </c>
      <c r="X732">
        <v>271748449</v>
      </c>
      <c r="Y732">
        <v>1.7710000000000001</v>
      </c>
      <c r="AA732">
        <v>0</v>
      </c>
      <c r="AB732">
        <v>6.82</v>
      </c>
      <c r="AC732">
        <v>0</v>
      </c>
      <c r="AD732">
        <v>0</v>
      </c>
      <c r="AE732">
        <v>0</v>
      </c>
      <c r="AF732">
        <v>6.82</v>
      </c>
      <c r="AG732">
        <v>0</v>
      </c>
      <c r="AH732">
        <v>0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3</v>
      </c>
      <c r="AT732">
        <v>1.1200000000000001</v>
      </c>
      <c r="AU732" t="s">
        <v>325</v>
      </c>
      <c r="AV732">
        <v>0</v>
      </c>
      <c r="AW732">
        <v>2</v>
      </c>
      <c r="AX732">
        <v>47639770</v>
      </c>
      <c r="AY732">
        <v>1</v>
      </c>
      <c r="AZ732">
        <v>0</v>
      </c>
      <c r="BA732">
        <v>738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Y732*Source!I349</f>
        <v>0.79695000000000005</v>
      </c>
      <c r="CY732">
        <f>AB732</f>
        <v>6.82</v>
      </c>
      <c r="CZ732">
        <f>AF732</f>
        <v>6.82</v>
      </c>
      <c r="DA732">
        <f>AJ732</f>
        <v>1</v>
      </c>
      <c r="DB732">
        <f>ROUND((((ROUND(AT732*CZ732,2)*1.1)*1.25)*1.15),6)</f>
        <v>12.08075</v>
      </c>
      <c r="DC732">
        <f>ROUND((((ROUND(AT732*AG732,2)*1.1)*1.25)*1.15),6)</f>
        <v>0</v>
      </c>
    </row>
    <row r="733" spans="1:107" x14ac:dyDescent="0.2">
      <c r="A733">
        <f>ROW(Source!A349)</f>
        <v>349</v>
      </c>
      <c r="B733">
        <v>47641669</v>
      </c>
      <c r="C733">
        <v>47639756</v>
      </c>
      <c r="D733">
        <v>36837948</v>
      </c>
      <c r="E733">
        <v>1</v>
      </c>
      <c r="F733">
        <v>1</v>
      </c>
      <c r="G733">
        <v>1</v>
      </c>
      <c r="H733">
        <v>3</v>
      </c>
      <c r="I733" t="s">
        <v>817</v>
      </c>
      <c r="J733" t="s">
        <v>818</v>
      </c>
      <c r="K733" t="s">
        <v>819</v>
      </c>
      <c r="L733">
        <v>1348</v>
      </c>
      <c r="N733">
        <v>1009</v>
      </c>
      <c r="O733" t="s">
        <v>19</v>
      </c>
      <c r="P733" t="s">
        <v>19</v>
      </c>
      <c r="Q733">
        <v>1000</v>
      </c>
      <c r="W733">
        <v>0</v>
      </c>
      <c r="X733">
        <v>-1655298345</v>
      </c>
      <c r="Y733">
        <v>1.3200000000000002E-2</v>
      </c>
      <c r="AA733">
        <v>15620</v>
      </c>
      <c r="AB733">
        <v>0</v>
      </c>
      <c r="AC733">
        <v>0</v>
      </c>
      <c r="AD733">
        <v>0</v>
      </c>
      <c r="AE733">
        <v>15620</v>
      </c>
      <c r="AF733">
        <v>0</v>
      </c>
      <c r="AG733">
        <v>0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3</v>
      </c>
      <c r="AT733">
        <v>1.2E-2</v>
      </c>
      <c r="AU733" t="s">
        <v>220</v>
      </c>
      <c r="AV733">
        <v>0</v>
      </c>
      <c r="AW733">
        <v>2</v>
      </c>
      <c r="AX733">
        <v>47639771</v>
      </c>
      <c r="AY733">
        <v>1</v>
      </c>
      <c r="AZ733">
        <v>0</v>
      </c>
      <c r="BA733">
        <v>739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Y733*Source!I349</f>
        <v>5.9400000000000008E-3</v>
      </c>
      <c r="CY733">
        <f>AA733</f>
        <v>15620</v>
      </c>
      <c r="CZ733">
        <f>AE733</f>
        <v>15620</v>
      </c>
      <c r="DA733">
        <f>AI733</f>
        <v>1</v>
      </c>
      <c r="DB733">
        <f>ROUND((ROUND(AT733*CZ733,2)*1.1),6)</f>
        <v>206.184</v>
      </c>
      <c r="DC733">
        <f>ROUND((ROUND(AT733*AG733,2)*1.1),6)</f>
        <v>0</v>
      </c>
    </row>
    <row r="734" spans="1:107" x14ac:dyDescent="0.2">
      <c r="A734">
        <f>ROW(Source!A349)</f>
        <v>349</v>
      </c>
      <c r="B734">
        <v>47641669</v>
      </c>
      <c r="C734">
        <v>47639756</v>
      </c>
      <c r="D734">
        <v>36839083</v>
      </c>
      <c r="E734">
        <v>1</v>
      </c>
      <c r="F734">
        <v>1</v>
      </c>
      <c r="G734">
        <v>1</v>
      </c>
      <c r="H734">
        <v>3</v>
      </c>
      <c r="I734" t="s">
        <v>950</v>
      </c>
      <c r="J734" t="s">
        <v>951</v>
      </c>
      <c r="K734" t="s">
        <v>952</v>
      </c>
      <c r="L734">
        <v>1348</v>
      </c>
      <c r="N734">
        <v>1009</v>
      </c>
      <c r="O734" t="s">
        <v>19</v>
      </c>
      <c r="P734" t="s">
        <v>19</v>
      </c>
      <c r="Q734">
        <v>1000</v>
      </c>
      <c r="W734">
        <v>0</v>
      </c>
      <c r="X734">
        <v>1262170789</v>
      </c>
      <c r="Y734">
        <v>2.2000000000000001E-3</v>
      </c>
      <c r="AA734">
        <v>7640</v>
      </c>
      <c r="AB734">
        <v>0</v>
      </c>
      <c r="AC734">
        <v>0</v>
      </c>
      <c r="AD734">
        <v>0</v>
      </c>
      <c r="AE734">
        <v>7640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1</v>
      </c>
      <c r="AQ734">
        <v>0</v>
      </c>
      <c r="AR734">
        <v>0</v>
      </c>
      <c r="AS734" t="s">
        <v>3</v>
      </c>
      <c r="AT734">
        <v>2E-3</v>
      </c>
      <c r="AU734" t="s">
        <v>220</v>
      </c>
      <c r="AV734">
        <v>0</v>
      </c>
      <c r="AW734">
        <v>2</v>
      </c>
      <c r="AX734">
        <v>47639772</v>
      </c>
      <c r="AY734">
        <v>1</v>
      </c>
      <c r="AZ734">
        <v>0</v>
      </c>
      <c r="BA734">
        <v>740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Y734*Source!I349</f>
        <v>9.8999999999999999E-4</v>
      </c>
      <c r="CY734">
        <f>AA734</f>
        <v>7640</v>
      </c>
      <c r="CZ734">
        <f>AE734</f>
        <v>7640</v>
      </c>
      <c r="DA734">
        <f>AI734</f>
        <v>1</v>
      </c>
      <c r="DB734">
        <f>ROUND((ROUND(AT734*CZ734,2)*1.1),6)</f>
        <v>16.808</v>
      </c>
      <c r="DC734">
        <f>ROUND((ROUND(AT734*AG734,2)*1.1),6)</f>
        <v>0</v>
      </c>
    </row>
    <row r="735" spans="1:107" x14ac:dyDescent="0.2">
      <c r="A735">
        <f>ROW(Source!A350)</f>
        <v>350</v>
      </c>
      <c r="B735">
        <v>47636896</v>
      </c>
      <c r="C735">
        <v>47639773</v>
      </c>
      <c r="D735">
        <v>37064928</v>
      </c>
      <c r="E735">
        <v>1</v>
      </c>
      <c r="F735">
        <v>1</v>
      </c>
      <c r="G735">
        <v>1</v>
      </c>
      <c r="H735">
        <v>1</v>
      </c>
      <c r="I735" t="s">
        <v>823</v>
      </c>
      <c r="J735" t="s">
        <v>3</v>
      </c>
      <c r="K735" t="s">
        <v>824</v>
      </c>
      <c r="L735">
        <v>1191</v>
      </c>
      <c r="N735">
        <v>1013</v>
      </c>
      <c r="O735" t="s">
        <v>770</v>
      </c>
      <c r="P735" t="s">
        <v>770</v>
      </c>
      <c r="Q735">
        <v>1</v>
      </c>
      <c r="W735">
        <v>0</v>
      </c>
      <c r="X735">
        <v>145020957</v>
      </c>
      <c r="Y735">
        <v>11.143384999999999</v>
      </c>
      <c r="AA735">
        <v>0</v>
      </c>
      <c r="AB735">
        <v>0</v>
      </c>
      <c r="AC735">
        <v>0</v>
      </c>
      <c r="AD735">
        <v>9.07</v>
      </c>
      <c r="AE735">
        <v>0</v>
      </c>
      <c r="AF735">
        <v>0</v>
      </c>
      <c r="AG735">
        <v>0</v>
      </c>
      <c r="AH735">
        <v>9.07</v>
      </c>
      <c r="AI735">
        <v>1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1</v>
      </c>
      <c r="AQ735">
        <v>0</v>
      </c>
      <c r="AR735">
        <v>0</v>
      </c>
      <c r="AS735" t="s">
        <v>3</v>
      </c>
      <c r="AT735">
        <v>3.83</v>
      </c>
      <c r="AU735" t="s">
        <v>330</v>
      </c>
      <c r="AV735">
        <v>1</v>
      </c>
      <c r="AW735">
        <v>2</v>
      </c>
      <c r="AX735">
        <v>47639783</v>
      </c>
      <c r="AY735">
        <v>1</v>
      </c>
      <c r="AZ735">
        <v>0</v>
      </c>
      <c r="BA735">
        <v>741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Y735*Source!I350</f>
        <v>5.0145232499999999</v>
      </c>
      <c r="CY735">
        <f>AD735</f>
        <v>9.07</v>
      </c>
      <c r="CZ735">
        <f>AH735</f>
        <v>9.07</v>
      </c>
      <c r="DA735">
        <f>AL735</f>
        <v>1</v>
      </c>
      <c r="DB735">
        <f>ROUND((((ROUND(AT735*CZ735,2)*1.1*2)*1.15)*1.15),6)</f>
        <v>101.07603</v>
      </c>
      <c r="DC735">
        <f>ROUND((((ROUND(AT735*AG735,2)*1.1*2)*1.15)*1.15),6)</f>
        <v>0</v>
      </c>
    </row>
    <row r="736" spans="1:107" x14ac:dyDescent="0.2">
      <c r="A736">
        <f>ROW(Source!A350)</f>
        <v>350</v>
      </c>
      <c r="B736">
        <v>47636896</v>
      </c>
      <c r="C736">
        <v>47639773</v>
      </c>
      <c r="D736">
        <v>37064876</v>
      </c>
      <c r="E736">
        <v>1</v>
      </c>
      <c r="F736">
        <v>1</v>
      </c>
      <c r="G736">
        <v>1</v>
      </c>
      <c r="H736">
        <v>1</v>
      </c>
      <c r="I736" t="s">
        <v>771</v>
      </c>
      <c r="J736" t="s">
        <v>3</v>
      </c>
      <c r="K736" t="s">
        <v>772</v>
      </c>
      <c r="L736">
        <v>1191</v>
      </c>
      <c r="N736">
        <v>1013</v>
      </c>
      <c r="O736" t="s">
        <v>770</v>
      </c>
      <c r="P736" t="s">
        <v>770</v>
      </c>
      <c r="Q736">
        <v>1</v>
      </c>
      <c r="W736">
        <v>0</v>
      </c>
      <c r="X736">
        <v>-1417349443</v>
      </c>
      <c r="Y736">
        <v>0.02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0.02</v>
      </c>
      <c r="AU736" t="s">
        <v>3</v>
      </c>
      <c r="AV736">
        <v>2</v>
      </c>
      <c r="AW736">
        <v>2</v>
      </c>
      <c r="AX736">
        <v>47639784</v>
      </c>
      <c r="AY736">
        <v>1</v>
      </c>
      <c r="AZ736">
        <v>2048</v>
      </c>
      <c r="BA736">
        <v>742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Y736*Source!I350</f>
        <v>9.0000000000000011E-3</v>
      </c>
      <c r="CY736">
        <f>AD736</f>
        <v>0</v>
      </c>
      <c r="CZ736">
        <f>AH736</f>
        <v>0</v>
      </c>
      <c r="DA736">
        <f>AL736</f>
        <v>1</v>
      </c>
      <c r="DB736">
        <f>ROUND(ROUND(AT736*CZ736,2),6)</f>
        <v>0</v>
      </c>
      <c r="DC736">
        <f>ROUND(ROUND(AT736*AG736,2),6)</f>
        <v>0</v>
      </c>
    </row>
    <row r="737" spans="1:107" x14ac:dyDescent="0.2">
      <c r="A737">
        <f>ROW(Source!A350)</f>
        <v>350</v>
      </c>
      <c r="B737">
        <v>47636896</v>
      </c>
      <c r="C737">
        <v>47639773</v>
      </c>
      <c r="D737">
        <v>36882356</v>
      </c>
      <c r="E737">
        <v>1</v>
      </c>
      <c r="F737">
        <v>1</v>
      </c>
      <c r="G737">
        <v>1</v>
      </c>
      <c r="H737">
        <v>2</v>
      </c>
      <c r="I737" t="s">
        <v>941</v>
      </c>
      <c r="J737" t="s">
        <v>942</v>
      </c>
      <c r="K737" t="s">
        <v>943</v>
      </c>
      <c r="L737">
        <v>1368</v>
      </c>
      <c r="N737">
        <v>1011</v>
      </c>
      <c r="O737" t="s">
        <v>776</v>
      </c>
      <c r="P737" t="s">
        <v>776</v>
      </c>
      <c r="Q737">
        <v>1</v>
      </c>
      <c r="W737">
        <v>0</v>
      </c>
      <c r="X737">
        <v>1047452784</v>
      </c>
      <c r="Y737">
        <v>3.1625E-2</v>
      </c>
      <c r="AA737">
        <v>0</v>
      </c>
      <c r="AB737">
        <v>1.7</v>
      </c>
      <c r="AC737">
        <v>0</v>
      </c>
      <c r="AD737">
        <v>0</v>
      </c>
      <c r="AE737">
        <v>0</v>
      </c>
      <c r="AF737">
        <v>1.7</v>
      </c>
      <c r="AG737">
        <v>0</v>
      </c>
      <c r="AH737">
        <v>0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3</v>
      </c>
      <c r="AT737">
        <v>0.01</v>
      </c>
      <c r="AU737" t="s">
        <v>329</v>
      </c>
      <c r="AV737">
        <v>0</v>
      </c>
      <c r="AW737">
        <v>2</v>
      </c>
      <c r="AX737">
        <v>47639785</v>
      </c>
      <c r="AY737">
        <v>1</v>
      </c>
      <c r="AZ737">
        <v>0</v>
      </c>
      <c r="BA737">
        <v>743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Y737*Source!I350</f>
        <v>1.4231250000000001E-2</v>
      </c>
      <c r="CY737">
        <f>AB737</f>
        <v>1.7</v>
      </c>
      <c r="CZ737">
        <f>AF737</f>
        <v>1.7</v>
      </c>
      <c r="DA737">
        <f>AJ737</f>
        <v>1</v>
      </c>
      <c r="DB737">
        <f>ROUND((((ROUND(AT737*CZ737,2)*1.1*2)*1.25)*1.15),6)</f>
        <v>6.3250000000000001E-2</v>
      </c>
      <c r="DC737">
        <f>ROUND((((ROUND(AT737*AG737,2)*1.1*2)*1.25)*1.15),6)</f>
        <v>0</v>
      </c>
    </row>
    <row r="738" spans="1:107" x14ac:dyDescent="0.2">
      <c r="A738">
        <f>ROW(Source!A350)</f>
        <v>350</v>
      </c>
      <c r="B738">
        <v>47636896</v>
      </c>
      <c r="C738">
        <v>47639773</v>
      </c>
      <c r="D738">
        <v>36882383</v>
      </c>
      <c r="E738">
        <v>1</v>
      </c>
      <c r="F738">
        <v>1</v>
      </c>
      <c r="G738">
        <v>1</v>
      </c>
      <c r="H738">
        <v>2</v>
      </c>
      <c r="I738" t="s">
        <v>944</v>
      </c>
      <c r="J738" t="s">
        <v>945</v>
      </c>
      <c r="K738" t="s">
        <v>946</v>
      </c>
      <c r="L738">
        <v>1368</v>
      </c>
      <c r="N738">
        <v>1011</v>
      </c>
      <c r="O738" t="s">
        <v>776</v>
      </c>
      <c r="P738" t="s">
        <v>776</v>
      </c>
      <c r="Q738">
        <v>1</v>
      </c>
      <c r="W738">
        <v>0</v>
      </c>
      <c r="X738">
        <v>-665367104</v>
      </c>
      <c r="Y738">
        <v>3.1625E-2</v>
      </c>
      <c r="AA738">
        <v>0</v>
      </c>
      <c r="AB738">
        <v>89.99</v>
      </c>
      <c r="AC738">
        <v>10.06</v>
      </c>
      <c r="AD738">
        <v>0</v>
      </c>
      <c r="AE738">
        <v>0</v>
      </c>
      <c r="AF738">
        <v>89.99</v>
      </c>
      <c r="AG738">
        <v>10.06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3</v>
      </c>
      <c r="AT738">
        <v>0.01</v>
      </c>
      <c r="AU738" t="s">
        <v>329</v>
      </c>
      <c r="AV738">
        <v>0</v>
      </c>
      <c r="AW738">
        <v>2</v>
      </c>
      <c r="AX738">
        <v>47639786</v>
      </c>
      <c r="AY738">
        <v>1</v>
      </c>
      <c r="AZ738">
        <v>0</v>
      </c>
      <c r="BA738">
        <v>744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Y738*Source!I350</f>
        <v>1.4231250000000001E-2</v>
      </c>
      <c r="CY738">
        <f>AB738</f>
        <v>89.99</v>
      </c>
      <c r="CZ738">
        <f>AF738</f>
        <v>89.99</v>
      </c>
      <c r="DA738">
        <f>AJ738</f>
        <v>1</v>
      </c>
      <c r="DB738">
        <f>ROUND((((ROUND(AT738*CZ738,2)*1.1*2)*1.25)*1.15),6)</f>
        <v>2.8462499999999999</v>
      </c>
      <c r="DC738">
        <f>ROUND((((ROUND(AT738*AG738,2)*1.1*2)*1.25)*1.15),6)</f>
        <v>0.31624999999999998</v>
      </c>
    </row>
    <row r="739" spans="1:107" x14ac:dyDescent="0.2">
      <c r="A739">
        <f>ROW(Source!A350)</f>
        <v>350</v>
      </c>
      <c r="B739">
        <v>47636896</v>
      </c>
      <c r="C739">
        <v>47639773</v>
      </c>
      <c r="D739">
        <v>36883554</v>
      </c>
      <c r="E739">
        <v>1</v>
      </c>
      <c r="F739">
        <v>1</v>
      </c>
      <c r="G739">
        <v>1</v>
      </c>
      <c r="H739">
        <v>2</v>
      </c>
      <c r="I739" t="s">
        <v>780</v>
      </c>
      <c r="J739" t="s">
        <v>781</v>
      </c>
      <c r="K739" t="s">
        <v>782</v>
      </c>
      <c r="L739">
        <v>1368</v>
      </c>
      <c r="N739">
        <v>1011</v>
      </c>
      <c r="O739" t="s">
        <v>776</v>
      </c>
      <c r="P739" t="s">
        <v>776</v>
      </c>
      <c r="Q739">
        <v>1</v>
      </c>
      <c r="W739">
        <v>0</v>
      </c>
      <c r="X739">
        <v>1372534845</v>
      </c>
      <c r="Y739">
        <v>3.1625E-2</v>
      </c>
      <c r="AA739">
        <v>0</v>
      </c>
      <c r="AB739">
        <v>65.709999999999994</v>
      </c>
      <c r="AC739">
        <v>11.6</v>
      </c>
      <c r="AD739">
        <v>0</v>
      </c>
      <c r="AE739">
        <v>0</v>
      </c>
      <c r="AF739">
        <v>65.709999999999994</v>
      </c>
      <c r="AG739">
        <v>11.6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3</v>
      </c>
      <c r="AT739">
        <v>0.01</v>
      </c>
      <c r="AU739" t="s">
        <v>329</v>
      </c>
      <c r="AV739">
        <v>0</v>
      </c>
      <c r="AW739">
        <v>2</v>
      </c>
      <c r="AX739">
        <v>47639787</v>
      </c>
      <c r="AY739">
        <v>1</v>
      </c>
      <c r="AZ739">
        <v>0</v>
      </c>
      <c r="BA739">
        <v>745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Y739*Source!I350</f>
        <v>1.4231250000000001E-2</v>
      </c>
      <c r="CY739">
        <f>AB739</f>
        <v>65.709999999999994</v>
      </c>
      <c r="CZ739">
        <f>AF739</f>
        <v>65.709999999999994</v>
      </c>
      <c r="DA739">
        <f>AJ739</f>
        <v>1</v>
      </c>
      <c r="DB739">
        <f>ROUND((((ROUND(AT739*CZ739,2)*1.1*2)*1.25)*1.15),6)</f>
        <v>2.08725</v>
      </c>
      <c r="DC739">
        <f>ROUND((((ROUND(AT739*AG739,2)*1.1*2)*1.25)*1.15),6)</f>
        <v>0.3795</v>
      </c>
    </row>
    <row r="740" spans="1:107" x14ac:dyDescent="0.2">
      <c r="A740">
        <f>ROW(Source!A350)</f>
        <v>350</v>
      </c>
      <c r="B740">
        <v>47636896</v>
      </c>
      <c r="C740">
        <v>47639773</v>
      </c>
      <c r="D740">
        <v>36884416</v>
      </c>
      <c r="E740">
        <v>1</v>
      </c>
      <c r="F740">
        <v>1</v>
      </c>
      <c r="G740">
        <v>1</v>
      </c>
      <c r="H740">
        <v>2</v>
      </c>
      <c r="I740" t="s">
        <v>947</v>
      </c>
      <c r="J740" t="s">
        <v>948</v>
      </c>
      <c r="K740" t="s">
        <v>949</v>
      </c>
      <c r="L740">
        <v>1368</v>
      </c>
      <c r="N740">
        <v>1011</v>
      </c>
      <c r="O740" t="s">
        <v>776</v>
      </c>
      <c r="P740" t="s">
        <v>776</v>
      </c>
      <c r="Q740">
        <v>1</v>
      </c>
      <c r="W740">
        <v>0</v>
      </c>
      <c r="X740">
        <v>271748449</v>
      </c>
      <c r="Y740">
        <v>2.055625</v>
      </c>
      <c r="AA740">
        <v>0</v>
      </c>
      <c r="AB740">
        <v>6.82</v>
      </c>
      <c r="AC740">
        <v>0</v>
      </c>
      <c r="AD740">
        <v>0</v>
      </c>
      <c r="AE740">
        <v>0</v>
      </c>
      <c r="AF740">
        <v>6.82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3</v>
      </c>
      <c r="AT740">
        <v>0.65</v>
      </c>
      <c r="AU740" t="s">
        <v>329</v>
      </c>
      <c r="AV740">
        <v>0</v>
      </c>
      <c r="AW740">
        <v>2</v>
      </c>
      <c r="AX740">
        <v>47639788</v>
      </c>
      <c r="AY740">
        <v>1</v>
      </c>
      <c r="AZ740">
        <v>0</v>
      </c>
      <c r="BA740">
        <v>746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Y740*Source!I350</f>
        <v>0.92503125000000008</v>
      </c>
      <c r="CY740">
        <f>AB740</f>
        <v>6.82</v>
      </c>
      <c r="CZ740">
        <f>AF740</f>
        <v>6.82</v>
      </c>
      <c r="DA740">
        <f>AJ740</f>
        <v>1</v>
      </c>
      <c r="DB740">
        <f>ROUND((((ROUND(AT740*CZ740,2)*1.1*2)*1.25)*1.15),6)</f>
        <v>14.009874999999999</v>
      </c>
      <c r="DC740">
        <f>ROUND((((ROUND(AT740*AG740,2)*1.1*2)*1.25)*1.15),6)</f>
        <v>0</v>
      </c>
    </row>
    <row r="741" spans="1:107" x14ac:dyDescent="0.2">
      <c r="A741">
        <f>ROW(Source!A350)</f>
        <v>350</v>
      </c>
      <c r="B741">
        <v>47636896</v>
      </c>
      <c r="C741">
        <v>47639773</v>
      </c>
      <c r="D741">
        <v>36838546</v>
      </c>
      <c r="E741">
        <v>1</v>
      </c>
      <c r="F741">
        <v>1</v>
      </c>
      <c r="G741">
        <v>1</v>
      </c>
      <c r="H741">
        <v>3</v>
      </c>
      <c r="I741" t="s">
        <v>238</v>
      </c>
      <c r="J741" t="s">
        <v>240</v>
      </c>
      <c r="K741" t="s">
        <v>239</v>
      </c>
      <c r="L741">
        <v>1348</v>
      </c>
      <c r="N741">
        <v>1009</v>
      </c>
      <c r="O741" t="s">
        <v>19</v>
      </c>
      <c r="P741" t="s">
        <v>19</v>
      </c>
      <c r="Q741">
        <v>1000</v>
      </c>
      <c r="W741">
        <v>1</v>
      </c>
      <c r="X741">
        <v>314961973</v>
      </c>
      <c r="Y741">
        <v>-4.1800000000000004E-2</v>
      </c>
      <c r="AA741">
        <v>14312.87</v>
      </c>
      <c r="AB741">
        <v>0</v>
      </c>
      <c r="AC741">
        <v>0</v>
      </c>
      <c r="AD741">
        <v>0</v>
      </c>
      <c r="AE741">
        <v>14312.87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3</v>
      </c>
      <c r="AT741">
        <v>-1.9E-2</v>
      </c>
      <c r="AU741" t="s">
        <v>230</v>
      </c>
      <c r="AV741">
        <v>0</v>
      </c>
      <c r="AW741">
        <v>2</v>
      </c>
      <c r="AX741">
        <v>47639789</v>
      </c>
      <c r="AY741">
        <v>1</v>
      </c>
      <c r="AZ741">
        <v>6144</v>
      </c>
      <c r="BA741">
        <v>747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Y741*Source!I350</f>
        <v>-1.8810000000000004E-2</v>
      </c>
      <c r="CY741">
        <f>AA741</f>
        <v>14312.87</v>
      </c>
      <c r="CZ741">
        <f>AE741</f>
        <v>14312.87</v>
      </c>
      <c r="DA741">
        <f>AI741</f>
        <v>1</v>
      </c>
      <c r="DB741">
        <f>ROUND((ROUND(AT741*CZ741,2)*1.1*2),6)</f>
        <v>-598.26800000000003</v>
      </c>
      <c r="DC741">
        <f>ROUND((ROUND(AT741*AG741,2)*1.1*2),6)</f>
        <v>0</v>
      </c>
    </row>
    <row r="742" spans="1:107" x14ac:dyDescent="0.2">
      <c r="A742">
        <f>ROW(Source!A350)</f>
        <v>350</v>
      </c>
      <c r="B742">
        <v>47636896</v>
      </c>
      <c r="C742">
        <v>47639773</v>
      </c>
      <c r="D742">
        <v>36838551</v>
      </c>
      <c r="E742">
        <v>1</v>
      </c>
      <c r="F742">
        <v>1</v>
      </c>
      <c r="G742">
        <v>1</v>
      </c>
      <c r="H742">
        <v>3</v>
      </c>
      <c r="I742" t="s">
        <v>234</v>
      </c>
      <c r="J742" t="s">
        <v>236</v>
      </c>
      <c r="K742" t="s">
        <v>235</v>
      </c>
      <c r="L742">
        <v>1348</v>
      </c>
      <c r="N742">
        <v>1009</v>
      </c>
      <c r="O742" t="s">
        <v>19</v>
      </c>
      <c r="P742" t="s">
        <v>19</v>
      </c>
      <c r="Q742">
        <v>1000</v>
      </c>
      <c r="W742">
        <v>0</v>
      </c>
      <c r="X742">
        <v>-1644319245</v>
      </c>
      <c r="Y742">
        <v>4.1800000000000004E-2</v>
      </c>
      <c r="AA742">
        <v>16303</v>
      </c>
      <c r="AB742">
        <v>0</v>
      </c>
      <c r="AC742">
        <v>0</v>
      </c>
      <c r="AD742">
        <v>0</v>
      </c>
      <c r="AE742">
        <v>16303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0</v>
      </c>
      <c r="AP742">
        <v>1</v>
      </c>
      <c r="AQ742">
        <v>0</v>
      </c>
      <c r="AR742">
        <v>0</v>
      </c>
      <c r="AS742" t="s">
        <v>3</v>
      </c>
      <c r="AT742">
        <v>1.9E-2</v>
      </c>
      <c r="AU742" t="s">
        <v>230</v>
      </c>
      <c r="AV742">
        <v>0</v>
      </c>
      <c r="AW742">
        <v>1</v>
      </c>
      <c r="AX742">
        <v>-1</v>
      </c>
      <c r="AY742">
        <v>0</v>
      </c>
      <c r="AZ742">
        <v>0</v>
      </c>
      <c r="BA742" t="s">
        <v>3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Y742*Source!I350</f>
        <v>1.8810000000000004E-2</v>
      </c>
      <c r="CY742">
        <f>AA742</f>
        <v>16303</v>
      </c>
      <c r="CZ742">
        <f>AE742</f>
        <v>16303</v>
      </c>
      <c r="DA742">
        <f>AI742</f>
        <v>1</v>
      </c>
      <c r="DB742">
        <f>ROUND((ROUND(AT742*CZ742,2)*1.1*2),6)</f>
        <v>681.47199999999998</v>
      </c>
      <c r="DC742">
        <f>ROUND((ROUND(AT742*AG742,2)*1.1*2),6)</f>
        <v>0</v>
      </c>
    </row>
    <row r="743" spans="1:107" x14ac:dyDescent="0.2">
      <c r="A743">
        <f>ROW(Source!A350)</f>
        <v>350</v>
      </c>
      <c r="B743">
        <v>47636896</v>
      </c>
      <c r="C743">
        <v>47639773</v>
      </c>
      <c r="D743">
        <v>36839186</v>
      </c>
      <c r="E743">
        <v>1</v>
      </c>
      <c r="F743">
        <v>1</v>
      </c>
      <c r="G743">
        <v>1</v>
      </c>
      <c r="H743">
        <v>3</v>
      </c>
      <c r="I743" t="s">
        <v>953</v>
      </c>
      <c r="J743" t="s">
        <v>954</v>
      </c>
      <c r="K743" t="s">
        <v>955</v>
      </c>
      <c r="L743">
        <v>1348</v>
      </c>
      <c r="N743">
        <v>1009</v>
      </c>
      <c r="O743" t="s">
        <v>19</v>
      </c>
      <c r="P743" t="s">
        <v>19</v>
      </c>
      <c r="Q743">
        <v>1000</v>
      </c>
      <c r="W743">
        <v>0</v>
      </c>
      <c r="X743">
        <v>-2124557522</v>
      </c>
      <c r="Y743">
        <v>3.0800000000000003E-3</v>
      </c>
      <c r="AA743">
        <v>6667</v>
      </c>
      <c r="AB743">
        <v>0</v>
      </c>
      <c r="AC743">
        <v>0</v>
      </c>
      <c r="AD743">
        <v>0</v>
      </c>
      <c r="AE743">
        <v>6667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3</v>
      </c>
      <c r="AT743">
        <v>1.4E-3</v>
      </c>
      <c r="AU743" t="s">
        <v>230</v>
      </c>
      <c r="AV743">
        <v>0</v>
      </c>
      <c r="AW743">
        <v>2</v>
      </c>
      <c r="AX743">
        <v>47639790</v>
      </c>
      <c r="AY743">
        <v>1</v>
      </c>
      <c r="AZ743">
        <v>0</v>
      </c>
      <c r="BA743">
        <v>748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Y743*Source!I350</f>
        <v>1.3860000000000001E-3</v>
      </c>
      <c r="CY743">
        <f>AA743</f>
        <v>6667</v>
      </c>
      <c r="CZ743">
        <f>AE743</f>
        <v>6667</v>
      </c>
      <c r="DA743">
        <f>AI743</f>
        <v>1</v>
      </c>
      <c r="DB743">
        <f>ROUND((ROUND(AT743*CZ743,2)*1.1*2),6)</f>
        <v>20.526</v>
      </c>
      <c r="DC743">
        <f>ROUND((ROUND(AT743*AG743,2)*1.1*2),6)</f>
        <v>0</v>
      </c>
    </row>
    <row r="744" spans="1:107" x14ac:dyDescent="0.2">
      <c r="A744">
        <f>ROW(Source!A351)</f>
        <v>351</v>
      </c>
      <c r="B744">
        <v>47641669</v>
      </c>
      <c r="C744">
        <v>47639773</v>
      </c>
      <c r="D744">
        <v>37064928</v>
      </c>
      <c r="E744">
        <v>1</v>
      </c>
      <c r="F744">
        <v>1</v>
      </c>
      <c r="G744">
        <v>1</v>
      </c>
      <c r="H744">
        <v>1</v>
      </c>
      <c r="I744" t="s">
        <v>823</v>
      </c>
      <c r="J744" t="s">
        <v>3</v>
      </c>
      <c r="K744" t="s">
        <v>824</v>
      </c>
      <c r="L744">
        <v>1191</v>
      </c>
      <c r="N744">
        <v>1013</v>
      </c>
      <c r="O744" t="s">
        <v>770</v>
      </c>
      <c r="P744" t="s">
        <v>770</v>
      </c>
      <c r="Q744">
        <v>1</v>
      </c>
      <c r="W744">
        <v>0</v>
      </c>
      <c r="X744">
        <v>145020957</v>
      </c>
      <c r="Y744">
        <v>11.143384999999999</v>
      </c>
      <c r="AA744">
        <v>0</v>
      </c>
      <c r="AB744">
        <v>0</v>
      </c>
      <c r="AC744">
        <v>0</v>
      </c>
      <c r="AD744">
        <v>9.07</v>
      </c>
      <c r="AE744">
        <v>0</v>
      </c>
      <c r="AF744">
        <v>0</v>
      </c>
      <c r="AG744">
        <v>0</v>
      </c>
      <c r="AH744">
        <v>9.07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1</v>
      </c>
      <c r="AQ744">
        <v>0</v>
      </c>
      <c r="AR744">
        <v>0</v>
      </c>
      <c r="AS744" t="s">
        <v>3</v>
      </c>
      <c r="AT744">
        <v>3.83</v>
      </c>
      <c r="AU744" t="s">
        <v>330</v>
      </c>
      <c r="AV744">
        <v>1</v>
      </c>
      <c r="AW744">
        <v>2</v>
      </c>
      <c r="AX744">
        <v>47639783</v>
      </c>
      <c r="AY744">
        <v>1</v>
      </c>
      <c r="AZ744">
        <v>0</v>
      </c>
      <c r="BA744">
        <v>749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Y744*Source!I351</f>
        <v>5.0145232499999999</v>
      </c>
      <c r="CY744">
        <f>AD744</f>
        <v>9.07</v>
      </c>
      <c r="CZ744">
        <f>AH744</f>
        <v>9.07</v>
      </c>
      <c r="DA744">
        <f>AL744</f>
        <v>1</v>
      </c>
      <c r="DB744">
        <f>ROUND((((ROUND(AT744*CZ744,2)*1.1*2)*1.15)*1.15),6)</f>
        <v>101.07603</v>
      </c>
      <c r="DC744">
        <f>ROUND((((ROUND(AT744*AG744,2)*1.1*2)*1.15)*1.15),6)</f>
        <v>0</v>
      </c>
    </row>
    <row r="745" spans="1:107" x14ac:dyDescent="0.2">
      <c r="A745">
        <f>ROW(Source!A351)</f>
        <v>351</v>
      </c>
      <c r="B745">
        <v>47641669</v>
      </c>
      <c r="C745">
        <v>47639773</v>
      </c>
      <c r="D745">
        <v>37064876</v>
      </c>
      <c r="E745">
        <v>1</v>
      </c>
      <c r="F745">
        <v>1</v>
      </c>
      <c r="G745">
        <v>1</v>
      </c>
      <c r="H745">
        <v>1</v>
      </c>
      <c r="I745" t="s">
        <v>771</v>
      </c>
      <c r="J745" t="s">
        <v>3</v>
      </c>
      <c r="K745" t="s">
        <v>772</v>
      </c>
      <c r="L745">
        <v>1191</v>
      </c>
      <c r="N745">
        <v>1013</v>
      </c>
      <c r="O745" t="s">
        <v>770</v>
      </c>
      <c r="P745" t="s">
        <v>770</v>
      </c>
      <c r="Q745">
        <v>1</v>
      </c>
      <c r="W745">
        <v>0</v>
      </c>
      <c r="X745">
        <v>-1417349443</v>
      </c>
      <c r="Y745">
        <v>0.02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3</v>
      </c>
      <c r="AT745">
        <v>0.02</v>
      </c>
      <c r="AU745" t="s">
        <v>3</v>
      </c>
      <c r="AV745">
        <v>2</v>
      </c>
      <c r="AW745">
        <v>2</v>
      </c>
      <c r="AX745">
        <v>47639784</v>
      </c>
      <c r="AY745">
        <v>1</v>
      </c>
      <c r="AZ745">
        <v>2048</v>
      </c>
      <c r="BA745">
        <v>750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Y745*Source!I351</f>
        <v>9.0000000000000011E-3</v>
      </c>
      <c r="CY745">
        <f>AD745</f>
        <v>0</v>
      </c>
      <c r="CZ745">
        <f>AH745</f>
        <v>0</v>
      </c>
      <c r="DA745">
        <f>AL745</f>
        <v>1</v>
      </c>
      <c r="DB745">
        <f>ROUND(ROUND(AT745*CZ745,2),6)</f>
        <v>0</v>
      </c>
      <c r="DC745">
        <f>ROUND(ROUND(AT745*AG745,2),6)</f>
        <v>0</v>
      </c>
    </row>
    <row r="746" spans="1:107" x14ac:dyDescent="0.2">
      <c r="A746">
        <f>ROW(Source!A351)</f>
        <v>351</v>
      </c>
      <c r="B746">
        <v>47641669</v>
      </c>
      <c r="C746">
        <v>47639773</v>
      </c>
      <c r="D746">
        <v>36882356</v>
      </c>
      <c r="E746">
        <v>1</v>
      </c>
      <c r="F746">
        <v>1</v>
      </c>
      <c r="G746">
        <v>1</v>
      </c>
      <c r="H746">
        <v>2</v>
      </c>
      <c r="I746" t="s">
        <v>941</v>
      </c>
      <c r="J746" t="s">
        <v>942</v>
      </c>
      <c r="K746" t="s">
        <v>943</v>
      </c>
      <c r="L746">
        <v>1368</v>
      </c>
      <c r="N746">
        <v>1011</v>
      </c>
      <c r="O746" t="s">
        <v>776</v>
      </c>
      <c r="P746" t="s">
        <v>776</v>
      </c>
      <c r="Q746">
        <v>1</v>
      </c>
      <c r="W746">
        <v>0</v>
      </c>
      <c r="X746">
        <v>1047452784</v>
      </c>
      <c r="Y746">
        <v>3.1625E-2</v>
      </c>
      <c r="AA746">
        <v>0</v>
      </c>
      <c r="AB746">
        <v>1.7</v>
      </c>
      <c r="AC746">
        <v>0</v>
      </c>
      <c r="AD746">
        <v>0</v>
      </c>
      <c r="AE746">
        <v>0</v>
      </c>
      <c r="AF746">
        <v>1.7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3</v>
      </c>
      <c r="AT746">
        <v>0.01</v>
      </c>
      <c r="AU746" t="s">
        <v>329</v>
      </c>
      <c r="AV746">
        <v>0</v>
      </c>
      <c r="AW746">
        <v>2</v>
      </c>
      <c r="AX746">
        <v>47639785</v>
      </c>
      <c r="AY746">
        <v>1</v>
      </c>
      <c r="AZ746">
        <v>0</v>
      </c>
      <c r="BA746">
        <v>751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Y746*Source!I351</f>
        <v>1.4231250000000001E-2</v>
      </c>
      <c r="CY746">
        <f>AB746</f>
        <v>1.7</v>
      </c>
      <c r="CZ746">
        <f>AF746</f>
        <v>1.7</v>
      </c>
      <c r="DA746">
        <f>AJ746</f>
        <v>1</v>
      </c>
      <c r="DB746">
        <f>ROUND((((ROUND(AT746*CZ746,2)*1.1*2)*1.25)*1.15),6)</f>
        <v>6.3250000000000001E-2</v>
      </c>
      <c r="DC746">
        <f>ROUND((((ROUND(AT746*AG746,2)*1.1*2)*1.25)*1.15),6)</f>
        <v>0</v>
      </c>
    </row>
    <row r="747" spans="1:107" x14ac:dyDescent="0.2">
      <c r="A747">
        <f>ROW(Source!A351)</f>
        <v>351</v>
      </c>
      <c r="B747">
        <v>47641669</v>
      </c>
      <c r="C747">
        <v>47639773</v>
      </c>
      <c r="D747">
        <v>36882383</v>
      </c>
      <c r="E747">
        <v>1</v>
      </c>
      <c r="F747">
        <v>1</v>
      </c>
      <c r="G747">
        <v>1</v>
      </c>
      <c r="H747">
        <v>2</v>
      </c>
      <c r="I747" t="s">
        <v>944</v>
      </c>
      <c r="J747" t="s">
        <v>945</v>
      </c>
      <c r="K747" t="s">
        <v>946</v>
      </c>
      <c r="L747">
        <v>1368</v>
      </c>
      <c r="N747">
        <v>1011</v>
      </c>
      <c r="O747" t="s">
        <v>776</v>
      </c>
      <c r="P747" t="s">
        <v>776</v>
      </c>
      <c r="Q747">
        <v>1</v>
      </c>
      <c r="W747">
        <v>0</v>
      </c>
      <c r="X747">
        <v>-665367104</v>
      </c>
      <c r="Y747">
        <v>3.1625E-2</v>
      </c>
      <c r="AA747">
        <v>0</v>
      </c>
      <c r="AB747">
        <v>89.99</v>
      </c>
      <c r="AC747">
        <v>10.06</v>
      </c>
      <c r="AD747">
        <v>0</v>
      </c>
      <c r="AE747">
        <v>0</v>
      </c>
      <c r="AF747">
        <v>89.99</v>
      </c>
      <c r="AG747">
        <v>10.06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3</v>
      </c>
      <c r="AT747">
        <v>0.01</v>
      </c>
      <c r="AU747" t="s">
        <v>329</v>
      </c>
      <c r="AV747">
        <v>0</v>
      </c>
      <c r="AW747">
        <v>2</v>
      </c>
      <c r="AX747">
        <v>47639786</v>
      </c>
      <c r="AY747">
        <v>1</v>
      </c>
      <c r="AZ747">
        <v>0</v>
      </c>
      <c r="BA747">
        <v>752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Y747*Source!I351</f>
        <v>1.4231250000000001E-2</v>
      </c>
      <c r="CY747">
        <f>AB747</f>
        <v>89.99</v>
      </c>
      <c r="CZ747">
        <f>AF747</f>
        <v>89.99</v>
      </c>
      <c r="DA747">
        <f>AJ747</f>
        <v>1</v>
      </c>
      <c r="DB747">
        <f>ROUND((((ROUND(AT747*CZ747,2)*1.1*2)*1.25)*1.15),6)</f>
        <v>2.8462499999999999</v>
      </c>
      <c r="DC747">
        <f>ROUND((((ROUND(AT747*AG747,2)*1.1*2)*1.25)*1.15),6)</f>
        <v>0.31624999999999998</v>
      </c>
    </row>
    <row r="748" spans="1:107" x14ac:dyDescent="0.2">
      <c r="A748">
        <f>ROW(Source!A351)</f>
        <v>351</v>
      </c>
      <c r="B748">
        <v>47641669</v>
      </c>
      <c r="C748">
        <v>47639773</v>
      </c>
      <c r="D748">
        <v>36883554</v>
      </c>
      <c r="E748">
        <v>1</v>
      </c>
      <c r="F748">
        <v>1</v>
      </c>
      <c r="G748">
        <v>1</v>
      </c>
      <c r="H748">
        <v>2</v>
      </c>
      <c r="I748" t="s">
        <v>780</v>
      </c>
      <c r="J748" t="s">
        <v>781</v>
      </c>
      <c r="K748" t="s">
        <v>782</v>
      </c>
      <c r="L748">
        <v>1368</v>
      </c>
      <c r="N748">
        <v>1011</v>
      </c>
      <c r="O748" t="s">
        <v>776</v>
      </c>
      <c r="P748" t="s">
        <v>776</v>
      </c>
      <c r="Q748">
        <v>1</v>
      </c>
      <c r="W748">
        <v>0</v>
      </c>
      <c r="X748">
        <v>1372534845</v>
      </c>
      <c r="Y748">
        <v>3.1625E-2</v>
      </c>
      <c r="AA748">
        <v>0</v>
      </c>
      <c r="AB748">
        <v>65.709999999999994</v>
      </c>
      <c r="AC748">
        <v>11.6</v>
      </c>
      <c r="AD748">
        <v>0</v>
      </c>
      <c r="AE748">
        <v>0</v>
      </c>
      <c r="AF748">
        <v>65.709999999999994</v>
      </c>
      <c r="AG748">
        <v>11.6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3</v>
      </c>
      <c r="AT748">
        <v>0.01</v>
      </c>
      <c r="AU748" t="s">
        <v>329</v>
      </c>
      <c r="AV748">
        <v>0</v>
      </c>
      <c r="AW748">
        <v>2</v>
      </c>
      <c r="AX748">
        <v>47639787</v>
      </c>
      <c r="AY748">
        <v>1</v>
      </c>
      <c r="AZ748">
        <v>0</v>
      </c>
      <c r="BA748">
        <v>753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Y748*Source!I351</f>
        <v>1.4231250000000001E-2</v>
      </c>
      <c r="CY748">
        <f>AB748</f>
        <v>65.709999999999994</v>
      </c>
      <c r="CZ748">
        <f>AF748</f>
        <v>65.709999999999994</v>
      </c>
      <c r="DA748">
        <f>AJ748</f>
        <v>1</v>
      </c>
      <c r="DB748">
        <f>ROUND((((ROUND(AT748*CZ748,2)*1.1*2)*1.25)*1.15),6)</f>
        <v>2.08725</v>
      </c>
      <c r="DC748">
        <f>ROUND((((ROUND(AT748*AG748,2)*1.1*2)*1.25)*1.15),6)</f>
        <v>0.3795</v>
      </c>
    </row>
    <row r="749" spans="1:107" x14ac:dyDescent="0.2">
      <c r="A749">
        <f>ROW(Source!A351)</f>
        <v>351</v>
      </c>
      <c r="B749">
        <v>47641669</v>
      </c>
      <c r="C749">
        <v>47639773</v>
      </c>
      <c r="D749">
        <v>36884416</v>
      </c>
      <c r="E749">
        <v>1</v>
      </c>
      <c r="F749">
        <v>1</v>
      </c>
      <c r="G749">
        <v>1</v>
      </c>
      <c r="H749">
        <v>2</v>
      </c>
      <c r="I749" t="s">
        <v>947</v>
      </c>
      <c r="J749" t="s">
        <v>948</v>
      </c>
      <c r="K749" t="s">
        <v>949</v>
      </c>
      <c r="L749">
        <v>1368</v>
      </c>
      <c r="N749">
        <v>1011</v>
      </c>
      <c r="O749" t="s">
        <v>776</v>
      </c>
      <c r="P749" t="s">
        <v>776</v>
      </c>
      <c r="Q749">
        <v>1</v>
      </c>
      <c r="W749">
        <v>0</v>
      </c>
      <c r="X749">
        <v>271748449</v>
      </c>
      <c r="Y749">
        <v>2.055625</v>
      </c>
      <c r="AA749">
        <v>0</v>
      </c>
      <c r="AB749">
        <v>6.82</v>
      </c>
      <c r="AC749">
        <v>0</v>
      </c>
      <c r="AD749">
        <v>0</v>
      </c>
      <c r="AE749">
        <v>0</v>
      </c>
      <c r="AF749">
        <v>6.82</v>
      </c>
      <c r="AG749">
        <v>0</v>
      </c>
      <c r="AH749">
        <v>0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3</v>
      </c>
      <c r="AT749">
        <v>0.65</v>
      </c>
      <c r="AU749" t="s">
        <v>329</v>
      </c>
      <c r="AV749">
        <v>0</v>
      </c>
      <c r="AW749">
        <v>2</v>
      </c>
      <c r="AX749">
        <v>47639788</v>
      </c>
      <c r="AY749">
        <v>1</v>
      </c>
      <c r="AZ749">
        <v>0</v>
      </c>
      <c r="BA749">
        <v>754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Y749*Source!I351</f>
        <v>0.92503125000000008</v>
      </c>
      <c r="CY749">
        <f>AB749</f>
        <v>6.82</v>
      </c>
      <c r="CZ749">
        <f>AF749</f>
        <v>6.82</v>
      </c>
      <c r="DA749">
        <f>AJ749</f>
        <v>1</v>
      </c>
      <c r="DB749">
        <f>ROUND((((ROUND(AT749*CZ749,2)*1.1*2)*1.25)*1.15),6)</f>
        <v>14.009874999999999</v>
      </c>
      <c r="DC749">
        <f>ROUND((((ROUND(AT749*AG749,2)*1.1*2)*1.25)*1.15),6)</f>
        <v>0</v>
      </c>
    </row>
    <row r="750" spans="1:107" x14ac:dyDescent="0.2">
      <c r="A750">
        <f>ROW(Source!A351)</f>
        <v>351</v>
      </c>
      <c r="B750">
        <v>47641669</v>
      </c>
      <c r="C750">
        <v>47639773</v>
      </c>
      <c r="D750">
        <v>36838546</v>
      </c>
      <c r="E750">
        <v>1</v>
      </c>
      <c r="F750">
        <v>1</v>
      </c>
      <c r="G750">
        <v>1</v>
      </c>
      <c r="H750">
        <v>3</v>
      </c>
      <c r="I750" t="s">
        <v>238</v>
      </c>
      <c r="J750" t="s">
        <v>240</v>
      </c>
      <c r="K750" t="s">
        <v>239</v>
      </c>
      <c r="L750">
        <v>1348</v>
      </c>
      <c r="N750">
        <v>1009</v>
      </c>
      <c r="O750" t="s">
        <v>19</v>
      </c>
      <c r="P750" t="s">
        <v>19</v>
      </c>
      <c r="Q750">
        <v>1000</v>
      </c>
      <c r="W750">
        <v>1</v>
      </c>
      <c r="X750">
        <v>314961973</v>
      </c>
      <c r="Y750">
        <v>-4.1800000000000004E-2</v>
      </c>
      <c r="AA750">
        <v>14312.87</v>
      </c>
      <c r="AB750">
        <v>0</v>
      </c>
      <c r="AC750">
        <v>0</v>
      </c>
      <c r="AD750">
        <v>0</v>
      </c>
      <c r="AE750">
        <v>14312.87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3</v>
      </c>
      <c r="AT750">
        <v>-1.9E-2</v>
      </c>
      <c r="AU750" t="s">
        <v>230</v>
      </c>
      <c r="AV750">
        <v>0</v>
      </c>
      <c r="AW750">
        <v>2</v>
      </c>
      <c r="AX750">
        <v>47639789</v>
      </c>
      <c r="AY750">
        <v>1</v>
      </c>
      <c r="AZ750">
        <v>6144</v>
      </c>
      <c r="BA750">
        <v>755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Y750*Source!I351</f>
        <v>-1.8810000000000004E-2</v>
      </c>
      <c r="CY750">
        <f>AA750</f>
        <v>14312.87</v>
      </c>
      <c r="CZ750">
        <f>AE750</f>
        <v>14312.87</v>
      </c>
      <c r="DA750">
        <f>AI750</f>
        <v>1</v>
      </c>
      <c r="DB750">
        <f>ROUND((ROUND(AT750*CZ750,2)*1.1*2),6)</f>
        <v>-598.26800000000003</v>
      </c>
      <c r="DC750">
        <f>ROUND((ROUND(AT750*AG750,2)*1.1*2),6)</f>
        <v>0</v>
      </c>
    </row>
    <row r="751" spans="1:107" x14ac:dyDescent="0.2">
      <c r="A751">
        <f>ROW(Source!A351)</f>
        <v>351</v>
      </c>
      <c r="B751">
        <v>47641669</v>
      </c>
      <c r="C751">
        <v>47639773</v>
      </c>
      <c r="D751">
        <v>36838551</v>
      </c>
      <c r="E751">
        <v>1</v>
      </c>
      <c r="F751">
        <v>1</v>
      </c>
      <c r="G751">
        <v>1</v>
      </c>
      <c r="H751">
        <v>3</v>
      </c>
      <c r="I751" t="s">
        <v>234</v>
      </c>
      <c r="J751" t="s">
        <v>236</v>
      </c>
      <c r="K751" t="s">
        <v>235</v>
      </c>
      <c r="L751">
        <v>1348</v>
      </c>
      <c r="N751">
        <v>1009</v>
      </c>
      <c r="O751" t="s">
        <v>19</v>
      </c>
      <c r="P751" t="s">
        <v>19</v>
      </c>
      <c r="Q751">
        <v>1000</v>
      </c>
      <c r="W751">
        <v>0</v>
      </c>
      <c r="X751">
        <v>-1644319245</v>
      </c>
      <c r="Y751">
        <v>4.1800000000000004E-2</v>
      </c>
      <c r="AA751">
        <v>16303</v>
      </c>
      <c r="AB751">
        <v>0</v>
      </c>
      <c r="AC751">
        <v>0</v>
      </c>
      <c r="AD751">
        <v>0</v>
      </c>
      <c r="AE751">
        <v>16303</v>
      </c>
      <c r="AF751">
        <v>0</v>
      </c>
      <c r="AG751">
        <v>0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0</v>
      </c>
      <c r="AP751">
        <v>1</v>
      </c>
      <c r="AQ751">
        <v>0</v>
      </c>
      <c r="AR751">
        <v>0</v>
      </c>
      <c r="AS751" t="s">
        <v>3</v>
      </c>
      <c r="AT751">
        <v>1.9E-2</v>
      </c>
      <c r="AU751" t="s">
        <v>230</v>
      </c>
      <c r="AV751">
        <v>0</v>
      </c>
      <c r="AW751">
        <v>1</v>
      </c>
      <c r="AX751">
        <v>-1</v>
      </c>
      <c r="AY751">
        <v>0</v>
      </c>
      <c r="AZ751">
        <v>0</v>
      </c>
      <c r="BA751" t="s">
        <v>3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Y751*Source!I351</f>
        <v>1.8810000000000004E-2</v>
      </c>
      <c r="CY751">
        <f>AA751</f>
        <v>16303</v>
      </c>
      <c r="CZ751">
        <f>AE751</f>
        <v>16303</v>
      </c>
      <c r="DA751">
        <f>AI751</f>
        <v>1</v>
      </c>
      <c r="DB751">
        <f>ROUND((ROUND(AT751*CZ751,2)*1.1*2),6)</f>
        <v>681.47199999999998</v>
      </c>
      <c r="DC751">
        <f>ROUND((ROUND(AT751*AG751,2)*1.1*2),6)</f>
        <v>0</v>
      </c>
    </row>
    <row r="752" spans="1:107" x14ac:dyDescent="0.2">
      <c r="A752">
        <f>ROW(Source!A351)</f>
        <v>351</v>
      </c>
      <c r="B752">
        <v>47641669</v>
      </c>
      <c r="C752">
        <v>47639773</v>
      </c>
      <c r="D752">
        <v>36839186</v>
      </c>
      <c r="E752">
        <v>1</v>
      </c>
      <c r="F752">
        <v>1</v>
      </c>
      <c r="G752">
        <v>1</v>
      </c>
      <c r="H752">
        <v>3</v>
      </c>
      <c r="I752" t="s">
        <v>953</v>
      </c>
      <c r="J752" t="s">
        <v>954</v>
      </c>
      <c r="K752" t="s">
        <v>955</v>
      </c>
      <c r="L752">
        <v>1348</v>
      </c>
      <c r="N752">
        <v>1009</v>
      </c>
      <c r="O752" t="s">
        <v>19</v>
      </c>
      <c r="P752" t="s">
        <v>19</v>
      </c>
      <c r="Q752">
        <v>1000</v>
      </c>
      <c r="W752">
        <v>0</v>
      </c>
      <c r="X752">
        <v>-2124557522</v>
      </c>
      <c r="Y752">
        <v>3.0800000000000003E-3</v>
      </c>
      <c r="AA752">
        <v>6667</v>
      </c>
      <c r="AB752">
        <v>0</v>
      </c>
      <c r="AC752">
        <v>0</v>
      </c>
      <c r="AD752">
        <v>0</v>
      </c>
      <c r="AE752">
        <v>6667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1</v>
      </c>
      <c r="AQ752">
        <v>0</v>
      </c>
      <c r="AR752">
        <v>0</v>
      </c>
      <c r="AS752" t="s">
        <v>3</v>
      </c>
      <c r="AT752">
        <v>1.4E-3</v>
      </c>
      <c r="AU752" t="s">
        <v>230</v>
      </c>
      <c r="AV752">
        <v>0</v>
      </c>
      <c r="AW752">
        <v>2</v>
      </c>
      <c r="AX752">
        <v>47639790</v>
      </c>
      <c r="AY752">
        <v>1</v>
      </c>
      <c r="AZ752">
        <v>0</v>
      </c>
      <c r="BA752">
        <v>756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Y752*Source!I351</f>
        <v>1.3860000000000001E-3</v>
      </c>
      <c r="CY752">
        <f>AA752</f>
        <v>6667</v>
      </c>
      <c r="CZ752">
        <f>AE752</f>
        <v>6667</v>
      </c>
      <c r="DA752">
        <f>AI752</f>
        <v>1</v>
      </c>
      <c r="DB752">
        <f>ROUND((ROUND(AT752*CZ752,2)*1.1*2),6)</f>
        <v>20.526</v>
      </c>
      <c r="DC752">
        <f>ROUND((ROUND(AT752*AG752,2)*1.1*2),6)</f>
        <v>0</v>
      </c>
    </row>
    <row r="753" spans="1:107" x14ac:dyDescent="0.2">
      <c r="A753">
        <f>ROW(Source!A356)</f>
        <v>356</v>
      </c>
      <c r="B753">
        <v>47636896</v>
      </c>
      <c r="C753">
        <v>47639793</v>
      </c>
      <c r="D753">
        <v>37071037</v>
      </c>
      <c r="E753">
        <v>1</v>
      </c>
      <c r="F753">
        <v>1</v>
      </c>
      <c r="G753">
        <v>1</v>
      </c>
      <c r="H753">
        <v>1</v>
      </c>
      <c r="I753" t="s">
        <v>956</v>
      </c>
      <c r="J753" t="s">
        <v>3</v>
      </c>
      <c r="K753" t="s">
        <v>957</v>
      </c>
      <c r="L753">
        <v>1191</v>
      </c>
      <c r="N753">
        <v>1013</v>
      </c>
      <c r="O753" t="s">
        <v>770</v>
      </c>
      <c r="P753" t="s">
        <v>770</v>
      </c>
      <c r="Q753">
        <v>1</v>
      </c>
      <c r="W753">
        <v>0</v>
      </c>
      <c r="X753">
        <v>1069510174</v>
      </c>
      <c r="Y753">
        <v>0.15869999999999998</v>
      </c>
      <c r="AA753">
        <v>0</v>
      </c>
      <c r="AB753">
        <v>0</v>
      </c>
      <c r="AC753">
        <v>0</v>
      </c>
      <c r="AD753">
        <v>9.6199999999999992</v>
      </c>
      <c r="AE753">
        <v>0</v>
      </c>
      <c r="AF753">
        <v>0</v>
      </c>
      <c r="AG753">
        <v>0</v>
      </c>
      <c r="AH753">
        <v>9.6199999999999992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3</v>
      </c>
      <c r="AT753">
        <v>0.12</v>
      </c>
      <c r="AU753" t="s">
        <v>196</v>
      </c>
      <c r="AV753">
        <v>1</v>
      </c>
      <c r="AW753">
        <v>2</v>
      </c>
      <c r="AX753">
        <v>47639794</v>
      </c>
      <c r="AY753">
        <v>1</v>
      </c>
      <c r="AZ753">
        <v>0</v>
      </c>
      <c r="BA753">
        <v>757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Y753*Source!I356</f>
        <v>1.2695999999999998</v>
      </c>
      <c r="CY753">
        <f>AD753</f>
        <v>9.6199999999999992</v>
      </c>
      <c r="CZ753">
        <f>AH753</f>
        <v>9.6199999999999992</v>
      </c>
      <c r="DA753">
        <f>AL753</f>
        <v>1</v>
      </c>
      <c r="DB753">
        <f>ROUND(((ROUND(AT753*CZ753,2)*1.15)*1.15),6)</f>
        <v>1.520875</v>
      </c>
      <c r="DC753">
        <f>ROUND(((ROUND(AT753*AG753,2)*1.15)*1.15),6)</f>
        <v>0</v>
      </c>
    </row>
    <row r="754" spans="1:107" x14ac:dyDescent="0.2">
      <c r="A754">
        <f>ROW(Source!A356)</f>
        <v>356</v>
      </c>
      <c r="B754">
        <v>47636896</v>
      </c>
      <c r="C754">
        <v>47639793</v>
      </c>
      <c r="D754">
        <v>36804576</v>
      </c>
      <c r="E754">
        <v>1</v>
      </c>
      <c r="F754">
        <v>1</v>
      </c>
      <c r="G754">
        <v>1</v>
      </c>
      <c r="H754">
        <v>3</v>
      </c>
      <c r="I754" t="s">
        <v>1038</v>
      </c>
      <c r="J754" t="s">
        <v>1039</v>
      </c>
      <c r="K754" t="s">
        <v>1040</v>
      </c>
      <c r="L754">
        <v>1355</v>
      </c>
      <c r="N754">
        <v>1010</v>
      </c>
      <c r="O754" t="s">
        <v>317</v>
      </c>
      <c r="P754" t="s">
        <v>317</v>
      </c>
      <c r="Q754">
        <v>100</v>
      </c>
      <c r="W754">
        <v>0</v>
      </c>
      <c r="X754">
        <v>2087919564</v>
      </c>
      <c r="Y754">
        <v>0.2</v>
      </c>
      <c r="AA754">
        <v>39</v>
      </c>
      <c r="AB754">
        <v>0</v>
      </c>
      <c r="AC754">
        <v>0</v>
      </c>
      <c r="AD754">
        <v>0</v>
      </c>
      <c r="AE754">
        <v>39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3</v>
      </c>
      <c r="AT754">
        <v>0.2</v>
      </c>
      <c r="AU754" t="s">
        <v>3</v>
      </c>
      <c r="AV754">
        <v>0</v>
      </c>
      <c r="AW754">
        <v>2</v>
      </c>
      <c r="AX754">
        <v>47639795</v>
      </c>
      <c r="AY754">
        <v>1</v>
      </c>
      <c r="AZ754">
        <v>0</v>
      </c>
      <c r="BA754">
        <v>758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Y754*Source!I356</f>
        <v>1.6</v>
      </c>
      <c r="CY754">
        <f>AA754</f>
        <v>39</v>
      </c>
      <c r="CZ754">
        <f>AE754</f>
        <v>39</v>
      </c>
      <c r="DA754">
        <f>AI754</f>
        <v>1</v>
      </c>
      <c r="DB754">
        <f>ROUND(ROUND(AT754*CZ754,2),6)</f>
        <v>7.8</v>
      </c>
      <c r="DC754">
        <f>ROUND(ROUND(AT754*AG754,2),6)</f>
        <v>0</v>
      </c>
    </row>
    <row r="755" spans="1:107" x14ac:dyDescent="0.2">
      <c r="A755">
        <f>ROW(Source!A356)</f>
        <v>356</v>
      </c>
      <c r="B755">
        <v>47636896</v>
      </c>
      <c r="C755">
        <v>47639793</v>
      </c>
      <c r="D755">
        <v>36824220</v>
      </c>
      <c r="E755">
        <v>1</v>
      </c>
      <c r="F755">
        <v>1</v>
      </c>
      <c r="G755">
        <v>1</v>
      </c>
      <c r="H755">
        <v>3</v>
      </c>
      <c r="I755" t="s">
        <v>458</v>
      </c>
      <c r="J755" t="s">
        <v>460</v>
      </c>
      <c r="K755" t="s">
        <v>459</v>
      </c>
      <c r="L755">
        <v>1354</v>
      </c>
      <c r="N755">
        <v>1010</v>
      </c>
      <c r="O755" t="s">
        <v>337</v>
      </c>
      <c r="P755" t="s">
        <v>337</v>
      </c>
      <c r="Q755">
        <v>1</v>
      </c>
      <c r="W755">
        <v>0</v>
      </c>
      <c r="X755">
        <v>231315228</v>
      </c>
      <c r="Y755">
        <v>0.25</v>
      </c>
      <c r="AA755">
        <v>213.23</v>
      </c>
      <c r="AB755">
        <v>0</v>
      </c>
      <c r="AC755">
        <v>0</v>
      </c>
      <c r="AD755">
        <v>0</v>
      </c>
      <c r="AE755">
        <v>213.23</v>
      </c>
      <c r="AF755">
        <v>0</v>
      </c>
      <c r="AG755">
        <v>0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0</v>
      </c>
      <c r="AP755">
        <v>0</v>
      </c>
      <c r="AQ755">
        <v>0</v>
      </c>
      <c r="AR755">
        <v>0</v>
      </c>
      <c r="AS755" t="s">
        <v>3</v>
      </c>
      <c r="AT755">
        <v>0.25</v>
      </c>
      <c r="AU755" t="s">
        <v>3</v>
      </c>
      <c r="AV755">
        <v>0</v>
      </c>
      <c r="AW755">
        <v>1</v>
      </c>
      <c r="AX755">
        <v>-1</v>
      </c>
      <c r="AY755">
        <v>0</v>
      </c>
      <c r="AZ755">
        <v>0</v>
      </c>
      <c r="BA755" t="s">
        <v>3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Y755*Source!I356</f>
        <v>2</v>
      </c>
      <c r="CY755">
        <f>AA755</f>
        <v>213.23</v>
      </c>
      <c r="CZ755">
        <f>AE755</f>
        <v>213.23</v>
      </c>
      <c r="DA755">
        <f>AI755</f>
        <v>1</v>
      </c>
      <c r="DB755">
        <f>ROUND(ROUND(AT755*CZ755,2),6)</f>
        <v>53.31</v>
      </c>
      <c r="DC755">
        <f>ROUND(ROUND(AT755*AG755,2),6)</f>
        <v>0</v>
      </c>
    </row>
    <row r="756" spans="1:107" x14ac:dyDescent="0.2">
      <c r="A756">
        <f>ROW(Source!A356)</f>
        <v>356</v>
      </c>
      <c r="B756">
        <v>47636896</v>
      </c>
      <c r="C756">
        <v>47639793</v>
      </c>
      <c r="D756">
        <v>36824244</v>
      </c>
      <c r="E756">
        <v>1</v>
      </c>
      <c r="F756">
        <v>1</v>
      </c>
      <c r="G756">
        <v>1</v>
      </c>
      <c r="H756">
        <v>3</v>
      </c>
      <c r="I756" t="s">
        <v>454</v>
      </c>
      <c r="J756" t="s">
        <v>456</v>
      </c>
      <c r="K756" t="s">
        <v>455</v>
      </c>
      <c r="L756">
        <v>1354</v>
      </c>
      <c r="N756">
        <v>1010</v>
      </c>
      <c r="O756" t="s">
        <v>337</v>
      </c>
      <c r="P756" t="s">
        <v>337</v>
      </c>
      <c r="Q756">
        <v>1</v>
      </c>
      <c r="W756">
        <v>0</v>
      </c>
      <c r="X756">
        <v>-935975544</v>
      </c>
      <c r="Y756">
        <v>0.125</v>
      </c>
      <c r="AA756">
        <v>267.44</v>
      </c>
      <c r="AB756">
        <v>0</v>
      </c>
      <c r="AC756">
        <v>0</v>
      </c>
      <c r="AD756">
        <v>0</v>
      </c>
      <c r="AE756">
        <v>267.44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3</v>
      </c>
      <c r="AT756">
        <v>0.125</v>
      </c>
      <c r="AU756" t="s">
        <v>3</v>
      </c>
      <c r="AV756">
        <v>0</v>
      </c>
      <c r="AW756">
        <v>1</v>
      </c>
      <c r="AX756">
        <v>-1</v>
      </c>
      <c r="AY756">
        <v>0</v>
      </c>
      <c r="AZ756">
        <v>0</v>
      </c>
      <c r="BA756" t="s">
        <v>3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Y756*Source!I356</f>
        <v>1</v>
      </c>
      <c r="CY756">
        <f>AA756</f>
        <v>267.44</v>
      </c>
      <c r="CZ756">
        <f>AE756</f>
        <v>267.44</v>
      </c>
      <c r="DA756">
        <f>AI756</f>
        <v>1</v>
      </c>
      <c r="DB756">
        <f>ROUND(ROUND(AT756*CZ756,2),6)</f>
        <v>33.43</v>
      </c>
      <c r="DC756">
        <f>ROUND(ROUND(AT756*AG756,2),6)</f>
        <v>0</v>
      </c>
    </row>
    <row r="757" spans="1:107" x14ac:dyDescent="0.2">
      <c r="A757">
        <f>ROW(Source!A356)</f>
        <v>356</v>
      </c>
      <c r="B757">
        <v>47636896</v>
      </c>
      <c r="C757">
        <v>47639793</v>
      </c>
      <c r="D757">
        <v>36861220</v>
      </c>
      <c r="E757">
        <v>1</v>
      </c>
      <c r="F757">
        <v>1</v>
      </c>
      <c r="G757">
        <v>1</v>
      </c>
      <c r="H757">
        <v>3</v>
      </c>
      <c r="I757" t="s">
        <v>449</v>
      </c>
      <c r="J757" t="s">
        <v>452</v>
      </c>
      <c r="K757" t="s">
        <v>450</v>
      </c>
      <c r="L757">
        <v>1358</v>
      </c>
      <c r="N757">
        <v>1010</v>
      </c>
      <c r="O757" t="s">
        <v>451</v>
      </c>
      <c r="P757" t="s">
        <v>451</v>
      </c>
      <c r="Q757">
        <v>10</v>
      </c>
      <c r="W757">
        <v>0</v>
      </c>
      <c r="X757">
        <v>-523033937</v>
      </c>
      <c r="Y757">
        <v>0.1</v>
      </c>
      <c r="AA757">
        <v>111</v>
      </c>
      <c r="AB757">
        <v>0</v>
      </c>
      <c r="AC757">
        <v>0</v>
      </c>
      <c r="AD757">
        <v>0</v>
      </c>
      <c r="AE757">
        <v>111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3</v>
      </c>
      <c r="AT757">
        <v>0.1</v>
      </c>
      <c r="AU757" t="s">
        <v>3</v>
      </c>
      <c r="AV757">
        <v>0</v>
      </c>
      <c r="AW757">
        <v>1</v>
      </c>
      <c r="AX757">
        <v>-1</v>
      </c>
      <c r="AY757">
        <v>0</v>
      </c>
      <c r="AZ757">
        <v>0</v>
      </c>
      <c r="BA757" t="s">
        <v>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Y757*Source!I356</f>
        <v>0.8</v>
      </c>
      <c r="CY757">
        <f>AA757</f>
        <v>111</v>
      </c>
      <c r="CZ757">
        <f>AE757</f>
        <v>111</v>
      </c>
      <c r="DA757">
        <f>AI757</f>
        <v>1</v>
      </c>
      <c r="DB757">
        <f>ROUND(ROUND(AT757*CZ757,2),6)</f>
        <v>11.1</v>
      </c>
      <c r="DC757">
        <f>ROUND(ROUND(AT757*AG757,2),6)</f>
        <v>0</v>
      </c>
    </row>
    <row r="758" spans="1:107" x14ac:dyDescent="0.2">
      <c r="A758">
        <f>ROW(Source!A357)</f>
        <v>357</v>
      </c>
      <c r="B758">
        <v>47641669</v>
      </c>
      <c r="C758">
        <v>47639793</v>
      </c>
      <c r="D758">
        <v>37071037</v>
      </c>
      <c r="E758">
        <v>1</v>
      </c>
      <c r="F758">
        <v>1</v>
      </c>
      <c r="G758">
        <v>1</v>
      </c>
      <c r="H758">
        <v>1</v>
      </c>
      <c r="I758" t="s">
        <v>956</v>
      </c>
      <c r="J758" t="s">
        <v>3</v>
      </c>
      <c r="K758" t="s">
        <v>957</v>
      </c>
      <c r="L758">
        <v>1191</v>
      </c>
      <c r="N758">
        <v>1013</v>
      </c>
      <c r="O758" t="s">
        <v>770</v>
      </c>
      <c r="P758" t="s">
        <v>770</v>
      </c>
      <c r="Q758">
        <v>1</v>
      </c>
      <c r="W758">
        <v>0</v>
      </c>
      <c r="X758">
        <v>1069510174</v>
      </c>
      <c r="Y758">
        <v>0.15869999999999998</v>
      </c>
      <c r="AA758">
        <v>0</v>
      </c>
      <c r="AB758">
        <v>0</v>
      </c>
      <c r="AC758">
        <v>0</v>
      </c>
      <c r="AD758">
        <v>9.6199999999999992</v>
      </c>
      <c r="AE758">
        <v>0</v>
      </c>
      <c r="AF758">
        <v>0</v>
      </c>
      <c r="AG758">
        <v>0</v>
      </c>
      <c r="AH758">
        <v>9.6199999999999992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3</v>
      </c>
      <c r="AT758">
        <v>0.12</v>
      </c>
      <c r="AU758" t="s">
        <v>196</v>
      </c>
      <c r="AV758">
        <v>1</v>
      </c>
      <c r="AW758">
        <v>2</v>
      </c>
      <c r="AX758">
        <v>47639794</v>
      </c>
      <c r="AY758">
        <v>1</v>
      </c>
      <c r="AZ758">
        <v>0</v>
      </c>
      <c r="BA758">
        <v>761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Y758*Source!I357</f>
        <v>1.2695999999999998</v>
      </c>
      <c r="CY758">
        <f>AD758</f>
        <v>9.6199999999999992</v>
      </c>
      <c r="CZ758">
        <f>AH758</f>
        <v>9.6199999999999992</v>
      </c>
      <c r="DA758">
        <f>AL758</f>
        <v>1</v>
      </c>
      <c r="DB758">
        <f>ROUND(((ROUND(AT758*CZ758,2)*1.15)*1.15),6)</f>
        <v>1.520875</v>
      </c>
      <c r="DC758">
        <f>ROUND(((ROUND(AT758*AG758,2)*1.15)*1.15),6)</f>
        <v>0</v>
      </c>
    </row>
    <row r="759" spans="1:107" x14ac:dyDescent="0.2">
      <c r="A759">
        <f>ROW(Source!A357)</f>
        <v>357</v>
      </c>
      <c r="B759">
        <v>47641669</v>
      </c>
      <c r="C759">
        <v>47639793</v>
      </c>
      <c r="D759">
        <v>36804576</v>
      </c>
      <c r="E759">
        <v>1</v>
      </c>
      <c r="F759">
        <v>1</v>
      </c>
      <c r="G759">
        <v>1</v>
      </c>
      <c r="H759">
        <v>3</v>
      </c>
      <c r="I759" t="s">
        <v>1038</v>
      </c>
      <c r="J759" t="s">
        <v>1039</v>
      </c>
      <c r="K759" t="s">
        <v>1040</v>
      </c>
      <c r="L759">
        <v>1355</v>
      </c>
      <c r="N759">
        <v>1010</v>
      </c>
      <c r="O759" t="s">
        <v>317</v>
      </c>
      <c r="P759" t="s">
        <v>317</v>
      </c>
      <c r="Q759">
        <v>100</v>
      </c>
      <c r="W759">
        <v>0</v>
      </c>
      <c r="X759">
        <v>2087919564</v>
      </c>
      <c r="Y759">
        <v>0.2</v>
      </c>
      <c r="AA759">
        <v>39</v>
      </c>
      <c r="AB759">
        <v>0</v>
      </c>
      <c r="AC759">
        <v>0</v>
      </c>
      <c r="AD759">
        <v>0</v>
      </c>
      <c r="AE759">
        <v>39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3</v>
      </c>
      <c r="AT759">
        <v>0.2</v>
      </c>
      <c r="AU759" t="s">
        <v>3</v>
      </c>
      <c r="AV759">
        <v>0</v>
      </c>
      <c r="AW759">
        <v>2</v>
      </c>
      <c r="AX759">
        <v>47639795</v>
      </c>
      <c r="AY759">
        <v>1</v>
      </c>
      <c r="AZ759">
        <v>0</v>
      </c>
      <c r="BA759">
        <v>762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Y759*Source!I357</f>
        <v>1.6</v>
      </c>
      <c r="CY759">
        <f>AA759</f>
        <v>39</v>
      </c>
      <c r="CZ759">
        <f>AE759</f>
        <v>39</v>
      </c>
      <c r="DA759">
        <f>AI759</f>
        <v>1</v>
      </c>
      <c r="DB759">
        <f>ROUND(ROUND(AT759*CZ759,2),6)</f>
        <v>7.8</v>
      </c>
      <c r="DC759">
        <f>ROUND(ROUND(AT759*AG759,2),6)</f>
        <v>0</v>
      </c>
    </row>
    <row r="760" spans="1:107" x14ac:dyDescent="0.2">
      <c r="A760">
        <f>ROW(Source!A357)</f>
        <v>357</v>
      </c>
      <c r="B760">
        <v>47641669</v>
      </c>
      <c r="C760">
        <v>47639793</v>
      </c>
      <c r="D760">
        <v>36824220</v>
      </c>
      <c r="E760">
        <v>1</v>
      </c>
      <c r="F760">
        <v>1</v>
      </c>
      <c r="G760">
        <v>1</v>
      </c>
      <c r="H760">
        <v>3</v>
      </c>
      <c r="I760" t="s">
        <v>458</v>
      </c>
      <c r="J760" t="s">
        <v>460</v>
      </c>
      <c r="K760" t="s">
        <v>459</v>
      </c>
      <c r="L760">
        <v>1354</v>
      </c>
      <c r="N760">
        <v>1010</v>
      </c>
      <c r="O760" t="s">
        <v>337</v>
      </c>
      <c r="P760" t="s">
        <v>337</v>
      </c>
      <c r="Q760">
        <v>1</v>
      </c>
      <c r="W760">
        <v>0</v>
      </c>
      <c r="X760">
        <v>231315228</v>
      </c>
      <c r="Y760">
        <v>0.25</v>
      </c>
      <c r="AA760">
        <v>213.23</v>
      </c>
      <c r="AB760">
        <v>0</v>
      </c>
      <c r="AC760">
        <v>0</v>
      </c>
      <c r="AD760">
        <v>0</v>
      </c>
      <c r="AE760">
        <v>213.23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3</v>
      </c>
      <c r="AT760">
        <v>0.25</v>
      </c>
      <c r="AU760" t="s">
        <v>3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3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Y760*Source!I357</f>
        <v>2</v>
      </c>
      <c r="CY760">
        <f>AA760</f>
        <v>213.23</v>
      </c>
      <c r="CZ760">
        <f>AE760</f>
        <v>213.23</v>
      </c>
      <c r="DA760">
        <f>AI760</f>
        <v>1</v>
      </c>
      <c r="DB760">
        <f>ROUND(ROUND(AT760*CZ760,2),6)</f>
        <v>53.31</v>
      </c>
      <c r="DC760">
        <f>ROUND(ROUND(AT760*AG760,2),6)</f>
        <v>0</v>
      </c>
    </row>
    <row r="761" spans="1:107" x14ac:dyDescent="0.2">
      <c r="A761">
        <f>ROW(Source!A357)</f>
        <v>357</v>
      </c>
      <c r="B761">
        <v>47641669</v>
      </c>
      <c r="C761">
        <v>47639793</v>
      </c>
      <c r="D761">
        <v>36824244</v>
      </c>
      <c r="E761">
        <v>1</v>
      </c>
      <c r="F761">
        <v>1</v>
      </c>
      <c r="G761">
        <v>1</v>
      </c>
      <c r="H761">
        <v>3</v>
      </c>
      <c r="I761" t="s">
        <v>454</v>
      </c>
      <c r="J761" t="s">
        <v>456</v>
      </c>
      <c r="K761" t="s">
        <v>455</v>
      </c>
      <c r="L761">
        <v>1354</v>
      </c>
      <c r="N761">
        <v>1010</v>
      </c>
      <c r="O761" t="s">
        <v>337</v>
      </c>
      <c r="P761" t="s">
        <v>337</v>
      </c>
      <c r="Q761">
        <v>1</v>
      </c>
      <c r="W761">
        <v>0</v>
      </c>
      <c r="X761">
        <v>-935975544</v>
      </c>
      <c r="Y761">
        <v>0.125</v>
      </c>
      <c r="AA761">
        <v>267.44</v>
      </c>
      <c r="AB761">
        <v>0</v>
      </c>
      <c r="AC761">
        <v>0</v>
      </c>
      <c r="AD761">
        <v>0</v>
      </c>
      <c r="AE761">
        <v>267.44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0</v>
      </c>
      <c r="AP761">
        <v>0</v>
      </c>
      <c r="AQ761">
        <v>0</v>
      </c>
      <c r="AR761">
        <v>0</v>
      </c>
      <c r="AS761" t="s">
        <v>3</v>
      </c>
      <c r="AT761">
        <v>0.125</v>
      </c>
      <c r="AU761" t="s">
        <v>3</v>
      </c>
      <c r="AV761">
        <v>0</v>
      </c>
      <c r="AW761">
        <v>1</v>
      </c>
      <c r="AX761">
        <v>-1</v>
      </c>
      <c r="AY761">
        <v>0</v>
      </c>
      <c r="AZ761">
        <v>0</v>
      </c>
      <c r="BA761" t="s">
        <v>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Y761*Source!I357</f>
        <v>1</v>
      </c>
      <c r="CY761">
        <f>AA761</f>
        <v>267.44</v>
      </c>
      <c r="CZ761">
        <f>AE761</f>
        <v>267.44</v>
      </c>
      <c r="DA761">
        <f>AI761</f>
        <v>1</v>
      </c>
      <c r="DB761">
        <f>ROUND(ROUND(AT761*CZ761,2),6)</f>
        <v>33.43</v>
      </c>
      <c r="DC761">
        <f>ROUND(ROUND(AT761*AG761,2),6)</f>
        <v>0</v>
      </c>
    </row>
    <row r="762" spans="1:107" x14ac:dyDescent="0.2">
      <c r="A762">
        <f>ROW(Source!A357)</f>
        <v>357</v>
      </c>
      <c r="B762">
        <v>47641669</v>
      </c>
      <c r="C762">
        <v>47639793</v>
      </c>
      <c r="D762">
        <v>36861220</v>
      </c>
      <c r="E762">
        <v>1</v>
      </c>
      <c r="F762">
        <v>1</v>
      </c>
      <c r="G762">
        <v>1</v>
      </c>
      <c r="H762">
        <v>3</v>
      </c>
      <c r="I762" t="s">
        <v>449</v>
      </c>
      <c r="J762" t="s">
        <v>452</v>
      </c>
      <c r="K762" t="s">
        <v>450</v>
      </c>
      <c r="L762">
        <v>1358</v>
      </c>
      <c r="N762">
        <v>1010</v>
      </c>
      <c r="O762" t="s">
        <v>451</v>
      </c>
      <c r="P762" t="s">
        <v>451</v>
      </c>
      <c r="Q762">
        <v>10</v>
      </c>
      <c r="W762">
        <v>0</v>
      </c>
      <c r="X762">
        <v>-523033937</v>
      </c>
      <c r="Y762">
        <v>0.1</v>
      </c>
      <c r="AA762">
        <v>111</v>
      </c>
      <c r="AB762">
        <v>0</v>
      </c>
      <c r="AC762">
        <v>0</v>
      </c>
      <c r="AD762">
        <v>0</v>
      </c>
      <c r="AE762">
        <v>111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3</v>
      </c>
      <c r="AT762">
        <v>0.1</v>
      </c>
      <c r="AU762" t="s">
        <v>3</v>
      </c>
      <c r="AV762">
        <v>0</v>
      </c>
      <c r="AW762">
        <v>1</v>
      </c>
      <c r="AX762">
        <v>-1</v>
      </c>
      <c r="AY762">
        <v>0</v>
      </c>
      <c r="AZ762">
        <v>0</v>
      </c>
      <c r="BA762" t="s">
        <v>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Y762*Source!I357</f>
        <v>0.8</v>
      </c>
      <c r="CY762">
        <f>AA762</f>
        <v>111</v>
      </c>
      <c r="CZ762">
        <f>AE762</f>
        <v>111</v>
      </c>
      <c r="DA762">
        <f>AI762</f>
        <v>1</v>
      </c>
      <c r="DB762">
        <f>ROUND(ROUND(AT762*CZ762,2),6)</f>
        <v>11.1</v>
      </c>
      <c r="DC762">
        <f>ROUND(ROUND(AT762*AG762,2),6)</f>
        <v>0</v>
      </c>
    </row>
    <row r="763" spans="1:107" x14ac:dyDescent="0.2">
      <c r="A763">
        <f>ROW(Source!A400)</f>
        <v>400</v>
      </c>
      <c r="B763">
        <v>47636896</v>
      </c>
      <c r="C763">
        <v>47639863</v>
      </c>
      <c r="D763">
        <v>37064998</v>
      </c>
      <c r="E763">
        <v>1</v>
      </c>
      <c r="F763">
        <v>1</v>
      </c>
      <c r="G763">
        <v>1</v>
      </c>
      <c r="H763">
        <v>1</v>
      </c>
      <c r="I763" t="s">
        <v>846</v>
      </c>
      <c r="J763" t="s">
        <v>3</v>
      </c>
      <c r="K763" t="s">
        <v>847</v>
      </c>
      <c r="L763">
        <v>1191</v>
      </c>
      <c r="N763">
        <v>1013</v>
      </c>
      <c r="O763" t="s">
        <v>770</v>
      </c>
      <c r="P763" t="s">
        <v>770</v>
      </c>
      <c r="Q763">
        <v>1</v>
      </c>
      <c r="W763">
        <v>0</v>
      </c>
      <c r="X763">
        <v>735429535</v>
      </c>
      <c r="Y763">
        <v>238.04999999999995</v>
      </c>
      <c r="AA763">
        <v>0</v>
      </c>
      <c r="AB763">
        <v>0</v>
      </c>
      <c r="AC763">
        <v>0</v>
      </c>
      <c r="AD763">
        <v>7.8</v>
      </c>
      <c r="AE763">
        <v>0</v>
      </c>
      <c r="AF763">
        <v>0</v>
      </c>
      <c r="AG763">
        <v>0</v>
      </c>
      <c r="AH763">
        <v>7.8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3</v>
      </c>
      <c r="AT763">
        <v>180</v>
      </c>
      <c r="AU763" t="s">
        <v>196</v>
      </c>
      <c r="AV763">
        <v>1</v>
      </c>
      <c r="AW763">
        <v>2</v>
      </c>
      <c r="AX763">
        <v>47639872</v>
      </c>
      <c r="AY763">
        <v>1</v>
      </c>
      <c r="AZ763">
        <v>0</v>
      </c>
      <c r="BA763">
        <v>765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Y763*Source!I400</f>
        <v>0</v>
      </c>
      <c r="CY763">
        <f>AD763</f>
        <v>7.8</v>
      </c>
      <c r="CZ763">
        <f>AH763</f>
        <v>7.8</v>
      </c>
      <c r="DA763">
        <f>AL763</f>
        <v>1</v>
      </c>
      <c r="DB763">
        <f>ROUND(((ROUND(AT763*CZ763,2)*1.15)*1.15),6)</f>
        <v>1856.79</v>
      </c>
      <c r="DC763">
        <f>ROUND(((ROUND(AT763*AG763,2)*1.15)*1.15),6)</f>
        <v>0</v>
      </c>
    </row>
    <row r="764" spans="1:107" x14ac:dyDescent="0.2">
      <c r="A764">
        <f>ROW(Source!A400)</f>
        <v>400</v>
      </c>
      <c r="B764">
        <v>47636896</v>
      </c>
      <c r="C764">
        <v>47639863</v>
      </c>
      <c r="D764">
        <v>37064876</v>
      </c>
      <c r="E764">
        <v>1</v>
      </c>
      <c r="F764">
        <v>1</v>
      </c>
      <c r="G764">
        <v>1</v>
      </c>
      <c r="H764">
        <v>1</v>
      </c>
      <c r="I764" t="s">
        <v>771</v>
      </c>
      <c r="J764" t="s">
        <v>3</v>
      </c>
      <c r="K764" t="s">
        <v>772</v>
      </c>
      <c r="L764">
        <v>1191</v>
      </c>
      <c r="N764">
        <v>1013</v>
      </c>
      <c r="O764" t="s">
        <v>770</v>
      </c>
      <c r="P764" t="s">
        <v>770</v>
      </c>
      <c r="Q764">
        <v>1</v>
      </c>
      <c r="W764">
        <v>0</v>
      </c>
      <c r="X764">
        <v>-1417349443</v>
      </c>
      <c r="Y764">
        <v>18.13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3</v>
      </c>
      <c r="AT764">
        <v>18.13</v>
      </c>
      <c r="AU764" t="s">
        <v>3</v>
      </c>
      <c r="AV764">
        <v>2</v>
      </c>
      <c r="AW764">
        <v>2</v>
      </c>
      <c r="AX764">
        <v>47639873</v>
      </c>
      <c r="AY764">
        <v>1</v>
      </c>
      <c r="AZ764">
        <v>2048</v>
      </c>
      <c r="BA764">
        <v>766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Y764*Source!I400</f>
        <v>0</v>
      </c>
      <c r="CY764">
        <f>AD764</f>
        <v>0</v>
      </c>
      <c r="CZ764">
        <f>AH764</f>
        <v>0</v>
      </c>
      <c r="DA764">
        <f>AL764</f>
        <v>1</v>
      </c>
      <c r="DB764">
        <f>ROUND(ROUND(AT764*CZ764,2),6)</f>
        <v>0</v>
      </c>
      <c r="DC764">
        <f>ROUND(ROUND(AT764*AG764,2),6)</f>
        <v>0</v>
      </c>
    </row>
    <row r="765" spans="1:107" x14ac:dyDescent="0.2">
      <c r="A765">
        <f>ROW(Source!A400)</f>
        <v>400</v>
      </c>
      <c r="B765">
        <v>47636896</v>
      </c>
      <c r="C765">
        <v>47639863</v>
      </c>
      <c r="D765">
        <v>36882057</v>
      </c>
      <c r="E765">
        <v>1</v>
      </c>
      <c r="F765">
        <v>1</v>
      </c>
      <c r="G765">
        <v>1</v>
      </c>
      <c r="H765">
        <v>2</v>
      </c>
      <c r="I765" t="s">
        <v>825</v>
      </c>
      <c r="J765" t="s">
        <v>826</v>
      </c>
      <c r="K765" t="s">
        <v>827</v>
      </c>
      <c r="L765">
        <v>1368</v>
      </c>
      <c r="N765">
        <v>1011</v>
      </c>
      <c r="O765" t="s">
        <v>776</v>
      </c>
      <c r="P765" t="s">
        <v>776</v>
      </c>
      <c r="Q765">
        <v>1</v>
      </c>
      <c r="W765">
        <v>0</v>
      </c>
      <c r="X765">
        <v>-1460065968</v>
      </c>
      <c r="Y765">
        <v>25.875</v>
      </c>
      <c r="AA765">
        <v>0</v>
      </c>
      <c r="AB765">
        <v>86.4</v>
      </c>
      <c r="AC765">
        <v>13.5</v>
      </c>
      <c r="AD765">
        <v>0</v>
      </c>
      <c r="AE765">
        <v>0</v>
      </c>
      <c r="AF765">
        <v>86.4</v>
      </c>
      <c r="AG765">
        <v>13.5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3</v>
      </c>
      <c r="AT765">
        <v>18</v>
      </c>
      <c r="AU765" t="s">
        <v>348</v>
      </c>
      <c r="AV765">
        <v>0</v>
      </c>
      <c r="AW765">
        <v>2</v>
      </c>
      <c r="AX765">
        <v>47639874</v>
      </c>
      <c r="AY765">
        <v>1</v>
      </c>
      <c r="AZ765">
        <v>0</v>
      </c>
      <c r="BA765">
        <v>767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Y765*Source!I400</f>
        <v>0</v>
      </c>
      <c r="CY765">
        <f>AB765</f>
        <v>86.4</v>
      </c>
      <c r="CZ765">
        <f>AF765</f>
        <v>86.4</v>
      </c>
      <c r="DA765">
        <f>AJ765</f>
        <v>1</v>
      </c>
      <c r="DB765">
        <f>ROUND(((ROUND(AT765*CZ765,2)*1.15)*1.25),6)</f>
        <v>2235.6</v>
      </c>
      <c r="DC765">
        <f>ROUND(((ROUND(AT765*AG765,2)*1.15)*1.25),6)</f>
        <v>349.3125</v>
      </c>
    </row>
    <row r="766" spans="1:107" x14ac:dyDescent="0.2">
      <c r="A766">
        <f>ROW(Source!A400)</f>
        <v>400</v>
      </c>
      <c r="B766">
        <v>47636896</v>
      </c>
      <c r="C766">
        <v>47639863</v>
      </c>
      <c r="D766">
        <v>36882569</v>
      </c>
      <c r="E766">
        <v>1</v>
      </c>
      <c r="F766">
        <v>1</v>
      </c>
      <c r="G766">
        <v>1</v>
      </c>
      <c r="H766">
        <v>2</v>
      </c>
      <c r="I766" t="s">
        <v>978</v>
      </c>
      <c r="J766" t="s">
        <v>979</v>
      </c>
      <c r="K766" t="s">
        <v>980</v>
      </c>
      <c r="L766">
        <v>1368</v>
      </c>
      <c r="N766">
        <v>1011</v>
      </c>
      <c r="O766" t="s">
        <v>776</v>
      </c>
      <c r="P766" t="s">
        <v>776</v>
      </c>
      <c r="Q766">
        <v>1</v>
      </c>
      <c r="W766">
        <v>0</v>
      </c>
      <c r="X766">
        <v>-1750804799</v>
      </c>
      <c r="Y766">
        <v>69</v>
      </c>
      <c r="AA766">
        <v>0</v>
      </c>
      <c r="AB766">
        <v>0.5</v>
      </c>
      <c r="AC766">
        <v>0</v>
      </c>
      <c r="AD766">
        <v>0</v>
      </c>
      <c r="AE766">
        <v>0</v>
      </c>
      <c r="AF766">
        <v>0.5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1</v>
      </c>
      <c r="AQ766">
        <v>0</v>
      </c>
      <c r="AR766">
        <v>0</v>
      </c>
      <c r="AS766" t="s">
        <v>3</v>
      </c>
      <c r="AT766">
        <v>48</v>
      </c>
      <c r="AU766" t="s">
        <v>348</v>
      </c>
      <c r="AV766">
        <v>0</v>
      </c>
      <c r="AW766">
        <v>2</v>
      </c>
      <c r="AX766">
        <v>47639875</v>
      </c>
      <c r="AY766">
        <v>1</v>
      </c>
      <c r="AZ766">
        <v>0</v>
      </c>
      <c r="BA766">
        <v>768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Y766*Source!I400</f>
        <v>0</v>
      </c>
      <c r="CY766">
        <f>AB766</f>
        <v>0.5</v>
      </c>
      <c r="CZ766">
        <f>AF766</f>
        <v>0.5</v>
      </c>
      <c r="DA766">
        <f>AJ766</f>
        <v>1</v>
      </c>
      <c r="DB766">
        <f>ROUND(((ROUND(AT766*CZ766,2)*1.15)*1.25),6)</f>
        <v>34.5</v>
      </c>
      <c r="DC766">
        <f>ROUND(((ROUND(AT766*AG766,2)*1.15)*1.25),6)</f>
        <v>0</v>
      </c>
    </row>
    <row r="767" spans="1:107" x14ac:dyDescent="0.2">
      <c r="A767">
        <f>ROW(Source!A400)</f>
        <v>400</v>
      </c>
      <c r="B767">
        <v>47636896</v>
      </c>
      <c r="C767">
        <v>47639863</v>
      </c>
      <c r="D767">
        <v>36883554</v>
      </c>
      <c r="E767">
        <v>1</v>
      </c>
      <c r="F767">
        <v>1</v>
      </c>
      <c r="G767">
        <v>1</v>
      </c>
      <c r="H767">
        <v>2</v>
      </c>
      <c r="I767" t="s">
        <v>780</v>
      </c>
      <c r="J767" t="s">
        <v>781</v>
      </c>
      <c r="K767" t="s">
        <v>782</v>
      </c>
      <c r="L767">
        <v>1368</v>
      </c>
      <c r="N767">
        <v>1011</v>
      </c>
      <c r="O767" t="s">
        <v>776</v>
      </c>
      <c r="P767" t="s">
        <v>776</v>
      </c>
      <c r="Q767">
        <v>1</v>
      </c>
      <c r="W767">
        <v>0</v>
      </c>
      <c r="X767">
        <v>1372534845</v>
      </c>
      <c r="Y767">
        <v>0.18687499999999999</v>
      </c>
      <c r="AA767">
        <v>0</v>
      </c>
      <c r="AB767">
        <v>65.709999999999994</v>
      </c>
      <c r="AC767">
        <v>11.6</v>
      </c>
      <c r="AD767">
        <v>0</v>
      </c>
      <c r="AE767">
        <v>0</v>
      </c>
      <c r="AF767">
        <v>65.709999999999994</v>
      </c>
      <c r="AG767">
        <v>11.6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3</v>
      </c>
      <c r="AT767">
        <v>0.13</v>
      </c>
      <c r="AU767" t="s">
        <v>348</v>
      </c>
      <c r="AV767">
        <v>0</v>
      </c>
      <c r="AW767">
        <v>2</v>
      </c>
      <c r="AX767">
        <v>47639876</v>
      </c>
      <c r="AY767">
        <v>1</v>
      </c>
      <c r="AZ767">
        <v>0</v>
      </c>
      <c r="BA767">
        <v>769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Y767*Source!I400</f>
        <v>0</v>
      </c>
      <c r="CY767">
        <f>AB767</f>
        <v>65.709999999999994</v>
      </c>
      <c r="CZ767">
        <f>AF767</f>
        <v>65.709999999999994</v>
      </c>
      <c r="DA767">
        <f>AJ767</f>
        <v>1</v>
      </c>
      <c r="DB767">
        <f>ROUND(((ROUND(AT767*CZ767,2)*1.15)*1.25),6)</f>
        <v>12.276249999999999</v>
      </c>
      <c r="DC767">
        <f>ROUND(((ROUND(AT767*AG767,2)*1.15)*1.25),6)</f>
        <v>2.1706249999999998</v>
      </c>
    </row>
    <row r="768" spans="1:107" x14ac:dyDescent="0.2">
      <c r="A768">
        <f>ROW(Source!A400)</f>
        <v>400</v>
      </c>
      <c r="B768">
        <v>47636896</v>
      </c>
      <c r="C768">
        <v>47639863</v>
      </c>
      <c r="D768">
        <v>36801792</v>
      </c>
      <c r="E768">
        <v>1</v>
      </c>
      <c r="F768">
        <v>1</v>
      </c>
      <c r="G768">
        <v>1</v>
      </c>
      <c r="H768">
        <v>3</v>
      </c>
      <c r="I768" t="s">
        <v>981</v>
      </c>
      <c r="J768" t="s">
        <v>982</v>
      </c>
      <c r="K768" t="s">
        <v>983</v>
      </c>
      <c r="L768">
        <v>1339</v>
      </c>
      <c r="N768">
        <v>1007</v>
      </c>
      <c r="O768" t="s">
        <v>50</v>
      </c>
      <c r="P768" t="s">
        <v>50</v>
      </c>
      <c r="Q768">
        <v>1</v>
      </c>
      <c r="W768">
        <v>0</v>
      </c>
      <c r="X768">
        <v>-1660354250</v>
      </c>
      <c r="Y768">
        <v>0.2</v>
      </c>
      <c r="AA768">
        <v>2.44</v>
      </c>
      <c r="AB768">
        <v>0</v>
      </c>
      <c r="AC768">
        <v>0</v>
      </c>
      <c r="AD768">
        <v>0</v>
      </c>
      <c r="AE768">
        <v>2.44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3</v>
      </c>
      <c r="AT768">
        <v>0.2</v>
      </c>
      <c r="AU768" t="s">
        <v>3</v>
      </c>
      <c r="AV768">
        <v>0</v>
      </c>
      <c r="AW768">
        <v>2</v>
      </c>
      <c r="AX768">
        <v>47639877</v>
      </c>
      <c r="AY768">
        <v>1</v>
      </c>
      <c r="AZ768">
        <v>0</v>
      </c>
      <c r="BA768">
        <v>770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Y768*Source!I400</f>
        <v>0</v>
      </c>
      <c r="CY768">
        <f>AA768</f>
        <v>2.44</v>
      </c>
      <c r="CZ768">
        <f>AE768</f>
        <v>2.44</v>
      </c>
      <c r="DA768">
        <f>AI768</f>
        <v>1</v>
      </c>
      <c r="DB768">
        <f>ROUND(ROUND(AT768*CZ768,2),6)</f>
        <v>0.49</v>
      </c>
      <c r="DC768">
        <f>ROUND(ROUND(AT768*AG768,2),6)</f>
        <v>0</v>
      </c>
    </row>
    <row r="769" spans="1:107" x14ac:dyDescent="0.2">
      <c r="A769">
        <f>ROW(Source!A400)</f>
        <v>400</v>
      </c>
      <c r="B769">
        <v>47636896</v>
      </c>
      <c r="C769">
        <v>47639863</v>
      </c>
      <c r="D769">
        <v>36802304</v>
      </c>
      <c r="E769">
        <v>1</v>
      </c>
      <c r="F769">
        <v>1</v>
      </c>
      <c r="G769">
        <v>1</v>
      </c>
      <c r="H769">
        <v>3</v>
      </c>
      <c r="I769" t="s">
        <v>984</v>
      </c>
      <c r="J769" t="s">
        <v>985</v>
      </c>
      <c r="K769" t="s">
        <v>986</v>
      </c>
      <c r="L769">
        <v>1327</v>
      </c>
      <c r="N769">
        <v>1005</v>
      </c>
      <c r="O769" t="s">
        <v>399</v>
      </c>
      <c r="P769" t="s">
        <v>399</v>
      </c>
      <c r="Q769">
        <v>1</v>
      </c>
      <c r="W769">
        <v>0</v>
      </c>
      <c r="X769">
        <v>440019653</v>
      </c>
      <c r="Y769">
        <v>250</v>
      </c>
      <c r="AA769">
        <v>3.62</v>
      </c>
      <c r="AB769">
        <v>0</v>
      </c>
      <c r="AC769">
        <v>0</v>
      </c>
      <c r="AD769">
        <v>0</v>
      </c>
      <c r="AE769">
        <v>3.62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3</v>
      </c>
      <c r="AT769">
        <v>250</v>
      </c>
      <c r="AU769" t="s">
        <v>3</v>
      </c>
      <c r="AV769">
        <v>0</v>
      </c>
      <c r="AW769">
        <v>2</v>
      </c>
      <c r="AX769">
        <v>47639878</v>
      </c>
      <c r="AY769">
        <v>1</v>
      </c>
      <c r="AZ769">
        <v>0</v>
      </c>
      <c r="BA769">
        <v>771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Y769*Source!I400</f>
        <v>0</v>
      </c>
      <c r="CY769">
        <f>AA769</f>
        <v>3.62</v>
      </c>
      <c r="CZ769">
        <f>AE769</f>
        <v>3.62</v>
      </c>
      <c r="DA769">
        <f>AI769</f>
        <v>1</v>
      </c>
      <c r="DB769">
        <f>ROUND(ROUND(AT769*CZ769,2),6)</f>
        <v>905</v>
      </c>
      <c r="DC769">
        <f>ROUND(ROUND(AT769*AG769,2),6)</f>
        <v>0</v>
      </c>
    </row>
    <row r="770" spans="1:107" x14ac:dyDescent="0.2">
      <c r="A770">
        <f>ROW(Source!A400)</f>
        <v>400</v>
      </c>
      <c r="B770">
        <v>47636896</v>
      </c>
      <c r="C770">
        <v>47639863</v>
      </c>
      <c r="D770">
        <v>36807096</v>
      </c>
      <c r="E770">
        <v>1</v>
      </c>
      <c r="F770">
        <v>1</v>
      </c>
      <c r="G770">
        <v>1</v>
      </c>
      <c r="H770">
        <v>3</v>
      </c>
      <c r="I770" t="s">
        <v>353</v>
      </c>
      <c r="J770" t="s">
        <v>355</v>
      </c>
      <c r="K770" t="s">
        <v>354</v>
      </c>
      <c r="L770">
        <v>1339</v>
      </c>
      <c r="N770">
        <v>1007</v>
      </c>
      <c r="O770" t="s">
        <v>50</v>
      </c>
      <c r="P770" t="s">
        <v>50</v>
      </c>
      <c r="Q770">
        <v>1</v>
      </c>
      <c r="W770">
        <v>0</v>
      </c>
      <c r="X770">
        <v>184330150</v>
      </c>
      <c r="Y770">
        <v>102</v>
      </c>
      <c r="AA770">
        <v>592.76</v>
      </c>
      <c r="AB770">
        <v>0</v>
      </c>
      <c r="AC770">
        <v>0</v>
      </c>
      <c r="AD770">
        <v>0</v>
      </c>
      <c r="AE770">
        <v>592.76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0</v>
      </c>
      <c r="AP770">
        <v>0</v>
      </c>
      <c r="AQ770">
        <v>0</v>
      </c>
      <c r="AR770">
        <v>0</v>
      </c>
      <c r="AS770" t="s">
        <v>3</v>
      </c>
      <c r="AT770">
        <v>102</v>
      </c>
      <c r="AU770" t="s">
        <v>3</v>
      </c>
      <c r="AV770">
        <v>0</v>
      </c>
      <c r="AW770">
        <v>1</v>
      </c>
      <c r="AX770">
        <v>-1</v>
      </c>
      <c r="AY770">
        <v>0</v>
      </c>
      <c r="AZ770">
        <v>0</v>
      </c>
      <c r="BA770" t="s">
        <v>3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Y770*Source!I400</f>
        <v>0</v>
      </c>
      <c r="CY770">
        <f>AA770</f>
        <v>592.76</v>
      </c>
      <c r="CZ770">
        <f>AE770</f>
        <v>592.76</v>
      </c>
      <c r="DA770">
        <f>AI770</f>
        <v>1</v>
      </c>
      <c r="DB770">
        <f>ROUND(ROUND(AT770*CZ770,2),6)</f>
        <v>60461.52</v>
      </c>
      <c r="DC770">
        <f>ROUND(ROUND(AT770*AG770,2),6)</f>
        <v>0</v>
      </c>
    </row>
    <row r="771" spans="1:107" x14ac:dyDescent="0.2">
      <c r="A771">
        <f>ROW(Source!A401)</f>
        <v>401</v>
      </c>
      <c r="B771">
        <v>47641669</v>
      </c>
      <c r="C771">
        <v>47639863</v>
      </c>
      <c r="D771">
        <v>37064998</v>
      </c>
      <c r="E771">
        <v>1</v>
      </c>
      <c r="F771">
        <v>1</v>
      </c>
      <c r="G771">
        <v>1</v>
      </c>
      <c r="H771">
        <v>1</v>
      </c>
      <c r="I771" t="s">
        <v>846</v>
      </c>
      <c r="J771" t="s">
        <v>3</v>
      </c>
      <c r="K771" t="s">
        <v>847</v>
      </c>
      <c r="L771">
        <v>1191</v>
      </c>
      <c r="N771">
        <v>1013</v>
      </c>
      <c r="O771" t="s">
        <v>770</v>
      </c>
      <c r="P771" t="s">
        <v>770</v>
      </c>
      <c r="Q771">
        <v>1</v>
      </c>
      <c r="W771">
        <v>0</v>
      </c>
      <c r="X771">
        <v>735429535</v>
      </c>
      <c r="Y771">
        <v>238.04999999999995</v>
      </c>
      <c r="AA771">
        <v>0</v>
      </c>
      <c r="AB771">
        <v>0</v>
      </c>
      <c r="AC771">
        <v>0</v>
      </c>
      <c r="AD771">
        <v>7.8</v>
      </c>
      <c r="AE771">
        <v>0</v>
      </c>
      <c r="AF771">
        <v>0</v>
      </c>
      <c r="AG771">
        <v>0</v>
      </c>
      <c r="AH771">
        <v>7.8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3</v>
      </c>
      <c r="AT771">
        <v>180</v>
      </c>
      <c r="AU771" t="s">
        <v>196</v>
      </c>
      <c r="AV771">
        <v>1</v>
      </c>
      <c r="AW771">
        <v>2</v>
      </c>
      <c r="AX771">
        <v>47639872</v>
      </c>
      <c r="AY771">
        <v>1</v>
      </c>
      <c r="AZ771">
        <v>0</v>
      </c>
      <c r="BA771">
        <v>773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Y771*Source!I401</f>
        <v>0</v>
      </c>
      <c r="CY771">
        <f>AD771</f>
        <v>7.8</v>
      </c>
      <c r="CZ771">
        <f>AH771</f>
        <v>7.8</v>
      </c>
      <c r="DA771">
        <f>AL771</f>
        <v>1</v>
      </c>
      <c r="DB771">
        <f>ROUND(((ROUND(AT771*CZ771,2)*1.15)*1.15),6)</f>
        <v>1856.79</v>
      </c>
      <c r="DC771">
        <f>ROUND(((ROUND(AT771*AG771,2)*1.15)*1.15),6)</f>
        <v>0</v>
      </c>
    </row>
    <row r="772" spans="1:107" x14ac:dyDescent="0.2">
      <c r="A772">
        <f>ROW(Source!A401)</f>
        <v>401</v>
      </c>
      <c r="B772">
        <v>47641669</v>
      </c>
      <c r="C772">
        <v>47639863</v>
      </c>
      <c r="D772">
        <v>37064876</v>
      </c>
      <c r="E772">
        <v>1</v>
      </c>
      <c r="F772">
        <v>1</v>
      </c>
      <c r="G772">
        <v>1</v>
      </c>
      <c r="H772">
        <v>1</v>
      </c>
      <c r="I772" t="s">
        <v>771</v>
      </c>
      <c r="J772" t="s">
        <v>3</v>
      </c>
      <c r="K772" t="s">
        <v>772</v>
      </c>
      <c r="L772">
        <v>1191</v>
      </c>
      <c r="N772">
        <v>1013</v>
      </c>
      <c r="O772" t="s">
        <v>770</v>
      </c>
      <c r="P772" t="s">
        <v>770</v>
      </c>
      <c r="Q772">
        <v>1</v>
      </c>
      <c r="W772">
        <v>0</v>
      </c>
      <c r="X772">
        <v>-1417349443</v>
      </c>
      <c r="Y772">
        <v>18.13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3</v>
      </c>
      <c r="AT772">
        <v>18.13</v>
      </c>
      <c r="AU772" t="s">
        <v>3</v>
      </c>
      <c r="AV772">
        <v>2</v>
      </c>
      <c r="AW772">
        <v>2</v>
      </c>
      <c r="AX772">
        <v>47639873</v>
      </c>
      <c r="AY772">
        <v>1</v>
      </c>
      <c r="AZ772">
        <v>2048</v>
      </c>
      <c r="BA772">
        <v>774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Y772*Source!I401</f>
        <v>0</v>
      </c>
      <c r="CY772">
        <f>AD772</f>
        <v>0</v>
      </c>
      <c r="CZ772">
        <f>AH772</f>
        <v>0</v>
      </c>
      <c r="DA772">
        <f>AL772</f>
        <v>1</v>
      </c>
      <c r="DB772">
        <f>ROUND(ROUND(AT772*CZ772,2),6)</f>
        <v>0</v>
      </c>
      <c r="DC772">
        <f>ROUND(ROUND(AT772*AG772,2),6)</f>
        <v>0</v>
      </c>
    </row>
    <row r="773" spans="1:107" x14ac:dyDescent="0.2">
      <c r="A773">
        <f>ROW(Source!A401)</f>
        <v>401</v>
      </c>
      <c r="B773">
        <v>47641669</v>
      </c>
      <c r="C773">
        <v>47639863</v>
      </c>
      <c r="D773">
        <v>36882057</v>
      </c>
      <c r="E773">
        <v>1</v>
      </c>
      <c r="F773">
        <v>1</v>
      </c>
      <c r="G773">
        <v>1</v>
      </c>
      <c r="H773">
        <v>2</v>
      </c>
      <c r="I773" t="s">
        <v>825</v>
      </c>
      <c r="J773" t="s">
        <v>826</v>
      </c>
      <c r="K773" t="s">
        <v>827</v>
      </c>
      <c r="L773">
        <v>1368</v>
      </c>
      <c r="N773">
        <v>1011</v>
      </c>
      <c r="O773" t="s">
        <v>776</v>
      </c>
      <c r="P773" t="s">
        <v>776</v>
      </c>
      <c r="Q773">
        <v>1</v>
      </c>
      <c r="W773">
        <v>0</v>
      </c>
      <c r="X773">
        <v>-1460065968</v>
      </c>
      <c r="Y773">
        <v>25.875</v>
      </c>
      <c r="AA773">
        <v>0</v>
      </c>
      <c r="AB773">
        <v>86.4</v>
      </c>
      <c r="AC773">
        <v>13.5</v>
      </c>
      <c r="AD773">
        <v>0</v>
      </c>
      <c r="AE773">
        <v>0</v>
      </c>
      <c r="AF773">
        <v>86.4</v>
      </c>
      <c r="AG773">
        <v>13.5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3</v>
      </c>
      <c r="AT773">
        <v>18</v>
      </c>
      <c r="AU773" t="s">
        <v>348</v>
      </c>
      <c r="AV773">
        <v>0</v>
      </c>
      <c r="AW773">
        <v>2</v>
      </c>
      <c r="AX773">
        <v>47639874</v>
      </c>
      <c r="AY773">
        <v>1</v>
      </c>
      <c r="AZ773">
        <v>0</v>
      </c>
      <c r="BA773">
        <v>775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Y773*Source!I401</f>
        <v>0</v>
      </c>
      <c r="CY773">
        <f>AB773</f>
        <v>86.4</v>
      </c>
      <c r="CZ773">
        <f>AF773</f>
        <v>86.4</v>
      </c>
      <c r="DA773">
        <f>AJ773</f>
        <v>1</v>
      </c>
      <c r="DB773">
        <f>ROUND(((ROUND(AT773*CZ773,2)*1.15)*1.25),6)</f>
        <v>2235.6</v>
      </c>
      <c r="DC773">
        <f>ROUND(((ROUND(AT773*AG773,2)*1.15)*1.25),6)</f>
        <v>349.3125</v>
      </c>
    </row>
    <row r="774" spans="1:107" x14ac:dyDescent="0.2">
      <c r="A774">
        <f>ROW(Source!A401)</f>
        <v>401</v>
      </c>
      <c r="B774">
        <v>47641669</v>
      </c>
      <c r="C774">
        <v>47639863</v>
      </c>
      <c r="D774">
        <v>36882569</v>
      </c>
      <c r="E774">
        <v>1</v>
      </c>
      <c r="F774">
        <v>1</v>
      </c>
      <c r="G774">
        <v>1</v>
      </c>
      <c r="H774">
        <v>2</v>
      </c>
      <c r="I774" t="s">
        <v>978</v>
      </c>
      <c r="J774" t="s">
        <v>979</v>
      </c>
      <c r="K774" t="s">
        <v>980</v>
      </c>
      <c r="L774">
        <v>1368</v>
      </c>
      <c r="N774">
        <v>1011</v>
      </c>
      <c r="O774" t="s">
        <v>776</v>
      </c>
      <c r="P774" t="s">
        <v>776</v>
      </c>
      <c r="Q774">
        <v>1</v>
      </c>
      <c r="W774">
        <v>0</v>
      </c>
      <c r="X774">
        <v>-1750804799</v>
      </c>
      <c r="Y774">
        <v>69</v>
      </c>
      <c r="AA774">
        <v>0</v>
      </c>
      <c r="AB774">
        <v>0.5</v>
      </c>
      <c r="AC774">
        <v>0</v>
      </c>
      <c r="AD774">
        <v>0</v>
      </c>
      <c r="AE774">
        <v>0</v>
      </c>
      <c r="AF774">
        <v>0.5</v>
      </c>
      <c r="AG774">
        <v>0</v>
      </c>
      <c r="AH774">
        <v>0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3</v>
      </c>
      <c r="AT774">
        <v>48</v>
      </c>
      <c r="AU774" t="s">
        <v>348</v>
      </c>
      <c r="AV774">
        <v>0</v>
      </c>
      <c r="AW774">
        <v>2</v>
      </c>
      <c r="AX774">
        <v>47639875</v>
      </c>
      <c r="AY774">
        <v>1</v>
      </c>
      <c r="AZ774">
        <v>0</v>
      </c>
      <c r="BA774">
        <v>776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Y774*Source!I401</f>
        <v>0</v>
      </c>
      <c r="CY774">
        <f>AB774</f>
        <v>0.5</v>
      </c>
      <c r="CZ774">
        <f>AF774</f>
        <v>0.5</v>
      </c>
      <c r="DA774">
        <f>AJ774</f>
        <v>1</v>
      </c>
      <c r="DB774">
        <f>ROUND(((ROUND(AT774*CZ774,2)*1.15)*1.25),6)</f>
        <v>34.5</v>
      </c>
      <c r="DC774">
        <f>ROUND(((ROUND(AT774*AG774,2)*1.15)*1.25),6)</f>
        <v>0</v>
      </c>
    </row>
    <row r="775" spans="1:107" x14ac:dyDescent="0.2">
      <c r="A775">
        <f>ROW(Source!A401)</f>
        <v>401</v>
      </c>
      <c r="B775">
        <v>47641669</v>
      </c>
      <c r="C775">
        <v>47639863</v>
      </c>
      <c r="D775">
        <v>36883554</v>
      </c>
      <c r="E775">
        <v>1</v>
      </c>
      <c r="F775">
        <v>1</v>
      </c>
      <c r="G775">
        <v>1</v>
      </c>
      <c r="H775">
        <v>2</v>
      </c>
      <c r="I775" t="s">
        <v>780</v>
      </c>
      <c r="J775" t="s">
        <v>781</v>
      </c>
      <c r="K775" t="s">
        <v>782</v>
      </c>
      <c r="L775">
        <v>1368</v>
      </c>
      <c r="N775">
        <v>1011</v>
      </c>
      <c r="O775" t="s">
        <v>776</v>
      </c>
      <c r="P775" t="s">
        <v>776</v>
      </c>
      <c r="Q775">
        <v>1</v>
      </c>
      <c r="W775">
        <v>0</v>
      </c>
      <c r="X775">
        <v>1372534845</v>
      </c>
      <c r="Y775">
        <v>0.18687499999999999</v>
      </c>
      <c r="AA775">
        <v>0</v>
      </c>
      <c r="AB775">
        <v>65.709999999999994</v>
      </c>
      <c r="AC775">
        <v>11.6</v>
      </c>
      <c r="AD775">
        <v>0</v>
      </c>
      <c r="AE775">
        <v>0</v>
      </c>
      <c r="AF775">
        <v>65.709999999999994</v>
      </c>
      <c r="AG775">
        <v>11.6</v>
      </c>
      <c r="AH775">
        <v>0</v>
      </c>
      <c r="AI775">
        <v>1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3</v>
      </c>
      <c r="AT775">
        <v>0.13</v>
      </c>
      <c r="AU775" t="s">
        <v>348</v>
      </c>
      <c r="AV775">
        <v>0</v>
      </c>
      <c r="AW775">
        <v>2</v>
      </c>
      <c r="AX775">
        <v>47639876</v>
      </c>
      <c r="AY775">
        <v>1</v>
      </c>
      <c r="AZ775">
        <v>0</v>
      </c>
      <c r="BA775">
        <v>777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Y775*Source!I401</f>
        <v>0</v>
      </c>
      <c r="CY775">
        <f>AB775</f>
        <v>65.709999999999994</v>
      </c>
      <c r="CZ775">
        <f>AF775</f>
        <v>65.709999999999994</v>
      </c>
      <c r="DA775">
        <f>AJ775</f>
        <v>1</v>
      </c>
      <c r="DB775">
        <f>ROUND(((ROUND(AT775*CZ775,2)*1.15)*1.25),6)</f>
        <v>12.276249999999999</v>
      </c>
      <c r="DC775">
        <f>ROUND(((ROUND(AT775*AG775,2)*1.15)*1.25),6)</f>
        <v>2.1706249999999998</v>
      </c>
    </row>
    <row r="776" spans="1:107" x14ac:dyDescent="0.2">
      <c r="A776">
        <f>ROW(Source!A401)</f>
        <v>401</v>
      </c>
      <c r="B776">
        <v>47641669</v>
      </c>
      <c r="C776">
        <v>47639863</v>
      </c>
      <c r="D776">
        <v>36801792</v>
      </c>
      <c r="E776">
        <v>1</v>
      </c>
      <c r="F776">
        <v>1</v>
      </c>
      <c r="G776">
        <v>1</v>
      </c>
      <c r="H776">
        <v>3</v>
      </c>
      <c r="I776" t="s">
        <v>981</v>
      </c>
      <c r="J776" t="s">
        <v>982</v>
      </c>
      <c r="K776" t="s">
        <v>983</v>
      </c>
      <c r="L776">
        <v>1339</v>
      </c>
      <c r="N776">
        <v>1007</v>
      </c>
      <c r="O776" t="s">
        <v>50</v>
      </c>
      <c r="P776" t="s">
        <v>50</v>
      </c>
      <c r="Q776">
        <v>1</v>
      </c>
      <c r="W776">
        <v>0</v>
      </c>
      <c r="X776">
        <v>-1660354250</v>
      </c>
      <c r="Y776">
        <v>0.2</v>
      </c>
      <c r="AA776">
        <v>2.44</v>
      </c>
      <c r="AB776">
        <v>0</v>
      </c>
      <c r="AC776">
        <v>0</v>
      </c>
      <c r="AD776">
        <v>0</v>
      </c>
      <c r="AE776">
        <v>2.44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3</v>
      </c>
      <c r="AT776">
        <v>0.2</v>
      </c>
      <c r="AU776" t="s">
        <v>3</v>
      </c>
      <c r="AV776">
        <v>0</v>
      </c>
      <c r="AW776">
        <v>2</v>
      </c>
      <c r="AX776">
        <v>47639877</v>
      </c>
      <c r="AY776">
        <v>1</v>
      </c>
      <c r="AZ776">
        <v>0</v>
      </c>
      <c r="BA776">
        <v>778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Y776*Source!I401</f>
        <v>0</v>
      </c>
      <c r="CY776">
        <f>AA776</f>
        <v>2.44</v>
      </c>
      <c r="CZ776">
        <f>AE776</f>
        <v>2.44</v>
      </c>
      <c r="DA776">
        <f>AI776</f>
        <v>1</v>
      </c>
      <c r="DB776">
        <f>ROUND(ROUND(AT776*CZ776,2),6)</f>
        <v>0.49</v>
      </c>
      <c r="DC776">
        <f>ROUND(ROUND(AT776*AG776,2),6)</f>
        <v>0</v>
      </c>
    </row>
    <row r="777" spans="1:107" x14ac:dyDescent="0.2">
      <c r="A777">
        <f>ROW(Source!A401)</f>
        <v>401</v>
      </c>
      <c r="B777">
        <v>47641669</v>
      </c>
      <c r="C777">
        <v>47639863</v>
      </c>
      <c r="D777">
        <v>36802304</v>
      </c>
      <c r="E777">
        <v>1</v>
      </c>
      <c r="F777">
        <v>1</v>
      </c>
      <c r="G777">
        <v>1</v>
      </c>
      <c r="H777">
        <v>3</v>
      </c>
      <c r="I777" t="s">
        <v>984</v>
      </c>
      <c r="J777" t="s">
        <v>985</v>
      </c>
      <c r="K777" t="s">
        <v>986</v>
      </c>
      <c r="L777">
        <v>1327</v>
      </c>
      <c r="N777">
        <v>1005</v>
      </c>
      <c r="O777" t="s">
        <v>399</v>
      </c>
      <c r="P777" t="s">
        <v>399</v>
      </c>
      <c r="Q777">
        <v>1</v>
      </c>
      <c r="W777">
        <v>0</v>
      </c>
      <c r="X777">
        <v>440019653</v>
      </c>
      <c r="Y777">
        <v>250</v>
      </c>
      <c r="AA777">
        <v>3.62</v>
      </c>
      <c r="AB777">
        <v>0</v>
      </c>
      <c r="AC777">
        <v>0</v>
      </c>
      <c r="AD777">
        <v>0</v>
      </c>
      <c r="AE777">
        <v>3.62</v>
      </c>
      <c r="AF777">
        <v>0</v>
      </c>
      <c r="AG777">
        <v>0</v>
      </c>
      <c r="AH777">
        <v>0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3</v>
      </c>
      <c r="AT777">
        <v>250</v>
      </c>
      <c r="AU777" t="s">
        <v>3</v>
      </c>
      <c r="AV777">
        <v>0</v>
      </c>
      <c r="AW777">
        <v>2</v>
      </c>
      <c r="AX777">
        <v>47639878</v>
      </c>
      <c r="AY777">
        <v>1</v>
      </c>
      <c r="AZ777">
        <v>0</v>
      </c>
      <c r="BA777">
        <v>779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Y777*Source!I401</f>
        <v>0</v>
      </c>
      <c r="CY777">
        <f>AA777</f>
        <v>3.62</v>
      </c>
      <c r="CZ777">
        <f>AE777</f>
        <v>3.62</v>
      </c>
      <c r="DA777">
        <f>AI777</f>
        <v>1</v>
      </c>
      <c r="DB777">
        <f>ROUND(ROUND(AT777*CZ777,2),6)</f>
        <v>905</v>
      </c>
      <c r="DC777">
        <f>ROUND(ROUND(AT777*AG777,2),6)</f>
        <v>0</v>
      </c>
    </row>
    <row r="778" spans="1:107" x14ac:dyDescent="0.2">
      <c r="A778">
        <f>ROW(Source!A401)</f>
        <v>401</v>
      </c>
      <c r="B778">
        <v>47641669</v>
      </c>
      <c r="C778">
        <v>47639863</v>
      </c>
      <c r="D778">
        <v>36807096</v>
      </c>
      <c r="E778">
        <v>1</v>
      </c>
      <c r="F778">
        <v>1</v>
      </c>
      <c r="G778">
        <v>1</v>
      </c>
      <c r="H778">
        <v>3</v>
      </c>
      <c r="I778" t="s">
        <v>353</v>
      </c>
      <c r="J778" t="s">
        <v>355</v>
      </c>
      <c r="K778" t="s">
        <v>354</v>
      </c>
      <c r="L778">
        <v>1339</v>
      </c>
      <c r="N778">
        <v>1007</v>
      </c>
      <c r="O778" t="s">
        <v>50</v>
      </c>
      <c r="P778" t="s">
        <v>50</v>
      </c>
      <c r="Q778">
        <v>1</v>
      </c>
      <c r="W778">
        <v>0</v>
      </c>
      <c r="X778">
        <v>184330150</v>
      </c>
      <c r="Y778">
        <v>102</v>
      </c>
      <c r="AA778">
        <v>592.76</v>
      </c>
      <c r="AB778">
        <v>0</v>
      </c>
      <c r="AC778">
        <v>0</v>
      </c>
      <c r="AD778">
        <v>0</v>
      </c>
      <c r="AE778">
        <v>592.76</v>
      </c>
      <c r="AF778">
        <v>0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3</v>
      </c>
      <c r="AT778">
        <v>102</v>
      </c>
      <c r="AU778" t="s">
        <v>3</v>
      </c>
      <c r="AV778">
        <v>0</v>
      </c>
      <c r="AW778">
        <v>1</v>
      </c>
      <c r="AX778">
        <v>-1</v>
      </c>
      <c r="AY778">
        <v>0</v>
      </c>
      <c r="AZ778">
        <v>0</v>
      </c>
      <c r="BA778" t="s">
        <v>3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Y778*Source!I401</f>
        <v>0</v>
      </c>
      <c r="CY778">
        <f>AA778</f>
        <v>592.76</v>
      </c>
      <c r="CZ778">
        <f>AE778</f>
        <v>592.76</v>
      </c>
      <c r="DA778">
        <f>AI778</f>
        <v>1</v>
      </c>
      <c r="DB778">
        <f>ROUND(ROUND(AT778*CZ778,2),6)</f>
        <v>60461.52</v>
      </c>
      <c r="DC778">
        <f>ROUND(ROUND(AT778*AG778,2),6)</f>
        <v>0</v>
      </c>
    </row>
    <row r="779" spans="1:107" x14ac:dyDescent="0.2">
      <c r="A779">
        <f>ROW(Source!A404)</f>
        <v>404</v>
      </c>
      <c r="B779">
        <v>47636896</v>
      </c>
      <c r="C779">
        <v>47639881</v>
      </c>
      <c r="D779">
        <v>37065248</v>
      </c>
      <c r="E779">
        <v>1</v>
      </c>
      <c r="F779">
        <v>1</v>
      </c>
      <c r="G779">
        <v>1</v>
      </c>
      <c r="H779">
        <v>1</v>
      </c>
      <c r="I779" t="s">
        <v>768</v>
      </c>
      <c r="J779" t="s">
        <v>3</v>
      </c>
      <c r="K779" t="s">
        <v>769</v>
      </c>
      <c r="L779">
        <v>1191</v>
      </c>
      <c r="N779">
        <v>1013</v>
      </c>
      <c r="O779" t="s">
        <v>770</v>
      </c>
      <c r="P779" t="s">
        <v>770</v>
      </c>
      <c r="Q779">
        <v>1</v>
      </c>
      <c r="W779">
        <v>0</v>
      </c>
      <c r="X779">
        <v>-400197608</v>
      </c>
      <c r="Y779">
        <v>4.5626249999999997</v>
      </c>
      <c r="AA779">
        <v>0</v>
      </c>
      <c r="AB779">
        <v>0</v>
      </c>
      <c r="AC779">
        <v>0</v>
      </c>
      <c r="AD779">
        <v>8.5299999999999994</v>
      </c>
      <c r="AE779">
        <v>0</v>
      </c>
      <c r="AF779">
        <v>0</v>
      </c>
      <c r="AG779">
        <v>0</v>
      </c>
      <c r="AH779">
        <v>8.5299999999999994</v>
      </c>
      <c r="AI779">
        <v>1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1</v>
      </c>
      <c r="AQ779">
        <v>0</v>
      </c>
      <c r="AR779">
        <v>0</v>
      </c>
      <c r="AS779" t="s">
        <v>3</v>
      </c>
      <c r="AT779">
        <v>3.45</v>
      </c>
      <c r="AU779" t="s">
        <v>196</v>
      </c>
      <c r="AV779">
        <v>1</v>
      </c>
      <c r="AW779">
        <v>2</v>
      </c>
      <c r="AX779">
        <v>47639886</v>
      </c>
      <c r="AY779">
        <v>1</v>
      </c>
      <c r="AZ779">
        <v>0</v>
      </c>
      <c r="BA779">
        <v>781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Y779*Source!I404</f>
        <v>0.36501</v>
      </c>
      <c r="CY779">
        <f>AD779</f>
        <v>8.5299999999999994</v>
      </c>
      <c r="CZ779">
        <f>AH779</f>
        <v>8.5299999999999994</v>
      </c>
      <c r="DA779">
        <f>AL779</f>
        <v>1</v>
      </c>
      <c r="DB779">
        <f>ROUND(((ROUND(AT779*CZ779,2)*1.15)*1.15),6)</f>
        <v>38.921174999999998</v>
      </c>
      <c r="DC779">
        <f>ROUND(((ROUND(AT779*AG779,2)*1.15)*1.15),6)</f>
        <v>0</v>
      </c>
    </row>
    <row r="780" spans="1:107" x14ac:dyDescent="0.2">
      <c r="A780">
        <f>ROW(Source!A404)</f>
        <v>404</v>
      </c>
      <c r="B780">
        <v>47636896</v>
      </c>
      <c r="C780">
        <v>47639881</v>
      </c>
      <c r="D780">
        <v>37064876</v>
      </c>
      <c r="E780">
        <v>1</v>
      </c>
      <c r="F780">
        <v>1</v>
      </c>
      <c r="G780">
        <v>1</v>
      </c>
      <c r="H780">
        <v>1</v>
      </c>
      <c r="I780" t="s">
        <v>771</v>
      </c>
      <c r="J780" t="s">
        <v>3</v>
      </c>
      <c r="K780" t="s">
        <v>772</v>
      </c>
      <c r="L780">
        <v>1191</v>
      </c>
      <c r="N780">
        <v>1013</v>
      </c>
      <c r="O780" t="s">
        <v>770</v>
      </c>
      <c r="P780" t="s">
        <v>770</v>
      </c>
      <c r="Q780">
        <v>1</v>
      </c>
      <c r="W780">
        <v>0</v>
      </c>
      <c r="X780">
        <v>-1417349443</v>
      </c>
      <c r="Y780">
        <v>0.02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1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3</v>
      </c>
      <c r="AT780">
        <v>0.02</v>
      </c>
      <c r="AU780" t="s">
        <v>3</v>
      </c>
      <c r="AV780">
        <v>2</v>
      </c>
      <c r="AW780">
        <v>2</v>
      </c>
      <c r="AX780">
        <v>47639887</v>
      </c>
      <c r="AY780">
        <v>1</v>
      </c>
      <c r="AZ780">
        <v>2048</v>
      </c>
      <c r="BA780">
        <v>782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Y780*Source!I404</f>
        <v>1.6000000000000001E-3</v>
      </c>
      <c r="CY780">
        <f>AD780</f>
        <v>0</v>
      </c>
      <c r="CZ780">
        <f>AH780</f>
        <v>0</v>
      </c>
      <c r="DA780">
        <f>AL780</f>
        <v>1</v>
      </c>
      <c r="DB780">
        <f>ROUND(ROUND(AT780*CZ780,2),6)</f>
        <v>0</v>
      </c>
      <c r="DC780">
        <f>ROUND(ROUND(AT780*AG780,2),6)</f>
        <v>0</v>
      </c>
    </row>
    <row r="781" spans="1:107" x14ac:dyDescent="0.2">
      <c r="A781">
        <f>ROW(Source!A404)</f>
        <v>404</v>
      </c>
      <c r="B781">
        <v>47636896</v>
      </c>
      <c r="C781">
        <v>47639881</v>
      </c>
      <c r="D781">
        <v>36883554</v>
      </c>
      <c r="E781">
        <v>1</v>
      </c>
      <c r="F781">
        <v>1</v>
      </c>
      <c r="G781">
        <v>1</v>
      </c>
      <c r="H781">
        <v>2</v>
      </c>
      <c r="I781" t="s">
        <v>780</v>
      </c>
      <c r="J781" t="s">
        <v>781</v>
      </c>
      <c r="K781" t="s">
        <v>782</v>
      </c>
      <c r="L781">
        <v>1368</v>
      </c>
      <c r="N781">
        <v>1011</v>
      </c>
      <c r="O781" t="s">
        <v>776</v>
      </c>
      <c r="P781" t="s">
        <v>776</v>
      </c>
      <c r="Q781">
        <v>1</v>
      </c>
      <c r="W781">
        <v>0</v>
      </c>
      <c r="X781">
        <v>1372534845</v>
      </c>
      <c r="Y781">
        <v>2.8749999999999998E-2</v>
      </c>
      <c r="AA781">
        <v>0</v>
      </c>
      <c r="AB781">
        <v>65.709999999999994</v>
      </c>
      <c r="AC781">
        <v>11.6</v>
      </c>
      <c r="AD781">
        <v>0</v>
      </c>
      <c r="AE781">
        <v>0</v>
      </c>
      <c r="AF781">
        <v>65.709999999999994</v>
      </c>
      <c r="AG781">
        <v>11.6</v>
      </c>
      <c r="AH781">
        <v>0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3</v>
      </c>
      <c r="AT781">
        <v>0.02</v>
      </c>
      <c r="AU781" t="s">
        <v>348</v>
      </c>
      <c r="AV781">
        <v>0</v>
      </c>
      <c r="AW781">
        <v>2</v>
      </c>
      <c r="AX781">
        <v>47639888</v>
      </c>
      <c r="AY781">
        <v>1</v>
      </c>
      <c r="AZ781">
        <v>0</v>
      </c>
      <c r="BA781">
        <v>783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Y781*Source!I404</f>
        <v>2.3E-3</v>
      </c>
      <c r="CY781">
        <f>AB781</f>
        <v>65.709999999999994</v>
      </c>
      <c r="CZ781">
        <f>AF781</f>
        <v>65.709999999999994</v>
      </c>
      <c r="DA781">
        <f>AJ781</f>
        <v>1</v>
      </c>
      <c r="DB781">
        <f>ROUND(((ROUND(AT781*CZ781,2)*1.15)*1.25),6)</f>
        <v>1.8831249999999999</v>
      </c>
      <c r="DC781">
        <f>ROUND(((ROUND(AT781*AG781,2)*1.15)*1.25),6)</f>
        <v>0.330625</v>
      </c>
    </row>
    <row r="782" spans="1:107" x14ac:dyDescent="0.2">
      <c r="A782">
        <f>ROW(Source!A404)</f>
        <v>404</v>
      </c>
      <c r="B782">
        <v>47636896</v>
      </c>
      <c r="C782">
        <v>47639881</v>
      </c>
      <c r="D782">
        <v>36802302</v>
      </c>
      <c r="E782">
        <v>1</v>
      </c>
      <c r="F782">
        <v>1</v>
      </c>
      <c r="G782">
        <v>1</v>
      </c>
      <c r="H782">
        <v>3</v>
      </c>
      <c r="I782" t="s">
        <v>987</v>
      </c>
      <c r="J782" t="s">
        <v>988</v>
      </c>
      <c r="K782" t="s">
        <v>989</v>
      </c>
      <c r="L782">
        <v>1327</v>
      </c>
      <c r="N782">
        <v>1005</v>
      </c>
      <c r="O782" t="s">
        <v>399</v>
      </c>
      <c r="P782" t="s">
        <v>399</v>
      </c>
      <c r="Q782">
        <v>1</v>
      </c>
      <c r="W782">
        <v>0</v>
      </c>
      <c r="X782">
        <v>-543550502</v>
      </c>
      <c r="Y782">
        <v>122.4</v>
      </c>
      <c r="AA782">
        <v>12.19</v>
      </c>
      <c r="AB782">
        <v>0</v>
      </c>
      <c r="AC782">
        <v>0</v>
      </c>
      <c r="AD782">
        <v>0</v>
      </c>
      <c r="AE782">
        <v>12.19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3</v>
      </c>
      <c r="AT782">
        <v>122.4</v>
      </c>
      <c r="AU782" t="s">
        <v>3</v>
      </c>
      <c r="AV782">
        <v>0</v>
      </c>
      <c r="AW782">
        <v>2</v>
      </c>
      <c r="AX782">
        <v>47639889</v>
      </c>
      <c r="AY782">
        <v>1</v>
      </c>
      <c r="AZ782">
        <v>0</v>
      </c>
      <c r="BA782">
        <v>784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Y782*Source!I404</f>
        <v>9.7919999999999998</v>
      </c>
      <c r="CY782">
        <f>AA782</f>
        <v>12.19</v>
      </c>
      <c r="CZ782">
        <f>AE782</f>
        <v>12.19</v>
      </c>
      <c r="DA782">
        <f>AI782</f>
        <v>1</v>
      </c>
      <c r="DB782">
        <f>ROUND(ROUND(AT782*CZ782,2),6)</f>
        <v>1492.06</v>
      </c>
      <c r="DC782">
        <f>ROUND(ROUND(AT782*AG782,2),6)</f>
        <v>0</v>
      </c>
    </row>
    <row r="783" spans="1:107" x14ac:dyDescent="0.2">
      <c r="A783">
        <f>ROW(Source!A405)</f>
        <v>405</v>
      </c>
      <c r="B783">
        <v>47641669</v>
      </c>
      <c r="C783">
        <v>47639881</v>
      </c>
      <c r="D783">
        <v>37065248</v>
      </c>
      <c r="E783">
        <v>1</v>
      </c>
      <c r="F783">
        <v>1</v>
      </c>
      <c r="G783">
        <v>1</v>
      </c>
      <c r="H783">
        <v>1</v>
      </c>
      <c r="I783" t="s">
        <v>768</v>
      </c>
      <c r="J783" t="s">
        <v>3</v>
      </c>
      <c r="K783" t="s">
        <v>769</v>
      </c>
      <c r="L783">
        <v>1191</v>
      </c>
      <c r="N783">
        <v>1013</v>
      </c>
      <c r="O783" t="s">
        <v>770</v>
      </c>
      <c r="P783" t="s">
        <v>770</v>
      </c>
      <c r="Q783">
        <v>1</v>
      </c>
      <c r="W783">
        <v>0</v>
      </c>
      <c r="X783">
        <v>-400197608</v>
      </c>
      <c r="Y783">
        <v>4.5626249999999997</v>
      </c>
      <c r="AA783">
        <v>0</v>
      </c>
      <c r="AB783">
        <v>0</v>
      </c>
      <c r="AC783">
        <v>0</v>
      </c>
      <c r="AD783">
        <v>8.5299999999999994</v>
      </c>
      <c r="AE783">
        <v>0</v>
      </c>
      <c r="AF783">
        <v>0</v>
      </c>
      <c r="AG783">
        <v>0</v>
      </c>
      <c r="AH783">
        <v>8.5299999999999994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3</v>
      </c>
      <c r="AT783">
        <v>3.45</v>
      </c>
      <c r="AU783" t="s">
        <v>196</v>
      </c>
      <c r="AV783">
        <v>1</v>
      </c>
      <c r="AW783">
        <v>2</v>
      </c>
      <c r="AX783">
        <v>47639886</v>
      </c>
      <c r="AY783">
        <v>1</v>
      </c>
      <c r="AZ783">
        <v>0</v>
      </c>
      <c r="BA783">
        <v>785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Y783*Source!I405</f>
        <v>0.36501</v>
      </c>
      <c r="CY783">
        <f>AD783</f>
        <v>8.5299999999999994</v>
      </c>
      <c r="CZ783">
        <f>AH783</f>
        <v>8.5299999999999994</v>
      </c>
      <c r="DA783">
        <f>AL783</f>
        <v>1</v>
      </c>
      <c r="DB783">
        <f>ROUND(((ROUND(AT783*CZ783,2)*1.15)*1.15),6)</f>
        <v>38.921174999999998</v>
      </c>
      <c r="DC783">
        <f>ROUND(((ROUND(AT783*AG783,2)*1.15)*1.15),6)</f>
        <v>0</v>
      </c>
    </row>
    <row r="784" spans="1:107" x14ac:dyDescent="0.2">
      <c r="A784">
        <f>ROW(Source!A405)</f>
        <v>405</v>
      </c>
      <c r="B784">
        <v>47641669</v>
      </c>
      <c r="C784">
        <v>47639881</v>
      </c>
      <c r="D784">
        <v>37064876</v>
      </c>
      <c r="E784">
        <v>1</v>
      </c>
      <c r="F784">
        <v>1</v>
      </c>
      <c r="G784">
        <v>1</v>
      </c>
      <c r="H784">
        <v>1</v>
      </c>
      <c r="I784" t="s">
        <v>771</v>
      </c>
      <c r="J784" t="s">
        <v>3</v>
      </c>
      <c r="K784" t="s">
        <v>772</v>
      </c>
      <c r="L784">
        <v>1191</v>
      </c>
      <c r="N784">
        <v>1013</v>
      </c>
      <c r="O784" t="s">
        <v>770</v>
      </c>
      <c r="P784" t="s">
        <v>770</v>
      </c>
      <c r="Q784">
        <v>1</v>
      </c>
      <c r="W784">
        <v>0</v>
      </c>
      <c r="X784">
        <v>-1417349443</v>
      </c>
      <c r="Y784">
        <v>0.02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3</v>
      </c>
      <c r="AT784">
        <v>0.02</v>
      </c>
      <c r="AU784" t="s">
        <v>3</v>
      </c>
      <c r="AV784">
        <v>2</v>
      </c>
      <c r="AW784">
        <v>2</v>
      </c>
      <c r="AX784">
        <v>47639887</v>
      </c>
      <c r="AY784">
        <v>1</v>
      </c>
      <c r="AZ784">
        <v>2048</v>
      </c>
      <c r="BA784">
        <v>786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Y784*Source!I405</f>
        <v>1.6000000000000001E-3</v>
      </c>
      <c r="CY784">
        <f>AD784</f>
        <v>0</v>
      </c>
      <c r="CZ784">
        <f>AH784</f>
        <v>0</v>
      </c>
      <c r="DA784">
        <f>AL784</f>
        <v>1</v>
      </c>
      <c r="DB784">
        <f>ROUND(ROUND(AT784*CZ784,2),6)</f>
        <v>0</v>
      </c>
      <c r="DC784">
        <f>ROUND(ROUND(AT784*AG784,2),6)</f>
        <v>0</v>
      </c>
    </row>
    <row r="785" spans="1:107" x14ac:dyDescent="0.2">
      <c r="A785">
        <f>ROW(Source!A405)</f>
        <v>405</v>
      </c>
      <c r="B785">
        <v>47641669</v>
      </c>
      <c r="C785">
        <v>47639881</v>
      </c>
      <c r="D785">
        <v>36883554</v>
      </c>
      <c r="E785">
        <v>1</v>
      </c>
      <c r="F785">
        <v>1</v>
      </c>
      <c r="G785">
        <v>1</v>
      </c>
      <c r="H785">
        <v>2</v>
      </c>
      <c r="I785" t="s">
        <v>780</v>
      </c>
      <c r="J785" t="s">
        <v>781</v>
      </c>
      <c r="K785" t="s">
        <v>782</v>
      </c>
      <c r="L785">
        <v>1368</v>
      </c>
      <c r="N785">
        <v>1011</v>
      </c>
      <c r="O785" t="s">
        <v>776</v>
      </c>
      <c r="P785" t="s">
        <v>776</v>
      </c>
      <c r="Q785">
        <v>1</v>
      </c>
      <c r="W785">
        <v>0</v>
      </c>
      <c r="X785">
        <v>1372534845</v>
      </c>
      <c r="Y785">
        <v>2.8749999999999998E-2</v>
      </c>
      <c r="AA785">
        <v>0</v>
      </c>
      <c r="AB785">
        <v>65.709999999999994</v>
      </c>
      <c r="AC785">
        <v>11.6</v>
      </c>
      <c r="AD785">
        <v>0</v>
      </c>
      <c r="AE785">
        <v>0</v>
      </c>
      <c r="AF785">
        <v>65.709999999999994</v>
      </c>
      <c r="AG785">
        <v>11.6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3</v>
      </c>
      <c r="AT785">
        <v>0.02</v>
      </c>
      <c r="AU785" t="s">
        <v>348</v>
      </c>
      <c r="AV785">
        <v>0</v>
      </c>
      <c r="AW785">
        <v>2</v>
      </c>
      <c r="AX785">
        <v>47639888</v>
      </c>
      <c r="AY785">
        <v>1</v>
      </c>
      <c r="AZ785">
        <v>0</v>
      </c>
      <c r="BA785">
        <v>787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Y785*Source!I405</f>
        <v>2.3E-3</v>
      </c>
      <c r="CY785">
        <f>AB785</f>
        <v>65.709999999999994</v>
      </c>
      <c r="CZ785">
        <f>AF785</f>
        <v>65.709999999999994</v>
      </c>
      <c r="DA785">
        <f>AJ785</f>
        <v>1</v>
      </c>
      <c r="DB785">
        <f>ROUND(((ROUND(AT785*CZ785,2)*1.15)*1.25),6)</f>
        <v>1.8831249999999999</v>
      </c>
      <c r="DC785">
        <f>ROUND(((ROUND(AT785*AG785,2)*1.15)*1.25),6)</f>
        <v>0.330625</v>
      </c>
    </row>
    <row r="786" spans="1:107" x14ac:dyDescent="0.2">
      <c r="A786">
        <f>ROW(Source!A405)</f>
        <v>405</v>
      </c>
      <c r="B786">
        <v>47641669</v>
      </c>
      <c r="C786">
        <v>47639881</v>
      </c>
      <c r="D786">
        <v>36802302</v>
      </c>
      <c r="E786">
        <v>1</v>
      </c>
      <c r="F786">
        <v>1</v>
      </c>
      <c r="G786">
        <v>1</v>
      </c>
      <c r="H786">
        <v>3</v>
      </c>
      <c r="I786" t="s">
        <v>987</v>
      </c>
      <c r="J786" t="s">
        <v>988</v>
      </c>
      <c r="K786" t="s">
        <v>989</v>
      </c>
      <c r="L786">
        <v>1327</v>
      </c>
      <c r="N786">
        <v>1005</v>
      </c>
      <c r="O786" t="s">
        <v>399</v>
      </c>
      <c r="P786" t="s">
        <v>399</v>
      </c>
      <c r="Q786">
        <v>1</v>
      </c>
      <c r="W786">
        <v>0</v>
      </c>
      <c r="X786">
        <v>-543550502</v>
      </c>
      <c r="Y786">
        <v>122.4</v>
      </c>
      <c r="AA786">
        <v>12.19</v>
      </c>
      <c r="AB786">
        <v>0</v>
      </c>
      <c r="AC786">
        <v>0</v>
      </c>
      <c r="AD786">
        <v>0</v>
      </c>
      <c r="AE786">
        <v>12.19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3</v>
      </c>
      <c r="AT786">
        <v>122.4</v>
      </c>
      <c r="AU786" t="s">
        <v>3</v>
      </c>
      <c r="AV786">
        <v>0</v>
      </c>
      <c r="AW786">
        <v>2</v>
      </c>
      <c r="AX786">
        <v>47639889</v>
      </c>
      <c r="AY786">
        <v>1</v>
      </c>
      <c r="AZ786">
        <v>0</v>
      </c>
      <c r="BA786">
        <v>788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Y786*Source!I405</f>
        <v>9.7919999999999998</v>
      </c>
      <c r="CY786">
        <f>AA786</f>
        <v>12.19</v>
      </c>
      <c r="CZ786">
        <f>AE786</f>
        <v>12.19</v>
      </c>
      <c r="DA786">
        <f>AI786</f>
        <v>1</v>
      </c>
      <c r="DB786">
        <f>ROUND(ROUND(AT786*CZ786,2),6)</f>
        <v>1492.06</v>
      </c>
      <c r="DC786">
        <f>ROUND(ROUND(AT786*AG786,2),6)</f>
        <v>0</v>
      </c>
    </row>
    <row r="787" spans="1:107" x14ac:dyDescent="0.2">
      <c r="A787">
        <f>ROW(Source!A406)</f>
        <v>406</v>
      </c>
      <c r="B787">
        <v>47636896</v>
      </c>
      <c r="C787">
        <v>47639890</v>
      </c>
      <c r="D787">
        <v>37065248</v>
      </c>
      <c r="E787">
        <v>1</v>
      </c>
      <c r="F787">
        <v>1</v>
      </c>
      <c r="G787">
        <v>1</v>
      </c>
      <c r="H787">
        <v>1</v>
      </c>
      <c r="I787" t="s">
        <v>768</v>
      </c>
      <c r="J787" t="s">
        <v>3</v>
      </c>
      <c r="K787" t="s">
        <v>769</v>
      </c>
      <c r="L787">
        <v>1191</v>
      </c>
      <c r="N787">
        <v>1013</v>
      </c>
      <c r="O787" t="s">
        <v>770</v>
      </c>
      <c r="P787" t="s">
        <v>770</v>
      </c>
      <c r="Q787">
        <v>1</v>
      </c>
      <c r="W787">
        <v>0</v>
      </c>
      <c r="X787">
        <v>-400197608</v>
      </c>
      <c r="Y787">
        <v>291.82284999999996</v>
      </c>
      <c r="AA787">
        <v>0</v>
      </c>
      <c r="AB787">
        <v>0</v>
      </c>
      <c r="AC787">
        <v>0</v>
      </c>
      <c r="AD787">
        <v>8.5299999999999994</v>
      </c>
      <c r="AE787">
        <v>0</v>
      </c>
      <c r="AF787">
        <v>0</v>
      </c>
      <c r="AG787">
        <v>0</v>
      </c>
      <c r="AH787">
        <v>8.5299999999999994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3</v>
      </c>
      <c r="AT787">
        <v>220.66</v>
      </c>
      <c r="AU787" t="s">
        <v>196</v>
      </c>
      <c r="AV787">
        <v>1</v>
      </c>
      <c r="AW787">
        <v>2</v>
      </c>
      <c r="AX787">
        <v>47639910</v>
      </c>
      <c r="AY787">
        <v>1</v>
      </c>
      <c r="AZ787">
        <v>0</v>
      </c>
      <c r="BA787">
        <v>789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Y787*Source!I406</f>
        <v>4.3773427499999995</v>
      </c>
      <c r="CY787">
        <f>AD787</f>
        <v>8.5299999999999994</v>
      </c>
      <c r="CZ787">
        <f>AH787</f>
        <v>8.5299999999999994</v>
      </c>
      <c r="DA787">
        <f>AL787</f>
        <v>1</v>
      </c>
      <c r="DB787">
        <f>ROUND(((ROUND(AT787*CZ787,2)*1.15)*1.15),6)</f>
        <v>2489.2491749999999</v>
      </c>
      <c r="DC787">
        <f>ROUND(((ROUND(AT787*AG787,2)*1.15)*1.15),6)</f>
        <v>0</v>
      </c>
    </row>
    <row r="788" spans="1:107" x14ac:dyDescent="0.2">
      <c r="A788">
        <f>ROW(Source!A406)</f>
        <v>406</v>
      </c>
      <c r="B788">
        <v>47636896</v>
      </c>
      <c r="C788">
        <v>47639890</v>
      </c>
      <c r="D788">
        <v>37064876</v>
      </c>
      <c r="E788">
        <v>1</v>
      </c>
      <c r="F788">
        <v>1</v>
      </c>
      <c r="G788">
        <v>1</v>
      </c>
      <c r="H788">
        <v>1</v>
      </c>
      <c r="I788" t="s">
        <v>771</v>
      </c>
      <c r="J788" t="s">
        <v>3</v>
      </c>
      <c r="K788" t="s">
        <v>772</v>
      </c>
      <c r="L788">
        <v>1191</v>
      </c>
      <c r="N788">
        <v>1013</v>
      </c>
      <c r="O788" t="s">
        <v>770</v>
      </c>
      <c r="P788" t="s">
        <v>770</v>
      </c>
      <c r="Q788">
        <v>1</v>
      </c>
      <c r="W788">
        <v>0</v>
      </c>
      <c r="X788">
        <v>-1417349443</v>
      </c>
      <c r="Y788">
        <v>28.78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3</v>
      </c>
      <c r="AT788">
        <v>28.78</v>
      </c>
      <c r="AU788" t="s">
        <v>3</v>
      </c>
      <c r="AV788">
        <v>2</v>
      </c>
      <c r="AW788">
        <v>2</v>
      </c>
      <c r="AX788">
        <v>47639911</v>
      </c>
      <c r="AY788">
        <v>1</v>
      </c>
      <c r="AZ788">
        <v>2048</v>
      </c>
      <c r="BA788">
        <v>790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Y788*Source!I406</f>
        <v>0.43170000000000003</v>
      </c>
      <c r="CY788">
        <f>AD788</f>
        <v>0</v>
      </c>
      <c r="CZ788">
        <f>AH788</f>
        <v>0</v>
      </c>
      <c r="DA788">
        <f>AL788</f>
        <v>1</v>
      </c>
      <c r="DB788">
        <f>ROUND(ROUND(AT788*CZ788,2),6)</f>
        <v>0</v>
      </c>
      <c r="DC788">
        <f>ROUND(ROUND(AT788*AG788,2),6)</f>
        <v>0</v>
      </c>
    </row>
    <row r="789" spans="1:107" x14ac:dyDescent="0.2">
      <c r="A789">
        <f>ROW(Source!A406)</f>
        <v>406</v>
      </c>
      <c r="B789">
        <v>47636896</v>
      </c>
      <c r="C789">
        <v>47639890</v>
      </c>
      <c r="D789">
        <v>36882057</v>
      </c>
      <c r="E789">
        <v>1</v>
      </c>
      <c r="F789">
        <v>1</v>
      </c>
      <c r="G789">
        <v>1</v>
      </c>
      <c r="H789">
        <v>2</v>
      </c>
      <c r="I789" t="s">
        <v>825</v>
      </c>
      <c r="J789" t="s">
        <v>826</v>
      </c>
      <c r="K789" t="s">
        <v>827</v>
      </c>
      <c r="L789">
        <v>1368</v>
      </c>
      <c r="N789">
        <v>1011</v>
      </c>
      <c r="O789" t="s">
        <v>776</v>
      </c>
      <c r="P789" t="s">
        <v>776</v>
      </c>
      <c r="Q789">
        <v>1</v>
      </c>
      <c r="W789">
        <v>0</v>
      </c>
      <c r="X789">
        <v>-1460065968</v>
      </c>
      <c r="Y789">
        <v>37.46125</v>
      </c>
      <c r="AA789">
        <v>0</v>
      </c>
      <c r="AB789">
        <v>86.4</v>
      </c>
      <c r="AC789">
        <v>13.5</v>
      </c>
      <c r="AD789">
        <v>0</v>
      </c>
      <c r="AE789">
        <v>0</v>
      </c>
      <c r="AF789">
        <v>86.4</v>
      </c>
      <c r="AG789">
        <v>13.5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3</v>
      </c>
      <c r="AT789">
        <v>26.06</v>
      </c>
      <c r="AU789" t="s">
        <v>348</v>
      </c>
      <c r="AV789">
        <v>0</v>
      </c>
      <c r="AW789">
        <v>2</v>
      </c>
      <c r="AX789">
        <v>47639912</v>
      </c>
      <c r="AY789">
        <v>1</v>
      </c>
      <c r="AZ789">
        <v>0</v>
      </c>
      <c r="BA789">
        <v>791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Y789*Source!I406</f>
        <v>0.56191875000000002</v>
      </c>
      <c r="CY789">
        <f t="shared" ref="CY789:CY794" si="122">AB789</f>
        <v>86.4</v>
      </c>
      <c r="CZ789">
        <f t="shared" ref="CZ789:CZ794" si="123">AF789</f>
        <v>86.4</v>
      </c>
      <c r="DA789">
        <f t="shared" ref="DA789:DA794" si="124">AJ789</f>
        <v>1</v>
      </c>
      <c r="DB789">
        <f t="shared" ref="DB789:DB794" si="125">ROUND(((ROUND(AT789*CZ789,2)*1.15)*1.25),6)</f>
        <v>3236.6462499999998</v>
      </c>
      <c r="DC789">
        <f t="shared" ref="DC789:DC794" si="126">ROUND(((ROUND(AT789*AG789,2)*1.15)*1.25),6)</f>
        <v>505.72687500000001</v>
      </c>
    </row>
    <row r="790" spans="1:107" x14ac:dyDescent="0.2">
      <c r="A790">
        <f>ROW(Source!A406)</f>
        <v>406</v>
      </c>
      <c r="B790">
        <v>47636896</v>
      </c>
      <c r="C790">
        <v>47639890</v>
      </c>
      <c r="D790">
        <v>36882159</v>
      </c>
      <c r="E790">
        <v>1</v>
      </c>
      <c r="F790">
        <v>1</v>
      </c>
      <c r="G790">
        <v>1</v>
      </c>
      <c r="H790">
        <v>2</v>
      </c>
      <c r="I790" t="s">
        <v>773</v>
      </c>
      <c r="J790" t="s">
        <v>774</v>
      </c>
      <c r="K790" t="s">
        <v>775</v>
      </c>
      <c r="L790">
        <v>1368</v>
      </c>
      <c r="N790">
        <v>1011</v>
      </c>
      <c r="O790" t="s">
        <v>776</v>
      </c>
      <c r="P790" t="s">
        <v>776</v>
      </c>
      <c r="Q790">
        <v>1</v>
      </c>
      <c r="W790">
        <v>0</v>
      </c>
      <c r="X790">
        <v>-1718674368</v>
      </c>
      <c r="Y790">
        <v>1.4087499999999999</v>
      </c>
      <c r="AA790">
        <v>0</v>
      </c>
      <c r="AB790">
        <v>111.99</v>
      </c>
      <c r="AC790">
        <v>13.5</v>
      </c>
      <c r="AD790">
        <v>0</v>
      </c>
      <c r="AE790">
        <v>0</v>
      </c>
      <c r="AF790">
        <v>111.99</v>
      </c>
      <c r="AG790">
        <v>13.5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3</v>
      </c>
      <c r="AT790">
        <v>0.98</v>
      </c>
      <c r="AU790" t="s">
        <v>348</v>
      </c>
      <c r="AV790">
        <v>0</v>
      </c>
      <c r="AW790">
        <v>2</v>
      </c>
      <c r="AX790">
        <v>47639913</v>
      </c>
      <c r="AY790">
        <v>1</v>
      </c>
      <c r="AZ790">
        <v>0</v>
      </c>
      <c r="BA790">
        <v>792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Y790*Source!I406</f>
        <v>2.1131249999999997E-2</v>
      </c>
      <c r="CY790">
        <f t="shared" si="122"/>
        <v>111.99</v>
      </c>
      <c r="CZ790">
        <f t="shared" si="123"/>
        <v>111.99</v>
      </c>
      <c r="DA790">
        <f t="shared" si="124"/>
        <v>1</v>
      </c>
      <c r="DB790">
        <f t="shared" si="125"/>
        <v>157.765625</v>
      </c>
      <c r="DC790">
        <f t="shared" si="126"/>
        <v>19.018125000000001</v>
      </c>
    </row>
    <row r="791" spans="1:107" x14ac:dyDescent="0.2">
      <c r="A791">
        <f>ROW(Source!A406)</f>
        <v>406</v>
      </c>
      <c r="B791">
        <v>47636896</v>
      </c>
      <c r="C791">
        <v>47639890</v>
      </c>
      <c r="D791">
        <v>36882383</v>
      </c>
      <c r="E791">
        <v>1</v>
      </c>
      <c r="F791">
        <v>1</v>
      </c>
      <c r="G791">
        <v>1</v>
      </c>
      <c r="H791">
        <v>2</v>
      </c>
      <c r="I791" t="s">
        <v>944</v>
      </c>
      <c r="J791" t="s">
        <v>945</v>
      </c>
      <c r="K791" t="s">
        <v>946</v>
      </c>
      <c r="L791">
        <v>1368</v>
      </c>
      <c r="N791">
        <v>1011</v>
      </c>
      <c r="O791" t="s">
        <v>776</v>
      </c>
      <c r="P791" t="s">
        <v>776</v>
      </c>
      <c r="Q791">
        <v>1</v>
      </c>
      <c r="W791">
        <v>0</v>
      </c>
      <c r="X791">
        <v>-665367104</v>
      </c>
      <c r="Y791">
        <v>0.388125</v>
      </c>
      <c r="AA791">
        <v>0</v>
      </c>
      <c r="AB791">
        <v>89.99</v>
      </c>
      <c r="AC791">
        <v>10.06</v>
      </c>
      <c r="AD791">
        <v>0</v>
      </c>
      <c r="AE791">
        <v>0</v>
      </c>
      <c r="AF791">
        <v>89.99</v>
      </c>
      <c r="AG791">
        <v>10.06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3</v>
      </c>
      <c r="AT791">
        <v>0.27</v>
      </c>
      <c r="AU791" t="s">
        <v>348</v>
      </c>
      <c r="AV791">
        <v>0</v>
      </c>
      <c r="AW791">
        <v>2</v>
      </c>
      <c r="AX791">
        <v>47639914</v>
      </c>
      <c r="AY791">
        <v>1</v>
      </c>
      <c r="AZ791">
        <v>0</v>
      </c>
      <c r="BA791">
        <v>793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Y791*Source!I406</f>
        <v>5.8218749999999998E-3</v>
      </c>
      <c r="CY791">
        <f t="shared" si="122"/>
        <v>89.99</v>
      </c>
      <c r="CZ791">
        <f t="shared" si="123"/>
        <v>89.99</v>
      </c>
      <c r="DA791">
        <f t="shared" si="124"/>
        <v>1</v>
      </c>
      <c r="DB791">
        <f t="shared" si="125"/>
        <v>34.931249999999999</v>
      </c>
      <c r="DC791">
        <f t="shared" si="126"/>
        <v>3.91</v>
      </c>
    </row>
    <row r="792" spans="1:107" x14ac:dyDescent="0.2">
      <c r="A792">
        <f>ROW(Source!A406)</f>
        <v>406</v>
      </c>
      <c r="B792">
        <v>47636896</v>
      </c>
      <c r="C792">
        <v>47639890</v>
      </c>
      <c r="D792">
        <v>36882567</v>
      </c>
      <c r="E792">
        <v>1</v>
      </c>
      <c r="F792">
        <v>1</v>
      </c>
      <c r="G792">
        <v>1</v>
      </c>
      <c r="H792">
        <v>2</v>
      </c>
      <c r="I792" t="s">
        <v>969</v>
      </c>
      <c r="J792" t="s">
        <v>970</v>
      </c>
      <c r="K792" t="s">
        <v>971</v>
      </c>
      <c r="L792">
        <v>1368</v>
      </c>
      <c r="N792">
        <v>1011</v>
      </c>
      <c r="O792" t="s">
        <v>776</v>
      </c>
      <c r="P792" t="s">
        <v>776</v>
      </c>
      <c r="Q792">
        <v>1</v>
      </c>
      <c r="W792">
        <v>0</v>
      </c>
      <c r="X792">
        <v>2014125784</v>
      </c>
      <c r="Y792">
        <v>15.395624999999999</v>
      </c>
      <c r="AA792">
        <v>0</v>
      </c>
      <c r="AB792">
        <v>1.9</v>
      </c>
      <c r="AC792">
        <v>0</v>
      </c>
      <c r="AD792">
        <v>0</v>
      </c>
      <c r="AE792">
        <v>0</v>
      </c>
      <c r="AF792">
        <v>1.9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3</v>
      </c>
      <c r="AT792">
        <v>10.71</v>
      </c>
      <c r="AU792" t="s">
        <v>348</v>
      </c>
      <c r="AV792">
        <v>0</v>
      </c>
      <c r="AW792">
        <v>2</v>
      </c>
      <c r="AX792">
        <v>47639915</v>
      </c>
      <c r="AY792">
        <v>1</v>
      </c>
      <c r="AZ792">
        <v>0</v>
      </c>
      <c r="BA792">
        <v>794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Y792*Source!I406</f>
        <v>0.23093437499999997</v>
      </c>
      <c r="CY792">
        <f t="shared" si="122"/>
        <v>1.9</v>
      </c>
      <c r="CZ792">
        <f t="shared" si="123"/>
        <v>1.9</v>
      </c>
      <c r="DA792">
        <f t="shared" si="124"/>
        <v>1</v>
      </c>
      <c r="DB792">
        <f t="shared" si="125"/>
        <v>29.253125000000001</v>
      </c>
      <c r="DC792">
        <f t="shared" si="126"/>
        <v>0</v>
      </c>
    </row>
    <row r="793" spans="1:107" x14ac:dyDescent="0.2">
      <c r="A793">
        <f>ROW(Source!A406)</f>
        <v>406</v>
      </c>
      <c r="B793">
        <v>47636896</v>
      </c>
      <c r="C793">
        <v>47639890</v>
      </c>
      <c r="D793">
        <v>36883554</v>
      </c>
      <c r="E793">
        <v>1</v>
      </c>
      <c r="F793">
        <v>1</v>
      </c>
      <c r="G793">
        <v>1</v>
      </c>
      <c r="H793">
        <v>2</v>
      </c>
      <c r="I793" t="s">
        <v>780</v>
      </c>
      <c r="J793" t="s">
        <v>781</v>
      </c>
      <c r="K793" t="s">
        <v>782</v>
      </c>
      <c r="L793">
        <v>1368</v>
      </c>
      <c r="N793">
        <v>1011</v>
      </c>
      <c r="O793" t="s">
        <v>776</v>
      </c>
      <c r="P793" t="s">
        <v>776</v>
      </c>
      <c r="Q793">
        <v>1</v>
      </c>
      <c r="W793">
        <v>0</v>
      </c>
      <c r="X793">
        <v>1372534845</v>
      </c>
      <c r="Y793">
        <v>2.1131249999999997</v>
      </c>
      <c r="AA793">
        <v>0</v>
      </c>
      <c r="AB793">
        <v>65.709999999999994</v>
      </c>
      <c r="AC793">
        <v>11.6</v>
      </c>
      <c r="AD793">
        <v>0</v>
      </c>
      <c r="AE793">
        <v>0</v>
      </c>
      <c r="AF793">
        <v>65.709999999999994</v>
      </c>
      <c r="AG793">
        <v>11.6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1</v>
      </c>
      <c r="AQ793">
        <v>0</v>
      </c>
      <c r="AR793">
        <v>0</v>
      </c>
      <c r="AS793" t="s">
        <v>3</v>
      </c>
      <c r="AT793">
        <v>1.47</v>
      </c>
      <c r="AU793" t="s">
        <v>348</v>
      </c>
      <c r="AV793">
        <v>0</v>
      </c>
      <c r="AW793">
        <v>2</v>
      </c>
      <c r="AX793">
        <v>47639916</v>
      </c>
      <c r="AY793">
        <v>1</v>
      </c>
      <c r="AZ793">
        <v>0</v>
      </c>
      <c r="BA793">
        <v>795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Y793*Source!I406</f>
        <v>3.1696874999999992E-2</v>
      </c>
      <c r="CY793">
        <f t="shared" si="122"/>
        <v>65.709999999999994</v>
      </c>
      <c r="CZ793">
        <f t="shared" si="123"/>
        <v>65.709999999999994</v>
      </c>
      <c r="DA793">
        <f t="shared" si="124"/>
        <v>1</v>
      </c>
      <c r="DB793">
        <f t="shared" si="125"/>
        <v>138.84812500000001</v>
      </c>
      <c r="DC793">
        <f t="shared" si="126"/>
        <v>24.509374999999999</v>
      </c>
    </row>
    <row r="794" spans="1:107" x14ac:dyDescent="0.2">
      <c r="A794">
        <f>ROW(Source!A406)</f>
        <v>406</v>
      </c>
      <c r="B794">
        <v>47636896</v>
      </c>
      <c r="C794">
        <v>47639890</v>
      </c>
      <c r="D794">
        <v>36883858</v>
      </c>
      <c r="E794">
        <v>1</v>
      </c>
      <c r="F794">
        <v>1</v>
      </c>
      <c r="G794">
        <v>1</v>
      </c>
      <c r="H794">
        <v>2</v>
      </c>
      <c r="I794" t="s">
        <v>828</v>
      </c>
      <c r="J794" t="s">
        <v>829</v>
      </c>
      <c r="K794" t="s">
        <v>830</v>
      </c>
      <c r="L794">
        <v>1368</v>
      </c>
      <c r="N794">
        <v>1011</v>
      </c>
      <c r="O794" t="s">
        <v>776</v>
      </c>
      <c r="P794" t="s">
        <v>776</v>
      </c>
      <c r="Q794">
        <v>1</v>
      </c>
      <c r="W794">
        <v>0</v>
      </c>
      <c r="X794">
        <v>-353815937</v>
      </c>
      <c r="Y794">
        <v>6.1812499999999995</v>
      </c>
      <c r="AA794">
        <v>0</v>
      </c>
      <c r="AB794">
        <v>8.1</v>
      </c>
      <c r="AC794">
        <v>0</v>
      </c>
      <c r="AD794">
        <v>0</v>
      </c>
      <c r="AE794">
        <v>0</v>
      </c>
      <c r="AF794">
        <v>8.1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3</v>
      </c>
      <c r="AT794">
        <v>4.3</v>
      </c>
      <c r="AU794" t="s">
        <v>348</v>
      </c>
      <c r="AV794">
        <v>0</v>
      </c>
      <c r="AW794">
        <v>2</v>
      </c>
      <c r="AX794">
        <v>47639917</v>
      </c>
      <c r="AY794">
        <v>1</v>
      </c>
      <c r="AZ794">
        <v>0</v>
      </c>
      <c r="BA794">
        <v>796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Y794*Source!I406</f>
        <v>9.2718749999999989E-2</v>
      </c>
      <c r="CY794">
        <f t="shared" si="122"/>
        <v>8.1</v>
      </c>
      <c r="CZ794">
        <f t="shared" si="123"/>
        <v>8.1</v>
      </c>
      <c r="DA794">
        <f t="shared" si="124"/>
        <v>1</v>
      </c>
      <c r="DB794">
        <f t="shared" si="125"/>
        <v>50.068125000000002</v>
      </c>
      <c r="DC794">
        <f t="shared" si="126"/>
        <v>0</v>
      </c>
    </row>
    <row r="795" spans="1:107" x14ac:dyDescent="0.2">
      <c r="A795">
        <f>ROW(Source!A406)</f>
        <v>406</v>
      </c>
      <c r="B795">
        <v>47636896</v>
      </c>
      <c r="C795">
        <v>47639890</v>
      </c>
      <c r="D795">
        <v>36801792</v>
      </c>
      <c r="E795">
        <v>1</v>
      </c>
      <c r="F795">
        <v>1</v>
      </c>
      <c r="G795">
        <v>1</v>
      </c>
      <c r="H795">
        <v>3</v>
      </c>
      <c r="I795" t="s">
        <v>981</v>
      </c>
      <c r="J795" t="s">
        <v>982</v>
      </c>
      <c r="K795" t="s">
        <v>983</v>
      </c>
      <c r="L795">
        <v>1339</v>
      </c>
      <c r="N795">
        <v>1007</v>
      </c>
      <c r="O795" t="s">
        <v>50</v>
      </c>
      <c r="P795" t="s">
        <v>50</v>
      </c>
      <c r="Q795">
        <v>1</v>
      </c>
      <c r="W795">
        <v>0</v>
      </c>
      <c r="X795">
        <v>-1660354250</v>
      </c>
      <c r="Y795">
        <v>0.73</v>
      </c>
      <c r="AA795">
        <v>2.44</v>
      </c>
      <c r="AB795">
        <v>0</v>
      </c>
      <c r="AC795">
        <v>0</v>
      </c>
      <c r="AD795">
        <v>0</v>
      </c>
      <c r="AE795">
        <v>2.44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3</v>
      </c>
      <c r="AT795">
        <v>0.73</v>
      </c>
      <c r="AU795" t="s">
        <v>3</v>
      </c>
      <c r="AV795">
        <v>0</v>
      </c>
      <c r="AW795">
        <v>2</v>
      </c>
      <c r="AX795">
        <v>47639918</v>
      </c>
      <c r="AY795">
        <v>1</v>
      </c>
      <c r="AZ795">
        <v>0</v>
      </c>
      <c r="BA795">
        <v>797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Y795*Source!I406</f>
        <v>1.095E-2</v>
      </c>
      <c r="CY795">
        <f t="shared" ref="CY795:CY805" si="127">AA795</f>
        <v>2.44</v>
      </c>
      <c r="CZ795">
        <f t="shared" ref="CZ795:CZ805" si="128">AE795</f>
        <v>2.44</v>
      </c>
      <c r="DA795">
        <f t="shared" ref="DA795:DA805" si="129">AI795</f>
        <v>1</v>
      </c>
      <c r="DB795">
        <f t="shared" ref="DB795:DB805" si="130">ROUND(ROUND(AT795*CZ795,2),6)</f>
        <v>1.78</v>
      </c>
      <c r="DC795">
        <f t="shared" ref="DC795:DC805" si="131">ROUND(ROUND(AT795*AG795,2),6)</f>
        <v>0</v>
      </c>
    </row>
    <row r="796" spans="1:107" x14ac:dyDescent="0.2">
      <c r="A796">
        <f>ROW(Source!A406)</f>
        <v>406</v>
      </c>
      <c r="B796">
        <v>47636896</v>
      </c>
      <c r="C796">
        <v>47639890</v>
      </c>
      <c r="D796">
        <v>36802304</v>
      </c>
      <c r="E796">
        <v>1</v>
      </c>
      <c r="F796">
        <v>1</v>
      </c>
      <c r="G796">
        <v>1</v>
      </c>
      <c r="H796">
        <v>3</v>
      </c>
      <c r="I796" t="s">
        <v>984</v>
      </c>
      <c r="J796" t="s">
        <v>985</v>
      </c>
      <c r="K796" t="s">
        <v>986</v>
      </c>
      <c r="L796">
        <v>1327</v>
      </c>
      <c r="N796">
        <v>1005</v>
      </c>
      <c r="O796" t="s">
        <v>399</v>
      </c>
      <c r="P796" t="s">
        <v>399</v>
      </c>
      <c r="Q796">
        <v>1</v>
      </c>
      <c r="W796">
        <v>0</v>
      </c>
      <c r="X796">
        <v>440019653</v>
      </c>
      <c r="Y796">
        <v>30</v>
      </c>
      <c r="AA796">
        <v>3.62</v>
      </c>
      <c r="AB796">
        <v>0</v>
      </c>
      <c r="AC796">
        <v>0</v>
      </c>
      <c r="AD796">
        <v>0</v>
      </c>
      <c r="AE796">
        <v>3.62</v>
      </c>
      <c r="AF796">
        <v>0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3</v>
      </c>
      <c r="AT796">
        <v>30</v>
      </c>
      <c r="AU796" t="s">
        <v>3</v>
      </c>
      <c r="AV796">
        <v>0</v>
      </c>
      <c r="AW796">
        <v>2</v>
      </c>
      <c r="AX796">
        <v>47639919</v>
      </c>
      <c r="AY796">
        <v>1</v>
      </c>
      <c r="AZ796">
        <v>0</v>
      </c>
      <c r="BA796">
        <v>798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Y796*Source!I406</f>
        <v>0.44999999999999996</v>
      </c>
      <c r="CY796">
        <f t="shared" si="127"/>
        <v>3.62</v>
      </c>
      <c r="CZ796">
        <f t="shared" si="128"/>
        <v>3.62</v>
      </c>
      <c r="DA796">
        <f t="shared" si="129"/>
        <v>1</v>
      </c>
      <c r="DB796">
        <f t="shared" si="130"/>
        <v>108.6</v>
      </c>
      <c r="DC796">
        <f t="shared" si="131"/>
        <v>0</v>
      </c>
    </row>
    <row r="797" spans="1:107" x14ac:dyDescent="0.2">
      <c r="A797">
        <f>ROW(Source!A406)</f>
        <v>406</v>
      </c>
      <c r="B797">
        <v>47636896</v>
      </c>
      <c r="C797">
        <v>47639890</v>
      </c>
      <c r="D797">
        <v>36803256</v>
      </c>
      <c r="E797">
        <v>1</v>
      </c>
      <c r="F797">
        <v>1</v>
      </c>
      <c r="G797">
        <v>1</v>
      </c>
      <c r="H797">
        <v>3</v>
      </c>
      <c r="I797" t="s">
        <v>990</v>
      </c>
      <c r="J797" t="s">
        <v>991</v>
      </c>
      <c r="K797" t="s">
        <v>992</v>
      </c>
      <c r="L797">
        <v>1348</v>
      </c>
      <c r="N797">
        <v>1009</v>
      </c>
      <c r="O797" t="s">
        <v>19</v>
      </c>
      <c r="P797" t="s">
        <v>19</v>
      </c>
      <c r="Q797">
        <v>1000</v>
      </c>
      <c r="W797">
        <v>0</v>
      </c>
      <c r="X797">
        <v>-714836380</v>
      </c>
      <c r="Y797">
        <v>5.0000000000000001E-3</v>
      </c>
      <c r="AA797">
        <v>10315.01</v>
      </c>
      <c r="AB797">
        <v>0</v>
      </c>
      <c r="AC797">
        <v>0</v>
      </c>
      <c r="AD797">
        <v>0</v>
      </c>
      <c r="AE797">
        <v>10315.01</v>
      </c>
      <c r="AF797">
        <v>0</v>
      </c>
      <c r="AG797">
        <v>0</v>
      </c>
      <c r="AH797">
        <v>0</v>
      </c>
      <c r="AI797">
        <v>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3</v>
      </c>
      <c r="AT797">
        <v>5.0000000000000001E-3</v>
      </c>
      <c r="AU797" t="s">
        <v>3</v>
      </c>
      <c r="AV797">
        <v>0</v>
      </c>
      <c r="AW797">
        <v>2</v>
      </c>
      <c r="AX797">
        <v>47639920</v>
      </c>
      <c r="AY797">
        <v>1</v>
      </c>
      <c r="AZ797">
        <v>0</v>
      </c>
      <c r="BA797">
        <v>799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Y797*Source!I406</f>
        <v>7.4999999999999993E-5</v>
      </c>
      <c r="CY797">
        <f t="shared" si="127"/>
        <v>10315.01</v>
      </c>
      <c r="CZ797">
        <f t="shared" si="128"/>
        <v>10315.01</v>
      </c>
      <c r="DA797">
        <f t="shared" si="129"/>
        <v>1</v>
      </c>
      <c r="DB797">
        <f t="shared" si="130"/>
        <v>51.58</v>
      </c>
      <c r="DC797">
        <f t="shared" si="131"/>
        <v>0</v>
      </c>
    </row>
    <row r="798" spans="1:107" x14ac:dyDescent="0.2">
      <c r="A798">
        <f>ROW(Source!A406)</f>
        <v>406</v>
      </c>
      <c r="B798">
        <v>47636896</v>
      </c>
      <c r="C798">
        <v>47639890</v>
      </c>
      <c r="D798">
        <v>36804545</v>
      </c>
      <c r="E798">
        <v>1</v>
      </c>
      <c r="F798">
        <v>1</v>
      </c>
      <c r="G798">
        <v>1</v>
      </c>
      <c r="H798">
        <v>3</v>
      </c>
      <c r="I798" t="s">
        <v>801</v>
      </c>
      <c r="J798" t="s">
        <v>802</v>
      </c>
      <c r="K798" t="s">
        <v>803</v>
      </c>
      <c r="L798">
        <v>1348</v>
      </c>
      <c r="N798">
        <v>1009</v>
      </c>
      <c r="O798" t="s">
        <v>19</v>
      </c>
      <c r="P798" t="s">
        <v>19</v>
      </c>
      <c r="Q798">
        <v>1000</v>
      </c>
      <c r="W798">
        <v>0</v>
      </c>
      <c r="X798">
        <v>1174701286</v>
      </c>
      <c r="Y798">
        <v>2E-3</v>
      </c>
      <c r="AA798">
        <v>11978</v>
      </c>
      <c r="AB798">
        <v>0</v>
      </c>
      <c r="AC798">
        <v>0</v>
      </c>
      <c r="AD798">
        <v>0</v>
      </c>
      <c r="AE798">
        <v>11978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3</v>
      </c>
      <c r="AT798">
        <v>2E-3</v>
      </c>
      <c r="AU798" t="s">
        <v>3</v>
      </c>
      <c r="AV798">
        <v>0</v>
      </c>
      <c r="AW798">
        <v>2</v>
      </c>
      <c r="AX798">
        <v>47639921</v>
      </c>
      <c r="AY798">
        <v>1</v>
      </c>
      <c r="AZ798">
        <v>0</v>
      </c>
      <c r="BA798">
        <v>800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Y798*Source!I406</f>
        <v>3.0000000000000001E-5</v>
      </c>
      <c r="CY798">
        <f t="shared" si="127"/>
        <v>11978</v>
      </c>
      <c r="CZ798">
        <f t="shared" si="128"/>
        <v>11978</v>
      </c>
      <c r="DA798">
        <f t="shared" si="129"/>
        <v>1</v>
      </c>
      <c r="DB798">
        <f t="shared" si="130"/>
        <v>23.96</v>
      </c>
      <c r="DC798">
        <f t="shared" si="131"/>
        <v>0</v>
      </c>
    </row>
    <row r="799" spans="1:107" x14ac:dyDescent="0.2">
      <c r="A799">
        <f>ROW(Source!A406)</f>
        <v>406</v>
      </c>
      <c r="B799">
        <v>47636896</v>
      </c>
      <c r="C799">
        <v>47639890</v>
      </c>
      <c r="D799">
        <v>36806520</v>
      </c>
      <c r="E799">
        <v>1</v>
      </c>
      <c r="F799">
        <v>1</v>
      </c>
      <c r="G799">
        <v>1</v>
      </c>
      <c r="H799">
        <v>3</v>
      </c>
      <c r="I799" t="s">
        <v>993</v>
      </c>
      <c r="J799" t="s">
        <v>994</v>
      </c>
      <c r="K799" t="s">
        <v>995</v>
      </c>
      <c r="L799">
        <v>1348</v>
      </c>
      <c r="N799">
        <v>1009</v>
      </c>
      <c r="O799" t="s">
        <v>19</v>
      </c>
      <c r="P799" t="s">
        <v>19</v>
      </c>
      <c r="Q799">
        <v>1000</v>
      </c>
      <c r="W799">
        <v>0</v>
      </c>
      <c r="X799">
        <v>36820162</v>
      </c>
      <c r="Y799">
        <v>0.01</v>
      </c>
      <c r="AA799">
        <v>734.5</v>
      </c>
      <c r="AB799">
        <v>0</v>
      </c>
      <c r="AC799">
        <v>0</v>
      </c>
      <c r="AD799">
        <v>0</v>
      </c>
      <c r="AE799">
        <v>734.5</v>
      </c>
      <c r="AF799">
        <v>0</v>
      </c>
      <c r="AG799">
        <v>0</v>
      </c>
      <c r="AH799">
        <v>0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3</v>
      </c>
      <c r="AT799">
        <v>0.01</v>
      </c>
      <c r="AU799" t="s">
        <v>3</v>
      </c>
      <c r="AV799">
        <v>0</v>
      </c>
      <c r="AW799">
        <v>2</v>
      </c>
      <c r="AX799">
        <v>47639922</v>
      </c>
      <c r="AY799">
        <v>1</v>
      </c>
      <c r="AZ799">
        <v>0</v>
      </c>
      <c r="BA799">
        <v>801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Y799*Source!I406</f>
        <v>1.4999999999999999E-4</v>
      </c>
      <c r="CY799">
        <f t="shared" si="127"/>
        <v>734.5</v>
      </c>
      <c r="CZ799">
        <f t="shared" si="128"/>
        <v>734.5</v>
      </c>
      <c r="DA799">
        <f t="shared" si="129"/>
        <v>1</v>
      </c>
      <c r="DB799">
        <f t="shared" si="130"/>
        <v>7.35</v>
      </c>
      <c r="DC799">
        <f t="shared" si="131"/>
        <v>0</v>
      </c>
    </row>
    <row r="800" spans="1:107" x14ac:dyDescent="0.2">
      <c r="A800">
        <f>ROW(Source!A406)</f>
        <v>406</v>
      </c>
      <c r="B800">
        <v>47636896</v>
      </c>
      <c r="C800">
        <v>47639890</v>
      </c>
      <c r="D800">
        <v>36807097</v>
      </c>
      <c r="E800">
        <v>1</v>
      </c>
      <c r="F800">
        <v>1</v>
      </c>
      <c r="G800">
        <v>1</v>
      </c>
      <c r="H800">
        <v>3</v>
      </c>
      <c r="I800" t="s">
        <v>242</v>
      </c>
      <c r="J800" t="s">
        <v>244</v>
      </c>
      <c r="K800" t="s">
        <v>367</v>
      </c>
      <c r="L800">
        <v>1339</v>
      </c>
      <c r="N800">
        <v>1007</v>
      </c>
      <c r="O800" t="s">
        <v>50</v>
      </c>
      <c r="P800" t="s">
        <v>50</v>
      </c>
      <c r="Q800">
        <v>1</v>
      </c>
      <c r="W800">
        <v>0</v>
      </c>
      <c r="X800">
        <v>1329812617</v>
      </c>
      <c r="Y800">
        <v>101.5</v>
      </c>
      <c r="AA800">
        <v>665</v>
      </c>
      <c r="AB800">
        <v>0</v>
      </c>
      <c r="AC800">
        <v>0</v>
      </c>
      <c r="AD800">
        <v>0</v>
      </c>
      <c r="AE800">
        <v>665</v>
      </c>
      <c r="AF800">
        <v>0</v>
      </c>
      <c r="AG800">
        <v>0</v>
      </c>
      <c r="AH800">
        <v>0</v>
      </c>
      <c r="AI800">
        <v>1</v>
      </c>
      <c r="AJ800">
        <v>1</v>
      </c>
      <c r="AK800">
        <v>1</v>
      </c>
      <c r="AL800">
        <v>1</v>
      </c>
      <c r="AN800">
        <v>0</v>
      </c>
      <c r="AO800">
        <v>0</v>
      </c>
      <c r="AP800">
        <v>0</v>
      </c>
      <c r="AQ800">
        <v>0</v>
      </c>
      <c r="AR800">
        <v>0</v>
      </c>
      <c r="AS800" t="s">
        <v>3</v>
      </c>
      <c r="AT800">
        <v>101.5</v>
      </c>
      <c r="AU800" t="s">
        <v>3</v>
      </c>
      <c r="AV800">
        <v>0</v>
      </c>
      <c r="AW800">
        <v>1</v>
      </c>
      <c r="AX800">
        <v>-1</v>
      </c>
      <c r="AY800">
        <v>0</v>
      </c>
      <c r="AZ800">
        <v>0</v>
      </c>
      <c r="BA800" t="s">
        <v>3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Y800*Source!I406</f>
        <v>1.5225</v>
      </c>
      <c r="CY800">
        <f t="shared" si="127"/>
        <v>665</v>
      </c>
      <c r="CZ800">
        <f t="shared" si="128"/>
        <v>665</v>
      </c>
      <c r="DA800">
        <f t="shared" si="129"/>
        <v>1</v>
      </c>
      <c r="DB800">
        <f t="shared" si="130"/>
        <v>67497.5</v>
      </c>
      <c r="DC800">
        <f t="shared" si="131"/>
        <v>0</v>
      </c>
    </row>
    <row r="801" spans="1:107" x14ac:dyDescent="0.2">
      <c r="A801">
        <f>ROW(Source!A406)</f>
        <v>406</v>
      </c>
      <c r="B801">
        <v>47636896</v>
      </c>
      <c r="C801">
        <v>47639890</v>
      </c>
      <c r="D801">
        <v>36825646</v>
      </c>
      <c r="E801">
        <v>1</v>
      </c>
      <c r="F801">
        <v>1</v>
      </c>
      <c r="G801">
        <v>1</v>
      </c>
      <c r="H801">
        <v>3</v>
      </c>
      <c r="I801" t="s">
        <v>811</v>
      </c>
      <c r="J801" t="s">
        <v>812</v>
      </c>
      <c r="K801" t="s">
        <v>813</v>
      </c>
      <c r="L801">
        <v>1348</v>
      </c>
      <c r="N801">
        <v>1009</v>
      </c>
      <c r="O801" t="s">
        <v>19</v>
      </c>
      <c r="P801" t="s">
        <v>19</v>
      </c>
      <c r="Q801">
        <v>1000</v>
      </c>
      <c r="W801">
        <v>0</v>
      </c>
      <c r="X801">
        <v>-1396314973</v>
      </c>
      <c r="Y801">
        <v>1.0200000000000001E-2</v>
      </c>
      <c r="AA801">
        <v>4455.2</v>
      </c>
      <c r="AB801">
        <v>0</v>
      </c>
      <c r="AC801">
        <v>0</v>
      </c>
      <c r="AD801">
        <v>0</v>
      </c>
      <c r="AE801">
        <v>4455.2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3</v>
      </c>
      <c r="AT801">
        <v>1.0200000000000001E-2</v>
      </c>
      <c r="AU801" t="s">
        <v>3</v>
      </c>
      <c r="AV801">
        <v>0</v>
      </c>
      <c r="AW801">
        <v>2</v>
      </c>
      <c r="AX801">
        <v>47639924</v>
      </c>
      <c r="AY801">
        <v>1</v>
      </c>
      <c r="AZ801">
        <v>0</v>
      </c>
      <c r="BA801">
        <v>803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Y801*Source!I406</f>
        <v>1.5300000000000001E-4</v>
      </c>
      <c r="CY801">
        <f t="shared" si="127"/>
        <v>4455.2</v>
      </c>
      <c r="CZ801">
        <f t="shared" si="128"/>
        <v>4455.2</v>
      </c>
      <c r="DA801">
        <f t="shared" si="129"/>
        <v>1</v>
      </c>
      <c r="DB801">
        <f t="shared" si="130"/>
        <v>45.44</v>
      </c>
      <c r="DC801">
        <f t="shared" si="131"/>
        <v>0</v>
      </c>
    </row>
    <row r="802" spans="1:107" x14ac:dyDescent="0.2">
      <c r="A802">
        <f>ROW(Source!A406)</f>
        <v>406</v>
      </c>
      <c r="B802">
        <v>47636896</v>
      </c>
      <c r="C802">
        <v>47639890</v>
      </c>
      <c r="D802">
        <v>36826671</v>
      </c>
      <c r="E802">
        <v>1</v>
      </c>
      <c r="F802">
        <v>1</v>
      </c>
      <c r="G802">
        <v>1</v>
      </c>
      <c r="H802">
        <v>3</v>
      </c>
      <c r="I802" t="s">
        <v>369</v>
      </c>
      <c r="J802" t="s">
        <v>371</v>
      </c>
      <c r="K802" t="s">
        <v>373</v>
      </c>
      <c r="L802">
        <v>1348</v>
      </c>
      <c r="N802">
        <v>1009</v>
      </c>
      <c r="O802" t="s">
        <v>19</v>
      </c>
      <c r="P802" t="s">
        <v>19</v>
      </c>
      <c r="Q802">
        <v>1000</v>
      </c>
      <c r="W802">
        <v>0</v>
      </c>
      <c r="X802">
        <v>-1610259268</v>
      </c>
      <c r="Y802">
        <v>0.22800000000000001</v>
      </c>
      <c r="AA802">
        <v>5650</v>
      </c>
      <c r="AB802">
        <v>0</v>
      </c>
      <c r="AC802">
        <v>0</v>
      </c>
      <c r="AD802">
        <v>0</v>
      </c>
      <c r="AE802">
        <v>5650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0</v>
      </c>
      <c r="AP802">
        <v>0</v>
      </c>
      <c r="AQ802">
        <v>0</v>
      </c>
      <c r="AR802">
        <v>0</v>
      </c>
      <c r="AS802" t="s">
        <v>3</v>
      </c>
      <c r="AT802">
        <v>0.22800000000000001</v>
      </c>
      <c r="AU802" t="s">
        <v>3</v>
      </c>
      <c r="AV802">
        <v>0</v>
      </c>
      <c r="AW802">
        <v>1</v>
      </c>
      <c r="AX802">
        <v>-1</v>
      </c>
      <c r="AY802">
        <v>0</v>
      </c>
      <c r="AZ802">
        <v>0</v>
      </c>
      <c r="BA802" t="s">
        <v>3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Y802*Source!I406</f>
        <v>3.4199999999999999E-3</v>
      </c>
      <c r="CY802">
        <f t="shared" si="127"/>
        <v>5650</v>
      </c>
      <c r="CZ802">
        <f t="shared" si="128"/>
        <v>5650</v>
      </c>
      <c r="DA802">
        <f t="shared" si="129"/>
        <v>1</v>
      </c>
      <c r="DB802">
        <f t="shared" si="130"/>
        <v>1288.2</v>
      </c>
      <c r="DC802">
        <f t="shared" si="131"/>
        <v>0</v>
      </c>
    </row>
    <row r="803" spans="1:107" x14ac:dyDescent="0.2">
      <c r="A803">
        <f>ROW(Source!A406)</f>
        <v>406</v>
      </c>
      <c r="B803">
        <v>47636896</v>
      </c>
      <c r="C803">
        <v>47639890</v>
      </c>
      <c r="D803">
        <v>36826671</v>
      </c>
      <c r="E803">
        <v>1</v>
      </c>
      <c r="F803">
        <v>1</v>
      </c>
      <c r="G803">
        <v>1</v>
      </c>
      <c r="H803">
        <v>3</v>
      </c>
      <c r="I803" t="s">
        <v>369</v>
      </c>
      <c r="J803" t="s">
        <v>371</v>
      </c>
      <c r="K803" t="s">
        <v>370</v>
      </c>
      <c r="L803">
        <v>1348</v>
      </c>
      <c r="N803">
        <v>1009</v>
      </c>
      <c r="O803" t="s">
        <v>19</v>
      </c>
      <c r="P803" t="s">
        <v>19</v>
      </c>
      <c r="Q803">
        <v>1000</v>
      </c>
      <c r="W803">
        <v>0</v>
      </c>
      <c r="X803">
        <v>-1996811505</v>
      </c>
      <c r="Y803">
        <v>7.2380000000000004</v>
      </c>
      <c r="AA803">
        <v>5650</v>
      </c>
      <c r="AB803">
        <v>0</v>
      </c>
      <c r="AC803">
        <v>0</v>
      </c>
      <c r="AD803">
        <v>0</v>
      </c>
      <c r="AE803">
        <v>5650</v>
      </c>
      <c r="AF803">
        <v>0</v>
      </c>
      <c r="AG803">
        <v>0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0</v>
      </c>
      <c r="AP803">
        <v>0</v>
      </c>
      <c r="AQ803">
        <v>0</v>
      </c>
      <c r="AR803">
        <v>0</v>
      </c>
      <c r="AS803" t="s">
        <v>3</v>
      </c>
      <c r="AT803">
        <v>7.2380000000000004</v>
      </c>
      <c r="AU803" t="s">
        <v>3</v>
      </c>
      <c r="AV803">
        <v>0</v>
      </c>
      <c r="AW803">
        <v>1</v>
      </c>
      <c r="AX803">
        <v>-1</v>
      </c>
      <c r="AY803">
        <v>0</v>
      </c>
      <c r="AZ803">
        <v>0</v>
      </c>
      <c r="BA803" t="s">
        <v>3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Y803*Source!I406</f>
        <v>0.10857</v>
      </c>
      <c r="CY803">
        <f t="shared" si="127"/>
        <v>5650</v>
      </c>
      <c r="CZ803">
        <f t="shared" si="128"/>
        <v>5650</v>
      </c>
      <c r="DA803">
        <f t="shared" si="129"/>
        <v>1</v>
      </c>
      <c r="DB803">
        <f t="shared" si="130"/>
        <v>40894.699999999997</v>
      </c>
      <c r="DC803">
        <f t="shared" si="131"/>
        <v>0</v>
      </c>
    </row>
    <row r="804" spans="1:107" x14ac:dyDescent="0.2">
      <c r="A804">
        <f>ROW(Source!A406)</f>
        <v>406</v>
      </c>
      <c r="B804">
        <v>47636896</v>
      </c>
      <c r="C804">
        <v>47639890</v>
      </c>
      <c r="D804">
        <v>36830509</v>
      </c>
      <c r="E804">
        <v>1</v>
      </c>
      <c r="F804">
        <v>1</v>
      </c>
      <c r="G804">
        <v>1</v>
      </c>
      <c r="H804">
        <v>3</v>
      </c>
      <c r="I804" t="s">
        <v>996</v>
      </c>
      <c r="J804" t="s">
        <v>997</v>
      </c>
      <c r="K804" t="s">
        <v>998</v>
      </c>
      <c r="L804">
        <v>1339</v>
      </c>
      <c r="N804">
        <v>1007</v>
      </c>
      <c r="O804" t="s">
        <v>50</v>
      </c>
      <c r="P804" t="s">
        <v>50</v>
      </c>
      <c r="Q804">
        <v>1</v>
      </c>
      <c r="W804">
        <v>0</v>
      </c>
      <c r="X804">
        <v>-709960560</v>
      </c>
      <c r="Y804">
        <v>0.04</v>
      </c>
      <c r="AA804">
        <v>1056</v>
      </c>
      <c r="AB804">
        <v>0</v>
      </c>
      <c r="AC804">
        <v>0</v>
      </c>
      <c r="AD804">
        <v>0</v>
      </c>
      <c r="AE804">
        <v>1056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3</v>
      </c>
      <c r="AT804">
        <v>0.04</v>
      </c>
      <c r="AU804" t="s">
        <v>3</v>
      </c>
      <c r="AV804">
        <v>0</v>
      </c>
      <c r="AW804">
        <v>2</v>
      </c>
      <c r="AX804">
        <v>47639926</v>
      </c>
      <c r="AY804">
        <v>1</v>
      </c>
      <c r="AZ804">
        <v>0</v>
      </c>
      <c r="BA804">
        <v>805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Y804*Source!I406</f>
        <v>5.9999999999999995E-4</v>
      </c>
      <c r="CY804">
        <f t="shared" si="127"/>
        <v>1056</v>
      </c>
      <c r="CZ804">
        <f t="shared" si="128"/>
        <v>1056</v>
      </c>
      <c r="DA804">
        <f t="shared" si="129"/>
        <v>1</v>
      </c>
      <c r="DB804">
        <f t="shared" si="130"/>
        <v>42.24</v>
      </c>
      <c r="DC804">
        <f t="shared" si="131"/>
        <v>0</v>
      </c>
    </row>
    <row r="805" spans="1:107" x14ac:dyDescent="0.2">
      <c r="A805">
        <f>ROW(Source!A406)</f>
        <v>406</v>
      </c>
      <c r="B805">
        <v>47636896</v>
      </c>
      <c r="C805">
        <v>47639890</v>
      </c>
      <c r="D805">
        <v>36831734</v>
      </c>
      <c r="E805">
        <v>1</v>
      </c>
      <c r="F805">
        <v>1</v>
      </c>
      <c r="G805">
        <v>1</v>
      </c>
      <c r="H805">
        <v>3</v>
      </c>
      <c r="I805" t="s">
        <v>999</v>
      </c>
      <c r="J805" t="s">
        <v>1000</v>
      </c>
      <c r="K805" t="s">
        <v>1001</v>
      </c>
      <c r="L805">
        <v>1327</v>
      </c>
      <c r="N805">
        <v>1005</v>
      </c>
      <c r="O805" t="s">
        <v>399</v>
      </c>
      <c r="P805" t="s">
        <v>399</v>
      </c>
      <c r="Q805">
        <v>1</v>
      </c>
      <c r="W805">
        <v>0</v>
      </c>
      <c r="X805">
        <v>-2064955635</v>
      </c>
      <c r="Y805">
        <v>3.6</v>
      </c>
      <c r="AA805">
        <v>57.63</v>
      </c>
      <c r="AB805">
        <v>0</v>
      </c>
      <c r="AC805">
        <v>0</v>
      </c>
      <c r="AD805">
        <v>0</v>
      </c>
      <c r="AE805">
        <v>57.63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3</v>
      </c>
      <c r="AT805">
        <v>3.6</v>
      </c>
      <c r="AU805" t="s">
        <v>3</v>
      </c>
      <c r="AV805">
        <v>0</v>
      </c>
      <c r="AW805">
        <v>2</v>
      </c>
      <c r="AX805">
        <v>47639927</v>
      </c>
      <c r="AY805">
        <v>1</v>
      </c>
      <c r="AZ805">
        <v>0</v>
      </c>
      <c r="BA805">
        <v>806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Y805*Source!I406</f>
        <v>5.3999999999999999E-2</v>
      </c>
      <c r="CY805">
        <f t="shared" si="127"/>
        <v>57.63</v>
      </c>
      <c r="CZ805">
        <f t="shared" si="128"/>
        <v>57.63</v>
      </c>
      <c r="DA805">
        <f t="shared" si="129"/>
        <v>1</v>
      </c>
      <c r="DB805">
        <f t="shared" si="130"/>
        <v>207.47</v>
      </c>
      <c r="DC805">
        <f t="shared" si="131"/>
        <v>0</v>
      </c>
    </row>
    <row r="806" spans="1:107" x14ac:dyDescent="0.2">
      <c r="A806">
        <f>ROW(Source!A407)</f>
        <v>407</v>
      </c>
      <c r="B806">
        <v>47641669</v>
      </c>
      <c r="C806">
        <v>47639890</v>
      </c>
      <c r="D806">
        <v>37065248</v>
      </c>
      <c r="E806">
        <v>1</v>
      </c>
      <c r="F806">
        <v>1</v>
      </c>
      <c r="G806">
        <v>1</v>
      </c>
      <c r="H806">
        <v>1</v>
      </c>
      <c r="I806" t="s">
        <v>768</v>
      </c>
      <c r="J806" t="s">
        <v>3</v>
      </c>
      <c r="K806" t="s">
        <v>769</v>
      </c>
      <c r="L806">
        <v>1191</v>
      </c>
      <c r="N806">
        <v>1013</v>
      </c>
      <c r="O806" t="s">
        <v>770</v>
      </c>
      <c r="P806" t="s">
        <v>770</v>
      </c>
      <c r="Q806">
        <v>1</v>
      </c>
      <c r="W806">
        <v>0</v>
      </c>
      <c r="X806">
        <v>-400197608</v>
      </c>
      <c r="Y806">
        <v>291.82284999999996</v>
      </c>
      <c r="AA806">
        <v>0</v>
      </c>
      <c r="AB806">
        <v>0</v>
      </c>
      <c r="AC806">
        <v>0</v>
      </c>
      <c r="AD806">
        <v>8.5299999999999994</v>
      </c>
      <c r="AE806">
        <v>0</v>
      </c>
      <c r="AF806">
        <v>0</v>
      </c>
      <c r="AG806">
        <v>0</v>
      </c>
      <c r="AH806">
        <v>8.5299999999999994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1</v>
      </c>
      <c r="AQ806">
        <v>0</v>
      </c>
      <c r="AR806">
        <v>0</v>
      </c>
      <c r="AS806" t="s">
        <v>3</v>
      </c>
      <c r="AT806">
        <v>220.66</v>
      </c>
      <c r="AU806" t="s">
        <v>196</v>
      </c>
      <c r="AV806">
        <v>1</v>
      </c>
      <c r="AW806">
        <v>2</v>
      </c>
      <c r="AX806">
        <v>47639910</v>
      </c>
      <c r="AY806">
        <v>1</v>
      </c>
      <c r="AZ806">
        <v>0</v>
      </c>
      <c r="BA806">
        <v>807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Y806*Source!I407</f>
        <v>4.3773427499999995</v>
      </c>
      <c r="CY806">
        <f>AD806</f>
        <v>8.5299999999999994</v>
      </c>
      <c r="CZ806">
        <f>AH806</f>
        <v>8.5299999999999994</v>
      </c>
      <c r="DA806">
        <f>AL806</f>
        <v>1</v>
      </c>
      <c r="DB806">
        <f>ROUND(((ROUND(AT806*CZ806,2)*1.15)*1.15),6)</f>
        <v>2489.2491749999999</v>
      </c>
      <c r="DC806">
        <f>ROUND(((ROUND(AT806*AG806,2)*1.15)*1.15),6)</f>
        <v>0</v>
      </c>
    </row>
    <row r="807" spans="1:107" x14ac:dyDescent="0.2">
      <c r="A807">
        <f>ROW(Source!A407)</f>
        <v>407</v>
      </c>
      <c r="B807">
        <v>47641669</v>
      </c>
      <c r="C807">
        <v>47639890</v>
      </c>
      <c r="D807">
        <v>37064876</v>
      </c>
      <c r="E807">
        <v>1</v>
      </c>
      <c r="F807">
        <v>1</v>
      </c>
      <c r="G807">
        <v>1</v>
      </c>
      <c r="H807">
        <v>1</v>
      </c>
      <c r="I807" t="s">
        <v>771</v>
      </c>
      <c r="J807" t="s">
        <v>3</v>
      </c>
      <c r="K807" t="s">
        <v>772</v>
      </c>
      <c r="L807">
        <v>1191</v>
      </c>
      <c r="N807">
        <v>1013</v>
      </c>
      <c r="O807" t="s">
        <v>770</v>
      </c>
      <c r="P807" t="s">
        <v>770</v>
      </c>
      <c r="Q807">
        <v>1</v>
      </c>
      <c r="W807">
        <v>0</v>
      </c>
      <c r="X807">
        <v>-1417349443</v>
      </c>
      <c r="Y807">
        <v>28.78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3</v>
      </c>
      <c r="AT807">
        <v>28.78</v>
      </c>
      <c r="AU807" t="s">
        <v>3</v>
      </c>
      <c r="AV807">
        <v>2</v>
      </c>
      <c r="AW807">
        <v>2</v>
      </c>
      <c r="AX807">
        <v>47639911</v>
      </c>
      <c r="AY807">
        <v>1</v>
      </c>
      <c r="AZ807">
        <v>2048</v>
      </c>
      <c r="BA807">
        <v>808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Y807*Source!I407</f>
        <v>0.43170000000000003</v>
      </c>
      <c r="CY807">
        <f>AD807</f>
        <v>0</v>
      </c>
      <c r="CZ807">
        <f>AH807</f>
        <v>0</v>
      </c>
      <c r="DA807">
        <f>AL807</f>
        <v>1</v>
      </c>
      <c r="DB807">
        <f>ROUND(ROUND(AT807*CZ807,2),6)</f>
        <v>0</v>
      </c>
      <c r="DC807">
        <f>ROUND(ROUND(AT807*AG807,2),6)</f>
        <v>0</v>
      </c>
    </row>
    <row r="808" spans="1:107" x14ac:dyDescent="0.2">
      <c r="A808">
        <f>ROW(Source!A407)</f>
        <v>407</v>
      </c>
      <c r="B808">
        <v>47641669</v>
      </c>
      <c r="C808">
        <v>47639890</v>
      </c>
      <c r="D808">
        <v>36882057</v>
      </c>
      <c r="E808">
        <v>1</v>
      </c>
      <c r="F808">
        <v>1</v>
      </c>
      <c r="G808">
        <v>1</v>
      </c>
      <c r="H808">
        <v>2</v>
      </c>
      <c r="I808" t="s">
        <v>825</v>
      </c>
      <c r="J808" t="s">
        <v>826</v>
      </c>
      <c r="K808" t="s">
        <v>827</v>
      </c>
      <c r="L808">
        <v>1368</v>
      </c>
      <c r="N808">
        <v>1011</v>
      </c>
      <c r="O808" t="s">
        <v>776</v>
      </c>
      <c r="P808" t="s">
        <v>776</v>
      </c>
      <c r="Q808">
        <v>1</v>
      </c>
      <c r="W808">
        <v>0</v>
      </c>
      <c r="X808">
        <v>-1460065968</v>
      </c>
      <c r="Y808">
        <v>37.46125</v>
      </c>
      <c r="AA808">
        <v>0</v>
      </c>
      <c r="AB808">
        <v>86.4</v>
      </c>
      <c r="AC808">
        <v>13.5</v>
      </c>
      <c r="AD808">
        <v>0</v>
      </c>
      <c r="AE808">
        <v>0</v>
      </c>
      <c r="AF808">
        <v>86.4</v>
      </c>
      <c r="AG808">
        <v>13.5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3</v>
      </c>
      <c r="AT808">
        <v>26.06</v>
      </c>
      <c r="AU808" t="s">
        <v>348</v>
      </c>
      <c r="AV808">
        <v>0</v>
      </c>
      <c r="AW808">
        <v>2</v>
      </c>
      <c r="AX808">
        <v>47639912</v>
      </c>
      <c r="AY808">
        <v>1</v>
      </c>
      <c r="AZ808">
        <v>0</v>
      </c>
      <c r="BA808">
        <v>809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Y808*Source!I407</f>
        <v>0.56191875000000002</v>
      </c>
      <c r="CY808">
        <f t="shared" ref="CY808:CY813" si="132">AB808</f>
        <v>86.4</v>
      </c>
      <c r="CZ808">
        <f t="shared" ref="CZ808:CZ813" si="133">AF808</f>
        <v>86.4</v>
      </c>
      <c r="DA808">
        <f t="shared" ref="DA808:DA813" si="134">AJ808</f>
        <v>1</v>
      </c>
      <c r="DB808">
        <f t="shared" ref="DB808:DB813" si="135">ROUND(((ROUND(AT808*CZ808,2)*1.15)*1.25),6)</f>
        <v>3236.6462499999998</v>
      </c>
      <c r="DC808">
        <f t="shared" ref="DC808:DC813" si="136">ROUND(((ROUND(AT808*AG808,2)*1.15)*1.25),6)</f>
        <v>505.72687500000001</v>
      </c>
    </row>
    <row r="809" spans="1:107" x14ac:dyDescent="0.2">
      <c r="A809">
        <f>ROW(Source!A407)</f>
        <v>407</v>
      </c>
      <c r="B809">
        <v>47641669</v>
      </c>
      <c r="C809">
        <v>47639890</v>
      </c>
      <c r="D809">
        <v>36882159</v>
      </c>
      <c r="E809">
        <v>1</v>
      </c>
      <c r="F809">
        <v>1</v>
      </c>
      <c r="G809">
        <v>1</v>
      </c>
      <c r="H809">
        <v>2</v>
      </c>
      <c r="I809" t="s">
        <v>773</v>
      </c>
      <c r="J809" t="s">
        <v>774</v>
      </c>
      <c r="K809" t="s">
        <v>775</v>
      </c>
      <c r="L809">
        <v>1368</v>
      </c>
      <c r="N809">
        <v>1011</v>
      </c>
      <c r="O809" t="s">
        <v>776</v>
      </c>
      <c r="P809" t="s">
        <v>776</v>
      </c>
      <c r="Q809">
        <v>1</v>
      </c>
      <c r="W809">
        <v>0</v>
      </c>
      <c r="X809">
        <v>-1718674368</v>
      </c>
      <c r="Y809">
        <v>1.4087499999999999</v>
      </c>
      <c r="AA809">
        <v>0</v>
      </c>
      <c r="AB809">
        <v>111.99</v>
      </c>
      <c r="AC809">
        <v>13.5</v>
      </c>
      <c r="AD809">
        <v>0</v>
      </c>
      <c r="AE809">
        <v>0</v>
      </c>
      <c r="AF809">
        <v>111.99</v>
      </c>
      <c r="AG809">
        <v>13.5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3</v>
      </c>
      <c r="AT809">
        <v>0.98</v>
      </c>
      <c r="AU809" t="s">
        <v>348</v>
      </c>
      <c r="AV809">
        <v>0</v>
      </c>
      <c r="AW809">
        <v>2</v>
      </c>
      <c r="AX809">
        <v>47639913</v>
      </c>
      <c r="AY809">
        <v>1</v>
      </c>
      <c r="AZ809">
        <v>0</v>
      </c>
      <c r="BA809">
        <v>810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Y809*Source!I407</f>
        <v>2.1131249999999997E-2</v>
      </c>
      <c r="CY809">
        <f t="shared" si="132"/>
        <v>111.99</v>
      </c>
      <c r="CZ809">
        <f t="shared" si="133"/>
        <v>111.99</v>
      </c>
      <c r="DA809">
        <f t="shared" si="134"/>
        <v>1</v>
      </c>
      <c r="DB809">
        <f t="shared" si="135"/>
        <v>157.765625</v>
      </c>
      <c r="DC809">
        <f t="shared" si="136"/>
        <v>19.018125000000001</v>
      </c>
    </row>
    <row r="810" spans="1:107" x14ac:dyDescent="0.2">
      <c r="A810">
        <f>ROW(Source!A407)</f>
        <v>407</v>
      </c>
      <c r="B810">
        <v>47641669</v>
      </c>
      <c r="C810">
        <v>47639890</v>
      </c>
      <c r="D810">
        <v>36882383</v>
      </c>
      <c r="E810">
        <v>1</v>
      </c>
      <c r="F810">
        <v>1</v>
      </c>
      <c r="G810">
        <v>1</v>
      </c>
      <c r="H810">
        <v>2</v>
      </c>
      <c r="I810" t="s">
        <v>944</v>
      </c>
      <c r="J810" t="s">
        <v>945</v>
      </c>
      <c r="K810" t="s">
        <v>946</v>
      </c>
      <c r="L810">
        <v>1368</v>
      </c>
      <c r="N810">
        <v>1011</v>
      </c>
      <c r="O810" t="s">
        <v>776</v>
      </c>
      <c r="P810" t="s">
        <v>776</v>
      </c>
      <c r="Q810">
        <v>1</v>
      </c>
      <c r="W810">
        <v>0</v>
      </c>
      <c r="X810">
        <v>-665367104</v>
      </c>
      <c r="Y810">
        <v>0.388125</v>
      </c>
      <c r="AA810">
        <v>0</v>
      </c>
      <c r="AB810">
        <v>89.99</v>
      </c>
      <c r="AC810">
        <v>10.06</v>
      </c>
      <c r="AD810">
        <v>0</v>
      </c>
      <c r="AE810">
        <v>0</v>
      </c>
      <c r="AF810">
        <v>89.99</v>
      </c>
      <c r="AG810">
        <v>10.06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1</v>
      </c>
      <c r="AQ810">
        <v>0</v>
      </c>
      <c r="AR810">
        <v>0</v>
      </c>
      <c r="AS810" t="s">
        <v>3</v>
      </c>
      <c r="AT810">
        <v>0.27</v>
      </c>
      <c r="AU810" t="s">
        <v>348</v>
      </c>
      <c r="AV810">
        <v>0</v>
      </c>
      <c r="AW810">
        <v>2</v>
      </c>
      <c r="AX810">
        <v>47639914</v>
      </c>
      <c r="AY810">
        <v>1</v>
      </c>
      <c r="AZ810">
        <v>0</v>
      </c>
      <c r="BA810">
        <v>811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Y810*Source!I407</f>
        <v>5.8218749999999998E-3</v>
      </c>
      <c r="CY810">
        <f t="shared" si="132"/>
        <v>89.99</v>
      </c>
      <c r="CZ810">
        <f t="shared" si="133"/>
        <v>89.99</v>
      </c>
      <c r="DA810">
        <f t="shared" si="134"/>
        <v>1</v>
      </c>
      <c r="DB810">
        <f t="shared" si="135"/>
        <v>34.931249999999999</v>
      </c>
      <c r="DC810">
        <f t="shared" si="136"/>
        <v>3.91</v>
      </c>
    </row>
    <row r="811" spans="1:107" x14ac:dyDescent="0.2">
      <c r="A811">
        <f>ROW(Source!A407)</f>
        <v>407</v>
      </c>
      <c r="B811">
        <v>47641669</v>
      </c>
      <c r="C811">
        <v>47639890</v>
      </c>
      <c r="D811">
        <v>36882567</v>
      </c>
      <c r="E811">
        <v>1</v>
      </c>
      <c r="F811">
        <v>1</v>
      </c>
      <c r="G811">
        <v>1</v>
      </c>
      <c r="H811">
        <v>2</v>
      </c>
      <c r="I811" t="s">
        <v>969</v>
      </c>
      <c r="J811" t="s">
        <v>970</v>
      </c>
      <c r="K811" t="s">
        <v>971</v>
      </c>
      <c r="L811">
        <v>1368</v>
      </c>
      <c r="N811">
        <v>1011</v>
      </c>
      <c r="O811" t="s">
        <v>776</v>
      </c>
      <c r="P811" t="s">
        <v>776</v>
      </c>
      <c r="Q811">
        <v>1</v>
      </c>
      <c r="W811">
        <v>0</v>
      </c>
      <c r="X811">
        <v>2014125784</v>
      </c>
      <c r="Y811">
        <v>15.395624999999999</v>
      </c>
      <c r="AA811">
        <v>0</v>
      </c>
      <c r="AB811">
        <v>1.9</v>
      </c>
      <c r="AC811">
        <v>0</v>
      </c>
      <c r="AD811">
        <v>0</v>
      </c>
      <c r="AE811">
        <v>0</v>
      </c>
      <c r="AF811">
        <v>1.9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3</v>
      </c>
      <c r="AT811">
        <v>10.71</v>
      </c>
      <c r="AU811" t="s">
        <v>348</v>
      </c>
      <c r="AV811">
        <v>0</v>
      </c>
      <c r="AW811">
        <v>2</v>
      </c>
      <c r="AX811">
        <v>47639915</v>
      </c>
      <c r="AY811">
        <v>1</v>
      </c>
      <c r="AZ811">
        <v>0</v>
      </c>
      <c r="BA811">
        <v>812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Y811*Source!I407</f>
        <v>0.23093437499999997</v>
      </c>
      <c r="CY811">
        <f t="shared" si="132"/>
        <v>1.9</v>
      </c>
      <c r="CZ811">
        <f t="shared" si="133"/>
        <v>1.9</v>
      </c>
      <c r="DA811">
        <f t="shared" si="134"/>
        <v>1</v>
      </c>
      <c r="DB811">
        <f t="shared" si="135"/>
        <v>29.253125000000001</v>
      </c>
      <c r="DC811">
        <f t="shared" si="136"/>
        <v>0</v>
      </c>
    </row>
    <row r="812" spans="1:107" x14ac:dyDescent="0.2">
      <c r="A812">
        <f>ROW(Source!A407)</f>
        <v>407</v>
      </c>
      <c r="B812">
        <v>47641669</v>
      </c>
      <c r="C812">
        <v>47639890</v>
      </c>
      <c r="D812">
        <v>36883554</v>
      </c>
      <c r="E812">
        <v>1</v>
      </c>
      <c r="F812">
        <v>1</v>
      </c>
      <c r="G812">
        <v>1</v>
      </c>
      <c r="H812">
        <v>2</v>
      </c>
      <c r="I812" t="s">
        <v>780</v>
      </c>
      <c r="J812" t="s">
        <v>781</v>
      </c>
      <c r="K812" t="s">
        <v>782</v>
      </c>
      <c r="L812">
        <v>1368</v>
      </c>
      <c r="N812">
        <v>1011</v>
      </c>
      <c r="O812" t="s">
        <v>776</v>
      </c>
      <c r="P812" t="s">
        <v>776</v>
      </c>
      <c r="Q812">
        <v>1</v>
      </c>
      <c r="W812">
        <v>0</v>
      </c>
      <c r="X812">
        <v>1372534845</v>
      </c>
      <c r="Y812">
        <v>2.1131249999999997</v>
      </c>
      <c r="AA812">
        <v>0</v>
      </c>
      <c r="AB812">
        <v>65.709999999999994</v>
      </c>
      <c r="AC812">
        <v>11.6</v>
      </c>
      <c r="AD812">
        <v>0</v>
      </c>
      <c r="AE812">
        <v>0</v>
      </c>
      <c r="AF812">
        <v>65.709999999999994</v>
      </c>
      <c r="AG812">
        <v>11.6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1</v>
      </c>
      <c r="AQ812">
        <v>0</v>
      </c>
      <c r="AR812">
        <v>0</v>
      </c>
      <c r="AS812" t="s">
        <v>3</v>
      </c>
      <c r="AT812">
        <v>1.47</v>
      </c>
      <c r="AU812" t="s">
        <v>348</v>
      </c>
      <c r="AV812">
        <v>0</v>
      </c>
      <c r="AW812">
        <v>2</v>
      </c>
      <c r="AX812">
        <v>47639916</v>
      </c>
      <c r="AY812">
        <v>1</v>
      </c>
      <c r="AZ812">
        <v>0</v>
      </c>
      <c r="BA812">
        <v>813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Y812*Source!I407</f>
        <v>3.1696874999999992E-2</v>
      </c>
      <c r="CY812">
        <f t="shared" si="132"/>
        <v>65.709999999999994</v>
      </c>
      <c r="CZ812">
        <f t="shared" si="133"/>
        <v>65.709999999999994</v>
      </c>
      <c r="DA812">
        <f t="shared" si="134"/>
        <v>1</v>
      </c>
      <c r="DB812">
        <f t="shared" si="135"/>
        <v>138.84812500000001</v>
      </c>
      <c r="DC812">
        <f t="shared" si="136"/>
        <v>24.509374999999999</v>
      </c>
    </row>
    <row r="813" spans="1:107" x14ac:dyDescent="0.2">
      <c r="A813">
        <f>ROW(Source!A407)</f>
        <v>407</v>
      </c>
      <c r="B813">
        <v>47641669</v>
      </c>
      <c r="C813">
        <v>47639890</v>
      </c>
      <c r="D813">
        <v>36883858</v>
      </c>
      <c r="E813">
        <v>1</v>
      </c>
      <c r="F813">
        <v>1</v>
      </c>
      <c r="G813">
        <v>1</v>
      </c>
      <c r="H813">
        <v>2</v>
      </c>
      <c r="I813" t="s">
        <v>828</v>
      </c>
      <c r="J813" t="s">
        <v>829</v>
      </c>
      <c r="K813" t="s">
        <v>830</v>
      </c>
      <c r="L813">
        <v>1368</v>
      </c>
      <c r="N813">
        <v>1011</v>
      </c>
      <c r="O813" t="s">
        <v>776</v>
      </c>
      <c r="P813" t="s">
        <v>776</v>
      </c>
      <c r="Q813">
        <v>1</v>
      </c>
      <c r="W813">
        <v>0</v>
      </c>
      <c r="X813">
        <v>-353815937</v>
      </c>
      <c r="Y813">
        <v>6.1812499999999995</v>
      </c>
      <c r="AA813">
        <v>0</v>
      </c>
      <c r="AB813">
        <v>8.1</v>
      </c>
      <c r="AC813">
        <v>0</v>
      </c>
      <c r="AD813">
        <v>0</v>
      </c>
      <c r="AE813">
        <v>0</v>
      </c>
      <c r="AF813">
        <v>8.1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1</v>
      </c>
      <c r="AQ813">
        <v>0</v>
      </c>
      <c r="AR813">
        <v>0</v>
      </c>
      <c r="AS813" t="s">
        <v>3</v>
      </c>
      <c r="AT813">
        <v>4.3</v>
      </c>
      <c r="AU813" t="s">
        <v>348</v>
      </c>
      <c r="AV813">
        <v>0</v>
      </c>
      <c r="AW813">
        <v>2</v>
      </c>
      <c r="AX813">
        <v>47639917</v>
      </c>
      <c r="AY813">
        <v>1</v>
      </c>
      <c r="AZ813">
        <v>0</v>
      </c>
      <c r="BA813">
        <v>814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Y813*Source!I407</f>
        <v>9.2718749999999989E-2</v>
      </c>
      <c r="CY813">
        <f t="shared" si="132"/>
        <v>8.1</v>
      </c>
      <c r="CZ813">
        <f t="shared" si="133"/>
        <v>8.1</v>
      </c>
      <c r="DA813">
        <f t="shared" si="134"/>
        <v>1</v>
      </c>
      <c r="DB813">
        <f t="shared" si="135"/>
        <v>50.068125000000002</v>
      </c>
      <c r="DC813">
        <f t="shared" si="136"/>
        <v>0</v>
      </c>
    </row>
    <row r="814" spans="1:107" x14ac:dyDescent="0.2">
      <c r="A814">
        <f>ROW(Source!A407)</f>
        <v>407</v>
      </c>
      <c r="B814">
        <v>47641669</v>
      </c>
      <c r="C814">
        <v>47639890</v>
      </c>
      <c r="D814">
        <v>36801792</v>
      </c>
      <c r="E814">
        <v>1</v>
      </c>
      <c r="F814">
        <v>1</v>
      </c>
      <c r="G814">
        <v>1</v>
      </c>
      <c r="H814">
        <v>3</v>
      </c>
      <c r="I814" t="s">
        <v>981</v>
      </c>
      <c r="J814" t="s">
        <v>982</v>
      </c>
      <c r="K814" t="s">
        <v>983</v>
      </c>
      <c r="L814">
        <v>1339</v>
      </c>
      <c r="N814">
        <v>1007</v>
      </c>
      <c r="O814" t="s">
        <v>50</v>
      </c>
      <c r="P814" t="s">
        <v>50</v>
      </c>
      <c r="Q814">
        <v>1</v>
      </c>
      <c r="W814">
        <v>0</v>
      </c>
      <c r="X814">
        <v>-1660354250</v>
      </c>
      <c r="Y814">
        <v>0.73</v>
      </c>
      <c r="AA814">
        <v>2.44</v>
      </c>
      <c r="AB814">
        <v>0</v>
      </c>
      <c r="AC814">
        <v>0</v>
      </c>
      <c r="AD814">
        <v>0</v>
      </c>
      <c r="AE814">
        <v>2.44</v>
      </c>
      <c r="AF814">
        <v>0</v>
      </c>
      <c r="AG814">
        <v>0</v>
      </c>
      <c r="AH814">
        <v>0</v>
      </c>
      <c r="AI814">
        <v>1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3</v>
      </c>
      <c r="AT814">
        <v>0.73</v>
      </c>
      <c r="AU814" t="s">
        <v>3</v>
      </c>
      <c r="AV814">
        <v>0</v>
      </c>
      <c r="AW814">
        <v>2</v>
      </c>
      <c r="AX814">
        <v>47639918</v>
      </c>
      <c r="AY814">
        <v>1</v>
      </c>
      <c r="AZ814">
        <v>0</v>
      </c>
      <c r="BA814">
        <v>815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Y814*Source!I407</f>
        <v>1.095E-2</v>
      </c>
      <c r="CY814">
        <f t="shared" ref="CY814:CY824" si="137">AA814</f>
        <v>2.44</v>
      </c>
      <c r="CZ814">
        <f t="shared" ref="CZ814:CZ824" si="138">AE814</f>
        <v>2.44</v>
      </c>
      <c r="DA814">
        <f t="shared" ref="DA814:DA824" si="139">AI814</f>
        <v>1</v>
      </c>
      <c r="DB814">
        <f t="shared" ref="DB814:DB824" si="140">ROUND(ROUND(AT814*CZ814,2),6)</f>
        <v>1.78</v>
      </c>
      <c r="DC814">
        <f t="shared" ref="DC814:DC824" si="141">ROUND(ROUND(AT814*AG814,2),6)</f>
        <v>0</v>
      </c>
    </row>
    <row r="815" spans="1:107" x14ac:dyDescent="0.2">
      <c r="A815">
        <f>ROW(Source!A407)</f>
        <v>407</v>
      </c>
      <c r="B815">
        <v>47641669</v>
      </c>
      <c r="C815">
        <v>47639890</v>
      </c>
      <c r="D815">
        <v>36802304</v>
      </c>
      <c r="E815">
        <v>1</v>
      </c>
      <c r="F815">
        <v>1</v>
      </c>
      <c r="G815">
        <v>1</v>
      </c>
      <c r="H815">
        <v>3</v>
      </c>
      <c r="I815" t="s">
        <v>984</v>
      </c>
      <c r="J815" t="s">
        <v>985</v>
      </c>
      <c r="K815" t="s">
        <v>986</v>
      </c>
      <c r="L815">
        <v>1327</v>
      </c>
      <c r="N815">
        <v>1005</v>
      </c>
      <c r="O815" t="s">
        <v>399</v>
      </c>
      <c r="P815" t="s">
        <v>399</v>
      </c>
      <c r="Q815">
        <v>1</v>
      </c>
      <c r="W815">
        <v>0</v>
      </c>
      <c r="X815">
        <v>440019653</v>
      </c>
      <c r="Y815">
        <v>30</v>
      </c>
      <c r="AA815">
        <v>3.62</v>
      </c>
      <c r="AB815">
        <v>0</v>
      </c>
      <c r="AC815">
        <v>0</v>
      </c>
      <c r="AD815">
        <v>0</v>
      </c>
      <c r="AE815">
        <v>3.62</v>
      </c>
      <c r="AF815">
        <v>0</v>
      </c>
      <c r="AG815">
        <v>0</v>
      </c>
      <c r="AH815">
        <v>0</v>
      </c>
      <c r="AI815">
        <v>1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3</v>
      </c>
      <c r="AT815">
        <v>30</v>
      </c>
      <c r="AU815" t="s">
        <v>3</v>
      </c>
      <c r="AV815">
        <v>0</v>
      </c>
      <c r="AW815">
        <v>2</v>
      </c>
      <c r="AX815">
        <v>47639919</v>
      </c>
      <c r="AY815">
        <v>1</v>
      </c>
      <c r="AZ815">
        <v>0</v>
      </c>
      <c r="BA815">
        <v>816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Y815*Source!I407</f>
        <v>0.44999999999999996</v>
      </c>
      <c r="CY815">
        <f t="shared" si="137"/>
        <v>3.62</v>
      </c>
      <c r="CZ815">
        <f t="shared" si="138"/>
        <v>3.62</v>
      </c>
      <c r="DA815">
        <f t="shared" si="139"/>
        <v>1</v>
      </c>
      <c r="DB815">
        <f t="shared" si="140"/>
        <v>108.6</v>
      </c>
      <c r="DC815">
        <f t="shared" si="141"/>
        <v>0</v>
      </c>
    </row>
    <row r="816" spans="1:107" x14ac:dyDescent="0.2">
      <c r="A816">
        <f>ROW(Source!A407)</f>
        <v>407</v>
      </c>
      <c r="B816">
        <v>47641669</v>
      </c>
      <c r="C816">
        <v>47639890</v>
      </c>
      <c r="D816">
        <v>36803256</v>
      </c>
      <c r="E816">
        <v>1</v>
      </c>
      <c r="F816">
        <v>1</v>
      </c>
      <c r="G816">
        <v>1</v>
      </c>
      <c r="H816">
        <v>3</v>
      </c>
      <c r="I816" t="s">
        <v>990</v>
      </c>
      <c r="J816" t="s">
        <v>991</v>
      </c>
      <c r="K816" t="s">
        <v>992</v>
      </c>
      <c r="L816">
        <v>1348</v>
      </c>
      <c r="N816">
        <v>1009</v>
      </c>
      <c r="O816" t="s">
        <v>19</v>
      </c>
      <c r="P816" t="s">
        <v>19</v>
      </c>
      <c r="Q816">
        <v>1000</v>
      </c>
      <c r="W816">
        <v>0</v>
      </c>
      <c r="X816">
        <v>-714836380</v>
      </c>
      <c r="Y816">
        <v>5.0000000000000001E-3</v>
      </c>
      <c r="AA816">
        <v>10315.01</v>
      </c>
      <c r="AB816">
        <v>0</v>
      </c>
      <c r="AC816">
        <v>0</v>
      </c>
      <c r="AD816">
        <v>0</v>
      </c>
      <c r="AE816">
        <v>10315.01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3</v>
      </c>
      <c r="AT816">
        <v>5.0000000000000001E-3</v>
      </c>
      <c r="AU816" t="s">
        <v>3</v>
      </c>
      <c r="AV816">
        <v>0</v>
      </c>
      <c r="AW816">
        <v>2</v>
      </c>
      <c r="AX816">
        <v>47639920</v>
      </c>
      <c r="AY816">
        <v>1</v>
      </c>
      <c r="AZ816">
        <v>0</v>
      </c>
      <c r="BA816">
        <v>817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Y816*Source!I407</f>
        <v>7.4999999999999993E-5</v>
      </c>
      <c r="CY816">
        <f t="shared" si="137"/>
        <v>10315.01</v>
      </c>
      <c r="CZ816">
        <f t="shared" si="138"/>
        <v>10315.01</v>
      </c>
      <c r="DA816">
        <f t="shared" si="139"/>
        <v>1</v>
      </c>
      <c r="DB816">
        <f t="shared" si="140"/>
        <v>51.58</v>
      </c>
      <c r="DC816">
        <f t="shared" si="141"/>
        <v>0</v>
      </c>
    </row>
    <row r="817" spans="1:107" x14ac:dyDescent="0.2">
      <c r="A817">
        <f>ROW(Source!A407)</f>
        <v>407</v>
      </c>
      <c r="B817">
        <v>47641669</v>
      </c>
      <c r="C817">
        <v>47639890</v>
      </c>
      <c r="D817">
        <v>36804545</v>
      </c>
      <c r="E817">
        <v>1</v>
      </c>
      <c r="F817">
        <v>1</v>
      </c>
      <c r="G817">
        <v>1</v>
      </c>
      <c r="H817">
        <v>3</v>
      </c>
      <c r="I817" t="s">
        <v>801</v>
      </c>
      <c r="J817" t="s">
        <v>802</v>
      </c>
      <c r="K817" t="s">
        <v>803</v>
      </c>
      <c r="L817">
        <v>1348</v>
      </c>
      <c r="N817">
        <v>1009</v>
      </c>
      <c r="O817" t="s">
        <v>19</v>
      </c>
      <c r="P817" t="s">
        <v>19</v>
      </c>
      <c r="Q817">
        <v>1000</v>
      </c>
      <c r="W817">
        <v>0</v>
      </c>
      <c r="X817">
        <v>1174701286</v>
      </c>
      <c r="Y817">
        <v>2E-3</v>
      </c>
      <c r="AA817">
        <v>11978</v>
      </c>
      <c r="AB817">
        <v>0</v>
      </c>
      <c r="AC817">
        <v>0</v>
      </c>
      <c r="AD817">
        <v>0</v>
      </c>
      <c r="AE817">
        <v>11978</v>
      </c>
      <c r="AF817">
        <v>0</v>
      </c>
      <c r="AG817">
        <v>0</v>
      </c>
      <c r="AH817">
        <v>0</v>
      </c>
      <c r="AI817">
        <v>1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3</v>
      </c>
      <c r="AT817">
        <v>2E-3</v>
      </c>
      <c r="AU817" t="s">
        <v>3</v>
      </c>
      <c r="AV817">
        <v>0</v>
      </c>
      <c r="AW817">
        <v>2</v>
      </c>
      <c r="AX817">
        <v>47639921</v>
      </c>
      <c r="AY817">
        <v>1</v>
      </c>
      <c r="AZ817">
        <v>0</v>
      </c>
      <c r="BA817">
        <v>818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Y817*Source!I407</f>
        <v>3.0000000000000001E-5</v>
      </c>
      <c r="CY817">
        <f t="shared" si="137"/>
        <v>11978</v>
      </c>
      <c r="CZ817">
        <f t="shared" si="138"/>
        <v>11978</v>
      </c>
      <c r="DA817">
        <f t="shared" si="139"/>
        <v>1</v>
      </c>
      <c r="DB817">
        <f t="shared" si="140"/>
        <v>23.96</v>
      </c>
      <c r="DC817">
        <f t="shared" si="141"/>
        <v>0</v>
      </c>
    </row>
    <row r="818" spans="1:107" x14ac:dyDescent="0.2">
      <c r="A818">
        <f>ROW(Source!A407)</f>
        <v>407</v>
      </c>
      <c r="B818">
        <v>47641669</v>
      </c>
      <c r="C818">
        <v>47639890</v>
      </c>
      <c r="D818">
        <v>36806520</v>
      </c>
      <c r="E818">
        <v>1</v>
      </c>
      <c r="F818">
        <v>1</v>
      </c>
      <c r="G818">
        <v>1</v>
      </c>
      <c r="H818">
        <v>3</v>
      </c>
      <c r="I818" t="s">
        <v>993</v>
      </c>
      <c r="J818" t="s">
        <v>994</v>
      </c>
      <c r="K818" t="s">
        <v>995</v>
      </c>
      <c r="L818">
        <v>1348</v>
      </c>
      <c r="N818">
        <v>1009</v>
      </c>
      <c r="O818" t="s">
        <v>19</v>
      </c>
      <c r="P818" t="s">
        <v>19</v>
      </c>
      <c r="Q818">
        <v>1000</v>
      </c>
      <c r="W818">
        <v>0</v>
      </c>
      <c r="X818">
        <v>36820162</v>
      </c>
      <c r="Y818">
        <v>0.01</v>
      </c>
      <c r="AA818">
        <v>734.5</v>
      </c>
      <c r="AB818">
        <v>0</v>
      </c>
      <c r="AC818">
        <v>0</v>
      </c>
      <c r="AD818">
        <v>0</v>
      </c>
      <c r="AE818">
        <v>734.5</v>
      </c>
      <c r="AF818">
        <v>0</v>
      </c>
      <c r="AG818">
        <v>0</v>
      </c>
      <c r="AH818">
        <v>0</v>
      </c>
      <c r="AI818">
        <v>1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3</v>
      </c>
      <c r="AT818">
        <v>0.01</v>
      </c>
      <c r="AU818" t="s">
        <v>3</v>
      </c>
      <c r="AV818">
        <v>0</v>
      </c>
      <c r="AW818">
        <v>2</v>
      </c>
      <c r="AX818">
        <v>47639922</v>
      </c>
      <c r="AY818">
        <v>1</v>
      </c>
      <c r="AZ818">
        <v>0</v>
      </c>
      <c r="BA818">
        <v>819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Y818*Source!I407</f>
        <v>1.4999999999999999E-4</v>
      </c>
      <c r="CY818">
        <f t="shared" si="137"/>
        <v>734.5</v>
      </c>
      <c r="CZ818">
        <f t="shared" si="138"/>
        <v>734.5</v>
      </c>
      <c r="DA818">
        <f t="shared" si="139"/>
        <v>1</v>
      </c>
      <c r="DB818">
        <f t="shared" si="140"/>
        <v>7.35</v>
      </c>
      <c r="DC818">
        <f t="shared" si="141"/>
        <v>0</v>
      </c>
    </row>
    <row r="819" spans="1:107" x14ac:dyDescent="0.2">
      <c r="A819">
        <f>ROW(Source!A407)</f>
        <v>407</v>
      </c>
      <c r="B819">
        <v>47641669</v>
      </c>
      <c r="C819">
        <v>47639890</v>
      </c>
      <c r="D819">
        <v>36807097</v>
      </c>
      <c r="E819">
        <v>1</v>
      </c>
      <c r="F819">
        <v>1</v>
      </c>
      <c r="G819">
        <v>1</v>
      </c>
      <c r="H819">
        <v>3</v>
      </c>
      <c r="I819" t="s">
        <v>242</v>
      </c>
      <c r="J819" t="s">
        <v>244</v>
      </c>
      <c r="K819" t="s">
        <v>367</v>
      </c>
      <c r="L819">
        <v>1339</v>
      </c>
      <c r="N819">
        <v>1007</v>
      </c>
      <c r="O819" t="s">
        <v>50</v>
      </c>
      <c r="P819" t="s">
        <v>50</v>
      </c>
      <c r="Q819">
        <v>1</v>
      </c>
      <c r="W819">
        <v>0</v>
      </c>
      <c r="X819">
        <v>1329812617</v>
      </c>
      <c r="Y819">
        <v>101.5</v>
      </c>
      <c r="AA819">
        <v>665</v>
      </c>
      <c r="AB819">
        <v>0</v>
      </c>
      <c r="AC819">
        <v>0</v>
      </c>
      <c r="AD819">
        <v>0</v>
      </c>
      <c r="AE819">
        <v>665</v>
      </c>
      <c r="AF819">
        <v>0</v>
      </c>
      <c r="AG819">
        <v>0</v>
      </c>
      <c r="AH819">
        <v>0</v>
      </c>
      <c r="AI819">
        <v>1</v>
      </c>
      <c r="AJ819">
        <v>1</v>
      </c>
      <c r="AK819">
        <v>1</v>
      </c>
      <c r="AL819">
        <v>1</v>
      </c>
      <c r="AN819">
        <v>0</v>
      </c>
      <c r="AO819">
        <v>0</v>
      </c>
      <c r="AP819">
        <v>0</v>
      </c>
      <c r="AQ819">
        <v>0</v>
      </c>
      <c r="AR819">
        <v>0</v>
      </c>
      <c r="AS819" t="s">
        <v>3</v>
      </c>
      <c r="AT819">
        <v>101.5</v>
      </c>
      <c r="AU819" t="s">
        <v>3</v>
      </c>
      <c r="AV819">
        <v>0</v>
      </c>
      <c r="AW819">
        <v>1</v>
      </c>
      <c r="AX819">
        <v>-1</v>
      </c>
      <c r="AY819">
        <v>0</v>
      </c>
      <c r="AZ819">
        <v>0</v>
      </c>
      <c r="BA819" t="s">
        <v>3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Y819*Source!I407</f>
        <v>1.5225</v>
      </c>
      <c r="CY819">
        <f t="shared" si="137"/>
        <v>665</v>
      </c>
      <c r="CZ819">
        <f t="shared" si="138"/>
        <v>665</v>
      </c>
      <c r="DA819">
        <f t="shared" si="139"/>
        <v>1</v>
      </c>
      <c r="DB819">
        <f t="shared" si="140"/>
        <v>67497.5</v>
      </c>
      <c r="DC819">
        <f t="shared" si="141"/>
        <v>0</v>
      </c>
    </row>
    <row r="820" spans="1:107" x14ac:dyDescent="0.2">
      <c r="A820">
        <f>ROW(Source!A407)</f>
        <v>407</v>
      </c>
      <c r="B820">
        <v>47641669</v>
      </c>
      <c r="C820">
        <v>47639890</v>
      </c>
      <c r="D820">
        <v>36825646</v>
      </c>
      <c r="E820">
        <v>1</v>
      </c>
      <c r="F820">
        <v>1</v>
      </c>
      <c r="G820">
        <v>1</v>
      </c>
      <c r="H820">
        <v>3</v>
      </c>
      <c r="I820" t="s">
        <v>811</v>
      </c>
      <c r="J820" t="s">
        <v>812</v>
      </c>
      <c r="K820" t="s">
        <v>813</v>
      </c>
      <c r="L820">
        <v>1348</v>
      </c>
      <c r="N820">
        <v>1009</v>
      </c>
      <c r="O820" t="s">
        <v>19</v>
      </c>
      <c r="P820" t="s">
        <v>19</v>
      </c>
      <c r="Q820">
        <v>1000</v>
      </c>
      <c r="W820">
        <v>0</v>
      </c>
      <c r="X820">
        <v>-1396314973</v>
      </c>
      <c r="Y820">
        <v>1.0200000000000001E-2</v>
      </c>
      <c r="AA820">
        <v>4455.2</v>
      </c>
      <c r="AB820">
        <v>0</v>
      </c>
      <c r="AC820">
        <v>0</v>
      </c>
      <c r="AD820">
        <v>0</v>
      </c>
      <c r="AE820">
        <v>4455.2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3</v>
      </c>
      <c r="AT820">
        <v>1.0200000000000001E-2</v>
      </c>
      <c r="AU820" t="s">
        <v>3</v>
      </c>
      <c r="AV820">
        <v>0</v>
      </c>
      <c r="AW820">
        <v>2</v>
      </c>
      <c r="AX820">
        <v>47639924</v>
      </c>
      <c r="AY820">
        <v>1</v>
      </c>
      <c r="AZ820">
        <v>0</v>
      </c>
      <c r="BA820">
        <v>821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Y820*Source!I407</f>
        <v>1.5300000000000001E-4</v>
      </c>
      <c r="CY820">
        <f t="shared" si="137"/>
        <v>4455.2</v>
      </c>
      <c r="CZ820">
        <f t="shared" si="138"/>
        <v>4455.2</v>
      </c>
      <c r="DA820">
        <f t="shared" si="139"/>
        <v>1</v>
      </c>
      <c r="DB820">
        <f t="shared" si="140"/>
        <v>45.44</v>
      </c>
      <c r="DC820">
        <f t="shared" si="141"/>
        <v>0</v>
      </c>
    </row>
    <row r="821" spans="1:107" x14ac:dyDescent="0.2">
      <c r="A821">
        <f>ROW(Source!A407)</f>
        <v>407</v>
      </c>
      <c r="B821">
        <v>47641669</v>
      </c>
      <c r="C821">
        <v>47639890</v>
      </c>
      <c r="D821">
        <v>36826671</v>
      </c>
      <c r="E821">
        <v>1</v>
      </c>
      <c r="F821">
        <v>1</v>
      </c>
      <c r="G821">
        <v>1</v>
      </c>
      <c r="H821">
        <v>3</v>
      </c>
      <c r="I821" t="s">
        <v>369</v>
      </c>
      <c r="J821" t="s">
        <v>371</v>
      </c>
      <c r="K821" t="s">
        <v>373</v>
      </c>
      <c r="L821">
        <v>1348</v>
      </c>
      <c r="N821">
        <v>1009</v>
      </c>
      <c r="O821" t="s">
        <v>19</v>
      </c>
      <c r="P821" t="s">
        <v>19</v>
      </c>
      <c r="Q821">
        <v>1000</v>
      </c>
      <c r="W821">
        <v>0</v>
      </c>
      <c r="X821">
        <v>-1610259268</v>
      </c>
      <c r="Y821">
        <v>0.22800000000000001</v>
      </c>
      <c r="AA821">
        <v>5650</v>
      </c>
      <c r="AB821">
        <v>0</v>
      </c>
      <c r="AC821">
        <v>0</v>
      </c>
      <c r="AD821">
        <v>0</v>
      </c>
      <c r="AE821">
        <v>5650</v>
      </c>
      <c r="AF821">
        <v>0</v>
      </c>
      <c r="AG821">
        <v>0</v>
      </c>
      <c r="AH821">
        <v>0</v>
      </c>
      <c r="AI821">
        <v>1</v>
      </c>
      <c r="AJ821">
        <v>1</v>
      </c>
      <c r="AK821">
        <v>1</v>
      </c>
      <c r="AL821">
        <v>1</v>
      </c>
      <c r="AN821">
        <v>0</v>
      </c>
      <c r="AO821">
        <v>0</v>
      </c>
      <c r="AP821">
        <v>0</v>
      </c>
      <c r="AQ821">
        <v>0</v>
      </c>
      <c r="AR821">
        <v>0</v>
      </c>
      <c r="AS821" t="s">
        <v>3</v>
      </c>
      <c r="AT821">
        <v>0.22800000000000001</v>
      </c>
      <c r="AU821" t="s">
        <v>3</v>
      </c>
      <c r="AV821">
        <v>0</v>
      </c>
      <c r="AW821">
        <v>1</v>
      </c>
      <c r="AX821">
        <v>-1</v>
      </c>
      <c r="AY821">
        <v>0</v>
      </c>
      <c r="AZ821">
        <v>0</v>
      </c>
      <c r="BA821" t="s">
        <v>3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Y821*Source!I407</f>
        <v>3.4199999999999999E-3</v>
      </c>
      <c r="CY821">
        <f t="shared" si="137"/>
        <v>5650</v>
      </c>
      <c r="CZ821">
        <f t="shared" si="138"/>
        <v>5650</v>
      </c>
      <c r="DA821">
        <f t="shared" si="139"/>
        <v>1</v>
      </c>
      <c r="DB821">
        <f t="shared" si="140"/>
        <v>1288.2</v>
      </c>
      <c r="DC821">
        <f t="shared" si="141"/>
        <v>0</v>
      </c>
    </row>
    <row r="822" spans="1:107" x14ac:dyDescent="0.2">
      <c r="A822">
        <f>ROW(Source!A407)</f>
        <v>407</v>
      </c>
      <c r="B822">
        <v>47641669</v>
      </c>
      <c r="C822">
        <v>47639890</v>
      </c>
      <c r="D822">
        <v>36826671</v>
      </c>
      <c r="E822">
        <v>1</v>
      </c>
      <c r="F822">
        <v>1</v>
      </c>
      <c r="G822">
        <v>1</v>
      </c>
      <c r="H822">
        <v>3</v>
      </c>
      <c r="I822" t="s">
        <v>369</v>
      </c>
      <c r="J822" t="s">
        <v>371</v>
      </c>
      <c r="K822" t="s">
        <v>370</v>
      </c>
      <c r="L822">
        <v>1348</v>
      </c>
      <c r="N822">
        <v>1009</v>
      </c>
      <c r="O822" t="s">
        <v>19</v>
      </c>
      <c r="P822" t="s">
        <v>19</v>
      </c>
      <c r="Q822">
        <v>1000</v>
      </c>
      <c r="W822">
        <v>0</v>
      </c>
      <c r="X822">
        <v>-1996811505</v>
      </c>
      <c r="Y822">
        <v>7.2380000000000004</v>
      </c>
      <c r="AA822">
        <v>5650</v>
      </c>
      <c r="AB822">
        <v>0</v>
      </c>
      <c r="AC822">
        <v>0</v>
      </c>
      <c r="AD822">
        <v>0</v>
      </c>
      <c r="AE822">
        <v>5650</v>
      </c>
      <c r="AF822">
        <v>0</v>
      </c>
      <c r="AG822">
        <v>0</v>
      </c>
      <c r="AH822">
        <v>0</v>
      </c>
      <c r="AI822">
        <v>1</v>
      </c>
      <c r="AJ822">
        <v>1</v>
      </c>
      <c r="AK822">
        <v>1</v>
      </c>
      <c r="AL822">
        <v>1</v>
      </c>
      <c r="AN822">
        <v>0</v>
      </c>
      <c r="AO822">
        <v>0</v>
      </c>
      <c r="AP822">
        <v>0</v>
      </c>
      <c r="AQ822">
        <v>0</v>
      </c>
      <c r="AR822">
        <v>0</v>
      </c>
      <c r="AS822" t="s">
        <v>3</v>
      </c>
      <c r="AT822">
        <v>7.2380000000000004</v>
      </c>
      <c r="AU822" t="s">
        <v>3</v>
      </c>
      <c r="AV822">
        <v>0</v>
      </c>
      <c r="AW822">
        <v>1</v>
      </c>
      <c r="AX822">
        <v>-1</v>
      </c>
      <c r="AY822">
        <v>0</v>
      </c>
      <c r="AZ822">
        <v>0</v>
      </c>
      <c r="BA822" t="s">
        <v>3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Y822*Source!I407</f>
        <v>0.10857</v>
      </c>
      <c r="CY822">
        <f t="shared" si="137"/>
        <v>5650</v>
      </c>
      <c r="CZ822">
        <f t="shared" si="138"/>
        <v>5650</v>
      </c>
      <c r="DA822">
        <f t="shared" si="139"/>
        <v>1</v>
      </c>
      <c r="DB822">
        <f t="shared" si="140"/>
        <v>40894.699999999997</v>
      </c>
      <c r="DC822">
        <f t="shared" si="141"/>
        <v>0</v>
      </c>
    </row>
    <row r="823" spans="1:107" x14ac:dyDescent="0.2">
      <c r="A823">
        <f>ROW(Source!A407)</f>
        <v>407</v>
      </c>
      <c r="B823">
        <v>47641669</v>
      </c>
      <c r="C823">
        <v>47639890</v>
      </c>
      <c r="D823">
        <v>36830509</v>
      </c>
      <c r="E823">
        <v>1</v>
      </c>
      <c r="F823">
        <v>1</v>
      </c>
      <c r="G823">
        <v>1</v>
      </c>
      <c r="H823">
        <v>3</v>
      </c>
      <c r="I823" t="s">
        <v>996</v>
      </c>
      <c r="J823" t="s">
        <v>997</v>
      </c>
      <c r="K823" t="s">
        <v>998</v>
      </c>
      <c r="L823">
        <v>1339</v>
      </c>
      <c r="N823">
        <v>1007</v>
      </c>
      <c r="O823" t="s">
        <v>50</v>
      </c>
      <c r="P823" t="s">
        <v>50</v>
      </c>
      <c r="Q823">
        <v>1</v>
      </c>
      <c r="W823">
        <v>0</v>
      </c>
      <c r="X823">
        <v>-709960560</v>
      </c>
      <c r="Y823">
        <v>0.04</v>
      </c>
      <c r="AA823">
        <v>1056</v>
      </c>
      <c r="AB823">
        <v>0</v>
      </c>
      <c r="AC823">
        <v>0</v>
      </c>
      <c r="AD823">
        <v>0</v>
      </c>
      <c r="AE823">
        <v>1056</v>
      </c>
      <c r="AF823">
        <v>0</v>
      </c>
      <c r="AG823">
        <v>0</v>
      </c>
      <c r="AH823">
        <v>0</v>
      </c>
      <c r="AI823">
        <v>1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3</v>
      </c>
      <c r="AT823">
        <v>0.04</v>
      </c>
      <c r="AU823" t="s">
        <v>3</v>
      </c>
      <c r="AV823">
        <v>0</v>
      </c>
      <c r="AW823">
        <v>2</v>
      </c>
      <c r="AX823">
        <v>47639926</v>
      </c>
      <c r="AY823">
        <v>1</v>
      </c>
      <c r="AZ823">
        <v>0</v>
      </c>
      <c r="BA823">
        <v>823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Y823*Source!I407</f>
        <v>5.9999999999999995E-4</v>
      </c>
      <c r="CY823">
        <f t="shared" si="137"/>
        <v>1056</v>
      </c>
      <c r="CZ823">
        <f t="shared" si="138"/>
        <v>1056</v>
      </c>
      <c r="DA823">
        <f t="shared" si="139"/>
        <v>1</v>
      </c>
      <c r="DB823">
        <f t="shared" si="140"/>
        <v>42.24</v>
      </c>
      <c r="DC823">
        <f t="shared" si="141"/>
        <v>0</v>
      </c>
    </row>
    <row r="824" spans="1:107" x14ac:dyDescent="0.2">
      <c r="A824">
        <f>ROW(Source!A407)</f>
        <v>407</v>
      </c>
      <c r="B824">
        <v>47641669</v>
      </c>
      <c r="C824">
        <v>47639890</v>
      </c>
      <c r="D824">
        <v>36831734</v>
      </c>
      <c r="E824">
        <v>1</v>
      </c>
      <c r="F824">
        <v>1</v>
      </c>
      <c r="G824">
        <v>1</v>
      </c>
      <c r="H824">
        <v>3</v>
      </c>
      <c r="I824" t="s">
        <v>999</v>
      </c>
      <c r="J824" t="s">
        <v>1000</v>
      </c>
      <c r="K824" t="s">
        <v>1001</v>
      </c>
      <c r="L824">
        <v>1327</v>
      </c>
      <c r="N824">
        <v>1005</v>
      </c>
      <c r="O824" t="s">
        <v>399</v>
      </c>
      <c r="P824" t="s">
        <v>399</v>
      </c>
      <c r="Q824">
        <v>1</v>
      </c>
      <c r="W824">
        <v>0</v>
      </c>
      <c r="X824">
        <v>-2064955635</v>
      </c>
      <c r="Y824">
        <v>3.6</v>
      </c>
      <c r="AA824">
        <v>57.63</v>
      </c>
      <c r="AB824">
        <v>0</v>
      </c>
      <c r="AC824">
        <v>0</v>
      </c>
      <c r="AD824">
        <v>0</v>
      </c>
      <c r="AE824">
        <v>57.63</v>
      </c>
      <c r="AF824">
        <v>0</v>
      </c>
      <c r="AG824">
        <v>0</v>
      </c>
      <c r="AH824">
        <v>0</v>
      </c>
      <c r="AI824">
        <v>1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3</v>
      </c>
      <c r="AT824">
        <v>3.6</v>
      </c>
      <c r="AU824" t="s">
        <v>3</v>
      </c>
      <c r="AV824">
        <v>0</v>
      </c>
      <c r="AW824">
        <v>2</v>
      </c>
      <c r="AX824">
        <v>47639927</v>
      </c>
      <c r="AY824">
        <v>1</v>
      </c>
      <c r="AZ824">
        <v>0</v>
      </c>
      <c r="BA824">
        <v>824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Y824*Source!I407</f>
        <v>5.3999999999999999E-2</v>
      </c>
      <c r="CY824">
        <f t="shared" si="137"/>
        <v>57.63</v>
      </c>
      <c r="CZ824">
        <f t="shared" si="138"/>
        <v>57.63</v>
      </c>
      <c r="DA824">
        <f t="shared" si="139"/>
        <v>1</v>
      </c>
      <c r="DB824">
        <f t="shared" si="140"/>
        <v>207.47</v>
      </c>
      <c r="DC824">
        <f t="shared" si="141"/>
        <v>0</v>
      </c>
    </row>
    <row r="825" spans="1:107" x14ac:dyDescent="0.2">
      <c r="A825">
        <f>ROW(Source!A414)</f>
        <v>414</v>
      </c>
      <c r="B825">
        <v>47636896</v>
      </c>
      <c r="C825">
        <v>47639931</v>
      </c>
      <c r="D825">
        <v>37064928</v>
      </c>
      <c r="E825">
        <v>1</v>
      </c>
      <c r="F825">
        <v>1</v>
      </c>
      <c r="G825">
        <v>1</v>
      </c>
      <c r="H825">
        <v>1</v>
      </c>
      <c r="I825" t="s">
        <v>823</v>
      </c>
      <c r="J825" t="s">
        <v>3</v>
      </c>
      <c r="K825" t="s">
        <v>824</v>
      </c>
      <c r="L825">
        <v>1191</v>
      </c>
      <c r="N825">
        <v>1013</v>
      </c>
      <c r="O825" t="s">
        <v>770</v>
      </c>
      <c r="P825" t="s">
        <v>770</v>
      </c>
      <c r="Q825">
        <v>1</v>
      </c>
      <c r="W825">
        <v>0</v>
      </c>
      <c r="X825">
        <v>145020957</v>
      </c>
      <c r="Y825">
        <v>347.81749999999994</v>
      </c>
      <c r="AA825">
        <v>0</v>
      </c>
      <c r="AB825">
        <v>0</v>
      </c>
      <c r="AC825">
        <v>0</v>
      </c>
      <c r="AD825">
        <v>9.07</v>
      </c>
      <c r="AE825">
        <v>0</v>
      </c>
      <c r="AF825">
        <v>0</v>
      </c>
      <c r="AG825">
        <v>0</v>
      </c>
      <c r="AH825">
        <v>9.07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1</v>
      </c>
      <c r="AQ825">
        <v>0</v>
      </c>
      <c r="AR825">
        <v>0</v>
      </c>
      <c r="AS825" t="s">
        <v>3</v>
      </c>
      <c r="AT825">
        <v>263</v>
      </c>
      <c r="AU825" t="s">
        <v>196</v>
      </c>
      <c r="AV825">
        <v>1</v>
      </c>
      <c r="AW825">
        <v>2</v>
      </c>
      <c r="AX825">
        <v>47639937</v>
      </c>
      <c r="AY825">
        <v>1</v>
      </c>
      <c r="AZ825">
        <v>0</v>
      </c>
      <c r="BA825">
        <v>825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Y825*Source!I414</f>
        <v>4.9459648499999993</v>
      </c>
      <c r="CY825">
        <f>AD825</f>
        <v>9.07</v>
      </c>
      <c r="CZ825">
        <f>AH825</f>
        <v>9.07</v>
      </c>
      <c r="DA825">
        <f>AL825</f>
        <v>1</v>
      </c>
      <c r="DB825">
        <f>ROUND(((ROUND(AT825*CZ825,2)*1.15)*1.15),6)</f>
        <v>3154.7047250000001</v>
      </c>
      <c r="DC825">
        <f>ROUND(((ROUND(AT825*AG825,2)*1.15)*1.15),6)</f>
        <v>0</v>
      </c>
    </row>
    <row r="826" spans="1:107" x14ac:dyDescent="0.2">
      <c r="A826">
        <f>ROW(Source!A414)</f>
        <v>414</v>
      </c>
      <c r="B826">
        <v>47636896</v>
      </c>
      <c r="C826">
        <v>47639931</v>
      </c>
      <c r="D826">
        <v>37064876</v>
      </c>
      <c r="E826">
        <v>1</v>
      </c>
      <c r="F826">
        <v>1</v>
      </c>
      <c r="G826">
        <v>1</v>
      </c>
      <c r="H826">
        <v>1</v>
      </c>
      <c r="I826" t="s">
        <v>771</v>
      </c>
      <c r="J826" t="s">
        <v>3</v>
      </c>
      <c r="K826" t="s">
        <v>772</v>
      </c>
      <c r="L826">
        <v>1191</v>
      </c>
      <c r="N826">
        <v>1013</v>
      </c>
      <c r="O826" t="s">
        <v>770</v>
      </c>
      <c r="P826" t="s">
        <v>770</v>
      </c>
      <c r="Q826">
        <v>1</v>
      </c>
      <c r="W826">
        <v>0</v>
      </c>
      <c r="X826">
        <v>-1417349443</v>
      </c>
      <c r="Y826">
        <v>0.44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3</v>
      </c>
      <c r="AT826">
        <v>0.44</v>
      </c>
      <c r="AU826" t="s">
        <v>3</v>
      </c>
      <c r="AV826">
        <v>2</v>
      </c>
      <c r="AW826">
        <v>2</v>
      </c>
      <c r="AX826">
        <v>47639938</v>
      </c>
      <c r="AY826">
        <v>1</v>
      </c>
      <c r="AZ826">
        <v>2048</v>
      </c>
      <c r="BA826">
        <v>826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Y826*Source!I414</f>
        <v>6.2567999999999999E-3</v>
      </c>
      <c r="CY826">
        <f>AD826</f>
        <v>0</v>
      </c>
      <c r="CZ826">
        <f>AH826</f>
        <v>0</v>
      </c>
      <c r="DA826">
        <f>AL826</f>
        <v>1</v>
      </c>
      <c r="DB826">
        <f>ROUND(ROUND(AT826*CZ826,2),6)</f>
        <v>0</v>
      </c>
      <c r="DC826">
        <f>ROUND(ROUND(AT826*AG826,2),6)</f>
        <v>0</v>
      </c>
    </row>
    <row r="827" spans="1:107" x14ac:dyDescent="0.2">
      <c r="A827">
        <f>ROW(Source!A414)</f>
        <v>414</v>
      </c>
      <c r="B827">
        <v>47636896</v>
      </c>
      <c r="C827">
        <v>47639931</v>
      </c>
      <c r="D827">
        <v>36882041</v>
      </c>
      <c r="E827">
        <v>1</v>
      </c>
      <c r="F827">
        <v>1</v>
      </c>
      <c r="G827">
        <v>1</v>
      </c>
      <c r="H827">
        <v>2</v>
      </c>
      <c r="I827" t="s">
        <v>1002</v>
      </c>
      <c r="J827" t="s">
        <v>1003</v>
      </c>
      <c r="K827" t="s">
        <v>1004</v>
      </c>
      <c r="L827">
        <v>1368</v>
      </c>
      <c r="N827">
        <v>1011</v>
      </c>
      <c r="O827" t="s">
        <v>776</v>
      </c>
      <c r="P827" t="s">
        <v>776</v>
      </c>
      <c r="Q827">
        <v>1</v>
      </c>
      <c r="W827">
        <v>0</v>
      </c>
      <c r="X827">
        <v>533973013</v>
      </c>
      <c r="Y827">
        <v>0.25874999999999998</v>
      </c>
      <c r="AA827">
        <v>0</v>
      </c>
      <c r="AB827">
        <v>765.21</v>
      </c>
      <c r="AC827">
        <v>13.5</v>
      </c>
      <c r="AD827">
        <v>0</v>
      </c>
      <c r="AE827">
        <v>0</v>
      </c>
      <c r="AF827">
        <v>765.21</v>
      </c>
      <c r="AG827">
        <v>13.5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1</v>
      </c>
      <c r="AQ827">
        <v>0</v>
      </c>
      <c r="AR827">
        <v>0</v>
      </c>
      <c r="AS827" t="s">
        <v>3</v>
      </c>
      <c r="AT827">
        <v>0.18</v>
      </c>
      <c r="AU827" t="s">
        <v>348</v>
      </c>
      <c r="AV827">
        <v>0</v>
      </c>
      <c r="AW827">
        <v>2</v>
      </c>
      <c r="AX827">
        <v>47639939</v>
      </c>
      <c r="AY827">
        <v>1</v>
      </c>
      <c r="AZ827">
        <v>0</v>
      </c>
      <c r="BA827">
        <v>827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Y827*Source!I414</f>
        <v>3.6794249999999996E-3</v>
      </c>
      <c r="CY827">
        <f>AB827</f>
        <v>765.21</v>
      </c>
      <c r="CZ827">
        <f>AF827</f>
        <v>765.21</v>
      </c>
      <c r="DA827">
        <f>AJ827</f>
        <v>1</v>
      </c>
      <c r="DB827">
        <f>ROUND(((ROUND(AT827*CZ827,2)*1.15)*1.25),6)</f>
        <v>198.00125</v>
      </c>
      <c r="DC827">
        <f>ROUND(((ROUND(AT827*AG827,2)*1.15)*1.25),6)</f>
        <v>3.493125</v>
      </c>
    </row>
    <row r="828" spans="1:107" x14ac:dyDescent="0.2">
      <c r="A828">
        <f>ROW(Source!A414)</f>
        <v>414</v>
      </c>
      <c r="B828">
        <v>47636896</v>
      </c>
      <c r="C828">
        <v>47639931</v>
      </c>
      <c r="D828">
        <v>36883554</v>
      </c>
      <c r="E828">
        <v>1</v>
      </c>
      <c r="F828">
        <v>1</v>
      </c>
      <c r="G828">
        <v>1</v>
      </c>
      <c r="H828">
        <v>2</v>
      </c>
      <c r="I828" t="s">
        <v>780</v>
      </c>
      <c r="J828" t="s">
        <v>781</v>
      </c>
      <c r="K828" t="s">
        <v>782</v>
      </c>
      <c r="L828">
        <v>1368</v>
      </c>
      <c r="N828">
        <v>1011</v>
      </c>
      <c r="O828" t="s">
        <v>776</v>
      </c>
      <c r="P828" t="s">
        <v>776</v>
      </c>
      <c r="Q828">
        <v>1</v>
      </c>
      <c r="W828">
        <v>0</v>
      </c>
      <c r="X828">
        <v>1372534845</v>
      </c>
      <c r="Y828">
        <v>0.37374999999999997</v>
      </c>
      <c r="AA828">
        <v>0</v>
      </c>
      <c r="AB828">
        <v>65.709999999999994</v>
      </c>
      <c r="AC828">
        <v>11.6</v>
      </c>
      <c r="AD828">
        <v>0</v>
      </c>
      <c r="AE828">
        <v>0</v>
      </c>
      <c r="AF828">
        <v>65.709999999999994</v>
      </c>
      <c r="AG828">
        <v>11.6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1</v>
      </c>
      <c r="AQ828">
        <v>0</v>
      </c>
      <c r="AR828">
        <v>0</v>
      </c>
      <c r="AS828" t="s">
        <v>3</v>
      </c>
      <c r="AT828">
        <v>0.26</v>
      </c>
      <c r="AU828" t="s">
        <v>348</v>
      </c>
      <c r="AV828">
        <v>0</v>
      </c>
      <c r="AW828">
        <v>2</v>
      </c>
      <c r="AX828">
        <v>47639940</v>
      </c>
      <c r="AY828">
        <v>1</v>
      </c>
      <c r="AZ828">
        <v>0</v>
      </c>
      <c r="BA828">
        <v>828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Y828*Source!I414</f>
        <v>5.3147249999999993E-3</v>
      </c>
      <c r="CY828">
        <f>AB828</f>
        <v>65.709999999999994</v>
      </c>
      <c r="CZ828">
        <f>AF828</f>
        <v>65.709999999999994</v>
      </c>
      <c r="DA828">
        <f>AJ828</f>
        <v>1</v>
      </c>
      <c r="DB828">
        <f>ROUND(((ROUND(AT828*CZ828,2)*1.15)*1.25),6)</f>
        <v>24.552499999999998</v>
      </c>
      <c r="DC828">
        <f>ROUND(((ROUND(AT828*AG828,2)*1.15)*1.25),6)</f>
        <v>4.3412499999999996</v>
      </c>
    </row>
    <row r="829" spans="1:107" x14ac:dyDescent="0.2">
      <c r="A829">
        <f>ROW(Source!A414)</f>
        <v>414</v>
      </c>
      <c r="B829">
        <v>47636896</v>
      </c>
      <c r="C829">
        <v>47639931</v>
      </c>
      <c r="D829">
        <v>46010390</v>
      </c>
      <c r="E829">
        <v>1</v>
      </c>
      <c r="F829">
        <v>1</v>
      </c>
      <c r="G829">
        <v>1</v>
      </c>
      <c r="H829">
        <v>3</v>
      </c>
      <c r="I829" t="s">
        <v>379</v>
      </c>
      <c r="J829" t="s">
        <v>381</v>
      </c>
      <c r="K829" t="s">
        <v>380</v>
      </c>
      <c r="L829">
        <v>1348</v>
      </c>
      <c r="N829">
        <v>1009</v>
      </c>
      <c r="O829" t="s">
        <v>19</v>
      </c>
      <c r="P829" t="s">
        <v>19</v>
      </c>
      <c r="Q829">
        <v>1000</v>
      </c>
      <c r="W829">
        <v>0</v>
      </c>
      <c r="X829">
        <v>-1264958911</v>
      </c>
      <c r="Y829">
        <v>1</v>
      </c>
      <c r="AA829">
        <v>13568.69</v>
      </c>
      <c r="AB829">
        <v>0</v>
      </c>
      <c r="AC829">
        <v>0</v>
      </c>
      <c r="AD829">
        <v>0</v>
      </c>
      <c r="AE829">
        <v>13568.69</v>
      </c>
      <c r="AF829">
        <v>0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0</v>
      </c>
      <c r="AP829">
        <v>0</v>
      </c>
      <c r="AQ829">
        <v>0</v>
      </c>
      <c r="AR829">
        <v>0</v>
      </c>
      <c r="AS829" t="s">
        <v>3</v>
      </c>
      <c r="AT829">
        <v>1</v>
      </c>
      <c r="AU829" t="s">
        <v>3</v>
      </c>
      <c r="AV829">
        <v>0</v>
      </c>
      <c r="AW829">
        <v>1</v>
      </c>
      <c r="AX829">
        <v>-1</v>
      </c>
      <c r="AY829">
        <v>0</v>
      </c>
      <c r="AZ829">
        <v>0</v>
      </c>
      <c r="BA829" t="s">
        <v>3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Y829*Source!I414</f>
        <v>1.422E-2</v>
      </c>
      <c r="CY829">
        <f>AA829</f>
        <v>13568.69</v>
      </c>
      <c r="CZ829">
        <f>AE829</f>
        <v>13568.69</v>
      </c>
      <c r="DA829">
        <f>AI829</f>
        <v>1</v>
      </c>
      <c r="DB829">
        <f>ROUND(ROUND(AT829*CZ829,2),6)</f>
        <v>13568.69</v>
      </c>
      <c r="DC829">
        <f>ROUND(ROUND(AT829*AG829,2),6)</f>
        <v>0</v>
      </c>
    </row>
    <row r="830" spans="1:107" x14ac:dyDescent="0.2">
      <c r="A830">
        <f>ROW(Source!A415)</f>
        <v>415</v>
      </c>
      <c r="B830">
        <v>47641669</v>
      </c>
      <c r="C830">
        <v>47639931</v>
      </c>
      <c r="D830">
        <v>37064928</v>
      </c>
      <c r="E830">
        <v>1</v>
      </c>
      <c r="F830">
        <v>1</v>
      </c>
      <c r="G830">
        <v>1</v>
      </c>
      <c r="H830">
        <v>1</v>
      </c>
      <c r="I830" t="s">
        <v>823</v>
      </c>
      <c r="J830" t="s">
        <v>3</v>
      </c>
      <c r="K830" t="s">
        <v>824</v>
      </c>
      <c r="L830">
        <v>1191</v>
      </c>
      <c r="N830">
        <v>1013</v>
      </c>
      <c r="O830" t="s">
        <v>770</v>
      </c>
      <c r="P830" t="s">
        <v>770</v>
      </c>
      <c r="Q830">
        <v>1</v>
      </c>
      <c r="W830">
        <v>0</v>
      </c>
      <c r="X830">
        <v>145020957</v>
      </c>
      <c r="Y830">
        <v>347.81749999999994</v>
      </c>
      <c r="AA830">
        <v>0</v>
      </c>
      <c r="AB830">
        <v>0</v>
      </c>
      <c r="AC830">
        <v>0</v>
      </c>
      <c r="AD830">
        <v>9.07</v>
      </c>
      <c r="AE830">
        <v>0</v>
      </c>
      <c r="AF830">
        <v>0</v>
      </c>
      <c r="AG830">
        <v>0</v>
      </c>
      <c r="AH830">
        <v>9.07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1</v>
      </c>
      <c r="AQ830">
        <v>0</v>
      </c>
      <c r="AR830">
        <v>0</v>
      </c>
      <c r="AS830" t="s">
        <v>3</v>
      </c>
      <c r="AT830">
        <v>263</v>
      </c>
      <c r="AU830" t="s">
        <v>196</v>
      </c>
      <c r="AV830">
        <v>1</v>
      </c>
      <c r="AW830">
        <v>2</v>
      </c>
      <c r="AX830">
        <v>47639937</v>
      </c>
      <c r="AY830">
        <v>1</v>
      </c>
      <c r="AZ830">
        <v>0</v>
      </c>
      <c r="BA830">
        <v>830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Y830*Source!I415</f>
        <v>4.9459648499999993</v>
      </c>
      <c r="CY830">
        <f>AD830</f>
        <v>9.07</v>
      </c>
      <c r="CZ830">
        <f>AH830</f>
        <v>9.07</v>
      </c>
      <c r="DA830">
        <f>AL830</f>
        <v>1</v>
      </c>
      <c r="DB830">
        <f>ROUND(((ROUND(AT830*CZ830,2)*1.15)*1.15),6)</f>
        <v>3154.7047250000001</v>
      </c>
      <c r="DC830">
        <f>ROUND(((ROUND(AT830*AG830,2)*1.15)*1.15),6)</f>
        <v>0</v>
      </c>
    </row>
    <row r="831" spans="1:107" x14ac:dyDescent="0.2">
      <c r="A831">
        <f>ROW(Source!A415)</f>
        <v>415</v>
      </c>
      <c r="B831">
        <v>47641669</v>
      </c>
      <c r="C831">
        <v>47639931</v>
      </c>
      <c r="D831">
        <v>37064876</v>
      </c>
      <c r="E831">
        <v>1</v>
      </c>
      <c r="F831">
        <v>1</v>
      </c>
      <c r="G831">
        <v>1</v>
      </c>
      <c r="H831">
        <v>1</v>
      </c>
      <c r="I831" t="s">
        <v>771</v>
      </c>
      <c r="J831" t="s">
        <v>3</v>
      </c>
      <c r="K831" t="s">
        <v>772</v>
      </c>
      <c r="L831">
        <v>1191</v>
      </c>
      <c r="N831">
        <v>1013</v>
      </c>
      <c r="O831" t="s">
        <v>770</v>
      </c>
      <c r="P831" t="s">
        <v>770</v>
      </c>
      <c r="Q831">
        <v>1</v>
      </c>
      <c r="W831">
        <v>0</v>
      </c>
      <c r="X831">
        <v>-1417349443</v>
      </c>
      <c r="Y831">
        <v>0.44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3</v>
      </c>
      <c r="AT831">
        <v>0.44</v>
      </c>
      <c r="AU831" t="s">
        <v>3</v>
      </c>
      <c r="AV831">
        <v>2</v>
      </c>
      <c r="AW831">
        <v>2</v>
      </c>
      <c r="AX831">
        <v>47639938</v>
      </c>
      <c r="AY831">
        <v>1</v>
      </c>
      <c r="AZ831">
        <v>2048</v>
      </c>
      <c r="BA831">
        <v>831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Y831*Source!I415</f>
        <v>6.2567999999999999E-3</v>
      </c>
      <c r="CY831">
        <f>AD831</f>
        <v>0</v>
      </c>
      <c r="CZ831">
        <f>AH831</f>
        <v>0</v>
      </c>
      <c r="DA831">
        <f>AL831</f>
        <v>1</v>
      </c>
      <c r="DB831">
        <f>ROUND(ROUND(AT831*CZ831,2),6)</f>
        <v>0</v>
      </c>
      <c r="DC831">
        <f>ROUND(ROUND(AT831*AG831,2),6)</f>
        <v>0</v>
      </c>
    </row>
    <row r="832" spans="1:107" x14ac:dyDescent="0.2">
      <c r="A832">
        <f>ROW(Source!A415)</f>
        <v>415</v>
      </c>
      <c r="B832">
        <v>47641669</v>
      </c>
      <c r="C832">
        <v>47639931</v>
      </c>
      <c r="D832">
        <v>36882041</v>
      </c>
      <c r="E832">
        <v>1</v>
      </c>
      <c r="F832">
        <v>1</v>
      </c>
      <c r="G832">
        <v>1</v>
      </c>
      <c r="H832">
        <v>2</v>
      </c>
      <c r="I832" t="s">
        <v>1002</v>
      </c>
      <c r="J832" t="s">
        <v>1003</v>
      </c>
      <c r="K832" t="s">
        <v>1004</v>
      </c>
      <c r="L832">
        <v>1368</v>
      </c>
      <c r="N832">
        <v>1011</v>
      </c>
      <c r="O832" t="s">
        <v>776</v>
      </c>
      <c r="P832" t="s">
        <v>776</v>
      </c>
      <c r="Q832">
        <v>1</v>
      </c>
      <c r="W832">
        <v>0</v>
      </c>
      <c r="X832">
        <v>533973013</v>
      </c>
      <c r="Y832">
        <v>0.25874999999999998</v>
      </c>
      <c r="AA832">
        <v>0</v>
      </c>
      <c r="AB832">
        <v>765.21</v>
      </c>
      <c r="AC832">
        <v>13.5</v>
      </c>
      <c r="AD832">
        <v>0</v>
      </c>
      <c r="AE832">
        <v>0</v>
      </c>
      <c r="AF832">
        <v>765.21</v>
      </c>
      <c r="AG832">
        <v>13.5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1</v>
      </c>
      <c r="AQ832">
        <v>0</v>
      </c>
      <c r="AR832">
        <v>0</v>
      </c>
      <c r="AS832" t="s">
        <v>3</v>
      </c>
      <c r="AT832">
        <v>0.18</v>
      </c>
      <c r="AU832" t="s">
        <v>348</v>
      </c>
      <c r="AV832">
        <v>0</v>
      </c>
      <c r="AW832">
        <v>2</v>
      </c>
      <c r="AX832">
        <v>47639939</v>
      </c>
      <c r="AY832">
        <v>1</v>
      </c>
      <c r="AZ832">
        <v>0</v>
      </c>
      <c r="BA832">
        <v>832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Y832*Source!I415</f>
        <v>3.6794249999999996E-3</v>
      </c>
      <c r="CY832">
        <f>AB832</f>
        <v>765.21</v>
      </c>
      <c r="CZ832">
        <f>AF832</f>
        <v>765.21</v>
      </c>
      <c r="DA832">
        <f>AJ832</f>
        <v>1</v>
      </c>
      <c r="DB832">
        <f>ROUND(((ROUND(AT832*CZ832,2)*1.15)*1.25),6)</f>
        <v>198.00125</v>
      </c>
      <c r="DC832">
        <f>ROUND(((ROUND(AT832*AG832,2)*1.15)*1.25),6)</f>
        <v>3.493125</v>
      </c>
    </row>
    <row r="833" spans="1:107" x14ac:dyDescent="0.2">
      <c r="A833">
        <f>ROW(Source!A415)</f>
        <v>415</v>
      </c>
      <c r="B833">
        <v>47641669</v>
      </c>
      <c r="C833">
        <v>47639931</v>
      </c>
      <c r="D833">
        <v>36883554</v>
      </c>
      <c r="E833">
        <v>1</v>
      </c>
      <c r="F833">
        <v>1</v>
      </c>
      <c r="G833">
        <v>1</v>
      </c>
      <c r="H833">
        <v>2</v>
      </c>
      <c r="I833" t="s">
        <v>780</v>
      </c>
      <c r="J833" t="s">
        <v>781</v>
      </c>
      <c r="K833" t="s">
        <v>782</v>
      </c>
      <c r="L833">
        <v>1368</v>
      </c>
      <c r="N833">
        <v>1011</v>
      </c>
      <c r="O833" t="s">
        <v>776</v>
      </c>
      <c r="P833" t="s">
        <v>776</v>
      </c>
      <c r="Q833">
        <v>1</v>
      </c>
      <c r="W833">
        <v>0</v>
      </c>
      <c r="X833">
        <v>1372534845</v>
      </c>
      <c r="Y833">
        <v>0.37374999999999997</v>
      </c>
      <c r="AA833">
        <v>0</v>
      </c>
      <c r="AB833">
        <v>65.709999999999994</v>
      </c>
      <c r="AC833">
        <v>11.6</v>
      </c>
      <c r="AD833">
        <v>0</v>
      </c>
      <c r="AE833">
        <v>0</v>
      </c>
      <c r="AF833">
        <v>65.709999999999994</v>
      </c>
      <c r="AG833">
        <v>11.6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1</v>
      </c>
      <c r="AQ833">
        <v>0</v>
      </c>
      <c r="AR833">
        <v>0</v>
      </c>
      <c r="AS833" t="s">
        <v>3</v>
      </c>
      <c r="AT833">
        <v>0.26</v>
      </c>
      <c r="AU833" t="s">
        <v>348</v>
      </c>
      <c r="AV833">
        <v>0</v>
      </c>
      <c r="AW833">
        <v>2</v>
      </c>
      <c r="AX833">
        <v>47639940</v>
      </c>
      <c r="AY833">
        <v>1</v>
      </c>
      <c r="AZ833">
        <v>0</v>
      </c>
      <c r="BA833">
        <v>833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Y833*Source!I415</f>
        <v>5.3147249999999993E-3</v>
      </c>
      <c r="CY833">
        <f>AB833</f>
        <v>65.709999999999994</v>
      </c>
      <c r="CZ833">
        <f>AF833</f>
        <v>65.709999999999994</v>
      </c>
      <c r="DA833">
        <f>AJ833</f>
        <v>1</v>
      </c>
      <c r="DB833">
        <f>ROUND(((ROUND(AT833*CZ833,2)*1.15)*1.25),6)</f>
        <v>24.552499999999998</v>
      </c>
      <c r="DC833">
        <f>ROUND(((ROUND(AT833*AG833,2)*1.15)*1.25),6)</f>
        <v>4.3412499999999996</v>
      </c>
    </row>
    <row r="834" spans="1:107" x14ac:dyDescent="0.2">
      <c r="A834">
        <f>ROW(Source!A415)</f>
        <v>415</v>
      </c>
      <c r="B834">
        <v>47641669</v>
      </c>
      <c r="C834">
        <v>47639931</v>
      </c>
      <c r="D834">
        <v>46010390</v>
      </c>
      <c r="E834">
        <v>1</v>
      </c>
      <c r="F834">
        <v>1</v>
      </c>
      <c r="G834">
        <v>1</v>
      </c>
      <c r="H834">
        <v>3</v>
      </c>
      <c r="I834" t="s">
        <v>379</v>
      </c>
      <c r="J834" t="s">
        <v>381</v>
      </c>
      <c r="K834" t="s">
        <v>380</v>
      </c>
      <c r="L834">
        <v>1348</v>
      </c>
      <c r="N834">
        <v>1009</v>
      </c>
      <c r="O834" t="s">
        <v>19</v>
      </c>
      <c r="P834" t="s">
        <v>19</v>
      </c>
      <c r="Q834">
        <v>1000</v>
      </c>
      <c r="W834">
        <v>0</v>
      </c>
      <c r="X834">
        <v>-1264958911</v>
      </c>
      <c r="Y834">
        <v>1</v>
      </c>
      <c r="AA834">
        <v>13568.69</v>
      </c>
      <c r="AB834">
        <v>0</v>
      </c>
      <c r="AC834">
        <v>0</v>
      </c>
      <c r="AD834">
        <v>0</v>
      </c>
      <c r="AE834">
        <v>13568.69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0</v>
      </c>
      <c r="AP834">
        <v>0</v>
      </c>
      <c r="AQ834">
        <v>0</v>
      </c>
      <c r="AR834">
        <v>0</v>
      </c>
      <c r="AS834" t="s">
        <v>3</v>
      </c>
      <c r="AT834">
        <v>1</v>
      </c>
      <c r="AU834" t="s">
        <v>3</v>
      </c>
      <c r="AV834">
        <v>0</v>
      </c>
      <c r="AW834">
        <v>1</v>
      </c>
      <c r="AX834">
        <v>-1</v>
      </c>
      <c r="AY834">
        <v>0</v>
      </c>
      <c r="AZ834">
        <v>0</v>
      </c>
      <c r="BA834" t="s">
        <v>3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Y834*Source!I415</f>
        <v>1.422E-2</v>
      </c>
      <c r="CY834">
        <f>AA834</f>
        <v>13568.69</v>
      </c>
      <c r="CZ834">
        <f>AE834</f>
        <v>13568.69</v>
      </c>
      <c r="DA834">
        <f>AI834</f>
        <v>1</v>
      </c>
      <c r="DB834">
        <f>ROUND(ROUND(AT834*CZ834,2),6)</f>
        <v>13568.69</v>
      </c>
      <c r="DC834">
        <f>ROUND(ROUND(AT834*AG834,2),6)</f>
        <v>0</v>
      </c>
    </row>
    <row r="835" spans="1:107" x14ac:dyDescent="0.2">
      <c r="A835">
        <f>ROW(Source!A418)</f>
        <v>418</v>
      </c>
      <c r="B835">
        <v>47636896</v>
      </c>
      <c r="C835">
        <v>47639943</v>
      </c>
      <c r="D835">
        <v>37064878</v>
      </c>
      <c r="E835">
        <v>1</v>
      </c>
      <c r="F835">
        <v>1</v>
      </c>
      <c r="G835">
        <v>1</v>
      </c>
      <c r="H835">
        <v>1</v>
      </c>
      <c r="I835" t="s">
        <v>919</v>
      </c>
      <c r="J835" t="s">
        <v>3</v>
      </c>
      <c r="K835" t="s">
        <v>920</v>
      </c>
      <c r="L835">
        <v>1191</v>
      </c>
      <c r="N835">
        <v>1013</v>
      </c>
      <c r="O835" t="s">
        <v>770</v>
      </c>
      <c r="P835" t="s">
        <v>770</v>
      </c>
      <c r="Q835">
        <v>1</v>
      </c>
      <c r="W835">
        <v>0</v>
      </c>
      <c r="X835">
        <v>-1081351934</v>
      </c>
      <c r="Y835">
        <v>25.630049999999994</v>
      </c>
      <c r="AA835">
        <v>0</v>
      </c>
      <c r="AB835">
        <v>0</v>
      </c>
      <c r="AC835">
        <v>0</v>
      </c>
      <c r="AD835">
        <v>9.4</v>
      </c>
      <c r="AE835">
        <v>0</v>
      </c>
      <c r="AF835">
        <v>0</v>
      </c>
      <c r="AG835">
        <v>0</v>
      </c>
      <c r="AH835">
        <v>9.4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1</v>
      </c>
      <c r="AQ835">
        <v>0</v>
      </c>
      <c r="AR835">
        <v>0</v>
      </c>
      <c r="AS835" t="s">
        <v>3</v>
      </c>
      <c r="AT835">
        <v>19.38</v>
      </c>
      <c r="AU835" t="s">
        <v>196</v>
      </c>
      <c r="AV835">
        <v>1</v>
      </c>
      <c r="AW835">
        <v>2</v>
      </c>
      <c r="AX835">
        <v>47639967</v>
      </c>
      <c r="AY835">
        <v>1</v>
      </c>
      <c r="AZ835">
        <v>0</v>
      </c>
      <c r="BA835">
        <v>835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Y835*Source!I418</f>
        <v>12.480809147999997</v>
      </c>
      <c r="CY835">
        <f>AD835</f>
        <v>9.4</v>
      </c>
      <c r="CZ835">
        <f>AH835</f>
        <v>9.4</v>
      </c>
      <c r="DA835">
        <f>AL835</f>
        <v>1</v>
      </c>
      <c r="DB835">
        <f>ROUND(((ROUND(AT835*CZ835,2)*1.15)*1.15),6)</f>
        <v>240.919825</v>
      </c>
      <c r="DC835">
        <f>ROUND(((ROUND(AT835*AG835,2)*1.15)*1.15),6)</f>
        <v>0</v>
      </c>
    </row>
    <row r="836" spans="1:107" x14ac:dyDescent="0.2">
      <c r="A836">
        <f>ROW(Source!A418)</f>
        <v>418</v>
      </c>
      <c r="B836">
        <v>47636896</v>
      </c>
      <c r="C836">
        <v>47639943</v>
      </c>
      <c r="D836">
        <v>37064876</v>
      </c>
      <c r="E836">
        <v>1</v>
      </c>
      <c r="F836">
        <v>1</v>
      </c>
      <c r="G836">
        <v>1</v>
      </c>
      <c r="H836">
        <v>1</v>
      </c>
      <c r="I836" t="s">
        <v>771</v>
      </c>
      <c r="J836" t="s">
        <v>3</v>
      </c>
      <c r="K836" t="s">
        <v>772</v>
      </c>
      <c r="L836">
        <v>1191</v>
      </c>
      <c r="N836">
        <v>1013</v>
      </c>
      <c r="O836" t="s">
        <v>770</v>
      </c>
      <c r="P836" t="s">
        <v>770</v>
      </c>
      <c r="Q836">
        <v>1</v>
      </c>
      <c r="W836">
        <v>0</v>
      </c>
      <c r="X836">
        <v>-1417349443</v>
      </c>
      <c r="Y836">
        <v>1.47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3</v>
      </c>
      <c r="AT836">
        <v>1.47</v>
      </c>
      <c r="AU836" t="s">
        <v>3</v>
      </c>
      <c r="AV836">
        <v>2</v>
      </c>
      <c r="AW836">
        <v>2</v>
      </c>
      <c r="AX836">
        <v>47639968</v>
      </c>
      <c r="AY836">
        <v>1</v>
      </c>
      <c r="AZ836">
        <v>2048</v>
      </c>
      <c r="BA836">
        <v>836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Y836*Source!I418</f>
        <v>0.7158312</v>
      </c>
      <c r="CY836">
        <f>AD836</f>
        <v>0</v>
      </c>
      <c r="CZ836">
        <f>AH836</f>
        <v>0</v>
      </c>
      <c r="DA836">
        <f>AL836</f>
        <v>1</v>
      </c>
      <c r="DB836">
        <f>ROUND(ROUND(AT836*CZ836,2),6)</f>
        <v>0</v>
      </c>
      <c r="DC836">
        <f>ROUND(ROUND(AT836*AG836,2),6)</f>
        <v>0</v>
      </c>
    </row>
    <row r="837" spans="1:107" x14ac:dyDescent="0.2">
      <c r="A837">
        <f>ROW(Source!A418)</f>
        <v>418</v>
      </c>
      <c r="B837">
        <v>47636896</v>
      </c>
      <c r="C837">
        <v>47639943</v>
      </c>
      <c r="D837">
        <v>36882079</v>
      </c>
      <c r="E837">
        <v>1</v>
      </c>
      <c r="F837">
        <v>1</v>
      </c>
      <c r="G837">
        <v>1</v>
      </c>
      <c r="H837">
        <v>2</v>
      </c>
      <c r="I837" t="s">
        <v>1005</v>
      </c>
      <c r="J837" t="s">
        <v>1006</v>
      </c>
      <c r="K837" t="s">
        <v>1007</v>
      </c>
      <c r="L837">
        <v>1368</v>
      </c>
      <c r="N837">
        <v>1011</v>
      </c>
      <c r="O837" t="s">
        <v>776</v>
      </c>
      <c r="P837" t="s">
        <v>776</v>
      </c>
      <c r="Q837">
        <v>1</v>
      </c>
      <c r="W837">
        <v>0</v>
      </c>
      <c r="X837">
        <v>641541266</v>
      </c>
      <c r="Y837">
        <v>0.14374999999999999</v>
      </c>
      <c r="AA837">
        <v>0</v>
      </c>
      <c r="AB837">
        <v>120.24</v>
      </c>
      <c r="AC837">
        <v>15.42</v>
      </c>
      <c r="AD837">
        <v>0</v>
      </c>
      <c r="AE837">
        <v>0</v>
      </c>
      <c r="AF837">
        <v>120.24</v>
      </c>
      <c r="AG837">
        <v>15.42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1</v>
      </c>
      <c r="AQ837">
        <v>0</v>
      </c>
      <c r="AR837">
        <v>0</v>
      </c>
      <c r="AS837" t="s">
        <v>3</v>
      </c>
      <c r="AT837">
        <v>0.1</v>
      </c>
      <c r="AU837" t="s">
        <v>348</v>
      </c>
      <c r="AV837">
        <v>0</v>
      </c>
      <c r="AW837">
        <v>2</v>
      </c>
      <c r="AX837">
        <v>47639969</v>
      </c>
      <c r="AY837">
        <v>1</v>
      </c>
      <c r="AZ837">
        <v>0</v>
      </c>
      <c r="BA837">
        <v>837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Y837*Source!I418</f>
        <v>7.0000499999999993E-2</v>
      </c>
      <c r="CY837">
        <f t="shared" ref="CY837:CY843" si="142">AB837</f>
        <v>120.24</v>
      </c>
      <c r="CZ837">
        <f t="shared" ref="CZ837:CZ843" si="143">AF837</f>
        <v>120.24</v>
      </c>
      <c r="DA837">
        <f t="shared" ref="DA837:DA843" si="144">AJ837</f>
        <v>1</v>
      </c>
      <c r="DB837">
        <f t="shared" ref="DB837:DB843" si="145">ROUND(((ROUND(AT837*CZ837,2)*1.15)*1.25),6)</f>
        <v>17.278749999999999</v>
      </c>
      <c r="DC837">
        <f t="shared" ref="DC837:DC843" si="146">ROUND(((ROUND(AT837*AG837,2)*1.15)*1.25),6)</f>
        <v>2.2137500000000001</v>
      </c>
    </row>
    <row r="838" spans="1:107" x14ac:dyDescent="0.2">
      <c r="A838">
        <f>ROW(Source!A418)</f>
        <v>418</v>
      </c>
      <c r="B838">
        <v>47636896</v>
      </c>
      <c r="C838">
        <v>47639943</v>
      </c>
      <c r="D838">
        <v>36882159</v>
      </c>
      <c r="E838">
        <v>1</v>
      </c>
      <c r="F838">
        <v>1</v>
      </c>
      <c r="G838">
        <v>1</v>
      </c>
      <c r="H838">
        <v>2</v>
      </c>
      <c r="I838" t="s">
        <v>773</v>
      </c>
      <c r="J838" t="s">
        <v>774</v>
      </c>
      <c r="K838" t="s">
        <v>775</v>
      </c>
      <c r="L838">
        <v>1368</v>
      </c>
      <c r="N838">
        <v>1011</v>
      </c>
      <c r="O838" t="s">
        <v>776</v>
      </c>
      <c r="P838" t="s">
        <v>776</v>
      </c>
      <c r="Q838">
        <v>1</v>
      </c>
      <c r="W838">
        <v>0</v>
      </c>
      <c r="X838">
        <v>-1718674368</v>
      </c>
      <c r="Y838">
        <v>0.17249999999999999</v>
      </c>
      <c r="AA838">
        <v>0</v>
      </c>
      <c r="AB838">
        <v>111.99</v>
      </c>
      <c r="AC838">
        <v>13.5</v>
      </c>
      <c r="AD838">
        <v>0</v>
      </c>
      <c r="AE838">
        <v>0</v>
      </c>
      <c r="AF838">
        <v>111.99</v>
      </c>
      <c r="AG838">
        <v>13.5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1</v>
      </c>
      <c r="AQ838">
        <v>0</v>
      </c>
      <c r="AR838">
        <v>0</v>
      </c>
      <c r="AS838" t="s">
        <v>3</v>
      </c>
      <c r="AT838">
        <v>0.12</v>
      </c>
      <c r="AU838" t="s">
        <v>348</v>
      </c>
      <c r="AV838">
        <v>0</v>
      </c>
      <c r="AW838">
        <v>2</v>
      </c>
      <c r="AX838">
        <v>47639970</v>
      </c>
      <c r="AY838">
        <v>1</v>
      </c>
      <c r="AZ838">
        <v>0</v>
      </c>
      <c r="BA838">
        <v>838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Y838*Source!I418</f>
        <v>8.4000599999999995E-2</v>
      </c>
      <c r="CY838">
        <f t="shared" si="142"/>
        <v>111.99</v>
      </c>
      <c r="CZ838">
        <f t="shared" si="143"/>
        <v>111.99</v>
      </c>
      <c r="DA838">
        <f t="shared" si="144"/>
        <v>1</v>
      </c>
      <c r="DB838">
        <f t="shared" si="145"/>
        <v>19.32</v>
      </c>
      <c r="DC838">
        <f t="shared" si="146"/>
        <v>2.3287499999999999</v>
      </c>
    </row>
    <row r="839" spans="1:107" x14ac:dyDescent="0.2">
      <c r="A839">
        <f>ROW(Source!A418)</f>
        <v>418</v>
      </c>
      <c r="B839">
        <v>47636896</v>
      </c>
      <c r="C839">
        <v>47639943</v>
      </c>
      <c r="D839">
        <v>36882171</v>
      </c>
      <c r="E839">
        <v>1</v>
      </c>
      <c r="F839">
        <v>1</v>
      </c>
      <c r="G839">
        <v>1</v>
      </c>
      <c r="H839">
        <v>2</v>
      </c>
      <c r="I839" t="s">
        <v>1008</v>
      </c>
      <c r="J839" t="s">
        <v>1009</v>
      </c>
      <c r="K839" t="s">
        <v>1010</v>
      </c>
      <c r="L839">
        <v>1368</v>
      </c>
      <c r="N839">
        <v>1011</v>
      </c>
      <c r="O839" t="s">
        <v>776</v>
      </c>
      <c r="P839" t="s">
        <v>776</v>
      </c>
      <c r="Q839">
        <v>1</v>
      </c>
      <c r="W839">
        <v>0</v>
      </c>
      <c r="X839">
        <v>1604609147</v>
      </c>
      <c r="Y839">
        <v>1.5237499999999997</v>
      </c>
      <c r="AA839">
        <v>0</v>
      </c>
      <c r="AB839">
        <v>120.04</v>
      </c>
      <c r="AC839">
        <v>13.5</v>
      </c>
      <c r="AD839">
        <v>0</v>
      </c>
      <c r="AE839">
        <v>0</v>
      </c>
      <c r="AF839">
        <v>120.04</v>
      </c>
      <c r="AG839">
        <v>13.5</v>
      </c>
      <c r="AH839">
        <v>0</v>
      </c>
      <c r="AI839">
        <v>1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1</v>
      </c>
      <c r="AQ839">
        <v>0</v>
      </c>
      <c r="AR839">
        <v>0</v>
      </c>
      <c r="AS839" t="s">
        <v>3</v>
      </c>
      <c r="AT839">
        <v>1.06</v>
      </c>
      <c r="AU839" t="s">
        <v>348</v>
      </c>
      <c r="AV839">
        <v>0</v>
      </c>
      <c r="AW839">
        <v>2</v>
      </c>
      <c r="AX839">
        <v>47639971</v>
      </c>
      <c r="AY839">
        <v>1</v>
      </c>
      <c r="AZ839">
        <v>0</v>
      </c>
      <c r="BA839">
        <v>839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Y839*Source!I418</f>
        <v>0.74200529999999987</v>
      </c>
      <c r="CY839">
        <f t="shared" si="142"/>
        <v>120.04</v>
      </c>
      <c r="CZ839">
        <f t="shared" si="143"/>
        <v>120.04</v>
      </c>
      <c r="DA839">
        <f t="shared" si="144"/>
        <v>1</v>
      </c>
      <c r="DB839">
        <f t="shared" si="145"/>
        <v>182.9075</v>
      </c>
      <c r="DC839">
        <f t="shared" si="146"/>
        <v>20.570625</v>
      </c>
    </row>
    <row r="840" spans="1:107" x14ac:dyDescent="0.2">
      <c r="A840">
        <f>ROW(Source!A418)</f>
        <v>418</v>
      </c>
      <c r="B840">
        <v>47636896</v>
      </c>
      <c r="C840">
        <v>47639943</v>
      </c>
      <c r="D840">
        <v>36882358</v>
      </c>
      <c r="E840">
        <v>1</v>
      </c>
      <c r="F840">
        <v>1</v>
      </c>
      <c r="G840">
        <v>1</v>
      </c>
      <c r="H840">
        <v>2</v>
      </c>
      <c r="I840" t="s">
        <v>777</v>
      </c>
      <c r="J840" t="s">
        <v>778</v>
      </c>
      <c r="K840" t="s">
        <v>779</v>
      </c>
      <c r="L840">
        <v>1368</v>
      </c>
      <c r="N840">
        <v>1011</v>
      </c>
      <c r="O840" t="s">
        <v>776</v>
      </c>
      <c r="P840" t="s">
        <v>776</v>
      </c>
      <c r="Q840">
        <v>1</v>
      </c>
      <c r="W840">
        <v>0</v>
      </c>
      <c r="X840">
        <v>1544661785</v>
      </c>
      <c r="Y840">
        <v>1.38</v>
      </c>
      <c r="AA840">
        <v>0</v>
      </c>
      <c r="AB840">
        <v>6.9</v>
      </c>
      <c r="AC840">
        <v>0</v>
      </c>
      <c r="AD840">
        <v>0</v>
      </c>
      <c r="AE840">
        <v>0</v>
      </c>
      <c r="AF840">
        <v>6.9</v>
      </c>
      <c r="AG840">
        <v>0</v>
      </c>
      <c r="AH840">
        <v>0</v>
      </c>
      <c r="AI840">
        <v>1</v>
      </c>
      <c r="AJ840">
        <v>1</v>
      </c>
      <c r="AK840">
        <v>1</v>
      </c>
      <c r="AL840">
        <v>1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3</v>
      </c>
      <c r="AT840">
        <v>0.96</v>
      </c>
      <c r="AU840" t="s">
        <v>348</v>
      </c>
      <c r="AV840">
        <v>0</v>
      </c>
      <c r="AW840">
        <v>2</v>
      </c>
      <c r="AX840">
        <v>47639972</v>
      </c>
      <c r="AY840">
        <v>1</v>
      </c>
      <c r="AZ840">
        <v>0</v>
      </c>
      <c r="BA840">
        <v>840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Y840*Source!I418</f>
        <v>0.67200479999999996</v>
      </c>
      <c r="CY840">
        <f t="shared" si="142"/>
        <v>6.9</v>
      </c>
      <c r="CZ840">
        <f t="shared" si="143"/>
        <v>6.9</v>
      </c>
      <c r="DA840">
        <f t="shared" si="144"/>
        <v>1</v>
      </c>
      <c r="DB840">
        <f t="shared" si="145"/>
        <v>9.5162499999999994</v>
      </c>
      <c r="DC840">
        <f t="shared" si="146"/>
        <v>0</v>
      </c>
    </row>
    <row r="841" spans="1:107" x14ac:dyDescent="0.2">
      <c r="A841">
        <f>ROW(Source!A418)</f>
        <v>418</v>
      </c>
      <c r="B841">
        <v>47636896</v>
      </c>
      <c r="C841">
        <v>47639943</v>
      </c>
      <c r="D841">
        <v>36883554</v>
      </c>
      <c r="E841">
        <v>1</v>
      </c>
      <c r="F841">
        <v>1</v>
      </c>
      <c r="G841">
        <v>1</v>
      </c>
      <c r="H841">
        <v>2</v>
      </c>
      <c r="I841" t="s">
        <v>780</v>
      </c>
      <c r="J841" t="s">
        <v>781</v>
      </c>
      <c r="K841" t="s">
        <v>782</v>
      </c>
      <c r="L841">
        <v>1368</v>
      </c>
      <c r="N841">
        <v>1011</v>
      </c>
      <c r="O841" t="s">
        <v>776</v>
      </c>
      <c r="P841" t="s">
        <v>776</v>
      </c>
      <c r="Q841">
        <v>1</v>
      </c>
      <c r="W841">
        <v>0</v>
      </c>
      <c r="X841">
        <v>1372534845</v>
      </c>
      <c r="Y841">
        <v>0.27312499999999995</v>
      </c>
      <c r="AA841">
        <v>0</v>
      </c>
      <c r="AB841">
        <v>65.709999999999994</v>
      </c>
      <c r="AC841">
        <v>11.6</v>
      </c>
      <c r="AD841">
        <v>0</v>
      </c>
      <c r="AE841">
        <v>0</v>
      </c>
      <c r="AF841">
        <v>65.709999999999994</v>
      </c>
      <c r="AG841">
        <v>11.6</v>
      </c>
      <c r="AH841">
        <v>0</v>
      </c>
      <c r="AI841">
        <v>1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3</v>
      </c>
      <c r="AT841">
        <v>0.19</v>
      </c>
      <c r="AU841" t="s">
        <v>348</v>
      </c>
      <c r="AV841">
        <v>0</v>
      </c>
      <c r="AW841">
        <v>2</v>
      </c>
      <c r="AX841">
        <v>47639973</v>
      </c>
      <c r="AY841">
        <v>1</v>
      </c>
      <c r="AZ841">
        <v>0</v>
      </c>
      <c r="BA841">
        <v>841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Y841*Source!I418</f>
        <v>0.13300094999999998</v>
      </c>
      <c r="CY841">
        <f t="shared" si="142"/>
        <v>65.709999999999994</v>
      </c>
      <c r="CZ841">
        <f t="shared" si="143"/>
        <v>65.709999999999994</v>
      </c>
      <c r="DA841">
        <f t="shared" si="144"/>
        <v>1</v>
      </c>
      <c r="DB841">
        <f t="shared" si="145"/>
        <v>17.940000000000001</v>
      </c>
      <c r="DC841">
        <f t="shared" si="146"/>
        <v>3.1625000000000001</v>
      </c>
    </row>
    <row r="842" spans="1:107" x14ac:dyDescent="0.2">
      <c r="A842">
        <f>ROW(Source!A418)</f>
        <v>418</v>
      </c>
      <c r="B842">
        <v>47636896</v>
      </c>
      <c r="C842">
        <v>47639943</v>
      </c>
      <c r="D842">
        <v>36883789</v>
      </c>
      <c r="E842">
        <v>1</v>
      </c>
      <c r="F842">
        <v>1</v>
      </c>
      <c r="G842">
        <v>1</v>
      </c>
      <c r="H842">
        <v>2</v>
      </c>
      <c r="I842" t="s">
        <v>783</v>
      </c>
      <c r="J842" t="s">
        <v>784</v>
      </c>
      <c r="K842" t="s">
        <v>785</v>
      </c>
      <c r="L842">
        <v>1368</v>
      </c>
      <c r="N842">
        <v>1011</v>
      </c>
      <c r="O842" t="s">
        <v>776</v>
      </c>
      <c r="P842" t="s">
        <v>776</v>
      </c>
      <c r="Q842">
        <v>1</v>
      </c>
      <c r="W842">
        <v>0</v>
      </c>
      <c r="X842">
        <v>-624296059</v>
      </c>
      <c r="Y842">
        <v>3.22</v>
      </c>
      <c r="AA842">
        <v>0</v>
      </c>
      <c r="AB842">
        <v>1.2</v>
      </c>
      <c r="AC842">
        <v>0</v>
      </c>
      <c r="AD842">
        <v>0</v>
      </c>
      <c r="AE842">
        <v>0</v>
      </c>
      <c r="AF842">
        <v>1.2</v>
      </c>
      <c r="AG842">
        <v>0</v>
      </c>
      <c r="AH842">
        <v>0</v>
      </c>
      <c r="AI842">
        <v>1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1</v>
      </c>
      <c r="AQ842">
        <v>0</v>
      </c>
      <c r="AR842">
        <v>0</v>
      </c>
      <c r="AS842" t="s">
        <v>3</v>
      </c>
      <c r="AT842">
        <v>2.2400000000000002</v>
      </c>
      <c r="AU842" t="s">
        <v>348</v>
      </c>
      <c r="AV842">
        <v>0</v>
      </c>
      <c r="AW842">
        <v>2</v>
      </c>
      <c r="AX842">
        <v>47639974</v>
      </c>
      <c r="AY842">
        <v>1</v>
      </c>
      <c r="AZ842">
        <v>0</v>
      </c>
      <c r="BA842">
        <v>842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Y842*Source!I418</f>
        <v>1.5680112000000002</v>
      </c>
      <c r="CY842">
        <f t="shared" si="142"/>
        <v>1.2</v>
      </c>
      <c r="CZ842">
        <f t="shared" si="143"/>
        <v>1.2</v>
      </c>
      <c r="DA842">
        <f t="shared" si="144"/>
        <v>1</v>
      </c>
      <c r="DB842">
        <f t="shared" si="145"/>
        <v>3.8668749999999998</v>
      </c>
      <c r="DC842">
        <f t="shared" si="146"/>
        <v>0</v>
      </c>
    </row>
    <row r="843" spans="1:107" x14ac:dyDescent="0.2">
      <c r="A843">
        <f>ROW(Source!A418)</f>
        <v>418</v>
      </c>
      <c r="B843">
        <v>47636896</v>
      </c>
      <c r="C843">
        <v>47639943</v>
      </c>
      <c r="D843">
        <v>36883836</v>
      </c>
      <c r="E843">
        <v>1</v>
      </c>
      <c r="F843">
        <v>1</v>
      </c>
      <c r="G843">
        <v>1</v>
      </c>
      <c r="H843">
        <v>2</v>
      </c>
      <c r="I843" t="s">
        <v>786</v>
      </c>
      <c r="J843" t="s">
        <v>787</v>
      </c>
      <c r="K843" t="s">
        <v>788</v>
      </c>
      <c r="L843">
        <v>1368</v>
      </c>
      <c r="N843">
        <v>1011</v>
      </c>
      <c r="O843" t="s">
        <v>776</v>
      </c>
      <c r="P843" t="s">
        <v>776</v>
      </c>
      <c r="Q843">
        <v>1</v>
      </c>
      <c r="W843">
        <v>0</v>
      </c>
      <c r="X843">
        <v>1061502546</v>
      </c>
      <c r="Y843">
        <v>7.1587500000000004</v>
      </c>
      <c r="AA843">
        <v>0</v>
      </c>
      <c r="AB843">
        <v>12.31</v>
      </c>
      <c r="AC843">
        <v>0</v>
      </c>
      <c r="AD843">
        <v>0</v>
      </c>
      <c r="AE843">
        <v>0</v>
      </c>
      <c r="AF843">
        <v>12.31</v>
      </c>
      <c r="AG843">
        <v>0</v>
      </c>
      <c r="AH843">
        <v>0</v>
      </c>
      <c r="AI843">
        <v>1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1</v>
      </c>
      <c r="AQ843">
        <v>0</v>
      </c>
      <c r="AR843">
        <v>0</v>
      </c>
      <c r="AS843" t="s">
        <v>3</v>
      </c>
      <c r="AT843">
        <v>4.9800000000000004</v>
      </c>
      <c r="AU843" t="s">
        <v>348</v>
      </c>
      <c r="AV843">
        <v>0</v>
      </c>
      <c r="AW843">
        <v>2</v>
      </c>
      <c r="AX843">
        <v>47639975</v>
      </c>
      <c r="AY843">
        <v>1</v>
      </c>
      <c r="AZ843">
        <v>0</v>
      </c>
      <c r="BA843">
        <v>843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Y843*Source!I418</f>
        <v>3.4860249000000003</v>
      </c>
      <c r="CY843">
        <f t="shared" si="142"/>
        <v>12.31</v>
      </c>
      <c r="CZ843">
        <f t="shared" si="143"/>
        <v>12.31</v>
      </c>
      <c r="DA843">
        <f t="shared" si="144"/>
        <v>1</v>
      </c>
      <c r="DB843">
        <f t="shared" si="145"/>
        <v>88.118750000000006</v>
      </c>
      <c r="DC843">
        <f t="shared" si="146"/>
        <v>0</v>
      </c>
    </row>
    <row r="844" spans="1:107" x14ac:dyDescent="0.2">
      <c r="A844">
        <f>ROW(Source!A418)</f>
        <v>418</v>
      </c>
      <c r="B844">
        <v>47636896</v>
      </c>
      <c r="C844">
        <v>47639943</v>
      </c>
      <c r="D844">
        <v>36800159</v>
      </c>
      <c r="E844">
        <v>1</v>
      </c>
      <c r="F844">
        <v>1</v>
      </c>
      <c r="G844">
        <v>1</v>
      </c>
      <c r="H844">
        <v>3</v>
      </c>
      <c r="I844" t="s">
        <v>789</v>
      </c>
      <c r="J844" t="s">
        <v>790</v>
      </c>
      <c r="K844" t="s">
        <v>791</v>
      </c>
      <c r="L844">
        <v>1339</v>
      </c>
      <c r="N844">
        <v>1007</v>
      </c>
      <c r="O844" t="s">
        <v>50</v>
      </c>
      <c r="P844" t="s">
        <v>50</v>
      </c>
      <c r="Q844">
        <v>1</v>
      </c>
      <c r="W844">
        <v>0</v>
      </c>
      <c r="X844">
        <v>1262771840</v>
      </c>
      <c r="Y844">
        <v>1.95</v>
      </c>
      <c r="AA844">
        <v>6.22</v>
      </c>
      <c r="AB844">
        <v>0</v>
      </c>
      <c r="AC844">
        <v>0</v>
      </c>
      <c r="AD844">
        <v>0</v>
      </c>
      <c r="AE844">
        <v>6.22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3</v>
      </c>
      <c r="AT844">
        <v>1.95</v>
      </c>
      <c r="AU844" t="s">
        <v>3</v>
      </c>
      <c r="AV844">
        <v>0</v>
      </c>
      <c r="AW844">
        <v>2</v>
      </c>
      <c r="AX844">
        <v>47639976</v>
      </c>
      <c r="AY844">
        <v>1</v>
      </c>
      <c r="AZ844">
        <v>0</v>
      </c>
      <c r="BA844">
        <v>844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Y844*Source!I418</f>
        <v>0.94957199999999997</v>
      </c>
      <c r="CY844">
        <f t="shared" ref="CY844:CY857" si="147">AA844</f>
        <v>6.22</v>
      </c>
      <c r="CZ844">
        <f t="shared" ref="CZ844:CZ857" si="148">AE844</f>
        <v>6.22</v>
      </c>
      <c r="DA844">
        <f t="shared" ref="DA844:DA857" si="149">AI844</f>
        <v>1</v>
      </c>
      <c r="DB844">
        <f t="shared" ref="DB844:DB857" si="150">ROUND(ROUND(AT844*CZ844,2),6)</f>
        <v>12.13</v>
      </c>
      <c r="DC844">
        <f t="shared" ref="DC844:DC857" si="151">ROUND(ROUND(AT844*AG844,2),6)</f>
        <v>0</v>
      </c>
    </row>
    <row r="845" spans="1:107" x14ac:dyDescent="0.2">
      <c r="A845">
        <f>ROW(Source!A418)</f>
        <v>418</v>
      </c>
      <c r="B845">
        <v>47636896</v>
      </c>
      <c r="C845">
        <v>47639943</v>
      </c>
      <c r="D845">
        <v>36800166</v>
      </c>
      <c r="E845">
        <v>1</v>
      </c>
      <c r="F845">
        <v>1</v>
      </c>
      <c r="G845">
        <v>1</v>
      </c>
      <c r="H845">
        <v>3</v>
      </c>
      <c r="I845" t="s">
        <v>792</v>
      </c>
      <c r="J845" t="s">
        <v>793</v>
      </c>
      <c r="K845" t="s">
        <v>794</v>
      </c>
      <c r="L845">
        <v>1346</v>
      </c>
      <c r="N845">
        <v>1009</v>
      </c>
      <c r="O845" t="s">
        <v>585</v>
      </c>
      <c r="P845" t="s">
        <v>585</v>
      </c>
      <c r="Q845">
        <v>1</v>
      </c>
      <c r="W845">
        <v>0</v>
      </c>
      <c r="X845">
        <v>1721895514</v>
      </c>
      <c r="Y845">
        <v>0.59</v>
      </c>
      <c r="AA845">
        <v>6.09</v>
      </c>
      <c r="AB845">
        <v>0</v>
      </c>
      <c r="AC845">
        <v>0</v>
      </c>
      <c r="AD845">
        <v>0</v>
      </c>
      <c r="AE845">
        <v>6.09</v>
      </c>
      <c r="AF845">
        <v>0</v>
      </c>
      <c r="AG845">
        <v>0</v>
      </c>
      <c r="AH845">
        <v>0</v>
      </c>
      <c r="AI845">
        <v>1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3</v>
      </c>
      <c r="AT845">
        <v>0.59</v>
      </c>
      <c r="AU845" t="s">
        <v>3</v>
      </c>
      <c r="AV845">
        <v>0</v>
      </c>
      <c r="AW845">
        <v>2</v>
      </c>
      <c r="AX845">
        <v>47639977</v>
      </c>
      <c r="AY845">
        <v>1</v>
      </c>
      <c r="AZ845">
        <v>0</v>
      </c>
      <c r="BA845">
        <v>845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Y845*Source!I418</f>
        <v>0.28730639999999996</v>
      </c>
      <c r="CY845">
        <f t="shared" si="147"/>
        <v>6.09</v>
      </c>
      <c r="CZ845">
        <f t="shared" si="148"/>
        <v>6.09</v>
      </c>
      <c r="DA845">
        <f t="shared" si="149"/>
        <v>1</v>
      </c>
      <c r="DB845">
        <f t="shared" si="150"/>
        <v>3.59</v>
      </c>
      <c r="DC845">
        <f t="shared" si="151"/>
        <v>0</v>
      </c>
    </row>
    <row r="846" spans="1:107" x14ac:dyDescent="0.2">
      <c r="A846">
        <f>ROW(Source!A418)</f>
        <v>418</v>
      </c>
      <c r="B846">
        <v>47636896</v>
      </c>
      <c r="C846">
        <v>47639943</v>
      </c>
      <c r="D846">
        <v>36803259</v>
      </c>
      <c r="E846">
        <v>1</v>
      </c>
      <c r="F846">
        <v>1</v>
      </c>
      <c r="G846">
        <v>1</v>
      </c>
      <c r="H846">
        <v>3</v>
      </c>
      <c r="I846" t="s">
        <v>795</v>
      </c>
      <c r="J846" t="s">
        <v>796</v>
      </c>
      <c r="K846" t="s">
        <v>797</v>
      </c>
      <c r="L846">
        <v>1348</v>
      </c>
      <c r="N846">
        <v>1009</v>
      </c>
      <c r="O846" t="s">
        <v>19</v>
      </c>
      <c r="P846" t="s">
        <v>19</v>
      </c>
      <c r="Q846">
        <v>1000</v>
      </c>
      <c r="W846">
        <v>0</v>
      </c>
      <c r="X846">
        <v>1225357214</v>
      </c>
      <c r="Y846">
        <v>3.1E-2</v>
      </c>
      <c r="AA846">
        <v>10749</v>
      </c>
      <c r="AB846">
        <v>0</v>
      </c>
      <c r="AC846">
        <v>0</v>
      </c>
      <c r="AD846">
        <v>0</v>
      </c>
      <c r="AE846">
        <v>10749</v>
      </c>
      <c r="AF846">
        <v>0</v>
      </c>
      <c r="AG846">
        <v>0</v>
      </c>
      <c r="AH846">
        <v>0</v>
      </c>
      <c r="AI846">
        <v>1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3</v>
      </c>
      <c r="AT846">
        <v>3.1E-2</v>
      </c>
      <c r="AU846" t="s">
        <v>3</v>
      </c>
      <c r="AV846">
        <v>0</v>
      </c>
      <c r="AW846">
        <v>2</v>
      </c>
      <c r="AX846">
        <v>47639978</v>
      </c>
      <c r="AY846">
        <v>1</v>
      </c>
      <c r="AZ846">
        <v>0</v>
      </c>
      <c r="BA846">
        <v>846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Y846*Source!I418</f>
        <v>1.509576E-2</v>
      </c>
      <c r="CY846">
        <f t="shared" si="147"/>
        <v>10749</v>
      </c>
      <c r="CZ846">
        <f t="shared" si="148"/>
        <v>10749</v>
      </c>
      <c r="DA846">
        <f t="shared" si="149"/>
        <v>1</v>
      </c>
      <c r="DB846">
        <f t="shared" si="150"/>
        <v>333.22</v>
      </c>
      <c r="DC846">
        <f t="shared" si="151"/>
        <v>0</v>
      </c>
    </row>
    <row r="847" spans="1:107" x14ac:dyDescent="0.2">
      <c r="A847">
        <f>ROW(Source!A418)</f>
        <v>418</v>
      </c>
      <c r="B847">
        <v>47636896</v>
      </c>
      <c r="C847">
        <v>47639943</v>
      </c>
      <c r="D847">
        <v>36804447</v>
      </c>
      <c r="E847">
        <v>1</v>
      </c>
      <c r="F847">
        <v>1</v>
      </c>
      <c r="G847">
        <v>1</v>
      </c>
      <c r="H847">
        <v>3</v>
      </c>
      <c r="I847" t="s">
        <v>798</v>
      </c>
      <c r="J847" t="s">
        <v>799</v>
      </c>
      <c r="K847" t="s">
        <v>800</v>
      </c>
      <c r="L847">
        <v>1348</v>
      </c>
      <c r="N847">
        <v>1009</v>
      </c>
      <c r="O847" t="s">
        <v>19</v>
      </c>
      <c r="P847" t="s">
        <v>19</v>
      </c>
      <c r="Q847">
        <v>1000</v>
      </c>
      <c r="W847">
        <v>0</v>
      </c>
      <c r="X847">
        <v>-437906794</v>
      </c>
      <c r="Y847">
        <v>4.0000000000000001E-3</v>
      </c>
      <c r="AA847">
        <v>9040.01</v>
      </c>
      <c r="AB847">
        <v>0</v>
      </c>
      <c r="AC847">
        <v>0</v>
      </c>
      <c r="AD847">
        <v>0</v>
      </c>
      <c r="AE847">
        <v>9040.01</v>
      </c>
      <c r="AF847">
        <v>0</v>
      </c>
      <c r="AG847">
        <v>0</v>
      </c>
      <c r="AH847">
        <v>0</v>
      </c>
      <c r="AI847">
        <v>1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3</v>
      </c>
      <c r="AT847">
        <v>4.0000000000000001E-3</v>
      </c>
      <c r="AU847" t="s">
        <v>3</v>
      </c>
      <c r="AV847">
        <v>0</v>
      </c>
      <c r="AW847">
        <v>2</v>
      </c>
      <c r="AX847">
        <v>47639979</v>
      </c>
      <c r="AY847">
        <v>1</v>
      </c>
      <c r="AZ847">
        <v>0</v>
      </c>
      <c r="BA847">
        <v>847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Y847*Source!I418</f>
        <v>1.9478400000000002E-3</v>
      </c>
      <c r="CY847">
        <f t="shared" si="147"/>
        <v>9040.01</v>
      </c>
      <c r="CZ847">
        <f t="shared" si="148"/>
        <v>9040.01</v>
      </c>
      <c r="DA847">
        <f t="shared" si="149"/>
        <v>1</v>
      </c>
      <c r="DB847">
        <f t="shared" si="150"/>
        <v>36.159999999999997</v>
      </c>
      <c r="DC847">
        <f t="shared" si="151"/>
        <v>0</v>
      </c>
    </row>
    <row r="848" spans="1:107" x14ac:dyDescent="0.2">
      <c r="A848">
        <f>ROW(Source!A418)</f>
        <v>418</v>
      </c>
      <c r="B848">
        <v>47636896</v>
      </c>
      <c r="C848">
        <v>47639943</v>
      </c>
      <c r="D848">
        <v>36804545</v>
      </c>
      <c r="E848">
        <v>1</v>
      </c>
      <c r="F848">
        <v>1</v>
      </c>
      <c r="G848">
        <v>1</v>
      </c>
      <c r="H848">
        <v>3</v>
      </c>
      <c r="I848" t="s">
        <v>801</v>
      </c>
      <c r="J848" t="s">
        <v>802</v>
      </c>
      <c r="K848" t="s">
        <v>803</v>
      </c>
      <c r="L848">
        <v>1348</v>
      </c>
      <c r="N848">
        <v>1009</v>
      </c>
      <c r="O848" t="s">
        <v>19</v>
      </c>
      <c r="P848" t="s">
        <v>19</v>
      </c>
      <c r="Q848">
        <v>1000</v>
      </c>
      <c r="W848">
        <v>0</v>
      </c>
      <c r="X848">
        <v>1174701286</v>
      </c>
      <c r="Y848">
        <v>1.0000000000000001E-5</v>
      </c>
      <c r="AA848">
        <v>11978</v>
      </c>
      <c r="AB848">
        <v>0</v>
      </c>
      <c r="AC848">
        <v>0</v>
      </c>
      <c r="AD848">
        <v>0</v>
      </c>
      <c r="AE848">
        <v>11978</v>
      </c>
      <c r="AF848">
        <v>0</v>
      </c>
      <c r="AG848">
        <v>0</v>
      </c>
      <c r="AH848">
        <v>0</v>
      </c>
      <c r="AI848">
        <v>1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3</v>
      </c>
      <c r="AT848">
        <v>1.0000000000000001E-5</v>
      </c>
      <c r="AU848" t="s">
        <v>3</v>
      </c>
      <c r="AV848">
        <v>0</v>
      </c>
      <c r="AW848">
        <v>2</v>
      </c>
      <c r="AX848">
        <v>47639980</v>
      </c>
      <c r="AY848">
        <v>1</v>
      </c>
      <c r="AZ848">
        <v>0</v>
      </c>
      <c r="BA848">
        <v>848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Y848*Source!I418</f>
        <v>4.8696000000000008E-6</v>
      </c>
      <c r="CY848">
        <f t="shared" si="147"/>
        <v>11978</v>
      </c>
      <c r="CZ848">
        <f t="shared" si="148"/>
        <v>11978</v>
      </c>
      <c r="DA848">
        <f t="shared" si="149"/>
        <v>1</v>
      </c>
      <c r="DB848">
        <f t="shared" si="150"/>
        <v>0.12</v>
      </c>
      <c r="DC848">
        <f t="shared" si="151"/>
        <v>0</v>
      </c>
    </row>
    <row r="849" spans="1:107" x14ac:dyDescent="0.2">
      <c r="A849">
        <f>ROW(Source!A418)</f>
        <v>418</v>
      </c>
      <c r="B849">
        <v>47636896</v>
      </c>
      <c r="C849">
        <v>47639943</v>
      </c>
      <c r="D849">
        <v>36805527</v>
      </c>
      <c r="E849">
        <v>1</v>
      </c>
      <c r="F849">
        <v>1</v>
      </c>
      <c r="G849">
        <v>1</v>
      </c>
      <c r="H849">
        <v>3</v>
      </c>
      <c r="I849" t="s">
        <v>804</v>
      </c>
      <c r="J849" t="s">
        <v>805</v>
      </c>
      <c r="K849" t="s">
        <v>806</v>
      </c>
      <c r="L849">
        <v>1348</v>
      </c>
      <c r="N849">
        <v>1009</v>
      </c>
      <c r="O849" t="s">
        <v>19</v>
      </c>
      <c r="P849" t="s">
        <v>19</v>
      </c>
      <c r="Q849">
        <v>1000</v>
      </c>
      <c r="W849">
        <v>0</v>
      </c>
      <c r="X849">
        <v>-2116243625</v>
      </c>
      <c r="Y849">
        <v>1E-4</v>
      </c>
      <c r="AA849">
        <v>37900</v>
      </c>
      <c r="AB849">
        <v>0</v>
      </c>
      <c r="AC849">
        <v>0</v>
      </c>
      <c r="AD849">
        <v>0</v>
      </c>
      <c r="AE849">
        <v>37900</v>
      </c>
      <c r="AF849">
        <v>0</v>
      </c>
      <c r="AG849">
        <v>0</v>
      </c>
      <c r="AH849">
        <v>0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3</v>
      </c>
      <c r="AT849">
        <v>1E-4</v>
      </c>
      <c r="AU849" t="s">
        <v>3</v>
      </c>
      <c r="AV849">
        <v>0</v>
      </c>
      <c r="AW849">
        <v>2</v>
      </c>
      <c r="AX849">
        <v>47639981</v>
      </c>
      <c r="AY849">
        <v>1</v>
      </c>
      <c r="AZ849">
        <v>0</v>
      </c>
      <c r="BA849">
        <v>849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Y849*Source!I418</f>
        <v>4.8696000000000003E-5</v>
      </c>
      <c r="CY849">
        <f t="shared" si="147"/>
        <v>37900</v>
      </c>
      <c r="CZ849">
        <f t="shared" si="148"/>
        <v>37900</v>
      </c>
      <c r="DA849">
        <f t="shared" si="149"/>
        <v>1</v>
      </c>
      <c r="DB849">
        <f t="shared" si="150"/>
        <v>3.79</v>
      </c>
      <c r="DC849">
        <f t="shared" si="151"/>
        <v>0</v>
      </c>
    </row>
    <row r="850" spans="1:107" x14ac:dyDescent="0.2">
      <c r="A850">
        <f>ROW(Source!A418)</f>
        <v>418</v>
      </c>
      <c r="B850">
        <v>47636896</v>
      </c>
      <c r="C850">
        <v>47639943</v>
      </c>
      <c r="D850">
        <v>36823142</v>
      </c>
      <c r="E850">
        <v>1</v>
      </c>
      <c r="F850">
        <v>1</v>
      </c>
      <c r="G850">
        <v>1</v>
      </c>
      <c r="H850">
        <v>3</v>
      </c>
      <c r="I850" t="s">
        <v>285</v>
      </c>
      <c r="J850" t="s">
        <v>287</v>
      </c>
      <c r="K850" t="s">
        <v>387</v>
      </c>
      <c r="L850">
        <v>1348</v>
      </c>
      <c r="N850">
        <v>1009</v>
      </c>
      <c r="O850" t="s">
        <v>19</v>
      </c>
      <c r="P850" t="s">
        <v>19</v>
      </c>
      <c r="Q850">
        <v>1000</v>
      </c>
      <c r="W850">
        <v>0</v>
      </c>
      <c r="X850">
        <v>-1669505893</v>
      </c>
      <c r="Y850">
        <v>1</v>
      </c>
      <c r="AA850">
        <v>10508</v>
      </c>
      <c r="AB850">
        <v>0</v>
      </c>
      <c r="AC850">
        <v>0</v>
      </c>
      <c r="AD850">
        <v>0</v>
      </c>
      <c r="AE850">
        <v>10508</v>
      </c>
      <c r="AF850">
        <v>0</v>
      </c>
      <c r="AG850">
        <v>0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0</v>
      </c>
      <c r="AP850">
        <v>0</v>
      </c>
      <c r="AQ850">
        <v>0</v>
      </c>
      <c r="AR850">
        <v>0</v>
      </c>
      <c r="AS850" t="s">
        <v>3</v>
      </c>
      <c r="AT850">
        <v>1</v>
      </c>
      <c r="AU850" t="s">
        <v>3</v>
      </c>
      <c r="AV850">
        <v>0</v>
      </c>
      <c r="AW850">
        <v>1</v>
      </c>
      <c r="AX850">
        <v>-1</v>
      </c>
      <c r="AY850">
        <v>0</v>
      </c>
      <c r="AZ850">
        <v>0</v>
      </c>
      <c r="BA850" t="s">
        <v>3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Y850*Source!I418</f>
        <v>0.48696</v>
      </c>
      <c r="CY850">
        <f t="shared" si="147"/>
        <v>10508</v>
      </c>
      <c r="CZ850">
        <f t="shared" si="148"/>
        <v>10508</v>
      </c>
      <c r="DA850">
        <f t="shared" si="149"/>
        <v>1</v>
      </c>
      <c r="DB850">
        <f t="shared" si="150"/>
        <v>10508</v>
      </c>
      <c r="DC850">
        <f t="shared" si="151"/>
        <v>0</v>
      </c>
    </row>
    <row r="851" spans="1:107" x14ac:dyDescent="0.2">
      <c r="A851">
        <f>ROW(Source!A418)</f>
        <v>418</v>
      </c>
      <c r="B851">
        <v>47636896</v>
      </c>
      <c r="C851">
        <v>47639943</v>
      </c>
      <c r="D851">
        <v>36823258</v>
      </c>
      <c r="E851">
        <v>1</v>
      </c>
      <c r="F851">
        <v>1</v>
      </c>
      <c r="G851">
        <v>1</v>
      </c>
      <c r="H851">
        <v>3</v>
      </c>
      <c r="I851" t="s">
        <v>1011</v>
      </c>
      <c r="J851" t="s">
        <v>1012</v>
      </c>
      <c r="K851" t="s">
        <v>1013</v>
      </c>
      <c r="L851">
        <v>1348</v>
      </c>
      <c r="N851">
        <v>1009</v>
      </c>
      <c r="O851" t="s">
        <v>19</v>
      </c>
      <c r="P851" t="s">
        <v>19</v>
      </c>
      <c r="Q851">
        <v>1000</v>
      </c>
      <c r="W851">
        <v>0</v>
      </c>
      <c r="X851">
        <v>299819930</v>
      </c>
      <c r="Y851">
        <v>5.0000000000000001E-3</v>
      </c>
      <c r="AA851">
        <v>7712</v>
      </c>
      <c r="AB851">
        <v>0</v>
      </c>
      <c r="AC851">
        <v>0</v>
      </c>
      <c r="AD851">
        <v>0</v>
      </c>
      <c r="AE851">
        <v>7712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5.0000000000000001E-3</v>
      </c>
      <c r="AU851" t="s">
        <v>3</v>
      </c>
      <c r="AV851">
        <v>0</v>
      </c>
      <c r="AW851">
        <v>2</v>
      </c>
      <c r="AX851">
        <v>47639982</v>
      </c>
      <c r="AY851">
        <v>1</v>
      </c>
      <c r="AZ851">
        <v>0</v>
      </c>
      <c r="BA851">
        <v>850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Y851*Source!I418</f>
        <v>2.4348E-3</v>
      </c>
      <c r="CY851">
        <f t="shared" si="147"/>
        <v>7712</v>
      </c>
      <c r="CZ851">
        <f t="shared" si="148"/>
        <v>7712</v>
      </c>
      <c r="DA851">
        <f t="shared" si="149"/>
        <v>1</v>
      </c>
      <c r="DB851">
        <f t="shared" si="150"/>
        <v>38.56</v>
      </c>
      <c r="DC851">
        <f t="shared" si="151"/>
        <v>0</v>
      </c>
    </row>
    <row r="852" spans="1:107" x14ac:dyDescent="0.2">
      <c r="A852">
        <f>ROW(Source!A418)</f>
        <v>418</v>
      </c>
      <c r="B852">
        <v>47636896</v>
      </c>
      <c r="C852">
        <v>47639943</v>
      </c>
      <c r="D852">
        <v>36825287</v>
      </c>
      <c r="E852">
        <v>1</v>
      </c>
      <c r="F852">
        <v>1</v>
      </c>
      <c r="G852">
        <v>1</v>
      </c>
      <c r="H852">
        <v>3</v>
      </c>
      <c r="I852" t="s">
        <v>807</v>
      </c>
      <c r="J852" t="s">
        <v>808</v>
      </c>
      <c r="K852" t="s">
        <v>809</v>
      </c>
      <c r="L852">
        <v>1302</v>
      </c>
      <c r="N852">
        <v>1003</v>
      </c>
      <c r="O852" t="s">
        <v>810</v>
      </c>
      <c r="P852" t="s">
        <v>810</v>
      </c>
      <c r="Q852">
        <v>10</v>
      </c>
      <c r="W852">
        <v>0</v>
      </c>
      <c r="X852">
        <v>-1640127157</v>
      </c>
      <c r="Y852">
        <v>1.8700000000000001E-2</v>
      </c>
      <c r="AA852">
        <v>50.24</v>
      </c>
      <c r="AB852">
        <v>0</v>
      </c>
      <c r="AC852">
        <v>0</v>
      </c>
      <c r="AD852">
        <v>0</v>
      </c>
      <c r="AE852">
        <v>50.24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3</v>
      </c>
      <c r="AT852">
        <v>1.8700000000000001E-2</v>
      </c>
      <c r="AU852" t="s">
        <v>3</v>
      </c>
      <c r="AV852">
        <v>0</v>
      </c>
      <c r="AW852">
        <v>2</v>
      </c>
      <c r="AX852">
        <v>47639984</v>
      </c>
      <c r="AY852">
        <v>1</v>
      </c>
      <c r="AZ852">
        <v>0</v>
      </c>
      <c r="BA852">
        <v>852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Y852*Source!I418</f>
        <v>9.106152000000001E-3</v>
      </c>
      <c r="CY852">
        <f t="shared" si="147"/>
        <v>50.24</v>
      </c>
      <c r="CZ852">
        <f t="shared" si="148"/>
        <v>50.24</v>
      </c>
      <c r="DA852">
        <f t="shared" si="149"/>
        <v>1</v>
      </c>
      <c r="DB852">
        <f t="shared" si="150"/>
        <v>0.94</v>
      </c>
      <c r="DC852">
        <f t="shared" si="151"/>
        <v>0</v>
      </c>
    </row>
    <row r="853" spans="1:107" x14ac:dyDescent="0.2">
      <c r="A853">
        <f>ROW(Source!A418)</f>
        <v>418</v>
      </c>
      <c r="B853">
        <v>47636896</v>
      </c>
      <c r="C853">
        <v>47639943</v>
      </c>
      <c r="D853">
        <v>36825646</v>
      </c>
      <c r="E853">
        <v>1</v>
      </c>
      <c r="F853">
        <v>1</v>
      </c>
      <c r="G853">
        <v>1</v>
      </c>
      <c r="H853">
        <v>3</v>
      </c>
      <c r="I853" t="s">
        <v>811</v>
      </c>
      <c r="J853" t="s">
        <v>812</v>
      </c>
      <c r="K853" t="s">
        <v>813</v>
      </c>
      <c r="L853">
        <v>1348</v>
      </c>
      <c r="N853">
        <v>1009</v>
      </c>
      <c r="O853" t="s">
        <v>19</v>
      </c>
      <c r="P853" t="s">
        <v>19</v>
      </c>
      <c r="Q853">
        <v>1000</v>
      </c>
      <c r="W853">
        <v>0</v>
      </c>
      <c r="X853">
        <v>-1396314973</v>
      </c>
      <c r="Y853">
        <v>3.0000000000000001E-5</v>
      </c>
      <c r="AA853">
        <v>4455.2</v>
      </c>
      <c r="AB853">
        <v>0</v>
      </c>
      <c r="AC853">
        <v>0</v>
      </c>
      <c r="AD853">
        <v>0</v>
      </c>
      <c r="AE853">
        <v>4455.2</v>
      </c>
      <c r="AF853">
        <v>0</v>
      </c>
      <c r="AG853">
        <v>0</v>
      </c>
      <c r="AH853">
        <v>0</v>
      </c>
      <c r="AI853">
        <v>1</v>
      </c>
      <c r="AJ853">
        <v>1</v>
      </c>
      <c r="AK853">
        <v>1</v>
      </c>
      <c r="AL853">
        <v>1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3</v>
      </c>
      <c r="AT853">
        <v>3.0000000000000001E-5</v>
      </c>
      <c r="AU853" t="s">
        <v>3</v>
      </c>
      <c r="AV853">
        <v>0</v>
      </c>
      <c r="AW853">
        <v>2</v>
      </c>
      <c r="AX853">
        <v>47639985</v>
      </c>
      <c r="AY853">
        <v>1</v>
      </c>
      <c r="AZ853">
        <v>0</v>
      </c>
      <c r="BA853">
        <v>853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Y853*Source!I418</f>
        <v>1.46088E-5</v>
      </c>
      <c r="CY853">
        <f t="shared" si="147"/>
        <v>4455.2</v>
      </c>
      <c r="CZ853">
        <f t="shared" si="148"/>
        <v>4455.2</v>
      </c>
      <c r="DA853">
        <f t="shared" si="149"/>
        <v>1</v>
      </c>
      <c r="DB853">
        <f t="shared" si="150"/>
        <v>0.13</v>
      </c>
      <c r="DC853">
        <f t="shared" si="151"/>
        <v>0</v>
      </c>
    </row>
    <row r="854" spans="1:107" x14ac:dyDescent="0.2">
      <c r="A854">
        <f>ROW(Source!A418)</f>
        <v>418</v>
      </c>
      <c r="B854">
        <v>47636896</v>
      </c>
      <c r="C854">
        <v>47639943</v>
      </c>
      <c r="D854">
        <v>36826406</v>
      </c>
      <c r="E854">
        <v>1</v>
      </c>
      <c r="F854">
        <v>1</v>
      </c>
      <c r="G854">
        <v>1</v>
      </c>
      <c r="H854">
        <v>3</v>
      </c>
      <c r="I854" t="s">
        <v>814</v>
      </c>
      <c r="J854" t="s">
        <v>815</v>
      </c>
      <c r="K854" t="s">
        <v>816</v>
      </c>
      <c r="L854">
        <v>1348</v>
      </c>
      <c r="N854">
        <v>1009</v>
      </c>
      <c r="O854" t="s">
        <v>19</v>
      </c>
      <c r="P854" t="s">
        <v>19</v>
      </c>
      <c r="Q854">
        <v>1000</v>
      </c>
      <c r="W854">
        <v>0</v>
      </c>
      <c r="X854">
        <v>900832145</v>
      </c>
      <c r="Y854">
        <v>1.9400000000000001E-3</v>
      </c>
      <c r="AA854">
        <v>4920</v>
      </c>
      <c r="AB854">
        <v>0</v>
      </c>
      <c r="AC854">
        <v>0</v>
      </c>
      <c r="AD854">
        <v>0</v>
      </c>
      <c r="AE854">
        <v>4920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3</v>
      </c>
      <c r="AT854">
        <v>1.9400000000000001E-3</v>
      </c>
      <c r="AU854" t="s">
        <v>3</v>
      </c>
      <c r="AV854">
        <v>0</v>
      </c>
      <c r="AW854">
        <v>2</v>
      </c>
      <c r="AX854">
        <v>47639986</v>
      </c>
      <c r="AY854">
        <v>1</v>
      </c>
      <c r="AZ854">
        <v>0</v>
      </c>
      <c r="BA854">
        <v>854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Y854*Source!I418</f>
        <v>9.4470240000000009E-4</v>
      </c>
      <c r="CY854">
        <f t="shared" si="147"/>
        <v>4920</v>
      </c>
      <c r="CZ854">
        <f t="shared" si="148"/>
        <v>4920</v>
      </c>
      <c r="DA854">
        <f t="shared" si="149"/>
        <v>1</v>
      </c>
      <c r="DB854">
        <f t="shared" si="150"/>
        <v>9.5399999999999991</v>
      </c>
      <c r="DC854">
        <f t="shared" si="151"/>
        <v>0</v>
      </c>
    </row>
    <row r="855" spans="1:107" x14ac:dyDescent="0.2">
      <c r="A855">
        <f>ROW(Source!A418)</f>
        <v>418</v>
      </c>
      <c r="B855">
        <v>47636896</v>
      </c>
      <c r="C855">
        <v>47639943</v>
      </c>
      <c r="D855">
        <v>36830313</v>
      </c>
      <c r="E855">
        <v>1</v>
      </c>
      <c r="F855">
        <v>1</v>
      </c>
      <c r="G855">
        <v>1</v>
      </c>
      <c r="H855">
        <v>3</v>
      </c>
      <c r="I855" t="s">
        <v>1014</v>
      </c>
      <c r="J855" t="s">
        <v>1015</v>
      </c>
      <c r="K855" t="s">
        <v>1016</v>
      </c>
      <c r="L855">
        <v>1339</v>
      </c>
      <c r="N855">
        <v>1007</v>
      </c>
      <c r="O855" t="s">
        <v>50</v>
      </c>
      <c r="P855" t="s">
        <v>50</v>
      </c>
      <c r="Q855">
        <v>1</v>
      </c>
      <c r="W855">
        <v>0</v>
      </c>
      <c r="X855">
        <v>1283004816</v>
      </c>
      <c r="Y855">
        <v>1.0300000000000001E-3</v>
      </c>
      <c r="AA855">
        <v>1700</v>
      </c>
      <c r="AB855">
        <v>0</v>
      </c>
      <c r="AC855">
        <v>0</v>
      </c>
      <c r="AD855">
        <v>0</v>
      </c>
      <c r="AE855">
        <v>1700</v>
      </c>
      <c r="AF855">
        <v>0</v>
      </c>
      <c r="AG855">
        <v>0</v>
      </c>
      <c r="AH855">
        <v>0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3</v>
      </c>
      <c r="AT855">
        <v>1.0300000000000001E-3</v>
      </c>
      <c r="AU855" t="s">
        <v>3</v>
      </c>
      <c r="AV855">
        <v>0</v>
      </c>
      <c r="AW855">
        <v>2</v>
      </c>
      <c r="AX855">
        <v>47639987</v>
      </c>
      <c r="AY855">
        <v>1</v>
      </c>
      <c r="AZ855">
        <v>0</v>
      </c>
      <c r="BA855">
        <v>855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Y855*Source!I418</f>
        <v>5.0156880000000004E-4</v>
      </c>
      <c r="CY855">
        <f t="shared" si="147"/>
        <v>1700</v>
      </c>
      <c r="CZ855">
        <f t="shared" si="148"/>
        <v>1700</v>
      </c>
      <c r="DA855">
        <f t="shared" si="149"/>
        <v>1</v>
      </c>
      <c r="DB855">
        <f t="shared" si="150"/>
        <v>1.75</v>
      </c>
      <c r="DC855">
        <f t="shared" si="151"/>
        <v>0</v>
      </c>
    </row>
    <row r="856" spans="1:107" x14ac:dyDescent="0.2">
      <c r="A856">
        <f>ROW(Source!A418)</f>
        <v>418</v>
      </c>
      <c r="B856">
        <v>47636896</v>
      </c>
      <c r="C856">
        <v>47639943</v>
      </c>
      <c r="D856">
        <v>36837948</v>
      </c>
      <c r="E856">
        <v>1</v>
      </c>
      <c r="F856">
        <v>1</v>
      </c>
      <c r="G856">
        <v>1</v>
      </c>
      <c r="H856">
        <v>3</v>
      </c>
      <c r="I856" t="s">
        <v>817</v>
      </c>
      <c r="J856" t="s">
        <v>818</v>
      </c>
      <c r="K856" t="s">
        <v>819</v>
      </c>
      <c r="L856">
        <v>1348</v>
      </c>
      <c r="N856">
        <v>1009</v>
      </c>
      <c r="O856" t="s">
        <v>19</v>
      </c>
      <c r="P856" t="s">
        <v>19</v>
      </c>
      <c r="Q856">
        <v>1000</v>
      </c>
      <c r="W856">
        <v>0</v>
      </c>
      <c r="X856">
        <v>-1655298345</v>
      </c>
      <c r="Y856">
        <v>3.1E-4</v>
      </c>
      <c r="AA856">
        <v>15620</v>
      </c>
      <c r="AB856">
        <v>0</v>
      </c>
      <c r="AC856">
        <v>0</v>
      </c>
      <c r="AD856">
        <v>0</v>
      </c>
      <c r="AE856">
        <v>15620</v>
      </c>
      <c r="AF856">
        <v>0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3.1E-4</v>
      </c>
      <c r="AU856" t="s">
        <v>3</v>
      </c>
      <c r="AV856">
        <v>0</v>
      </c>
      <c r="AW856">
        <v>2</v>
      </c>
      <c r="AX856">
        <v>47639988</v>
      </c>
      <c r="AY856">
        <v>1</v>
      </c>
      <c r="AZ856">
        <v>0</v>
      </c>
      <c r="BA856">
        <v>856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Y856*Source!I418</f>
        <v>1.509576E-4</v>
      </c>
      <c r="CY856">
        <f t="shared" si="147"/>
        <v>15620</v>
      </c>
      <c r="CZ856">
        <f t="shared" si="148"/>
        <v>15620</v>
      </c>
      <c r="DA856">
        <f t="shared" si="149"/>
        <v>1</v>
      </c>
      <c r="DB856">
        <f t="shared" si="150"/>
        <v>4.84</v>
      </c>
      <c r="DC856">
        <f t="shared" si="151"/>
        <v>0</v>
      </c>
    </row>
    <row r="857" spans="1:107" x14ac:dyDescent="0.2">
      <c r="A857">
        <f>ROW(Source!A418)</f>
        <v>418</v>
      </c>
      <c r="B857">
        <v>47636896</v>
      </c>
      <c r="C857">
        <v>47639943</v>
      </c>
      <c r="D857">
        <v>36839146</v>
      </c>
      <c r="E857">
        <v>1</v>
      </c>
      <c r="F857">
        <v>1</v>
      </c>
      <c r="G857">
        <v>1</v>
      </c>
      <c r="H857">
        <v>3</v>
      </c>
      <c r="I857" t="s">
        <v>820</v>
      </c>
      <c r="J857" t="s">
        <v>821</v>
      </c>
      <c r="K857" t="s">
        <v>822</v>
      </c>
      <c r="L857">
        <v>1348</v>
      </c>
      <c r="N857">
        <v>1009</v>
      </c>
      <c r="O857" t="s">
        <v>19</v>
      </c>
      <c r="P857" t="s">
        <v>19</v>
      </c>
      <c r="Q857">
        <v>1000</v>
      </c>
      <c r="W857">
        <v>0</v>
      </c>
      <c r="X857">
        <v>-639604785</v>
      </c>
      <c r="Y857">
        <v>5.9999999999999995E-4</v>
      </c>
      <c r="AA857">
        <v>9420</v>
      </c>
      <c r="AB857">
        <v>0</v>
      </c>
      <c r="AC857">
        <v>0</v>
      </c>
      <c r="AD857">
        <v>0</v>
      </c>
      <c r="AE857">
        <v>9420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3</v>
      </c>
      <c r="AT857">
        <v>5.9999999999999995E-4</v>
      </c>
      <c r="AU857" t="s">
        <v>3</v>
      </c>
      <c r="AV857">
        <v>0</v>
      </c>
      <c r="AW857">
        <v>2</v>
      </c>
      <c r="AX857">
        <v>47639989</v>
      </c>
      <c r="AY857">
        <v>1</v>
      </c>
      <c r="AZ857">
        <v>0</v>
      </c>
      <c r="BA857">
        <v>857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Y857*Source!I418</f>
        <v>2.92176E-4</v>
      </c>
      <c r="CY857">
        <f t="shared" si="147"/>
        <v>9420</v>
      </c>
      <c r="CZ857">
        <f t="shared" si="148"/>
        <v>9420</v>
      </c>
      <c r="DA857">
        <f t="shared" si="149"/>
        <v>1</v>
      </c>
      <c r="DB857">
        <f t="shared" si="150"/>
        <v>5.65</v>
      </c>
      <c r="DC857">
        <f t="shared" si="151"/>
        <v>0</v>
      </c>
    </row>
    <row r="858" spans="1:107" x14ac:dyDescent="0.2">
      <c r="A858">
        <f>ROW(Source!A419)</f>
        <v>419</v>
      </c>
      <c r="B858">
        <v>47641669</v>
      </c>
      <c r="C858">
        <v>47639943</v>
      </c>
      <c r="D858">
        <v>37064878</v>
      </c>
      <c r="E858">
        <v>1</v>
      </c>
      <c r="F858">
        <v>1</v>
      </c>
      <c r="G858">
        <v>1</v>
      </c>
      <c r="H858">
        <v>1</v>
      </c>
      <c r="I858" t="s">
        <v>919</v>
      </c>
      <c r="J858" t="s">
        <v>3</v>
      </c>
      <c r="K858" t="s">
        <v>920</v>
      </c>
      <c r="L858">
        <v>1191</v>
      </c>
      <c r="N858">
        <v>1013</v>
      </c>
      <c r="O858" t="s">
        <v>770</v>
      </c>
      <c r="P858" t="s">
        <v>770</v>
      </c>
      <c r="Q858">
        <v>1</v>
      </c>
      <c r="W858">
        <v>0</v>
      </c>
      <c r="X858">
        <v>-1081351934</v>
      </c>
      <c r="Y858">
        <v>25.630049999999994</v>
      </c>
      <c r="AA858">
        <v>0</v>
      </c>
      <c r="AB858">
        <v>0</v>
      </c>
      <c r="AC858">
        <v>0</v>
      </c>
      <c r="AD858">
        <v>9.4</v>
      </c>
      <c r="AE858">
        <v>0</v>
      </c>
      <c r="AF858">
        <v>0</v>
      </c>
      <c r="AG858">
        <v>0</v>
      </c>
      <c r="AH858">
        <v>9.4</v>
      </c>
      <c r="AI858">
        <v>1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1</v>
      </c>
      <c r="AQ858">
        <v>0</v>
      </c>
      <c r="AR858">
        <v>0</v>
      </c>
      <c r="AS858" t="s">
        <v>3</v>
      </c>
      <c r="AT858">
        <v>19.38</v>
      </c>
      <c r="AU858" t="s">
        <v>196</v>
      </c>
      <c r="AV858">
        <v>1</v>
      </c>
      <c r="AW858">
        <v>2</v>
      </c>
      <c r="AX858">
        <v>47639967</v>
      </c>
      <c r="AY858">
        <v>1</v>
      </c>
      <c r="AZ858">
        <v>0</v>
      </c>
      <c r="BA858">
        <v>858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Y858*Source!I419</f>
        <v>12.480809147999997</v>
      </c>
      <c r="CY858">
        <f>AD858</f>
        <v>9.4</v>
      </c>
      <c r="CZ858">
        <f>AH858</f>
        <v>9.4</v>
      </c>
      <c r="DA858">
        <f>AL858</f>
        <v>1</v>
      </c>
      <c r="DB858">
        <f>ROUND(((ROUND(AT858*CZ858,2)*1.15)*1.15),6)</f>
        <v>240.919825</v>
      </c>
      <c r="DC858">
        <f>ROUND(((ROUND(AT858*AG858,2)*1.15)*1.15),6)</f>
        <v>0</v>
      </c>
    </row>
    <row r="859" spans="1:107" x14ac:dyDescent="0.2">
      <c r="A859">
        <f>ROW(Source!A419)</f>
        <v>419</v>
      </c>
      <c r="B859">
        <v>47641669</v>
      </c>
      <c r="C859">
        <v>47639943</v>
      </c>
      <c r="D859">
        <v>37064876</v>
      </c>
      <c r="E859">
        <v>1</v>
      </c>
      <c r="F859">
        <v>1</v>
      </c>
      <c r="G859">
        <v>1</v>
      </c>
      <c r="H859">
        <v>1</v>
      </c>
      <c r="I859" t="s">
        <v>771</v>
      </c>
      <c r="J859" t="s">
        <v>3</v>
      </c>
      <c r="K859" t="s">
        <v>772</v>
      </c>
      <c r="L859">
        <v>1191</v>
      </c>
      <c r="N859">
        <v>1013</v>
      </c>
      <c r="O859" t="s">
        <v>770</v>
      </c>
      <c r="P859" t="s">
        <v>770</v>
      </c>
      <c r="Q859">
        <v>1</v>
      </c>
      <c r="W859">
        <v>0</v>
      </c>
      <c r="X859">
        <v>-1417349443</v>
      </c>
      <c r="Y859">
        <v>1.47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3</v>
      </c>
      <c r="AT859">
        <v>1.47</v>
      </c>
      <c r="AU859" t="s">
        <v>3</v>
      </c>
      <c r="AV859">
        <v>2</v>
      </c>
      <c r="AW859">
        <v>2</v>
      </c>
      <c r="AX859">
        <v>47639968</v>
      </c>
      <c r="AY859">
        <v>1</v>
      </c>
      <c r="AZ859">
        <v>2048</v>
      </c>
      <c r="BA859">
        <v>859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Y859*Source!I419</f>
        <v>0.7158312</v>
      </c>
      <c r="CY859">
        <f>AD859</f>
        <v>0</v>
      </c>
      <c r="CZ859">
        <f>AH859</f>
        <v>0</v>
      </c>
      <c r="DA859">
        <f>AL859</f>
        <v>1</v>
      </c>
      <c r="DB859">
        <f>ROUND(ROUND(AT859*CZ859,2),6)</f>
        <v>0</v>
      </c>
      <c r="DC859">
        <f>ROUND(ROUND(AT859*AG859,2),6)</f>
        <v>0</v>
      </c>
    </row>
    <row r="860" spans="1:107" x14ac:dyDescent="0.2">
      <c r="A860">
        <f>ROW(Source!A419)</f>
        <v>419</v>
      </c>
      <c r="B860">
        <v>47641669</v>
      </c>
      <c r="C860">
        <v>47639943</v>
      </c>
      <c r="D860">
        <v>36882079</v>
      </c>
      <c r="E860">
        <v>1</v>
      </c>
      <c r="F860">
        <v>1</v>
      </c>
      <c r="G860">
        <v>1</v>
      </c>
      <c r="H860">
        <v>2</v>
      </c>
      <c r="I860" t="s">
        <v>1005</v>
      </c>
      <c r="J860" t="s">
        <v>1006</v>
      </c>
      <c r="K860" t="s">
        <v>1007</v>
      </c>
      <c r="L860">
        <v>1368</v>
      </c>
      <c r="N860">
        <v>1011</v>
      </c>
      <c r="O860" t="s">
        <v>776</v>
      </c>
      <c r="P860" t="s">
        <v>776</v>
      </c>
      <c r="Q860">
        <v>1</v>
      </c>
      <c r="W860">
        <v>0</v>
      </c>
      <c r="X860">
        <v>641541266</v>
      </c>
      <c r="Y860">
        <v>0.14374999999999999</v>
      </c>
      <c r="AA860">
        <v>0</v>
      </c>
      <c r="AB860">
        <v>120.24</v>
      </c>
      <c r="AC860">
        <v>15.42</v>
      </c>
      <c r="AD860">
        <v>0</v>
      </c>
      <c r="AE860">
        <v>0</v>
      </c>
      <c r="AF860">
        <v>120.24</v>
      </c>
      <c r="AG860">
        <v>15.42</v>
      </c>
      <c r="AH860">
        <v>0</v>
      </c>
      <c r="AI860">
        <v>1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1</v>
      </c>
      <c r="AQ860">
        <v>0</v>
      </c>
      <c r="AR860">
        <v>0</v>
      </c>
      <c r="AS860" t="s">
        <v>3</v>
      </c>
      <c r="AT860">
        <v>0.1</v>
      </c>
      <c r="AU860" t="s">
        <v>348</v>
      </c>
      <c r="AV860">
        <v>0</v>
      </c>
      <c r="AW860">
        <v>2</v>
      </c>
      <c r="AX860">
        <v>47639969</v>
      </c>
      <c r="AY860">
        <v>1</v>
      </c>
      <c r="AZ860">
        <v>0</v>
      </c>
      <c r="BA860">
        <v>860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Y860*Source!I419</f>
        <v>7.0000499999999993E-2</v>
      </c>
      <c r="CY860">
        <f t="shared" ref="CY860:CY866" si="152">AB860</f>
        <v>120.24</v>
      </c>
      <c r="CZ860">
        <f t="shared" ref="CZ860:CZ866" si="153">AF860</f>
        <v>120.24</v>
      </c>
      <c r="DA860">
        <f t="shared" ref="DA860:DA866" si="154">AJ860</f>
        <v>1</v>
      </c>
      <c r="DB860">
        <f t="shared" ref="DB860:DB866" si="155">ROUND(((ROUND(AT860*CZ860,2)*1.15)*1.25),6)</f>
        <v>17.278749999999999</v>
      </c>
      <c r="DC860">
        <f t="shared" ref="DC860:DC866" si="156">ROUND(((ROUND(AT860*AG860,2)*1.15)*1.25),6)</f>
        <v>2.2137500000000001</v>
      </c>
    </row>
    <row r="861" spans="1:107" x14ac:dyDescent="0.2">
      <c r="A861">
        <f>ROW(Source!A419)</f>
        <v>419</v>
      </c>
      <c r="B861">
        <v>47641669</v>
      </c>
      <c r="C861">
        <v>47639943</v>
      </c>
      <c r="D861">
        <v>36882159</v>
      </c>
      <c r="E861">
        <v>1</v>
      </c>
      <c r="F861">
        <v>1</v>
      </c>
      <c r="G861">
        <v>1</v>
      </c>
      <c r="H861">
        <v>2</v>
      </c>
      <c r="I861" t="s">
        <v>773</v>
      </c>
      <c r="J861" t="s">
        <v>774</v>
      </c>
      <c r="K861" t="s">
        <v>775</v>
      </c>
      <c r="L861">
        <v>1368</v>
      </c>
      <c r="N861">
        <v>1011</v>
      </c>
      <c r="O861" t="s">
        <v>776</v>
      </c>
      <c r="P861" t="s">
        <v>776</v>
      </c>
      <c r="Q861">
        <v>1</v>
      </c>
      <c r="W861">
        <v>0</v>
      </c>
      <c r="X861">
        <v>-1718674368</v>
      </c>
      <c r="Y861">
        <v>0.17249999999999999</v>
      </c>
      <c r="AA861">
        <v>0</v>
      </c>
      <c r="AB861">
        <v>111.99</v>
      </c>
      <c r="AC861">
        <v>13.5</v>
      </c>
      <c r="AD861">
        <v>0</v>
      </c>
      <c r="AE861">
        <v>0</v>
      </c>
      <c r="AF861">
        <v>111.99</v>
      </c>
      <c r="AG861">
        <v>13.5</v>
      </c>
      <c r="AH861">
        <v>0</v>
      </c>
      <c r="AI861">
        <v>1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3</v>
      </c>
      <c r="AT861">
        <v>0.12</v>
      </c>
      <c r="AU861" t="s">
        <v>348</v>
      </c>
      <c r="AV861">
        <v>0</v>
      </c>
      <c r="AW861">
        <v>2</v>
      </c>
      <c r="AX861">
        <v>47639970</v>
      </c>
      <c r="AY861">
        <v>1</v>
      </c>
      <c r="AZ861">
        <v>0</v>
      </c>
      <c r="BA861">
        <v>861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Y861*Source!I419</f>
        <v>8.4000599999999995E-2</v>
      </c>
      <c r="CY861">
        <f t="shared" si="152"/>
        <v>111.99</v>
      </c>
      <c r="CZ861">
        <f t="shared" si="153"/>
        <v>111.99</v>
      </c>
      <c r="DA861">
        <f t="shared" si="154"/>
        <v>1</v>
      </c>
      <c r="DB861">
        <f t="shared" si="155"/>
        <v>19.32</v>
      </c>
      <c r="DC861">
        <f t="shared" si="156"/>
        <v>2.3287499999999999</v>
      </c>
    </row>
    <row r="862" spans="1:107" x14ac:dyDescent="0.2">
      <c r="A862">
        <f>ROW(Source!A419)</f>
        <v>419</v>
      </c>
      <c r="B862">
        <v>47641669</v>
      </c>
      <c r="C862">
        <v>47639943</v>
      </c>
      <c r="D862">
        <v>36882171</v>
      </c>
      <c r="E862">
        <v>1</v>
      </c>
      <c r="F862">
        <v>1</v>
      </c>
      <c r="G862">
        <v>1</v>
      </c>
      <c r="H862">
        <v>2</v>
      </c>
      <c r="I862" t="s">
        <v>1008</v>
      </c>
      <c r="J862" t="s">
        <v>1009</v>
      </c>
      <c r="K862" t="s">
        <v>1010</v>
      </c>
      <c r="L862">
        <v>1368</v>
      </c>
      <c r="N862">
        <v>1011</v>
      </c>
      <c r="O862" t="s">
        <v>776</v>
      </c>
      <c r="P862" t="s">
        <v>776</v>
      </c>
      <c r="Q862">
        <v>1</v>
      </c>
      <c r="W862">
        <v>0</v>
      </c>
      <c r="X862">
        <v>1604609147</v>
      </c>
      <c r="Y862">
        <v>1.5237499999999997</v>
      </c>
      <c r="AA862">
        <v>0</v>
      </c>
      <c r="AB862">
        <v>120.04</v>
      </c>
      <c r="AC862">
        <v>13.5</v>
      </c>
      <c r="AD862">
        <v>0</v>
      </c>
      <c r="AE862">
        <v>0</v>
      </c>
      <c r="AF862">
        <v>120.04</v>
      </c>
      <c r="AG862">
        <v>13.5</v>
      </c>
      <c r="AH862">
        <v>0</v>
      </c>
      <c r="AI862">
        <v>1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1</v>
      </c>
      <c r="AQ862">
        <v>0</v>
      </c>
      <c r="AR862">
        <v>0</v>
      </c>
      <c r="AS862" t="s">
        <v>3</v>
      </c>
      <c r="AT862">
        <v>1.06</v>
      </c>
      <c r="AU862" t="s">
        <v>348</v>
      </c>
      <c r="AV862">
        <v>0</v>
      </c>
      <c r="AW862">
        <v>2</v>
      </c>
      <c r="AX862">
        <v>47639971</v>
      </c>
      <c r="AY862">
        <v>1</v>
      </c>
      <c r="AZ862">
        <v>0</v>
      </c>
      <c r="BA862">
        <v>862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Y862*Source!I419</f>
        <v>0.74200529999999987</v>
      </c>
      <c r="CY862">
        <f t="shared" si="152"/>
        <v>120.04</v>
      </c>
      <c r="CZ862">
        <f t="shared" si="153"/>
        <v>120.04</v>
      </c>
      <c r="DA862">
        <f t="shared" si="154"/>
        <v>1</v>
      </c>
      <c r="DB862">
        <f t="shared" si="155"/>
        <v>182.9075</v>
      </c>
      <c r="DC862">
        <f t="shared" si="156"/>
        <v>20.570625</v>
      </c>
    </row>
    <row r="863" spans="1:107" x14ac:dyDescent="0.2">
      <c r="A863">
        <f>ROW(Source!A419)</f>
        <v>419</v>
      </c>
      <c r="B863">
        <v>47641669</v>
      </c>
      <c r="C863">
        <v>47639943</v>
      </c>
      <c r="D863">
        <v>36882358</v>
      </c>
      <c r="E863">
        <v>1</v>
      </c>
      <c r="F863">
        <v>1</v>
      </c>
      <c r="G863">
        <v>1</v>
      </c>
      <c r="H863">
        <v>2</v>
      </c>
      <c r="I863" t="s">
        <v>777</v>
      </c>
      <c r="J863" t="s">
        <v>778</v>
      </c>
      <c r="K863" t="s">
        <v>779</v>
      </c>
      <c r="L863">
        <v>1368</v>
      </c>
      <c r="N863">
        <v>1011</v>
      </c>
      <c r="O863" t="s">
        <v>776</v>
      </c>
      <c r="P863" t="s">
        <v>776</v>
      </c>
      <c r="Q863">
        <v>1</v>
      </c>
      <c r="W863">
        <v>0</v>
      </c>
      <c r="X863">
        <v>1544661785</v>
      </c>
      <c r="Y863">
        <v>1.38</v>
      </c>
      <c r="AA863">
        <v>0</v>
      </c>
      <c r="AB863">
        <v>6.9</v>
      </c>
      <c r="AC863">
        <v>0</v>
      </c>
      <c r="AD863">
        <v>0</v>
      </c>
      <c r="AE863">
        <v>0</v>
      </c>
      <c r="AF863">
        <v>6.9</v>
      </c>
      <c r="AG863">
        <v>0</v>
      </c>
      <c r="AH863">
        <v>0</v>
      </c>
      <c r="AI863">
        <v>1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3</v>
      </c>
      <c r="AT863">
        <v>0.96</v>
      </c>
      <c r="AU863" t="s">
        <v>348</v>
      </c>
      <c r="AV863">
        <v>0</v>
      </c>
      <c r="AW863">
        <v>2</v>
      </c>
      <c r="AX863">
        <v>47639972</v>
      </c>
      <c r="AY863">
        <v>1</v>
      </c>
      <c r="AZ863">
        <v>0</v>
      </c>
      <c r="BA863">
        <v>863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Y863*Source!I419</f>
        <v>0.67200479999999996</v>
      </c>
      <c r="CY863">
        <f t="shared" si="152"/>
        <v>6.9</v>
      </c>
      <c r="CZ863">
        <f t="shared" si="153"/>
        <v>6.9</v>
      </c>
      <c r="DA863">
        <f t="shared" si="154"/>
        <v>1</v>
      </c>
      <c r="DB863">
        <f t="shared" si="155"/>
        <v>9.5162499999999994</v>
      </c>
      <c r="DC863">
        <f t="shared" si="156"/>
        <v>0</v>
      </c>
    </row>
    <row r="864" spans="1:107" x14ac:dyDescent="0.2">
      <c r="A864">
        <f>ROW(Source!A419)</f>
        <v>419</v>
      </c>
      <c r="B864">
        <v>47641669</v>
      </c>
      <c r="C864">
        <v>47639943</v>
      </c>
      <c r="D864">
        <v>36883554</v>
      </c>
      <c r="E864">
        <v>1</v>
      </c>
      <c r="F864">
        <v>1</v>
      </c>
      <c r="G864">
        <v>1</v>
      </c>
      <c r="H864">
        <v>2</v>
      </c>
      <c r="I864" t="s">
        <v>780</v>
      </c>
      <c r="J864" t="s">
        <v>781</v>
      </c>
      <c r="K864" t="s">
        <v>782</v>
      </c>
      <c r="L864">
        <v>1368</v>
      </c>
      <c r="N864">
        <v>1011</v>
      </c>
      <c r="O864" t="s">
        <v>776</v>
      </c>
      <c r="P864" t="s">
        <v>776</v>
      </c>
      <c r="Q864">
        <v>1</v>
      </c>
      <c r="W864">
        <v>0</v>
      </c>
      <c r="X864">
        <v>1372534845</v>
      </c>
      <c r="Y864">
        <v>0.27312499999999995</v>
      </c>
      <c r="AA864">
        <v>0</v>
      </c>
      <c r="AB864">
        <v>65.709999999999994</v>
      </c>
      <c r="AC864">
        <v>11.6</v>
      </c>
      <c r="AD864">
        <v>0</v>
      </c>
      <c r="AE864">
        <v>0</v>
      </c>
      <c r="AF864">
        <v>65.709999999999994</v>
      </c>
      <c r="AG864">
        <v>11.6</v>
      </c>
      <c r="AH864">
        <v>0</v>
      </c>
      <c r="AI864">
        <v>1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3</v>
      </c>
      <c r="AT864">
        <v>0.19</v>
      </c>
      <c r="AU864" t="s">
        <v>348</v>
      </c>
      <c r="AV864">
        <v>0</v>
      </c>
      <c r="AW864">
        <v>2</v>
      </c>
      <c r="AX864">
        <v>47639973</v>
      </c>
      <c r="AY864">
        <v>1</v>
      </c>
      <c r="AZ864">
        <v>0</v>
      </c>
      <c r="BA864">
        <v>864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Y864*Source!I419</f>
        <v>0.13300094999999998</v>
      </c>
      <c r="CY864">
        <f t="shared" si="152"/>
        <v>65.709999999999994</v>
      </c>
      <c r="CZ864">
        <f t="shared" si="153"/>
        <v>65.709999999999994</v>
      </c>
      <c r="DA864">
        <f t="shared" si="154"/>
        <v>1</v>
      </c>
      <c r="DB864">
        <f t="shared" si="155"/>
        <v>17.940000000000001</v>
      </c>
      <c r="DC864">
        <f t="shared" si="156"/>
        <v>3.1625000000000001</v>
      </c>
    </row>
    <row r="865" spans="1:107" x14ac:dyDescent="0.2">
      <c r="A865">
        <f>ROW(Source!A419)</f>
        <v>419</v>
      </c>
      <c r="B865">
        <v>47641669</v>
      </c>
      <c r="C865">
        <v>47639943</v>
      </c>
      <c r="D865">
        <v>36883789</v>
      </c>
      <c r="E865">
        <v>1</v>
      </c>
      <c r="F865">
        <v>1</v>
      </c>
      <c r="G865">
        <v>1</v>
      </c>
      <c r="H865">
        <v>2</v>
      </c>
      <c r="I865" t="s">
        <v>783</v>
      </c>
      <c r="J865" t="s">
        <v>784</v>
      </c>
      <c r="K865" t="s">
        <v>785</v>
      </c>
      <c r="L865">
        <v>1368</v>
      </c>
      <c r="N865">
        <v>1011</v>
      </c>
      <c r="O865" t="s">
        <v>776</v>
      </c>
      <c r="P865" t="s">
        <v>776</v>
      </c>
      <c r="Q865">
        <v>1</v>
      </c>
      <c r="W865">
        <v>0</v>
      </c>
      <c r="X865">
        <v>-624296059</v>
      </c>
      <c r="Y865">
        <v>3.22</v>
      </c>
      <c r="AA865">
        <v>0</v>
      </c>
      <c r="AB865">
        <v>1.2</v>
      </c>
      <c r="AC865">
        <v>0</v>
      </c>
      <c r="AD865">
        <v>0</v>
      </c>
      <c r="AE865">
        <v>0</v>
      </c>
      <c r="AF865">
        <v>1.2</v>
      </c>
      <c r="AG865">
        <v>0</v>
      </c>
      <c r="AH865">
        <v>0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1</v>
      </c>
      <c r="AQ865">
        <v>0</v>
      </c>
      <c r="AR865">
        <v>0</v>
      </c>
      <c r="AS865" t="s">
        <v>3</v>
      </c>
      <c r="AT865">
        <v>2.2400000000000002</v>
      </c>
      <c r="AU865" t="s">
        <v>348</v>
      </c>
      <c r="AV865">
        <v>0</v>
      </c>
      <c r="AW865">
        <v>2</v>
      </c>
      <c r="AX865">
        <v>47639974</v>
      </c>
      <c r="AY865">
        <v>1</v>
      </c>
      <c r="AZ865">
        <v>0</v>
      </c>
      <c r="BA865">
        <v>865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Y865*Source!I419</f>
        <v>1.5680112000000002</v>
      </c>
      <c r="CY865">
        <f t="shared" si="152"/>
        <v>1.2</v>
      </c>
      <c r="CZ865">
        <f t="shared" si="153"/>
        <v>1.2</v>
      </c>
      <c r="DA865">
        <f t="shared" si="154"/>
        <v>1</v>
      </c>
      <c r="DB865">
        <f t="shared" si="155"/>
        <v>3.8668749999999998</v>
      </c>
      <c r="DC865">
        <f t="shared" si="156"/>
        <v>0</v>
      </c>
    </row>
    <row r="866" spans="1:107" x14ac:dyDescent="0.2">
      <c r="A866">
        <f>ROW(Source!A419)</f>
        <v>419</v>
      </c>
      <c r="B866">
        <v>47641669</v>
      </c>
      <c r="C866">
        <v>47639943</v>
      </c>
      <c r="D866">
        <v>36883836</v>
      </c>
      <c r="E866">
        <v>1</v>
      </c>
      <c r="F866">
        <v>1</v>
      </c>
      <c r="G866">
        <v>1</v>
      </c>
      <c r="H866">
        <v>2</v>
      </c>
      <c r="I866" t="s">
        <v>786</v>
      </c>
      <c r="J866" t="s">
        <v>787</v>
      </c>
      <c r="K866" t="s">
        <v>788</v>
      </c>
      <c r="L866">
        <v>1368</v>
      </c>
      <c r="N866">
        <v>1011</v>
      </c>
      <c r="O866" t="s">
        <v>776</v>
      </c>
      <c r="P866" t="s">
        <v>776</v>
      </c>
      <c r="Q866">
        <v>1</v>
      </c>
      <c r="W866">
        <v>0</v>
      </c>
      <c r="X866">
        <v>1061502546</v>
      </c>
      <c r="Y866">
        <v>7.1587500000000004</v>
      </c>
      <c r="AA866">
        <v>0</v>
      </c>
      <c r="AB866">
        <v>12.31</v>
      </c>
      <c r="AC866">
        <v>0</v>
      </c>
      <c r="AD866">
        <v>0</v>
      </c>
      <c r="AE866">
        <v>0</v>
      </c>
      <c r="AF866">
        <v>12.31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1</v>
      </c>
      <c r="AQ866">
        <v>0</v>
      </c>
      <c r="AR866">
        <v>0</v>
      </c>
      <c r="AS866" t="s">
        <v>3</v>
      </c>
      <c r="AT866">
        <v>4.9800000000000004</v>
      </c>
      <c r="AU866" t="s">
        <v>348</v>
      </c>
      <c r="AV866">
        <v>0</v>
      </c>
      <c r="AW866">
        <v>2</v>
      </c>
      <c r="AX866">
        <v>47639975</v>
      </c>
      <c r="AY866">
        <v>1</v>
      </c>
      <c r="AZ866">
        <v>0</v>
      </c>
      <c r="BA866">
        <v>866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Y866*Source!I419</f>
        <v>3.4860249000000003</v>
      </c>
      <c r="CY866">
        <f t="shared" si="152"/>
        <v>12.31</v>
      </c>
      <c r="CZ866">
        <f t="shared" si="153"/>
        <v>12.31</v>
      </c>
      <c r="DA866">
        <f t="shared" si="154"/>
        <v>1</v>
      </c>
      <c r="DB866">
        <f t="shared" si="155"/>
        <v>88.118750000000006</v>
      </c>
      <c r="DC866">
        <f t="shared" si="156"/>
        <v>0</v>
      </c>
    </row>
    <row r="867" spans="1:107" x14ac:dyDescent="0.2">
      <c r="A867">
        <f>ROW(Source!A419)</f>
        <v>419</v>
      </c>
      <c r="B867">
        <v>47641669</v>
      </c>
      <c r="C867">
        <v>47639943</v>
      </c>
      <c r="D867">
        <v>36800159</v>
      </c>
      <c r="E867">
        <v>1</v>
      </c>
      <c r="F867">
        <v>1</v>
      </c>
      <c r="G867">
        <v>1</v>
      </c>
      <c r="H867">
        <v>3</v>
      </c>
      <c r="I867" t="s">
        <v>789</v>
      </c>
      <c r="J867" t="s">
        <v>790</v>
      </c>
      <c r="K867" t="s">
        <v>791</v>
      </c>
      <c r="L867">
        <v>1339</v>
      </c>
      <c r="N867">
        <v>1007</v>
      </c>
      <c r="O867" t="s">
        <v>50</v>
      </c>
      <c r="P867" t="s">
        <v>50</v>
      </c>
      <c r="Q867">
        <v>1</v>
      </c>
      <c r="W867">
        <v>0</v>
      </c>
      <c r="X867">
        <v>1262771840</v>
      </c>
      <c r="Y867">
        <v>1.95</v>
      </c>
      <c r="AA867">
        <v>6.22</v>
      </c>
      <c r="AB867">
        <v>0</v>
      </c>
      <c r="AC867">
        <v>0</v>
      </c>
      <c r="AD867">
        <v>0</v>
      </c>
      <c r="AE867">
        <v>6.22</v>
      </c>
      <c r="AF867">
        <v>0</v>
      </c>
      <c r="AG867">
        <v>0</v>
      </c>
      <c r="AH867">
        <v>0</v>
      </c>
      <c r="AI867">
        <v>1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3</v>
      </c>
      <c r="AT867">
        <v>1.95</v>
      </c>
      <c r="AU867" t="s">
        <v>3</v>
      </c>
      <c r="AV867">
        <v>0</v>
      </c>
      <c r="AW867">
        <v>2</v>
      </c>
      <c r="AX867">
        <v>47639976</v>
      </c>
      <c r="AY867">
        <v>1</v>
      </c>
      <c r="AZ867">
        <v>0</v>
      </c>
      <c r="BA867">
        <v>867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Y867*Source!I419</f>
        <v>0.94957199999999997</v>
      </c>
      <c r="CY867">
        <f t="shared" ref="CY867:CY880" si="157">AA867</f>
        <v>6.22</v>
      </c>
      <c r="CZ867">
        <f t="shared" ref="CZ867:CZ880" si="158">AE867</f>
        <v>6.22</v>
      </c>
      <c r="DA867">
        <f t="shared" ref="DA867:DA880" si="159">AI867</f>
        <v>1</v>
      </c>
      <c r="DB867">
        <f t="shared" ref="DB867:DB880" si="160">ROUND(ROUND(AT867*CZ867,2),6)</f>
        <v>12.13</v>
      </c>
      <c r="DC867">
        <f t="shared" ref="DC867:DC880" si="161">ROUND(ROUND(AT867*AG867,2),6)</f>
        <v>0</v>
      </c>
    </row>
    <row r="868" spans="1:107" x14ac:dyDescent="0.2">
      <c r="A868">
        <f>ROW(Source!A419)</f>
        <v>419</v>
      </c>
      <c r="B868">
        <v>47641669</v>
      </c>
      <c r="C868">
        <v>47639943</v>
      </c>
      <c r="D868">
        <v>36800166</v>
      </c>
      <c r="E868">
        <v>1</v>
      </c>
      <c r="F868">
        <v>1</v>
      </c>
      <c r="G868">
        <v>1</v>
      </c>
      <c r="H868">
        <v>3</v>
      </c>
      <c r="I868" t="s">
        <v>792</v>
      </c>
      <c r="J868" t="s">
        <v>793</v>
      </c>
      <c r="K868" t="s">
        <v>794</v>
      </c>
      <c r="L868">
        <v>1346</v>
      </c>
      <c r="N868">
        <v>1009</v>
      </c>
      <c r="O868" t="s">
        <v>585</v>
      </c>
      <c r="P868" t="s">
        <v>585</v>
      </c>
      <c r="Q868">
        <v>1</v>
      </c>
      <c r="W868">
        <v>0</v>
      </c>
      <c r="X868">
        <v>1721895514</v>
      </c>
      <c r="Y868">
        <v>0.59</v>
      </c>
      <c r="AA868">
        <v>6.09</v>
      </c>
      <c r="AB868">
        <v>0</v>
      </c>
      <c r="AC868">
        <v>0</v>
      </c>
      <c r="AD868">
        <v>0</v>
      </c>
      <c r="AE868">
        <v>6.09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3</v>
      </c>
      <c r="AT868">
        <v>0.59</v>
      </c>
      <c r="AU868" t="s">
        <v>3</v>
      </c>
      <c r="AV868">
        <v>0</v>
      </c>
      <c r="AW868">
        <v>2</v>
      </c>
      <c r="AX868">
        <v>47639977</v>
      </c>
      <c r="AY868">
        <v>1</v>
      </c>
      <c r="AZ868">
        <v>0</v>
      </c>
      <c r="BA868">
        <v>868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Y868*Source!I419</f>
        <v>0.28730639999999996</v>
      </c>
      <c r="CY868">
        <f t="shared" si="157"/>
        <v>6.09</v>
      </c>
      <c r="CZ868">
        <f t="shared" si="158"/>
        <v>6.09</v>
      </c>
      <c r="DA868">
        <f t="shared" si="159"/>
        <v>1</v>
      </c>
      <c r="DB868">
        <f t="shared" si="160"/>
        <v>3.59</v>
      </c>
      <c r="DC868">
        <f t="shared" si="161"/>
        <v>0</v>
      </c>
    </row>
    <row r="869" spans="1:107" x14ac:dyDescent="0.2">
      <c r="A869">
        <f>ROW(Source!A419)</f>
        <v>419</v>
      </c>
      <c r="B869">
        <v>47641669</v>
      </c>
      <c r="C869">
        <v>47639943</v>
      </c>
      <c r="D869">
        <v>36803259</v>
      </c>
      <c r="E869">
        <v>1</v>
      </c>
      <c r="F869">
        <v>1</v>
      </c>
      <c r="G869">
        <v>1</v>
      </c>
      <c r="H869">
        <v>3</v>
      </c>
      <c r="I869" t="s">
        <v>795</v>
      </c>
      <c r="J869" t="s">
        <v>796</v>
      </c>
      <c r="K869" t="s">
        <v>797</v>
      </c>
      <c r="L869">
        <v>1348</v>
      </c>
      <c r="N869">
        <v>1009</v>
      </c>
      <c r="O869" t="s">
        <v>19</v>
      </c>
      <c r="P869" t="s">
        <v>19</v>
      </c>
      <c r="Q869">
        <v>1000</v>
      </c>
      <c r="W869">
        <v>0</v>
      </c>
      <c r="X869">
        <v>1225357214</v>
      </c>
      <c r="Y869">
        <v>3.1E-2</v>
      </c>
      <c r="AA869">
        <v>10749</v>
      </c>
      <c r="AB869">
        <v>0</v>
      </c>
      <c r="AC869">
        <v>0</v>
      </c>
      <c r="AD869">
        <v>0</v>
      </c>
      <c r="AE869">
        <v>10749</v>
      </c>
      <c r="AF869">
        <v>0</v>
      </c>
      <c r="AG869">
        <v>0</v>
      </c>
      <c r="AH869">
        <v>0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3</v>
      </c>
      <c r="AT869">
        <v>3.1E-2</v>
      </c>
      <c r="AU869" t="s">
        <v>3</v>
      </c>
      <c r="AV869">
        <v>0</v>
      </c>
      <c r="AW869">
        <v>2</v>
      </c>
      <c r="AX869">
        <v>47639978</v>
      </c>
      <c r="AY869">
        <v>1</v>
      </c>
      <c r="AZ869">
        <v>0</v>
      </c>
      <c r="BA869">
        <v>869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Y869*Source!I419</f>
        <v>1.509576E-2</v>
      </c>
      <c r="CY869">
        <f t="shared" si="157"/>
        <v>10749</v>
      </c>
      <c r="CZ869">
        <f t="shared" si="158"/>
        <v>10749</v>
      </c>
      <c r="DA869">
        <f t="shared" si="159"/>
        <v>1</v>
      </c>
      <c r="DB869">
        <f t="shared" si="160"/>
        <v>333.22</v>
      </c>
      <c r="DC869">
        <f t="shared" si="161"/>
        <v>0</v>
      </c>
    </row>
    <row r="870" spans="1:107" x14ac:dyDescent="0.2">
      <c r="A870">
        <f>ROW(Source!A419)</f>
        <v>419</v>
      </c>
      <c r="B870">
        <v>47641669</v>
      </c>
      <c r="C870">
        <v>47639943</v>
      </c>
      <c r="D870">
        <v>36804447</v>
      </c>
      <c r="E870">
        <v>1</v>
      </c>
      <c r="F870">
        <v>1</v>
      </c>
      <c r="G870">
        <v>1</v>
      </c>
      <c r="H870">
        <v>3</v>
      </c>
      <c r="I870" t="s">
        <v>798</v>
      </c>
      <c r="J870" t="s">
        <v>799</v>
      </c>
      <c r="K870" t="s">
        <v>800</v>
      </c>
      <c r="L870">
        <v>1348</v>
      </c>
      <c r="N870">
        <v>1009</v>
      </c>
      <c r="O870" t="s">
        <v>19</v>
      </c>
      <c r="P870" t="s">
        <v>19</v>
      </c>
      <c r="Q870">
        <v>1000</v>
      </c>
      <c r="W870">
        <v>0</v>
      </c>
      <c r="X870">
        <v>-437906794</v>
      </c>
      <c r="Y870">
        <v>4.0000000000000001E-3</v>
      </c>
      <c r="AA870">
        <v>9040.01</v>
      </c>
      <c r="AB870">
        <v>0</v>
      </c>
      <c r="AC870">
        <v>0</v>
      </c>
      <c r="AD870">
        <v>0</v>
      </c>
      <c r="AE870">
        <v>9040.01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3</v>
      </c>
      <c r="AT870">
        <v>4.0000000000000001E-3</v>
      </c>
      <c r="AU870" t="s">
        <v>3</v>
      </c>
      <c r="AV870">
        <v>0</v>
      </c>
      <c r="AW870">
        <v>2</v>
      </c>
      <c r="AX870">
        <v>47639979</v>
      </c>
      <c r="AY870">
        <v>1</v>
      </c>
      <c r="AZ870">
        <v>0</v>
      </c>
      <c r="BA870">
        <v>870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Y870*Source!I419</f>
        <v>1.9478400000000002E-3</v>
      </c>
      <c r="CY870">
        <f t="shared" si="157"/>
        <v>9040.01</v>
      </c>
      <c r="CZ870">
        <f t="shared" si="158"/>
        <v>9040.01</v>
      </c>
      <c r="DA870">
        <f t="shared" si="159"/>
        <v>1</v>
      </c>
      <c r="DB870">
        <f t="shared" si="160"/>
        <v>36.159999999999997</v>
      </c>
      <c r="DC870">
        <f t="shared" si="161"/>
        <v>0</v>
      </c>
    </row>
    <row r="871" spans="1:107" x14ac:dyDescent="0.2">
      <c r="A871">
        <f>ROW(Source!A419)</f>
        <v>419</v>
      </c>
      <c r="B871">
        <v>47641669</v>
      </c>
      <c r="C871">
        <v>47639943</v>
      </c>
      <c r="D871">
        <v>36804545</v>
      </c>
      <c r="E871">
        <v>1</v>
      </c>
      <c r="F871">
        <v>1</v>
      </c>
      <c r="G871">
        <v>1</v>
      </c>
      <c r="H871">
        <v>3</v>
      </c>
      <c r="I871" t="s">
        <v>801</v>
      </c>
      <c r="J871" t="s">
        <v>802</v>
      </c>
      <c r="K871" t="s">
        <v>803</v>
      </c>
      <c r="L871">
        <v>1348</v>
      </c>
      <c r="N871">
        <v>1009</v>
      </c>
      <c r="O871" t="s">
        <v>19</v>
      </c>
      <c r="P871" t="s">
        <v>19</v>
      </c>
      <c r="Q871">
        <v>1000</v>
      </c>
      <c r="W871">
        <v>0</v>
      </c>
      <c r="X871">
        <v>1174701286</v>
      </c>
      <c r="Y871">
        <v>1.0000000000000001E-5</v>
      </c>
      <c r="AA871">
        <v>11978</v>
      </c>
      <c r="AB871">
        <v>0</v>
      </c>
      <c r="AC871">
        <v>0</v>
      </c>
      <c r="AD871">
        <v>0</v>
      </c>
      <c r="AE871">
        <v>11978</v>
      </c>
      <c r="AF871">
        <v>0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3</v>
      </c>
      <c r="AT871">
        <v>1.0000000000000001E-5</v>
      </c>
      <c r="AU871" t="s">
        <v>3</v>
      </c>
      <c r="AV871">
        <v>0</v>
      </c>
      <c r="AW871">
        <v>2</v>
      </c>
      <c r="AX871">
        <v>47639980</v>
      </c>
      <c r="AY871">
        <v>1</v>
      </c>
      <c r="AZ871">
        <v>0</v>
      </c>
      <c r="BA871">
        <v>871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Y871*Source!I419</f>
        <v>4.8696000000000008E-6</v>
      </c>
      <c r="CY871">
        <f t="shared" si="157"/>
        <v>11978</v>
      </c>
      <c r="CZ871">
        <f t="shared" si="158"/>
        <v>11978</v>
      </c>
      <c r="DA871">
        <f t="shared" si="159"/>
        <v>1</v>
      </c>
      <c r="DB871">
        <f t="shared" si="160"/>
        <v>0.12</v>
      </c>
      <c r="DC871">
        <f t="shared" si="161"/>
        <v>0</v>
      </c>
    </row>
    <row r="872" spans="1:107" x14ac:dyDescent="0.2">
      <c r="A872">
        <f>ROW(Source!A419)</f>
        <v>419</v>
      </c>
      <c r="B872">
        <v>47641669</v>
      </c>
      <c r="C872">
        <v>47639943</v>
      </c>
      <c r="D872">
        <v>36805527</v>
      </c>
      <c r="E872">
        <v>1</v>
      </c>
      <c r="F872">
        <v>1</v>
      </c>
      <c r="G872">
        <v>1</v>
      </c>
      <c r="H872">
        <v>3</v>
      </c>
      <c r="I872" t="s">
        <v>804</v>
      </c>
      <c r="J872" t="s">
        <v>805</v>
      </c>
      <c r="K872" t="s">
        <v>806</v>
      </c>
      <c r="L872">
        <v>1348</v>
      </c>
      <c r="N872">
        <v>1009</v>
      </c>
      <c r="O872" t="s">
        <v>19</v>
      </c>
      <c r="P872" t="s">
        <v>19</v>
      </c>
      <c r="Q872">
        <v>1000</v>
      </c>
      <c r="W872">
        <v>0</v>
      </c>
      <c r="X872">
        <v>-2116243625</v>
      </c>
      <c r="Y872">
        <v>1E-4</v>
      </c>
      <c r="AA872">
        <v>37900</v>
      </c>
      <c r="AB872">
        <v>0</v>
      </c>
      <c r="AC872">
        <v>0</v>
      </c>
      <c r="AD872">
        <v>0</v>
      </c>
      <c r="AE872">
        <v>37900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3</v>
      </c>
      <c r="AT872">
        <v>1E-4</v>
      </c>
      <c r="AU872" t="s">
        <v>3</v>
      </c>
      <c r="AV872">
        <v>0</v>
      </c>
      <c r="AW872">
        <v>2</v>
      </c>
      <c r="AX872">
        <v>47639981</v>
      </c>
      <c r="AY872">
        <v>1</v>
      </c>
      <c r="AZ872">
        <v>0</v>
      </c>
      <c r="BA872">
        <v>872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Y872*Source!I419</f>
        <v>4.8696000000000003E-5</v>
      </c>
      <c r="CY872">
        <f t="shared" si="157"/>
        <v>37900</v>
      </c>
      <c r="CZ872">
        <f t="shared" si="158"/>
        <v>37900</v>
      </c>
      <c r="DA872">
        <f t="shared" si="159"/>
        <v>1</v>
      </c>
      <c r="DB872">
        <f t="shared" si="160"/>
        <v>3.79</v>
      </c>
      <c r="DC872">
        <f t="shared" si="161"/>
        <v>0</v>
      </c>
    </row>
    <row r="873" spans="1:107" x14ac:dyDescent="0.2">
      <c r="A873">
        <f>ROW(Source!A419)</f>
        <v>419</v>
      </c>
      <c r="B873">
        <v>47641669</v>
      </c>
      <c r="C873">
        <v>47639943</v>
      </c>
      <c r="D873">
        <v>36823142</v>
      </c>
      <c r="E873">
        <v>1</v>
      </c>
      <c r="F873">
        <v>1</v>
      </c>
      <c r="G873">
        <v>1</v>
      </c>
      <c r="H873">
        <v>3</v>
      </c>
      <c r="I873" t="s">
        <v>285</v>
      </c>
      <c r="J873" t="s">
        <v>287</v>
      </c>
      <c r="K873" t="s">
        <v>387</v>
      </c>
      <c r="L873">
        <v>1348</v>
      </c>
      <c r="N873">
        <v>1009</v>
      </c>
      <c r="O873" t="s">
        <v>19</v>
      </c>
      <c r="P873" t="s">
        <v>19</v>
      </c>
      <c r="Q873">
        <v>1000</v>
      </c>
      <c r="W873">
        <v>0</v>
      </c>
      <c r="X873">
        <v>-1669505893</v>
      </c>
      <c r="Y873">
        <v>1</v>
      </c>
      <c r="AA873">
        <v>10508</v>
      </c>
      <c r="AB873">
        <v>0</v>
      </c>
      <c r="AC873">
        <v>0</v>
      </c>
      <c r="AD873">
        <v>0</v>
      </c>
      <c r="AE873">
        <v>10508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0</v>
      </c>
      <c r="AP873">
        <v>0</v>
      </c>
      <c r="AQ873">
        <v>0</v>
      </c>
      <c r="AR873">
        <v>0</v>
      </c>
      <c r="AS873" t="s">
        <v>3</v>
      </c>
      <c r="AT873">
        <v>1</v>
      </c>
      <c r="AU873" t="s">
        <v>3</v>
      </c>
      <c r="AV873">
        <v>0</v>
      </c>
      <c r="AW873">
        <v>1</v>
      </c>
      <c r="AX873">
        <v>-1</v>
      </c>
      <c r="AY873">
        <v>0</v>
      </c>
      <c r="AZ873">
        <v>0</v>
      </c>
      <c r="BA873" t="s">
        <v>3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Y873*Source!I419</f>
        <v>0.48696</v>
      </c>
      <c r="CY873">
        <f t="shared" si="157"/>
        <v>10508</v>
      </c>
      <c r="CZ873">
        <f t="shared" si="158"/>
        <v>10508</v>
      </c>
      <c r="DA873">
        <f t="shared" si="159"/>
        <v>1</v>
      </c>
      <c r="DB873">
        <f t="shared" si="160"/>
        <v>10508</v>
      </c>
      <c r="DC873">
        <f t="shared" si="161"/>
        <v>0</v>
      </c>
    </row>
    <row r="874" spans="1:107" x14ac:dyDescent="0.2">
      <c r="A874">
        <f>ROW(Source!A419)</f>
        <v>419</v>
      </c>
      <c r="B874">
        <v>47641669</v>
      </c>
      <c r="C874">
        <v>47639943</v>
      </c>
      <c r="D874">
        <v>36823258</v>
      </c>
      <c r="E874">
        <v>1</v>
      </c>
      <c r="F874">
        <v>1</v>
      </c>
      <c r="G874">
        <v>1</v>
      </c>
      <c r="H874">
        <v>3</v>
      </c>
      <c r="I874" t="s">
        <v>1011</v>
      </c>
      <c r="J874" t="s">
        <v>1012</v>
      </c>
      <c r="K874" t="s">
        <v>1013</v>
      </c>
      <c r="L874">
        <v>1348</v>
      </c>
      <c r="N874">
        <v>1009</v>
      </c>
      <c r="O874" t="s">
        <v>19</v>
      </c>
      <c r="P874" t="s">
        <v>19</v>
      </c>
      <c r="Q874">
        <v>1000</v>
      </c>
      <c r="W874">
        <v>0</v>
      </c>
      <c r="X874">
        <v>299819930</v>
      </c>
      <c r="Y874">
        <v>5.0000000000000001E-3</v>
      </c>
      <c r="AA874">
        <v>7712</v>
      </c>
      <c r="AB874">
        <v>0</v>
      </c>
      <c r="AC874">
        <v>0</v>
      </c>
      <c r="AD874">
        <v>0</v>
      </c>
      <c r="AE874">
        <v>7712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0</v>
      </c>
      <c r="AQ874">
        <v>0</v>
      </c>
      <c r="AR874">
        <v>0</v>
      </c>
      <c r="AS874" t="s">
        <v>3</v>
      </c>
      <c r="AT874">
        <v>5.0000000000000001E-3</v>
      </c>
      <c r="AU874" t="s">
        <v>3</v>
      </c>
      <c r="AV874">
        <v>0</v>
      </c>
      <c r="AW874">
        <v>2</v>
      </c>
      <c r="AX874">
        <v>47639982</v>
      </c>
      <c r="AY874">
        <v>1</v>
      </c>
      <c r="AZ874">
        <v>0</v>
      </c>
      <c r="BA874">
        <v>873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Y874*Source!I419</f>
        <v>2.4348E-3</v>
      </c>
      <c r="CY874">
        <f t="shared" si="157"/>
        <v>7712</v>
      </c>
      <c r="CZ874">
        <f t="shared" si="158"/>
        <v>7712</v>
      </c>
      <c r="DA874">
        <f t="shared" si="159"/>
        <v>1</v>
      </c>
      <c r="DB874">
        <f t="shared" si="160"/>
        <v>38.56</v>
      </c>
      <c r="DC874">
        <f t="shared" si="161"/>
        <v>0</v>
      </c>
    </row>
    <row r="875" spans="1:107" x14ac:dyDescent="0.2">
      <c r="A875">
        <f>ROW(Source!A419)</f>
        <v>419</v>
      </c>
      <c r="B875">
        <v>47641669</v>
      </c>
      <c r="C875">
        <v>47639943</v>
      </c>
      <c r="D875">
        <v>36825287</v>
      </c>
      <c r="E875">
        <v>1</v>
      </c>
      <c r="F875">
        <v>1</v>
      </c>
      <c r="G875">
        <v>1</v>
      </c>
      <c r="H875">
        <v>3</v>
      </c>
      <c r="I875" t="s">
        <v>807</v>
      </c>
      <c r="J875" t="s">
        <v>808</v>
      </c>
      <c r="K875" t="s">
        <v>809</v>
      </c>
      <c r="L875">
        <v>1302</v>
      </c>
      <c r="N875">
        <v>1003</v>
      </c>
      <c r="O875" t="s">
        <v>810</v>
      </c>
      <c r="P875" t="s">
        <v>810</v>
      </c>
      <c r="Q875">
        <v>10</v>
      </c>
      <c r="W875">
        <v>0</v>
      </c>
      <c r="X875">
        <v>-1640127157</v>
      </c>
      <c r="Y875">
        <v>1.8700000000000001E-2</v>
      </c>
      <c r="AA875">
        <v>50.24</v>
      </c>
      <c r="AB875">
        <v>0</v>
      </c>
      <c r="AC875">
        <v>0</v>
      </c>
      <c r="AD875">
        <v>0</v>
      </c>
      <c r="AE875">
        <v>50.24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3</v>
      </c>
      <c r="AT875">
        <v>1.8700000000000001E-2</v>
      </c>
      <c r="AU875" t="s">
        <v>3</v>
      </c>
      <c r="AV875">
        <v>0</v>
      </c>
      <c r="AW875">
        <v>2</v>
      </c>
      <c r="AX875">
        <v>47639984</v>
      </c>
      <c r="AY875">
        <v>1</v>
      </c>
      <c r="AZ875">
        <v>0</v>
      </c>
      <c r="BA875">
        <v>875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Y875*Source!I419</f>
        <v>9.106152000000001E-3</v>
      </c>
      <c r="CY875">
        <f t="shared" si="157"/>
        <v>50.24</v>
      </c>
      <c r="CZ875">
        <f t="shared" si="158"/>
        <v>50.24</v>
      </c>
      <c r="DA875">
        <f t="shared" si="159"/>
        <v>1</v>
      </c>
      <c r="DB875">
        <f t="shared" si="160"/>
        <v>0.94</v>
      </c>
      <c r="DC875">
        <f t="shared" si="161"/>
        <v>0</v>
      </c>
    </row>
    <row r="876" spans="1:107" x14ac:dyDescent="0.2">
      <c r="A876">
        <f>ROW(Source!A419)</f>
        <v>419</v>
      </c>
      <c r="B876">
        <v>47641669</v>
      </c>
      <c r="C876">
        <v>47639943</v>
      </c>
      <c r="D876">
        <v>36825646</v>
      </c>
      <c r="E876">
        <v>1</v>
      </c>
      <c r="F876">
        <v>1</v>
      </c>
      <c r="G876">
        <v>1</v>
      </c>
      <c r="H876">
        <v>3</v>
      </c>
      <c r="I876" t="s">
        <v>811</v>
      </c>
      <c r="J876" t="s">
        <v>812</v>
      </c>
      <c r="K876" t="s">
        <v>813</v>
      </c>
      <c r="L876">
        <v>1348</v>
      </c>
      <c r="N876">
        <v>1009</v>
      </c>
      <c r="O876" t="s">
        <v>19</v>
      </c>
      <c r="P876" t="s">
        <v>19</v>
      </c>
      <c r="Q876">
        <v>1000</v>
      </c>
      <c r="W876">
        <v>0</v>
      </c>
      <c r="X876">
        <v>-1396314973</v>
      </c>
      <c r="Y876">
        <v>3.0000000000000001E-5</v>
      </c>
      <c r="AA876">
        <v>4455.2</v>
      </c>
      <c r="AB876">
        <v>0</v>
      </c>
      <c r="AC876">
        <v>0</v>
      </c>
      <c r="AD876">
        <v>0</v>
      </c>
      <c r="AE876">
        <v>4455.2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3</v>
      </c>
      <c r="AT876">
        <v>3.0000000000000001E-5</v>
      </c>
      <c r="AU876" t="s">
        <v>3</v>
      </c>
      <c r="AV876">
        <v>0</v>
      </c>
      <c r="AW876">
        <v>2</v>
      </c>
      <c r="AX876">
        <v>47639985</v>
      </c>
      <c r="AY876">
        <v>1</v>
      </c>
      <c r="AZ876">
        <v>0</v>
      </c>
      <c r="BA876">
        <v>876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Y876*Source!I419</f>
        <v>1.46088E-5</v>
      </c>
      <c r="CY876">
        <f t="shared" si="157"/>
        <v>4455.2</v>
      </c>
      <c r="CZ876">
        <f t="shared" si="158"/>
        <v>4455.2</v>
      </c>
      <c r="DA876">
        <f t="shared" si="159"/>
        <v>1</v>
      </c>
      <c r="DB876">
        <f t="shared" si="160"/>
        <v>0.13</v>
      </c>
      <c r="DC876">
        <f t="shared" si="161"/>
        <v>0</v>
      </c>
    </row>
    <row r="877" spans="1:107" x14ac:dyDescent="0.2">
      <c r="A877">
        <f>ROW(Source!A419)</f>
        <v>419</v>
      </c>
      <c r="B877">
        <v>47641669</v>
      </c>
      <c r="C877">
        <v>47639943</v>
      </c>
      <c r="D877">
        <v>36826406</v>
      </c>
      <c r="E877">
        <v>1</v>
      </c>
      <c r="F877">
        <v>1</v>
      </c>
      <c r="G877">
        <v>1</v>
      </c>
      <c r="H877">
        <v>3</v>
      </c>
      <c r="I877" t="s">
        <v>814</v>
      </c>
      <c r="J877" t="s">
        <v>815</v>
      </c>
      <c r="K877" t="s">
        <v>816</v>
      </c>
      <c r="L877">
        <v>1348</v>
      </c>
      <c r="N877">
        <v>1009</v>
      </c>
      <c r="O877" t="s">
        <v>19</v>
      </c>
      <c r="P877" t="s">
        <v>19</v>
      </c>
      <c r="Q877">
        <v>1000</v>
      </c>
      <c r="W877">
        <v>0</v>
      </c>
      <c r="X877">
        <v>900832145</v>
      </c>
      <c r="Y877">
        <v>1.9400000000000001E-3</v>
      </c>
      <c r="AA877">
        <v>4920</v>
      </c>
      <c r="AB877">
        <v>0</v>
      </c>
      <c r="AC877">
        <v>0</v>
      </c>
      <c r="AD877">
        <v>0</v>
      </c>
      <c r="AE877">
        <v>4920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3</v>
      </c>
      <c r="AT877">
        <v>1.9400000000000001E-3</v>
      </c>
      <c r="AU877" t="s">
        <v>3</v>
      </c>
      <c r="AV877">
        <v>0</v>
      </c>
      <c r="AW877">
        <v>2</v>
      </c>
      <c r="AX877">
        <v>47639986</v>
      </c>
      <c r="AY877">
        <v>1</v>
      </c>
      <c r="AZ877">
        <v>0</v>
      </c>
      <c r="BA877">
        <v>877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Y877*Source!I419</f>
        <v>9.4470240000000009E-4</v>
      </c>
      <c r="CY877">
        <f t="shared" si="157"/>
        <v>4920</v>
      </c>
      <c r="CZ877">
        <f t="shared" si="158"/>
        <v>4920</v>
      </c>
      <c r="DA877">
        <f t="shared" si="159"/>
        <v>1</v>
      </c>
      <c r="DB877">
        <f t="shared" si="160"/>
        <v>9.5399999999999991</v>
      </c>
      <c r="DC877">
        <f t="shared" si="161"/>
        <v>0</v>
      </c>
    </row>
    <row r="878" spans="1:107" x14ac:dyDescent="0.2">
      <c r="A878">
        <f>ROW(Source!A419)</f>
        <v>419</v>
      </c>
      <c r="B878">
        <v>47641669</v>
      </c>
      <c r="C878">
        <v>47639943</v>
      </c>
      <c r="D878">
        <v>36830313</v>
      </c>
      <c r="E878">
        <v>1</v>
      </c>
      <c r="F878">
        <v>1</v>
      </c>
      <c r="G878">
        <v>1</v>
      </c>
      <c r="H878">
        <v>3</v>
      </c>
      <c r="I878" t="s">
        <v>1014</v>
      </c>
      <c r="J878" t="s">
        <v>1015</v>
      </c>
      <c r="K878" t="s">
        <v>1016</v>
      </c>
      <c r="L878">
        <v>1339</v>
      </c>
      <c r="N878">
        <v>1007</v>
      </c>
      <c r="O878" t="s">
        <v>50</v>
      </c>
      <c r="P878" t="s">
        <v>50</v>
      </c>
      <c r="Q878">
        <v>1</v>
      </c>
      <c r="W878">
        <v>0</v>
      </c>
      <c r="X878">
        <v>1283004816</v>
      </c>
      <c r="Y878">
        <v>1.0300000000000001E-3</v>
      </c>
      <c r="AA878">
        <v>1700</v>
      </c>
      <c r="AB878">
        <v>0</v>
      </c>
      <c r="AC878">
        <v>0</v>
      </c>
      <c r="AD878">
        <v>0</v>
      </c>
      <c r="AE878">
        <v>1700</v>
      </c>
      <c r="AF878">
        <v>0</v>
      </c>
      <c r="AG878">
        <v>0</v>
      </c>
      <c r="AH878">
        <v>0</v>
      </c>
      <c r="AI878">
        <v>1</v>
      </c>
      <c r="AJ878">
        <v>1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3</v>
      </c>
      <c r="AT878">
        <v>1.0300000000000001E-3</v>
      </c>
      <c r="AU878" t="s">
        <v>3</v>
      </c>
      <c r="AV878">
        <v>0</v>
      </c>
      <c r="AW878">
        <v>2</v>
      </c>
      <c r="AX878">
        <v>47639987</v>
      </c>
      <c r="AY878">
        <v>1</v>
      </c>
      <c r="AZ878">
        <v>0</v>
      </c>
      <c r="BA878">
        <v>878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Y878*Source!I419</f>
        <v>5.0156880000000004E-4</v>
      </c>
      <c r="CY878">
        <f t="shared" si="157"/>
        <v>1700</v>
      </c>
      <c r="CZ878">
        <f t="shared" si="158"/>
        <v>1700</v>
      </c>
      <c r="DA878">
        <f t="shared" si="159"/>
        <v>1</v>
      </c>
      <c r="DB878">
        <f t="shared" si="160"/>
        <v>1.75</v>
      </c>
      <c r="DC878">
        <f t="shared" si="161"/>
        <v>0</v>
      </c>
    </row>
    <row r="879" spans="1:107" x14ac:dyDescent="0.2">
      <c r="A879">
        <f>ROW(Source!A419)</f>
        <v>419</v>
      </c>
      <c r="B879">
        <v>47641669</v>
      </c>
      <c r="C879">
        <v>47639943</v>
      </c>
      <c r="D879">
        <v>36837948</v>
      </c>
      <c r="E879">
        <v>1</v>
      </c>
      <c r="F879">
        <v>1</v>
      </c>
      <c r="G879">
        <v>1</v>
      </c>
      <c r="H879">
        <v>3</v>
      </c>
      <c r="I879" t="s">
        <v>817</v>
      </c>
      <c r="J879" t="s">
        <v>818</v>
      </c>
      <c r="K879" t="s">
        <v>819</v>
      </c>
      <c r="L879">
        <v>1348</v>
      </c>
      <c r="N879">
        <v>1009</v>
      </c>
      <c r="O879" t="s">
        <v>19</v>
      </c>
      <c r="P879" t="s">
        <v>19</v>
      </c>
      <c r="Q879">
        <v>1000</v>
      </c>
      <c r="W879">
        <v>0</v>
      </c>
      <c r="X879">
        <v>-1655298345</v>
      </c>
      <c r="Y879">
        <v>3.1E-4</v>
      </c>
      <c r="AA879">
        <v>15620</v>
      </c>
      <c r="AB879">
        <v>0</v>
      </c>
      <c r="AC879">
        <v>0</v>
      </c>
      <c r="AD879">
        <v>0</v>
      </c>
      <c r="AE879">
        <v>15620</v>
      </c>
      <c r="AF879">
        <v>0</v>
      </c>
      <c r="AG879">
        <v>0</v>
      </c>
      <c r="AH879">
        <v>0</v>
      </c>
      <c r="AI879">
        <v>1</v>
      </c>
      <c r="AJ879">
        <v>1</v>
      </c>
      <c r="AK879">
        <v>1</v>
      </c>
      <c r="AL879">
        <v>1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3</v>
      </c>
      <c r="AT879">
        <v>3.1E-4</v>
      </c>
      <c r="AU879" t="s">
        <v>3</v>
      </c>
      <c r="AV879">
        <v>0</v>
      </c>
      <c r="AW879">
        <v>2</v>
      </c>
      <c r="AX879">
        <v>47639988</v>
      </c>
      <c r="AY879">
        <v>1</v>
      </c>
      <c r="AZ879">
        <v>0</v>
      </c>
      <c r="BA879">
        <v>879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Y879*Source!I419</f>
        <v>1.509576E-4</v>
      </c>
      <c r="CY879">
        <f t="shared" si="157"/>
        <v>15620</v>
      </c>
      <c r="CZ879">
        <f t="shared" si="158"/>
        <v>15620</v>
      </c>
      <c r="DA879">
        <f t="shared" si="159"/>
        <v>1</v>
      </c>
      <c r="DB879">
        <f t="shared" si="160"/>
        <v>4.84</v>
      </c>
      <c r="DC879">
        <f t="shared" si="161"/>
        <v>0</v>
      </c>
    </row>
    <row r="880" spans="1:107" x14ac:dyDescent="0.2">
      <c r="A880">
        <f>ROW(Source!A419)</f>
        <v>419</v>
      </c>
      <c r="B880">
        <v>47641669</v>
      </c>
      <c r="C880">
        <v>47639943</v>
      </c>
      <c r="D880">
        <v>36839146</v>
      </c>
      <c r="E880">
        <v>1</v>
      </c>
      <c r="F880">
        <v>1</v>
      </c>
      <c r="G880">
        <v>1</v>
      </c>
      <c r="H880">
        <v>3</v>
      </c>
      <c r="I880" t="s">
        <v>820</v>
      </c>
      <c r="J880" t="s">
        <v>821</v>
      </c>
      <c r="K880" t="s">
        <v>822</v>
      </c>
      <c r="L880">
        <v>1348</v>
      </c>
      <c r="N880">
        <v>1009</v>
      </c>
      <c r="O880" t="s">
        <v>19</v>
      </c>
      <c r="P880" t="s">
        <v>19</v>
      </c>
      <c r="Q880">
        <v>1000</v>
      </c>
      <c r="W880">
        <v>0</v>
      </c>
      <c r="X880">
        <v>-639604785</v>
      </c>
      <c r="Y880">
        <v>5.9999999999999995E-4</v>
      </c>
      <c r="AA880">
        <v>9420</v>
      </c>
      <c r="AB880">
        <v>0</v>
      </c>
      <c r="AC880">
        <v>0</v>
      </c>
      <c r="AD880">
        <v>0</v>
      </c>
      <c r="AE880">
        <v>9420</v>
      </c>
      <c r="AF880">
        <v>0</v>
      </c>
      <c r="AG880">
        <v>0</v>
      </c>
      <c r="AH880">
        <v>0</v>
      </c>
      <c r="AI880">
        <v>1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3</v>
      </c>
      <c r="AT880">
        <v>5.9999999999999995E-4</v>
      </c>
      <c r="AU880" t="s">
        <v>3</v>
      </c>
      <c r="AV880">
        <v>0</v>
      </c>
      <c r="AW880">
        <v>2</v>
      </c>
      <c r="AX880">
        <v>47639989</v>
      </c>
      <c r="AY880">
        <v>1</v>
      </c>
      <c r="AZ880">
        <v>0</v>
      </c>
      <c r="BA880">
        <v>880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Y880*Source!I419</f>
        <v>2.92176E-4</v>
      </c>
      <c r="CY880">
        <f t="shared" si="157"/>
        <v>9420</v>
      </c>
      <c r="CZ880">
        <f t="shared" si="158"/>
        <v>9420</v>
      </c>
      <c r="DA880">
        <f t="shared" si="159"/>
        <v>1</v>
      </c>
      <c r="DB880">
        <f t="shared" si="160"/>
        <v>5.65</v>
      </c>
      <c r="DC880">
        <f t="shared" si="161"/>
        <v>0</v>
      </c>
    </row>
    <row r="881" spans="1:107" x14ac:dyDescent="0.2">
      <c r="A881">
        <f>ROW(Source!A422)</f>
        <v>422</v>
      </c>
      <c r="B881">
        <v>47636896</v>
      </c>
      <c r="C881">
        <v>47639991</v>
      </c>
      <c r="D881">
        <v>37070495</v>
      </c>
      <c r="E881">
        <v>1</v>
      </c>
      <c r="F881">
        <v>1</v>
      </c>
      <c r="G881">
        <v>1</v>
      </c>
      <c r="H881">
        <v>1</v>
      </c>
      <c r="I881" t="s">
        <v>1017</v>
      </c>
      <c r="J881" t="s">
        <v>3</v>
      </c>
      <c r="K881" t="s">
        <v>1018</v>
      </c>
      <c r="L881">
        <v>1191</v>
      </c>
      <c r="N881">
        <v>1013</v>
      </c>
      <c r="O881" t="s">
        <v>770</v>
      </c>
      <c r="P881" t="s">
        <v>770</v>
      </c>
      <c r="Q881">
        <v>1</v>
      </c>
      <c r="W881">
        <v>0</v>
      </c>
      <c r="X881">
        <v>-784637506</v>
      </c>
      <c r="Y881">
        <v>46.94874999999999</v>
      </c>
      <c r="AA881">
        <v>0</v>
      </c>
      <c r="AB881">
        <v>0</v>
      </c>
      <c r="AC881">
        <v>0</v>
      </c>
      <c r="AD881">
        <v>8.74</v>
      </c>
      <c r="AE881">
        <v>0</v>
      </c>
      <c r="AF881">
        <v>0</v>
      </c>
      <c r="AG881">
        <v>0</v>
      </c>
      <c r="AH881">
        <v>8.74</v>
      </c>
      <c r="AI881">
        <v>1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1</v>
      </c>
      <c r="AQ881">
        <v>0</v>
      </c>
      <c r="AR881">
        <v>0</v>
      </c>
      <c r="AS881" t="s">
        <v>3</v>
      </c>
      <c r="AT881">
        <v>35.5</v>
      </c>
      <c r="AU881" t="s">
        <v>196</v>
      </c>
      <c r="AV881">
        <v>1</v>
      </c>
      <c r="AW881">
        <v>2</v>
      </c>
      <c r="AX881">
        <v>47640015</v>
      </c>
      <c r="AY881">
        <v>1</v>
      </c>
      <c r="AZ881">
        <v>0</v>
      </c>
      <c r="BA881">
        <v>881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Y881*Source!I422</f>
        <v>16.415630437499996</v>
      </c>
      <c r="CY881">
        <f>AD881</f>
        <v>8.74</v>
      </c>
      <c r="CZ881">
        <f>AH881</f>
        <v>8.74</v>
      </c>
      <c r="DA881">
        <f>AL881</f>
        <v>1</v>
      </c>
      <c r="DB881">
        <f>ROUND(((ROUND(AT881*CZ881,2)*1.15)*1.15),6)</f>
        <v>410.33207499999997</v>
      </c>
      <c r="DC881">
        <f>ROUND(((ROUND(AT881*AG881,2)*1.15)*1.15),6)</f>
        <v>0</v>
      </c>
    </row>
    <row r="882" spans="1:107" x14ac:dyDescent="0.2">
      <c r="A882">
        <f>ROW(Source!A422)</f>
        <v>422</v>
      </c>
      <c r="B882">
        <v>47636896</v>
      </c>
      <c r="C882">
        <v>47639991</v>
      </c>
      <c r="D882">
        <v>37064876</v>
      </c>
      <c r="E882">
        <v>1</v>
      </c>
      <c r="F882">
        <v>1</v>
      </c>
      <c r="G882">
        <v>1</v>
      </c>
      <c r="H882">
        <v>1</v>
      </c>
      <c r="I882" t="s">
        <v>771</v>
      </c>
      <c r="J882" t="s">
        <v>3</v>
      </c>
      <c r="K882" t="s">
        <v>772</v>
      </c>
      <c r="L882">
        <v>1191</v>
      </c>
      <c r="N882">
        <v>1013</v>
      </c>
      <c r="O882" t="s">
        <v>770</v>
      </c>
      <c r="P882" t="s">
        <v>770</v>
      </c>
      <c r="Q882">
        <v>1</v>
      </c>
      <c r="W882">
        <v>0</v>
      </c>
      <c r="X882">
        <v>-1417349443</v>
      </c>
      <c r="Y882">
        <v>2.93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1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3</v>
      </c>
      <c r="AT882">
        <v>2.93</v>
      </c>
      <c r="AU882" t="s">
        <v>3</v>
      </c>
      <c r="AV882">
        <v>2</v>
      </c>
      <c r="AW882">
        <v>2</v>
      </c>
      <c r="AX882">
        <v>47640016</v>
      </c>
      <c r="AY882">
        <v>1</v>
      </c>
      <c r="AZ882">
        <v>2048</v>
      </c>
      <c r="BA882">
        <v>882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Y882*Source!I422</f>
        <v>1.0244745000000002</v>
      </c>
      <c r="CY882">
        <f>AD882</f>
        <v>0</v>
      </c>
      <c r="CZ882">
        <f>AH882</f>
        <v>0</v>
      </c>
      <c r="DA882">
        <f>AL882</f>
        <v>1</v>
      </c>
      <c r="DB882">
        <f>ROUND(ROUND(AT882*CZ882,2),6)</f>
        <v>0</v>
      </c>
      <c r="DC882">
        <f>ROUND(ROUND(AT882*AG882,2),6)</f>
        <v>0</v>
      </c>
    </row>
    <row r="883" spans="1:107" x14ac:dyDescent="0.2">
      <c r="A883">
        <f>ROW(Source!A422)</f>
        <v>422</v>
      </c>
      <c r="B883">
        <v>47636896</v>
      </c>
      <c r="C883">
        <v>47639991</v>
      </c>
      <c r="D883">
        <v>36882079</v>
      </c>
      <c r="E883">
        <v>1</v>
      </c>
      <c r="F883">
        <v>1</v>
      </c>
      <c r="G883">
        <v>1</v>
      </c>
      <c r="H883">
        <v>2</v>
      </c>
      <c r="I883" t="s">
        <v>1005</v>
      </c>
      <c r="J883" t="s">
        <v>1006</v>
      </c>
      <c r="K883" t="s">
        <v>1007</v>
      </c>
      <c r="L883">
        <v>1368</v>
      </c>
      <c r="N883">
        <v>1011</v>
      </c>
      <c r="O883" t="s">
        <v>776</v>
      </c>
      <c r="P883" t="s">
        <v>776</v>
      </c>
      <c r="Q883">
        <v>1</v>
      </c>
      <c r="W883">
        <v>0</v>
      </c>
      <c r="X883">
        <v>641541266</v>
      </c>
      <c r="Y883">
        <v>5.7499999999999996E-2</v>
      </c>
      <c r="AA883">
        <v>0</v>
      </c>
      <c r="AB883">
        <v>120.24</v>
      </c>
      <c r="AC883">
        <v>15.42</v>
      </c>
      <c r="AD883">
        <v>0</v>
      </c>
      <c r="AE883">
        <v>0</v>
      </c>
      <c r="AF883">
        <v>120.24</v>
      </c>
      <c r="AG883">
        <v>15.42</v>
      </c>
      <c r="AH883">
        <v>0</v>
      </c>
      <c r="AI883">
        <v>1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1</v>
      </c>
      <c r="AQ883">
        <v>0</v>
      </c>
      <c r="AR883">
        <v>0</v>
      </c>
      <c r="AS883" t="s">
        <v>3</v>
      </c>
      <c r="AT883">
        <v>0.04</v>
      </c>
      <c r="AU883" t="s">
        <v>348</v>
      </c>
      <c r="AV883">
        <v>0</v>
      </c>
      <c r="AW883">
        <v>2</v>
      </c>
      <c r="AX883">
        <v>47640017</v>
      </c>
      <c r="AY883">
        <v>1</v>
      </c>
      <c r="AZ883">
        <v>0</v>
      </c>
      <c r="BA883">
        <v>883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Y883*Source!I422</f>
        <v>2.0104874999999998E-2</v>
      </c>
      <c r="CY883">
        <f t="shared" ref="CY883:CY889" si="162">AB883</f>
        <v>120.24</v>
      </c>
      <c r="CZ883">
        <f t="shared" ref="CZ883:CZ889" si="163">AF883</f>
        <v>120.24</v>
      </c>
      <c r="DA883">
        <f t="shared" ref="DA883:DA889" si="164">AJ883</f>
        <v>1</v>
      </c>
      <c r="DB883">
        <f t="shared" ref="DB883:DB889" si="165">ROUND(((ROUND(AT883*CZ883,2)*1.15)*1.25),6)</f>
        <v>6.9143749999999997</v>
      </c>
      <c r="DC883">
        <f t="shared" ref="DC883:DC889" si="166">ROUND(((ROUND(AT883*AG883,2)*1.15)*1.25),6)</f>
        <v>0.89124999999999999</v>
      </c>
    </row>
    <row r="884" spans="1:107" x14ac:dyDescent="0.2">
      <c r="A884">
        <f>ROW(Source!A422)</f>
        <v>422</v>
      </c>
      <c r="B884">
        <v>47636896</v>
      </c>
      <c r="C884">
        <v>47639991</v>
      </c>
      <c r="D884">
        <v>36882159</v>
      </c>
      <c r="E884">
        <v>1</v>
      </c>
      <c r="F884">
        <v>1</v>
      </c>
      <c r="G884">
        <v>1</v>
      </c>
      <c r="H884">
        <v>2</v>
      </c>
      <c r="I884" t="s">
        <v>773</v>
      </c>
      <c r="J884" t="s">
        <v>774</v>
      </c>
      <c r="K884" t="s">
        <v>775</v>
      </c>
      <c r="L884">
        <v>1368</v>
      </c>
      <c r="N884">
        <v>1011</v>
      </c>
      <c r="O884" t="s">
        <v>776</v>
      </c>
      <c r="P884" t="s">
        <v>776</v>
      </c>
      <c r="Q884">
        <v>1</v>
      </c>
      <c r="W884">
        <v>0</v>
      </c>
      <c r="X884">
        <v>-1718674368</v>
      </c>
      <c r="Y884">
        <v>0.30187499999999995</v>
      </c>
      <c r="AA884">
        <v>0</v>
      </c>
      <c r="AB884">
        <v>111.99</v>
      </c>
      <c r="AC884">
        <v>13.5</v>
      </c>
      <c r="AD884">
        <v>0</v>
      </c>
      <c r="AE884">
        <v>0</v>
      </c>
      <c r="AF884">
        <v>111.99</v>
      </c>
      <c r="AG884">
        <v>13.5</v>
      </c>
      <c r="AH884">
        <v>0</v>
      </c>
      <c r="AI884">
        <v>1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1</v>
      </c>
      <c r="AQ884">
        <v>0</v>
      </c>
      <c r="AR884">
        <v>0</v>
      </c>
      <c r="AS884" t="s">
        <v>3</v>
      </c>
      <c r="AT884">
        <v>0.21</v>
      </c>
      <c r="AU884" t="s">
        <v>348</v>
      </c>
      <c r="AV884">
        <v>0</v>
      </c>
      <c r="AW884">
        <v>2</v>
      </c>
      <c r="AX884">
        <v>47640018</v>
      </c>
      <c r="AY884">
        <v>1</v>
      </c>
      <c r="AZ884">
        <v>0</v>
      </c>
      <c r="BA884">
        <v>884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Y884*Source!I422</f>
        <v>0.10555059374999999</v>
      </c>
      <c r="CY884">
        <f t="shared" si="162"/>
        <v>111.99</v>
      </c>
      <c r="CZ884">
        <f t="shared" si="163"/>
        <v>111.99</v>
      </c>
      <c r="DA884">
        <f t="shared" si="164"/>
        <v>1</v>
      </c>
      <c r="DB884">
        <f t="shared" si="165"/>
        <v>33.81</v>
      </c>
      <c r="DC884">
        <f t="shared" si="166"/>
        <v>4.0824999999999996</v>
      </c>
    </row>
    <row r="885" spans="1:107" x14ac:dyDescent="0.2">
      <c r="A885">
        <f>ROW(Source!A422)</f>
        <v>422</v>
      </c>
      <c r="B885">
        <v>47636896</v>
      </c>
      <c r="C885">
        <v>47639991</v>
      </c>
      <c r="D885">
        <v>36882173</v>
      </c>
      <c r="E885">
        <v>1</v>
      </c>
      <c r="F885">
        <v>1</v>
      </c>
      <c r="G885">
        <v>1</v>
      </c>
      <c r="H885">
        <v>2</v>
      </c>
      <c r="I885" t="s">
        <v>1019</v>
      </c>
      <c r="J885" t="s">
        <v>1020</v>
      </c>
      <c r="K885" t="s">
        <v>1021</v>
      </c>
      <c r="L885">
        <v>1368</v>
      </c>
      <c r="N885">
        <v>1011</v>
      </c>
      <c r="O885" t="s">
        <v>776</v>
      </c>
      <c r="P885" t="s">
        <v>776</v>
      </c>
      <c r="Q885">
        <v>1</v>
      </c>
      <c r="W885">
        <v>0</v>
      </c>
      <c r="X885">
        <v>1293516068</v>
      </c>
      <c r="Y885">
        <v>3.3924999999999992</v>
      </c>
      <c r="AA885">
        <v>0</v>
      </c>
      <c r="AB885">
        <v>175.56</v>
      </c>
      <c r="AC885">
        <v>14.4</v>
      </c>
      <c r="AD885">
        <v>0</v>
      </c>
      <c r="AE885">
        <v>0</v>
      </c>
      <c r="AF885">
        <v>175.56</v>
      </c>
      <c r="AG885">
        <v>14.4</v>
      </c>
      <c r="AH885">
        <v>0</v>
      </c>
      <c r="AI885">
        <v>1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1</v>
      </c>
      <c r="AQ885">
        <v>0</v>
      </c>
      <c r="AR885">
        <v>0</v>
      </c>
      <c r="AS885" t="s">
        <v>3</v>
      </c>
      <c r="AT885">
        <v>2.36</v>
      </c>
      <c r="AU885" t="s">
        <v>348</v>
      </c>
      <c r="AV885">
        <v>0</v>
      </c>
      <c r="AW885">
        <v>2</v>
      </c>
      <c r="AX885">
        <v>47640019</v>
      </c>
      <c r="AY885">
        <v>1</v>
      </c>
      <c r="AZ885">
        <v>0</v>
      </c>
      <c r="BA885">
        <v>885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Y885*Source!I422</f>
        <v>1.1861876249999999</v>
      </c>
      <c r="CY885">
        <f t="shared" si="162"/>
        <v>175.56</v>
      </c>
      <c r="CZ885">
        <f t="shared" si="163"/>
        <v>175.56</v>
      </c>
      <c r="DA885">
        <f t="shared" si="164"/>
        <v>1</v>
      </c>
      <c r="DB885">
        <f t="shared" si="165"/>
        <v>595.58500000000004</v>
      </c>
      <c r="DC885">
        <f t="shared" si="166"/>
        <v>48.846249999999998</v>
      </c>
    </row>
    <row r="886" spans="1:107" x14ac:dyDescent="0.2">
      <c r="A886">
        <f>ROW(Source!A422)</f>
        <v>422</v>
      </c>
      <c r="B886">
        <v>47636896</v>
      </c>
      <c r="C886">
        <v>47639991</v>
      </c>
      <c r="D886">
        <v>36882292</v>
      </c>
      <c r="E886">
        <v>1</v>
      </c>
      <c r="F886">
        <v>1</v>
      </c>
      <c r="G886">
        <v>1</v>
      </c>
      <c r="H886">
        <v>2</v>
      </c>
      <c r="I886" t="s">
        <v>1022</v>
      </c>
      <c r="J886" t="s">
        <v>1023</v>
      </c>
      <c r="K886" t="s">
        <v>1024</v>
      </c>
      <c r="L886">
        <v>1368</v>
      </c>
      <c r="N886">
        <v>1011</v>
      </c>
      <c r="O886" t="s">
        <v>776</v>
      </c>
      <c r="P886" t="s">
        <v>776</v>
      </c>
      <c r="Q886">
        <v>1</v>
      </c>
      <c r="W886">
        <v>0</v>
      </c>
      <c r="X886">
        <v>-1692889495</v>
      </c>
      <c r="Y886">
        <v>1.4231249999999998</v>
      </c>
      <c r="AA886">
        <v>0</v>
      </c>
      <c r="AB886">
        <v>0.9</v>
      </c>
      <c r="AC886">
        <v>0</v>
      </c>
      <c r="AD886">
        <v>0</v>
      </c>
      <c r="AE886">
        <v>0</v>
      </c>
      <c r="AF886">
        <v>0.9</v>
      </c>
      <c r="AG886">
        <v>0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1</v>
      </c>
      <c r="AQ886">
        <v>0</v>
      </c>
      <c r="AR886">
        <v>0</v>
      </c>
      <c r="AS886" t="s">
        <v>3</v>
      </c>
      <c r="AT886">
        <v>0.99</v>
      </c>
      <c r="AU886" t="s">
        <v>348</v>
      </c>
      <c r="AV886">
        <v>0</v>
      </c>
      <c r="AW886">
        <v>2</v>
      </c>
      <c r="AX886">
        <v>47640020</v>
      </c>
      <c r="AY886">
        <v>1</v>
      </c>
      <c r="AZ886">
        <v>0</v>
      </c>
      <c r="BA886">
        <v>886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Y886*Source!I422</f>
        <v>0.49759565624999996</v>
      </c>
      <c r="CY886">
        <f t="shared" si="162"/>
        <v>0.9</v>
      </c>
      <c r="CZ886">
        <f t="shared" si="163"/>
        <v>0.9</v>
      </c>
      <c r="DA886">
        <f t="shared" si="164"/>
        <v>1</v>
      </c>
      <c r="DB886">
        <f t="shared" si="165"/>
        <v>1.2793749999999999</v>
      </c>
      <c r="DC886">
        <f t="shared" si="166"/>
        <v>0</v>
      </c>
    </row>
    <row r="887" spans="1:107" x14ac:dyDescent="0.2">
      <c r="A887">
        <f>ROW(Source!A422)</f>
        <v>422</v>
      </c>
      <c r="B887">
        <v>47636896</v>
      </c>
      <c r="C887">
        <v>47639991</v>
      </c>
      <c r="D887">
        <v>36883554</v>
      </c>
      <c r="E887">
        <v>1</v>
      </c>
      <c r="F887">
        <v>1</v>
      </c>
      <c r="G887">
        <v>1</v>
      </c>
      <c r="H887">
        <v>2</v>
      </c>
      <c r="I887" t="s">
        <v>780</v>
      </c>
      <c r="J887" t="s">
        <v>781</v>
      </c>
      <c r="K887" t="s">
        <v>782</v>
      </c>
      <c r="L887">
        <v>1368</v>
      </c>
      <c r="N887">
        <v>1011</v>
      </c>
      <c r="O887" t="s">
        <v>776</v>
      </c>
      <c r="P887" t="s">
        <v>776</v>
      </c>
      <c r="Q887">
        <v>1</v>
      </c>
      <c r="W887">
        <v>0</v>
      </c>
      <c r="X887">
        <v>1372534845</v>
      </c>
      <c r="Y887">
        <v>0.45999999999999996</v>
      </c>
      <c r="AA887">
        <v>0</v>
      </c>
      <c r="AB887">
        <v>65.709999999999994</v>
      </c>
      <c r="AC887">
        <v>11.6</v>
      </c>
      <c r="AD887">
        <v>0</v>
      </c>
      <c r="AE887">
        <v>0</v>
      </c>
      <c r="AF887">
        <v>65.709999999999994</v>
      </c>
      <c r="AG887">
        <v>11.6</v>
      </c>
      <c r="AH887">
        <v>0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1</v>
      </c>
      <c r="AQ887">
        <v>0</v>
      </c>
      <c r="AR887">
        <v>0</v>
      </c>
      <c r="AS887" t="s">
        <v>3</v>
      </c>
      <c r="AT887">
        <v>0.32</v>
      </c>
      <c r="AU887" t="s">
        <v>348</v>
      </c>
      <c r="AV887">
        <v>0</v>
      </c>
      <c r="AW887">
        <v>2</v>
      </c>
      <c r="AX887">
        <v>47640021</v>
      </c>
      <c r="AY887">
        <v>1</v>
      </c>
      <c r="AZ887">
        <v>0</v>
      </c>
      <c r="BA887">
        <v>887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Y887*Source!I422</f>
        <v>0.16083899999999998</v>
      </c>
      <c r="CY887">
        <f t="shared" si="162"/>
        <v>65.709999999999994</v>
      </c>
      <c r="CZ887">
        <f t="shared" si="163"/>
        <v>65.709999999999994</v>
      </c>
      <c r="DA887">
        <f t="shared" si="164"/>
        <v>1</v>
      </c>
      <c r="DB887">
        <f t="shared" si="165"/>
        <v>30.230625</v>
      </c>
      <c r="DC887">
        <f t="shared" si="166"/>
        <v>5.3331249999999999</v>
      </c>
    </row>
    <row r="888" spans="1:107" x14ac:dyDescent="0.2">
      <c r="A888">
        <f>ROW(Source!A422)</f>
        <v>422</v>
      </c>
      <c r="B888">
        <v>47636896</v>
      </c>
      <c r="C888">
        <v>47639991</v>
      </c>
      <c r="D888">
        <v>36883789</v>
      </c>
      <c r="E888">
        <v>1</v>
      </c>
      <c r="F888">
        <v>1</v>
      </c>
      <c r="G888">
        <v>1</v>
      </c>
      <c r="H888">
        <v>2</v>
      </c>
      <c r="I888" t="s">
        <v>783</v>
      </c>
      <c r="J888" t="s">
        <v>784</v>
      </c>
      <c r="K888" t="s">
        <v>785</v>
      </c>
      <c r="L888">
        <v>1368</v>
      </c>
      <c r="N888">
        <v>1011</v>
      </c>
      <c r="O888" t="s">
        <v>776</v>
      </c>
      <c r="P888" t="s">
        <v>776</v>
      </c>
      <c r="Q888">
        <v>1</v>
      </c>
      <c r="W888">
        <v>0</v>
      </c>
      <c r="X888">
        <v>-624296059</v>
      </c>
      <c r="Y888">
        <v>2.4149999999999996</v>
      </c>
      <c r="AA888">
        <v>0</v>
      </c>
      <c r="AB888">
        <v>1.2</v>
      </c>
      <c r="AC888">
        <v>0</v>
      </c>
      <c r="AD888">
        <v>0</v>
      </c>
      <c r="AE888">
        <v>0</v>
      </c>
      <c r="AF888">
        <v>1.2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1</v>
      </c>
      <c r="AQ888">
        <v>0</v>
      </c>
      <c r="AR888">
        <v>0</v>
      </c>
      <c r="AS888" t="s">
        <v>3</v>
      </c>
      <c r="AT888">
        <v>1.68</v>
      </c>
      <c r="AU888" t="s">
        <v>348</v>
      </c>
      <c r="AV888">
        <v>0</v>
      </c>
      <c r="AW888">
        <v>2</v>
      </c>
      <c r="AX888">
        <v>47640022</v>
      </c>
      <c r="AY888">
        <v>1</v>
      </c>
      <c r="AZ888">
        <v>0</v>
      </c>
      <c r="BA888">
        <v>888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Y888*Source!I422</f>
        <v>0.84440474999999993</v>
      </c>
      <c r="CY888">
        <f t="shared" si="162"/>
        <v>1.2</v>
      </c>
      <c r="CZ888">
        <f t="shared" si="163"/>
        <v>1.2</v>
      </c>
      <c r="DA888">
        <f t="shared" si="164"/>
        <v>1</v>
      </c>
      <c r="DB888">
        <f t="shared" si="165"/>
        <v>2.9037500000000001</v>
      </c>
      <c r="DC888">
        <f t="shared" si="166"/>
        <v>0</v>
      </c>
    </row>
    <row r="889" spans="1:107" x14ac:dyDescent="0.2">
      <c r="A889">
        <f>ROW(Source!A422)</f>
        <v>422</v>
      </c>
      <c r="B889">
        <v>47636896</v>
      </c>
      <c r="C889">
        <v>47639991</v>
      </c>
      <c r="D889">
        <v>36883836</v>
      </c>
      <c r="E889">
        <v>1</v>
      </c>
      <c r="F889">
        <v>1</v>
      </c>
      <c r="G889">
        <v>1</v>
      </c>
      <c r="H889">
        <v>2</v>
      </c>
      <c r="I889" t="s">
        <v>786</v>
      </c>
      <c r="J889" t="s">
        <v>787</v>
      </c>
      <c r="K889" t="s">
        <v>788</v>
      </c>
      <c r="L889">
        <v>1368</v>
      </c>
      <c r="N889">
        <v>1011</v>
      </c>
      <c r="O889" t="s">
        <v>776</v>
      </c>
      <c r="P889" t="s">
        <v>776</v>
      </c>
      <c r="Q889">
        <v>1</v>
      </c>
      <c r="W889">
        <v>0</v>
      </c>
      <c r="X889">
        <v>1061502546</v>
      </c>
      <c r="Y889">
        <v>0.25874999999999998</v>
      </c>
      <c r="AA889">
        <v>0</v>
      </c>
      <c r="AB889">
        <v>12.31</v>
      </c>
      <c r="AC889">
        <v>0</v>
      </c>
      <c r="AD889">
        <v>0</v>
      </c>
      <c r="AE889">
        <v>0</v>
      </c>
      <c r="AF889">
        <v>12.31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1</v>
      </c>
      <c r="AQ889">
        <v>0</v>
      </c>
      <c r="AR889">
        <v>0</v>
      </c>
      <c r="AS889" t="s">
        <v>3</v>
      </c>
      <c r="AT889">
        <v>0.18</v>
      </c>
      <c r="AU889" t="s">
        <v>348</v>
      </c>
      <c r="AV889">
        <v>0</v>
      </c>
      <c r="AW889">
        <v>2</v>
      </c>
      <c r="AX889">
        <v>47640023</v>
      </c>
      <c r="AY889">
        <v>1</v>
      </c>
      <c r="AZ889">
        <v>0</v>
      </c>
      <c r="BA889">
        <v>889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Y889*Source!I422</f>
        <v>9.0471937500000002E-2</v>
      </c>
      <c r="CY889">
        <f t="shared" si="162"/>
        <v>12.31</v>
      </c>
      <c r="CZ889">
        <f t="shared" si="163"/>
        <v>12.31</v>
      </c>
      <c r="DA889">
        <f t="shared" si="164"/>
        <v>1</v>
      </c>
      <c r="DB889">
        <f t="shared" si="165"/>
        <v>3.1912500000000001</v>
      </c>
      <c r="DC889">
        <f t="shared" si="166"/>
        <v>0</v>
      </c>
    </row>
    <row r="890" spans="1:107" x14ac:dyDescent="0.2">
      <c r="A890">
        <f>ROW(Source!A422)</f>
        <v>422</v>
      </c>
      <c r="B890">
        <v>47636896</v>
      </c>
      <c r="C890">
        <v>47639991</v>
      </c>
      <c r="D890">
        <v>36800159</v>
      </c>
      <c r="E890">
        <v>1</v>
      </c>
      <c r="F890">
        <v>1</v>
      </c>
      <c r="G890">
        <v>1</v>
      </c>
      <c r="H890">
        <v>3</v>
      </c>
      <c r="I890" t="s">
        <v>789</v>
      </c>
      <c r="J890" t="s">
        <v>790</v>
      </c>
      <c r="K890" t="s">
        <v>791</v>
      </c>
      <c r="L890">
        <v>1339</v>
      </c>
      <c r="N890">
        <v>1007</v>
      </c>
      <c r="O890" t="s">
        <v>50</v>
      </c>
      <c r="P890" t="s">
        <v>50</v>
      </c>
      <c r="Q890">
        <v>1</v>
      </c>
      <c r="W890">
        <v>0</v>
      </c>
      <c r="X890">
        <v>1262771840</v>
      </c>
      <c r="Y890">
        <v>1.4</v>
      </c>
      <c r="AA890">
        <v>6.22</v>
      </c>
      <c r="AB890">
        <v>0</v>
      </c>
      <c r="AC890">
        <v>0</v>
      </c>
      <c r="AD890">
        <v>0</v>
      </c>
      <c r="AE890">
        <v>6.22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3</v>
      </c>
      <c r="AT890">
        <v>1.4</v>
      </c>
      <c r="AU890" t="s">
        <v>3</v>
      </c>
      <c r="AV890">
        <v>0</v>
      </c>
      <c r="AW890">
        <v>2</v>
      </c>
      <c r="AX890">
        <v>47640024</v>
      </c>
      <c r="AY890">
        <v>1</v>
      </c>
      <c r="AZ890">
        <v>0</v>
      </c>
      <c r="BA890">
        <v>890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Y890*Source!I422</f>
        <v>0.48951</v>
      </c>
      <c r="CY890">
        <f t="shared" ref="CY890:CY903" si="167">AA890</f>
        <v>6.22</v>
      </c>
      <c r="CZ890">
        <f t="shared" ref="CZ890:CZ903" si="168">AE890</f>
        <v>6.22</v>
      </c>
      <c r="DA890">
        <f t="shared" ref="DA890:DA903" si="169">AI890</f>
        <v>1</v>
      </c>
      <c r="DB890">
        <f t="shared" ref="DB890:DB903" si="170">ROUND(ROUND(AT890*CZ890,2),6)</f>
        <v>8.7100000000000009</v>
      </c>
      <c r="DC890">
        <f t="shared" ref="DC890:DC903" si="171">ROUND(ROUND(AT890*AG890,2),6)</f>
        <v>0</v>
      </c>
    </row>
    <row r="891" spans="1:107" x14ac:dyDescent="0.2">
      <c r="A891">
        <f>ROW(Source!A422)</f>
        <v>422</v>
      </c>
      <c r="B891">
        <v>47636896</v>
      </c>
      <c r="C891">
        <v>47639991</v>
      </c>
      <c r="D891">
        <v>36800166</v>
      </c>
      <c r="E891">
        <v>1</v>
      </c>
      <c r="F891">
        <v>1</v>
      </c>
      <c r="G891">
        <v>1</v>
      </c>
      <c r="H891">
        <v>3</v>
      </c>
      <c r="I891" t="s">
        <v>792</v>
      </c>
      <c r="J891" t="s">
        <v>793</v>
      </c>
      <c r="K891" t="s">
        <v>794</v>
      </c>
      <c r="L891">
        <v>1346</v>
      </c>
      <c r="N891">
        <v>1009</v>
      </c>
      <c r="O891" t="s">
        <v>585</v>
      </c>
      <c r="P891" t="s">
        <v>585</v>
      </c>
      <c r="Q891">
        <v>1</v>
      </c>
      <c r="W891">
        <v>0</v>
      </c>
      <c r="X891">
        <v>1721895514</v>
      </c>
      <c r="Y891">
        <v>0.42</v>
      </c>
      <c r="AA891">
        <v>6.09</v>
      </c>
      <c r="AB891">
        <v>0</v>
      </c>
      <c r="AC891">
        <v>0</v>
      </c>
      <c r="AD891">
        <v>0</v>
      </c>
      <c r="AE891">
        <v>6.09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3</v>
      </c>
      <c r="AT891">
        <v>0.42</v>
      </c>
      <c r="AU891" t="s">
        <v>3</v>
      </c>
      <c r="AV891">
        <v>0</v>
      </c>
      <c r="AW891">
        <v>2</v>
      </c>
      <c r="AX891">
        <v>47640025</v>
      </c>
      <c r="AY891">
        <v>1</v>
      </c>
      <c r="AZ891">
        <v>0</v>
      </c>
      <c r="BA891">
        <v>891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Y891*Source!I422</f>
        <v>0.14685300000000001</v>
      </c>
      <c r="CY891">
        <f t="shared" si="167"/>
        <v>6.09</v>
      </c>
      <c r="CZ891">
        <f t="shared" si="168"/>
        <v>6.09</v>
      </c>
      <c r="DA891">
        <f t="shared" si="169"/>
        <v>1</v>
      </c>
      <c r="DB891">
        <f t="shared" si="170"/>
        <v>2.56</v>
      </c>
      <c r="DC891">
        <f t="shared" si="171"/>
        <v>0</v>
      </c>
    </row>
    <row r="892" spans="1:107" x14ac:dyDescent="0.2">
      <c r="A892">
        <f>ROW(Source!A422)</f>
        <v>422</v>
      </c>
      <c r="B892">
        <v>47636896</v>
      </c>
      <c r="C892">
        <v>47639991</v>
      </c>
      <c r="D892">
        <v>36803256</v>
      </c>
      <c r="E892">
        <v>1</v>
      </c>
      <c r="F892">
        <v>1</v>
      </c>
      <c r="G892">
        <v>1</v>
      </c>
      <c r="H892">
        <v>3</v>
      </c>
      <c r="I892" t="s">
        <v>990</v>
      </c>
      <c r="J892" t="s">
        <v>991</v>
      </c>
      <c r="K892" t="s">
        <v>992</v>
      </c>
      <c r="L892">
        <v>1348</v>
      </c>
      <c r="N892">
        <v>1009</v>
      </c>
      <c r="O892" t="s">
        <v>19</v>
      </c>
      <c r="P892" t="s">
        <v>19</v>
      </c>
      <c r="Q892">
        <v>1000</v>
      </c>
      <c r="W892">
        <v>0</v>
      </c>
      <c r="X892">
        <v>-714836380</v>
      </c>
      <c r="Y892">
        <v>6.0999999999999997E-4</v>
      </c>
      <c r="AA892">
        <v>10315.01</v>
      </c>
      <c r="AB892">
        <v>0</v>
      </c>
      <c r="AC892">
        <v>0</v>
      </c>
      <c r="AD892">
        <v>0</v>
      </c>
      <c r="AE892">
        <v>10315.01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3</v>
      </c>
      <c r="AT892">
        <v>6.0999999999999997E-4</v>
      </c>
      <c r="AU892" t="s">
        <v>3</v>
      </c>
      <c r="AV892">
        <v>0</v>
      </c>
      <c r="AW892">
        <v>2</v>
      </c>
      <c r="AX892">
        <v>47640026</v>
      </c>
      <c r="AY892">
        <v>1</v>
      </c>
      <c r="AZ892">
        <v>0</v>
      </c>
      <c r="BA892">
        <v>892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Y892*Source!I422</f>
        <v>2.1328650000000001E-4</v>
      </c>
      <c r="CY892">
        <f t="shared" si="167"/>
        <v>10315.01</v>
      </c>
      <c r="CZ892">
        <f t="shared" si="168"/>
        <v>10315.01</v>
      </c>
      <c r="DA892">
        <f t="shared" si="169"/>
        <v>1</v>
      </c>
      <c r="DB892">
        <f t="shared" si="170"/>
        <v>6.29</v>
      </c>
      <c r="DC892">
        <f t="shared" si="171"/>
        <v>0</v>
      </c>
    </row>
    <row r="893" spans="1:107" x14ac:dyDescent="0.2">
      <c r="A893">
        <f>ROW(Source!A422)</f>
        <v>422</v>
      </c>
      <c r="B893">
        <v>47636896</v>
      </c>
      <c r="C893">
        <v>47639991</v>
      </c>
      <c r="D893">
        <v>36804447</v>
      </c>
      <c r="E893">
        <v>1</v>
      </c>
      <c r="F893">
        <v>1</v>
      </c>
      <c r="G893">
        <v>1</v>
      </c>
      <c r="H893">
        <v>3</v>
      </c>
      <c r="I893" t="s">
        <v>798</v>
      </c>
      <c r="J893" t="s">
        <v>799</v>
      </c>
      <c r="K893" t="s">
        <v>800</v>
      </c>
      <c r="L893">
        <v>1348</v>
      </c>
      <c r="N893">
        <v>1009</v>
      </c>
      <c r="O893" t="s">
        <v>19</v>
      </c>
      <c r="P893" t="s">
        <v>19</v>
      </c>
      <c r="Q893">
        <v>1000</v>
      </c>
      <c r="W893">
        <v>0</v>
      </c>
      <c r="X893">
        <v>-437906794</v>
      </c>
      <c r="Y893">
        <v>2.2000000000000001E-3</v>
      </c>
      <c r="AA893">
        <v>9040.01</v>
      </c>
      <c r="AB893">
        <v>0</v>
      </c>
      <c r="AC893">
        <v>0</v>
      </c>
      <c r="AD893">
        <v>0</v>
      </c>
      <c r="AE893">
        <v>9040.01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3</v>
      </c>
      <c r="AT893">
        <v>2.2000000000000001E-3</v>
      </c>
      <c r="AU893" t="s">
        <v>3</v>
      </c>
      <c r="AV893">
        <v>0</v>
      </c>
      <c r="AW893">
        <v>2</v>
      </c>
      <c r="AX893">
        <v>47640027</v>
      </c>
      <c r="AY893">
        <v>1</v>
      </c>
      <c r="AZ893">
        <v>0</v>
      </c>
      <c r="BA893">
        <v>893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Y893*Source!I422</f>
        <v>7.6923000000000009E-4</v>
      </c>
      <c r="CY893">
        <f t="shared" si="167"/>
        <v>9040.01</v>
      </c>
      <c r="CZ893">
        <f t="shared" si="168"/>
        <v>9040.01</v>
      </c>
      <c r="DA893">
        <f t="shared" si="169"/>
        <v>1</v>
      </c>
      <c r="DB893">
        <f t="shared" si="170"/>
        <v>19.89</v>
      </c>
      <c r="DC893">
        <f t="shared" si="171"/>
        <v>0</v>
      </c>
    </row>
    <row r="894" spans="1:107" x14ac:dyDescent="0.2">
      <c r="A894">
        <f>ROW(Source!A422)</f>
        <v>422</v>
      </c>
      <c r="B894">
        <v>47636896</v>
      </c>
      <c r="C894">
        <v>47639991</v>
      </c>
      <c r="D894">
        <v>36804904</v>
      </c>
      <c r="E894">
        <v>1</v>
      </c>
      <c r="F894">
        <v>1</v>
      </c>
      <c r="G894">
        <v>1</v>
      </c>
      <c r="H894">
        <v>3</v>
      </c>
      <c r="I894" t="s">
        <v>393</v>
      </c>
      <c r="J894" t="s">
        <v>395</v>
      </c>
      <c r="K894" t="s">
        <v>394</v>
      </c>
      <c r="L894">
        <v>1355</v>
      </c>
      <c r="N894">
        <v>1010</v>
      </c>
      <c r="O894" t="s">
        <v>317</v>
      </c>
      <c r="P894" t="s">
        <v>317</v>
      </c>
      <c r="Q894">
        <v>100</v>
      </c>
      <c r="W894">
        <v>0</v>
      </c>
      <c r="X894">
        <v>-1303502090</v>
      </c>
      <c r="Y894">
        <v>4.4330040000000004</v>
      </c>
      <c r="AA894">
        <v>51.4</v>
      </c>
      <c r="AB894">
        <v>0</v>
      </c>
      <c r="AC894">
        <v>0</v>
      </c>
      <c r="AD894">
        <v>0</v>
      </c>
      <c r="AE894">
        <v>51.4</v>
      </c>
      <c r="AF894">
        <v>0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N894">
        <v>0</v>
      </c>
      <c r="AO894">
        <v>0</v>
      </c>
      <c r="AP894">
        <v>0</v>
      </c>
      <c r="AQ894">
        <v>0</v>
      </c>
      <c r="AR894">
        <v>0</v>
      </c>
      <c r="AS894" t="s">
        <v>3</v>
      </c>
      <c r="AT894">
        <v>4.4330040000000004</v>
      </c>
      <c r="AU894" t="s">
        <v>3</v>
      </c>
      <c r="AV894">
        <v>0</v>
      </c>
      <c r="AW894">
        <v>1</v>
      </c>
      <c r="AX894">
        <v>-1</v>
      </c>
      <c r="AY894">
        <v>0</v>
      </c>
      <c r="AZ894">
        <v>0</v>
      </c>
      <c r="BA894" t="s">
        <v>3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Y894*Source!I422</f>
        <v>1.5499998486000002</v>
      </c>
      <c r="CY894">
        <f t="shared" si="167"/>
        <v>51.4</v>
      </c>
      <c r="CZ894">
        <f t="shared" si="168"/>
        <v>51.4</v>
      </c>
      <c r="DA894">
        <f t="shared" si="169"/>
        <v>1</v>
      </c>
      <c r="DB894">
        <f t="shared" si="170"/>
        <v>227.86</v>
      </c>
      <c r="DC894">
        <f t="shared" si="171"/>
        <v>0</v>
      </c>
    </row>
    <row r="895" spans="1:107" x14ac:dyDescent="0.2">
      <c r="A895">
        <f>ROW(Source!A422)</f>
        <v>422</v>
      </c>
      <c r="B895">
        <v>47636896</v>
      </c>
      <c r="C895">
        <v>47639991</v>
      </c>
      <c r="D895">
        <v>36805527</v>
      </c>
      <c r="E895">
        <v>1</v>
      </c>
      <c r="F895">
        <v>1</v>
      </c>
      <c r="G895">
        <v>1</v>
      </c>
      <c r="H895">
        <v>3</v>
      </c>
      <c r="I895" t="s">
        <v>804</v>
      </c>
      <c r="J895" t="s">
        <v>805</v>
      </c>
      <c r="K895" t="s">
        <v>806</v>
      </c>
      <c r="L895">
        <v>1348</v>
      </c>
      <c r="N895">
        <v>1009</v>
      </c>
      <c r="O895" t="s">
        <v>19</v>
      </c>
      <c r="P895" t="s">
        <v>19</v>
      </c>
      <c r="Q895">
        <v>1000</v>
      </c>
      <c r="W895">
        <v>0</v>
      </c>
      <c r="X895">
        <v>-2116243625</v>
      </c>
      <c r="Y895">
        <v>1.4999999999999999E-4</v>
      </c>
      <c r="AA895">
        <v>37900</v>
      </c>
      <c r="AB895">
        <v>0</v>
      </c>
      <c r="AC895">
        <v>0</v>
      </c>
      <c r="AD895">
        <v>0</v>
      </c>
      <c r="AE895">
        <v>37900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3</v>
      </c>
      <c r="AT895">
        <v>1.4999999999999999E-4</v>
      </c>
      <c r="AU895" t="s">
        <v>3</v>
      </c>
      <c r="AV895">
        <v>0</v>
      </c>
      <c r="AW895">
        <v>2</v>
      </c>
      <c r="AX895">
        <v>47640028</v>
      </c>
      <c r="AY895">
        <v>1</v>
      </c>
      <c r="AZ895">
        <v>0</v>
      </c>
      <c r="BA895">
        <v>894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Y895*Source!I422</f>
        <v>5.2447499999999995E-5</v>
      </c>
      <c r="CY895">
        <f t="shared" si="167"/>
        <v>37900</v>
      </c>
      <c r="CZ895">
        <f t="shared" si="168"/>
        <v>37900</v>
      </c>
      <c r="DA895">
        <f t="shared" si="169"/>
        <v>1</v>
      </c>
      <c r="DB895">
        <f t="shared" si="170"/>
        <v>5.69</v>
      </c>
      <c r="DC895">
        <f t="shared" si="171"/>
        <v>0</v>
      </c>
    </row>
    <row r="896" spans="1:107" x14ac:dyDescent="0.2">
      <c r="A896">
        <f>ROW(Source!A422)</f>
        <v>422</v>
      </c>
      <c r="B896">
        <v>47636896</v>
      </c>
      <c r="C896">
        <v>47639991</v>
      </c>
      <c r="D896">
        <v>36823258</v>
      </c>
      <c r="E896">
        <v>1</v>
      </c>
      <c r="F896">
        <v>1</v>
      </c>
      <c r="G896">
        <v>1</v>
      </c>
      <c r="H896">
        <v>3</v>
      </c>
      <c r="I896" t="s">
        <v>1011</v>
      </c>
      <c r="J896" t="s">
        <v>1012</v>
      </c>
      <c r="K896" t="s">
        <v>1013</v>
      </c>
      <c r="L896">
        <v>1348</v>
      </c>
      <c r="N896">
        <v>1009</v>
      </c>
      <c r="O896" t="s">
        <v>19</v>
      </c>
      <c r="P896" t="s">
        <v>19</v>
      </c>
      <c r="Q896">
        <v>1000</v>
      </c>
      <c r="W896">
        <v>0</v>
      </c>
      <c r="X896">
        <v>299819930</v>
      </c>
      <c r="Y896">
        <v>1.0999999999999999E-2</v>
      </c>
      <c r="AA896">
        <v>7712</v>
      </c>
      <c r="AB896">
        <v>0</v>
      </c>
      <c r="AC896">
        <v>0</v>
      </c>
      <c r="AD896">
        <v>0</v>
      </c>
      <c r="AE896">
        <v>7712</v>
      </c>
      <c r="AF896">
        <v>0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3</v>
      </c>
      <c r="AT896">
        <v>1.0999999999999999E-2</v>
      </c>
      <c r="AU896" t="s">
        <v>3</v>
      </c>
      <c r="AV896">
        <v>0</v>
      </c>
      <c r="AW896">
        <v>2</v>
      </c>
      <c r="AX896">
        <v>47640029</v>
      </c>
      <c r="AY896">
        <v>1</v>
      </c>
      <c r="AZ896">
        <v>0</v>
      </c>
      <c r="BA896">
        <v>895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Y896*Source!I422</f>
        <v>3.84615E-3</v>
      </c>
      <c r="CY896">
        <f t="shared" si="167"/>
        <v>7712</v>
      </c>
      <c r="CZ896">
        <f t="shared" si="168"/>
        <v>7712</v>
      </c>
      <c r="DA896">
        <f t="shared" si="169"/>
        <v>1</v>
      </c>
      <c r="DB896">
        <f t="shared" si="170"/>
        <v>84.83</v>
      </c>
      <c r="DC896">
        <f t="shared" si="171"/>
        <v>0</v>
      </c>
    </row>
    <row r="897" spans="1:107" x14ac:dyDescent="0.2">
      <c r="A897">
        <f>ROW(Source!A422)</f>
        <v>422</v>
      </c>
      <c r="B897">
        <v>47636896</v>
      </c>
      <c r="C897">
        <v>47639991</v>
      </c>
      <c r="D897">
        <v>36825287</v>
      </c>
      <c r="E897">
        <v>1</v>
      </c>
      <c r="F897">
        <v>1</v>
      </c>
      <c r="G897">
        <v>1</v>
      </c>
      <c r="H897">
        <v>3</v>
      </c>
      <c r="I897" t="s">
        <v>807</v>
      </c>
      <c r="J897" t="s">
        <v>808</v>
      </c>
      <c r="K897" t="s">
        <v>809</v>
      </c>
      <c r="L897">
        <v>1302</v>
      </c>
      <c r="N897">
        <v>1003</v>
      </c>
      <c r="O897" t="s">
        <v>810</v>
      </c>
      <c r="P897" t="s">
        <v>810</v>
      </c>
      <c r="Q897">
        <v>10</v>
      </c>
      <c r="W897">
        <v>0</v>
      </c>
      <c r="X897">
        <v>-1640127157</v>
      </c>
      <c r="Y897">
        <v>1.6E-2</v>
      </c>
      <c r="AA897">
        <v>50.24</v>
      </c>
      <c r="AB897">
        <v>0</v>
      </c>
      <c r="AC897">
        <v>0</v>
      </c>
      <c r="AD897">
        <v>0</v>
      </c>
      <c r="AE897">
        <v>50.24</v>
      </c>
      <c r="AF897">
        <v>0</v>
      </c>
      <c r="AG897">
        <v>0</v>
      </c>
      <c r="AH897">
        <v>0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3</v>
      </c>
      <c r="AT897">
        <v>1.6E-2</v>
      </c>
      <c r="AU897" t="s">
        <v>3</v>
      </c>
      <c r="AV897">
        <v>0</v>
      </c>
      <c r="AW897">
        <v>2</v>
      </c>
      <c r="AX897">
        <v>47640031</v>
      </c>
      <c r="AY897">
        <v>1</v>
      </c>
      <c r="AZ897">
        <v>0</v>
      </c>
      <c r="BA897">
        <v>897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Y897*Source!I422</f>
        <v>5.5944000000000002E-3</v>
      </c>
      <c r="CY897">
        <f t="shared" si="167"/>
        <v>50.24</v>
      </c>
      <c r="CZ897">
        <f t="shared" si="168"/>
        <v>50.24</v>
      </c>
      <c r="DA897">
        <f t="shared" si="169"/>
        <v>1</v>
      </c>
      <c r="DB897">
        <f t="shared" si="170"/>
        <v>0.8</v>
      </c>
      <c r="DC897">
        <f t="shared" si="171"/>
        <v>0</v>
      </c>
    </row>
    <row r="898" spans="1:107" x14ac:dyDescent="0.2">
      <c r="A898">
        <f>ROW(Source!A422)</f>
        <v>422</v>
      </c>
      <c r="B898">
        <v>47636896</v>
      </c>
      <c r="C898">
        <v>47639991</v>
      </c>
      <c r="D898">
        <v>36825646</v>
      </c>
      <c r="E898">
        <v>1</v>
      </c>
      <c r="F898">
        <v>1</v>
      </c>
      <c r="G898">
        <v>1</v>
      </c>
      <c r="H898">
        <v>3</v>
      </c>
      <c r="I898" t="s">
        <v>811</v>
      </c>
      <c r="J898" t="s">
        <v>812</v>
      </c>
      <c r="K898" t="s">
        <v>813</v>
      </c>
      <c r="L898">
        <v>1348</v>
      </c>
      <c r="N898">
        <v>1009</v>
      </c>
      <c r="O898" t="s">
        <v>19</v>
      </c>
      <c r="P898" t="s">
        <v>19</v>
      </c>
      <c r="Q898">
        <v>1000</v>
      </c>
      <c r="W898">
        <v>0</v>
      </c>
      <c r="X898">
        <v>-1396314973</v>
      </c>
      <c r="Y898">
        <v>4.0000000000000003E-5</v>
      </c>
      <c r="AA898">
        <v>4455.2</v>
      </c>
      <c r="AB898">
        <v>0</v>
      </c>
      <c r="AC898">
        <v>0</v>
      </c>
      <c r="AD898">
        <v>0</v>
      </c>
      <c r="AE898">
        <v>4455.2</v>
      </c>
      <c r="AF898">
        <v>0</v>
      </c>
      <c r="AG898">
        <v>0</v>
      </c>
      <c r="AH898">
        <v>0</v>
      </c>
      <c r="AI898">
        <v>1</v>
      </c>
      <c r="AJ898">
        <v>1</v>
      </c>
      <c r="AK898">
        <v>1</v>
      </c>
      <c r="AL898">
        <v>1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3</v>
      </c>
      <c r="AT898">
        <v>4.0000000000000003E-5</v>
      </c>
      <c r="AU898" t="s">
        <v>3</v>
      </c>
      <c r="AV898">
        <v>0</v>
      </c>
      <c r="AW898">
        <v>2</v>
      </c>
      <c r="AX898">
        <v>47640032</v>
      </c>
      <c r="AY898">
        <v>1</v>
      </c>
      <c r="AZ898">
        <v>0</v>
      </c>
      <c r="BA898">
        <v>898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Y898*Source!I422</f>
        <v>1.3986000000000001E-5</v>
      </c>
      <c r="CY898">
        <f t="shared" si="167"/>
        <v>4455.2</v>
      </c>
      <c r="CZ898">
        <f t="shared" si="168"/>
        <v>4455.2</v>
      </c>
      <c r="DA898">
        <f t="shared" si="169"/>
        <v>1</v>
      </c>
      <c r="DB898">
        <f t="shared" si="170"/>
        <v>0.18</v>
      </c>
      <c r="DC898">
        <f t="shared" si="171"/>
        <v>0</v>
      </c>
    </row>
    <row r="899" spans="1:107" x14ac:dyDescent="0.2">
      <c r="A899">
        <f>ROW(Source!A422)</f>
        <v>422</v>
      </c>
      <c r="B899">
        <v>47636896</v>
      </c>
      <c r="C899">
        <v>47639991</v>
      </c>
      <c r="D899">
        <v>36826258</v>
      </c>
      <c r="E899">
        <v>1</v>
      </c>
      <c r="F899">
        <v>1</v>
      </c>
      <c r="G899">
        <v>1</v>
      </c>
      <c r="H899">
        <v>3</v>
      </c>
      <c r="I899" t="s">
        <v>397</v>
      </c>
      <c r="J899" t="s">
        <v>400</v>
      </c>
      <c r="K899" t="s">
        <v>477</v>
      </c>
      <c r="L899">
        <v>1327</v>
      </c>
      <c r="N899">
        <v>1005</v>
      </c>
      <c r="O899" t="s">
        <v>399</v>
      </c>
      <c r="P899" t="s">
        <v>399</v>
      </c>
      <c r="Q899">
        <v>1</v>
      </c>
      <c r="W899">
        <v>0</v>
      </c>
      <c r="X899">
        <v>1854162943</v>
      </c>
      <c r="Y899">
        <v>102</v>
      </c>
      <c r="AA899">
        <v>44.59</v>
      </c>
      <c r="AB899">
        <v>0</v>
      </c>
      <c r="AC899">
        <v>0</v>
      </c>
      <c r="AD899">
        <v>0</v>
      </c>
      <c r="AE899">
        <v>44.59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1</v>
      </c>
      <c r="AL899">
        <v>1</v>
      </c>
      <c r="AN899">
        <v>0</v>
      </c>
      <c r="AO899">
        <v>0</v>
      </c>
      <c r="AP899">
        <v>0</v>
      </c>
      <c r="AQ899">
        <v>0</v>
      </c>
      <c r="AR899">
        <v>0</v>
      </c>
      <c r="AS899" t="s">
        <v>3</v>
      </c>
      <c r="AT899">
        <v>102</v>
      </c>
      <c r="AU899" t="s">
        <v>3</v>
      </c>
      <c r="AV899">
        <v>0</v>
      </c>
      <c r="AW899">
        <v>1</v>
      </c>
      <c r="AX899">
        <v>-1</v>
      </c>
      <c r="AY899">
        <v>0</v>
      </c>
      <c r="AZ899">
        <v>0</v>
      </c>
      <c r="BA899" t="s">
        <v>3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Y899*Source!I422</f>
        <v>35.664300000000004</v>
      </c>
      <c r="CY899">
        <f t="shared" si="167"/>
        <v>44.59</v>
      </c>
      <c r="CZ899">
        <f t="shared" si="168"/>
        <v>44.59</v>
      </c>
      <c r="DA899">
        <f t="shared" si="169"/>
        <v>1</v>
      </c>
      <c r="DB899">
        <f t="shared" si="170"/>
        <v>4548.18</v>
      </c>
      <c r="DC899">
        <f t="shared" si="171"/>
        <v>0</v>
      </c>
    </row>
    <row r="900" spans="1:107" x14ac:dyDescent="0.2">
      <c r="A900">
        <f>ROW(Source!A422)</f>
        <v>422</v>
      </c>
      <c r="B900">
        <v>47636896</v>
      </c>
      <c r="C900">
        <v>47639991</v>
      </c>
      <c r="D900">
        <v>36826406</v>
      </c>
      <c r="E900">
        <v>1</v>
      </c>
      <c r="F900">
        <v>1</v>
      </c>
      <c r="G900">
        <v>1</v>
      </c>
      <c r="H900">
        <v>3</v>
      </c>
      <c r="I900" t="s">
        <v>814</v>
      </c>
      <c r="J900" t="s">
        <v>815</v>
      </c>
      <c r="K900" t="s">
        <v>816</v>
      </c>
      <c r="L900">
        <v>1348</v>
      </c>
      <c r="N900">
        <v>1009</v>
      </c>
      <c r="O900" t="s">
        <v>19</v>
      </c>
      <c r="P900" t="s">
        <v>19</v>
      </c>
      <c r="Q900">
        <v>1000</v>
      </c>
      <c r="W900">
        <v>0</v>
      </c>
      <c r="X900">
        <v>900832145</v>
      </c>
      <c r="Y900">
        <v>2.97E-3</v>
      </c>
      <c r="AA900">
        <v>4920</v>
      </c>
      <c r="AB900">
        <v>0</v>
      </c>
      <c r="AC900">
        <v>0</v>
      </c>
      <c r="AD900">
        <v>0</v>
      </c>
      <c r="AE900">
        <v>4920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3</v>
      </c>
      <c r="AT900">
        <v>2.97E-3</v>
      </c>
      <c r="AU900" t="s">
        <v>3</v>
      </c>
      <c r="AV900">
        <v>0</v>
      </c>
      <c r="AW900">
        <v>2</v>
      </c>
      <c r="AX900">
        <v>47640034</v>
      </c>
      <c r="AY900">
        <v>1</v>
      </c>
      <c r="AZ900">
        <v>0</v>
      </c>
      <c r="BA900">
        <v>900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Y900*Source!I422</f>
        <v>1.0384605000000001E-3</v>
      </c>
      <c r="CY900">
        <f t="shared" si="167"/>
        <v>4920</v>
      </c>
      <c r="CZ900">
        <f t="shared" si="168"/>
        <v>4920</v>
      </c>
      <c r="DA900">
        <f t="shared" si="169"/>
        <v>1</v>
      </c>
      <c r="DB900">
        <f t="shared" si="170"/>
        <v>14.61</v>
      </c>
      <c r="DC900">
        <f t="shared" si="171"/>
        <v>0</v>
      </c>
    </row>
    <row r="901" spans="1:107" x14ac:dyDescent="0.2">
      <c r="A901">
        <f>ROW(Source!A422)</f>
        <v>422</v>
      </c>
      <c r="B901">
        <v>47636896</v>
      </c>
      <c r="C901">
        <v>47639991</v>
      </c>
      <c r="D901">
        <v>36830313</v>
      </c>
      <c r="E901">
        <v>1</v>
      </c>
      <c r="F901">
        <v>1</v>
      </c>
      <c r="G901">
        <v>1</v>
      </c>
      <c r="H901">
        <v>3</v>
      </c>
      <c r="I901" t="s">
        <v>1014</v>
      </c>
      <c r="J901" t="s">
        <v>1015</v>
      </c>
      <c r="K901" t="s">
        <v>1016</v>
      </c>
      <c r="L901">
        <v>1339</v>
      </c>
      <c r="N901">
        <v>1007</v>
      </c>
      <c r="O901" t="s">
        <v>50</v>
      </c>
      <c r="P901" t="s">
        <v>50</v>
      </c>
      <c r="Q901">
        <v>1</v>
      </c>
      <c r="W901">
        <v>0</v>
      </c>
      <c r="X901">
        <v>1283004816</v>
      </c>
      <c r="Y901">
        <v>1.2999999999999999E-3</v>
      </c>
      <c r="AA901">
        <v>1700</v>
      </c>
      <c r="AB901">
        <v>0</v>
      </c>
      <c r="AC901">
        <v>0</v>
      </c>
      <c r="AD901">
        <v>0</v>
      </c>
      <c r="AE901">
        <v>1700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3</v>
      </c>
      <c r="AT901">
        <v>1.2999999999999999E-3</v>
      </c>
      <c r="AU901" t="s">
        <v>3</v>
      </c>
      <c r="AV901">
        <v>0</v>
      </c>
      <c r="AW901">
        <v>2</v>
      </c>
      <c r="AX901">
        <v>47640035</v>
      </c>
      <c r="AY901">
        <v>1</v>
      </c>
      <c r="AZ901">
        <v>0</v>
      </c>
      <c r="BA901">
        <v>901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Y901*Source!I422</f>
        <v>4.5454499999999999E-4</v>
      </c>
      <c r="CY901">
        <f t="shared" si="167"/>
        <v>1700</v>
      </c>
      <c r="CZ901">
        <f t="shared" si="168"/>
        <v>1700</v>
      </c>
      <c r="DA901">
        <f t="shared" si="169"/>
        <v>1</v>
      </c>
      <c r="DB901">
        <f t="shared" si="170"/>
        <v>2.21</v>
      </c>
      <c r="DC901">
        <f t="shared" si="171"/>
        <v>0</v>
      </c>
    </row>
    <row r="902" spans="1:107" x14ac:dyDescent="0.2">
      <c r="A902">
        <f>ROW(Source!A422)</f>
        <v>422</v>
      </c>
      <c r="B902">
        <v>47636896</v>
      </c>
      <c r="C902">
        <v>47639991</v>
      </c>
      <c r="D902">
        <v>36837948</v>
      </c>
      <c r="E902">
        <v>1</v>
      </c>
      <c r="F902">
        <v>1</v>
      </c>
      <c r="G902">
        <v>1</v>
      </c>
      <c r="H902">
        <v>3</v>
      </c>
      <c r="I902" t="s">
        <v>817</v>
      </c>
      <c r="J902" t="s">
        <v>818</v>
      </c>
      <c r="K902" t="s">
        <v>819</v>
      </c>
      <c r="L902">
        <v>1348</v>
      </c>
      <c r="N902">
        <v>1009</v>
      </c>
      <c r="O902" t="s">
        <v>19</v>
      </c>
      <c r="P902" t="s">
        <v>19</v>
      </c>
      <c r="Q902">
        <v>1000</v>
      </c>
      <c r="W902">
        <v>0</v>
      </c>
      <c r="X902">
        <v>-1655298345</v>
      </c>
      <c r="Y902">
        <v>4.6999999999999999E-4</v>
      </c>
      <c r="AA902">
        <v>15620</v>
      </c>
      <c r="AB902">
        <v>0</v>
      </c>
      <c r="AC902">
        <v>0</v>
      </c>
      <c r="AD902">
        <v>0</v>
      </c>
      <c r="AE902">
        <v>15620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3</v>
      </c>
      <c r="AT902">
        <v>4.6999999999999999E-4</v>
      </c>
      <c r="AU902" t="s">
        <v>3</v>
      </c>
      <c r="AV902">
        <v>0</v>
      </c>
      <c r="AW902">
        <v>2</v>
      </c>
      <c r="AX902">
        <v>47640036</v>
      </c>
      <c r="AY902">
        <v>1</v>
      </c>
      <c r="AZ902">
        <v>0</v>
      </c>
      <c r="BA902">
        <v>902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Y902*Source!I422</f>
        <v>1.643355E-4</v>
      </c>
      <c r="CY902">
        <f t="shared" si="167"/>
        <v>15620</v>
      </c>
      <c r="CZ902">
        <f t="shared" si="168"/>
        <v>15620</v>
      </c>
      <c r="DA902">
        <f t="shared" si="169"/>
        <v>1</v>
      </c>
      <c r="DB902">
        <f t="shared" si="170"/>
        <v>7.34</v>
      </c>
      <c r="DC902">
        <f t="shared" si="171"/>
        <v>0</v>
      </c>
    </row>
    <row r="903" spans="1:107" x14ac:dyDescent="0.2">
      <c r="A903">
        <f>ROW(Source!A422)</f>
        <v>422</v>
      </c>
      <c r="B903">
        <v>47636896</v>
      </c>
      <c r="C903">
        <v>47639991</v>
      </c>
      <c r="D903">
        <v>36839146</v>
      </c>
      <c r="E903">
        <v>1</v>
      </c>
      <c r="F903">
        <v>1</v>
      </c>
      <c r="G903">
        <v>1</v>
      </c>
      <c r="H903">
        <v>3</v>
      </c>
      <c r="I903" t="s">
        <v>820</v>
      </c>
      <c r="J903" t="s">
        <v>821</v>
      </c>
      <c r="K903" t="s">
        <v>822</v>
      </c>
      <c r="L903">
        <v>1348</v>
      </c>
      <c r="N903">
        <v>1009</v>
      </c>
      <c r="O903" t="s">
        <v>19</v>
      </c>
      <c r="P903" t="s">
        <v>19</v>
      </c>
      <c r="Q903">
        <v>1000</v>
      </c>
      <c r="W903">
        <v>0</v>
      </c>
      <c r="X903">
        <v>-639604785</v>
      </c>
      <c r="Y903">
        <v>9.0000000000000006E-5</v>
      </c>
      <c r="AA903">
        <v>9420</v>
      </c>
      <c r="AB903">
        <v>0</v>
      </c>
      <c r="AC903">
        <v>0</v>
      </c>
      <c r="AD903">
        <v>0</v>
      </c>
      <c r="AE903">
        <v>9420</v>
      </c>
      <c r="AF903">
        <v>0</v>
      </c>
      <c r="AG903">
        <v>0</v>
      </c>
      <c r="AH903">
        <v>0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3</v>
      </c>
      <c r="AT903">
        <v>9.0000000000000006E-5</v>
      </c>
      <c r="AU903" t="s">
        <v>3</v>
      </c>
      <c r="AV903">
        <v>0</v>
      </c>
      <c r="AW903">
        <v>2</v>
      </c>
      <c r="AX903">
        <v>47640037</v>
      </c>
      <c r="AY903">
        <v>1</v>
      </c>
      <c r="AZ903">
        <v>0</v>
      </c>
      <c r="BA903">
        <v>903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Y903*Source!I422</f>
        <v>3.1468500000000005E-5</v>
      </c>
      <c r="CY903">
        <f t="shared" si="167"/>
        <v>9420</v>
      </c>
      <c r="CZ903">
        <f t="shared" si="168"/>
        <v>9420</v>
      </c>
      <c r="DA903">
        <f t="shared" si="169"/>
        <v>1</v>
      </c>
      <c r="DB903">
        <f t="shared" si="170"/>
        <v>0.85</v>
      </c>
      <c r="DC903">
        <f t="shared" si="171"/>
        <v>0</v>
      </c>
    </row>
    <row r="904" spans="1:107" x14ac:dyDescent="0.2">
      <c r="A904">
        <f>ROW(Source!A423)</f>
        <v>423</v>
      </c>
      <c r="B904">
        <v>47641669</v>
      </c>
      <c r="C904">
        <v>47639991</v>
      </c>
      <c r="D904">
        <v>37070495</v>
      </c>
      <c r="E904">
        <v>1</v>
      </c>
      <c r="F904">
        <v>1</v>
      </c>
      <c r="G904">
        <v>1</v>
      </c>
      <c r="H904">
        <v>1</v>
      </c>
      <c r="I904" t="s">
        <v>1017</v>
      </c>
      <c r="J904" t="s">
        <v>3</v>
      </c>
      <c r="K904" t="s">
        <v>1018</v>
      </c>
      <c r="L904">
        <v>1191</v>
      </c>
      <c r="N904">
        <v>1013</v>
      </c>
      <c r="O904" t="s">
        <v>770</v>
      </c>
      <c r="P904" t="s">
        <v>770</v>
      </c>
      <c r="Q904">
        <v>1</v>
      </c>
      <c r="W904">
        <v>0</v>
      </c>
      <c r="X904">
        <v>-784637506</v>
      </c>
      <c r="Y904">
        <v>46.94874999999999</v>
      </c>
      <c r="AA904">
        <v>0</v>
      </c>
      <c r="AB904">
        <v>0</v>
      </c>
      <c r="AC904">
        <v>0</v>
      </c>
      <c r="AD904">
        <v>8.74</v>
      </c>
      <c r="AE904">
        <v>0</v>
      </c>
      <c r="AF904">
        <v>0</v>
      </c>
      <c r="AG904">
        <v>0</v>
      </c>
      <c r="AH904">
        <v>8.74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1</v>
      </c>
      <c r="AQ904">
        <v>0</v>
      </c>
      <c r="AR904">
        <v>0</v>
      </c>
      <c r="AS904" t="s">
        <v>3</v>
      </c>
      <c r="AT904">
        <v>35.5</v>
      </c>
      <c r="AU904" t="s">
        <v>196</v>
      </c>
      <c r="AV904">
        <v>1</v>
      </c>
      <c r="AW904">
        <v>2</v>
      </c>
      <c r="AX904">
        <v>47640015</v>
      </c>
      <c r="AY904">
        <v>1</v>
      </c>
      <c r="AZ904">
        <v>0</v>
      </c>
      <c r="BA904">
        <v>904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Y904*Source!I423</f>
        <v>16.415630437499996</v>
      </c>
      <c r="CY904">
        <f>AD904</f>
        <v>8.74</v>
      </c>
      <c r="CZ904">
        <f>AH904</f>
        <v>8.74</v>
      </c>
      <c r="DA904">
        <f>AL904</f>
        <v>1</v>
      </c>
      <c r="DB904">
        <f>ROUND(((ROUND(AT904*CZ904,2)*1.15)*1.15),6)</f>
        <v>410.33207499999997</v>
      </c>
      <c r="DC904">
        <f>ROUND(((ROUND(AT904*AG904,2)*1.15)*1.15),6)</f>
        <v>0</v>
      </c>
    </row>
    <row r="905" spans="1:107" x14ac:dyDescent="0.2">
      <c r="A905">
        <f>ROW(Source!A423)</f>
        <v>423</v>
      </c>
      <c r="B905">
        <v>47641669</v>
      </c>
      <c r="C905">
        <v>47639991</v>
      </c>
      <c r="D905">
        <v>37064876</v>
      </c>
      <c r="E905">
        <v>1</v>
      </c>
      <c r="F905">
        <v>1</v>
      </c>
      <c r="G905">
        <v>1</v>
      </c>
      <c r="H905">
        <v>1</v>
      </c>
      <c r="I905" t="s">
        <v>771</v>
      </c>
      <c r="J905" t="s">
        <v>3</v>
      </c>
      <c r="K905" t="s">
        <v>772</v>
      </c>
      <c r="L905">
        <v>1191</v>
      </c>
      <c r="N905">
        <v>1013</v>
      </c>
      <c r="O905" t="s">
        <v>770</v>
      </c>
      <c r="P905" t="s">
        <v>770</v>
      </c>
      <c r="Q905">
        <v>1</v>
      </c>
      <c r="W905">
        <v>0</v>
      </c>
      <c r="X905">
        <v>-1417349443</v>
      </c>
      <c r="Y905">
        <v>2.93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2.93</v>
      </c>
      <c r="AU905" t="s">
        <v>3</v>
      </c>
      <c r="AV905">
        <v>2</v>
      </c>
      <c r="AW905">
        <v>2</v>
      </c>
      <c r="AX905">
        <v>47640016</v>
      </c>
      <c r="AY905">
        <v>1</v>
      </c>
      <c r="AZ905">
        <v>2048</v>
      </c>
      <c r="BA905">
        <v>905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Y905*Source!I423</f>
        <v>1.0244745000000002</v>
      </c>
      <c r="CY905">
        <f>AD905</f>
        <v>0</v>
      </c>
      <c r="CZ905">
        <f>AH905</f>
        <v>0</v>
      </c>
      <c r="DA905">
        <f>AL905</f>
        <v>1</v>
      </c>
      <c r="DB905">
        <f>ROUND(ROUND(AT905*CZ905,2),6)</f>
        <v>0</v>
      </c>
      <c r="DC905">
        <f>ROUND(ROUND(AT905*AG905,2),6)</f>
        <v>0</v>
      </c>
    </row>
    <row r="906" spans="1:107" x14ac:dyDescent="0.2">
      <c r="A906">
        <f>ROW(Source!A423)</f>
        <v>423</v>
      </c>
      <c r="B906">
        <v>47641669</v>
      </c>
      <c r="C906">
        <v>47639991</v>
      </c>
      <c r="D906">
        <v>36882079</v>
      </c>
      <c r="E906">
        <v>1</v>
      </c>
      <c r="F906">
        <v>1</v>
      </c>
      <c r="G906">
        <v>1</v>
      </c>
      <c r="H906">
        <v>2</v>
      </c>
      <c r="I906" t="s">
        <v>1005</v>
      </c>
      <c r="J906" t="s">
        <v>1006</v>
      </c>
      <c r="K906" t="s">
        <v>1007</v>
      </c>
      <c r="L906">
        <v>1368</v>
      </c>
      <c r="N906">
        <v>1011</v>
      </c>
      <c r="O906" t="s">
        <v>776</v>
      </c>
      <c r="P906" t="s">
        <v>776</v>
      </c>
      <c r="Q906">
        <v>1</v>
      </c>
      <c r="W906">
        <v>0</v>
      </c>
      <c r="X906">
        <v>641541266</v>
      </c>
      <c r="Y906">
        <v>5.7499999999999996E-2</v>
      </c>
      <c r="AA906">
        <v>0</v>
      </c>
      <c r="AB906">
        <v>120.24</v>
      </c>
      <c r="AC906">
        <v>15.42</v>
      </c>
      <c r="AD906">
        <v>0</v>
      </c>
      <c r="AE906">
        <v>0</v>
      </c>
      <c r="AF906">
        <v>120.24</v>
      </c>
      <c r="AG906">
        <v>15.42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1</v>
      </c>
      <c r="AQ906">
        <v>0</v>
      </c>
      <c r="AR906">
        <v>0</v>
      </c>
      <c r="AS906" t="s">
        <v>3</v>
      </c>
      <c r="AT906">
        <v>0.04</v>
      </c>
      <c r="AU906" t="s">
        <v>348</v>
      </c>
      <c r="AV906">
        <v>0</v>
      </c>
      <c r="AW906">
        <v>2</v>
      </c>
      <c r="AX906">
        <v>47640017</v>
      </c>
      <c r="AY906">
        <v>1</v>
      </c>
      <c r="AZ906">
        <v>0</v>
      </c>
      <c r="BA906">
        <v>906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Y906*Source!I423</f>
        <v>2.0104874999999998E-2</v>
      </c>
      <c r="CY906">
        <f t="shared" ref="CY906:CY912" si="172">AB906</f>
        <v>120.24</v>
      </c>
      <c r="CZ906">
        <f t="shared" ref="CZ906:CZ912" si="173">AF906</f>
        <v>120.24</v>
      </c>
      <c r="DA906">
        <f t="shared" ref="DA906:DA912" si="174">AJ906</f>
        <v>1</v>
      </c>
      <c r="DB906">
        <f t="shared" ref="DB906:DB912" si="175">ROUND(((ROUND(AT906*CZ906,2)*1.15)*1.25),6)</f>
        <v>6.9143749999999997</v>
      </c>
      <c r="DC906">
        <f t="shared" ref="DC906:DC912" si="176">ROUND(((ROUND(AT906*AG906,2)*1.15)*1.25),6)</f>
        <v>0.89124999999999999</v>
      </c>
    </row>
    <row r="907" spans="1:107" x14ac:dyDescent="0.2">
      <c r="A907">
        <f>ROW(Source!A423)</f>
        <v>423</v>
      </c>
      <c r="B907">
        <v>47641669</v>
      </c>
      <c r="C907">
        <v>47639991</v>
      </c>
      <c r="D907">
        <v>36882159</v>
      </c>
      <c r="E907">
        <v>1</v>
      </c>
      <c r="F907">
        <v>1</v>
      </c>
      <c r="G907">
        <v>1</v>
      </c>
      <c r="H907">
        <v>2</v>
      </c>
      <c r="I907" t="s">
        <v>773</v>
      </c>
      <c r="J907" t="s">
        <v>774</v>
      </c>
      <c r="K907" t="s">
        <v>775</v>
      </c>
      <c r="L907">
        <v>1368</v>
      </c>
      <c r="N907">
        <v>1011</v>
      </c>
      <c r="O907" t="s">
        <v>776</v>
      </c>
      <c r="P907" t="s">
        <v>776</v>
      </c>
      <c r="Q907">
        <v>1</v>
      </c>
      <c r="W907">
        <v>0</v>
      </c>
      <c r="X907">
        <v>-1718674368</v>
      </c>
      <c r="Y907">
        <v>0.30187499999999995</v>
      </c>
      <c r="AA907">
        <v>0</v>
      </c>
      <c r="AB907">
        <v>111.99</v>
      </c>
      <c r="AC907">
        <v>13.5</v>
      </c>
      <c r="AD907">
        <v>0</v>
      </c>
      <c r="AE907">
        <v>0</v>
      </c>
      <c r="AF907">
        <v>111.99</v>
      </c>
      <c r="AG907">
        <v>13.5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1</v>
      </c>
      <c r="AP907">
        <v>1</v>
      </c>
      <c r="AQ907">
        <v>0</v>
      </c>
      <c r="AR907">
        <v>0</v>
      </c>
      <c r="AS907" t="s">
        <v>3</v>
      </c>
      <c r="AT907">
        <v>0.21</v>
      </c>
      <c r="AU907" t="s">
        <v>348</v>
      </c>
      <c r="AV907">
        <v>0</v>
      </c>
      <c r="AW907">
        <v>2</v>
      </c>
      <c r="AX907">
        <v>47640018</v>
      </c>
      <c r="AY907">
        <v>1</v>
      </c>
      <c r="AZ907">
        <v>0</v>
      </c>
      <c r="BA907">
        <v>907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Y907*Source!I423</f>
        <v>0.10555059374999999</v>
      </c>
      <c r="CY907">
        <f t="shared" si="172"/>
        <v>111.99</v>
      </c>
      <c r="CZ907">
        <f t="shared" si="173"/>
        <v>111.99</v>
      </c>
      <c r="DA907">
        <f t="shared" si="174"/>
        <v>1</v>
      </c>
      <c r="DB907">
        <f t="shared" si="175"/>
        <v>33.81</v>
      </c>
      <c r="DC907">
        <f t="shared" si="176"/>
        <v>4.0824999999999996</v>
      </c>
    </row>
    <row r="908" spans="1:107" x14ac:dyDescent="0.2">
      <c r="A908">
        <f>ROW(Source!A423)</f>
        <v>423</v>
      </c>
      <c r="B908">
        <v>47641669</v>
      </c>
      <c r="C908">
        <v>47639991</v>
      </c>
      <c r="D908">
        <v>36882173</v>
      </c>
      <c r="E908">
        <v>1</v>
      </c>
      <c r="F908">
        <v>1</v>
      </c>
      <c r="G908">
        <v>1</v>
      </c>
      <c r="H908">
        <v>2</v>
      </c>
      <c r="I908" t="s">
        <v>1019</v>
      </c>
      <c r="J908" t="s">
        <v>1020</v>
      </c>
      <c r="K908" t="s">
        <v>1021</v>
      </c>
      <c r="L908">
        <v>1368</v>
      </c>
      <c r="N908">
        <v>1011</v>
      </c>
      <c r="O908" t="s">
        <v>776</v>
      </c>
      <c r="P908" t="s">
        <v>776</v>
      </c>
      <c r="Q908">
        <v>1</v>
      </c>
      <c r="W908">
        <v>0</v>
      </c>
      <c r="X908">
        <v>1293516068</v>
      </c>
      <c r="Y908">
        <v>3.3924999999999992</v>
      </c>
      <c r="AA908">
        <v>0</v>
      </c>
      <c r="AB908">
        <v>175.56</v>
      </c>
      <c r="AC908">
        <v>14.4</v>
      </c>
      <c r="AD908">
        <v>0</v>
      </c>
      <c r="AE908">
        <v>0</v>
      </c>
      <c r="AF908">
        <v>175.56</v>
      </c>
      <c r="AG908">
        <v>14.4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1</v>
      </c>
      <c r="AQ908">
        <v>0</v>
      </c>
      <c r="AR908">
        <v>0</v>
      </c>
      <c r="AS908" t="s">
        <v>3</v>
      </c>
      <c r="AT908">
        <v>2.36</v>
      </c>
      <c r="AU908" t="s">
        <v>348</v>
      </c>
      <c r="AV908">
        <v>0</v>
      </c>
      <c r="AW908">
        <v>2</v>
      </c>
      <c r="AX908">
        <v>47640019</v>
      </c>
      <c r="AY908">
        <v>1</v>
      </c>
      <c r="AZ908">
        <v>0</v>
      </c>
      <c r="BA908">
        <v>908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Y908*Source!I423</f>
        <v>1.1861876249999999</v>
      </c>
      <c r="CY908">
        <f t="shared" si="172"/>
        <v>175.56</v>
      </c>
      <c r="CZ908">
        <f t="shared" si="173"/>
        <v>175.56</v>
      </c>
      <c r="DA908">
        <f t="shared" si="174"/>
        <v>1</v>
      </c>
      <c r="DB908">
        <f t="shared" si="175"/>
        <v>595.58500000000004</v>
      </c>
      <c r="DC908">
        <f t="shared" si="176"/>
        <v>48.846249999999998</v>
      </c>
    </row>
    <row r="909" spans="1:107" x14ac:dyDescent="0.2">
      <c r="A909">
        <f>ROW(Source!A423)</f>
        <v>423</v>
      </c>
      <c r="B909">
        <v>47641669</v>
      </c>
      <c r="C909">
        <v>47639991</v>
      </c>
      <c r="D909">
        <v>36882292</v>
      </c>
      <c r="E909">
        <v>1</v>
      </c>
      <c r="F909">
        <v>1</v>
      </c>
      <c r="G909">
        <v>1</v>
      </c>
      <c r="H909">
        <v>2</v>
      </c>
      <c r="I909" t="s">
        <v>1022</v>
      </c>
      <c r="J909" t="s">
        <v>1023</v>
      </c>
      <c r="K909" t="s">
        <v>1024</v>
      </c>
      <c r="L909">
        <v>1368</v>
      </c>
      <c r="N909">
        <v>1011</v>
      </c>
      <c r="O909" t="s">
        <v>776</v>
      </c>
      <c r="P909" t="s">
        <v>776</v>
      </c>
      <c r="Q909">
        <v>1</v>
      </c>
      <c r="W909">
        <v>0</v>
      </c>
      <c r="X909">
        <v>-1692889495</v>
      </c>
      <c r="Y909">
        <v>1.4231249999999998</v>
      </c>
      <c r="AA909">
        <v>0</v>
      </c>
      <c r="AB909">
        <v>0.9</v>
      </c>
      <c r="AC909">
        <v>0</v>
      </c>
      <c r="AD909">
        <v>0</v>
      </c>
      <c r="AE909">
        <v>0</v>
      </c>
      <c r="AF909">
        <v>0.9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3</v>
      </c>
      <c r="AT909">
        <v>0.99</v>
      </c>
      <c r="AU909" t="s">
        <v>348</v>
      </c>
      <c r="AV909">
        <v>0</v>
      </c>
      <c r="AW909">
        <v>2</v>
      </c>
      <c r="AX909">
        <v>47640020</v>
      </c>
      <c r="AY909">
        <v>1</v>
      </c>
      <c r="AZ909">
        <v>0</v>
      </c>
      <c r="BA909">
        <v>909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Y909*Source!I423</f>
        <v>0.49759565624999996</v>
      </c>
      <c r="CY909">
        <f t="shared" si="172"/>
        <v>0.9</v>
      </c>
      <c r="CZ909">
        <f t="shared" si="173"/>
        <v>0.9</v>
      </c>
      <c r="DA909">
        <f t="shared" si="174"/>
        <v>1</v>
      </c>
      <c r="DB909">
        <f t="shared" si="175"/>
        <v>1.2793749999999999</v>
      </c>
      <c r="DC909">
        <f t="shared" si="176"/>
        <v>0</v>
      </c>
    </row>
    <row r="910" spans="1:107" x14ac:dyDescent="0.2">
      <c r="A910">
        <f>ROW(Source!A423)</f>
        <v>423</v>
      </c>
      <c r="B910">
        <v>47641669</v>
      </c>
      <c r="C910">
        <v>47639991</v>
      </c>
      <c r="D910">
        <v>36883554</v>
      </c>
      <c r="E910">
        <v>1</v>
      </c>
      <c r="F910">
        <v>1</v>
      </c>
      <c r="G910">
        <v>1</v>
      </c>
      <c r="H910">
        <v>2</v>
      </c>
      <c r="I910" t="s">
        <v>780</v>
      </c>
      <c r="J910" t="s">
        <v>781</v>
      </c>
      <c r="K910" t="s">
        <v>782</v>
      </c>
      <c r="L910">
        <v>1368</v>
      </c>
      <c r="N910">
        <v>1011</v>
      </c>
      <c r="O910" t="s">
        <v>776</v>
      </c>
      <c r="P910" t="s">
        <v>776</v>
      </c>
      <c r="Q910">
        <v>1</v>
      </c>
      <c r="W910">
        <v>0</v>
      </c>
      <c r="X910">
        <v>1372534845</v>
      </c>
      <c r="Y910">
        <v>0.45999999999999996</v>
      </c>
      <c r="AA910">
        <v>0</v>
      </c>
      <c r="AB910">
        <v>65.709999999999994</v>
      </c>
      <c r="AC910">
        <v>11.6</v>
      </c>
      <c r="AD910">
        <v>0</v>
      </c>
      <c r="AE910">
        <v>0</v>
      </c>
      <c r="AF910">
        <v>65.709999999999994</v>
      </c>
      <c r="AG910">
        <v>11.6</v>
      </c>
      <c r="AH910">
        <v>0</v>
      </c>
      <c r="AI910">
        <v>1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1</v>
      </c>
      <c r="AQ910">
        <v>0</v>
      </c>
      <c r="AR910">
        <v>0</v>
      </c>
      <c r="AS910" t="s">
        <v>3</v>
      </c>
      <c r="AT910">
        <v>0.32</v>
      </c>
      <c r="AU910" t="s">
        <v>348</v>
      </c>
      <c r="AV910">
        <v>0</v>
      </c>
      <c r="AW910">
        <v>2</v>
      </c>
      <c r="AX910">
        <v>47640021</v>
      </c>
      <c r="AY910">
        <v>1</v>
      </c>
      <c r="AZ910">
        <v>0</v>
      </c>
      <c r="BA910">
        <v>910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Y910*Source!I423</f>
        <v>0.16083899999999998</v>
      </c>
      <c r="CY910">
        <f t="shared" si="172"/>
        <v>65.709999999999994</v>
      </c>
      <c r="CZ910">
        <f t="shared" si="173"/>
        <v>65.709999999999994</v>
      </c>
      <c r="DA910">
        <f t="shared" si="174"/>
        <v>1</v>
      </c>
      <c r="DB910">
        <f t="shared" si="175"/>
        <v>30.230625</v>
      </c>
      <c r="DC910">
        <f t="shared" si="176"/>
        <v>5.3331249999999999</v>
      </c>
    </row>
    <row r="911" spans="1:107" x14ac:dyDescent="0.2">
      <c r="A911">
        <f>ROW(Source!A423)</f>
        <v>423</v>
      </c>
      <c r="B911">
        <v>47641669</v>
      </c>
      <c r="C911">
        <v>47639991</v>
      </c>
      <c r="D911">
        <v>36883789</v>
      </c>
      <c r="E911">
        <v>1</v>
      </c>
      <c r="F911">
        <v>1</v>
      </c>
      <c r="G911">
        <v>1</v>
      </c>
      <c r="H911">
        <v>2</v>
      </c>
      <c r="I911" t="s">
        <v>783</v>
      </c>
      <c r="J911" t="s">
        <v>784</v>
      </c>
      <c r="K911" t="s">
        <v>785</v>
      </c>
      <c r="L911">
        <v>1368</v>
      </c>
      <c r="N911">
        <v>1011</v>
      </c>
      <c r="O911" t="s">
        <v>776</v>
      </c>
      <c r="P911" t="s">
        <v>776</v>
      </c>
      <c r="Q911">
        <v>1</v>
      </c>
      <c r="W911">
        <v>0</v>
      </c>
      <c r="X911">
        <v>-624296059</v>
      </c>
      <c r="Y911">
        <v>2.4149999999999996</v>
      </c>
      <c r="AA911">
        <v>0</v>
      </c>
      <c r="AB911">
        <v>1.2</v>
      </c>
      <c r="AC911">
        <v>0</v>
      </c>
      <c r="AD911">
        <v>0</v>
      </c>
      <c r="AE911">
        <v>0</v>
      </c>
      <c r="AF911">
        <v>1.2</v>
      </c>
      <c r="AG911">
        <v>0</v>
      </c>
      <c r="AH911">
        <v>0</v>
      </c>
      <c r="AI911">
        <v>1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1</v>
      </c>
      <c r="AQ911">
        <v>0</v>
      </c>
      <c r="AR911">
        <v>0</v>
      </c>
      <c r="AS911" t="s">
        <v>3</v>
      </c>
      <c r="AT911">
        <v>1.68</v>
      </c>
      <c r="AU911" t="s">
        <v>348</v>
      </c>
      <c r="AV911">
        <v>0</v>
      </c>
      <c r="AW911">
        <v>2</v>
      </c>
      <c r="AX911">
        <v>47640022</v>
      </c>
      <c r="AY911">
        <v>1</v>
      </c>
      <c r="AZ911">
        <v>0</v>
      </c>
      <c r="BA911">
        <v>911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Y911*Source!I423</f>
        <v>0.84440474999999993</v>
      </c>
      <c r="CY911">
        <f t="shared" si="172"/>
        <v>1.2</v>
      </c>
      <c r="CZ911">
        <f t="shared" si="173"/>
        <v>1.2</v>
      </c>
      <c r="DA911">
        <f t="shared" si="174"/>
        <v>1</v>
      </c>
      <c r="DB911">
        <f t="shared" si="175"/>
        <v>2.9037500000000001</v>
      </c>
      <c r="DC911">
        <f t="shared" si="176"/>
        <v>0</v>
      </c>
    </row>
    <row r="912" spans="1:107" x14ac:dyDescent="0.2">
      <c r="A912">
        <f>ROW(Source!A423)</f>
        <v>423</v>
      </c>
      <c r="B912">
        <v>47641669</v>
      </c>
      <c r="C912">
        <v>47639991</v>
      </c>
      <c r="D912">
        <v>36883836</v>
      </c>
      <c r="E912">
        <v>1</v>
      </c>
      <c r="F912">
        <v>1</v>
      </c>
      <c r="G912">
        <v>1</v>
      </c>
      <c r="H912">
        <v>2</v>
      </c>
      <c r="I912" t="s">
        <v>786</v>
      </c>
      <c r="J912" t="s">
        <v>787</v>
      </c>
      <c r="K912" t="s">
        <v>788</v>
      </c>
      <c r="L912">
        <v>1368</v>
      </c>
      <c r="N912">
        <v>1011</v>
      </c>
      <c r="O912" t="s">
        <v>776</v>
      </c>
      <c r="P912" t="s">
        <v>776</v>
      </c>
      <c r="Q912">
        <v>1</v>
      </c>
      <c r="W912">
        <v>0</v>
      </c>
      <c r="X912">
        <v>1061502546</v>
      </c>
      <c r="Y912">
        <v>0.25874999999999998</v>
      </c>
      <c r="AA912">
        <v>0</v>
      </c>
      <c r="AB912">
        <v>12.31</v>
      </c>
      <c r="AC912">
        <v>0</v>
      </c>
      <c r="AD912">
        <v>0</v>
      </c>
      <c r="AE912">
        <v>0</v>
      </c>
      <c r="AF912">
        <v>12.31</v>
      </c>
      <c r="AG912">
        <v>0</v>
      </c>
      <c r="AH912">
        <v>0</v>
      </c>
      <c r="AI912">
        <v>1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3</v>
      </c>
      <c r="AT912">
        <v>0.18</v>
      </c>
      <c r="AU912" t="s">
        <v>348</v>
      </c>
      <c r="AV912">
        <v>0</v>
      </c>
      <c r="AW912">
        <v>2</v>
      </c>
      <c r="AX912">
        <v>47640023</v>
      </c>
      <c r="AY912">
        <v>1</v>
      </c>
      <c r="AZ912">
        <v>0</v>
      </c>
      <c r="BA912">
        <v>912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Y912*Source!I423</f>
        <v>9.0471937500000002E-2</v>
      </c>
      <c r="CY912">
        <f t="shared" si="172"/>
        <v>12.31</v>
      </c>
      <c r="CZ912">
        <f t="shared" si="173"/>
        <v>12.31</v>
      </c>
      <c r="DA912">
        <f t="shared" si="174"/>
        <v>1</v>
      </c>
      <c r="DB912">
        <f t="shared" si="175"/>
        <v>3.1912500000000001</v>
      </c>
      <c r="DC912">
        <f t="shared" si="176"/>
        <v>0</v>
      </c>
    </row>
    <row r="913" spans="1:107" x14ac:dyDescent="0.2">
      <c r="A913">
        <f>ROW(Source!A423)</f>
        <v>423</v>
      </c>
      <c r="B913">
        <v>47641669</v>
      </c>
      <c r="C913">
        <v>47639991</v>
      </c>
      <c r="D913">
        <v>36800159</v>
      </c>
      <c r="E913">
        <v>1</v>
      </c>
      <c r="F913">
        <v>1</v>
      </c>
      <c r="G913">
        <v>1</v>
      </c>
      <c r="H913">
        <v>3</v>
      </c>
      <c r="I913" t="s">
        <v>789</v>
      </c>
      <c r="J913" t="s">
        <v>790</v>
      </c>
      <c r="K913" t="s">
        <v>791</v>
      </c>
      <c r="L913">
        <v>1339</v>
      </c>
      <c r="N913">
        <v>1007</v>
      </c>
      <c r="O913" t="s">
        <v>50</v>
      </c>
      <c r="P913" t="s">
        <v>50</v>
      </c>
      <c r="Q913">
        <v>1</v>
      </c>
      <c r="W913">
        <v>0</v>
      </c>
      <c r="X913">
        <v>1262771840</v>
      </c>
      <c r="Y913">
        <v>1.4</v>
      </c>
      <c r="AA913">
        <v>6.22</v>
      </c>
      <c r="AB913">
        <v>0</v>
      </c>
      <c r="AC913">
        <v>0</v>
      </c>
      <c r="AD913">
        <v>0</v>
      </c>
      <c r="AE913">
        <v>6.22</v>
      </c>
      <c r="AF913">
        <v>0</v>
      </c>
      <c r="AG913">
        <v>0</v>
      </c>
      <c r="AH913">
        <v>0</v>
      </c>
      <c r="AI913">
        <v>1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3</v>
      </c>
      <c r="AT913">
        <v>1.4</v>
      </c>
      <c r="AU913" t="s">
        <v>3</v>
      </c>
      <c r="AV913">
        <v>0</v>
      </c>
      <c r="AW913">
        <v>2</v>
      </c>
      <c r="AX913">
        <v>47640024</v>
      </c>
      <c r="AY913">
        <v>1</v>
      </c>
      <c r="AZ913">
        <v>0</v>
      </c>
      <c r="BA913">
        <v>913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Y913*Source!I423</f>
        <v>0.48951</v>
      </c>
      <c r="CY913">
        <f t="shared" ref="CY913:CY926" si="177">AA913</f>
        <v>6.22</v>
      </c>
      <c r="CZ913">
        <f t="shared" ref="CZ913:CZ926" si="178">AE913</f>
        <v>6.22</v>
      </c>
      <c r="DA913">
        <f t="shared" ref="DA913:DA926" si="179">AI913</f>
        <v>1</v>
      </c>
      <c r="DB913">
        <f t="shared" ref="DB913:DB926" si="180">ROUND(ROUND(AT913*CZ913,2),6)</f>
        <v>8.7100000000000009</v>
      </c>
      <c r="DC913">
        <f t="shared" ref="DC913:DC926" si="181">ROUND(ROUND(AT913*AG913,2),6)</f>
        <v>0</v>
      </c>
    </row>
    <row r="914" spans="1:107" x14ac:dyDescent="0.2">
      <c r="A914">
        <f>ROW(Source!A423)</f>
        <v>423</v>
      </c>
      <c r="B914">
        <v>47641669</v>
      </c>
      <c r="C914">
        <v>47639991</v>
      </c>
      <c r="D914">
        <v>36800166</v>
      </c>
      <c r="E914">
        <v>1</v>
      </c>
      <c r="F914">
        <v>1</v>
      </c>
      <c r="G914">
        <v>1</v>
      </c>
      <c r="H914">
        <v>3</v>
      </c>
      <c r="I914" t="s">
        <v>792</v>
      </c>
      <c r="J914" t="s">
        <v>793</v>
      </c>
      <c r="K914" t="s">
        <v>794</v>
      </c>
      <c r="L914">
        <v>1346</v>
      </c>
      <c r="N914">
        <v>1009</v>
      </c>
      <c r="O914" t="s">
        <v>585</v>
      </c>
      <c r="P914" t="s">
        <v>585</v>
      </c>
      <c r="Q914">
        <v>1</v>
      </c>
      <c r="W914">
        <v>0</v>
      </c>
      <c r="X914">
        <v>1721895514</v>
      </c>
      <c r="Y914">
        <v>0.42</v>
      </c>
      <c r="AA914">
        <v>6.09</v>
      </c>
      <c r="AB914">
        <v>0</v>
      </c>
      <c r="AC914">
        <v>0</v>
      </c>
      <c r="AD914">
        <v>0</v>
      </c>
      <c r="AE914">
        <v>6.09</v>
      </c>
      <c r="AF914">
        <v>0</v>
      </c>
      <c r="AG914">
        <v>0</v>
      </c>
      <c r="AH914">
        <v>0</v>
      </c>
      <c r="AI914">
        <v>1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3</v>
      </c>
      <c r="AT914">
        <v>0.42</v>
      </c>
      <c r="AU914" t="s">
        <v>3</v>
      </c>
      <c r="AV914">
        <v>0</v>
      </c>
      <c r="AW914">
        <v>2</v>
      </c>
      <c r="AX914">
        <v>47640025</v>
      </c>
      <c r="AY914">
        <v>1</v>
      </c>
      <c r="AZ914">
        <v>0</v>
      </c>
      <c r="BA914">
        <v>914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Y914*Source!I423</f>
        <v>0.14685300000000001</v>
      </c>
      <c r="CY914">
        <f t="shared" si="177"/>
        <v>6.09</v>
      </c>
      <c r="CZ914">
        <f t="shared" si="178"/>
        <v>6.09</v>
      </c>
      <c r="DA914">
        <f t="shared" si="179"/>
        <v>1</v>
      </c>
      <c r="DB914">
        <f t="shared" si="180"/>
        <v>2.56</v>
      </c>
      <c r="DC914">
        <f t="shared" si="181"/>
        <v>0</v>
      </c>
    </row>
    <row r="915" spans="1:107" x14ac:dyDescent="0.2">
      <c r="A915">
        <f>ROW(Source!A423)</f>
        <v>423</v>
      </c>
      <c r="B915">
        <v>47641669</v>
      </c>
      <c r="C915">
        <v>47639991</v>
      </c>
      <c r="D915">
        <v>36803256</v>
      </c>
      <c r="E915">
        <v>1</v>
      </c>
      <c r="F915">
        <v>1</v>
      </c>
      <c r="G915">
        <v>1</v>
      </c>
      <c r="H915">
        <v>3</v>
      </c>
      <c r="I915" t="s">
        <v>990</v>
      </c>
      <c r="J915" t="s">
        <v>991</v>
      </c>
      <c r="K915" t="s">
        <v>992</v>
      </c>
      <c r="L915">
        <v>1348</v>
      </c>
      <c r="N915">
        <v>1009</v>
      </c>
      <c r="O915" t="s">
        <v>19</v>
      </c>
      <c r="P915" t="s">
        <v>19</v>
      </c>
      <c r="Q915">
        <v>1000</v>
      </c>
      <c r="W915">
        <v>0</v>
      </c>
      <c r="X915">
        <v>-714836380</v>
      </c>
      <c r="Y915">
        <v>6.0999999999999997E-4</v>
      </c>
      <c r="AA915">
        <v>10315.01</v>
      </c>
      <c r="AB915">
        <v>0</v>
      </c>
      <c r="AC915">
        <v>0</v>
      </c>
      <c r="AD915">
        <v>0</v>
      </c>
      <c r="AE915">
        <v>10315.01</v>
      </c>
      <c r="AF915">
        <v>0</v>
      </c>
      <c r="AG915">
        <v>0</v>
      </c>
      <c r="AH915">
        <v>0</v>
      </c>
      <c r="AI915">
        <v>1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3</v>
      </c>
      <c r="AT915">
        <v>6.0999999999999997E-4</v>
      </c>
      <c r="AU915" t="s">
        <v>3</v>
      </c>
      <c r="AV915">
        <v>0</v>
      </c>
      <c r="AW915">
        <v>2</v>
      </c>
      <c r="AX915">
        <v>47640026</v>
      </c>
      <c r="AY915">
        <v>1</v>
      </c>
      <c r="AZ915">
        <v>0</v>
      </c>
      <c r="BA915">
        <v>915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Y915*Source!I423</f>
        <v>2.1328650000000001E-4</v>
      </c>
      <c r="CY915">
        <f t="shared" si="177"/>
        <v>10315.01</v>
      </c>
      <c r="CZ915">
        <f t="shared" si="178"/>
        <v>10315.01</v>
      </c>
      <c r="DA915">
        <f t="shared" si="179"/>
        <v>1</v>
      </c>
      <c r="DB915">
        <f t="shared" si="180"/>
        <v>6.29</v>
      </c>
      <c r="DC915">
        <f t="shared" si="181"/>
        <v>0</v>
      </c>
    </row>
    <row r="916" spans="1:107" x14ac:dyDescent="0.2">
      <c r="A916">
        <f>ROW(Source!A423)</f>
        <v>423</v>
      </c>
      <c r="B916">
        <v>47641669</v>
      </c>
      <c r="C916">
        <v>47639991</v>
      </c>
      <c r="D916">
        <v>36804447</v>
      </c>
      <c r="E916">
        <v>1</v>
      </c>
      <c r="F916">
        <v>1</v>
      </c>
      <c r="G916">
        <v>1</v>
      </c>
      <c r="H916">
        <v>3</v>
      </c>
      <c r="I916" t="s">
        <v>798</v>
      </c>
      <c r="J916" t="s">
        <v>799</v>
      </c>
      <c r="K916" t="s">
        <v>800</v>
      </c>
      <c r="L916">
        <v>1348</v>
      </c>
      <c r="N916">
        <v>1009</v>
      </c>
      <c r="O916" t="s">
        <v>19</v>
      </c>
      <c r="P916" t="s">
        <v>19</v>
      </c>
      <c r="Q916">
        <v>1000</v>
      </c>
      <c r="W916">
        <v>0</v>
      </c>
      <c r="X916">
        <v>-437906794</v>
      </c>
      <c r="Y916">
        <v>2.2000000000000001E-3</v>
      </c>
      <c r="AA916">
        <v>9040.01</v>
      </c>
      <c r="AB916">
        <v>0</v>
      </c>
      <c r="AC916">
        <v>0</v>
      </c>
      <c r="AD916">
        <v>0</v>
      </c>
      <c r="AE916">
        <v>9040.01</v>
      </c>
      <c r="AF916">
        <v>0</v>
      </c>
      <c r="AG916">
        <v>0</v>
      </c>
      <c r="AH916">
        <v>0</v>
      </c>
      <c r="AI916">
        <v>1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3</v>
      </c>
      <c r="AT916">
        <v>2.2000000000000001E-3</v>
      </c>
      <c r="AU916" t="s">
        <v>3</v>
      </c>
      <c r="AV916">
        <v>0</v>
      </c>
      <c r="AW916">
        <v>2</v>
      </c>
      <c r="AX916">
        <v>47640027</v>
      </c>
      <c r="AY916">
        <v>1</v>
      </c>
      <c r="AZ916">
        <v>0</v>
      </c>
      <c r="BA916">
        <v>916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Y916*Source!I423</f>
        <v>7.6923000000000009E-4</v>
      </c>
      <c r="CY916">
        <f t="shared" si="177"/>
        <v>9040.01</v>
      </c>
      <c r="CZ916">
        <f t="shared" si="178"/>
        <v>9040.01</v>
      </c>
      <c r="DA916">
        <f t="shared" si="179"/>
        <v>1</v>
      </c>
      <c r="DB916">
        <f t="shared" si="180"/>
        <v>19.89</v>
      </c>
      <c r="DC916">
        <f t="shared" si="181"/>
        <v>0</v>
      </c>
    </row>
    <row r="917" spans="1:107" x14ac:dyDescent="0.2">
      <c r="A917">
        <f>ROW(Source!A423)</f>
        <v>423</v>
      </c>
      <c r="B917">
        <v>47641669</v>
      </c>
      <c r="C917">
        <v>47639991</v>
      </c>
      <c r="D917">
        <v>36804904</v>
      </c>
      <c r="E917">
        <v>1</v>
      </c>
      <c r="F917">
        <v>1</v>
      </c>
      <c r="G917">
        <v>1</v>
      </c>
      <c r="H917">
        <v>3</v>
      </c>
      <c r="I917" t="s">
        <v>393</v>
      </c>
      <c r="J917" t="s">
        <v>395</v>
      </c>
      <c r="K917" t="s">
        <v>394</v>
      </c>
      <c r="L917">
        <v>1355</v>
      </c>
      <c r="N917">
        <v>1010</v>
      </c>
      <c r="O917" t="s">
        <v>317</v>
      </c>
      <c r="P917" t="s">
        <v>317</v>
      </c>
      <c r="Q917">
        <v>100</v>
      </c>
      <c r="W917">
        <v>0</v>
      </c>
      <c r="X917">
        <v>-1303502090</v>
      </c>
      <c r="Y917">
        <v>4.4330040000000004</v>
      </c>
      <c r="AA917">
        <v>51.4</v>
      </c>
      <c r="AB917">
        <v>0</v>
      </c>
      <c r="AC917">
        <v>0</v>
      </c>
      <c r="AD917">
        <v>0</v>
      </c>
      <c r="AE917">
        <v>51.4</v>
      </c>
      <c r="AF917">
        <v>0</v>
      </c>
      <c r="AG917">
        <v>0</v>
      </c>
      <c r="AH917">
        <v>0</v>
      </c>
      <c r="AI917">
        <v>1</v>
      </c>
      <c r="AJ917">
        <v>1</v>
      </c>
      <c r="AK917">
        <v>1</v>
      </c>
      <c r="AL917">
        <v>1</v>
      </c>
      <c r="AN917">
        <v>0</v>
      </c>
      <c r="AO917">
        <v>0</v>
      </c>
      <c r="AP917">
        <v>0</v>
      </c>
      <c r="AQ917">
        <v>0</v>
      </c>
      <c r="AR917">
        <v>0</v>
      </c>
      <c r="AS917" t="s">
        <v>3</v>
      </c>
      <c r="AT917">
        <v>4.4330040000000004</v>
      </c>
      <c r="AU917" t="s">
        <v>3</v>
      </c>
      <c r="AV917">
        <v>0</v>
      </c>
      <c r="AW917">
        <v>1</v>
      </c>
      <c r="AX917">
        <v>-1</v>
      </c>
      <c r="AY917">
        <v>0</v>
      </c>
      <c r="AZ917">
        <v>0</v>
      </c>
      <c r="BA917" t="s">
        <v>3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Y917*Source!I423</f>
        <v>1.5499998486000002</v>
      </c>
      <c r="CY917">
        <f t="shared" si="177"/>
        <v>51.4</v>
      </c>
      <c r="CZ917">
        <f t="shared" si="178"/>
        <v>51.4</v>
      </c>
      <c r="DA917">
        <f t="shared" si="179"/>
        <v>1</v>
      </c>
      <c r="DB917">
        <f t="shared" si="180"/>
        <v>227.86</v>
      </c>
      <c r="DC917">
        <f t="shared" si="181"/>
        <v>0</v>
      </c>
    </row>
    <row r="918" spans="1:107" x14ac:dyDescent="0.2">
      <c r="A918">
        <f>ROW(Source!A423)</f>
        <v>423</v>
      </c>
      <c r="B918">
        <v>47641669</v>
      </c>
      <c r="C918">
        <v>47639991</v>
      </c>
      <c r="D918">
        <v>36805527</v>
      </c>
      <c r="E918">
        <v>1</v>
      </c>
      <c r="F918">
        <v>1</v>
      </c>
      <c r="G918">
        <v>1</v>
      </c>
      <c r="H918">
        <v>3</v>
      </c>
      <c r="I918" t="s">
        <v>804</v>
      </c>
      <c r="J918" t="s">
        <v>805</v>
      </c>
      <c r="K918" t="s">
        <v>806</v>
      </c>
      <c r="L918">
        <v>1348</v>
      </c>
      <c r="N918">
        <v>1009</v>
      </c>
      <c r="O918" t="s">
        <v>19</v>
      </c>
      <c r="P918" t="s">
        <v>19</v>
      </c>
      <c r="Q918">
        <v>1000</v>
      </c>
      <c r="W918">
        <v>0</v>
      </c>
      <c r="X918">
        <v>-2116243625</v>
      </c>
      <c r="Y918">
        <v>1.4999999999999999E-4</v>
      </c>
      <c r="AA918">
        <v>37900</v>
      </c>
      <c r="AB918">
        <v>0</v>
      </c>
      <c r="AC918">
        <v>0</v>
      </c>
      <c r="AD918">
        <v>0</v>
      </c>
      <c r="AE918">
        <v>37900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1.4999999999999999E-4</v>
      </c>
      <c r="AU918" t="s">
        <v>3</v>
      </c>
      <c r="AV918">
        <v>0</v>
      </c>
      <c r="AW918">
        <v>2</v>
      </c>
      <c r="AX918">
        <v>47640028</v>
      </c>
      <c r="AY918">
        <v>1</v>
      </c>
      <c r="AZ918">
        <v>0</v>
      </c>
      <c r="BA918">
        <v>917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Y918*Source!I423</f>
        <v>5.2447499999999995E-5</v>
      </c>
      <c r="CY918">
        <f t="shared" si="177"/>
        <v>37900</v>
      </c>
      <c r="CZ918">
        <f t="shared" si="178"/>
        <v>37900</v>
      </c>
      <c r="DA918">
        <f t="shared" si="179"/>
        <v>1</v>
      </c>
      <c r="DB918">
        <f t="shared" si="180"/>
        <v>5.69</v>
      </c>
      <c r="DC918">
        <f t="shared" si="181"/>
        <v>0</v>
      </c>
    </row>
    <row r="919" spans="1:107" x14ac:dyDescent="0.2">
      <c r="A919">
        <f>ROW(Source!A423)</f>
        <v>423</v>
      </c>
      <c r="B919">
        <v>47641669</v>
      </c>
      <c r="C919">
        <v>47639991</v>
      </c>
      <c r="D919">
        <v>36823258</v>
      </c>
      <c r="E919">
        <v>1</v>
      </c>
      <c r="F919">
        <v>1</v>
      </c>
      <c r="G919">
        <v>1</v>
      </c>
      <c r="H919">
        <v>3</v>
      </c>
      <c r="I919" t="s">
        <v>1011</v>
      </c>
      <c r="J919" t="s">
        <v>1012</v>
      </c>
      <c r="K919" t="s">
        <v>1013</v>
      </c>
      <c r="L919">
        <v>1348</v>
      </c>
      <c r="N919">
        <v>1009</v>
      </c>
      <c r="O919" t="s">
        <v>19</v>
      </c>
      <c r="P919" t="s">
        <v>19</v>
      </c>
      <c r="Q919">
        <v>1000</v>
      </c>
      <c r="W919">
        <v>0</v>
      </c>
      <c r="X919">
        <v>299819930</v>
      </c>
      <c r="Y919">
        <v>1.0999999999999999E-2</v>
      </c>
      <c r="AA919">
        <v>7712</v>
      </c>
      <c r="AB919">
        <v>0</v>
      </c>
      <c r="AC919">
        <v>0</v>
      </c>
      <c r="AD919">
        <v>0</v>
      </c>
      <c r="AE919">
        <v>7712</v>
      </c>
      <c r="AF919">
        <v>0</v>
      </c>
      <c r="AG919">
        <v>0</v>
      </c>
      <c r="AH919">
        <v>0</v>
      </c>
      <c r="AI919">
        <v>1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3</v>
      </c>
      <c r="AT919">
        <v>1.0999999999999999E-2</v>
      </c>
      <c r="AU919" t="s">
        <v>3</v>
      </c>
      <c r="AV919">
        <v>0</v>
      </c>
      <c r="AW919">
        <v>2</v>
      </c>
      <c r="AX919">
        <v>47640029</v>
      </c>
      <c r="AY919">
        <v>1</v>
      </c>
      <c r="AZ919">
        <v>0</v>
      </c>
      <c r="BA919">
        <v>918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Y919*Source!I423</f>
        <v>3.84615E-3</v>
      </c>
      <c r="CY919">
        <f t="shared" si="177"/>
        <v>7712</v>
      </c>
      <c r="CZ919">
        <f t="shared" si="178"/>
        <v>7712</v>
      </c>
      <c r="DA919">
        <f t="shared" si="179"/>
        <v>1</v>
      </c>
      <c r="DB919">
        <f t="shared" si="180"/>
        <v>84.83</v>
      </c>
      <c r="DC919">
        <f t="shared" si="181"/>
        <v>0</v>
      </c>
    </row>
    <row r="920" spans="1:107" x14ac:dyDescent="0.2">
      <c r="A920">
        <f>ROW(Source!A423)</f>
        <v>423</v>
      </c>
      <c r="B920">
        <v>47641669</v>
      </c>
      <c r="C920">
        <v>47639991</v>
      </c>
      <c r="D920">
        <v>36825287</v>
      </c>
      <c r="E920">
        <v>1</v>
      </c>
      <c r="F920">
        <v>1</v>
      </c>
      <c r="G920">
        <v>1</v>
      </c>
      <c r="H920">
        <v>3</v>
      </c>
      <c r="I920" t="s">
        <v>807</v>
      </c>
      <c r="J920" t="s">
        <v>808</v>
      </c>
      <c r="K920" t="s">
        <v>809</v>
      </c>
      <c r="L920">
        <v>1302</v>
      </c>
      <c r="N920">
        <v>1003</v>
      </c>
      <c r="O920" t="s">
        <v>810</v>
      </c>
      <c r="P920" t="s">
        <v>810</v>
      </c>
      <c r="Q920">
        <v>10</v>
      </c>
      <c r="W920">
        <v>0</v>
      </c>
      <c r="X920">
        <v>-1640127157</v>
      </c>
      <c r="Y920">
        <v>1.6E-2</v>
      </c>
      <c r="AA920">
        <v>50.24</v>
      </c>
      <c r="AB920">
        <v>0</v>
      </c>
      <c r="AC920">
        <v>0</v>
      </c>
      <c r="AD920">
        <v>0</v>
      </c>
      <c r="AE920">
        <v>50.24</v>
      </c>
      <c r="AF920">
        <v>0</v>
      </c>
      <c r="AG920">
        <v>0</v>
      </c>
      <c r="AH920">
        <v>0</v>
      </c>
      <c r="AI920">
        <v>1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3</v>
      </c>
      <c r="AT920">
        <v>1.6E-2</v>
      </c>
      <c r="AU920" t="s">
        <v>3</v>
      </c>
      <c r="AV920">
        <v>0</v>
      </c>
      <c r="AW920">
        <v>2</v>
      </c>
      <c r="AX920">
        <v>47640031</v>
      </c>
      <c r="AY920">
        <v>1</v>
      </c>
      <c r="AZ920">
        <v>0</v>
      </c>
      <c r="BA920">
        <v>920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Y920*Source!I423</f>
        <v>5.5944000000000002E-3</v>
      </c>
      <c r="CY920">
        <f t="shared" si="177"/>
        <v>50.24</v>
      </c>
      <c r="CZ920">
        <f t="shared" si="178"/>
        <v>50.24</v>
      </c>
      <c r="DA920">
        <f t="shared" si="179"/>
        <v>1</v>
      </c>
      <c r="DB920">
        <f t="shared" si="180"/>
        <v>0.8</v>
      </c>
      <c r="DC920">
        <f t="shared" si="181"/>
        <v>0</v>
      </c>
    </row>
    <row r="921" spans="1:107" x14ac:dyDescent="0.2">
      <c r="A921">
        <f>ROW(Source!A423)</f>
        <v>423</v>
      </c>
      <c r="B921">
        <v>47641669</v>
      </c>
      <c r="C921">
        <v>47639991</v>
      </c>
      <c r="D921">
        <v>36825646</v>
      </c>
      <c r="E921">
        <v>1</v>
      </c>
      <c r="F921">
        <v>1</v>
      </c>
      <c r="G921">
        <v>1</v>
      </c>
      <c r="H921">
        <v>3</v>
      </c>
      <c r="I921" t="s">
        <v>811</v>
      </c>
      <c r="J921" t="s">
        <v>812</v>
      </c>
      <c r="K921" t="s">
        <v>813</v>
      </c>
      <c r="L921">
        <v>1348</v>
      </c>
      <c r="N921">
        <v>1009</v>
      </c>
      <c r="O921" t="s">
        <v>19</v>
      </c>
      <c r="P921" t="s">
        <v>19</v>
      </c>
      <c r="Q921">
        <v>1000</v>
      </c>
      <c r="W921">
        <v>0</v>
      </c>
      <c r="X921">
        <v>-1396314973</v>
      </c>
      <c r="Y921">
        <v>4.0000000000000003E-5</v>
      </c>
      <c r="AA921">
        <v>4455.2</v>
      </c>
      <c r="AB921">
        <v>0</v>
      </c>
      <c r="AC921">
        <v>0</v>
      </c>
      <c r="AD921">
        <v>0</v>
      </c>
      <c r="AE921">
        <v>4455.2</v>
      </c>
      <c r="AF921">
        <v>0</v>
      </c>
      <c r="AG921">
        <v>0</v>
      </c>
      <c r="AH921">
        <v>0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3</v>
      </c>
      <c r="AT921">
        <v>4.0000000000000003E-5</v>
      </c>
      <c r="AU921" t="s">
        <v>3</v>
      </c>
      <c r="AV921">
        <v>0</v>
      </c>
      <c r="AW921">
        <v>2</v>
      </c>
      <c r="AX921">
        <v>47640032</v>
      </c>
      <c r="AY921">
        <v>1</v>
      </c>
      <c r="AZ921">
        <v>0</v>
      </c>
      <c r="BA921">
        <v>921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Y921*Source!I423</f>
        <v>1.3986000000000001E-5</v>
      </c>
      <c r="CY921">
        <f t="shared" si="177"/>
        <v>4455.2</v>
      </c>
      <c r="CZ921">
        <f t="shared" si="178"/>
        <v>4455.2</v>
      </c>
      <c r="DA921">
        <f t="shared" si="179"/>
        <v>1</v>
      </c>
      <c r="DB921">
        <f t="shared" si="180"/>
        <v>0.18</v>
      </c>
      <c r="DC921">
        <f t="shared" si="181"/>
        <v>0</v>
      </c>
    </row>
    <row r="922" spans="1:107" x14ac:dyDescent="0.2">
      <c r="A922">
        <f>ROW(Source!A423)</f>
        <v>423</v>
      </c>
      <c r="B922">
        <v>47641669</v>
      </c>
      <c r="C922">
        <v>47639991</v>
      </c>
      <c r="D922">
        <v>36826258</v>
      </c>
      <c r="E922">
        <v>1</v>
      </c>
      <c r="F922">
        <v>1</v>
      </c>
      <c r="G922">
        <v>1</v>
      </c>
      <c r="H922">
        <v>3</v>
      </c>
      <c r="I922" t="s">
        <v>397</v>
      </c>
      <c r="J922" t="s">
        <v>400</v>
      </c>
      <c r="K922" t="s">
        <v>477</v>
      </c>
      <c r="L922">
        <v>1327</v>
      </c>
      <c r="N922">
        <v>1005</v>
      </c>
      <c r="O922" t="s">
        <v>399</v>
      </c>
      <c r="P922" t="s">
        <v>399</v>
      </c>
      <c r="Q922">
        <v>1</v>
      </c>
      <c r="W922">
        <v>0</v>
      </c>
      <c r="X922">
        <v>1854162943</v>
      </c>
      <c r="Y922">
        <v>102</v>
      </c>
      <c r="AA922">
        <v>44.59</v>
      </c>
      <c r="AB922">
        <v>0</v>
      </c>
      <c r="AC922">
        <v>0</v>
      </c>
      <c r="AD922">
        <v>0</v>
      </c>
      <c r="AE922">
        <v>44.59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0</v>
      </c>
      <c r="AP922">
        <v>0</v>
      </c>
      <c r="AQ922">
        <v>0</v>
      </c>
      <c r="AR922">
        <v>0</v>
      </c>
      <c r="AS922" t="s">
        <v>3</v>
      </c>
      <c r="AT922">
        <v>102</v>
      </c>
      <c r="AU922" t="s">
        <v>3</v>
      </c>
      <c r="AV922">
        <v>0</v>
      </c>
      <c r="AW922">
        <v>1</v>
      </c>
      <c r="AX922">
        <v>-1</v>
      </c>
      <c r="AY922">
        <v>0</v>
      </c>
      <c r="AZ922">
        <v>0</v>
      </c>
      <c r="BA922" t="s">
        <v>3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Y922*Source!I423</f>
        <v>35.664300000000004</v>
      </c>
      <c r="CY922">
        <f t="shared" si="177"/>
        <v>44.59</v>
      </c>
      <c r="CZ922">
        <f t="shared" si="178"/>
        <v>44.59</v>
      </c>
      <c r="DA922">
        <f t="shared" si="179"/>
        <v>1</v>
      </c>
      <c r="DB922">
        <f t="shared" si="180"/>
        <v>4548.18</v>
      </c>
      <c r="DC922">
        <f t="shared" si="181"/>
        <v>0</v>
      </c>
    </row>
    <row r="923" spans="1:107" x14ac:dyDescent="0.2">
      <c r="A923">
        <f>ROW(Source!A423)</f>
        <v>423</v>
      </c>
      <c r="B923">
        <v>47641669</v>
      </c>
      <c r="C923">
        <v>47639991</v>
      </c>
      <c r="D923">
        <v>36826406</v>
      </c>
      <c r="E923">
        <v>1</v>
      </c>
      <c r="F923">
        <v>1</v>
      </c>
      <c r="G923">
        <v>1</v>
      </c>
      <c r="H923">
        <v>3</v>
      </c>
      <c r="I923" t="s">
        <v>814</v>
      </c>
      <c r="J923" t="s">
        <v>815</v>
      </c>
      <c r="K923" t="s">
        <v>816</v>
      </c>
      <c r="L923">
        <v>1348</v>
      </c>
      <c r="N923">
        <v>1009</v>
      </c>
      <c r="O923" t="s">
        <v>19</v>
      </c>
      <c r="P923" t="s">
        <v>19</v>
      </c>
      <c r="Q923">
        <v>1000</v>
      </c>
      <c r="W923">
        <v>0</v>
      </c>
      <c r="X923">
        <v>900832145</v>
      </c>
      <c r="Y923">
        <v>2.97E-3</v>
      </c>
      <c r="AA923">
        <v>4920</v>
      </c>
      <c r="AB923">
        <v>0</v>
      </c>
      <c r="AC923">
        <v>0</v>
      </c>
      <c r="AD923">
        <v>0</v>
      </c>
      <c r="AE923">
        <v>4920</v>
      </c>
      <c r="AF923">
        <v>0</v>
      </c>
      <c r="AG923">
        <v>0</v>
      </c>
      <c r="AH923">
        <v>0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3</v>
      </c>
      <c r="AT923">
        <v>2.97E-3</v>
      </c>
      <c r="AU923" t="s">
        <v>3</v>
      </c>
      <c r="AV923">
        <v>0</v>
      </c>
      <c r="AW923">
        <v>2</v>
      </c>
      <c r="AX923">
        <v>47640034</v>
      </c>
      <c r="AY923">
        <v>1</v>
      </c>
      <c r="AZ923">
        <v>0</v>
      </c>
      <c r="BA923">
        <v>923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Y923*Source!I423</f>
        <v>1.0384605000000001E-3</v>
      </c>
      <c r="CY923">
        <f t="shared" si="177"/>
        <v>4920</v>
      </c>
      <c r="CZ923">
        <f t="shared" si="178"/>
        <v>4920</v>
      </c>
      <c r="DA923">
        <f t="shared" si="179"/>
        <v>1</v>
      </c>
      <c r="DB923">
        <f t="shared" si="180"/>
        <v>14.61</v>
      </c>
      <c r="DC923">
        <f t="shared" si="181"/>
        <v>0</v>
      </c>
    </row>
    <row r="924" spans="1:107" x14ac:dyDescent="0.2">
      <c r="A924">
        <f>ROW(Source!A423)</f>
        <v>423</v>
      </c>
      <c r="B924">
        <v>47641669</v>
      </c>
      <c r="C924">
        <v>47639991</v>
      </c>
      <c r="D924">
        <v>36830313</v>
      </c>
      <c r="E924">
        <v>1</v>
      </c>
      <c r="F924">
        <v>1</v>
      </c>
      <c r="G924">
        <v>1</v>
      </c>
      <c r="H924">
        <v>3</v>
      </c>
      <c r="I924" t="s">
        <v>1014</v>
      </c>
      <c r="J924" t="s">
        <v>1015</v>
      </c>
      <c r="K924" t="s">
        <v>1016</v>
      </c>
      <c r="L924">
        <v>1339</v>
      </c>
      <c r="N924">
        <v>1007</v>
      </c>
      <c r="O924" t="s">
        <v>50</v>
      </c>
      <c r="P924" t="s">
        <v>50</v>
      </c>
      <c r="Q924">
        <v>1</v>
      </c>
      <c r="W924">
        <v>0</v>
      </c>
      <c r="X924">
        <v>1283004816</v>
      </c>
      <c r="Y924">
        <v>1.2999999999999999E-3</v>
      </c>
      <c r="AA924">
        <v>1700</v>
      </c>
      <c r="AB924">
        <v>0</v>
      </c>
      <c r="AC924">
        <v>0</v>
      </c>
      <c r="AD924">
        <v>0</v>
      </c>
      <c r="AE924">
        <v>1700</v>
      </c>
      <c r="AF924">
        <v>0</v>
      </c>
      <c r="AG924">
        <v>0</v>
      </c>
      <c r="AH924">
        <v>0</v>
      </c>
      <c r="AI924">
        <v>1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3</v>
      </c>
      <c r="AT924">
        <v>1.2999999999999999E-3</v>
      </c>
      <c r="AU924" t="s">
        <v>3</v>
      </c>
      <c r="AV924">
        <v>0</v>
      </c>
      <c r="AW924">
        <v>2</v>
      </c>
      <c r="AX924">
        <v>47640035</v>
      </c>
      <c r="AY924">
        <v>1</v>
      </c>
      <c r="AZ924">
        <v>0</v>
      </c>
      <c r="BA924">
        <v>924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Y924*Source!I423</f>
        <v>4.5454499999999999E-4</v>
      </c>
      <c r="CY924">
        <f t="shared" si="177"/>
        <v>1700</v>
      </c>
      <c r="CZ924">
        <f t="shared" si="178"/>
        <v>1700</v>
      </c>
      <c r="DA924">
        <f t="shared" si="179"/>
        <v>1</v>
      </c>
      <c r="DB924">
        <f t="shared" si="180"/>
        <v>2.21</v>
      </c>
      <c r="DC924">
        <f t="shared" si="181"/>
        <v>0</v>
      </c>
    </row>
    <row r="925" spans="1:107" x14ac:dyDescent="0.2">
      <c r="A925">
        <f>ROW(Source!A423)</f>
        <v>423</v>
      </c>
      <c r="B925">
        <v>47641669</v>
      </c>
      <c r="C925">
        <v>47639991</v>
      </c>
      <c r="D925">
        <v>36837948</v>
      </c>
      <c r="E925">
        <v>1</v>
      </c>
      <c r="F925">
        <v>1</v>
      </c>
      <c r="G925">
        <v>1</v>
      </c>
      <c r="H925">
        <v>3</v>
      </c>
      <c r="I925" t="s">
        <v>817</v>
      </c>
      <c r="J925" t="s">
        <v>818</v>
      </c>
      <c r="K925" t="s">
        <v>819</v>
      </c>
      <c r="L925">
        <v>1348</v>
      </c>
      <c r="N925">
        <v>1009</v>
      </c>
      <c r="O925" t="s">
        <v>19</v>
      </c>
      <c r="P925" t="s">
        <v>19</v>
      </c>
      <c r="Q925">
        <v>1000</v>
      </c>
      <c r="W925">
        <v>0</v>
      </c>
      <c r="X925">
        <v>-1655298345</v>
      </c>
      <c r="Y925">
        <v>4.6999999999999999E-4</v>
      </c>
      <c r="AA925">
        <v>15620</v>
      </c>
      <c r="AB925">
        <v>0</v>
      </c>
      <c r="AC925">
        <v>0</v>
      </c>
      <c r="AD925">
        <v>0</v>
      </c>
      <c r="AE925">
        <v>15620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3</v>
      </c>
      <c r="AT925">
        <v>4.6999999999999999E-4</v>
      </c>
      <c r="AU925" t="s">
        <v>3</v>
      </c>
      <c r="AV925">
        <v>0</v>
      </c>
      <c r="AW925">
        <v>2</v>
      </c>
      <c r="AX925">
        <v>47640036</v>
      </c>
      <c r="AY925">
        <v>1</v>
      </c>
      <c r="AZ925">
        <v>0</v>
      </c>
      <c r="BA925">
        <v>925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Y925*Source!I423</f>
        <v>1.643355E-4</v>
      </c>
      <c r="CY925">
        <f t="shared" si="177"/>
        <v>15620</v>
      </c>
      <c r="CZ925">
        <f t="shared" si="178"/>
        <v>15620</v>
      </c>
      <c r="DA925">
        <f t="shared" si="179"/>
        <v>1</v>
      </c>
      <c r="DB925">
        <f t="shared" si="180"/>
        <v>7.34</v>
      </c>
      <c r="DC925">
        <f t="shared" si="181"/>
        <v>0</v>
      </c>
    </row>
    <row r="926" spans="1:107" x14ac:dyDescent="0.2">
      <c r="A926">
        <f>ROW(Source!A423)</f>
        <v>423</v>
      </c>
      <c r="B926">
        <v>47641669</v>
      </c>
      <c r="C926">
        <v>47639991</v>
      </c>
      <c r="D926">
        <v>36839146</v>
      </c>
      <c r="E926">
        <v>1</v>
      </c>
      <c r="F926">
        <v>1</v>
      </c>
      <c r="G926">
        <v>1</v>
      </c>
      <c r="H926">
        <v>3</v>
      </c>
      <c r="I926" t="s">
        <v>820</v>
      </c>
      <c r="J926" t="s">
        <v>821</v>
      </c>
      <c r="K926" t="s">
        <v>822</v>
      </c>
      <c r="L926">
        <v>1348</v>
      </c>
      <c r="N926">
        <v>1009</v>
      </c>
      <c r="O926" t="s">
        <v>19</v>
      </c>
      <c r="P926" t="s">
        <v>19</v>
      </c>
      <c r="Q926">
        <v>1000</v>
      </c>
      <c r="W926">
        <v>0</v>
      </c>
      <c r="X926">
        <v>-639604785</v>
      </c>
      <c r="Y926">
        <v>9.0000000000000006E-5</v>
      </c>
      <c r="AA926">
        <v>9420</v>
      </c>
      <c r="AB926">
        <v>0</v>
      </c>
      <c r="AC926">
        <v>0</v>
      </c>
      <c r="AD926">
        <v>0</v>
      </c>
      <c r="AE926">
        <v>9420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3</v>
      </c>
      <c r="AT926">
        <v>9.0000000000000006E-5</v>
      </c>
      <c r="AU926" t="s">
        <v>3</v>
      </c>
      <c r="AV926">
        <v>0</v>
      </c>
      <c r="AW926">
        <v>2</v>
      </c>
      <c r="AX926">
        <v>47640037</v>
      </c>
      <c r="AY926">
        <v>1</v>
      </c>
      <c r="AZ926">
        <v>0</v>
      </c>
      <c r="BA926">
        <v>926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Y926*Source!I423</f>
        <v>3.1468500000000005E-5</v>
      </c>
      <c r="CY926">
        <f t="shared" si="177"/>
        <v>9420</v>
      </c>
      <c r="CZ926">
        <f t="shared" si="178"/>
        <v>9420</v>
      </c>
      <c r="DA926">
        <f t="shared" si="179"/>
        <v>1</v>
      </c>
      <c r="DB926">
        <f t="shared" si="180"/>
        <v>0.85</v>
      </c>
      <c r="DC926">
        <f t="shared" si="181"/>
        <v>0</v>
      </c>
    </row>
    <row r="927" spans="1:107" x14ac:dyDescent="0.2">
      <c r="A927">
        <f>ROW(Source!A428)</f>
        <v>428</v>
      </c>
      <c r="B927">
        <v>47636896</v>
      </c>
      <c r="C927">
        <v>47640040</v>
      </c>
      <c r="D927">
        <v>37070164</v>
      </c>
      <c r="E927">
        <v>1</v>
      </c>
      <c r="F927">
        <v>1</v>
      </c>
      <c r="G927">
        <v>1</v>
      </c>
      <c r="H927">
        <v>1</v>
      </c>
      <c r="I927" t="s">
        <v>1025</v>
      </c>
      <c r="J927" t="s">
        <v>3</v>
      </c>
      <c r="K927" t="s">
        <v>1026</v>
      </c>
      <c r="L927">
        <v>1191</v>
      </c>
      <c r="N927">
        <v>1013</v>
      </c>
      <c r="O927" t="s">
        <v>770</v>
      </c>
      <c r="P927" t="s">
        <v>770</v>
      </c>
      <c r="Q927">
        <v>1</v>
      </c>
      <c r="W927">
        <v>0</v>
      </c>
      <c r="X927">
        <v>-598469600</v>
      </c>
      <c r="Y927">
        <v>16.927999999999997</v>
      </c>
      <c r="AA927">
        <v>0</v>
      </c>
      <c r="AB927">
        <v>0</v>
      </c>
      <c r="AC927">
        <v>0</v>
      </c>
      <c r="AD927">
        <v>9.2899999999999991</v>
      </c>
      <c r="AE927">
        <v>0</v>
      </c>
      <c r="AF927">
        <v>0</v>
      </c>
      <c r="AG927">
        <v>0</v>
      </c>
      <c r="AH927">
        <v>9.2899999999999991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1</v>
      </c>
      <c r="AQ927">
        <v>0</v>
      </c>
      <c r="AR927">
        <v>0</v>
      </c>
      <c r="AS927" t="s">
        <v>3</v>
      </c>
      <c r="AT927">
        <v>12.8</v>
      </c>
      <c r="AU927" t="s">
        <v>196</v>
      </c>
      <c r="AV927">
        <v>1</v>
      </c>
      <c r="AW927">
        <v>2</v>
      </c>
      <c r="AX927">
        <v>47640046</v>
      </c>
      <c r="AY927">
        <v>1</v>
      </c>
      <c r="AZ927">
        <v>0</v>
      </c>
      <c r="BA927">
        <v>927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Y927*Source!I428</f>
        <v>3.0470399999999995</v>
      </c>
      <c r="CY927">
        <f>AD927</f>
        <v>9.2899999999999991</v>
      </c>
      <c r="CZ927">
        <f>AH927</f>
        <v>9.2899999999999991</v>
      </c>
      <c r="DA927">
        <f>AL927</f>
        <v>1</v>
      </c>
      <c r="DB927">
        <f>ROUND(((ROUND(AT927*CZ927,2)*1.15)*1.15),6)</f>
        <v>157.258475</v>
      </c>
      <c r="DC927">
        <f>ROUND(((ROUND(AT927*AG927,2)*1.15)*1.15),6)</f>
        <v>0</v>
      </c>
    </row>
    <row r="928" spans="1:107" x14ac:dyDescent="0.2">
      <c r="A928">
        <f>ROW(Source!A428)</f>
        <v>428</v>
      </c>
      <c r="B928">
        <v>47636896</v>
      </c>
      <c r="C928">
        <v>47640040</v>
      </c>
      <c r="D928">
        <v>37064876</v>
      </c>
      <c r="E928">
        <v>1</v>
      </c>
      <c r="F928">
        <v>1</v>
      </c>
      <c r="G928">
        <v>1</v>
      </c>
      <c r="H928">
        <v>1</v>
      </c>
      <c r="I928" t="s">
        <v>771</v>
      </c>
      <c r="J928" t="s">
        <v>3</v>
      </c>
      <c r="K928" t="s">
        <v>772</v>
      </c>
      <c r="L928">
        <v>1191</v>
      </c>
      <c r="N928">
        <v>1013</v>
      </c>
      <c r="O928" t="s">
        <v>770</v>
      </c>
      <c r="P928" t="s">
        <v>770</v>
      </c>
      <c r="Q928">
        <v>1</v>
      </c>
      <c r="W928">
        <v>0</v>
      </c>
      <c r="X928">
        <v>-1417349443</v>
      </c>
      <c r="Y928">
        <v>0.05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3</v>
      </c>
      <c r="AT928">
        <v>0.05</v>
      </c>
      <c r="AU928" t="s">
        <v>3</v>
      </c>
      <c r="AV928">
        <v>2</v>
      </c>
      <c r="AW928">
        <v>2</v>
      </c>
      <c r="AX928">
        <v>47640047</v>
      </c>
      <c r="AY928">
        <v>1</v>
      </c>
      <c r="AZ928">
        <v>2048</v>
      </c>
      <c r="BA928">
        <v>928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Y928*Source!I428</f>
        <v>8.9999999999999993E-3</v>
      </c>
      <c r="CY928">
        <f>AD928</f>
        <v>0</v>
      </c>
      <c r="CZ928">
        <f>AH928</f>
        <v>0</v>
      </c>
      <c r="DA928">
        <f>AL928</f>
        <v>1</v>
      </c>
      <c r="DB928">
        <f>ROUND(ROUND(AT928*CZ928,2),6)</f>
        <v>0</v>
      </c>
      <c r="DC928">
        <f>ROUND(ROUND(AT928*AG928,2),6)</f>
        <v>0</v>
      </c>
    </row>
    <row r="929" spans="1:107" x14ac:dyDescent="0.2">
      <c r="A929">
        <f>ROW(Source!A428)</f>
        <v>428</v>
      </c>
      <c r="B929">
        <v>47636896</v>
      </c>
      <c r="C929">
        <v>47640040</v>
      </c>
      <c r="D929">
        <v>36883554</v>
      </c>
      <c r="E929">
        <v>1</v>
      </c>
      <c r="F929">
        <v>1</v>
      </c>
      <c r="G929">
        <v>1</v>
      </c>
      <c r="H929">
        <v>2</v>
      </c>
      <c r="I929" t="s">
        <v>780</v>
      </c>
      <c r="J929" t="s">
        <v>781</v>
      </c>
      <c r="K929" t="s">
        <v>782</v>
      </c>
      <c r="L929">
        <v>1368</v>
      </c>
      <c r="N929">
        <v>1011</v>
      </c>
      <c r="O929" t="s">
        <v>776</v>
      </c>
      <c r="P929" t="s">
        <v>776</v>
      </c>
      <c r="Q929">
        <v>1</v>
      </c>
      <c r="W929">
        <v>0</v>
      </c>
      <c r="X929">
        <v>1372534845</v>
      </c>
      <c r="Y929">
        <v>7.1874999999999994E-2</v>
      </c>
      <c r="AA929">
        <v>0</v>
      </c>
      <c r="AB929">
        <v>65.709999999999994</v>
      </c>
      <c r="AC929">
        <v>11.6</v>
      </c>
      <c r="AD929">
        <v>0</v>
      </c>
      <c r="AE929">
        <v>0</v>
      </c>
      <c r="AF929">
        <v>65.709999999999994</v>
      </c>
      <c r="AG929">
        <v>11.6</v>
      </c>
      <c r="AH929">
        <v>0</v>
      </c>
      <c r="AI929">
        <v>1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1</v>
      </c>
      <c r="AQ929">
        <v>0</v>
      </c>
      <c r="AR929">
        <v>0</v>
      </c>
      <c r="AS929" t="s">
        <v>3</v>
      </c>
      <c r="AT929">
        <v>0.05</v>
      </c>
      <c r="AU929" t="s">
        <v>348</v>
      </c>
      <c r="AV929">
        <v>0</v>
      </c>
      <c r="AW929">
        <v>2</v>
      </c>
      <c r="AX929">
        <v>47640048</v>
      </c>
      <c r="AY929">
        <v>1</v>
      </c>
      <c r="AZ929">
        <v>0</v>
      </c>
      <c r="BA929">
        <v>929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Y929*Source!I428</f>
        <v>1.2937499999999999E-2</v>
      </c>
      <c r="CY929">
        <f>AB929</f>
        <v>65.709999999999994</v>
      </c>
      <c r="CZ929">
        <f>AF929</f>
        <v>65.709999999999994</v>
      </c>
      <c r="DA929">
        <f>AJ929</f>
        <v>1</v>
      </c>
      <c r="DB929">
        <f>ROUND(((ROUND(AT929*CZ929,2)*1.15)*1.25),6)</f>
        <v>4.7293750000000001</v>
      </c>
      <c r="DC929">
        <f>ROUND(((ROUND(AT929*AG929,2)*1.15)*1.25),6)</f>
        <v>0.83374999999999999</v>
      </c>
    </row>
    <row r="930" spans="1:107" x14ac:dyDescent="0.2">
      <c r="A930">
        <f>ROW(Source!A428)</f>
        <v>428</v>
      </c>
      <c r="B930">
        <v>47636896</v>
      </c>
      <c r="C930">
        <v>47640040</v>
      </c>
      <c r="D930">
        <v>36804960</v>
      </c>
      <c r="E930">
        <v>1</v>
      </c>
      <c r="F930">
        <v>1</v>
      </c>
      <c r="G930">
        <v>1</v>
      </c>
      <c r="H930">
        <v>3</v>
      </c>
      <c r="I930" t="s">
        <v>406</v>
      </c>
      <c r="J930" t="s">
        <v>408</v>
      </c>
      <c r="K930" t="s">
        <v>407</v>
      </c>
      <c r="L930">
        <v>1348</v>
      </c>
      <c r="N930">
        <v>1009</v>
      </c>
      <c r="O930" t="s">
        <v>19</v>
      </c>
      <c r="P930" t="s">
        <v>19</v>
      </c>
      <c r="Q930">
        <v>1000</v>
      </c>
      <c r="W930">
        <v>0</v>
      </c>
      <c r="X930">
        <v>1885511416</v>
      </c>
      <c r="Y930">
        <v>7.5000000000000002E-4</v>
      </c>
      <c r="AA930">
        <v>16709.810000000001</v>
      </c>
      <c r="AB930">
        <v>0</v>
      </c>
      <c r="AC930">
        <v>0</v>
      </c>
      <c r="AD930">
        <v>0</v>
      </c>
      <c r="AE930">
        <v>16709.810000000001</v>
      </c>
      <c r="AF930">
        <v>0</v>
      </c>
      <c r="AG930">
        <v>0</v>
      </c>
      <c r="AH930">
        <v>0</v>
      </c>
      <c r="AI930">
        <v>1</v>
      </c>
      <c r="AJ930">
        <v>1</v>
      </c>
      <c r="AK930">
        <v>1</v>
      </c>
      <c r="AL930">
        <v>1</v>
      </c>
      <c r="AN930">
        <v>0</v>
      </c>
      <c r="AO930">
        <v>0</v>
      </c>
      <c r="AP930">
        <v>0</v>
      </c>
      <c r="AQ930">
        <v>0</v>
      </c>
      <c r="AR930">
        <v>0</v>
      </c>
      <c r="AS930" t="s">
        <v>3</v>
      </c>
      <c r="AT930">
        <v>7.5000000000000002E-4</v>
      </c>
      <c r="AU930" t="s">
        <v>3</v>
      </c>
      <c r="AV930">
        <v>0</v>
      </c>
      <c r="AW930">
        <v>1</v>
      </c>
      <c r="AX930">
        <v>-1</v>
      </c>
      <c r="AY930">
        <v>0</v>
      </c>
      <c r="AZ930">
        <v>0</v>
      </c>
      <c r="BA930" t="s">
        <v>3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Y930*Source!I428</f>
        <v>1.35E-4</v>
      </c>
      <c r="CY930">
        <f>AA930</f>
        <v>16709.810000000001</v>
      </c>
      <c r="CZ930">
        <f>AE930</f>
        <v>16709.810000000001</v>
      </c>
      <c r="DA930">
        <f>AI930</f>
        <v>1</v>
      </c>
      <c r="DB930">
        <f>ROUND(ROUND(AT930*CZ930,2),6)</f>
        <v>12.53</v>
      </c>
      <c r="DC930">
        <f>ROUND(ROUND(AT930*AG930,2),6)</f>
        <v>0</v>
      </c>
    </row>
    <row r="931" spans="1:107" x14ac:dyDescent="0.2">
      <c r="A931">
        <f>ROW(Source!A428)</f>
        <v>428</v>
      </c>
      <c r="B931">
        <v>47636896</v>
      </c>
      <c r="C931">
        <v>47640040</v>
      </c>
      <c r="D931">
        <v>36823296</v>
      </c>
      <c r="E931">
        <v>1</v>
      </c>
      <c r="F931">
        <v>1</v>
      </c>
      <c r="G931">
        <v>1</v>
      </c>
      <c r="H931">
        <v>3</v>
      </c>
      <c r="I931" t="s">
        <v>410</v>
      </c>
      <c r="J931" t="s">
        <v>412</v>
      </c>
      <c r="K931" t="s">
        <v>411</v>
      </c>
      <c r="L931">
        <v>1348</v>
      </c>
      <c r="N931">
        <v>1009</v>
      </c>
      <c r="O931" t="s">
        <v>19</v>
      </c>
      <c r="P931" t="s">
        <v>19</v>
      </c>
      <c r="Q931">
        <v>1000</v>
      </c>
      <c r="W931">
        <v>0</v>
      </c>
      <c r="X931">
        <v>-811576021</v>
      </c>
      <c r="Y931">
        <v>0.04</v>
      </c>
      <c r="AA931">
        <v>6820</v>
      </c>
      <c r="AB931">
        <v>0</v>
      </c>
      <c r="AC931">
        <v>0</v>
      </c>
      <c r="AD931">
        <v>0</v>
      </c>
      <c r="AE931">
        <v>6820</v>
      </c>
      <c r="AF931">
        <v>0</v>
      </c>
      <c r="AG931">
        <v>0</v>
      </c>
      <c r="AH931">
        <v>0</v>
      </c>
      <c r="AI931">
        <v>1</v>
      </c>
      <c r="AJ931">
        <v>1</v>
      </c>
      <c r="AK931">
        <v>1</v>
      </c>
      <c r="AL931">
        <v>1</v>
      </c>
      <c r="AN931">
        <v>0</v>
      </c>
      <c r="AO931">
        <v>0</v>
      </c>
      <c r="AP931">
        <v>0</v>
      </c>
      <c r="AQ931">
        <v>0</v>
      </c>
      <c r="AR931">
        <v>0</v>
      </c>
      <c r="AS931" t="s">
        <v>3</v>
      </c>
      <c r="AT931">
        <v>0.04</v>
      </c>
      <c r="AU931" t="s">
        <v>3</v>
      </c>
      <c r="AV931">
        <v>0</v>
      </c>
      <c r="AW931">
        <v>1</v>
      </c>
      <c r="AX931">
        <v>-1</v>
      </c>
      <c r="AY931">
        <v>0</v>
      </c>
      <c r="AZ931">
        <v>0</v>
      </c>
      <c r="BA931" t="s">
        <v>3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Y931*Source!I428</f>
        <v>7.1999999999999998E-3</v>
      </c>
      <c r="CY931">
        <f>AA931</f>
        <v>6820</v>
      </c>
      <c r="CZ931">
        <f>AE931</f>
        <v>6820</v>
      </c>
      <c r="DA931">
        <f>AI931</f>
        <v>1</v>
      </c>
      <c r="DB931">
        <f>ROUND(ROUND(AT931*CZ931,2),6)</f>
        <v>272.8</v>
      </c>
      <c r="DC931">
        <f>ROUND(ROUND(AT931*AG931,2),6)</f>
        <v>0</v>
      </c>
    </row>
    <row r="932" spans="1:107" x14ac:dyDescent="0.2">
      <c r="A932">
        <f>ROW(Source!A429)</f>
        <v>429</v>
      </c>
      <c r="B932">
        <v>47641669</v>
      </c>
      <c r="C932">
        <v>47640040</v>
      </c>
      <c r="D932">
        <v>37070164</v>
      </c>
      <c r="E932">
        <v>1</v>
      </c>
      <c r="F932">
        <v>1</v>
      </c>
      <c r="G932">
        <v>1</v>
      </c>
      <c r="H932">
        <v>1</v>
      </c>
      <c r="I932" t="s">
        <v>1025</v>
      </c>
      <c r="J932" t="s">
        <v>3</v>
      </c>
      <c r="K932" t="s">
        <v>1026</v>
      </c>
      <c r="L932">
        <v>1191</v>
      </c>
      <c r="N932">
        <v>1013</v>
      </c>
      <c r="O932" t="s">
        <v>770</v>
      </c>
      <c r="P932" t="s">
        <v>770</v>
      </c>
      <c r="Q932">
        <v>1</v>
      </c>
      <c r="W932">
        <v>0</v>
      </c>
      <c r="X932">
        <v>-598469600</v>
      </c>
      <c r="Y932">
        <v>16.927999999999997</v>
      </c>
      <c r="AA932">
        <v>0</v>
      </c>
      <c r="AB932">
        <v>0</v>
      </c>
      <c r="AC932">
        <v>0</v>
      </c>
      <c r="AD932">
        <v>9.2899999999999991</v>
      </c>
      <c r="AE932">
        <v>0</v>
      </c>
      <c r="AF932">
        <v>0</v>
      </c>
      <c r="AG932">
        <v>0</v>
      </c>
      <c r="AH932">
        <v>9.2899999999999991</v>
      </c>
      <c r="AI932">
        <v>1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1</v>
      </c>
      <c r="AQ932">
        <v>0</v>
      </c>
      <c r="AR932">
        <v>0</v>
      </c>
      <c r="AS932" t="s">
        <v>3</v>
      </c>
      <c r="AT932">
        <v>12.8</v>
      </c>
      <c r="AU932" t="s">
        <v>196</v>
      </c>
      <c r="AV932">
        <v>1</v>
      </c>
      <c r="AW932">
        <v>2</v>
      </c>
      <c r="AX932">
        <v>47640046</v>
      </c>
      <c r="AY932">
        <v>1</v>
      </c>
      <c r="AZ932">
        <v>0</v>
      </c>
      <c r="BA932">
        <v>933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Y932*Source!I429</f>
        <v>3.0470399999999995</v>
      </c>
      <c r="CY932">
        <f>AD932</f>
        <v>9.2899999999999991</v>
      </c>
      <c r="CZ932">
        <f>AH932</f>
        <v>9.2899999999999991</v>
      </c>
      <c r="DA932">
        <f>AL932</f>
        <v>1</v>
      </c>
      <c r="DB932">
        <f>ROUND(((ROUND(AT932*CZ932,2)*1.15)*1.15),6)</f>
        <v>157.258475</v>
      </c>
      <c r="DC932">
        <f>ROUND(((ROUND(AT932*AG932,2)*1.15)*1.15),6)</f>
        <v>0</v>
      </c>
    </row>
    <row r="933" spans="1:107" x14ac:dyDescent="0.2">
      <c r="A933">
        <f>ROW(Source!A429)</f>
        <v>429</v>
      </c>
      <c r="B933">
        <v>47641669</v>
      </c>
      <c r="C933">
        <v>47640040</v>
      </c>
      <c r="D933">
        <v>37064876</v>
      </c>
      <c r="E933">
        <v>1</v>
      </c>
      <c r="F933">
        <v>1</v>
      </c>
      <c r="G933">
        <v>1</v>
      </c>
      <c r="H933">
        <v>1</v>
      </c>
      <c r="I933" t="s">
        <v>771</v>
      </c>
      <c r="J933" t="s">
        <v>3</v>
      </c>
      <c r="K933" t="s">
        <v>772</v>
      </c>
      <c r="L933">
        <v>1191</v>
      </c>
      <c r="N933">
        <v>1013</v>
      </c>
      <c r="O933" t="s">
        <v>770</v>
      </c>
      <c r="P933" t="s">
        <v>770</v>
      </c>
      <c r="Q933">
        <v>1</v>
      </c>
      <c r="W933">
        <v>0</v>
      </c>
      <c r="X933">
        <v>-1417349443</v>
      </c>
      <c r="Y933">
        <v>0.05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1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3</v>
      </c>
      <c r="AT933">
        <v>0.05</v>
      </c>
      <c r="AU933" t="s">
        <v>3</v>
      </c>
      <c r="AV933">
        <v>2</v>
      </c>
      <c r="AW933">
        <v>2</v>
      </c>
      <c r="AX933">
        <v>47640047</v>
      </c>
      <c r="AY933">
        <v>1</v>
      </c>
      <c r="AZ933">
        <v>2048</v>
      </c>
      <c r="BA933">
        <v>934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Y933*Source!I429</f>
        <v>8.9999999999999993E-3</v>
      </c>
      <c r="CY933">
        <f>AD933</f>
        <v>0</v>
      </c>
      <c r="CZ933">
        <f>AH933</f>
        <v>0</v>
      </c>
      <c r="DA933">
        <f>AL933</f>
        <v>1</v>
      </c>
      <c r="DB933">
        <f>ROUND(ROUND(AT933*CZ933,2),6)</f>
        <v>0</v>
      </c>
      <c r="DC933">
        <f>ROUND(ROUND(AT933*AG933,2),6)</f>
        <v>0</v>
      </c>
    </row>
    <row r="934" spans="1:107" x14ac:dyDescent="0.2">
      <c r="A934">
        <f>ROW(Source!A429)</f>
        <v>429</v>
      </c>
      <c r="B934">
        <v>47641669</v>
      </c>
      <c r="C934">
        <v>47640040</v>
      </c>
      <c r="D934">
        <v>36883554</v>
      </c>
      <c r="E934">
        <v>1</v>
      </c>
      <c r="F934">
        <v>1</v>
      </c>
      <c r="G934">
        <v>1</v>
      </c>
      <c r="H934">
        <v>2</v>
      </c>
      <c r="I934" t="s">
        <v>780</v>
      </c>
      <c r="J934" t="s">
        <v>781</v>
      </c>
      <c r="K934" t="s">
        <v>782</v>
      </c>
      <c r="L934">
        <v>1368</v>
      </c>
      <c r="N934">
        <v>1011</v>
      </c>
      <c r="O934" t="s">
        <v>776</v>
      </c>
      <c r="P934" t="s">
        <v>776</v>
      </c>
      <c r="Q934">
        <v>1</v>
      </c>
      <c r="W934">
        <v>0</v>
      </c>
      <c r="X934">
        <v>1372534845</v>
      </c>
      <c r="Y934">
        <v>7.1874999999999994E-2</v>
      </c>
      <c r="AA934">
        <v>0</v>
      </c>
      <c r="AB934">
        <v>65.709999999999994</v>
      </c>
      <c r="AC934">
        <v>11.6</v>
      </c>
      <c r="AD934">
        <v>0</v>
      </c>
      <c r="AE934">
        <v>0</v>
      </c>
      <c r="AF934">
        <v>65.709999999999994</v>
      </c>
      <c r="AG934">
        <v>11.6</v>
      </c>
      <c r="AH934">
        <v>0</v>
      </c>
      <c r="AI934">
        <v>1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1</v>
      </c>
      <c r="AQ934">
        <v>0</v>
      </c>
      <c r="AR934">
        <v>0</v>
      </c>
      <c r="AS934" t="s">
        <v>3</v>
      </c>
      <c r="AT934">
        <v>0.05</v>
      </c>
      <c r="AU934" t="s">
        <v>348</v>
      </c>
      <c r="AV934">
        <v>0</v>
      </c>
      <c r="AW934">
        <v>2</v>
      </c>
      <c r="AX934">
        <v>47640048</v>
      </c>
      <c r="AY934">
        <v>1</v>
      </c>
      <c r="AZ934">
        <v>0</v>
      </c>
      <c r="BA934">
        <v>935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Y934*Source!I429</f>
        <v>1.2937499999999999E-2</v>
      </c>
      <c r="CY934">
        <f>AB934</f>
        <v>65.709999999999994</v>
      </c>
      <c r="CZ934">
        <f>AF934</f>
        <v>65.709999999999994</v>
      </c>
      <c r="DA934">
        <f>AJ934</f>
        <v>1</v>
      </c>
      <c r="DB934">
        <f>ROUND(((ROUND(AT934*CZ934,2)*1.15)*1.25),6)</f>
        <v>4.7293750000000001</v>
      </c>
      <c r="DC934">
        <f>ROUND(((ROUND(AT934*AG934,2)*1.15)*1.25),6)</f>
        <v>0.83374999999999999</v>
      </c>
    </row>
    <row r="935" spans="1:107" x14ac:dyDescent="0.2">
      <c r="A935">
        <f>ROW(Source!A429)</f>
        <v>429</v>
      </c>
      <c r="B935">
        <v>47641669</v>
      </c>
      <c r="C935">
        <v>47640040</v>
      </c>
      <c r="D935">
        <v>36804960</v>
      </c>
      <c r="E935">
        <v>1</v>
      </c>
      <c r="F935">
        <v>1</v>
      </c>
      <c r="G935">
        <v>1</v>
      </c>
      <c r="H935">
        <v>3</v>
      </c>
      <c r="I935" t="s">
        <v>406</v>
      </c>
      <c r="J935" t="s">
        <v>408</v>
      </c>
      <c r="K935" t="s">
        <v>407</v>
      </c>
      <c r="L935">
        <v>1348</v>
      </c>
      <c r="N935">
        <v>1009</v>
      </c>
      <c r="O935" t="s">
        <v>19</v>
      </c>
      <c r="P935" t="s">
        <v>19</v>
      </c>
      <c r="Q935">
        <v>1000</v>
      </c>
      <c r="W935">
        <v>0</v>
      </c>
      <c r="X935">
        <v>1885511416</v>
      </c>
      <c r="Y935">
        <v>7.5000000000000002E-4</v>
      </c>
      <c r="AA935">
        <v>16709.810000000001</v>
      </c>
      <c r="AB935">
        <v>0</v>
      </c>
      <c r="AC935">
        <v>0</v>
      </c>
      <c r="AD935">
        <v>0</v>
      </c>
      <c r="AE935">
        <v>16709.810000000001</v>
      </c>
      <c r="AF935">
        <v>0</v>
      </c>
      <c r="AG935">
        <v>0</v>
      </c>
      <c r="AH935">
        <v>0</v>
      </c>
      <c r="AI935">
        <v>1</v>
      </c>
      <c r="AJ935">
        <v>1</v>
      </c>
      <c r="AK935">
        <v>1</v>
      </c>
      <c r="AL935">
        <v>1</v>
      </c>
      <c r="AN935">
        <v>0</v>
      </c>
      <c r="AO935">
        <v>0</v>
      </c>
      <c r="AP935">
        <v>0</v>
      </c>
      <c r="AQ935">
        <v>0</v>
      </c>
      <c r="AR935">
        <v>0</v>
      </c>
      <c r="AS935" t="s">
        <v>3</v>
      </c>
      <c r="AT935">
        <v>7.5000000000000002E-4</v>
      </c>
      <c r="AU935" t="s">
        <v>3</v>
      </c>
      <c r="AV935">
        <v>0</v>
      </c>
      <c r="AW935">
        <v>1</v>
      </c>
      <c r="AX935">
        <v>-1</v>
      </c>
      <c r="AY935">
        <v>0</v>
      </c>
      <c r="AZ935">
        <v>0</v>
      </c>
      <c r="BA935" t="s">
        <v>3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Y935*Source!I429</f>
        <v>1.35E-4</v>
      </c>
      <c r="CY935">
        <f>AA935</f>
        <v>16709.810000000001</v>
      </c>
      <c r="CZ935">
        <f>AE935</f>
        <v>16709.810000000001</v>
      </c>
      <c r="DA935">
        <f>AI935</f>
        <v>1</v>
      </c>
      <c r="DB935">
        <f t="shared" ref="DB935:DB952" si="182">ROUND(ROUND(AT935*CZ935,2),6)</f>
        <v>12.53</v>
      </c>
      <c r="DC935">
        <f t="shared" ref="DC935:DC952" si="183">ROUND(ROUND(AT935*AG935,2),6)</f>
        <v>0</v>
      </c>
    </row>
    <row r="936" spans="1:107" x14ac:dyDescent="0.2">
      <c r="A936">
        <f>ROW(Source!A429)</f>
        <v>429</v>
      </c>
      <c r="B936">
        <v>47641669</v>
      </c>
      <c r="C936">
        <v>47640040</v>
      </c>
      <c r="D936">
        <v>36823296</v>
      </c>
      <c r="E936">
        <v>1</v>
      </c>
      <c r="F936">
        <v>1</v>
      </c>
      <c r="G936">
        <v>1</v>
      </c>
      <c r="H936">
        <v>3</v>
      </c>
      <c r="I936" t="s">
        <v>410</v>
      </c>
      <c r="J936" t="s">
        <v>412</v>
      </c>
      <c r="K936" t="s">
        <v>411</v>
      </c>
      <c r="L936">
        <v>1348</v>
      </c>
      <c r="N936">
        <v>1009</v>
      </c>
      <c r="O936" t="s">
        <v>19</v>
      </c>
      <c r="P936" t="s">
        <v>19</v>
      </c>
      <c r="Q936">
        <v>1000</v>
      </c>
      <c r="W936">
        <v>0</v>
      </c>
      <c r="X936">
        <v>-811576021</v>
      </c>
      <c r="Y936">
        <v>0.04</v>
      </c>
      <c r="AA936">
        <v>6820</v>
      </c>
      <c r="AB936">
        <v>0</v>
      </c>
      <c r="AC936">
        <v>0</v>
      </c>
      <c r="AD936">
        <v>0</v>
      </c>
      <c r="AE936">
        <v>6820</v>
      </c>
      <c r="AF936">
        <v>0</v>
      </c>
      <c r="AG936">
        <v>0</v>
      </c>
      <c r="AH936">
        <v>0</v>
      </c>
      <c r="AI936">
        <v>1</v>
      </c>
      <c r="AJ936">
        <v>1</v>
      </c>
      <c r="AK936">
        <v>1</v>
      </c>
      <c r="AL936">
        <v>1</v>
      </c>
      <c r="AN936">
        <v>0</v>
      </c>
      <c r="AO936">
        <v>0</v>
      </c>
      <c r="AP936">
        <v>0</v>
      </c>
      <c r="AQ936">
        <v>0</v>
      </c>
      <c r="AR936">
        <v>0</v>
      </c>
      <c r="AS936" t="s">
        <v>3</v>
      </c>
      <c r="AT936">
        <v>0.04</v>
      </c>
      <c r="AU936" t="s">
        <v>3</v>
      </c>
      <c r="AV936">
        <v>0</v>
      </c>
      <c r="AW936">
        <v>1</v>
      </c>
      <c r="AX936">
        <v>-1</v>
      </c>
      <c r="AY936">
        <v>0</v>
      </c>
      <c r="AZ936">
        <v>0</v>
      </c>
      <c r="BA936" t="s">
        <v>3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Y936*Source!I429</f>
        <v>7.1999999999999998E-3</v>
      </c>
      <c r="CY936">
        <f>AA936</f>
        <v>6820</v>
      </c>
      <c r="CZ936">
        <f>AE936</f>
        <v>6820</v>
      </c>
      <c r="DA936">
        <f>AI936</f>
        <v>1</v>
      </c>
      <c r="DB936">
        <f t="shared" si="182"/>
        <v>272.8</v>
      </c>
      <c r="DC936">
        <f t="shared" si="183"/>
        <v>0</v>
      </c>
    </row>
    <row r="937" spans="1:107" x14ac:dyDescent="0.2">
      <c r="A937">
        <f>ROW(Source!A434)</f>
        <v>434</v>
      </c>
      <c r="B937">
        <v>47636896</v>
      </c>
      <c r="C937">
        <v>47640149</v>
      </c>
      <c r="D937">
        <v>37065248</v>
      </c>
      <c r="E937">
        <v>1</v>
      </c>
      <c r="F937">
        <v>1</v>
      </c>
      <c r="G937">
        <v>1</v>
      </c>
      <c r="H937">
        <v>1</v>
      </c>
      <c r="I937" t="s">
        <v>768</v>
      </c>
      <c r="J937" t="s">
        <v>3</v>
      </c>
      <c r="K937" t="s">
        <v>769</v>
      </c>
      <c r="L937">
        <v>1191</v>
      </c>
      <c r="N937">
        <v>1013</v>
      </c>
      <c r="O937" t="s">
        <v>770</v>
      </c>
      <c r="P937" t="s">
        <v>770</v>
      </c>
      <c r="Q937">
        <v>1</v>
      </c>
      <c r="W937">
        <v>0</v>
      </c>
      <c r="X937">
        <v>-400197608</v>
      </c>
      <c r="Y937">
        <v>112.75</v>
      </c>
      <c r="AA937">
        <v>0</v>
      </c>
      <c r="AB937">
        <v>0</v>
      </c>
      <c r="AC937">
        <v>0</v>
      </c>
      <c r="AD937">
        <v>8.5299999999999994</v>
      </c>
      <c r="AE937">
        <v>0</v>
      </c>
      <c r="AF937">
        <v>0</v>
      </c>
      <c r="AG937">
        <v>0</v>
      </c>
      <c r="AH937">
        <v>8.5299999999999994</v>
      </c>
      <c r="AI937">
        <v>1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3</v>
      </c>
      <c r="AT937">
        <v>112.75</v>
      </c>
      <c r="AU937" t="s">
        <v>3</v>
      </c>
      <c r="AV937">
        <v>1</v>
      </c>
      <c r="AW937">
        <v>2</v>
      </c>
      <c r="AX937">
        <v>47640150</v>
      </c>
      <c r="AY937">
        <v>1</v>
      </c>
      <c r="AZ937">
        <v>0</v>
      </c>
      <c r="BA937">
        <v>939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Y937*Source!I434</f>
        <v>13.53</v>
      </c>
      <c r="CY937">
        <f>AD937</f>
        <v>8.5299999999999994</v>
      </c>
      <c r="CZ937">
        <f>AH937</f>
        <v>8.5299999999999994</v>
      </c>
      <c r="DA937">
        <f>AL937</f>
        <v>1</v>
      </c>
      <c r="DB937">
        <f t="shared" si="182"/>
        <v>961.76</v>
      </c>
      <c r="DC937">
        <f t="shared" si="183"/>
        <v>0</v>
      </c>
    </row>
    <row r="938" spans="1:107" x14ac:dyDescent="0.2">
      <c r="A938">
        <f>ROW(Source!A434)</f>
        <v>434</v>
      </c>
      <c r="B938">
        <v>47636896</v>
      </c>
      <c r="C938">
        <v>47640149</v>
      </c>
      <c r="D938">
        <v>37064876</v>
      </c>
      <c r="E938">
        <v>1</v>
      </c>
      <c r="F938">
        <v>1</v>
      </c>
      <c r="G938">
        <v>1</v>
      </c>
      <c r="H938">
        <v>1</v>
      </c>
      <c r="I938" t="s">
        <v>771</v>
      </c>
      <c r="J938" t="s">
        <v>3</v>
      </c>
      <c r="K938" t="s">
        <v>772</v>
      </c>
      <c r="L938">
        <v>1191</v>
      </c>
      <c r="N938">
        <v>1013</v>
      </c>
      <c r="O938" t="s">
        <v>770</v>
      </c>
      <c r="P938" t="s">
        <v>770</v>
      </c>
      <c r="Q938">
        <v>1</v>
      </c>
      <c r="W938">
        <v>0</v>
      </c>
      <c r="X938">
        <v>-1417349443</v>
      </c>
      <c r="Y938">
        <v>0.27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3</v>
      </c>
      <c r="AT938">
        <v>0.27</v>
      </c>
      <c r="AU938" t="s">
        <v>3</v>
      </c>
      <c r="AV938">
        <v>2</v>
      </c>
      <c r="AW938">
        <v>2</v>
      </c>
      <c r="AX938">
        <v>47640151</v>
      </c>
      <c r="AY938">
        <v>1</v>
      </c>
      <c r="AZ938">
        <v>0</v>
      </c>
      <c r="BA938">
        <v>940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Y938*Source!I434</f>
        <v>3.2399999999999998E-2</v>
      </c>
      <c r="CY938">
        <f>AD938</f>
        <v>0</v>
      </c>
      <c r="CZ938">
        <f>AH938</f>
        <v>0</v>
      </c>
      <c r="DA938">
        <f>AL938</f>
        <v>1</v>
      </c>
      <c r="DB938">
        <f t="shared" si="182"/>
        <v>0</v>
      </c>
      <c r="DC938">
        <f t="shared" si="183"/>
        <v>0</v>
      </c>
    </row>
    <row r="939" spans="1:107" x14ac:dyDescent="0.2">
      <c r="A939">
        <f>ROW(Source!A434)</f>
        <v>434</v>
      </c>
      <c r="B939">
        <v>47636896</v>
      </c>
      <c r="C939">
        <v>47640149</v>
      </c>
      <c r="D939">
        <v>36882057</v>
      </c>
      <c r="E939">
        <v>1</v>
      </c>
      <c r="F939">
        <v>1</v>
      </c>
      <c r="G939">
        <v>1</v>
      </c>
      <c r="H939">
        <v>2</v>
      </c>
      <c r="I939" t="s">
        <v>825</v>
      </c>
      <c r="J939" t="s">
        <v>826</v>
      </c>
      <c r="K939" t="s">
        <v>827</v>
      </c>
      <c r="L939">
        <v>1368</v>
      </c>
      <c r="N939">
        <v>1011</v>
      </c>
      <c r="O939" t="s">
        <v>776</v>
      </c>
      <c r="P939" t="s">
        <v>776</v>
      </c>
      <c r="Q939">
        <v>1</v>
      </c>
      <c r="W939">
        <v>0</v>
      </c>
      <c r="X939">
        <v>-1460065968</v>
      </c>
      <c r="Y939">
        <v>0.2</v>
      </c>
      <c r="AA939">
        <v>0</v>
      </c>
      <c r="AB939">
        <v>86.4</v>
      </c>
      <c r="AC939">
        <v>13.5</v>
      </c>
      <c r="AD939">
        <v>0</v>
      </c>
      <c r="AE939">
        <v>0</v>
      </c>
      <c r="AF939">
        <v>86.4</v>
      </c>
      <c r="AG939">
        <v>13.5</v>
      </c>
      <c r="AH939">
        <v>0</v>
      </c>
      <c r="AI939">
        <v>1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3</v>
      </c>
      <c r="AT939">
        <v>0.2</v>
      </c>
      <c r="AU939" t="s">
        <v>3</v>
      </c>
      <c r="AV939">
        <v>0</v>
      </c>
      <c r="AW939">
        <v>2</v>
      </c>
      <c r="AX939">
        <v>47640152</v>
      </c>
      <c r="AY939">
        <v>1</v>
      </c>
      <c r="AZ939">
        <v>0</v>
      </c>
      <c r="BA939">
        <v>941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Y939*Source!I434</f>
        <v>2.4E-2</v>
      </c>
      <c r="CY939">
        <f>AB939</f>
        <v>86.4</v>
      </c>
      <c r="CZ939">
        <f>AF939</f>
        <v>86.4</v>
      </c>
      <c r="DA939">
        <f>AJ939</f>
        <v>1</v>
      </c>
      <c r="DB939">
        <f t="shared" si="182"/>
        <v>17.28</v>
      </c>
      <c r="DC939">
        <f t="shared" si="183"/>
        <v>2.7</v>
      </c>
    </row>
    <row r="940" spans="1:107" x14ac:dyDescent="0.2">
      <c r="A940">
        <f>ROW(Source!A434)</f>
        <v>434</v>
      </c>
      <c r="B940">
        <v>47636896</v>
      </c>
      <c r="C940">
        <v>47640149</v>
      </c>
      <c r="D940">
        <v>36883554</v>
      </c>
      <c r="E940">
        <v>1</v>
      </c>
      <c r="F940">
        <v>1</v>
      </c>
      <c r="G940">
        <v>1</v>
      </c>
      <c r="H940">
        <v>2</v>
      </c>
      <c r="I940" t="s">
        <v>780</v>
      </c>
      <c r="J940" t="s">
        <v>781</v>
      </c>
      <c r="K940" t="s">
        <v>782</v>
      </c>
      <c r="L940">
        <v>1368</v>
      </c>
      <c r="N940">
        <v>1011</v>
      </c>
      <c r="O940" t="s">
        <v>776</v>
      </c>
      <c r="P940" t="s">
        <v>776</v>
      </c>
      <c r="Q940">
        <v>1</v>
      </c>
      <c r="W940">
        <v>0</v>
      </c>
      <c r="X940">
        <v>1372534845</v>
      </c>
      <c r="Y940">
        <v>7.0000000000000007E-2</v>
      </c>
      <c r="AA940">
        <v>0</v>
      </c>
      <c r="AB940">
        <v>65.709999999999994</v>
      </c>
      <c r="AC940">
        <v>11.6</v>
      </c>
      <c r="AD940">
        <v>0</v>
      </c>
      <c r="AE940">
        <v>0</v>
      </c>
      <c r="AF940">
        <v>65.709999999999994</v>
      </c>
      <c r="AG940">
        <v>11.6</v>
      </c>
      <c r="AH940">
        <v>0</v>
      </c>
      <c r="AI940">
        <v>1</v>
      </c>
      <c r="AJ940">
        <v>1</v>
      </c>
      <c r="AK940">
        <v>1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3</v>
      </c>
      <c r="AT940">
        <v>7.0000000000000007E-2</v>
      </c>
      <c r="AU940" t="s">
        <v>3</v>
      </c>
      <c r="AV940">
        <v>0</v>
      </c>
      <c r="AW940">
        <v>2</v>
      </c>
      <c r="AX940">
        <v>47640153</v>
      </c>
      <c r="AY940">
        <v>1</v>
      </c>
      <c r="AZ940">
        <v>0</v>
      </c>
      <c r="BA940">
        <v>942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Y940*Source!I434</f>
        <v>8.4000000000000012E-3</v>
      </c>
      <c r="CY940">
        <f>AB940</f>
        <v>65.709999999999994</v>
      </c>
      <c r="CZ940">
        <f>AF940</f>
        <v>65.709999999999994</v>
      </c>
      <c r="DA940">
        <f>AJ940</f>
        <v>1</v>
      </c>
      <c r="DB940">
        <f t="shared" si="182"/>
        <v>4.5999999999999996</v>
      </c>
      <c r="DC940">
        <f t="shared" si="183"/>
        <v>0.81</v>
      </c>
    </row>
    <row r="941" spans="1:107" x14ac:dyDescent="0.2">
      <c r="A941">
        <f>ROW(Source!A434)</f>
        <v>434</v>
      </c>
      <c r="B941">
        <v>47636896</v>
      </c>
      <c r="C941">
        <v>47640149</v>
      </c>
      <c r="D941">
        <v>36804565</v>
      </c>
      <c r="E941">
        <v>1</v>
      </c>
      <c r="F941">
        <v>1</v>
      </c>
      <c r="G941">
        <v>1</v>
      </c>
      <c r="H941">
        <v>3</v>
      </c>
      <c r="I941" t="s">
        <v>490</v>
      </c>
      <c r="J941" t="s">
        <v>492</v>
      </c>
      <c r="K941" t="s">
        <v>491</v>
      </c>
      <c r="L941">
        <v>1348</v>
      </c>
      <c r="N941">
        <v>1009</v>
      </c>
      <c r="O941" t="s">
        <v>19</v>
      </c>
      <c r="P941" t="s">
        <v>19</v>
      </c>
      <c r="Q941">
        <v>1000</v>
      </c>
      <c r="W941">
        <v>1</v>
      </c>
      <c r="X941">
        <v>-1818623805</v>
      </c>
      <c r="Y941">
        <v>-4.0000000000000001E-3</v>
      </c>
      <c r="AA941">
        <v>8475</v>
      </c>
      <c r="AB941">
        <v>0</v>
      </c>
      <c r="AC941">
        <v>0</v>
      </c>
      <c r="AD941">
        <v>0</v>
      </c>
      <c r="AE941">
        <v>8475</v>
      </c>
      <c r="AF941">
        <v>0</v>
      </c>
      <c r="AG941">
        <v>0</v>
      </c>
      <c r="AH941">
        <v>0</v>
      </c>
      <c r="AI941">
        <v>1</v>
      </c>
      <c r="AJ941">
        <v>1</v>
      </c>
      <c r="AK941">
        <v>1</v>
      </c>
      <c r="AL941">
        <v>1</v>
      </c>
      <c r="AN941">
        <v>0</v>
      </c>
      <c r="AO941">
        <v>1</v>
      </c>
      <c r="AP941">
        <v>0</v>
      </c>
      <c r="AQ941">
        <v>0</v>
      </c>
      <c r="AR941">
        <v>0</v>
      </c>
      <c r="AS941" t="s">
        <v>3</v>
      </c>
      <c r="AT941">
        <v>-4.0000000000000001E-3</v>
      </c>
      <c r="AU941" t="s">
        <v>3</v>
      </c>
      <c r="AV941">
        <v>0</v>
      </c>
      <c r="AW941">
        <v>2</v>
      </c>
      <c r="AX941">
        <v>47640154</v>
      </c>
      <c r="AY941">
        <v>1</v>
      </c>
      <c r="AZ941">
        <v>6144</v>
      </c>
      <c r="BA941">
        <v>943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Y941*Source!I434</f>
        <v>-4.8000000000000001E-4</v>
      </c>
      <c r="CY941">
        <f>AA941</f>
        <v>8475</v>
      </c>
      <c r="CZ941">
        <f>AE941</f>
        <v>8475</v>
      </c>
      <c r="DA941">
        <f>AI941</f>
        <v>1</v>
      </c>
      <c r="DB941">
        <f t="shared" si="182"/>
        <v>-33.9</v>
      </c>
      <c r="DC941">
        <f t="shared" si="183"/>
        <v>0</v>
      </c>
    </row>
    <row r="942" spans="1:107" x14ac:dyDescent="0.2">
      <c r="A942">
        <f>ROW(Source!A434)</f>
        <v>434</v>
      </c>
      <c r="B942">
        <v>47636896</v>
      </c>
      <c r="C942">
        <v>47640149</v>
      </c>
      <c r="D942">
        <v>36804617</v>
      </c>
      <c r="E942">
        <v>1</v>
      </c>
      <c r="F942">
        <v>1</v>
      </c>
      <c r="G942">
        <v>1</v>
      </c>
      <c r="H942">
        <v>3</v>
      </c>
      <c r="I942" t="s">
        <v>486</v>
      </c>
      <c r="J942" t="s">
        <v>488</v>
      </c>
      <c r="K942" t="s">
        <v>487</v>
      </c>
      <c r="L942">
        <v>1355</v>
      </c>
      <c r="N942">
        <v>1010</v>
      </c>
      <c r="O942" t="s">
        <v>317</v>
      </c>
      <c r="P942" t="s">
        <v>317</v>
      </c>
      <c r="Q942">
        <v>100</v>
      </c>
      <c r="W942">
        <v>0</v>
      </c>
      <c r="X942">
        <v>1443844670</v>
      </c>
      <c r="Y942">
        <v>4.1666670000000003</v>
      </c>
      <c r="AA942">
        <v>118</v>
      </c>
      <c r="AB942">
        <v>0</v>
      </c>
      <c r="AC942">
        <v>0</v>
      </c>
      <c r="AD942">
        <v>0</v>
      </c>
      <c r="AE942">
        <v>118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1</v>
      </c>
      <c r="AN942">
        <v>0</v>
      </c>
      <c r="AO942">
        <v>0</v>
      </c>
      <c r="AP942">
        <v>0</v>
      </c>
      <c r="AQ942">
        <v>0</v>
      </c>
      <c r="AR942">
        <v>0</v>
      </c>
      <c r="AS942" t="s">
        <v>3</v>
      </c>
      <c r="AT942">
        <v>4.1666670000000003</v>
      </c>
      <c r="AU942" t="s">
        <v>3</v>
      </c>
      <c r="AV942">
        <v>0</v>
      </c>
      <c r="AW942">
        <v>1</v>
      </c>
      <c r="AX942">
        <v>-1</v>
      </c>
      <c r="AY942">
        <v>0</v>
      </c>
      <c r="AZ942">
        <v>0</v>
      </c>
      <c r="BA942" t="s">
        <v>3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Y942*Source!I434</f>
        <v>0.50000003999999998</v>
      </c>
      <c r="CY942">
        <f>AA942</f>
        <v>118</v>
      </c>
      <c r="CZ942">
        <f>AE942</f>
        <v>118</v>
      </c>
      <c r="DA942">
        <f>AI942</f>
        <v>1</v>
      </c>
      <c r="DB942">
        <f t="shared" si="182"/>
        <v>491.67</v>
      </c>
      <c r="DC942">
        <f t="shared" si="183"/>
        <v>0</v>
      </c>
    </row>
    <row r="943" spans="1:107" x14ac:dyDescent="0.2">
      <c r="A943">
        <f>ROW(Source!A434)</f>
        <v>434</v>
      </c>
      <c r="B943">
        <v>47636896</v>
      </c>
      <c r="C943">
        <v>47640149</v>
      </c>
      <c r="D943">
        <v>36825633</v>
      </c>
      <c r="E943">
        <v>1</v>
      </c>
      <c r="F943">
        <v>1</v>
      </c>
      <c r="G943">
        <v>1</v>
      </c>
      <c r="H943">
        <v>3</v>
      </c>
      <c r="I943" t="s">
        <v>1041</v>
      </c>
      <c r="J943" t="s">
        <v>1042</v>
      </c>
      <c r="K943" t="s">
        <v>1043</v>
      </c>
      <c r="L943">
        <v>1348</v>
      </c>
      <c r="N943">
        <v>1009</v>
      </c>
      <c r="O943" t="s">
        <v>19</v>
      </c>
      <c r="P943" t="s">
        <v>19</v>
      </c>
      <c r="Q943">
        <v>1000</v>
      </c>
      <c r="W943">
        <v>0</v>
      </c>
      <c r="X943">
        <v>-177380457</v>
      </c>
      <c r="Y943">
        <v>1.2E-2</v>
      </c>
      <c r="AA943">
        <v>8190</v>
      </c>
      <c r="AB943">
        <v>0</v>
      </c>
      <c r="AC943">
        <v>0</v>
      </c>
      <c r="AD943">
        <v>0</v>
      </c>
      <c r="AE943">
        <v>8190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1</v>
      </c>
      <c r="AL943">
        <v>1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3</v>
      </c>
      <c r="AT943">
        <v>1.2E-2</v>
      </c>
      <c r="AU943" t="s">
        <v>3</v>
      </c>
      <c r="AV943">
        <v>0</v>
      </c>
      <c r="AW943">
        <v>2</v>
      </c>
      <c r="AX943">
        <v>47640155</v>
      </c>
      <c r="AY943">
        <v>1</v>
      </c>
      <c r="AZ943">
        <v>0</v>
      </c>
      <c r="BA943">
        <v>944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Y943*Source!I434</f>
        <v>1.4399999999999999E-3</v>
      </c>
      <c r="CY943">
        <f>AA943</f>
        <v>8190</v>
      </c>
      <c r="CZ943">
        <f>AE943</f>
        <v>8190</v>
      </c>
      <c r="DA943">
        <f>AI943</f>
        <v>1</v>
      </c>
      <c r="DB943">
        <f t="shared" si="182"/>
        <v>98.28</v>
      </c>
      <c r="DC943">
        <f t="shared" si="183"/>
        <v>0</v>
      </c>
    </row>
    <row r="944" spans="1:107" x14ac:dyDescent="0.2">
      <c r="A944">
        <f>ROW(Source!A434)</f>
        <v>434</v>
      </c>
      <c r="B944">
        <v>47636896</v>
      </c>
      <c r="C944">
        <v>47640149</v>
      </c>
      <c r="D944">
        <v>36825880</v>
      </c>
      <c r="E944">
        <v>1</v>
      </c>
      <c r="F944">
        <v>1</v>
      </c>
      <c r="G944">
        <v>1</v>
      </c>
      <c r="H944">
        <v>3</v>
      </c>
      <c r="I944" t="s">
        <v>1044</v>
      </c>
      <c r="J944" t="s">
        <v>1045</v>
      </c>
      <c r="K944" t="s">
        <v>1046</v>
      </c>
      <c r="L944">
        <v>1348</v>
      </c>
      <c r="N944">
        <v>1009</v>
      </c>
      <c r="O944" t="s">
        <v>19</v>
      </c>
      <c r="P944" t="s">
        <v>19</v>
      </c>
      <c r="Q944">
        <v>1000</v>
      </c>
      <c r="W944">
        <v>0</v>
      </c>
      <c r="X944">
        <v>-272931147</v>
      </c>
      <c r="Y944">
        <v>0.78200000000000003</v>
      </c>
      <c r="AA944">
        <v>11200</v>
      </c>
      <c r="AB944">
        <v>0</v>
      </c>
      <c r="AC944">
        <v>0</v>
      </c>
      <c r="AD944">
        <v>0</v>
      </c>
      <c r="AE944">
        <v>11200</v>
      </c>
      <c r="AF944">
        <v>0</v>
      </c>
      <c r="AG944">
        <v>0</v>
      </c>
      <c r="AH944">
        <v>0</v>
      </c>
      <c r="AI944">
        <v>1</v>
      </c>
      <c r="AJ944">
        <v>1</v>
      </c>
      <c r="AK944">
        <v>1</v>
      </c>
      <c r="AL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3</v>
      </c>
      <c r="AT944">
        <v>0.78200000000000003</v>
      </c>
      <c r="AU944" t="s">
        <v>3</v>
      </c>
      <c r="AV944">
        <v>0</v>
      </c>
      <c r="AW944">
        <v>2</v>
      </c>
      <c r="AX944">
        <v>47640156</v>
      </c>
      <c r="AY944">
        <v>1</v>
      </c>
      <c r="AZ944">
        <v>0</v>
      </c>
      <c r="BA944">
        <v>945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Y944*Source!I434</f>
        <v>9.3840000000000007E-2</v>
      </c>
      <c r="CY944">
        <f>AA944</f>
        <v>11200</v>
      </c>
      <c r="CZ944">
        <f>AE944</f>
        <v>11200</v>
      </c>
      <c r="DA944">
        <f>AI944</f>
        <v>1</v>
      </c>
      <c r="DB944">
        <f t="shared" si="182"/>
        <v>8758.4</v>
      </c>
      <c r="DC944">
        <f t="shared" si="183"/>
        <v>0</v>
      </c>
    </row>
    <row r="945" spans="1:107" x14ac:dyDescent="0.2">
      <c r="A945">
        <f>ROW(Source!A435)</f>
        <v>435</v>
      </c>
      <c r="B945">
        <v>47641669</v>
      </c>
      <c r="C945">
        <v>47640149</v>
      </c>
      <c r="D945">
        <v>37065248</v>
      </c>
      <c r="E945">
        <v>1</v>
      </c>
      <c r="F945">
        <v>1</v>
      </c>
      <c r="G945">
        <v>1</v>
      </c>
      <c r="H945">
        <v>1</v>
      </c>
      <c r="I945" t="s">
        <v>768</v>
      </c>
      <c r="J945" t="s">
        <v>3</v>
      </c>
      <c r="K945" t="s">
        <v>769</v>
      </c>
      <c r="L945">
        <v>1191</v>
      </c>
      <c r="N945">
        <v>1013</v>
      </c>
      <c r="O945" t="s">
        <v>770</v>
      </c>
      <c r="P945" t="s">
        <v>770</v>
      </c>
      <c r="Q945">
        <v>1</v>
      </c>
      <c r="W945">
        <v>0</v>
      </c>
      <c r="X945">
        <v>-400197608</v>
      </c>
      <c r="Y945">
        <v>112.75</v>
      </c>
      <c r="AA945">
        <v>0</v>
      </c>
      <c r="AB945">
        <v>0</v>
      </c>
      <c r="AC945">
        <v>0</v>
      </c>
      <c r="AD945">
        <v>8.5299999999999994</v>
      </c>
      <c r="AE945">
        <v>0</v>
      </c>
      <c r="AF945">
        <v>0</v>
      </c>
      <c r="AG945">
        <v>0</v>
      </c>
      <c r="AH945">
        <v>8.5299999999999994</v>
      </c>
      <c r="AI945">
        <v>1</v>
      </c>
      <c r="AJ945">
        <v>1</v>
      </c>
      <c r="AK945">
        <v>1</v>
      </c>
      <c r="AL945">
        <v>1</v>
      </c>
      <c r="AN945">
        <v>0</v>
      </c>
      <c r="AO945">
        <v>1</v>
      </c>
      <c r="AP945">
        <v>0</v>
      </c>
      <c r="AQ945">
        <v>0</v>
      </c>
      <c r="AR945">
        <v>0</v>
      </c>
      <c r="AS945" t="s">
        <v>3</v>
      </c>
      <c r="AT945">
        <v>112.75</v>
      </c>
      <c r="AU945" t="s">
        <v>3</v>
      </c>
      <c r="AV945">
        <v>1</v>
      </c>
      <c r="AW945">
        <v>2</v>
      </c>
      <c r="AX945">
        <v>47640150</v>
      </c>
      <c r="AY945">
        <v>1</v>
      </c>
      <c r="AZ945">
        <v>0</v>
      </c>
      <c r="BA945">
        <v>946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Y945*Source!I435</f>
        <v>13.53</v>
      </c>
      <c r="CY945">
        <f>AD945</f>
        <v>8.5299999999999994</v>
      </c>
      <c r="CZ945">
        <f>AH945</f>
        <v>8.5299999999999994</v>
      </c>
      <c r="DA945">
        <f>AL945</f>
        <v>1</v>
      </c>
      <c r="DB945">
        <f t="shared" si="182"/>
        <v>961.76</v>
      </c>
      <c r="DC945">
        <f t="shared" si="183"/>
        <v>0</v>
      </c>
    </row>
    <row r="946" spans="1:107" x14ac:dyDescent="0.2">
      <c r="A946">
        <f>ROW(Source!A435)</f>
        <v>435</v>
      </c>
      <c r="B946">
        <v>47641669</v>
      </c>
      <c r="C946">
        <v>47640149</v>
      </c>
      <c r="D946">
        <v>37064876</v>
      </c>
      <c r="E946">
        <v>1</v>
      </c>
      <c r="F946">
        <v>1</v>
      </c>
      <c r="G946">
        <v>1</v>
      </c>
      <c r="H946">
        <v>1</v>
      </c>
      <c r="I946" t="s">
        <v>771</v>
      </c>
      <c r="J946" t="s">
        <v>3</v>
      </c>
      <c r="K946" t="s">
        <v>772</v>
      </c>
      <c r="L946">
        <v>1191</v>
      </c>
      <c r="N946">
        <v>1013</v>
      </c>
      <c r="O946" t="s">
        <v>770</v>
      </c>
      <c r="P946" t="s">
        <v>770</v>
      </c>
      <c r="Q946">
        <v>1</v>
      </c>
      <c r="W946">
        <v>0</v>
      </c>
      <c r="X946">
        <v>-1417349443</v>
      </c>
      <c r="Y946">
        <v>0.27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3</v>
      </c>
      <c r="AT946">
        <v>0.27</v>
      </c>
      <c r="AU946" t="s">
        <v>3</v>
      </c>
      <c r="AV946">
        <v>2</v>
      </c>
      <c r="AW946">
        <v>2</v>
      </c>
      <c r="AX946">
        <v>47640151</v>
      </c>
      <c r="AY946">
        <v>1</v>
      </c>
      <c r="AZ946">
        <v>0</v>
      </c>
      <c r="BA946">
        <v>947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Y946*Source!I435</f>
        <v>3.2399999999999998E-2</v>
      </c>
      <c r="CY946">
        <f>AD946</f>
        <v>0</v>
      </c>
      <c r="CZ946">
        <f>AH946</f>
        <v>0</v>
      </c>
      <c r="DA946">
        <f>AL946</f>
        <v>1</v>
      </c>
      <c r="DB946">
        <f t="shared" si="182"/>
        <v>0</v>
      </c>
      <c r="DC946">
        <f t="shared" si="183"/>
        <v>0</v>
      </c>
    </row>
    <row r="947" spans="1:107" x14ac:dyDescent="0.2">
      <c r="A947">
        <f>ROW(Source!A435)</f>
        <v>435</v>
      </c>
      <c r="B947">
        <v>47641669</v>
      </c>
      <c r="C947">
        <v>47640149</v>
      </c>
      <c r="D947">
        <v>36882057</v>
      </c>
      <c r="E947">
        <v>1</v>
      </c>
      <c r="F947">
        <v>1</v>
      </c>
      <c r="G947">
        <v>1</v>
      </c>
      <c r="H947">
        <v>2</v>
      </c>
      <c r="I947" t="s">
        <v>825</v>
      </c>
      <c r="J947" t="s">
        <v>826</v>
      </c>
      <c r="K947" t="s">
        <v>827</v>
      </c>
      <c r="L947">
        <v>1368</v>
      </c>
      <c r="N947">
        <v>1011</v>
      </c>
      <c r="O947" t="s">
        <v>776</v>
      </c>
      <c r="P947" t="s">
        <v>776</v>
      </c>
      <c r="Q947">
        <v>1</v>
      </c>
      <c r="W947">
        <v>0</v>
      </c>
      <c r="X947">
        <v>-1460065968</v>
      </c>
      <c r="Y947">
        <v>0.2</v>
      </c>
      <c r="AA947">
        <v>0</v>
      </c>
      <c r="AB947">
        <v>86.4</v>
      </c>
      <c r="AC947">
        <v>13.5</v>
      </c>
      <c r="AD947">
        <v>0</v>
      </c>
      <c r="AE947">
        <v>0</v>
      </c>
      <c r="AF947">
        <v>86.4</v>
      </c>
      <c r="AG947">
        <v>13.5</v>
      </c>
      <c r="AH947">
        <v>0</v>
      </c>
      <c r="AI947">
        <v>1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3</v>
      </c>
      <c r="AT947">
        <v>0.2</v>
      </c>
      <c r="AU947" t="s">
        <v>3</v>
      </c>
      <c r="AV947">
        <v>0</v>
      </c>
      <c r="AW947">
        <v>2</v>
      </c>
      <c r="AX947">
        <v>47640152</v>
      </c>
      <c r="AY947">
        <v>1</v>
      </c>
      <c r="AZ947">
        <v>0</v>
      </c>
      <c r="BA947">
        <v>948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Y947*Source!I435</f>
        <v>2.4E-2</v>
      </c>
      <c r="CY947">
        <f>AB947</f>
        <v>86.4</v>
      </c>
      <c r="CZ947">
        <f>AF947</f>
        <v>86.4</v>
      </c>
      <c r="DA947">
        <f>AJ947</f>
        <v>1</v>
      </c>
      <c r="DB947">
        <f t="shared" si="182"/>
        <v>17.28</v>
      </c>
      <c r="DC947">
        <f t="shared" si="183"/>
        <v>2.7</v>
      </c>
    </row>
    <row r="948" spans="1:107" x14ac:dyDescent="0.2">
      <c r="A948">
        <f>ROW(Source!A435)</f>
        <v>435</v>
      </c>
      <c r="B948">
        <v>47641669</v>
      </c>
      <c r="C948">
        <v>47640149</v>
      </c>
      <c r="D948">
        <v>36883554</v>
      </c>
      <c r="E948">
        <v>1</v>
      </c>
      <c r="F948">
        <v>1</v>
      </c>
      <c r="G948">
        <v>1</v>
      </c>
      <c r="H948">
        <v>2</v>
      </c>
      <c r="I948" t="s">
        <v>780</v>
      </c>
      <c r="J948" t="s">
        <v>781</v>
      </c>
      <c r="K948" t="s">
        <v>782</v>
      </c>
      <c r="L948">
        <v>1368</v>
      </c>
      <c r="N948">
        <v>1011</v>
      </c>
      <c r="O948" t="s">
        <v>776</v>
      </c>
      <c r="P948" t="s">
        <v>776</v>
      </c>
      <c r="Q948">
        <v>1</v>
      </c>
      <c r="W948">
        <v>0</v>
      </c>
      <c r="X948">
        <v>1372534845</v>
      </c>
      <c r="Y948">
        <v>7.0000000000000007E-2</v>
      </c>
      <c r="AA948">
        <v>0</v>
      </c>
      <c r="AB948">
        <v>65.709999999999994</v>
      </c>
      <c r="AC948">
        <v>11.6</v>
      </c>
      <c r="AD948">
        <v>0</v>
      </c>
      <c r="AE948">
        <v>0</v>
      </c>
      <c r="AF948">
        <v>65.709999999999994</v>
      </c>
      <c r="AG948">
        <v>11.6</v>
      </c>
      <c r="AH948">
        <v>0</v>
      </c>
      <c r="AI948">
        <v>1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3</v>
      </c>
      <c r="AT948">
        <v>7.0000000000000007E-2</v>
      </c>
      <c r="AU948" t="s">
        <v>3</v>
      </c>
      <c r="AV948">
        <v>0</v>
      </c>
      <c r="AW948">
        <v>2</v>
      </c>
      <c r="AX948">
        <v>47640153</v>
      </c>
      <c r="AY948">
        <v>1</v>
      </c>
      <c r="AZ948">
        <v>0</v>
      </c>
      <c r="BA948">
        <v>949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Y948*Source!I435</f>
        <v>8.4000000000000012E-3</v>
      </c>
      <c r="CY948">
        <f>AB948</f>
        <v>65.709999999999994</v>
      </c>
      <c r="CZ948">
        <f>AF948</f>
        <v>65.709999999999994</v>
      </c>
      <c r="DA948">
        <f>AJ948</f>
        <v>1</v>
      </c>
      <c r="DB948">
        <f t="shared" si="182"/>
        <v>4.5999999999999996</v>
      </c>
      <c r="DC948">
        <f t="shared" si="183"/>
        <v>0.81</v>
      </c>
    </row>
    <row r="949" spans="1:107" x14ac:dyDescent="0.2">
      <c r="A949">
        <f>ROW(Source!A435)</f>
        <v>435</v>
      </c>
      <c r="B949">
        <v>47641669</v>
      </c>
      <c r="C949">
        <v>47640149</v>
      </c>
      <c r="D949">
        <v>36804565</v>
      </c>
      <c r="E949">
        <v>1</v>
      </c>
      <c r="F949">
        <v>1</v>
      </c>
      <c r="G949">
        <v>1</v>
      </c>
      <c r="H949">
        <v>3</v>
      </c>
      <c r="I949" t="s">
        <v>490</v>
      </c>
      <c r="J949" t="s">
        <v>492</v>
      </c>
      <c r="K949" t="s">
        <v>491</v>
      </c>
      <c r="L949">
        <v>1348</v>
      </c>
      <c r="N949">
        <v>1009</v>
      </c>
      <c r="O949" t="s">
        <v>19</v>
      </c>
      <c r="P949" t="s">
        <v>19</v>
      </c>
      <c r="Q949">
        <v>1000</v>
      </c>
      <c r="W949">
        <v>1</v>
      </c>
      <c r="X949">
        <v>-1818623805</v>
      </c>
      <c r="Y949">
        <v>-4.0000000000000001E-3</v>
      </c>
      <c r="AA949">
        <v>8475</v>
      </c>
      <c r="AB949">
        <v>0</v>
      </c>
      <c r="AC949">
        <v>0</v>
      </c>
      <c r="AD949">
        <v>0</v>
      </c>
      <c r="AE949">
        <v>8475</v>
      </c>
      <c r="AF949">
        <v>0</v>
      </c>
      <c r="AG949">
        <v>0</v>
      </c>
      <c r="AH949">
        <v>0</v>
      </c>
      <c r="AI949">
        <v>1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3</v>
      </c>
      <c r="AT949">
        <v>-4.0000000000000001E-3</v>
      </c>
      <c r="AU949" t="s">
        <v>3</v>
      </c>
      <c r="AV949">
        <v>0</v>
      </c>
      <c r="AW949">
        <v>2</v>
      </c>
      <c r="AX949">
        <v>47640154</v>
      </c>
      <c r="AY949">
        <v>1</v>
      </c>
      <c r="AZ949">
        <v>6144</v>
      </c>
      <c r="BA949">
        <v>950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Y949*Source!I435</f>
        <v>-4.8000000000000001E-4</v>
      </c>
      <c r="CY949">
        <f>AA949</f>
        <v>8475</v>
      </c>
      <c r="CZ949">
        <f>AE949</f>
        <v>8475</v>
      </c>
      <c r="DA949">
        <f>AI949</f>
        <v>1</v>
      </c>
      <c r="DB949">
        <f t="shared" si="182"/>
        <v>-33.9</v>
      </c>
      <c r="DC949">
        <f t="shared" si="183"/>
        <v>0</v>
      </c>
    </row>
    <row r="950" spans="1:107" x14ac:dyDescent="0.2">
      <c r="A950">
        <f>ROW(Source!A435)</f>
        <v>435</v>
      </c>
      <c r="B950">
        <v>47641669</v>
      </c>
      <c r="C950">
        <v>47640149</v>
      </c>
      <c r="D950">
        <v>36804617</v>
      </c>
      <c r="E950">
        <v>1</v>
      </c>
      <c r="F950">
        <v>1</v>
      </c>
      <c r="G950">
        <v>1</v>
      </c>
      <c r="H950">
        <v>3</v>
      </c>
      <c r="I950" t="s">
        <v>486</v>
      </c>
      <c r="J950" t="s">
        <v>488</v>
      </c>
      <c r="K950" t="s">
        <v>487</v>
      </c>
      <c r="L950">
        <v>1355</v>
      </c>
      <c r="N950">
        <v>1010</v>
      </c>
      <c r="O950" t="s">
        <v>317</v>
      </c>
      <c r="P950" t="s">
        <v>317</v>
      </c>
      <c r="Q950">
        <v>100</v>
      </c>
      <c r="W950">
        <v>0</v>
      </c>
      <c r="X950">
        <v>1443844670</v>
      </c>
      <c r="Y950">
        <v>4.1666670000000003</v>
      </c>
      <c r="AA950">
        <v>118</v>
      </c>
      <c r="AB950">
        <v>0</v>
      </c>
      <c r="AC950">
        <v>0</v>
      </c>
      <c r="AD950">
        <v>0</v>
      </c>
      <c r="AE950">
        <v>118</v>
      </c>
      <c r="AF950">
        <v>0</v>
      </c>
      <c r="AG950">
        <v>0</v>
      </c>
      <c r="AH950">
        <v>0</v>
      </c>
      <c r="AI950">
        <v>1</v>
      </c>
      <c r="AJ950">
        <v>1</v>
      </c>
      <c r="AK950">
        <v>1</v>
      </c>
      <c r="AL950">
        <v>1</v>
      </c>
      <c r="AN950">
        <v>0</v>
      </c>
      <c r="AO950">
        <v>0</v>
      </c>
      <c r="AP950">
        <v>0</v>
      </c>
      <c r="AQ950">
        <v>0</v>
      </c>
      <c r="AR950">
        <v>0</v>
      </c>
      <c r="AS950" t="s">
        <v>3</v>
      </c>
      <c r="AT950">
        <v>4.1666670000000003</v>
      </c>
      <c r="AU950" t="s">
        <v>3</v>
      </c>
      <c r="AV950">
        <v>0</v>
      </c>
      <c r="AW950">
        <v>1</v>
      </c>
      <c r="AX950">
        <v>-1</v>
      </c>
      <c r="AY950">
        <v>0</v>
      </c>
      <c r="AZ950">
        <v>0</v>
      </c>
      <c r="BA950" t="s">
        <v>3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Y950*Source!I435</f>
        <v>0.50000003999999998</v>
      </c>
      <c r="CY950">
        <f>AA950</f>
        <v>118</v>
      </c>
      <c r="CZ950">
        <f>AE950</f>
        <v>118</v>
      </c>
      <c r="DA950">
        <f>AI950</f>
        <v>1</v>
      </c>
      <c r="DB950">
        <f t="shared" si="182"/>
        <v>491.67</v>
      </c>
      <c r="DC950">
        <f t="shared" si="183"/>
        <v>0</v>
      </c>
    </row>
    <row r="951" spans="1:107" x14ac:dyDescent="0.2">
      <c r="A951">
        <f>ROW(Source!A435)</f>
        <v>435</v>
      </c>
      <c r="B951">
        <v>47641669</v>
      </c>
      <c r="C951">
        <v>47640149</v>
      </c>
      <c r="D951">
        <v>36825633</v>
      </c>
      <c r="E951">
        <v>1</v>
      </c>
      <c r="F951">
        <v>1</v>
      </c>
      <c r="G951">
        <v>1</v>
      </c>
      <c r="H951">
        <v>3</v>
      </c>
      <c r="I951" t="s">
        <v>1041</v>
      </c>
      <c r="J951" t="s">
        <v>1042</v>
      </c>
      <c r="K951" t="s">
        <v>1043</v>
      </c>
      <c r="L951">
        <v>1348</v>
      </c>
      <c r="N951">
        <v>1009</v>
      </c>
      <c r="O951" t="s">
        <v>19</v>
      </c>
      <c r="P951" t="s">
        <v>19</v>
      </c>
      <c r="Q951">
        <v>1000</v>
      </c>
      <c r="W951">
        <v>0</v>
      </c>
      <c r="X951">
        <v>-177380457</v>
      </c>
      <c r="Y951">
        <v>1.2E-2</v>
      </c>
      <c r="AA951">
        <v>8190</v>
      </c>
      <c r="AB951">
        <v>0</v>
      </c>
      <c r="AC951">
        <v>0</v>
      </c>
      <c r="AD951">
        <v>0</v>
      </c>
      <c r="AE951">
        <v>8190</v>
      </c>
      <c r="AF951">
        <v>0</v>
      </c>
      <c r="AG951">
        <v>0</v>
      </c>
      <c r="AH951">
        <v>0</v>
      </c>
      <c r="AI951">
        <v>1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3</v>
      </c>
      <c r="AT951">
        <v>1.2E-2</v>
      </c>
      <c r="AU951" t="s">
        <v>3</v>
      </c>
      <c r="AV951">
        <v>0</v>
      </c>
      <c r="AW951">
        <v>2</v>
      </c>
      <c r="AX951">
        <v>47640155</v>
      </c>
      <c r="AY951">
        <v>1</v>
      </c>
      <c r="AZ951">
        <v>0</v>
      </c>
      <c r="BA951">
        <v>951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Y951*Source!I435</f>
        <v>1.4399999999999999E-3</v>
      </c>
      <c r="CY951">
        <f>AA951</f>
        <v>8190</v>
      </c>
      <c r="CZ951">
        <f>AE951</f>
        <v>8190</v>
      </c>
      <c r="DA951">
        <f>AI951</f>
        <v>1</v>
      </c>
      <c r="DB951">
        <f t="shared" si="182"/>
        <v>98.28</v>
      </c>
      <c r="DC951">
        <f t="shared" si="183"/>
        <v>0</v>
      </c>
    </row>
    <row r="952" spans="1:107" x14ac:dyDescent="0.2">
      <c r="A952">
        <f>ROW(Source!A435)</f>
        <v>435</v>
      </c>
      <c r="B952">
        <v>47641669</v>
      </c>
      <c r="C952">
        <v>47640149</v>
      </c>
      <c r="D952">
        <v>36825880</v>
      </c>
      <c r="E952">
        <v>1</v>
      </c>
      <c r="F952">
        <v>1</v>
      </c>
      <c r="G952">
        <v>1</v>
      </c>
      <c r="H952">
        <v>3</v>
      </c>
      <c r="I952" t="s">
        <v>1044</v>
      </c>
      <c r="J952" t="s">
        <v>1045</v>
      </c>
      <c r="K952" t="s">
        <v>1046</v>
      </c>
      <c r="L952">
        <v>1348</v>
      </c>
      <c r="N952">
        <v>1009</v>
      </c>
      <c r="O952" t="s">
        <v>19</v>
      </c>
      <c r="P952" t="s">
        <v>19</v>
      </c>
      <c r="Q952">
        <v>1000</v>
      </c>
      <c r="W952">
        <v>0</v>
      </c>
      <c r="X952">
        <v>-272931147</v>
      </c>
      <c r="Y952">
        <v>0.78200000000000003</v>
      </c>
      <c r="AA952">
        <v>11200</v>
      </c>
      <c r="AB952">
        <v>0</v>
      </c>
      <c r="AC952">
        <v>0</v>
      </c>
      <c r="AD952">
        <v>0</v>
      </c>
      <c r="AE952">
        <v>11200</v>
      </c>
      <c r="AF952">
        <v>0</v>
      </c>
      <c r="AG952">
        <v>0</v>
      </c>
      <c r="AH952">
        <v>0</v>
      </c>
      <c r="AI952">
        <v>1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3</v>
      </c>
      <c r="AT952">
        <v>0.78200000000000003</v>
      </c>
      <c r="AU952" t="s">
        <v>3</v>
      </c>
      <c r="AV952">
        <v>0</v>
      </c>
      <c r="AW952">
        <v>2</v>
      </c>
      <c r="AX952">
        <v>47640156</v>
      </c>
      <c r="AY952">
        <v>1</v>
      </c>
      <c r="AZ952">
        <v>0</v>
      </c>
      <c r="BA952">
        <v>952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Y952*Source!I435</f>
        <v>9.3840000000000007E-2</v>
      </c>
      <c r="CY952">
        <f>AA952</f>
        <v>11200</v>
      </c>
      <c r="CZ952">
        <f>AE952</f>
        <v>11200</v>
      </c>
      <c r="DA952">
        <f>AI952</f>
        <v>1</v>
      </c>
      <c r="DB952">
        <f t="shared" si="182"/>
        <v>8758.4</v>
      </c>
      <c r="DC952">
        <f t="shared" si="183"/>
        <v>0</v>
      </c>
    </row>
    <row r="953" spans="1:107" x14ac:dyDescent="0.2">
      <c r="A953">
        <f>ROW(Source!A440)</f>
        <v>440</v>
      </c>
      <c r="B953">
        <v>47636896</v>
      </c>
      <c r="C953">
        <v>47640054</v>
      </c>
      <c r="D953">
        <v>37066837</v>
      </c>
      <c r="E953">
        <v>1</v>
      </c>
      <c r="F953">
        <v>1</v>
      </c>
      <c r="G953">
        <v>1</v>
      </c>
      <c r="H953">
        <v>1</v>
      </c>
      <c r="I953" t="s">
        <v>855</v>
      </c>
      <c r="J953" t="s">
        <v>3</v>
      </c>
      <c r="K953" t="s">
        <v>856</v>
      </c>
      <c r="L953">
        <v>1191</v>
      </c>
      <c r="N953">
        <v>1013</v>
      </c>
      <c r="O953" t="s">
        <v>770</v>
      </c>
      <c r="P953" t="s">
        <v>770</v>
      </c>
      <c r="Q953">
        <v>1</v>
      </c>
      <c r="W953">
        <v>0</v>
      </c>
      <c r="X953">
        <v>1850719656</v>
      </c>
      <c r="Y953">
        <v>107.53247499999998</v>
      </c>
      <c r="AA953">
        <v>0</v>
      </c>
      <c r="AB953">
        <v>0</v>
      </c>
      <c r="AC953">
        <v>0</v>
      </c>
      <c r="AD953">
        <v>8.31</v>
      </c>
      <c r="AE953">
        <v>0</v>
      </c>
      <c r="AF953">
        <v>0</v>
      </c>
      <c r="AG953">
        <v>0</v>
      </c>
      <c r="AH953">
        <v>8.31</v>
      </c>
      <c r="AI953">
        <v>1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1</v>
      </c>
      <c r="AQ953">
        <v>0</v>
      </c>
      <c r="AR953">
        <v>0</v>
      </c>
      <c r="AS953" t="s">
        <v>3</v>
      </c>
      <c r="AT953">
        <v>81.31</v>
      </c>
      <c r="AU953" t="s">
        <v>196</v>
      </c>
      <c r="AV953">
        <v>1</v>
      </c>
      <c r="AW953">
        <v>2</v>
      </c>
      <c r="AX953">
        <v>47640064</v>
      </c>
      <c r="AY953">
        <v>1</v>
      </c>
      <c r="AZ953">
        <v>0</v>
      </c>
      <c r="BA953">
        <v>953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Y953*Source!I440</f>
        <v>7.5272732499999995</v>
      </c>
      <c r="CY953">
        <f>AD953</f>
        <v>8.31</v>
      </c>
      <c r="CZ953">
        <f>AH953</f>
        <v>8.31</v>
      </c>
      <c r="DA953">
        <f>AL953</f>
        <v>1</v>
      </c>
      <c r="DB953">
        <f>ROUND(((ROUND(AT953*CZ953,2)*1.15)*1.15),6)</f>
        <v>893.60002499999996</v>
      </c>
      <c r="DC953">
        <f>ROUND(((ROUND(AT953*AG953,2)*1.15)*1.15),6)</f>
        <v>0</v>
      </c>
    </row>
    <row r="954" spans="1:107" x14ac:dyDescent="0.2">
      <c r="A954">
        <f>ROW(Source!A440)</f>
        <v>440</v>
      </c>
      <c r="B954">
        <v>47636896</v>
      </c>
      <c r="C954">
        <v>47640054</v>
      </c>
      <c r="D954">
        <v>37064876</v>
      </c>
      <c r="E954">
        <v>1</v>
      </c>
      <c r="F954">
        <v>1</v>
      </c>
      <c r="G954">
        <v>1</v>
      </c>
      <c r="H954">
        <v>1</v>
      </c>
      <c r="I954" t="s">
        <v>771</v>
      </c>
      <c r="J954" t="s">
        <v>3</v>
      </c>
      <c r="K954" t="s">
        <v>772</v>
      </c>
      <c r="L954">
        <v>1191</v>
      </c>
      <c r="N954">
        <v>1013</v>
      </c>
      <c r="O954" t="s">
        <v>770</v>
      </c>
      <c r="P954" t="s">
        <v>770</v>
      </c>
      <c r="Q954">
        <v>1</v>
      </c>
      <c r="W954">
        <v>0</v>
      </c>
      <c r="X954">
        <v>-1417349443</v>
      </c>
      <c r="Y954">
        <v>3.77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1</v>
      </c>
      <c r="AJ954">
        <v>1</v>
      </c>
      <c r="AK954">
        <v>1</v>
      </c>
      <c r="AL954">
        <v>1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3</v>
      </c>
      <c r="AT954">
        <v>3.77</v>
      </c>
      <c r="AU954" t="s">
        <v>3</v>
      </c>
      <c r="AV954">
        <v>2</v>
      </c>
      <c r="AW954">
        <v>2</v>
      </c>
      <c r="AX954">
        <v>47640065</v>
      </c>
      <c r="AY954">
        <v>1</v>
      </c>
      <c r="AZ954">
        <v>2048</v>
      </c>
      <c r="BA954">
        <v>954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Y954*Source!I440</f>
        <v>0.26390000000000002</v>
      </c>
      <c r="CY954">
        <f>AD954</f>
        <v>0</v>
      </c>
      <c r="CZ954">
        <f>AH954</f>
        <v>0</v>
      </c>
      <c r="DA954">
        <f>AL954</f>
        <v>1</v>
      </c>
      <c r="DB954">
        <f>ROUND(ROUND(AT954*CZ954,2),6)</f>
        <v>0</v>
      </c>
      <c r="DC954">
        <f>ROUND(ROUND(AT954*AG954,2),6)</f>
        <v>0</v>
      </c>
    </row>
    <row r="955" spans="1:107" x14ac:dyDescent="0.2">
      <c r="A955">
        <f>ROW(Source!A440)</f>
        <v>440</v>
      </c>
      <c r="B955">
        <v>47636896</v>
      </c>
      <c r="C955">
        <v>47640054</v>
      </c>
      <c r="D955">
        <v>36882383</v>
      </c>
      <c r="E955">
        <v>1</v>
      </c>
      <c r="F955">
        <v>1</v>
      </c>
      <c r="G955">
        <v>1</v>
      </c>
      <c r="H955">
        <v>2</v>
      </c>
      <c r="I955" t="s">
        <v>944</v>
      </c>
      <c r="J955" t="s">
        <v>945</v>
      </c>
      <c r="K955" t="s">
        <v>946</v>
      </c>
      <c r="L955">
        <v>1368</v>
      </c>
      <c r="N955">
        <v>1011</v>
      </c>
      <c r="O955" t="s">
        <v>776</v>
      </c>
      <c r="P955" t="s">
        <v>776</v>
      </c>
      <c r="Q955">
        <v>1</v>
      </c>
      <c r="W955">
        <v>0</v>
      </c>
      <c r="X955">
        <v>-665367104</v>
      </c>
      <c r="Y955">
        <v>0.51749999999999996</v>
      </c>
      <c r="AA955">
        <v>0</v>
      </c>
      <c r="AB955">
        <v>89.99</v>
      </c>
      <c r="AC955">
        <v>10.06</v>
      </c>
      <c r="AD955">
        <v>0</v>
      </c>
      <c r="AE955">
        <v>0</v>
      </c>
      <c r="AF955">
        <v>89.99</v>
      </c>
      <c r="AG955">
        <v>10.06</v>
      </c>
      <c r="AH955">
        <v>0</v>
      </c>
      <c r="AI955">
        <v>1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1</v>
      </c>
      <c r="AQ955">
        <v>0</v>
      </c>
      <c r="AR955">
        <v>0</v>
      </c>
      <c r="AS955" t="s">
        <v>3</v>
      </c>
      <c r="AT955">
        <v>0.36</v>
      </c>
      <c r="AU955" t="s">
        <v>348</v>
      </c>
      <c r="AV955">
        <v>0</v>
      </c>
      <c r="AW955">
        <v>2</v>
      </c>
      <c r="AX955">
        <v>47640066</v>
      </c>
      <c r="AY955">
        <v>1</v>
      </c>
      <c r="AZ955">
        <v>0</v>
      </c>
      <c r="BA955">
        <v>955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Y955*Source!I440</f>
        <v>3.6225E-2</v>
      </c>
      <c r="CY955">
        <f>AB955</f>
        <v>89.99</v>
      </c>
      <c r="CZ955">
        <f>AF955</f>
        <v>89.99</v>
      </c>
      <c r="DA955">
        <f>AJ955</f>
        <v>1</v>
      </c>
      <c r="DB955">
        <f>ROUND(((ROUND(AT955*CZ955,2)*1.15)*1.25),6)</f>
        <v>46.575000000000003</v>
      </c>
      <c r="DC955">
        <f>ROUND(((ROUND(AT955*AG955,2)*1.15)*1.25),6)</f>
        <v>5.2037500000000003</v>
      </c>
    </row>
    <row r="956" spans="1:107" x14ac:dyDescent="0.2">
      <c r="A956">
        <f>ROW(Source!A440)</f>
        <v>440</v>
      </c>
      <c r="B956">
        <v>47636896</v>
      </c>
      <c r="C956">
        <v>47640054</v>
      </c>
      <c r="D956">
        <v>36882452</v>
      </c>
      <c r="E956">
        <v>1</v>
      </c>
      <c r="F956">
        <v>1</v>
      </c>
      <c r="G956">
        <v>1</v>
      </c>
      <c r="H956">
        <v>2</v>
      </c>
      <c r="I956" t="s">
        <v>1027</v>
      </c>
      <c r="J956" t="s">
        <v>1028</v>
      </c>
      <c r="K956" t="s">
        <v>1029</v>
      </c>
      <c r="L956">
        <v>1368</v>
      </c>
      <c r="N956">
        <v>1011</v>
      </c>
      <c r="O956" t="s">
        <v>776</v>
      </c>
      <c r="P956" t="s">
        <v>776</v>
      </c>
      <c r="Q956">
        <v>1</v>
      </c>
      <c r="W956">
        <v>0</v>
      </c>
      <c r="X956">
        <v>1188625873</v>
      </c>
      <c r="Y956">
        <v>3.694375</v>
      </c>
      <c r="AA956">
        <v>0</v>
      </c>
      <c r="AB956">
        <v>31.26</v>
      </c>
      <c r="AC956">
        <v>13.5</v>
      </c>
      <c r="AD956">
        <v>0</v>
      </c>
      <c r="AE956">
        <v>0</v>
      </c>
      <c r="AF956">
        <v>31.26</v>
      </c>
      <c r="AG956">
        <v>13.5</v>
      </c>
      <c r="AH956">
        <v>0</v>
      </c>
      <c r="AI956">
        <v>1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1</v>
      </c>
      <c r="AQ956">
        <v>0</v>
      </c>
      <c r="AR956">
        <v>0</v>
      </c>
      <c r="AS956" t="s">
        <v>3</v>
      </c>
      <c r="AT956">
        <v>2.57</v>
      </c>
      <c r="AU956" t="s">
        <v>348</v>
      </c>
      <c r="AV956">
        <v>0</v>
      </c>
      <c r="AW956">
        <v>2</v>
      </c>
      <c r="AX956">
        <v>47640067</v>
      </c>
      <c r="AY956">
        <v>1</v>
      </c>
      <c r="AZ956">
        <v>0</v>
      </c>
      <c r="BA956">
        <v>956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Y956*Source!I440</f>
        <v>0.25860625000000004</v>
      </c>
      <c r="CY956">
        <f>AB956</f>
        <v>31.26</v>
      </c>
      <c r="CZ956">
        <f>AF956</f>
        <v>31.26</v>
      </c>
      <c r="DA956">
        <f>AJ956</f>
        <v>1</v>
      </c>
      <c r="DB956">
        <f>ROUND(((ROUND(AT956*CZ956,2)*1.15)*1.25),6)</f>
        <v>115.48875</v>
      </c>
      <c r="DC956">
        <f>ROUND(((ROUND(AT956*AG956,2)*1.15)*1.25),6)</f>
        <v>49.881250000000001</v>
      </c>
    </row>
    <row r="957" spans="1:107" x14ac:dyDescent="0.2">
      <c r="A957">
        <f>ROW(Source!A440)</f>
        <v>440</v>
      </c>
      <c r="B957">
        <v>47636896</v>
      </c>
      <c r="C957">
        <v>47640054</v>
      </c>
      <c r="D957">
        <v>36883554</v>
      </c>
      <c r="E957">
        <v>1</v>
      </c>
      <c r="F957">
        <v>1</v>
      </c>
      <c r="G957">
        <v>1</v>
      </c>
      <c r="H957">
        <v>2</v>
      </c>
      <c r="I957" t="s">
        <v>780</v>
      </c>
      <c r="J957" t="s">
        <v>781</v>
      </c>
      <c r="K957" t="s">
        <v>782</v>
      </c>
      <c r="L957">
        <v>1368</v>
      </c>
      <c r="N957">
        <v>1011</v>
      </c>
      <c r="O957" t="s">
        <v>776</v>
      </c>
      <c r="P957" t="s">
        <v>776</v>
      </c>
      <c r="Q957">
        <v>1</v>
      </c>
      <c r="W957">
        <v>0</v>
      </c>
      <c r="X957">
        <v>1372534845</v>
      </c>
      <c r="Y957">
        <v>1.2074999999999998</v>
      </c>
      <c r="AA957">
        <v>0</v>
      </c>
      <c r="AB957">
        <v>65.709999999999994</v>
      </c>
      <c r="AC957">
        <v>11.6</v>
      </c>
      <c r="AD957">
        <v>0</v>
      </c>
      <c r="AE957">
        <v>0</v>
      </c>
      <c r="AF957">
        <v>65.709999999999994</v>
      </c>
      <c r="AG957">
        <v>11.6</v>
      </c>
      <c r="AH957">
        <v>0</v>
      </c>
      <c r="AI957">
        <v>1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1</v>
      </c>
      <c r="AQ957">
        <v>0</v>
      </c>
      <c r="AR957">
        <v>0</v>
      </c>
      <c r="AS957" t="s">
        <v>3</v>
      </c>
      <c r="AT957">
        <v>0.84</v>
      </c>
      <c r="AU957" t="s">
        <v>348</v>
      </c>
      <c r="AV957">
        <v>0</v>
      </c>
      <c r="AW957">
        <v>2</v>
      </c>
      <c r="AX957">
        <v>47640068</v>
      </c>
      <c r="AY957">
        <v>1</v>
      </c>
      <c r="AZ957">
        <v>0</v>
      </c>
      <c r="BA957">
        <v>957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Y957*Source!I440</f>
        <v>8.4524999999999989E-2</v>
      </c>
      <c r="CY957">
        <f>AB957</f>
        <v>65.709999999999994</v>
      </c>
      <c r="CZ957">
        <f>AF957</f>
        <v>65.709999999999994</v>
      </c>
      <c r="DA957">
        <f>AJ957</f>
        <v>1</v>
      </c>
      <c r="DB957">
        <f>ROUND(((ROUND(AT957*CZ957,2)*1.15)*1.25),6)</f>
        <v>79.349999999999994</v>
      </c>
      <c r="DC957">
        <f>ROUND(((ROUND(AT957*AG957,2)*1.15)*1.25),6)</f>
        <v>14.001250000000001</v>
      </c>
    </row>
    <row r="958" spans="1:107" x14ac:dyDescent="0.2">
      <c r="A958">
        <f>ROW(Source!A440)</f>
        <v>440</v>
      </c>
      <c r="B958">
        <v>47636896</v>
      </c>
      <c r="C958">
        <v>47640054</v>
      </c>
      <c r="D958">
        <v>36801792</v>
      </c>
      <c r="E958">
        <v>1</v>
      </c>
      <c r="F958">
        <v>1</v>
      </c>
      <c r="G958">
        <v>1</v>
      </c>
      <c r="H958">
        <v>3</v>
      </c>
      <c r="I958" t="s">
        <v>981</v>
      </c>
      <c r="J958" t="s">
        <v>982</v>
      </c>
      <c r="K958" t="s">
        <v>983</v>
      </c>
      <c r="L958">
        <v>1339</v>
      </c>
      <c r="N958">
        <v>1007</v>
      </c>
      <c r="O958" t="s">
        <v>50</v>
      </c>
      <c r="P958" t="s">
        <v>50</v>
      </c>
      <c r="Q958">
        <v>1</v>
      </c>
      <c r="W958">
        <v>0</v>
      </c>
      <c r="X958">
        <v>-1660354250</v>
      </c>
      <c r="Y958">
        <v>3.85</v>
      </c>
      <c r="AA958">
        <v>2.44</v>
      </c>
      <c r="AB958">
        <v>0</v>
      </c>
      <c r="AC958">
        <v>0</v>
      </c>
      <c r="AD958">
        <v>0</v>
      </c>
      <c r="AE958">
        <v>2.44</v>
      </c>
      <c r="AF958">
        <v>0</v>
      </c>
      <c r="AG958">
        <v>0</v>
      </c>
      <c r="AH958">
        <v>0</v>
      </c>
      <c r="AI958">
        <v>1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3</v>
      </c>
      <c r="AT958">
        <v>3.85</v>
      </c>
      <c r="AU958" t="s">
        <v>3</v>
      </c>
      <c r="AV958">
        <v>0</v>
      </c>
      <c r="AW958">
        <v>2</v>
      </c>
      <c r="AX958">
        <v>47640069</v>
      </c>
      <c r="AY958">
        <v>1</v>
      </c>
      <c r="AZ958">
        <v>0</v>
      </c>
      <c r="BA958">
        <v>958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Y958*Source!I440</f>
        <v>0.26950000000000002</v>
      </c>
      <c r="CY958">
        <f>AA958</f>
        <v>2.44</v>
      </c>
      <c r="CZ958">
        <f>AE958</f>
        <v>2.44</v>
      </c>
      <c r="DA958">
        <f>AI958</f>
        <v>1</v>
      </c>
      <c r="DB958">
        <f>ROUND(ROUND(AT958*CZ958,2),6)</f>
        <v>9.39</v>
      </c>
      <c r="DC958">
        <f>ROUND(ROUND(AT958*AG958,2),6)</f>
        <v>0</v>
      </c>
    </row>
    <row r="959" spans="1:107" x14ac:dyDescent="0.2">
      <c r="A959">
        <f>ROW(Source!A440)</f>
        <v>440</v>
      </c>
      <c r="B959">
        <v>47636896</v>
      </c>
      <c r="C959">
        <v>47640054</v>
      </c>
      <c r="D959">
        <v>36802468</v>
      </c>
      <c r="E959">
        <v>1</v>
      </c>
      <c r="F959">
        <v>1</v>
      </c>
      <c r="G959">
        <v>1</v>
      </c>
      <c r="H959">
        <v>3</v>
      </c>
      <c r="I959" t="s">
        <v>1030</v>
      </c>
      <c r="J959" t="s">
        <v>1031</v>
      </c>
      <c r="K959" t="s">
        <v>1032</v>
      </c>
      <c r="L959">
        <v>1339</v>
      </c>
      <c r="N959">
        <v>1007</v>
      </c>
      <c r="O959" t="s">
        <v>50</v>
      </c>
      <c r="P959" t="s">
        <v>50</v>
      </c>
      <c r="Q959">
        <v>1</v>
      </c>
      <c r="W959">
        <v>0</v>
      </c>
      <c r="X959">
        <v>114057443</v>
      </c>
      <c r="Y959">
        <v>3.06</v>
      </c>
      <c r="AA959">
        <v>34.92</v>
      </c>
      <c r="AB959">
        <v>0</v>
      </c>
      <c r="AC959">
        <v>0</v>
      </c>
      <c r="AD959">
        <v>0</v>
      </c>
      <c r="AE959">
        <v>34.92</v>
      </c>
      <c r="AF959">
        <v>0</v>
      </c>
      <c r="AG959">
        <v>0</v>
      </c>
      <c r="AH959">
        <v>0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3</v>
      </c>
      <c r="AT959">
        <v>3.06</v>
      </c>
      <c r="AU959" t="s">
        <v>3</v>
      </c>
      <c r="AV959">
        <v>0</v>
      </c>
      <c r="AW959">
        <v>2</v>
      </c>
      <c r="AX959">
        <v>47640070</v>
      </c>
      <c r="AY959">
        <v>1</v>
      </c>
      <c r="AZ959">
        <v>0</v>
      </c>
      <c r="BA959">
        <v>959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Y959*Source!I440</f>
        <v>0.21420000000000003</v>
      </c>
      <c r="CY959">
        <f>AA959</f>
        <v>34.92</v>
      </c>
      <c r="CZ959">
        <f>AE959</f>
        <v>34.92</v>
      </c>
      <c r="DA959">
        <f>AI959</f>
        <v>1</v>
      </c>
      <c r="DB959">
        <f>ROUND(ROUND(AT959*CZ959,2),6)</f>
        <v>106.86</v>
      </c>
      <c r="DC959">
        <f>ROUND(ROUND(AT959*AG959,2),6)</f>
        <v>0</v>
      </c>
    </row>
    <row r="960" spans="1:107" x14ac:dyDescent="0.2">
      <c r="A960">
        <f>ROW(Source!A440)</f>
        <v>440</v>
      </c>
      <c r="B960">
        <v>47636896</v>
      </c>
      <c r="C960">
        <v>47640054</v>
      </c>
      <c r="D960">
        <v>36807345</v>
      </c>
      <c r="E960">
        <v>1</v>
      </c>
      <c r="F960">
        <v>1</v>
      </c>
      <c r="G960">
        <v>1</v>
      </c>
      <c r="H960">
        <v>3</v>
      </c>
      <c r="I960" t="s">
        <v>418</v>
      </c>
      <c r="J960" t="s">
        <v>420</v>
      </c>
      <c r="K960" t="s">
        <v>419</v>
      </c>
      <c r="L960">
        <v>1339</v>
      </c>
      <c r="N960">
        <v>1007</v>
      </c>
      <c r="O960" t="s">
        <v>50</v>
      </c>
      <c r="P960" t="s">
        <v>50</v>
      </c>
      <c r="Q960">
        <v>1</v>
      </c>
      <c r="W960">
        <v>0</v>
      </c>
      <c r="X960">
        <v>1189598585</v>
      </c>
      <c r="Y960">
        <v>1.3</v>
      </c>
      <c r="AA960">
        <v>651.78</v>
      </c>
      <c r="AB960">
        <v>0</v>
      </c>
      <c r="AC960">
        <v>0</v>
      </c>
      <c r="AD960">
        <v>0</v>
      </c>
      <c r="AE960">
        <v>651.78</v>
      </c>
      <c r="AF960">
        <v>0</v>
      </c>
      <c r="AG960">
        <v>0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0</v>
      </c>
      <c r="AP960">
        <v>0</v>
      </c>
      <c r="AQ960">
        <v>0</v>
      </c>
      <c r="AR960">
        <v>0</v>
      </c>
      <c r="AS960" t="s">
        <v>3</v>
      </c>
      <c r="AT960">
        <v>1.3</v>
      </c>
      <c r="AU960" t="s">
        <v>3</v>
      </c>
      <c r="AV960">
        <v>0</v>
      </c>
      <c r="AW960">
        <v>1</v>
      </c>
      <c r="AX960">
        <v>-1</v>
      </c>
      <c r="AY960">
        <v>0</v>
      </c>
      <c r="AZ960">
        <v>0</v>
      </c>
      <c r="BA960" t="s">
        <v>3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Y960*Source!I440</f>
        <v>9.1000000000000011E-2</v>
      </c>
      <c r="CY960">
        <f>AA960</f>
        <v>651.78</v>
      </c>
      <c r="CZ960">
        <f>AE960</f>
        <v>651.78</v>
      </c>
      <c r="DA960">
        <f>AI960</f>
        <v>1</v>
      </c>
      <c r="DB960">
        <f>ROUND(ROUND(AT960*CZ960,2),6)</f>
        <v>847.31</v>
      </c>
      <c r="DC960">
        <f>ROUND(ROUND(AT960*AG960,2),6)</f>
        <v>0</v>
      </c>
    </row>
    <row r="961" spans="1:107" x14ac:dyDescent="0.2">
      <c r="A961">
        <f>ROW(Source!A440)</f>
        <v>440</v>
      </c>
      <c r="B961">
        <v>47636896</v>
      </c>
      <c r="C961">
        <v>47640054</v>
      </c>
      <c r="D961">
        <v>36820630</v>
      </c>
      <c r="E961">
        <v>1</v>
      </c>
      <c r="F961">
        <v>1</v>
      </c>
      <c r="G961">
        <v>1</v>
      </c>
      <c r="H961">
        <v>3</v>
      </c>
      <c r="I961" t="s">
        <v>422</v>
      </c>
      <c r="J961" t="s">
        <v>424</v>
      </c>
      <c r="K961" t="s">
        <v>423</v>
      </c>
      <c r="L961">
        <v>1327</v>
      </c>
      <c r="N961">
        <v>1005</v>
      </c>
      <c r="O961" t="s">
        <v>399</v>
      </c>
      <c r="P961" t="s">
        <v>399</v>
      </c>
      <c r="Q961">
        <v>1</v>
      </c>
      <c r="W961">
        <v>0</v>
      </c>
      <c r="X961">
        <v>1158602457</v>
      </c>
      <c r="Y961">
        <v>102</v>
      </c>
      <c r="AA961">
        <v>65.63</v>
      </c>
      <c r="AB961">
        <v>0</v>
      </c>
      <c r="AC961">
        <v>0</v>
      </c>
      <c r="AD961">
        <v>0</v>
      </c>
      <c r="AE961">
        <v>65.63</v>
      </c>
      <c r="AF961">
        <v>0</v>
      </c>
      <c r="AG961">
        <v>0</v>
      </c>
      <c r="AH961">
        <v>0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0</v>
      </c>
      <c r="AP961">
        <v>0</v>
      </c>
      <c r="AQ961">
        <v>0</v>
      </c>
      <c r="AR961">
        <v>0</v>
      </c>
      <c r="AS961" t="s">
        <v>3</v>
      </c>
      <c r="AT961">
        <v>102</v>
      </c>
      <c r="AU961" t="s">
        <v>3</v>
      </c>
      <c r="AV961">
        <v>0</v>
      </c>
      <c r="AW961">
        <v>1</v>
      </c>
      <c r="AX961">
        <v>-1</v>
      </c>
      <c r="AY961">
        <v>0</v>
      </c>
      <c r="AZ961">
        <v>0</v>
      </c>
      <c r="BA961" t="s">
        <v>3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Y961*Source!I440</f>
        <v>7.1400000000000006</v>
      </c>
      <c r="CY961">
        <f>AA961</f>
        <v>65.63</v>
      </c>
      <c r="CZ961">
        <f>AE961</f>
        <v>65.63</v>
      </c>
      <c r="DA961">
        <f>AI961</f>
        <v>1</v>
      </c>
      <c r="DB961">
        <f>ROUND(ROUND(AT961*CZ961,2),6)</f>
        <v>6694.26</v>
      </c>
      <c r="DC961">
        <f>ROUND(ROUND(AT961*AG961,2),6)</f>
        <v>0</v>
      </c>
    </row>
    <row r="962" spans="1:107" x14ac:dyDescent="0.2">
      <c r="A962">
        <f>ROW(Source!A441)</f>
        <v>441</v>
      </c>
      <c r="B962">
        <v>47641669</v>
      </c>
      <c r="C962">
        <v>47640054</v>
      </c>
      <c r="D962">
        <v>37066837</v>
      </c>
      <c r="E962">
        <v>1</v>
      </c>
      <c r="F962">
        <v>1</v>
      </c>
      <c r="G962">
        <v>1</v>
      </c>
      <c r="H962">
        <v>1</v>
      </c>
      <c r="I962" t="s">
        <v>855</v>
      </c>
      <c r="J962" t="s">
        <v>3</v>
      </c>
      <c r="K962" t="s">
        <v>856</v>
      </c>
      <c r="L962">
        <v>1191</v>
      </c>
      <c r="N962">
        <v>1013</v>
      </c>
      <c r="O962" t="s">
        <v>770</v>
      </c>
      <c r="P962" t="s">
        <v>770</v>
      </c>
      <c r="Q962">
        <v>1</v>
      </c>
      <c r="W962">
        <v>0</v>
      </c>
      <c r="X962">
        <v>1850719656</v>
      </c>
      <c r="Y962">
        <v>107.53247499999998</v>
      </c>
      <c r="AA962">
        <v>0</v>
      </c>
      <c r="AB962">
        <v>0</v>
      </c>
      <c r="AC962">
        <v>0</v>
      </c>
      <c r="AD962">
        <v>8.31</v>
      </c>
      <c r="AE962">
        <v>0</v>
      </c>
      <c r="AF962">
        <v>0</v>
      </c>
      <c r="AG962">
        <v>0</v>
      </c>
      <c r="AH962">
        <v>8.31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1</v>
      </c>
      <c r="AQ962">
        <v>0</v>
      </c>
      <c r="AR962">
        <v>0</v>
      </c>
      <c r="AS962" t="s">
        <v>3</v>
      </c>
      <c r="AT962">
        <v>81.31</v>
      </c>
      <c r="AU962" t="s">
        <v>196</v>
      </c>
      <c r="AV962">
        <v>1</v>
      </c>
      <c r="AW962">
        <v>2</v>
      </c>
      <c r="AX962">
        <v>47640064</v>
      </c>
      <c r="AY962">
        <v>1</v>
      </c>
      <c r="AZ962">
        <v>0</v>
      </c>
      <c r="BA962">
        <v>962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Y962*Source!I441</f>
        <v>7.5272732499999995</v>
      </c>
      <c r="CY962">
        <f>AD962</f>
        <v>8.31</v>
      </c>
      <c r="CZ962">
        <f>AH962</f>
        <v>8.31</v>
      </c>
      <c r="DA962">
        <f>AL962</f>
        <v>1</v>
      </c>
      <c r="DB962">
        <f>ROUND(((ROUND(AT962*CZ962,2)*1.15)*1.15),6)</f>
        <v>893.60002499999996</v>
      </c>
      <c r="DC962">
        <f>ROUND(((ROUND(AT962*AG962,2)*1.15)*1.15),6)</f>
        <v>0</v>
      </c>
    </row>
    <row r="963" spans="1:107" x14ac:dyDescent="0.2">
      <c r="A963">
        <f>ROW(Source!A441)</f>
        <v>441</v>
      </c>
      <c r="B963">
        <v>47641669</v>
      </c>
      <c r="C963">
        <v>47640054</v>
      </c>
      <c r="D963">
        <v>37064876</v>
      </c>
      <c r="E963">
        <v>1</v>
      </c>
      <c r="F963">
        <v>1</v>
      </c>
      <c r="G963">
        <v>1</v>
      </c>
      <c r="H963">
        <v>1</v>
      </c>
      <c r="I963" t="s">
        <v>771</v>
      </c>
      <c r="J963" t="s">
        <v>3</v>
      </c>
      <c r="K963" t="s">
        <v>772</v>
      </c>
      <c r="L963">
        <v>1191</v>
      </c>
      <c r="N963">
        <v>1013</v>
      </c>
      <c r="O963" t="s">
        <v>770</v>
      </c>
      <c r="P963" t="s">
        <v>770</v>
      </c>
      <c r="Q963">
        <v>1</v>
      </c>
      <c r="W963">
        <v>0</v>
      </c>
      <c r="X963">
        <v>-1417349443</v>
      </c>
      <c r="Y963">
        <v>3.77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1</v>
      </c>
      <c r="AL963">
        <v>1</v>
      </c>
      <c r="AN963">
        <v>0</v>
      </c>
      <c r="AO963">
        <v>1</v>
      </c>
      <c r="AP963">
        <v>0</v>
      </c>
      <c r="AQ963">
        <v>0</v>
      </c>
      <c r="AR963">
        <v>0</v>
      </c>
      <c r="AS963" t="s">
        <v>3</v>
      </c>
      <c r="AT963">
        <v>3.77</v>
      </c>
      <c r="AU963" t="s">
        <v>3</v>
      </c>
      <c r="AV963">
        <v>2</v>
      </c>
      <c r="AW963">
        <v>2</v>
      </c>
      <c r="AX963">
        <v>47640065</v>
      </c>
      <c r="AY963">
        <v>1</v>
      </c>
      <c r="AZ963">
        <v>2048</v>
      </c>
      <c r="BA963">
        <v>963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Y963*Source!I441</f>
        <v>0.26390000000000002</v>
      </c>
      <c r="CY963">
        <f>AD963</f>
        <v>0</v>
      </c>
      <c r="CZ963">
        <f>AH963</f>
        <v>0</v>
      </c>
      <c r="DA963">
        <f>AL963</f>
        <v>1</v>
      </c>
      <c r="DB963">
        <f>ROUND(ROUND(AT963*CZ963,2),6)</f>
        <v>0</v>
      </c>
      <c r="DC963">
        <f>ROUND(ROUND(AT963*AG963,2),6)</f>
        <v>0</v>
      </c>
    </row>
    <row r="964" spans="1:107" x14ac:dyDescent="0.2">
      <c r="A964">
        <f>ROW(Source!A441)</f>
        <v>441</v>
      </c>
      <c r="B964">
        <v>47641669</v>
      </c>
      <c r="C964">
        <v>47640054</v>
      </c>
      <c r="D964">
        <v>36882383</v>
      </c>
      <c r="E964">
        <v>1</v>
      </c>
      <c r="F964">
        <v>1</v>
      </c>
      <c r="G964">
        <v>1</v>
      </c>
      <c r="H964">
        <v>2</v>
      </c>
      <c r="I964" t="s">
        <v>944</v>
      </c>
      <c r="J964" t="s">
        <v>945</v>
      </c>
      <c r="K964" t="s">
        <v>946</v>
      </c>
      <c r="L964">
        <v>1368</v>
      </c>
      <c r="N964">
        <v>1011</v>
      </c>
      <c r="O964" t="s">
        <v>776</v>
      </c>
      <c r="P964" t="s">
        <v>776</v>
      </c>
      <c r="Q964">
        <v>1</v>
      </c>
      <c r="W964">
        <v>0</v>
      </c>
      <c r="X964">
        <v>-665367104</v>
      </c>
      <c r="Y964">
        <v>0.51749999999999996</v>
      </c>
      <c r="AA964">
        <v>0</v>
      </c>
      <c r="AB964">
        <v>89.99</v>
      </c>
      <c r="AC964">
        <v>10.06</v>
      </c>
      <c r="AD964">
        <v>0</v>
      </c>
      <c r="AE964">
        <v>0</v>
      </c>
      <c r="AF964">
        <v>89.99</v>
      </c>
      <c r="AG964">
        <v>10.06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1</v>
      </c>
      <c r="AP964">
        <v>1</v>
      </c>
      <c r="AQ964">
        <v>0</v>
      </c>
      <c r="AR964">
        <v>0</v>
      </c>
      <c r="AS964" t="s">
        <v>3</v>
      </c>
      <c r="AT964">
        <v>0.36</v>
      </c>
      <c r="AU964" t="s">
        <v>348</v>
      </c>
      <c r="AV964">
        <v>0</v>
      </c>
      <c r="AW964">
        <v>2</v>
      </c>
      <c r="AX964">
        <v>47640066</v>
      </c>
      <c r="AY964">
        <v>1</v>
      </c>
      <c r="AZ964">
        <v>0</v>
      </c>
      <c r="BA964">
        <v>964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Y964*Source!I441</f>
        <v>3.6225E-2</v>
      </c>
      <c r="CY964">
        <f>AB964</f>
        <v>89.99</v>
      </c>
      <c r="CZ964">
        <f>AF964</f>
        <v>89.99</v>
      </c>
      <c r="DA964">
        <f>AJ964</f>
        <v>1</v>
      </c>
      <c r="DB964">
        <f>ROUND(((ROUND(AT964*CZ964,2)*1.15)*1.25),6)</f>
        <v>46.575000000000003</v>
      </c>
      <c r="DC964">
        <f>ROUND(((ROUND(AT964*AG964,2)*1.15)*1.25),6)</f>
        <v>5.2037500000000003</v>
      </c>
    </row>
    <row r="965" spans="1:107" x14ac:dyDescent="0.2">
      <c r="A965">
        <f>ROW(Source!A441)</f>
        <v>441</v>
      </c>
      <c r="B965">
        <v>47641669</v>
      </c>
      <c r="C965">
        <v>47640054</v>
      </c>
      <c r="D965">
        <v>36882452</v>
      </c>
      <c r="E965">
        <v>1</v>
      </c>
      <c r="F965">
        <v>1</v>
      </c>
      <c r="G965">
        <v>1</v>
      </c>
      <c r="H965">
        <v>2</v>
      </c>
      <c r="I965" t="s">
        <v>1027</v>
      </c>
      <c r="J965" t="s">
        <v>1028</v>
      </c>
      <c r="K965" t="s">
        <v>1029</v>
      </c>
      <c r="L965">
        <v>1368</v>
      </c>
      <c r="N965">
        <v>1011</v>
      </c>
      <c r="O965" t="s">
        <v>776</v>
      </c>
      <c r="P965" t="s">
        <v>776</v>
      </c>
      <c r="Q965">
        <v>1</v>
      </c>
      <c r="W965">
        <v>0</v>
      </c>
      <c r="X965">
        <v>1188625873</v>
      </c>
      <c r="Y965">
        <v>3.694375</v>
      </c>
      <c r="AA965">
        <v>0</v>
      </c>
      <c r="AB965">
        <v>31.26</v>
      </c>
      <c r="AC965">
        <v>13.5</v>
      </c>
      <c r="AD965">
        <v>0</v>
      </c>
      <c r="AE965">
        <v>0</v>
      </c>
      <c r="AF965">
        <v>31.26</v>
      </c>
      <c r="AG965">
        <v>13.5</v>
      </c>
      <c r="AH965">
        <v>0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3</v>
      </c>
      <c r="AT965">
        <v>2.57</v>
      </c>
      <c r="AU965" t="s">
        <v>348</v>
      </c>
      <c r="AV965">
        <v>0</v>
      </c>
      <c r="AW965">
        <v>2</v>
      </c>
      <c r="AX965">
        <v>47640067</v>
      </c>
      <c r="AY965">
        <v>1</v>
      </c>
      <c r="AZ965">
        <v>0</v>
      </c>
      <c r="BA965">
        <v>965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Y965*Source!I441</f>
        <v>0.25860625000000004</v>
      </c>
      <c r="CY965">
        <f>AB965</f>
        <v>31.26</v>
      </c>
      <c r="CZ965">
        <f>AF965</f>
        <v>31.26</v>
      </c>
      <c r="DA965">
        <f>AJ965</f>
        <v>1</v>
      </c>
      <c r="DB965">
        <f>ROUND(((ROUND(AT965*CZ965,2)*1.15)*1.25),6)</f>
        <v>115.48875</v>
      </c>
      <c r="DC965">
        <f>ROUND(((ROUND(AT965*AG965,2)*1.15)*1.25),6)</f>
        <v>49.881250000000001</v>
      </c>
    </row>
    <row r="966" spans="1:107" x14ac:dyDescent="0.2">
      <c r="A966">
        <f>ROW(Source!A441)</f>
        <v>441</v>
      </c>
      <c r="B966">
        <v>47641669</v>
      </c>
      <c r="C966">
        <v>47640054</v>
      </c>
      <c r="D966">
        <v>36883554</v>
      </c>
      <c r="E966">
        <v>1</v>
      </c>
      <c r="F966">
        <v>1</v>
      </c>
      <c r="G966">
        <v>1</v>
      </c>
      <c r="H966">
        <v>2</v>
      </c>
      <c r="I966" t="s">
        <v>780</v>
      </c>
      <c r="J966" t="s">
        <v>781</v>
      </c>
      <c r="K966" t="s">
        <v>782</v>
      </c>
      <c r="L966">
        <v>1368</v>
      </c>
      <c r="N966">
        <v>1011</v>
      </c>
      <c r="O966" t="s">
        <v>776</v>
      </c>
      <c r="P966" t="s">
        <v>776</v>
      </c>
      <c r="Q966">
        <v>1</v>
      </c>
      <c r="W966">
        <v>0</v>
      </c>
      <c r="X966">
        <v>1372534845</v>
      </c>
      <c r="Y966">
        <v>1.2074999999999998</v>
      </c>
      <c r="AA966">
        <v>0</v>
      </c>
      <c r="AB966">
        <v>65.709999999999994</v>
      </c>
      <c r="AC966">
        <v>11.6</v>
      </c>
      <c r="AD966">
        <v>0</v>
      </c>
      <c r="AE966">
        <v>0</v>
      </c>
      <c r="AF966">
        <v>65.709999999999994</v>
      </c>
      <c r="AG966">
        <v>11.6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3</v>
      </c>
      <c r="AT966">
        <v>0.84</v>
      </c>
      <c r="AU966" t="s">
        <v>348</v>
      </c>
      <c r="AV966">
        <v>0</v>
      </c>
      <c r="AW966">
        <v>2</v>
      </c>
      <c r="AX966">
        <v>47640068</v>
      </c>
      <c r="AY966">
        <v>1</v>
      </c>
      <c r="AZ966">
        <v>0</v>
      </c>
      <c r="BA966">
        <v>966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Y966*Source!I441</f>
        <v>8.4524999999999989E-2</v>
      </c>
      <c r="CY966">
        <f>AB966</f>
        <v>65.709999999999994</v>
      </c>
      <c r="CZ966">
        <f>AF966</f>
        <v>65.709999999999994</v>
      </c>
      <c r="DA966">
        <f>AJ966</f>
        <v>1</v>
      </c>
      <c r="DB966">
        <f>ROUND(((ROUND(AT966*CZ966,2)*1.15)*1.25),6)</f>
        <v>79.349999999999994</v>
      </c>
      <c r="DC966">
        <f>ROUND(((ROUND(AT966*AG966,2)*1.15)*1.25),6)</f>
        <v>14.001250000000001</v>
      </c>
    </row>
    <row r="967" spans="1:107" x14ac:dyDescent="0.2">
      <c r="A967">
        <f>ROW(Source!A441)</f>
        <v>441</v>
      </c>
      <c r="B967">
        <v>47641669</v>
      </c>
      <c r="C967">
        <v>47640054</v>
      </c>
      <c r="D967">
        <v>36801792</v>
      </c>
      <c r="E967">
        <v>1</v>
      </c>
      <c r="F967">
        <v>1</v>
      </c>
      <c r="G967">
        <v>1</v>
      </c>
      <c r="H967">
        <v>3</v>
      </c>
      <c r="I967" t="s">
        <v>981</v>
      </c>
      <c r="J967" t="s">
        <v>982</v>
      </c>
      <c r="K967" t="s">
        <v>983</v>
      </c>
      <c r="L967">
        <v>1339</v>
      </c>
      <c r="N967">
        <v>1007</v>
      </c>
      <c r="O967" t="s">
        <v>50</v>
      </c>
      <c r="P967" t="s">
        <v>50</v>
      </c>
      <c r="Q967">
        <v>1</v>
      </c>
      <c r="W967">
        <v>0</v>
      </c>
      <c r="X967">
        <v>-1660354250</v>
      </c>
      <c r="Y967">
        <v>3.85</v>
      </c>
      <c r="AA967">
        <v>2.44</v>
      </c>
      <c r="AB967">
        <v>0</v>
      </c>
      <c r="AC967">
        <v>0</v>
      </c>
      <c r="AD967">
        <v>0</v>
      </c>
      <c r="AE967">
        <v>2.44</v>
      </c>
      <c r="AF967">
        <v>0</v>
      </c>
      <c r="AG967">
        <v>0</v>
      </c>
      <c r="AH967">
        <v>0</v>
      </c>
      <c r="AI967">
        <v>1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3</v>
      </c>
      <c r="AT967">
        <v>3.85</v>
      </c>
      <c r="AU967" t="s">
        <v>3</v>
      </c>
      <c r="AV967">
        <v>0</v>
      </c>
      <c r="AW967">
        <v>2</v>
      </c>
      <c r="AX967">
        <v>47640069</v>
      </c>
      <c r="AY967">
        <v>1</v>
      </c>
      <c r="AZ967">
        <v>0</v>
      </c>
      <c r="BA967">
        <v>967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Y967*Source!I441</f>
        <v>0.26950000000000002</v>
      </c>
      <c r="CY967">
        <f>AA967</f>
        <v>2.44</v>
      </c>
      <c r="CZ967">
        <f>AE967</f>
        <v>2.44</v>
      </c>
      <c r="DA967">
        <f>AI967</f>
        <v>1</v>
      </c>
      <c r="DB967">
        <f>ROUND(ROUND(AT967*CZ967,2),6)</f>
        <v>9.39</v>
      </c>
      <c r="DC967">
        <f>ROUND(ROUND(AT967*AG967,2),6)</f>
        <v>0</v>
      </c>
    </row>
    <row r="968" spans="1:107" x14ac:dyDescent="0.2">
      <c r="A968">
        <f>ROW(Source!A441)</f>
        <v>441</v>
      </c>
      <c r="B968">
        <v>47641669</v>
      </c>
      <c r="C968">
        <v>47640054</v>
      </c>
      <c r="D968">
        <v>36802468</v>
      </c>
      <c r="E968">
        <v>1</v>
      </c>
      <c r="F968">
        <v>1</v>
      </c>
      <c r="G968">
        <v>1</v>
      </c>
      <c r="H968">
        <v>3</v>
      </c>
      <c r="I968" t="s">
        <v>1030</v>
      </c>
      <c r="J968" t="s">
        <v>1031</v>
      </c>
      <c r="K968" t="s">
        <v>1032</v>
      </c>
      <c r="L968">
        <v>1339</v>
      </c>
      <c r="N968">
        <v>1007</v>
      </c>
      <c r="O968" t="s">
        <v>50</v>
      </c>
      <c r="P968" t="s">
        <v>50</v>
      </c>
      <c r="Q968">
        <v>1</v>
      </c>
      <c r="W968">
        <v>0</v>
      </c>
      <c r="X968">
        <v>114057443</v>
      </c>
      <c r="Y968">
        <v>3.06</v>
      </c>
      <c r="AA968">
        <v>34.92</v>
      </c>
      <c r="AB968">
        <v>0</v>
      </c>
      <c r="AC968">
        <v>0</v>
      </c>
      <c r="AD968">
        <v>0</v>
      </c>
      <c r="AE968">
        <v>34.92</v>
      </c>
      <c r="AF968">
        <v>0</v>
      </c>
      <c r="AG968">
        <v>0</v>
      </c>
      <c r="AH968">
        <v>0</v>
      </c>
      <c r="AI968">
        <v>1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3</v>
      </c>
      <c r="AT968">
        <v>3.06</v>
      </c>
      <c r="AU968" t="s">
        <v>3</v>
      </c>
      <c r="AV968">
        <v>0</v>
      </c>
      <c r="AW968">
        <v>2</v>
      </c>
      <c r="AX968">
        <v>47640070</v>
      </c>
      <c r="AY968">
        <v>1</v>
      </c>
      <c r="AZ968">
        <v>0</v>
      </c>
      <c r="BA968">
        <v>968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Y968*Source!I441</f>
        <v>0.21420000000000003</v>
      </c>
      <c r="CY968">
        <f>AA968</f>
        <v>34.92</v>
      </c>
      <c r="CZ968">
        <f>AE968</f>
        <v>34.92</v>
      </c>
      <c r="DA968">
        <f>AI968</f>
        <v>1</v>
      </c>
      <c r="DB968">
        <f>ROUND(ROUND(AT968*CZ968,2),6)</f>
        <v>106.86</v>
      </c>
      <c r="DC968">
        <f>ROUND(ROUND(AT968*AG968,2),6)</f>
        <v>0</v>
      </c>
    </row>
    <row r="969" spans="1:107" x14ac:dyDescent="0.2">
      <c r="A969">
        <f>ROW(Source!A441)</f>
        <v>441</v>
      </c>
      <c r="B969">
        <v>47641669</v>
      </c>
      <c r="C969">
        <v>47640054</v>
      </c>
      <c r="D969">
        <v>36807345</v>
      </c>
      <c r="E969">
        <v>1</v>
      </c>
      <c r="F969">
        <v>1</v>
      </c>
      <c r="G969">
        <v>1</v>
      </c>
      <c r="H969">
        <v>3</v>
      </c>
      <c r="I969" t="s">
        <v>418</v>
      </c>
      <c r="J969" t="s">
        <v>420</v>
      </c>
      <c r="K969" t="s">
        <v>419</v>
      </c>
      <c r="L969">
        <v>1339</v>
      </c>
      <c r="N969">
        <v>1007</v>
      </c>
      <c r="O969" t="s">
        <v>50</v>
      </c>
      <c r="P969" t="s">
        <v>50</v>
      </c>
      <c r="Q969">
        <v>1</v>
      </c>
      <c r="W969">
        <v>0</v>
      </c>
      <c r="X969">
        <v>1189598585</v>
      </c>
      <c r="Y969">
        <v>1.3</v>
      </c>
      <c r="AA969">
        <v>651.78</v>
      </c>
      <c r="AB969">
        <v>0</v>
      </c>
      <c r="AC969">
        <v>0</v>
      </c>
      <c r="AD969">
        <v>0</v>
      </c>
      <c r="AE969">
        <v>651.78</v>
      </c>
      <c r="AF969">
        <v>0</v>
      </c>
      <c r="AG969">
        <v>0</v>
      </c>
      <c r="AH969">
        <v>0</v>
      </c>
      <c r="AI969">
        <v>1</v>
      </c>
      <c r="AJ969">
        <v>1</v>
      </c>
      <c r="AK969">
        <v>1</v>
      </c>
      <c r="AL969">
        <v>1</v>
      </c>
      <c r="AN969">
        <v>0</v>
      </c>
      <c r="AO969">
        <v>0</v>
      </c>
      <c r="AP969">
        <v>0</v>
      </c>
      <c r="AQ969">
        <v>0</v>
      </c>
      <c r="AR969">
        <v>0</v>
      </c>
      <c r="AS969" t="s">
        <v>3</v>
      </c>
      <c r="AT969">
        <v>1.3</v>
      </c>
      <c r="AU969" t="s">
        <v>3</v>
      </c>
      <c r="AV969">
        <v>0</v>
      </c>
      <c r="AW969">
        <v>1</v>
      </c>
      <c r="AX969">
        <v>-1</v>
      </c>
      <c r="AY969">
        <v>0</v>
      </c>
      <c r="AZ969">
        <v>0</v>
      </c>
      <c r="BA969" t="s">
        <v>3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Y969*Source!I441</f>
        <v>9.1000000000000011E-2</v>
      </c>
      <c r="CY969">
        <f>AA969</f>
        <v>651.78</v>
      </c>
      <c r="CZ969">
        <f>AE969</f>
        <v>651.78</v>
      </c>
      <c r="DA969">
        <f>AI969</f>
        <v>1</v>
      </c>
      <c r="DB969">
        <f>ROUND(ROUND(AT969*CZ969,2),6)</f>
        <v>847.31</v>
      </c>
      <c r="DC969">
        <f>ROUND(ROUND(AT969*AG969,2),6)</f>
        <v>0</v>
      </c>
    </row>
    <row r="970" spans="1:107" x14ac:dyDescent="0.2">
      <c r="A970">
        <f>ROW(Source!A441)</f>
        <v>441</v>
      </c>
      <c r="B970">
        <v>47641669</v>
      </c>
      <c r="C970">
        <v>47640054</v>
      </c>
      <c r="D970">
        <v>36820630</v>
      </c>
      <c r="E970">
        <v>1</v>
      </c>
      <c r="F970">
        <v>1</v>
      </c>
      <c r="G970">
        <v>1</v>
      </c>
      <c r="H970">
        <v>3</v>
      </c>
      <c r="I970" t="s">
        <v>422</v>
      </c>
      <c r="J970" t="s">
        <v>424</v>
      </c>
      <c r="K970" t="s">
        <v>423</v>
      </c>
      <c r="L970">
        <v>1327</v>
      </c>
      <c r="N970">
        <v>1005</v>
      </c>
      <c r="O970" t="s">
        <v>399</v>
      </c>
      <c r="P970" t="s">
        <v>399</v>
      </c>
      <c r="Q970">
        <v>1</v>
      </c>
      <c r="W970">
        <v>0</v>
      </c>
      <c r="X970">
        <v>1158602457</v>
      </c>
      <c r="Y970">
        <v>102</v>
      </c>
      <c r="AA970">
        <v>65.63</v>
      </c>
      <c r="AB970">
        <v>0</v>
      </c>
      <c r="AC970">
        <v>0</v>
      </c>
      <c r="AD970">
        <v>0</v>
      </c>
      <c r="AE970">
        <v>65.63</v>
      </c>
      <c r="AF970">
        <v>0</v>
      </c>
      <c r="AG970">
        <v>0</v>
      </c>
      <c r="AH970">
        <v>0</v>
      </c>
      <c r="AI970">
        <v>1</v>
      </c>
      <c r="AJ970">
        <v>1</v>
      </c>
      <c r="AK970">
        <v>1</v>
      </c>
      <c r="AL970">
        <v>1</v>
      </c>
      <c r="AN970">
        <v>0</v>
      </c>
      <c r="AO970">
        <v>0</v>
      </c>
      <c r="AP970">
        <v>0</v>
      </c>
      <c r="AQ970">
        <v>0</v>
      </c>
      <c r="AR970">
        <v>0</v>
      </c>
      <c r="AS970" t="s">
        <v>3</v>
      </c>
      <c r="AT970">
        <v>102</v>
      </c>
      <c r="AU970" t="s">
        <v>3</v>
      </c>
      <c r="AV970">
        <v>0</v>
      </c>
      <c r="AW970">
        <v>1</v>
      </c>
      <c r="AX970">
        <v>-1</v>
      </c>
      <c r="AY970">
        <v>0</v>
      </c>
      <c r="AZ970">
        <v>0</v>
      </c>
      <c r="BA970" t="s">
        <v>3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Y970*Source!I441</f>
        <v>7.1400000000000006</v>
      </c>
      <c r="CY970">
        <f>AA970</f>
        <v>65.63</v>
      </c>
      <c r="CZ970">
        <f>AE970</f>
        <v>65.63</v>
      </c>
      <c r="DA970">
        <f>AI970</f>
        <v>1</v>
      </c>
      <c r="DB970">
        <f>ROUND(ROUND(AT970*CZ970,2),6)</f>
        <v>6694.26</v>
      </c>
      <c r="DC970">
        <f>ROUND(ROUND(AT970*AG970,2),6)</f>
        <v>0</v>
      </c>
    </row>
    <row r="971" spans="1:107" x14ac:dyDescent="0.2">
      <c r="A971">
        <f>ROW(Source!A446)</f>
        <v>446</v>
      </c>
      <c r="B971">
        <v>47636896</v>
      </c>
      <c r="C971">
        <v>47640075</v>
      </c>
      <c r="D971">
        <v>37066739</v>
      </c>
      <c r="E971">
        <v>1</v>
      </c>
      <c r="F971">
        <v>1</v>
      </c>
      <c r="G971">
        <v>1</v>
      </c>
      <c r="H971">
        <v>1</v>
      </c>
      <c r="I971" t="s">
        <v>1033</v>
      </c>
      <c r="J971" t="s">
        <v>3</v>
      </c>
      <c r="K971" t="s">
        <v>1034</v>
      </c>
      <c r="L971">
        <v>1191</v>
      </c>
      <c r="N971">
        <v>1013</v>
      </c>
      <c r="O971" t="s">
        <v>770</v>
      </c>
      <c r="P971" t="s">
        <v>770</v>
      </c>
      <c r="Q971">
        <v>1</v>
      </c>
      <c r="W971">
        <v>0</v>
      </c>
      <c r="X971">
        <v>-608433632</v>
      </c>
      <c r="Y971">
        <v>100.61579999999998</v>
      </c>
      <c r="AA971">
        <v>0</v>
      </c>
      <c r="AB971">
        <v>0</v>
      </c>
      <c r="AC971">
        <v>0</v>
      </c>
      <c r="AD971">
        <v>8.4600000000000009</v>
      </c>
      <c r="AE971">
        <v>0</v>
      </c>
      <c r="AF971">
        <v>0</v>
      </c>
      <c r="AG971">
        <v>0</v>
      </c>
      <c r="AH971">
        <v>8.4600000000000009</v>
      </c>
      <c r="AI971">
        <v>1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1</v>
      </c>
      <c r="AQ971">
        <v>0</v>
      </c>
      <c r="AR971">
        <v>0</v>
      </c>
      <c r="AS971" t="s">
        <v>3</v>
      </c>
      <c r="AT971">
        <v>76.08</v>
      </c>
      <c r="AU971" t="s">
        <v>196</v>
      </c>
      <c r="AV971">
        <v>1</v>
      </c>
      <c r="AW971">
        <v>2</v>
      </c>
      <c r="AX971">
        <v>47640086</v>
      </c>
      <c r="AY971">
        <v>1</v>
      </c>
      <c r="AZ971">
        <v>0</v>
      </c>
      <c r="BA971">
        <v>971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Y971*Source!I446</f>
        <v>0</v>
      </c>
      <c r="CY971">
        <f>AD971</f>
        <v>8.4600000000000009</v>
      </c>
      <c r="CZ971">
        <f>AH971</f>
        <v>8.4600000000000009</v>
      </c>
      <c r="DA971">
        <f>AL971</f>
        <v>1</v>
      </c>
      <c r="DB971">
        <f>ROUND(((ROUND(AT971*CZ971,2)*1.15)*1.15),6)</f>
        <v>851.21389999999997</v>
      </c>
      <c r="DC971">
        <f>ROUND(((ROUND(AT971*AG971,2)*1.15)*1.15),6)</f>
        <v>0</v>
      </c>
    </row>
    <row r="972" spans="1:107" x14ac:dyDescent="0.2">
      <c r="A972">
        <f>ROW(Source!A446)</f>
        <v>446</v>
      </c>
      <c r="B972">
        <v>47636896</v>
      </c>
      <c r="C972">
        <v>47640075</v>
      </c>
      <c r="D972">
        <v>37064876</v>
      </c>
      <c r="E972">
        <v>1</v>
      </c>
      <c r="F972">
        <v>1</v>
      </c>
      <c r="G972">
        <v>1</v>
      </c>
      <c r="H972">
        <v>1</v>
      </c>
      <c r="I972" t="s">
        <v>771</v>
      </c>
      <c r="J972" t="s">
        <v>3</v>
      </c>
      <c r="K972" t="s">
        <v>772</v>
      </c>
      <c r="L972">
        <v>1191</v>
      </c>
      <c r="N972">
        <v>1013</v>
      </c>
      <c r="O972" t="s">
        <v>770</v>
      </c>
      <c r="P972" t="s">
        <v>770</v>
      </c>
      <c r="Q972">
        <v>1</v>
      </c>
      <c r="W972">
        <v>0</v>
      </c>
      <c r="X972">
        <v>-1417349443</v>
      </c>
      <c r="Y972">
        <v>0.72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3</v>
      </c>
      <c r="AT972">
        <v>0.72</v>
      </c>
      <c r="AU972" t="s">
        <v>3</v>
      </c>
      <c r="AV972">
        <v>2</v>
      </c>
      <c r="AW972">
        <v>2</v>
      </c>
      <c r="AX972">
        <v>47640087</v>
      </c>
      <c r="AY972">
        <v>1</v>
      </c>
      <c r="AZ972">
        <v>2048</v>
      </c>
      <c r="BA972">
        <v>972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Y972*Source!I446</f>
        <v>0</v>
      </c>
      <c r="CY972">
        <f>AD972</f>
        <v>0</v>
      </c>
      <c r="CZ972">
        <f>AH972</f>
        <v>0</v>
      </c>
      <c r="DA972">
        <f>AL972</f>
        <v>1</v>
      </c>
      <c r="DB972">
        <f>ROUND(ROUND(AT972*CZ972,2),6)</f>
        <v>0</v>
      </c>
      <c r="DC972">
        <f>ROUND(ROUND(AT972*AG972,2),6)</f>
        <v>0</v>
      </c>
    </row>
    <row r="973" spans="1:107" x14ac:dyDescent="0.2">
      <c r="A973">
        <f>ROW(Source!A446)</f>
        <v>446</v>
      </c>
      <c r="B973">
        <v>47636896</v>
      </c>
      <c r="C973">
        <v>47640075</v>
      </c>
      <c r="D973">
        <v>36882159</v>
      </c>
      <c r="E973">
        <v>1</v>
      </c>
      <c r="F973">
        <v>1</v>
      </c>
      <c r="G973">
        <v>1</v>
      </c>
      <c r="H973">
        <v>2</v>
      </c>
      <c r="I973" t="s">
        <v>773</v>
      </c>
      <c r="J973" t="s">
        <v>774</v>
      </c>
      <c r="K973" t="s">
        <v>775</v>
      </c>
      <c r="L973">
        <v>1368</v>
      </c>
      <c r="N973">
        <v>1011</v>
      </c>
      <c r="O973" t="s">
        <v>776</v>
      </c>
      <c r="P973" t="s">
        <v>776</v>
      </c>
      <c r="Q973">
        <v>1</v>
      </c>
      <c r="W973">
        <v>0</v>
      </c>
      <c r="X973">
        <v>-1718674368</v>
      </c>
      <c r="Y973">
        <v>0.97750000000000004</v>
      </c>
      <c r="AA973">
        <v>0</v>
      </c>
      <c r="AB973">
        <v>111.99</v>
      </c>
      <c r="AC973">
        <v>13.5</v>
      </c>
      <c r="AD973">
        <v>0</v>
      </c>
      <c r="AE973">
        <v>0</v>
      </c>
      <c r="AF973">
        <v>111.99</v>
      </c>
      <c r="AG973">
        <v>13.5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3</v>
      </c>
      <c r="AT973">
        <v>0.68</v>
      </c>
      <c r="AU973" t="s">
        <v>348</v>
      </c>
      <c r="AV973">
        <v>0</v>
      </c>
      <c r="AW973">
        <v>2</v>
      </c>
      <c r="AX973">
        <v>47640088</v>
      </c>
      <c r="AY973">
        <v>1</v>
      </c>
      <c r="AZ973">
        <v>0</v>
      </c>
      <c r="BA973">
        <v>973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Y973*Source!I446</f>
        <v>0</v>
      </c>
      <c r="CY973">
        <f>AB973</f>
        <v>111.99</v>
      </c>
      <c r="CZ973">
        <f>AF973</f>
        <v>111.99</v>
      </c>
      <c r="DA973">
        <f>AJ973</f>
        <v>1</v>
      </c>
      <c r="DB973">
        <f>ROUND(((ROUND(AT973*CZ973,2)*1.15)*1.25),6)</f>
        <v>109.465625</v>
      </c>
      <c r="DC973">
        <f>ROUND(((ROUND(AT973*AG973,2)*1.15)*1.25),6)</f>
        <v>13.196249999999999</v>
      </c>
    </row>
    <row r="974" spans="1:107" x14ac:dyDescent="0.2">
      <c r="A974">
        <f>ROW(Source!A446)</f>
        <v>446</v>
      </c>
      <c r="B974">
        <v>47636896</v>
      </c>
      <c r="C974">
        <v>47640075</v>
      </c>
      <c r="D974">
        <v>36883554</v>
      </c>
      <c r="E974">
        <v>1</v>
      </c>
      <c r="F974">
        <v>1</v>
      </c>
      <c r="G974">
        <v>1</v>
      </c>
      <c r="H974">
        <v>2</v>
      </c>
      <c r="I974" t="s">
        <v>780</v>
      </c>
      <c r="J974" t="s">
        <v>781</v>
      </c>
      <c r="K974" t="s">
        <v>782</v>
      </c>
      <c r="L974">
        <v>1368</v>
      </c>
      <c r="N974">
        <v>1011</v>
      </c>
      <c r="O974" t="s">
        <v>776</v>
      </c>
      <c r="P974" t="s">
        <v>776</v>
      </c>
      <c r="Q974">
        <v>1</v>
      </c>
      <c r="W974">
        <v>0</v>
      </c>
      <c r="X974">
        <v>1372534845</v>
      </c>
      <c r="Y974">
        <v>5.7499999999999996E-2</v>
      </c>
      <c r="AA974">
        <v>0</v>
      </c>
      <c r="AB974">
        <v>65.709999999999994</v>
      </c>
      <c r="AC974">
        <v>11.6</v>
      </c>
      <c r="AD974">
        <v>0</v>
      </c>
      <c r="AE974">
        <v>0</v>
      </c>
      <c r="AF974">
        <v>65.709999999999994</v>
      </c>
      <c r="AG974">
        <v>11.6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3</v>
      </c>
      <c r="AT974">
        <v>0.04</v>
      </c>
      <c r="AU974" t="s">
        <v>348</v>
      </c>
      <c r="AV974">
        <v>0</v>
      </c>
      <c r="AW974">
        <v>2</v>
      </c>
      <c r="AX974">
        <v>47640089</v>
      </c>
      <c r="AY974">
        <v>1</v>
      </c>
      <c r="AZ974">
        <v>0</v>
      </c>
      <c r="BA974">
        <v>974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Y974*Source!I446</f>
        <v>0</v>
      </c>
      <c r="CY974">
        <f>AB974</f>
        <v>65.709999999999994</v>
      </c>
      <c r="CZ974">
        <f>AF974</f>
        <v>65.709999999999994</v>
      </c>
      <c r="DA974">
        <f>AJ974</f>
        <v>1</v>
      </c>
      <c r="DB974">
        <f>ROUND(((ROUND(AT974*CZ974,2)*1.15)*1.25),6)</f>
        <v>3.7806250000000001</v>
      </c>
      <c r="DC974">
        <f>ROUND(((ROUND(AT974*AG974,2)*1.15)*1.25),6)</f>
        <v>0.66125</v>
      </c>
    </row>
    <row r="975" spans="1:107" x14ac:dyDescent="0.2">
      <c r="A975">
        <f>ROW(Source!A446)</f>
        <v>446</v>
      </c>
      <c r="B975">
        <v>47636896</v>
      </c>
      <c r="C975">
        <v>47640075</v>
      </c>
      <c r="D975">
        <v>36804545</v>
      </c>
      <c r="E975">
        <v>1</v>
      </c>
      <c r="F975">
        <v>1</v>
      </c>
      <c r="G975">
        <v>1</v>
      </c>
      <c r="H975">
        <v>3</v>
      </c>
      <c r="I975" t="s">
        <v>801</v>
      </c>
      <c r="J975" t="s">
        <v>802</v>
      </c>
      <c r="K975" t="s">
        <v>803</v>
      </c>
      <c r="L975">
        <v>1348</v>
      </c>
      <c r="N975">
        <v>1009</v>
      </c>
      <c r="O975" t="s">
        <v>19</v>
      </c>
      <c r="P975" t="s">
        <v>19</v>
      </c>
      <c r="Q975">
        <v>1000</v>
      </c>
      <c r="W975">
        <v>0</v>
      </c>
      <c r="X975">
        <v>1174701286</v>
      </c>
      <c r="Y975">
        <v>1E-3</v>
      </c>
      <c r="AA975">
        <v>11978</v>
      </c>
      <c r="AB975">
        <v>0</v>
      </c>
      <c r="AC975">
        <v>0</v>
      </c>
      <c r="AD975">
        <v>0</v>
      </c>
      <c r="AE975">
        <v>11978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0</v>
      </c>
      <c r="AQ975">
        <v>0</v>
      </c>
      <c r="AR975">
        <v>0</v>
      </c>
      <c r="AS975" t="s">
        <v>3</v>
      </c>
      <c r="AT975">
        <v>1E-3</v>
      </c>
      <c r="AU975" t="s">
        <v>3</v>
      </c>
      <c r="AV975">
        <v>0</v>
      </c>
      <c r="AW975">
        <v>2</v>
      </c>
      <c r="AX975">
        <v>47640090</v>
      </c>
      <c r="AY975">
        <v>1</v>
      </c>
      <c r="AZ975">
        <v>0</v>
      </c>
      <c r="BA975">
        <v>975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Y975*Source!I446</f>
        <v>0</v>
      </c>
      <c r="CY975">
        <f t="shared" ref="CY975:CY980" si="184">AA975</f>
        <v>11978</v>
      </c>
      <c r="CZ975">
        <f t="shared" ref="CZ975:CZ980" si="185">AE975</f>
        <v>11978</v>
      </c>
      <c r="DA975">
        <f t="shared" ref="DA975:DA980" si="186">AI975</f>
        <v>1</v>
      </c>
      <c r="DB975">
        <f t="shared" ref="DB975:DB980" si="187">ROUND(ROUND(AT975*CZ975,2),6)</f>
        <v>11.98</v>
      </c>
      <c r="DC975">
        <f t="shared" ref="DC975:DC980" si="188">ROUND(ROUND(AT975*AG975,2),6)</f>
        <v>0</v>
      </c>
    </row>
    <row r="976" spans="1:107" x14ac:dyDescent="0.2">
      <c r="A976">
        <f>ROW(Source!A446)</f>
        <v>446</v>
      </c>
      <c r="B976">
        <v>47636896</v>
      </c>
      <c r="C976">
        <v>47640075</v>
      </c>
      <c r="D976">
        <v>36807096</v>
      </c>
      <c r="E976">
        <v>1</v>
      </c>
      <c r="F976">
        <v>1</v>
      </c>
      <c r="G976">
        <v>1</v>
      </c>
      <c r="H976">
        <v>3</v>
      </c>
      <c r="I976" t="s">
        <v>353</v>
      </c>
      <c r="J976" t="s">
        <v>355</v>
      </c>
      <c r="K976" t="s">
        <v>354</v>
      </c>
      <c r="L976">
        <v>1339</v>
      </c>
      <c r="N976">
        <v>1007</v>
      </c>
      <c r="O976" t="s">
        <v>50</v>
      </c>
      <c r="P976" t="s">
        <v>50</v>
      </c>
      <c r="Q976">
        <v>1</v>
      </c>
      <c r="W976">
        <v>0</v>
      </c>
      <c r="X976">
        <v>184330150</v>
      </c>
      <c r="Y976">
        <v>5.9</v>
      </c>
      <c r="AA976">
        <v>592.76</v>
      </c>
      <c r="AB976">
        <v>0</v>
      </c>
      <c r="AC976">
        <v>0</v>
      </c>
      <c r="AD976">
        <v>0</v>
      </c>
      <c r="AE976">
        <v>592.76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3</v>
      </c>
      <c r="AT976">
        <v>5.9</v>
      </c>
      <c r="AU976" t="s">
        <v>3</v>
      </c>
      <c r="AV976">
        <v>0</v>
      </c>
      <c r="AW976">
        <v>2</v>
      </c>
      <c r="AX976">
        <v>47640091</v>
      </c>
      <c r="AY976">
        <v>1</v>
      </c>
      <c r="AZ976">
        <v>0</v>
      </c>
      <c r="BA976">
        <v>976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Y976*Source!I446</f>
        <v>0</v>
      </c>
      <c r="CY976">
        <f t="shared" si="184"/>
        <v>592.76</v>
      </c>
      <c r="CZ976">
        <f t="shared" si="185"/>
        <v>592.76</v>
      </c>
      <c r="DA976">
        <f t="shared" si="186"/>
        <v>1</v>
      </c>
      <c r="DB976">
        <f t="shared" si="187"/>
        <v>3497.28</v>
      </c>
      <c r="DC976">
        <f t="shared" si="188"/>
        <v>0</v>
      </c>
    </row>
    <row r="977" spans="1:107" x14ac:dyDescent="0.2">
      <c r="A977">
        <f>ROW(Source!A446)</f>
        <v>446</v>
      </c>
      <c r="B977">
        <v>47636896</v>
      </c>
      <c r="C977">
        <v>47640075</v>
      </c>
      <c r="D977">
        <v>36807342</v>
      </c>
      <c r="E977">
        <v>1</v>
      </c>
      <c r="F977">
        <v>1</v>
      </c>
      <c r="G977">
        <v>1</v>
      </c>
      <c r="H977">
        <v>3</v>
      </c>
      <c r="I977" t="s">
        <v>834</v>
      </c>
      <c r="J977" t="s">
        <v>835</v>
      </c>
      <c r="K977" t="s">
        <v>836</v>
      </c>
      <c r="L977">
        <v>1339</v>
      </c>
      <c r="N977">
        <v>1007</v>
      </c>
      <c r="O977" t="s">
        <v>50</v>
      </c>
      <c r="P977" t="s">
        <v>50</v>
      </c>
      <c r="Q977">
        <v>1</v>
      </c>
      <c r="W977">
        <v>0</v>
      </c>
      <c r="X977">
        <v>519185539</v>
      </c>
      <c r="Y977">
        <v>0.06</v>
      </c>
      <c r="AA977">
        <v>519.79999999999995</v>
      </c>
      <c r="AB977">
        <v>0</v>
      </c>
      <c r="AC977">
        <v>0</v>
      </c>
      <c r="AD977">
        <v>0</v>
      </c>
      <c r="AE977">
        <v>519.79999999999995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0</v>
      </c>
      <c r="AQ977">
        <v>0</v>
      </c>
      <c r="AR977">
        <v>0</v>
      </c>
      <c r="AS977" t="s">
        <v>3</v>
      </c>
      <c r="AT977">
        <v>0.06</v>
      </c>
      <c r="AU977" t="s">
        <v>3</v>
      </c>
      <c r="AV977">
        <v>0</v>
      </c>
      <c r="AW977">
        <v>2</v>
      </c>
      <c r="AX977">
        <v>47640092</v>
      </c>
      <c r="AY977">
        <v>1</v>
      </c>
      <c r="AZ977">
        <v>0</v>
      </c>
      <c r="BA977">
        <v>977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Y977*Source!I446</f>
        <v>0</v>
      </c>
      <c r="CY977">
        <f t="shared" si="184"/>
        <v>519.79999999999995</v>
      </c>
      <c r="CZ977">
        <f t="shared" si="185"/>
        <v>519.79999999999995</v>
      </c>
      <c r="DA977">
        <f t="shared" si="186"/>
        <v>1</v>
      </c>
      <c r="DB977">
        <f t="shared" si="187"/>
        <v>31.19</v>
      </c>
      <c r="DC977">
        <f t="shared" si="188"/>
        <v>0</v>
      </c>
    </row>
    <row r="978" spans="1:107" x14ac:dyDescent="0.2">
      <c r="A978">
        <f>ROW(Source!A446)</f>
        <v>446</v>
      </c>
      <c r="B978">
        <v>47636896</v>
      </c>
      <c r="C978">
        <v>47640075</v>
      </c>
      <c r="D978">
        <v>36820750</v>
      </c>
      <c r="E978">
        <v>1</v>
      </c>
      <c r="F978">
        <v>1</v>
      </c>
      <c r="G978">
        <v>1</v>
      </c>
      <c r="H978">
        <v>3</v>
      </c>
      <c r="I978" t="s">
        <v>435</v>
      </c>
      <c r="J978" t="s">
        <v>437</v>
      </c>
      <c r="K978" t="s">
        <v>436</v>
      </c>
      <c r="L978">
        <v>1354</v>
      </c>
      <c r="N978">
        <v>1010</v>
      </c>
      <c r="O978" t="s">
        <v>337</v>
      </c>
      <c r="P978" t="s">
        <v>337</v>
      </c>
      <c r="Q978">
        <v>1</v>
      </c>
      <c r="W978">
        <v>0</v>
      </c>
      <c r="X978">
        <v>1254108881</v>
      </c>
      <c r="Y978">
        <v>100</v>
      </c>
      <c r="AA978">
        <v>47.25</v>
      </c>
      <c r="AB978">
        <v>0</v>
      </c>
      <c r="AC978">
        <v>0</v>
      </c>
      <c r="AD978">
        <v>0</v>
      </c>
      <c r="AE978">
        <v>47.25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0</v>
      </c>
      <c r="AP978">
        <v>0</v>
      </c>
      <c r="AQ978">
        <v>0</v>
      </c>
      <c r="AR978">
        <v>0</v>
      </c>
      <c r="AS978" t="s">
        <v>3</v>
      </c>
      <c r="AT978">
        <v>100</v>
      </c>
      <c r="AU978" t="s">
        <v>3</v>
      </c>
      <c r="AV978">
        <v>0</v>
      </c>
      <c r="AW978">
        <v>1</v>
      </c>
      <c r="AX978">
        <v>-1</v>
      </c>
      <c r="AY978">
        <v>0</v>
      </c>
      <c r="AZ978">
        <v>0</v>
      </c>
      <c r="BA978" t="s">
        <v>3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Y978*Source!I446</f>
        <v>0</v>
      </c>
      <c r="CY978">
        <f t="shared" si="184"/>
        <v>47.25</v>
      </c>
      <c r="CZ978">
        <f t="shared" si="185"/>
        <v>47.25</v>
      </c>
      <c r="DA978">
        <f t="shared" si="186"/>
        <v>1</v>
      </c>
      <c r="DB978">
        <f t="shared" si="187"/>
        <v>4725</v>
      </c>
      <c r="DC978">
        <f t="shared" si="188"/>
        <v>0</v>
      </c>
    </row>
    <row r="979" spans="1:107" x14ac:dyDescent="0.2">
      <c r="A979">
        <f>ROW(Source!A446)</f>
        <v>446</v>
      </c>
      <c r="B979">
        <v>47636896</v>
      </c>
      <c r="C979">
        <v>47640075</v>
      </c>
      <c r="D979">
        <v>36830346</v>
      </c>
      <c r="E979">
        <v>1</v>
      </c>
      <c r="F979">
        <v>1</v>
      </c>
      <c r="G979">
        <v>1</v>
      </c>
      <c r="H979">
        <v>3</v>
      </c>
      <c r="I979" t="s">
        <v>1035</v>
      </c>
      <c r="J979" t="s">
        <v>1036</v>
      </c>
      <c r="K979" t="s">
        <v>1037</v>
      </c>
      <c r="L979">
        <v>1339</v>
      </c>
      <c r="N979">
        <v>1007</v>
      </c>
      <c r="O979" t="s">
        <v>50</v>
      </c>
      <c r="P979" t="s">
        <v>50</v>
      </c>
      <c r="Q979">
        <v>1</v>
      </c>
      <c r="W979">
        <v>0</v>
      </c>
      <c r="X979">
        <v>-1065285962</v>
      </c>
      <c r="Y979">
        <v>0.17</v>
      </c>
      <c r="AA979">
        <v>880.01</v>
      </c>
      <c r="AB979">
        <v>0</v>
      </c>
      <c r="AC979">
        <v>0</v>
      </c>
      <c r="AD979">
        <v>0</v>
      </c>
      <c r="AE979">
        <v>880.01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3</v>
      </c>
      <c r="AT979">
        <v>0.17</v>
      </c>
      <c r="AU979" t="s">
        <v>3</v>
      </c>
      <c r="AV979">
        <v>0</v>
      </c>
      <c r="AW979">
        <v>2</v>
      </c>
      <c r="AX979">
        <v>47640093</v>
      </c>
      <c r="AY979">
        <v>1</v>
      </c>
      <c r="AZ979">
        <v>0</v>
      </c>
      <c r="BA979">
        <v>978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Y979*Source!I446</f>
        <v>0</v>
      </c>
      <c r="CY979">
        <f t="shared" si="184"/>
        <v>880.01</v>
      </c>
      <c r="CZ979">
        <f t="shared" si="185"/>
        <v>880.01</v>
      </c>
      <c r="DA979">
        <f t="shared" si="186"/>
        <v>1</v>
      </c>
      <c r="DB979">
        <f t="shared" si="187"/>
        <v>149.6</v>
      </c>
      <c r="DC979">
        <f t="shared" si="188"/>
        <v>0</v>
      </c>
    </row>
    <row r="980" spans="1:107" x14ac:dyDescent="0.2">
      <c r="A980">
        <f>ROW(Source!A446)</f>
        <v>446</v>
      </c>
      <c r="B980">
        <v>47636896</v>
      </c>
      <c r="C980">
        <v>47640075</v>
      </c>
      <c r="D980">
        <v>36798254</v>
      </c>
      <c r="E980">
        <v>17</v>
      </c>
      <c r="F980">
        <v>1</v>
      </c>
      <c r="G980">
        <v>1</v>
      </c>
      <c r="H980">
        <v>3</v>
      </c>
      <c r="I980" t="s">
        <v>432</v>
      </c>
      <c r="J980" t="s">
        <v>3</v>
      </c>
      <c r="K980" t="s">
        <v>433</v>
      </c>
      <c r="L980">
        <v>1301</v>
      </c>
      <c r="N980">
        <v>1003</v>
      </c>
      <c r="O980" t="s">
        <v>251</v>
      </c>
      <c r="P980" t="s">
        <v>251</v>
      </c>
      <c r="Q980">
        <v>1</v>
      </c>
      <c r="W980">
        <v>0</v>
      </c>
      <c r="X980">
        <v>-848202694</v>
      </c>
      <c r="Y980">
        <v>100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1</v>
      </c>
      <c r="AJ980">
        <v>1</v>
      </c>
      <c r="AK980">
        <v>1</v>
      </c>
      <c r="AL980">
        <v>1</v>
      </c>
      <c r="AN980">
        <v>0</v>
      </c>
      <c r="AO980">
        <v>0</v>
      </c>
      <c r="AP980">
        <v>0</v>
      </c>
      <c r="AQ980">
        <v>0</v>
      </c>
      <c r="AR980">
        <v>0</v>
      </c>
      <c r="AS980" t="s">
        <v>3</v>
      </c>
      <c r="AT980">
        <v>100</v>
      </c>
      <c r="AU980" t="s">
        <v>3</v>
      </c>
      <c r="AV980">
        <v>0</v>
      </c>
      <c r="AW980">
        <v>2</v>
      </c>
      <c r="AX980">
        <v>47640094</v>
      </c>
      <c r="AY980">
        <v>1</v>
      </c>
      <c r="AZ980">
        <v>0</v>
      </c>
      <c r="BA980">
        <v>979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Y980*Source!I446</f>
        <v>0</v>
      </c>
      <c r="CY980">
        <f t="shared" si="184"/>
        <v>0</v>
      </c>
      <c r="CZ980">
        <f t="shared" si="185"/>
        <v>0</v>
      </c>
      <c r="DA980">
        <f t="shared" si="186"/>
        <v>1</v>
      </c>
      <c r="DB980">
        <f t="shared" si="187"/>
        <v>0</v>
      </c>
      <c r="DC980">
        <f t="shared" si="188"/>
        <v>0</v>
      </c>
    </row>
    <row r="981" spans="1:107" x14ac:dyDescent="0.2">
      <c r="A981">
        <f>ROW(Source!A447)</f>
        <v>447</v>
      </c>
      <c r="B981">
        <v>47641669</v>
      </c>
      <c r="C981">
        <v>47640075</v>
      </c>
      <c r="D981">
        <v>37066739</v>
      </c>
      <c r="E981">
        <v>1</v>
      </c>
      <c r="F981">
        <v>1</v>
      </c>
      <c r="G981">
        <v>1</v>
      </c>
      <c r="H981">
        <v>1</v>
      </c>
      <c r="I981" t="s">
        <v>1033</v>
      </c>
      <c r="J981" t="s">
        <v>3</v>
      </c>
      <c r="K981" t="s">
        <v>1034</v>
      </c>
      <c r="L981">
        <v>1191</v>
      </c>
      <c r="N981">
        <v>1013</v>
      </c>
      <c r="O981" t="s">
        <v>770</v>
      </c>
      <c r="P981" t="s">
        <v>770</v>
      </c>
      <c r="Q981">
        <v>1</v>
      </c>
      <c r="W981">
        <v>0</v>
      </c>
      <c r="X981">
        <v>-608433632</v>
      </c>
      <c r="Y981">
        <v>100.61579999999998</v>
      </c>
      <c r="AA981">
        <v>0</v>
      </c>
      <c r="AB981">
        <v>0</v>
      </c>
      <c r="AC981">
        <v>0</v>
      </c>
      <c r="AD981">
        <v>8.4600000000000009</v>
      </c>
      <c r="AE981">
        <v>0</v>
      </c>
      <c r="AF981">
        <v>0</v>
      </c>
      <c r="AG981">
        <v>0</v>
      </c>
      <c r="AH981">
        <v>8.4600000000000009</v>
      </c>
      <c r="AI981">
        <v>1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1</v>
      </c>
      <c r="AQ981">
        <v>0</v>
      </c>
      <c r="AR981">
        <v>0</v>
      </c>
      <c r="AS981" t="s">
        <v>3</v>
      </c>
      <c r="AT981">
        <v>76.08</v>
      </c>
      <c r="AU981" t="s">
        <v>196</v>
      </c>
      <c r="AV981">
        <v>1</v>
      </c>
      <c r="AW981">
        <v>2</v>
      </c>
      <c r="AX981">
        <v>47640086</v>
      </c>
      <c r="AY981">
        <v>1</v>
      </c>
      <c r="AZ981">
        <v>0</v>
      </c>
      <c r="BA981">
        <v>980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Y981*Source!I447</f>
        <v>0</v>
      </c>
      <c r="CY981">
        <f>AD981</f>
        <v>8.4600000000000009</v>
      </c>
      <c r="CZ981">
        <f>AH981</f>
        <v>8.4600000000000009</v>
      </c>
      <c r="DA981">
        <f>AL981</f>
        <v>1</v>
      </c>
      <c r="DB981">
        <f>ROUND(((ROUND(AT981*CZ981,2)*1.15)*1.15),6)</f>
        <v>851.21389999999997</v>
      </c>
      <c r="DC981">
        <f>ROUND(((ROUND(AT981*AG981,2)*1.15)*1.15),6)</f>
        <v>0</v>
      </c>
    </row>
    <row r="982" spans="1:107" x14ac:dyDescent="0.2">
      <c r="A982">
        <f>ROW(Source!A447)</f>
        <v>447</v>
      </c>
      <c r="B982">
        <v>47641669</v>
      </c>
      <c r="C982">
        <v>47640075</v>
      </c>
      <c r="D982">
        <v>37064876</v>
      </c>
      <c r="E982">
        <v>1</v>
      </c>
      <c r="F982">
        <v>1</v>
      </c>
      <c r="G982">
        <v>1</v>
      </c>
      <c r="H982">
        <v>1</v>
      </c>
      <c r="I982" t="s">
        <v>771</v>
      </c>
      <c r="J982" t="s">
        <v>3</v>
      </c>
      <c r="K982" t="s">
        <v>772</v>
      </c>
      <c r="L982">
        <v>1191</v>
      </c>
      <c r="N982">
        <v>1013</v>
      </c>
      <c r="O982" t="s">
        <v>770</v>
      </c>
      <c r="P982" t="s">
        <v>770</v>
      </c>
      <c r="Q982">
        <v>1</v>
      </c>
      <c r="W982">
        <v>0</v>
      </c>
      <c r="X982">
        <v>-1417349443</v>
      </c>
      <c r="Y982">
        <v>0.72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1</v>
      </c>
      <c r="AL982">
        <v>1</v>
      </c>
      <c r="AN982">
        <v>0</v>
      </c>
      <c r="AO982">
        <v>1</v>
      </c>
      <c r="AP982">
        <v>0</v>
      </c>
      <c r="AQ982">
        <v>0</v>
      </c>
      <c r="AR982">
        <v>0</v>
      </c>
      <c r="AS982" t="s">
        <v>3</v>
      </c>
      <c r="AT982">
        <v>0.72</v>
      </c>
      <c r="AU982" t="s">
        <v>3</v>
      </c>
      <c r="AV982">
        <v>2</v>
      </c>
      <c r="AW982">
        <v>2</v>
      </c>
      <c r="AX982">
        <v>47640087</v>
      </c>
      <c r="AY982">
        <v>1</v>
      </c>
      <c r="AZ982">
        <v>2048</v>
      </c>
      <c r="BA982">
        <v>981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Y982*Source!I447</f>
        <v>0</v>
      </c>
      <c r="CY982">
        <f>AD982</f>
        <v>0</v>
      </c>
      <c r="CZ982">
        <f>AH982</f>
        <v>0</v>
      </c>
      <c r="DA982">
        <f>AL982</f>
        <v>1</v>
      </c>
      <c r="DB982">
        <f>ROUND(ROUND(AT982*CZ982,2),6)</f>
        <v>0</v>
      </c>
      <c r="DC982">
        <f>ROUND(ROUND(AT982*AG982,2),6)</f>
        <v>0</v>
      </c>
    </row>
    <row r="983" spans="1:107" x14ac:dyDescent="0.2">
      <c r="A983">
        <f>ROW(Source!A447)</f>
        <v>447</v>
      </c>
      <c r="B983">
        <v>47641669</v>
      </c>
      <c r="C983">
        <v>47640075</v>
      </c>
      <c r="D983">
        <v>36882159</v>
      </c>
      <c r="E983">
        <v>1</v>
      </c>
      <c r="F983">
        <v>1</v>
      </c>
      <c r="G983">
        <v>1</v>
      </c>
      <c r="H983">
        <v>2</v>
      </c>
      <c r="I983" t="s">
        <v>773</v>
      </c>
      <c r="J983" t="s">
        <v>774</v>
      </c>
      <c r="K983" t="s">
        <v>775</v>
      </c>
      <c r="L983">
        <v>1368</v>
      </c>
      <c r="N983">
        <v>1011</v>
      </c>
      <c r="O983" t="s">
        <v>776</v>
      </c>
      <c r="P983" t="s">
        <v>776</v>
      </c>
      <c r="Q983">
        <v>1</v>
      </c>
      <c r="W983">
        <v>0</v>
      </c>
      <c r="X983">
        <v>-1718674368</v>
      </c>
      <c r="Y983">
        <v>0.97750000000000004</v>
      </c>
      <c r="AA983">
        <v>0</v>
      </c>
      <c r="AB983">
        <v>111.99</v>
      </c>
      <c r="AC983">
        <v>13.5</v>
      </c>
      <c r="AD983">
        <v>0</v>
      </c>
      <c r="AE983">
        <v>0</v>
      </c>
      <c r="AF983">
        <v>111.99</v>
      </c>
      <c r="AG983">
        <v>13.5</v>
      </c>
      <c r="AH983">
        <v>0</v>
      </c>
      <c r="AI983">
        <v>1</v>
      </c>
      <c r="AJ983">
        <v>1</v>
      </c>
      <c r="AK983">
        <v>1</v>
      </c>
      <c r="AL983">
        <v>1</v>
      </c>
      <c r="AN983">
        <v>0</v>
      </c>
      <c r="AO983">
        <v>1</v>
      </c>
      <c r="AP983">
        <v>1</v>
      </c>
      <c r="AQ983">
        <v>0</v>
      </c>
      <c r="AR983">
        <v>0</v>
      </c>
      <c r="AS983" t="s">
        <v>3</v>
      </c>
      <c r="AT983">
        <v>0.68</v>
      </c>
      <c r="AU983" t="s">
        <v>348</v>
      </c>
      <c r="AV983">
        <v>0</v>
      </c>
      <c r="AW983">
        <v>2</v>
      </c>
      <c r="AX983">
        <v>47640088</v>
      </c>
      <c r="AY983">
        <v>1</v>
      </c>
      <c r="AZ983">
        <v>0</v>
      </c>
      <c r="BA983">
        <v>982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Y983*Source!I447</f>
        <v>0</v>
      </c>
      <c r="CY983">
        <f>AB983</f>
        <v>111.99</v>
      </c>
      <c r="CZ983">
        <f>AF983</f>
        <v>111.99</v>
      </c>
      <c r="DA983">
        <f>AJ983</f>
        <v>1</v>
      </c>
      <c r="DB983">
        <f>ROUND(((ROUND(AT983*CZ983,2)*1.15)*1.25),6)</f>
        <v>109.465625</v>
      </c>
      <c r="DC983">
        <f>ROUND(((ROUND(AT983*AG983,2)*1.15)*1.25),6)</f>
        <v>13.196249999999999</v>
      </c>
    </row>
    <row r="984" spans="1:107" x14ac:dyDescent="0.2">
      <c r="A984">
        <f>ROW(Source!A447)</f>
        <v>447</v>
      </c>
      <c r="B984">
        <v>47641669</v>
      </c>
      <c r="C984">
        <v>47640075</v>
      </c>
      <c r="D984">
        <v>36883554</v>
      </c>
      <c r="E984">
        <v>1</v>
      </c>
      <c r="F984">
        <v>1</v>
      </c>
      <c r="G984">
        <v>1</v>
      </c>
      <c r="H984">
        <v>2</v>
      </c>
      <c r="I984" t="s">
        <v>780</v>
      </c>
      <c r="J984" t="s">
        <v>781</v>
      </c>
      <c r="K984" t="s">
        <v>782</v>
      </c>
      <c r="L984">
        <v>1368</v>
      </c>
      <c r="N984">
        <v>1011</v>
      </c>
      <c r="O984" t="s">
        <v>776</v>
      </c>
      <c r="P984" t="s">
        <v>776</v>
      </c>
      <c r="Q984">
        <v>1</v>
      </c>
      <c r="W984">
        <v>0</v>
      </c>
      <c r="X984">
        <v>1372534845</v>
      </c>
      <c r="Y984">
        <v>5.7499999999999996E-2</v>
      </c>
      <c r="AA984">
        <v>0</v>
      </c>
      <c r="AB984">
        <v>65.709999999999994</v>
      </c>
      <c r="AC984">
        <v>11.6</v>
      </c>
      <c r="AD984">
        <v>0</v>
      </c>
      <c r="AE984">
        <v>0</v>
      </c>
      <c r="AF984">
        <v>65.709999999999994</v>
      </c>
      <c r="AG984">
        <v>11.6</v>
      </c>
      <c r="AH984">
        <v>0</v>
      </c>
      <c r="AI984">
        <v>1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3</v>
      </c>
      <c r="AT984">
        <v>0.04</v>
      </c>
      <c r="AU984" t="s">
        <v>348</v>
      </c>
      <c r="AV984">
        <v>0</v>
      </c>
      <c r="AW984">
        <v>2</v>
      </c>
      <c r="AX984">
        <v>47640089</v>
      </c>
      <c r="AY984">
        <v>1</v>
      </c>
      <c r="AZ984">
        <v>0</v>
      </c>
      <c r="BA984">
        <v>983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Y984*Source!I447</f>
        <v>0</v>
      </c>
      <c r="CY984">
        <f>AB984</f>
        <v>65.709999999999994</v>
      </c>
      <c r="CZ984">
        <f>AF984</f>
        <v>65.709999999999994</v>
      </c>
      <c r="DA984">
        <f>AJ984</f>
        <v>1</v>
      </c>
      <c r="DB984">
        <f>ROUND(((ROUND(AT984*CZ984,2)*1.15)*1.25),6)</f>
        <v>3.7806250000000001</v>
      </c>
      <c r="DC984">
        <f>ROUND(((ROUND(AT984*AG984,2)*1.15)*1.25),6)</f>
        <v>0.66125</v>
      </c>
    </row>
    <row r="985" spans="1:107" x14ac:dyDescent="0.2">
      <c r="A985">
        <f>ROW(Source!A447)</f>
        <v>447</v>
      </c>
      <c r="B985">
        <v>47641669</v>
      </c>
      <c r="C985">
        <v>47640075</v>
      </c>
      <c r="D985">
        <v>36804545</v>
      </c>
      <c r="E985">
        <v>1</v>
      </c>
      <c r="F985">
        <v>1</v>
      </c>
      <c r="G985">
        <v>1</v>
      </c>
      <c r="H985">
        <v>3</v>
      </c>
      <c r="I985" t="s">
        <v>801</v>
      </c>
      <c r="J985" t="s">
        <v>802</v>
      </c>
      <c r="K985" t="s">
        <v>803</v>
      </c>
      <c r="L985">
        <v>1348</v>
      </c>
      <c r="N985">
        <v>1009</v>
      </c>
      <c r="O985" t="s">
        <v>19</v>
      </c>
      <c r="P985" t="s">
        <v>19</v>
      </c>
      <c r="Q985">
        <v>1000</v>
      </c>
      <c r="W985">
        <v>0</v>
      </c>
      <c r="X985">
        <v>1174701286</v>
      </c>
      <c r="Y985">
        <v>1E-3</v>
      </c>
      <c r="AA985">
        <v>11978</v>
      </c>
      <c r="AB985">
        <v>0</v>
      </c>
      <c r="AC985">
        <v>0</v>
      </c>
      <c r="AD985">
        <v>0</v>
      </c>
      <c r="AE985">
        <v>11978</v>
      </c>
      <c r="AF985">
        <v>0</v>
      </c>
      <c r="AG985">
        <v>0</v>
      </c>
      <c r="AH985">
        <v>0</v>
      </c>
      <c r="AI985">
        <v>1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0</v>
      </c>
      <c r="AQ985">
        <v>0</v>
      </c>
      <c r="AR985">
        <v>0</v>
      </c>
      <c r="AS985" t="s">
        <v>3</v>
      </c>
      <c r="AT985">
        <v>1E-3</v>
      </c>
      <c r="AU985" t="s">
        <v>3</v>
      </c>
      <c r="AV985">
        <v>0</v>
      </c>
      <c r="AW985">
        <v>2</v>
      </c>
      <c r="AX985">
        <v>47640090</v>
      </c>
      <c r="AY985">
        <v>1</v>
      </c>
      <c r="AZ985">
        <v>0</v>
      </c>
      <c r="BA985">
        <v>984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Y985*Source!I447</f>
        <v>0</v>
      </c>
      <c r="CY985">
        <f t="shared" ref="CY985:CY990" si="189">AA985</f>
        <v>11978</v>
      </c>
      <c r="CZ985">
        <f t="shared" ref="CZ985:CZ990" si="190">AE985</f>
        <v>11978</v>
      </c>
      <c r="DA985">
        <f t="shared" ref="DA985:DA990" si="191">AI985</f>
        <v>1</v>
      </c>
      <c r="DB985">
        <f t="shared" ref="DB985:DB990" si="192">ROUND(ROUND(AT985*CZ985,2),6)</f>
        <v>11.98</v>
      </c>
      <c r="DC985">
        <f t="shared" ref="DC985:DC990" si="193">ROUND(ROUND(AT985*AG985,2),6)</f>
        <v>0</v>
      </c>
    </row>
    <row r="986" spans="1:107" x14ac:dyDescent="0.2">
      <c r="A986">
        <f>ROW(Source!A447)</f>
        <v>447</v>
      </c>
      <c r="B986">
        <v>47641669</v>
      </c>
      <c r="C986">
        <v>47640075</v>
      </c>
      <c r="D986">
        <v>36807096</v>
      </c>
      <c r="E986">
        <v>1</v>
      </c>
      <c r="F986">
        <v>1</v>
      </c>
      <c r="G986">
        <v>1</v>
      </c>
      <c r="H986">
        <v>3</v>
      </c>
      <c r="I986" t="s">
        <v>353</v>
      </c>
      <c r="J986" t="s">
        <v>355</v>
      </c>
      <c r="K986" t="s">
        <v>354</v>
      </c>
      <c r="L986">
        <v>1339</v>
      </c>
      <c r="N986">
        <v>1007</v>
      </c>
      <c r="O986" t="s">
        <v>50</v>
      </c>
      <c r="P986" t="s">
        <v>50</v>
      </c>
      <c r="Q986">
        <v>1</v>
      </c>
      <c r="W986">
        <v>0</v>
      </c>
      <c r="X986">
        <v>184330150</v>
      </c>
      <c r="Y986">
        <v>5.9</v>
      </c>
      <c r="AA986">
        <v>592.76</v>
      </c>
      <c r="AB986">
        <v>0</v>
      </c>
      <c r="AC986">
        <v>0</v>
      </c>
      <c r="AD986">
        <v>0</v>
      </c>
      <c r="AE986">
        <v>592.76</v>
      </c>
      <c r="AF986">
        <v>0</v>
      </c>
      <c r="AG986">
        <v>0</v>
      </c>
      <c r="AH986">
        <v>0</v>
      </c>
      <c r="AI986">
        <v>1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3</v>
      </c>
      <c r="AT986">
        <v>5.9</v>
      </c>
      <c r="AU986" t="s">
        <v>3</v>
      </c>
      <c r="AV986">
        <v>0</v>
      </c>
      <c r="AW986">
        <v>2</v>
      </c>
      <c r="AX986">
        <v>47640091</v>
      </c>
      <c r="AY986">
        <v>1</v>
      </c>
      <c r="AZ986">
        <v>0</v>
      </c>
      <c r="BA986">
        <v>985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Y986*Source!I447</f>
        <v>0</v>
      </c>
      <c r="CY986">
        <f t="shared" si="189"/>
        <v>592.76</v>
      </c>
      <c r="CZ986">
        <f t="shared" si="190"/>
        <v>592.76</v>
      </c>
      <c r="DA986">
        <f t="shared" si="191"/>
        <v>1</v>
      </c>
      <c r="DB986">
        <f t="shared" si="192"/>
        <v>3497.28</v>
      </c>
      <c r="DC986">
        <f t="shared" si="193"/>
        <v>0</v>
      </c>
    </row>
    <row r="987" spans="1:107" x14ac:dyDescent="0.2">
      <c r="A987">
        <f>ROW(Source!A447)</f>
        <v>447</v>
      </c>
      <c r="B987">
        <v>47641669</v>
      </c>
      <c r="C987">
        <v>47640075</v>
      </c>
      <c r="D987">
        <v>36807342</v>
      </c>
      <c r="E987">
        <v>1</v>
      </c>
      <c r="F987">
        <v>1</v>
      </c>
      <c r="G987">
        <v>1</v>
      </c>
      <c r="H987">
        <v>3</v>
      </c>
      <c r="I987" t="s">
        <v>834</v>
      </c>
      <c r="J987" t="s">
        <v>835</v>
      </c>
      <c r="K987" t="s">
        <v>836</v>
      </c>
      <c r="L987">
        <v>1339</v>
      </c>
      <c r="N987">
        <v>1007</v>
      </c>
      <c r="O987" t="s">
        <v>50</v>
      </c>
      <c r="P987" t="s">
        <v>50</v>
      </c>
      <c r="Q987">
        <v>1</v>
      </c>
      <c r="W987">
        <v>0</v>
      </c>
      <c r="X987">
        <v>519185539</v>
      </c>
      <c r="Y987">
        <v>0.06</v>
      </c>
      <c r="AA987">
        <v>519.79999999999995</v>
      </c>
      <c r="AB987">
        <v>0</v>
      </c>
      <c r="AC987">
        <v>0</v>
      </c>
      <c r="AD987">
        <v>0</v>
      </c>
      <c r="AE987">
        <v>519.79999999999995</v>
      </c>
      <c r="AF987">
        <v>0</v>
      </c>
      <c r="AG987">
        <v>0</v>
      </c>
      <c r="AH987">
        <v>0</v>
      </c>
      <c r="AI987">
        <v>1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3</v>
      </c>
      <c r="AT987">
        <v>0.06</v>
      </c>
      <c r="AU987" t="s">
        <v>3</v>
      </c>
      <c r="AV987">
        <v>0</v>
      </c>
      <c r="AW987">
        <v>2</v>
      </c>
      <c r="AX987">
        <v>47640092</v>
      </c>
      <c r="AY987">
        <v>1</v>
      </c>
      <c r="AZ987">
        <v>0</v>
      </c>
      <c r="BA987">
        <v>986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Y987*Source!I447</f>
        <v>0</v>
      </c>
      <c r="CY987">
        <f t="shared" si="189"/>
        <v>519.79999999999995</v>
      </c>
      <c r="CZ987">
        <f t="shared" si="190"/>
        <v>519.79999999999995</v>
      </c>
      <c r="DA987">
        <f t="shared" si="191"/>
        <v>1</v>
      </c>
      <c r="DB987">
        <f t="shared" si="192"/>
        <v>31.19</v>
      </c>
      <c r="DC987">
        <f t="shared" si="193"/>
        <v>0</v>
      </c>
    </row>
    <row r="988" spans="1:107" x14ac:dyDescent="0.2">
      <c r="A988">
        <f>ROW(Source!A447)</f>
        <v>447</v>
      </c>
      <c r="B988">
        <v>47641669</v>
      </c>
      <c r="C988">
        <v>47640075</v>
      </c>
      <c r="D988">
        <v>36820750</v>
      </c>
      <c r="E988">
        <v>1</v>
      </c>
      <c r="F988">
        <v>1</v>
      </c>
      <c r="G988">
        <v>1</v>
      </c>
      <c r="H988">
        <v>3</v>
      </c>
      <c r="I988" t="s">
        <v>435</v>
      </c>
      <c r="J988" t="s">
        <v>437</v>
      </c>
      <c r="K988" t="s">
        <v>436</v>
      </c>
      <c r="L988">
        <v>1354</v>
      </c>
      <c r="N988">
        <v>1010</v>
      </c>
      <c r="O988" t="s">
        <v>337</v>
      </c>
      <c r="P988" t="s">
        <v>337</v>
      </c>
      <c r="Q988">
        <v>1</v>
      </c>
      <c r="W988">
        <v>0</v>
      </c>
      <c r="X988">
        <v>1254108881</v>
      </c>
      <c r="Y988">
        <v>100</v>
      </c>
      <c r="AA988">
        <v>47.25</v>
      </c>
      <c r="AB988">
        <v>0</v>
      </c>
      <c r="AC988">
        <v>0</v>
      </c>
      <c r="AD988">
        <v>0</v>
      </c>
      <c r="AE988">
        <v>47.25</v>
      </c>
      <c r="AF988">
        <v>0</v>
      </c>
      <c r="AG988">
        <v>0</v>
      </c>
      <c r="AH988">
        <v>0</v>
      </c>
      <c r="AI988">
        <v>1</v>
      </c>
      <c r="AJ988">
        <v>1</v>
      </c>
      <c r="AK988">
        <v>1</v>
      </c>
      <c r="AL988">
        <v>1</v>
      </c>
      <c r="AN988">
        <v>0</v>
      </c>
      <c r="AO988">
        <v>0</v>
      </c>
      <c r="AP988">
        <v>0</v>
      </c>
      <c r="AQ988">
        <v>0</v>
      </c>
      <c r="AR988">
        <v>0</v>
      </c>
      <c r="AS988" t="s">
        <v>3</v>
      </c>
      <c r="AT988">
        <v>100</v>
      </c>
      <c r="AU988" t="s">
        <v>3</v>
      </c>
      <c r="AV988">
        <v>0</v>
      </c>
      <c r="AW988">
        <v>1</v>
      </c>
      <c r="AX988">
        <v>-1</v>
      </c>
      <c r="AY988">
        <v>0</v>
      </c>
      <c r="AZ988">
        <v>0</v>
      </c>
      <c r="BA988" t="s">
        <v>3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Y988*Source!I447</f>
        <v>0</v>
      </c>
      <c r="CY988">
        <f t="shared" si="189"/>
        <v>47.25</v>
      </c>
      <c r="CZ988">
        <f t="shared" si="190"/>
        <v>47.25</v>
      </c>
      <c r="DA988">
        <f t="shared" si="191"/>
        <v>1</v>
      </c>
      <c r="DB988">
        <f t="shared" si="192"/>
        <v>4725</v>
      </c>
      <c r="DC988">
        <f t="shared" si="193"/>
        <v>0</v>
      </c>
    </row>
    <row r="989" spans="1:107" x14ac:dyDescent="0.2">
      <c r="A989">
        <f>ROW(Source!A447)</f>
        <v>447</v>
      </c>
      <c r="B989">
        <v>47641669</v>
      </c>
      <c r="C989">
        <v>47640075</v>
      </c>
      <c r="D989">
        <v>36830346</v>
      </c>
      <c r="E989">
        <v>1</v>
      </c>
      <c r="F989">
        <v>1</v>
      </c>
      <c r="G989">
        <v>1</v>
      </c>
      <c r="H989">
        <v>3</v>
      </c>
      <c r="I989" t="s">
        <v>1035</v>
      </c>
      <c r="J989" t="s">
        <v>1036</v>
      </c>
      <c r="K989" t="s">
        <v>1037</v>
      </c>
      <c r="L989">
        <v>1339</v>
      </c>
      <c r="N989">
        <v>1007</v>
      </c>
      <c r="O989" t="s">
        <v>50</v>
      </c>
      <c r="P989" t="s">
        <v>50</v>
      </c>
      <c r="Q989">
        <v>1</v>
      </c>
      <c r="W989">
        <v>0</v>
      </c>
      <c r="X989">
        <v>-1065285962</v>
      </c>
      <c r="Y989">
        <v>0.17</v>
      </c>
      <c r="AA989">
        <v>880.01</v>
      </c>
      <c r="AB989">
        <v>0</v>
      </c>
      <c r="AC989">
        <v>0</v>
      </c>
      <c r="AD989">
        <v>0</v>
      </c>
      <c r="AE989">
        <v>880.01</v>
      </c>
      <c r="AF989">
        <v>0</v>
      </c>
      <c r="AG989">
        <v>0</v>
      </c>
      <c r="AH989">
        <v>0</v>
      </c>
      <c r="AI989">
        <v>1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0</v>
      </c>
      <c r="AQ989">
        <v>0</v>
      </c>
      <c r="AR989">
        <v>0</v>
      </c>
      <c r="AS989" t="s">
        <v>3</v>
      </c>
      <c r="AT989">
        <v>0.17</v>
      </c>
      <c r="AU989" t="s">
        <v>3</v>
      </c>
      <c r="AV989">
        <v>0</v>
      </c>
      <c r="AW989">
        <v>2</v>
      </c>
      <c r="AX989">
        <v>47640093</v>
      </c>
      <c r="AY989">
        <v>1</v>
      </c>
      <c r="AZ989">
        <v>0</v>
      </c>
      <c r="BA989">
        <v>987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Y989*Source!I447</f>
        <v>0</v>
      </c>
      <c r="CY989">
        <f t="shared" si="189"/>
        <v>880.01</v>
      </c>
      <c r="CZ989">
        <f t="shared" si="190"/>
        <v>880.01</v>
      </c>
      <c r="DA989">
        <f t="shared" si="191"/>
        <v>1</v>
      </c>
      <c r="DB989">
        <f t="shared" si="192"/>
        <v>149.6</v>
      </c>
      <c r="DC989">
        <f t="shared" si="193"/>
        <v>0</v>
      </c>
    </row>
    <row r="990" spans="1:107" x14ac:dyDescent="0.2">
      <c r="A990">
        <f>ROW(Source!A447)</f>
        <v>447</v>
      </c>
      <c r="B990">
        <v>47641669</v>
      </c>
      <c r="C990">
        <v>47640075</v>
      </c>
      <c r="D990">
        <v>36798254</v>
      </c>
      <c r="E990">
        <v>17</v>
      </c>
      <c r="F990">
        <v>1</v>
      </c>
      <c r="G990">
        <v>1</v>
      </c>
      <c r="H990">
        <v>3</v>
      </c>
      <c r="I990" t="s">
        <v>432</v>
      </c>
      <c r="J990" t="s">
        <v>3</v>
      </c>
      <c r="K990" t="s">
        <v>433</v>
      </c>
      <c r="L990">
        <v>1301</v>
      </c>
      <c r="N990">
        <v>1003</v>
      </c>
      <c r="O990" t="s">
        <v>251</v>
      </c>
      <c r="P990" t="s">
        <v>251</v>
      </c>
      <c r="Q990">
        <v>1</v>
      </c>
      <c r="W990">
        <v>0</v>
      </c>
      <c r="X990">
        <v>-848202694</v>
      </c>
      <c r="Y990">
        <v>100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1</v>
      </c>
      <c r="AJ990">
        <v>1</v>
      </c>
      <c r="AK990">
        <v>1</v>
      </c>
      <c r="AL990">
        <v>1</v>
      </c>
      <c r="AN990">
        <v>0</v>
      </c>
      <c r="AO990">
        <v>0</v>
      </c>
      <c r="AP990">
        <v>0</v>
      </c>
      <c r="AQ990">
        <v>0</v>
      </c>
      <c r="AR990">
        <v>0</v>
      </c>
      <c r="AS990" t="s">
        <v>3</v>
      </c>
      <c r="AT990">
        <v>100</v>
      </c>
      <c r="AU990" t="s">
        <v>3</v>
      </c>
      <c r="AV990">
        <v>0</v>
      </c>
      <c r="AW990">
        <v>2</v>
      </c>
      <c r="AX990">
        <v>47640094</v>
      </c>
      <c r="AY990">
        <v>1</v>
      </c>
      <c r="AZ990">
        <v>0</v>
      </c>
      <c r="BA990">
        <v>988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Y990*Source!I447</f>
        <v>0</v>
      </c>
      <c r="CY990">
        <f t="shared" si="189"/>
        <v>0</v>
      </c>
      <c r="CZ990">
        <f t="shared" si="190"/>
        <v>0</v>
      </c>
      <c r="DA990">
        <f t="shared" si="191"/>
        <v>1</v>
      </c>
      <c r="DB990">
        <f t="shared" si="192"/>
        <v>0</v>
      </c>
      <c r="DC990">
        <f t="shared" si="193"/>
        <v>0</v>
      </c>
    </row>
    <row r="991" spans="1:107" x14ac:dyDescent="0.2">
      <c r="A991">
        <f>ROW(Source!A452)</f>
        <v>452</v>
      </c>
      <c r="B991">
        <v>47636896</v>
      </c>
      <c r="C991">
        <v>47640097</v>
      </c>
      <c r="D991">
        <v>37072442</v>
      </c>
      <c r="E991">
        <v>1</v>
      </c>
      <c r="F991">
        <v>1</v>
      </c>
      <c r="G991">
        <v>1</v>
      </c>
      <c r="H991">
        <v>1</v>
      </c>
      <c r="I991" t="s">
        <v>939</v>
      </c>
      <c r="J991" t="s">
        <v>3</v>
      </c>
      <c r="K991" t="s">
        <v>940</v>
      </c>
      <c r="L991">
        <v>1191</v>
      </c>
      <c r="N991">
        <v>1013</v>
      </c>
      <c r="O991" t="s">
        <v>770</v>
      </c>
      <c r="P991" t="s">
        <v>770</v>
      </c>
      <c r="Q991">
        <v>1</v>
      </c>
      <c r="W991">
        <v>0</v>
      </c>
      <c r="X991">
        <v>1145761654</v>
      </c>
      <c r="Y991">
        <v>7.7247224999999986</v>
      </c>
      <c r="AA991">
        <v>0</v>
      </c>
      <c r="AB991">
        <v>0</v>
      </c>
      <c r="AC991">
        <v>0</v>
      </c>
      <c r="AD991">
        <v>10.65</v>
      </c>
      <c r="AE991">
        <v>0</v>
      </c>
      <c r="AF991">
        <v>0</v>
      </c>
      <c r="AG991">
        <v>0</v>
      </c>
      <c r="AH991">
        <v>10.65</v>
      </c>
      <c r="AI991">
        <v>1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1</v>
      </c>
      <c r="AQ991">
        <v>0</v>
      </c>
      <c r="AR991">
        <v>0</v>
      </c>
      <c r="AS991" t="s">
        <v>3</v>
      </c>
      <c r="AT991">
        <v>5.31</v>
      </c>
      <c r="AU991" t="s">
        <v>326</v>
      </c>
      <c r="AV991">
        <v>1</v>
      </c>
      <c r="AW991">
        <v>2</v>
      </c>
      <c r="AX991">
        <v>47640106</v>
      </c>
      <c r="AY991">
        <v>1</v>
      </c>
      <c r="AZ991">
        <v>0</v>
      </c>
      <c r="BA991">
        <v>989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Y991*Source!I452</f>
        <v>2.3405909174999997</v>
      </c>
      <c r="CY991">
        <f>AD991</f>
        <v>10.65</v>
      </c>
      <c r="CZ991">
        <f>AH991</f>
        <v>10.65</v>
      </c>
      <c r="DA991">
        <f>AL991</f>
        <v>1</v>
      </c>
      <c r="DB991">
        <f>ROUND((((ROUND(AT991*CZ991,2)*1.1)*1.15)*1.15),6)</f>
        <v>82.266113000000004</v>
      </c>
      <c r="DC991">
        <f>ROUND((((ROUND(AT991*AG991,2)*1.1)*1.15)*1.15),6)</f>
        <v>0</v>
      </c>
    </row>
    <row r="992" spans="1:107" x14ac:dyDescent="0.2">
      <c r="A992">
        <f>ROW(Source!A452)</f>
        <v>452</v>
      </c>
      <c r="B992">
        <v>47636896</v>
      </c>
      <c r="C992">
        <v>47640097</v>
      </c>
      <c r="D992">
        <v>37064876</v>
      </c>
      <c r="E992">
        <v>1</v>
      </c>
      <c r="F992">
        <v>1</v>
      </c>
      <c r="G992">
        <v>1</v>
      </c>
      <c r="H992">
        <v>1</v>
      </c>
      <c r="I992" t="s">
        <v>771</v>
      </c>
      <c r="J992" t="s">
        <v>3</v>
      </c>
      <c r="K992" t="s">
        <v>772</v>
      </c>
      <c r="L992">
        <v>1191</v>
      </c>
      <c r="N992">
        <v>1013</v>
      </c>
      <c r="O992" t="s">
        <v>770</v>
      </c>
      <c r="P992" t="s">
        <v>770</v>
      </c>
      <c r="Q992">
        <v>1</v>
      </c>
      <c r="W992">
        <v>0</v>
      </c>
      <c r="X992">
        <v>-1417349443</v>
      </c>
      <c r="Y992">
        <v>0.02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1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3</v>
      </c>
      <c r="AT992">
        <v>0.02</v>
      </c>
      <c r="AU992" t="s">
        <v>3</v>
      </c>
      <c r="AV992">
        <v>2</v>
      </c>
      <c r="AW992">
        <v>2</v>
      </c>
      <c r="AX992">
        <v>47640107</v>
      </c>
      <c r="AY992">
        <v>1</v>
      </c>
      <c r="AZ992">
        <v>2048</v>
      </c>
      <c r="BA992">
        <v>990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Y992*Source!I452</f>
        <v>6.0600000000000003E-3</v>
      </c>
      <c r="CY992">
        <f>AD992</f>
        <v>0</v>
      </c>
      <c r="CZ992">
        <f>AH992</f>
        <v>0</v>
      </c>
      <c r="DA992">
        <f>AL992</f>
        <v>1</v>
      </c>
      <c r="DB992">
        <f>ROUND(ROUND(AT992*CZ992,2),6)</f>
        <v>0</v>
      </c>
      <c r="DC992">
        <f>ROUND(ROUND(AT992*AG992,2),6)</f>
        <v>0</v>
      </c>
    </row>
    <row r="993" spans="1:107" x14ac:dyDescent="0.2">
      <c r="A993">
        <f>ROW(Source!A452)</f>
        <v>452</v>
      </c>
      <c r="B993">
        <v>47636896</v>
      </c>
      <c r="C993">
        <v>47640097</v>
      </c>
      <c r="D993">
        <v>36882356</v>
      </c>
      <c r="E993">
        <v>1</v>
      </c>
      <c r="F993">
        <v>1</v>
      </c>
      <c r="G993">
        <v>1</v>
      </c>
      <c r="H993">
        <v>2</v>
      </c>
      <c r="I993" t="s">
        <v>941</v>
      </c>
      <c r="J993" t="s">
        <v>942</v>
      </c>
      <c r="K993" t="s">
        <v>943</v>
      </c>
      <c r="L993">
        <v>1368</v>
      </c>
      <c r="N993">
        <v>1011</v>
      </c>
      <c r="O993" t="s">
        <v>776</v>
      </c>
      <c r="P993" t="s">
        <v>776</v>
      </c>
      <c r="Q993">
        <v>1</v>
      </c>
      <c r="W993">
        <v>0</v>
      </c>
      <c r="X993">
        <v>1047452784</v>
      </c>
      <c r="Y993">
        <v>1.58125E-2</v>
      </c>
      <c r="AA993">
        <v>0</v>
      </c>
      <c r="AB993">
        <v>1.7</v>
      </c>
      <c r="AC993">
        <v>0</v>
      </c>
      <c r="AD993">
        <v>0</v>
      </c>
      <c r="AE993">
        <v>0</v>
      </c>
      <c r="AF993">
        <v>1.7</v>
      </c>
      <c r="AG993">
        <v>0</v>
      </c>
      <c r="AH993">
        <v>0</v>
      </c>
      <c r="AI993">
        <v>1</v>
      </c>
      <c r="AJ993">
        <v>1</v>
      </c>
      <c r="AK993">
        <v>1</v>
      </c>
      <c r="AL993">
        <v>1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3</v>
      </c>
      <c r="AT993">
        <v>0.01</v>
      </c>
      <c r="AU993" t="s">
        <v>325</v>
      </c>
      <c r="AV993">
        <v>0</v>
      </c>
      <c r="AW993">
        <v>2</v>
      </c>
      <c r="AX993">
        <v>47640108</v>
      </c>
      <c r="AY993">
        <v>1</v>
      </c>
      <c r="AZ993">
        <v>0</v>
      </c>
      <c r="BA993">
        <v>991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Y993*Source!I452</f>
        <v>4.7911875000000003E-3</v>
      </c>
      <c r="CY993">
        <f>AB993</f>
        <v>1.7</v>
      </c>
      <c r="CZ993">
        <f>AF993</f>
        <v>1.7</v>
      </c>
      <c r="DA993">
        <f>AJ993</f>
        <v>1</v>
      </c>
      <c r="DB993">
        <f>ROUND((((ROUND(AT993*CZ993,2)*1.1)*1.25)*1.15),6)</f>
        <v>3.1625E-2</v>
      </c>
      <c r="DC993">
        <f>ROUND((((ROUND(AT993*AG993,2)*1.1)*1.25)*1.15),6)</f>
        <v>0</v>
      </c>
    </row>
    <row r="994" spans="1:107" x14ac:dyDescent="0.2">
      <c r="A994">
        <f>ROW(Source!A452)</f>
        <v>452</v>
      </c>
      <c r="B994">
        <v>47636896</v>
      </c>
      <c r="C994">
        <v>47640097</v>
      </c>
      <c r="D994">
        <v>36882383</v>
      </c>
      <c r="E994">
        <v>1</v>
      </c>
      <c r="F994">
        <v>1</v>
      </c>
      <c r="G994">
        <v>1</v>
      </c>
      <c r="H994">
        <v>2</v>
      </c>
      <c r="I994" t="s">
        <v>944</v>
      </c>
      <c r="J994" t="s">
        <v>945</v>
      </c>
      <c r="K994" t="s">
        <v>946</v>
      </c>
      <c r="L994">
        <v>1368</v>
      </c>
      <c r="N994">
        <v>1011</v>
      </c>
      <c r="O994" t="s">
        <v>776</v>
      </c>
      <c r="P994" t="s">
        <v>776</v>
      </c>
      <c r="Q994">
        <v>1</v>
      </c>
      <c r="W994">
        <v>0</v>
      </c>
      <c r="X994">
        <v>-665367104</v>
      </c>
      <c r="Y994">
        <v>1.58125E-2</v>
      </c>
      <c r="AA994">
        <v>0</v>
      </c>
      <c r="AB994">
        <v>89.99</v>
      </c>
      <c r="AC994">
        <v>10.06</v>
      </c>
      <c r="AD994">
        <v>0</v>
      </c>
      <c r="AE994">
        <v>0</v>
      </c>
      <c r="AF994">
        <v>89.99</v>
      </c>
      <c r="AG994">
        <v>10.06</v>
      </c>
      <c r="AH994">
        <v>0</v>
      </c>
      <c r="AI994">
        <v>1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3</v>
      </c>
      <c r="AT994">
        <v>0.01</v>
      </c>
      <c r="AU994" t="s">
        <v>325</v>
      </c>
      <c r="AV994">
        <v>0</v>
      </c>
      <c r="AW994">
        <v>2</v>
      </c>
      <c r="AX994">
        <v>47640109</v>
      </c>
      <c r="AY994">
        <v>1</v>
      </c>
      <c r="AZ994">
        <v>0</v>
      </c>
      <c r="BA994">
        <v>992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Y994*Source!I452</f>
        <v>4.7911875000000003E-3</v>
      </c>
      <c r="CY994">
        <f>AB994</f>
        <v>89.99</v>
      </c>
      <c r="CZ994">
        <f>AF994</f>
        <v>89.99</v>
      </c>
      <c r="DA994">
        <f>AJ994</f>
        <v>1</v>
      </c>
      <c r="DB994">
        <f>ROUND((((ROUND(AT994*CZ994,2)*1.1)*1.25)*1.15),6)</f>
        <v>1.423125</v>
      </c>
      <c r="DC994">
        <f>ROUND((((ROUND(AT994*AG994,2)*1.1)*1.25)*1.15),6)</f>
        <v>0.15812499999999999</v>
      </c>
    </row>
    <row r="995" spans="1:107" x14ac:dyDescent="0.2">
      <c r="A995">
        <f>ROW(Source!A452)</f>
        <v>452</v>
      </c>
      <c r="B995">
        <v>47636896</v>
      </c>
      <c r="C995">
        <v>47640097</v>
      </c>
      <c r="D995">
        <v>36883554</v>
      </c>
      <c r="E995">
        <v>1</v>
      </c>
      <c r="F995">
        <v>1</v>
      </c>
      <c r="G995">
        <v>1</v>
      </c>
      <c r="H995">
        <v>2</v>
      </c>
      <c r="I995" t="s">
        <v>780</v>
      </c>
      <c r="J995" t="s">
        <v>781</v>
      </c>
      <c r="K995" t="s">
        <v>782</v>
      </c>
      <c r="L995">
        <v>1368</v>
      </c>
      <c r="N995">
        <v>1011</v>
      </c>
      <c r="O995" t="s">
        <v>776</v>
      </c>
      <c r="P995" t="s">
        <v>776</v>
      </c>
      <c r="Q995">
        <v>1</v>
      </c>
      <c r="W995">
        <v>0</v>
      </c>
      <c r="X995">
        <v>1372534845</v>
      </c>
      <c r="Y995">
        <v>1.58125E-2</v>
      </c>
      <c r="AA995">
        <v>0</v>
      </c>
      <c r="AB995">
        <v>65.709999999999994</v>
      </c>
      <c r="AC995">
        <v>11.6</v>
      </c>
      <c r="AD995">
        <v>0</v>
      </c>
      <c r="AE995">
        <v>0</v>
      </c>
      <c r="AF995">
        <v>65.709999999999994</v>
      </c>
      <c r="AG995">
        <v>11.6</v>
      </c>
      <c r="AH995">
        <v>0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3</v>
      </c>
      <c r="AT995">
        <v>0.01</v>
      </c>
      <c r="AU995" t="s">
        <v>325</v>
      </c>
      <c r="AV995">
        <v>0</v>
      </c>
      <c r="AW995">
        <v>2</v>
      </c>
      <c r="AX995">
        <v>47640110</v>
      </c>
      <c r="AY995">
        <v>1</v>
      </c>
      <c r="AZ995">
        <v>0</v>
      </c>
      <c r="BA995">
        <v>993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Y995*Source!I452</f>
        <v>4.7911875000000003E-3</v>
      </c>
      <c r="CY995">
        <f>AB995</f>
        <v>65.709999999999994</v>
      </c>
      <c r="CZ995">
        <f>AF995</f>
        <v>65.709999999999994</v>
      </c>
      <c r="DA995">
        <f>AJ995</f>
        <v>1</v>
      </c>
      <c r="DB995">
        <f>ROUND((((ROUND(AT995*CZ995,2)*1.1)*1.25)*1.15),6)</f>
        <v>1.043625</v>
      </c>
      <c r="DC995">
        <f>ROUND((((ROUND(AT995*AG995,2)*1.1)*1.25)*1.15),6)</f>
        <v>0.18975</v>
      </c>
    </row>
    <row r="996" spans="1:107" x14ac:dyDescent="0.2">
      <c r="A996">
        <f>ROW(Source!A452)</f>
        <v>452</v>
      </c>
      <c r="B996">
        <v>47636896</v>
      </c>
      <c r="C996">
        <v>47640097</v>
      </c>
      <c r="D996">
        <v>36884416</v>
      </c>
      <c r="E996">
        <v>1</v>
      </c>
      <c r="F996">
        <v>1</v>
      </c>
      <c r="G996">
        <v>1</v>
      </c>
      <c r="H996">
        <v>2</v>
      </c>
      <c r="I996" t="s">
        <v>947</v>
      </c>
      <c r="J996" t="s">
        <v>948</v>
      </c>
      <c r="K996" t="s">
        <v>949</v>
      </c>
      <c r="L996">
        <v>1368</v>
      </c>
      <c r="N996">
        <v>1011</v>
      </c>
      <c r="O996" t="s">
        <v>776</v>
      </c>
      <c r="P996" t="s">
        <v>776</v>
      </c>
      <c r="Q996">
        <v>1</v>
      </c>
      <c r="W996">
        <v>0</v>
      </c>
      <c r="X996">
        <v>271748449</v>
      </c>
      <c r="Y996">
        <v>1.7710000000000001</v>
      </c>
      <c r="AA996">
        <v>0</v>
      </c>
      <c r="AB996">
        <v>6.82</v>
      </c>
      <c r="AC996">
        <v>0</v>
      </c>
      <c r="AD996">
        <v>0</v>
      </c>
      <c r="AE996">
        <v>0</v>
      </c>
      <c r="AF996">
        <v>6.82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1</v>
      </c>
      <c r="AQ996">
        <v>0</v>
      </c>
      <c r="AR996">
        <v>0</v>
      </c>
      <c r="AS996" t="s">
        <v>3</v>
      </c>
      <c r="AT996">
        <v>1.1200000000000001</v>
      </c>
      <c r="AU996" t="s">
        <v>325</v>
      </c>
      <c r="AV996">
        <v>0</v>
      </c>
      <c r="AW996">
        <v>2</v>
      </c>
      <c r="AX996">
        <v>47640111</v>
      </c>
      <c r="AY996">
        <v>1</v>
      </c>
      <c r="AZ996">
        <v>0</v>
      </c>
      <c r="BA996">
        <v>994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Y996*Source!I452</f>
        <v>0.53661300000000001</v>
      </c>
      <c r="CY996">
        <f>AB996</f>
        <v>6.82</v>
      </c>
      <c r="CZ996">
        <f>AF996</f>
        <v>6.82</v>
      </c>
      <c r="DA996">
        <f>AJ996</f>
        <v>1</v>
      </c>
      <c r="DB996">
        <f>ROUND((((ROUND(AT996*CZ996,2)*1.1)*1.25)*1.15),6)</f>
        <v>12.08075</v>
      </c>
      <c r="DC996">
        <f>ROUND((((ROUND(AT996*AG996,2)*1.1)*1.25)*1.15),6)</f>
        <v>0</v>
      </c>
    </row>
    <row r="997" spans="1:107" x14ac:dyDescent="0.2">
      <c r="A997">
        <f>ROW(Source!A452)</f>
        <v>452</v>
      </c>
      <c r="B997">
        <v>47636896</v>
      </c>
      <c r="C997">
        <v>47640097</v>
      </c>
      <c r="D997">
        <v>36837948</v>
      </c>
      <c r="E997">
        <v>1</v>
      </c>
      <c r="F997">
        <v>1</v>
      </c>
      <c r="G997">
        <v>1</v>
      </c>
      <c r="H997">
        <v>3</v>
      </c>
      <c r="I997" t="s">
        <v>817</v>
      </c>
      <c r="J997" t="s">
        <v>818</v>
      </c>
      <c r="K997" t="s">
        <v>819</v>
      </c>
      <c r="L997">
        <v>1348</v>
      </c>
      <c r="N997">
        <v>1009</v>
      </c>
      <c r="O997" t="s">
        <v>19</v>
      </c>
      <c r="P997" t="s">
        <v>19</v>
      </c>
      <c r="Q997">
        <v>1000</v>
      </c>
      <c r="W997">
        <v>0</v>
      </c>
      <c r="X997">
        <v>-1655298345</v>
      </c>
      <c r="Y997">
        <v>1.3200000000000002E-2</v>
      </c>
      <c r="AA997">
        <v>15620</v>
      </c>
      <c r="AB997">
        <v>0</v>
      </c>
      <c r="AC997">
        <v>0</v>
      </c>
      <c r="AD997">
        <v>0</v>
      </c>
      <c r="AE997">
        <v>15620</v>
      </c>
      <c r="AF997">
        <v>0</v>
      </c>
      <c r="AG997">
        <v>0</v>
      </c>
      <c r="AH997">
        <v>0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1</v>
      </c>
      <c r="AQ997">
        <v>0</v>
      </c>
      <c r="AR997">
        <v>0</v>
      </c>
      <c r="AS997" t="s">
        <v>3</v>
      </c>
      <c r="AT997">
        <v>1.2E-2</v>
      </c>
      <c r="AU997" t="s">
        <v>220</v>
      </c>
      <c r="AV997">
        <v>0</v>
      </c>
      <c r="AW997">
        <v>2</v>
      </c>
      <c r="AX997">
        <v>47640112</v>
      </c>
      <c r="AY997">
        <v>1</v>
      </c>
      <c r="AZ997">
        <v>0</v>
      </c>
      <c r="BA997">
        <v>995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Y997*Source!I452</f>
        <v>3.9996000000000007E-3</v>
      </c>
      <c r="CY997">
        <f>AA997</f>
        <v>15620</v>
      </c>
      <c r="CZ997">
        <f>AE997</f>
        <v>15620</v>
      </c>
      <c r="DA997">
        <f>AI997</f>
        <v>1</v>
      </c>
      <c r="DB997">
        <f>ROUND((ROUND(AT997*CZ997,2)*1.1),6)</f>
        <v>206.184</v>
      </c>
      <c r="DC997">
        <f>ROUND((ROUND(AT997*AG997,2)*1.1),6)</f>
        <v>0</v>
      </c>
    </row>
    <row r="998" spans="1:107" x14ac:dyDescent="0.2">
      <c r="A998">
        <f>ROW(Source!A452)</f>
        <v>452</v>
      </c>
      <c r="B998">
        <v>47636896</v>
      </c>
      <c r="C998">
        <v>47640097</v>
      </c>
      <c r="D998">
        <v>36839083</v>
      </c>
      <c r="E998">
        <v>1</v>
      </c>
      <c r="F998">
        <v>1</v>
      </c>
      <c r="G998">
        <v>1</v>
      </c>
      <c r="H998">
        <v>3</v>
      </c>
      <c r="I998" t="s">
        <v>950</v>
      </c>
      <c r="J998" t="s">
        <v>951</v>
      </c>
      <c r="K998" t="s">
        <v>952</v>
      </c>
      <c r="L998">
        <v>1348</v>
      </c>
      <c r="N998">
        <v>1009</v>
      </c>
      <c r="O998" t="s">
        <v>19</v>
      </c>
      <c r="P998" t="s">
        <v>19</v>
      </c>
      <c r="Q998">
        <v>1000</v>
      </c>
      <c r="W998">
        <v>0</v>
      </c>
      <c r="X998">
        <v>1262170789</v>
      </c>
      <c r="Y998">
        <v>2.2000000000000001E-3</v>
      </c>
      <c r="AA998">
        <v>7640</v>
      </c>
      <c r="AB998">
        <v>0</v>
      </c>
      <c r="AC998">
        <v>0</v>
      </c>
      <c r="AD998">
        <v>0</v>
      </c>
      <c r="AE998">
        <v>7640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1</v>
      </c>
      <c r="AQ998">
        <v>0</v>
      </c>
      <c r="AR998">
        <v>0</v>
      </c>
      <c r="AS998" t="s">
        <v>3</v>
      </c>
      <c r="AT998">
        <v>2E-3</v>
      </c>
      <c r="AU998" t="s">
        <v>220</v>
      </c>
      <c r="AV998">
        <v>0</v>
      </c>
      <c r="AW998">
        <v>2</v>
      </c>
      <c r="AX998">
        <v>47640113</v>
      </c>
      <c r="AY998">
        <v>1</v>
      </c>
      <c r="AZ998">
        <v>0</v>
      </c>
      <c r="BA998">
        <v>996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Y998*Source!I452</f>
        <v>6.6660000000000005E-4</v>
      </c>
      <c r="CY998">
        <f>AA998</f>
        <v>7640</v>
      </c>
      <c r="CZ998">
        <f>AE998</f>
        <v>7640</v>
      </c>
      <c r="DA998">
        <f>AI998</f>
        <v>1</v>
      </c>
      <c r="DB998">
        <f>ROUND((ROUND(AT998*CZ998,2)*1.1),6)</f>
        <v>16.808</v>
      </c>
      <c r="DC998">
        <f>ROUND((ROUND(AT998*AG998,2)*1.1),6)</f>
        <v>0</v>
      </c>
    </row>
    <row r="999" spans="1:107" x14ac:dyDescent="0.2">
      <c r="A999">
        <f>ROW(Source!A453)</f>
        <v>453</v>
      </c>
      <c r="B999">
        <v>47641669</v>
      </c>
      <c r="C999">
        <v>47640097</v>
      </c>
      <c r="D999">
        <v>37072442</v>
      </c>
      <c r="E999">
        <v>1</v>
      </c>
      <c r="F999">
        <v>1</v>
      </c>
      <c r="G999">
        <v>1</v>
      </c>
      <c r="H999">
        <v>1</v>
      </c>
      <c r="I999" t="s">
        <v>939</v>
      </c>
      <c r="J999" t="s">
        <v>3</v>
      </c>
      <c r="K999" t="s">
        <v>940</v>
      </c>
      <c r="L999">
        <v>1191</v>
      </c>
      <c r="N999">
        <v>1013</v>
      </c>
      <c r="O999" t="s">
        <v>770</v>
      </c>
      <c r="P999" t="s">
        <v>770</v>
      </c>
      <c r="Q999">
        <v>1</v>
      </c>
      <c r="W999">
        <v>0</v>
      </c>
      <c r="X999">
        <v>1145761654</v>
      </c>
      <c r="Y999">
        <v>7.7247224999999986</v>
      </c>
      <c r="AA999">
        <v>0</v>
      </c>
      <c r="AB999">
        <v>0</v>
      </c>
      <c r="AC999">
        <v>0</v>
      </c>
      <c r="AD999">
        <v>10.65</v>
      </c>
      <c r="AE999">
        <v>0</v>
      </c>
      <c r="AF999">
        <v>0</v>
      </c>
      <c r="AG999">
        <v>0</v>
      </c>
      <c r="AH999">
        <v>10.65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3</v>
      </c>
      <c r="AT999">
        <v>5.31</v>
      </c>
      <c r="AU999" t="s">
        <v>326</v>
      </c>
      <c r="AV999">
        <v>1</v>
      </c>
      <c r="AW999">
        <v>2</v>
      </c>
      <c r="AX999">
        <v>47640106</v>
      </c>
      <c r="AY999">
        <v>1</v>
      </c>
      <c r="AZ999">
        <v>0</v>
      </c>
      <c r="BA999">
        <v>997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Y999*Source!I453</f>
        <v>2.3405909174999997</v>
      </c>
      <c r="CY999">
        <f>AD999</f>
        <v>10.65</v>
      </c>
      <c r="CZ999">
        <f>AH999</f>
        <v>10.65</v>
      </c>
      <c r="DA999">
        <f>AL999</f>
        <v>1</v>
      </c>
      <c r="DB999">
        <f>ROUND((((ROUND(AT999*CZ999,2)*1.1)*1.15)*1.15),6)</f>
        <v>82.266113000000004</v>
      </c>
      <c r="DC999">
        <f>ROUND((((ROUND(AT999*AG999,2)*1.1)*1.15)*1.15),6)</f>
        <v>0</v>
      </c>
    </row>
    <row r="1000" spans="1:107" x14ac:dyDescent="0.2">
      <c r="A1000">
        <f>ROW(Source!A453)</f>
        <v>453</v>
      </c>
      <c r="B1000">
        <v>47641669</v>
      </c>
      <c r="C1000">
        <v>47640097</v>
      </c>
      <c r="D1000">
        <v>37064876</v>
      </c>
      <c r="E1000">
        <v>1</v>
      </c>
      <c r="F1000">
        <v>1</v>
      </c>
      <c r="G1000">
        <v>1</v>
      </c>
      <c r="H1000">
        <v>1</v>
      </c>
      <c r="I1000" t="s">
        <v>771</v>
      </c>
      <c r="J1000" t="s">
        <v>3</v>
      </c>
      <c r="K1000" t="s">
        <v>772</v>
      </c>
      <c r="L1000">
        <v>1191</v>
      </c>
      <c r="N1000">
        <v>1013</v>
      </c>
      <c r="O1000" t="s">
        <v>770</v>
      </c>
      <c r="P1000" t="s">
        <v>770</v>
      </c>
      <c r="Q1000">
        <v>1</v>
      </c>
      <c r="W1000">
        <v>0</v>
      </c>
      <c r="X1000">
        <v>-1417349443</v>
      </c>
      <c r="Y1000">
        <v>0.02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3</v>
      </c>
      <c r="AT1000">
        <v>0.02</v>
      </c>
      <c r="AU1000" t="s">
        <v>3</v>
      </c>
      <c r="AV1000">
        <v>2</v>
      </c>
      <c r="AW1000">
        <v>2</v>
      </c>
      <c r="AX1000">
        <v>47640107</v>
      </c>
      <c r="AY1000">
        <v>1</v>
      </c>
      <c r="AZ1000">
        <v>2048</v>
      </c>
      <c r="BA1000">
        <v>998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Y1000*Source!I453</f>
        <v>6.0600000000000003E-3</v>
      </c>
      <c r="CY1000">
        <f>AD1000</f>
        <v>0</v>
      </c>
      <c r="CZ1000">
        <f>AH1000</f>
        <v>0</v>
      </c>
      <c r="DA1000">
        <f>AL1000</f>
        <v>1</v>
      </c>
      <c r="DB1000">
        <f>ROUND(ROUND(AT1000*CZ1000,2),6)</f>
        <v>0</v>
      </c>
      <c r="DC1000">
        <f>ROUND(ROUND(AT1000*AG1000,2),6)</f>
        <v>0</v>
      </c>
    </row>
    <row r="1001" spans="1:107" x14ac:dyDescent="0.2">
      <c r="A1001">
        <f>ROW(Source!A453)</f>
        <v>453</v>
      </c>
      <c r="B1001">
        <v>47641669</v>
      </c>
      <c r="C1001">
        <v>47640097</v>
      </c>
      <c r="D1001">
        <v>36882356</v>
      </c>
      <c r="E1001">
        <v>1</v>
      </c>
      <c r="F1001">
        <v>1</v>
      </c>
      <c r="G1001">
        <v>1</v>
      </c>
      <c r="H1001">
        <v>2</v>
      </c>
      <c r="I1001" t="s">
        <v>941</v>
      </c>
      <c r="J1001" t="s">
        <v>942</v>
      </c>
      <c r="K1001" t="s">
        <v>943</v>
      </c>
      <c r="L1001">
        <v>1368</v>
      </c>
      <c r="N1001">
        <v>1011</v>
      </c>
      <c r="O1001" t="s">
        <v>776</v>
      </c>
      <c r="P1001" t="s">
        <v>776</v>
      </c>
      <c r="Q1001">
        <v>1</v>
      </c>
      <c r="W1001">
        <v>0</v>
      </c>
      <c r="X1001">
        <v>1047452784</v>
      </c>
      <c r="Y1001">
        <v>1.58125E-2</v>
      </c>
      <c r="AA1001">
        <v>0</v>
      </c>
      <c r="AB1001">
        <v>1.7</v>
      </c>
      <c r="AC1001">
        <v>0</v>
      </c>
      <c r="AD1001">
        <v>0</v>
      </c>
      <c r="AE1001">
        <v>0</v>
      </c>
      <c r="AF1001">
        <v>1.7</v>
      </c>
      <c r="AG1001">
        <v>0</v>
      </c>
      <c r="AH1001">
        <v>0</v>
      </c>
      <c r="AI1001">
        <v>1</v>
      </c>
      <c r="AJ1001">
        <v>1</v>
      </c>
      <c r="AK1001">
        <v>1</v>
      </c>
      <c r="AL1001">
        <v>1</v>
      </c>
      <c r="AN1001">
        <v>0</v>
      </c>
      <c r="AO1001">
        <v>1</v>
      </c>
      <c r="AP1001">
        <v>1</v>
      </c>
      <c r="AQ1001">
        <v>0</v>
      </c>
      <c r="AR1001">
        <v>0</v>
      </c>
      <c r="AS1001" t="s">
        <v>3</v>
      </c>
      <c r="AT1001">
        <v>0.01</v>
      </c>
      <c r="AU1001" t="s">
        <v>325</v>
      </c>
      <c r="AV1001">
        <v>0</v>
      </c>
      <c r="AW1001">
        <v>2</v>
      </c>
      <c r="AX1001">
        <v>47640108</v>
      </c>
      <c r="AY1001">
        <v>1</v>
      </c>
      <c r="AZ1001">
        <v>0</v>
      </c>
      <c r="BA1001">
        <v>999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Y1001*Source!I453</f>
        <v>4.7911875000000003E-3</v>
      </c>
      <c r="CY1001">
        <f>AB1001</f>
        <v>1.7</v>
      </c>
      <c r="CZ1001">
        <f>AF1001</f>
        <v>1.7</v>
      </c>
      <c r="DA1001">
        <f>AJ1001</f>
        <v>1</v>
      </c>
      <c r="DB1001">
        <f>ROUND((((ROUND(AT1001*CZ1001,2)*1.1)*1.25)*1.15),6)</f>
        <v>3.1625E-2</v>
      </c>
      <c r="DC1001">
        <f>ROUND((((ROUND(AT1001*AG1001,2)*1.1)*1.25)*1.15),6)</f>
        <v>0</v>
      </c>
    </row>
    <row r="1002" spans="1:107" x14ac:dyDescent="0.2">
      <c r="A1002">
        <f>ROW(Source!A453)</f>
        <v>453</v>
      </c>
      <c r="B1002">
        <v>47641669</v>
      </c>
      <c r="C1002">
        <v>47640097</v>
      </c>
      <c r="D1002">
        <v>36882383</v>
      </c>
      <c r="E1002">
        <v>1</v>
      </c>
      <c r="F1002">
        <v>1</v>
      </c>
      <c r="G1002">
        <v>1</v>
      </c>
      <c r="H1002">
        <v>2</v>
      </c>
      <c r="I1002" t="s">
        <v>944</v>
      </c>
      <c r="J1002" t="s">
        <v>945</v>
      </c>
      <c r="K1002" t="s">
        <v>946</v>
      </c>
      <c r="L1002">
        <v>1368</v>
      </c>
      <c r="N1002">
        <v>1011</v>
      </c>
      <c r="O1002" t="s">
        <v>776</v>
      </c>
      <c r="P1002" t="s">
        <v>776</v>
      </c>
      <c r="Q1002">
        <v>1</v>
      </c>
      <c r="W1002">
        <v>0</v>
      </c>
      <c r="X1002">
        <v>-665367104</v>
      </c>
      <c r="Y1002">
        <v>1.58125E-2</v>
      </c>
      <c r="AA1002">
        <v>0</v>
      </c>
      <c r="AB1002">
        <v>89.99</v>
      </c>
      <c r="AC1002">
        <v>10.06</v>
      </c>
      <c r="AD1002">
        <v>0</v>
      </c>
      <c r="AE1002">
        <v>0</v>
      </c>
      <c r="AF1002">
        <v>89.99</v>
      </c>
      <c r="AG1002">
        <v>10.06</v>
      </c>
      <c r="AH1002">
        <v>0</v>
      </c>
      <c r="AI1002">
        <v>1</v>
      </c>
      <c r="AJ1002">
        <v>1</v>
      </c>
      <c r="AK1002">
        <v>1</v>
      </c>
      <c r="AL1002">
        <v>1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3</v>
      </c>
      <c r="AT1002">
        <v>0.01</v>
      </c>
      <c r="AU1002" t="s">
        <v>325</v>
      </c>
      <c r="AV1002">
        <v>0</v>
      </c>
      <c r="AW1002">
        <v>2</v>
      </c>
      <c r="AX1002">
        <v>47640109</v>
      </c>
      <c r="AY1002">
        <v>1</v>
      </c>
      <c r="AZ1002">
        <v>0</v>
      </c>
      <c r="BA1002">
        <v>1000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Y1002*Source!I453</f>
        <v>4.7911875000000003E-3</v>
      </c>
      <c r="CY1002">
        <f>AB1002</f>
        <v>89.99</v>
      </c>
      <c r="CZ1002">
        <f>AF1002</f>
        <v>89.99</v>
      </c>
      <c r="DA1002">
        <f>AJ1002</f>
        <v>1</v>
      </c>
      <c r="DB1002">
        <f>ROUND((((ROUND(AT1002*CZ1002,2)*1.1)*1.25)*1.15),6)</f>
        <v>1.423125</v>
      </c>
      <c r="DC1002">
        <f>ROUND((((ROUND(AT1002*AG1002,2)*1.1)*1.25)*1.15),6)</f>
        <v>0.15812499999999999</v>
      </c>
    </row>
    <row r="1003" spans="1:107" x14ac:dyDescent="0.2">
      <c r="A1003">
        <f>ROW(Source!A453)</f>
        <v>453</v>
      </c>
      <c r="B1003">
        <v>47641669</v>
      </c>
      <c r="C1003">
        <v>47640097</v>
      </c>
      <c r="D1003">
        <v>36883554</v>
      </c>
      <c r="E1003">
        <v>1</v>
      </c>
      <c r="F1003">
        <v>1</v>
      </c>
      <c r="G1003">
        <v>1</v>
      </c>
      <c r="H1003">
        <v>2</v>
      </c>
      <c r="I1003" t="s">
        <v>780</v>
      </c>
      <c r="J1003" t="s">
        <v>781</v>
      </c>
      <c r="K1003" t="s">
        <v>782</v>
      </c>
      <c r="L1003">
        <v>1368</v>
      </c>
      <c r="N1003">
        <v>1011</v>
      </c>
      <c r="O1003" t="s">
        <v>776</v>
      </c>
      <c r="P1003" t="s">
        <v>776</v>
      </c>
      <c r="Q1003">
        <v>1</v>
      </c>
      <c r="W1003">
        <v>0</v>
      </c>
      <c r="X1003">
        <v>1372534845</v>
      </c>
      <c r="Y1003">
        <v>1.58125E-2</v>
      </c>
      <c r="AA1003">
        <v>0</v>
      </c>
      <c r="AB1003">
        <v>65.709999999999994</v>
      </c>
      <c r="AC1003">
        <v>11.6</v>
      </c>
      <c r="AD1003">
        <v>0</v>
      </c>
      <c r="AE1003">
        <v>0</v>
      </c>
      <c r="AF1003">
        <v>65.709999999999994</v>
      </c>
      <c r="AG1003">
        <v>11.6</v>
      </c>
      <c r="AH1003">
        <v>0</v>
      </c>
      <c r="AI1003">
        <v>1</v>
      </c>
      <c r="AJ1003">
        <v>1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3</v>
      </c>
      <c r="AT1003">
        <v>0.01</v>
      </c>
      <c r="AU1003" t="s">
        <v>325</v>
      </c>
      <c r="AV1003">
        <v>0</v>
      </c>
      <c r="AW1003">
        <v>2</v>
      </c>
      <c r="AX1003">
        <v>47640110</v>
      </c>
      <c r="AY1003">
        <v>1</v>
      </c>
      <c r="AZ1003">
        <v>0</v>
      </c>
      <c r="BA1003">
        <v>1001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Y1003*Source!I453</f>
        <v>4.7911875000000003E-3</v>
      </c>
      <c r="CY1003">
        <f>AB1003</f>
        <v>65.709999999999994</v>
      </c>
      <c r="CZ1003">
        <f>AF1003</f>
        <v>65.709999999999994</v>
      </c>
      <c r="DA1003">
        <f>AJ1003</f>
        <v>1</v>
      </c>
      <c r="DB1003">
        <f>ROUND((((ROUND(AT1003*CZ1003,2)*1.1)*1.25)*1.15),6)</f>
        <v>1.043625</v>
      </c>
      <c r="DC1003">
        <f>ROUND((((ROUND(AT1003*AG1003,2)*1.1)*1.25)*1.15),6)</f>
        <v>0.18975</v>
      </c>
    </row>
    <row r="1004" spans="1:107" x14ac:dyDescent="0.2">
      <c r="A1004">
        <f>ROW(Source!A453)</f>
        <v>453</v>
      </c>
      <c r="B1004">
        <v>47641669</v>
      </c>
      <c r="C1004">
        <v>47640097</v>
      </c>
      <c r="D1004">
        <v>36884416</v>
      </c>
      <c r="E1004">
        <v>1</v>
      </c>
      <c r="F1004">
        <v>1</v>
      </c>
      <c r="G1004">
        <v>1</v>
      </c>
      <c r="H1004">
        <v>2</v>
      </c>
      <c r="I1004" t="s">
        <v>947</v>
      </c>
      <c r="J1004" t="s">
        <v>948</v>
      </c>
      <c r="K1004" t="s">
        <v>949</v>
      </c>
      <c r="L1004">
        <v>1368</v>
      </c>
      <c r="N1004">
        <v>1011</v>
      </c>
      <c r="O1004" t="s">
        <v>776</v>
      </c>
      <c r="P1004" t="s">
        <v>776</v>
      </c>
      <c r="Q1004">
        <v>1</v>
      </c>
      <c r="W1004">
        <v>0</v>
      </c>
      <c r="X1004">
        <v>271748449</v>
      </c>
      <c r="Y1004">
        <v>1.7710000000000001</v>
      </c>
      <c r="AA1004">
        <v>0</v>
      </c>
      <c r="AB1004">
        <v>6.82</v>
      </c>
      <c r="AC1004">
        <v>0</v>
      </c>
      <c r="AD1004">
        <v>0</v>
      </c>
      <c r="AE1004">
        <v>0</v>
      </c>
      <c r="AF1004">
        <v>6.82</v>
      </c>
      <c r="AG1004">
        <v>0</v>
      </c>
      <c r="AH1004">
        <v>0</v>
      </c>
      <c r="AI1004">
        <v>1</v>
      </c>
      <c r="AJ1004">
        <v>1</v>
      </c>
      <c r="AK1004">
        <v>1</v>
      </c>
      <c r="AL1004">
        <v>1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3</v>
      </c>
      <c r="AT1004">
        <v>1.1200000000000001</v>
      </c>
      <c r="AU1004" t="s">
        <v>325</v>
      </c>
      <c r="AV1004">
        <v>0</v>
      </c>
      <c r="AW1004">
        <v>2</v>
      </c>
      <c r="AX1004">
        <v>47640111</v>
      </c>
      <c r="AY1004">
        <v>1</v>
      </c>
      <c r="AZ1004">
        <v>0</v>
      </c>
      <c r="BA1004">
        <v>1002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Y1004*Source!I453</f>
        <v>0.53661300000000001</v>
      </c>
      <c r="CY1004">
        <f>AB1004</f>
        <v>6.82</v>
      </c>
      <c r="CZ1004">
        <f>AF1004</f>
        <v>6.82</v>
      </c>
      <c r="DA1004">
        <f>AJ1004</f>
        <v>1</v>
      </c>
      <c r="DB1004">
        <f>ROUND((((ROUND(AT1004*CZ1004,2)*1.1)*1.25)*1.15),6)</f>
        <v>12.08075</v>
      </c>
      <c r="DC1004">
        <f>ROUND((((ROUND(AT1004*AG1004,2)*1.1)*1.25)*1.15),6)</f>
        <v>0</v>
      </c>
    </row>
    <row r="1005" spans="1:107" x14ac:dyDescent="0.2">
      <c r="A1005">
        <f>ROW(Source!A453)</f>
        <v>453</v>
      </c>
      <c r="B1005">
        <v>47641669</v>
      </c>
      <c r="C1005">
        <v>47640097</v>
      </c>
      <c r="D1005">
        <v>36837948</v>
      </c>
      <c r="E1005">
        <v>1</v>
      </c>
      <c r="F1005">
        <v>1</v>
      </c>
      <c r="G1005">
        <v>1</v>
      </c>
      <c r="H1005">
        <v>3</v>
      </c>
      <c r="I1005" t="s">
        <v>817</v>
      </c>
      <c r="J1005" t="s">
        <v>818</v>
      </c>
      <c r="K1005" t="s">
        <v>819</v>
      </c>
      <c r="L1005">
        <v>1348</v>
      </c>
      <c r="N1005">
        <v>1009</v>
      </c>
      <c r="O1005" t="s">
        <v>19</v>
      </c>
      <c r="P1005" t="s">
        <v>19</v>
      </c>
      <c r="Q1005">
        <v>1000</v>
      </c>
      <c r="W1005">
        <v>0</v>
      </c>
      <c r="X1005">
        <v>-1655298345</v>
      </c>
      <c r="Y1005">
        <v>1.3200000000000002E-2</v>
      </c>
      <c r="AA1005">
        <v>15620</v>
      </c>
      <c r="AB1005">
        <v>0</v>
      </c>
      <c r="AC1005">
        <v>0</v>
      </c>
      <c r="AD1005">
        <v>0</v>
      </c>
      <c r="AE1005">
        <v>15620</v>
      </c>
      <c r="AF1005">
        <v>0</v>
      </c>
      <c r="AG1005">
        <v>0</v>
      </c>
      <c r="AH1005">
        <v>0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3</v>
      </c>
      <c r="AT1005">
        <v>1.2E-2</v>
      </c>
      <c r="AU1005" t="s">
        <v>220</v>
      </c>
      <c r="AV1005">
        <v>0</v>
      </c>
      <c r="AW1005">
        <v>2</v>
      </c>
      <c r="AX1005">
        <v>47640112</v>
      </c>
      <c r="AY1005">
        <v>1</v>
      </c>
      <c r="AZ1005">
        <v>0</v>
      </c>
      <c r="BA1005">
        <v>1003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Y1005*Source!I453</f>
        <v>3.9996000000000007E-3</v>
      </c>
      <c r="CY1005">
        <f>AA1005</f>
        <v>15620</v>
      </c>
      <c r="CZ1005">
        <f>AE1005</f>
        <v>15620</v>
      </c>
      <c r="DA1005">
        <f>AI1005</f>
        <v>1</v>
      </c>
      <c r="DB1005">
        <f>ROUND((ROUND(AT1005*CZ1005,2)*1.1),6)</f>
        <v>206.184</v>
      </c>
      <c r="DC1005">
        <f>ROUND((ROUND(AT1005*AG1005,2)*1.1),6)</f>
        <v>0</v>
      </c>
    </row>
    <row r="1006" spans="1:107" x14ac:dyDescent="0.2">
      <c r="A1006">
        <f>ROW(Source!A453)</f>
        <v>453</v>
      </c>
      <c r="B1006">
        <v>47641669</v>
      </c>
      <c r="C1006">
        <v>47640097</v>
      </c>
      <c r="D1006">
        <v>36839083</v>
      </c>
      <c r="E1006">
        <v>1</v>
      </c>
      <c r="F1006">
        <v>1</v>
      </c>
      <c r="G1006">
        <v>1</v>
      </c>
      <c r="H1006">
        <v>3</v>
      </c>
      <c r="I1006" t="s">
        <v>950</v>
      </c>
      <c r="J1006" t="s">
        <v>951</v>
      </c>
      <c r="K1006" t="s">
        <v>952</v>
      </c>
      <c r="L1006">
        <v>1348</v>
      </c>
      <c r="N1006">
        <v>1009</v>
      </c>
      <c r="O1006" t="s">
        <v>19</v>
      </c>
      <c r="P1006" t="s">
        <v>19</v>
      </c>
      <c r="Q1006">
        <v>1000</v>
      </c>
      <c r="W1006">
        <v>0</v>
      </c>
      <c r="X1006">
        <v>1262170789</v>
      </c>
      <c r="Y1006">
        <v>2.2000000000000001E-3</v>
      </c>
      <c r="AA1006">
        <v>7640</v>
      </c>
      <c r="AB1006">
        <v>0</v>
      </c>
      <c r="AC1006">
        <v>0</v>
      </c>
      <c r="AD1006">
        <v>0</v>
      </c>
      <c r="AE1006">
        <v>7640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3</v>
      </c>
      <c r="AT1006">
        <v>2E-3</v>
      </c>
      <c r="AU1006" t="s">
        <v>220</v>
      </c>
      <c r="AV1006">
        <v>0</v>
      </c>
      <c r="AW1006">
        <v>2</v>
      </c>
      <c r="AX1006">
        <v>47640113</v>
      </c>
      <c r="AY1006">
        <v>1</v>
      </c>
      <c r="AZ1006">
        <v>0</v>
      </c>
      <c r="BA1006">
        <v>1004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Y1006*Source!I453</f>
        <v>6.6660000000000005E-4</v>
      </c>
      <c r="CY1006">
        <f>AA1006</f>
        <v>7640</v>
      </c>
      <c r="CZ1006">
        <f>AE1006</f>
        <v>7640</v>
      </c>
      <c r="DA1006">
        <f>AI1006</f>
        <v>1</v>
      </c>
      <c r="DB1006">
        <f>ROUND((ROUND(AT1006*CZ1006,2)*1.1),6)</f>
        <v>16.808</v>
      </c>
      <c r="DC1006">
        <f>ROUND((ROUND(AT1006*AG1006,2)*1.1),6)</f>
        <v>0</v>
      </c>
    </row>
    <row r="1007" spans="1:107" x14ac:dyDescent="0.2">
      <c r="A1007">
        <f>ROW(Source!A454)</f>
        <v>454</v>
      </c>
      <c r="B1007">
        <v>47636896</v>
      </c>
      <c r="C1007">
        <v>47640114</v>
      </c>
      <c r="D1007">
        <v>37064928</v>
      </c>
      <c r="E1007">
        <v>1</v>
      </c>
      <c r="F1007">
        <v>1</v>
      </c>
      <c r="G1007">
        <v>1</v>
      </c>
      <c r="H1007">
        <v>1</v>
      </c>
      <c r="I1007" t="s">
        <v>823</v>
      </c>
      <c r="J1007" t="s">
        <v>3</v>
      </c>
      <c r="K1007" t="s">
        <v>824</v>
      </c>
      <c r="L1007">
        <v>1191</v>
      </c>
      <c r="N1007">
        <v>1013</v>
      </c>
      <c r="O1007" t="s">
        <v>770</v>
      </c>
      <c r="P1007" t="s">
        <v>770</v>
      </c>
      <c r="Q1007">
        <v>1</v>
      </c>
      <c r="W1007">
        <v>0</v>
      </c>
      <c r="X1007">
        <v>145020957</v>
      </c>
      <c r="Y1007">
        <v>11.143384999999999</v>
      </c>
      <c r="AA1007">
        <v>0</v>
      </c>
      <c r="AB1007">
        <v>0</v>
      </c>
      <c r="AC1007">
        <v>0</v>
      </c>
      <c r="AD1007">
        <v>9.07</v>
      </c>
      <c r="AE1007">
        <v>0</v>
      </c>
      <c r="AF1007">
        <v>0</v>
      </c>
      <c r="AG1007">
        <v>0</v>
      </c>
      <c r="AH1007">
        <v>9.07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1</v>
      </c>
      <c r="AQ1007">
        <v>0</v>
      </c>
      <c r="AR1007">
        <v>0</v>
      </c>
      <c r="AS1007" t="s">
        <v>3</v>
      </c>
      <c r="AT1007">
        <v>3.83</v>
      </c>
      <c r="AU1007" t="s">
        <v>330</v>
      </c>
      <c r="AV1007">
        <v>1</v>
      </c>
      <c r="AW1007">
        <v>2</v>
      </c>
      <c r="AX1007">
        <v>47640124</v>
      </c>
      <c r="AY1007">
        <v>1</v>
      </c>
      <c r="AZ1007">
        <v>0</v>
      </c>
      <c r="BA1007">
        <v>1005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Y1007*Source!I454</f>
        <v>3.3764456549999995</v>
      </c>
      <c r="CY1007">
        <f>AD1007</f>
        <v>9.07</v>
      </c>
      <c r="CZ1007">
        <f>AH1007</f>
        <v>9.07</v>
      </c>
      <c r="DA1007">
        <f>AL1007</f>
        <v>1</v>
      </c>
      <c r="DB1007">
        <f>ROUND((((ROUND(AT1007*CZ1007,2)*1.1*2)*1.15)*1.15),6)</f>
        <v>101.07603</v>
      </c>
      <c r="DC1007">
        <f>ROUND((((ROUND(AT1007*AG1007,2)*1.1*2)*1.15)*1.15),6)</f>
        <v>0</v>
      </c>
    </row>
    <row r="1008" spans="1:107" x14ac:dyDescent="0.2">
      <c r="A1008">
        <f>ROW(Source!A454)</f>
        <v>454</v>
      </c>
      <c r="B1008">
        <v>47636896</v>
      </c>
      <c r="C1008">
        <v>47640114</v>
      </c>
      <c r="D1008">
        <v>37064876</v>
      </c>
      <c r="E1008">
        <v>1</v>
      </c>
      <c r="F1008">
        <v>1</v>
      </c>
      <c r="G1008">
        <v>1</v>
      </c>
      <c r="H1008">
        <v>1</v>
      </c>
      <c r="I1008" t="s">
        <v>771</v>
      </c>
      <c r="J1008" t="s">
        <v>3</v>
      </c>
      <c r="K1008" t="s">
        <v>772</v>
      </c>
      <c r="L1008">
        <v>1191</v>
      </c>
      <c r="N1008">
        <v>1013</v>
      </c>
      <c r="O1008" t="s">
        <v>770</v>
      </c>
      <c r="P1008" t="s">
        <v>770</v>
      </c>
      <c r="Q1008">
        <v>1</v>
      </c>
      <c r="W1008">
        <v>0</v>
      </c>
      <c r="X1008">
        <v>-1417349443</v>
      </c>
      <c r="Y1008">
        <v>0.02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0</v>
      </c>
      <c r="AQ1008">
        <v>0</v>
      </c>
      <c r="AR1008">
        <v>0</v>
      </c>
      <c r="AS1008" t="s">
        <v>3</v>
      </c>
      <c r="AT1008">
        <v>0.02</v>
      </c>
      <c r="AU1008" t="s">
        <v>3</v>
      </c>
      <c r="AV1008">
        <v>2</v>
      </c>
      <c r="AW1008">
        <v>2</v>
      </c>
      <c r="AX1008">
        <v>47640125</v>
      </c>
      <c r="AY1008">
        <v>1</v>
      </c>
      <c r="AZ1008">
        <v>2048</v>
      </c>
      <c r="BA1008">
        <v>1006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Y1008*Source!I454</f>
        <v>6.0600000000000003E-3</v>
      </c>
      <c r="CY1008">
        <f>AD1008</f>
        <v>0</v>
      </c>
      <c r="CZ1008">
        <f>AH1008</f>
        <v>0</v>
      </c>
      <c r="DA1008">
        <f>AL1008</f>
        <v>1</v>
      </c>
      <c r="DB1008">
        <f>ROUND(ROUND(AT1008*CZ1008,2),6)</f>
        <v>0</v>
      </c>
      <c r="DC1008">
        <f>ROUND(ROUND(AT1008*AG1008,2),6)</f>
        <v>0</v>
      </c>
    </row>
    <row r="1009" spans="1:107" x14ac:dyDescent="0.2">
      <c r="A1009">
        <f>ROW(Source!A454)</f>
        <v>454</v>
      </c>
      <c r="B1009">
        <v>47636896</v>
      </c>
      <c r="C1009">
        <v>47640114</v>
      </c>
      <c r="D1009">
        <v>36882356</v>
      </c>
      <c r="E1009">
        <v>1</v>
      </c>
      <c r="F1009">
        <v>1</v>
      </c>
      <c r="G1009">
        <v>1</v>
      </c>
      <c r="H1009">
        <v>2</v>
      </c>
      <c r="I1009" t="s">
        <v>941</v>
      </c>
      <c r="J1009" t="s">
        <v>942</v>
      </c>
      <c r="K1009" t="s">
        <v>943</v>
      </c>
      <c r="L1009">
        <v>1368</v>
      </c>
      <c r="N1009">
        <v>1011</v>
      </c>
      <c r="O1009" t="s">
        <v>776</v>
      </c>
      <c r="P1009" t="s">
        <v>776</v>
      </c>
      <c r="Q1009">
        <v>1</v>
      </c>
      <c r="W1009">
        <v>0</v>
      </c>
      <c r="X1009">
        <v>1047452784</v>
      </c>
      <c r="Y1009">
        <v>3.1625E-2</v>
      </c>
      <c r="AA1009">
        <v>0</v>
      </c>
      <c r="AB1009">
        <v>1.7</v>
      </c>
      <c r="AC1009">
        <v>0</v>
      </c>
      <c r="AD1009">
        <v>0</v>
      </c>
      <c r="AE1009">
        <v>0</v>
      </c>
      <c r="AF1009">
        <v>1.7</v>
      </c>
      <c r="AG1009">
        <v>0</v>
      </c>
      <c r="AH1009">
        <v>0</v>
      </c>
      <c r="AI1009">
        <v>1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3</v>
      </c>
      <c r="AT1009">
        <v>0.01</v>
      </c>
      <c r="AU1009" t="s">
        <v>329</v>
      </c>
      <c r="AV1009">
        <v>0</v>
      </c>
      <c r="AW1009">
        <v>2</v>
      </c>
      <c r="AX1009">
        <v>47640126</v>
      </c>
      <c r="AY1009">
        <v>1</v>
      </c>
      <c r="AZ1009">
        <v>0</v>
      </c>
      <c r="BA1009">
        <v>1007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Y1009*Source!I454</f>
        <v>9.5823750000000006E-3</v>
      </c>
      <c r="CY1009">
        <f>AB1009</f>
        <v>1.7</v>
      </c>
      <c r="CZ1009">
        <f>AF1009</f>
        <v>1.7</v>
      </c>
      <c r="DA1009">
        <f>AJ1009</f>
        <v>1</v>
      </c>
      <c r="DB1009">
        <f>ROUND((((ROUND(AT1009*CZ1009,2)*1.1*2)*1.25)*1.15),6)</f>
        <v>6.3250000000000001E-2</v>
      </c>
      <c r="DC1009">
        <f>ROUND((((ROUND(AT1009*AG1009,2)*1.1*2)*1.25)*1.15),6)</f>
        <v>0</v>
      </c>
    </row>
    <row r="1010" spans="1:107" x14ac:dyDescent="0.2">
      <c r="A1010">
        <f>ROW(Source!A454)</f>
        <v>454</v>
      </c>
      <c r="B1010">
        <v>47636896</v>
      </c>
      <c r="C1010">
        <v>47640114</v>
      </c>
      <c r="D1010">
        <v>36882383</v>
      </c>
      <c r="E1010">
        <v>1</v>
      </c>
      <c r="F1010">
        <v>1</v>
      </c>
      <c r="G1010">
        <v>1</v>
      </c>
      <c r="H1010">
        <v>2</v>
      </c>
      <c r="I1010" t="s">
        <v>944</v>
      </c>
      <c r="J1010" t="s">
        <v>945</v>
      </c>
      <c r="K1010" t="s">
        <v>946</v>
      </c>
      <c r="L1010">
        <v>1368</v>
      </c>
      <c r="N1010">
        <v>1011</v>
      </c>
      <c r="O1010" t="s">
        <v>776</v>
      </c>
      <c r="P1010" t="s">
        <v>776</v>
      </c>
      <c r="Q1010">
        <v>1</v>
      </c>
      <c r="W1010">
        <v>0</v>
      </c>
      <c r="X1010">
        <v>-665367104</v>
      </c>
      <c r="Y1010">
        <v>3.1625E-2</v>
      </c>
      <c r="AA1010">
        <v>0</v>
      </c>
      <c r="AB1010">
        <v>89.99</v>
      </c>
      <c r="AC1010">
        <v>10.06</v>
      </c>
      <c r="AD1010">
        <v>0</v>
      </c>
      <c r="AE1010">
        <v>0</v>
      </c>
      <c r="AF1010">
        <v>89.99</v>
      </c>
      <c r="AG1010">
        <v>10.06</v>
      </c>
      <c r="AH1010">
        <v>0</v>
      </c>
      <c r="AI1010">
        <v>1</v>
      </c>
      <c r="AJ1010">
        <v>1</v>
      </c>
      <c r="AK1010">
        <v>1</v>
      </c>
      <c r="AL1010">
        <v>1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3</v>
      </c>
      <c r="AT1010">
        <v>0.01</v>
      </c>
      <c r="AU1010" t="s">
        <v>329</v>
      </c>
      <c r="AV1010">
        <v>0</v>
      </c>
      <c r="AW1010">
        <v>2</v>
      </c>
      <c r="AX1010">
        <v>47640127</v>
      </c>
      <c r="AY1010">
        <v>1</v>
      </c>
      <c r="AZ1010">
        <v>0</v>
      </c>
      <c r="BA1010">
        <v>1008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Y1010*Source!I454</f>
        <v>9.5823750000000006E-3</v>
      </c>
      <c r="CY1010">
        <f>AB1010</f>
        <v>89.99</v>
      </c>
      <c r="CZ1010">
        <f>AF1010</f>
        <v>89.99</v>
      </c>
      <c r="DA1010">
        <f>AJ1010</f>
        <v>1</v>
      </c>
      <c r="DB1010">
        <f>ROUND((((ROUND(AT1010*CZ1010,2)*1.1*2)*1.25)*1.15),6)</f>
        <v>2.8462499999999999</v>
      </c>
      <c r="DC1010">
        <f>ROUND((((ROUND(AT1010*AG1010,2)*1.1*2)*1.25)*1.15),6)</f>
        <v>0.31624999999999998</v>
      </c>
    </row>
    <row r="1011" spans="1:107" x14ac:dyDescent="0.2">
      <c r="A1011">
        <f>ROW(Source!A454)</f>
        <v>454</v>
      </c>
      <c r="B1011">
        <v>47636896</v>
      </c>
      <c r="C1011">
        <v>47640114</v>
      </c>
      <c r="D1011">
        <v>36883554</v>
      </c>
      <c r="E1011">
        <v>1</v>
      </c>
      <c r="F1011">
        <v>1</v>
      </c>
      <c r="G1011">
        <v>1</v>
      </c>
      <c r="H1011">
        <v>2</v>
      </c>
      <c r="I1011" t="s">
        <v>780</v>
      </c>
      <c r="J1011" t="s">
        <v>781</v>
      </c>
      <c r="K1011" t="s">
        <v>782</v>
      </c>
      <c r="L1011">
        <v>1368</v>
      </c>
      <c r="N1011">
        <v>1011</v>
      </c>
      <c r="O1011" t="s">
        <v>776</v>
      </c>
      <c r="P1011" t="s">
        <v>776</v>
      </c>
      <c r="Q1011">
        <v>1</v>
      </c>
      <c r="W1011">
        <v>0</v>
      </c>
      <c r="X1011">
        <v>1372534845</v>
      </c>
      <c r="Y1011">
        <v>3.1625E-2</v>
      </c>
      <c r="AA1011">
        <v>0</v>
      </c>
      <c r="AB1011">
        <v>65.709999999999994</v>
      </c>
      <c r="AC1011">
        <v>11.6</v>
      </c>
      <c r="AD1011">
        <v>0</v>
      </c>
      <c r="AE1011">
        <v>0</v>
      </c>
      <c r="AF1011">
        <v>65.709999999999994</v>
      </c>
      <c r="AG1011">
        <v>11.6</v>
      </c>
      <c r="AH1011">
        <v>0</v>
      </c>
      <c r="AI1011">
        <v>1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3</v>
      </c>
      <c r="AT1011">
        <v>0.01</v>
      </c>
      <c r="AU1011" t="s">
        <v>329</v>
      </c>
      <c r="AV1011">
        <v>0</v>
      </c>
      <c r="AW1011">
        <v>2</v>
      </c>
      <c r="AX1011">
        <v>47640128</v>
      </c>
      <c r="AY1011">
        <v>1</v>
      </c>
      <c r="AZ1011">
        <v>0</v>
      </c>
      <c r="BA1011">
        <v>1009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Y1011*Source!I454</f>
        <v>9.5823750000000006E-3</v>
      </c>
      <c r="CY1011">
        <f>AB1011</f>
        <v>65.709999999999994</v>
      </c>
      <c r="CZ1011">
        <f>AF1011</f>
        <v>65.709999999999994</v>
      </c>
      <c r="DA1011">
        <f>AJ1011</f>
        <v>1</v>
      </c>
      <c r="DB1011">
        <f>ROUND((((ROUND(AT1011*CZ1011,2)*1.1*2)*1.25)*1.15),6)</f>
        <v>2.08725</v>
      </c>
      <c r="DC1011">
        <f>ROUND((((ROUND(AT1011*AG1011,2)*1.1*2)*1.25)*1.15),6)</f>
        <v>0.3795</v>
      </c>
    </row>
    <row r="1012" spans="1:107" x14ac:dyDescent="0.2">
      <c r="A1012">
        <f>ROW(Source!A454)</f>
        <v>454</v>
      </c>
      <c r="B1012">
        <v>47636896</v>
      </c>
      <c r="C1012">
        <v>47640114</v>
      </c>
      <c r="D1012">
        <v>36884416</v>
      </c>
      <c r="E1012">
        <v>1</v>
      </c>
      <c r="F1012">
        <v>1</v>
      </c>
      <c r="G1012">
        <v>1</v>
      </c>
      <c r="H1012">
        <v>2</v>
      </c>
      <c r="I1012" t="s">
        <v>947</v>
      </c>
      <c r="J1012" t="s">
        <v>948</v>
      </c>
      <c r="K1012" t="s">
        <v>949</v>
      </c>
      <c r="L1012">
        <v>1368</v>
      </c>
      <c r="N1012">
        <v>1011</v>
      </c>
      <c r="O1012" t="s">
        <v>776</v>
      </c>
      <c r="P1012" t="s">
        <v>776</v>
      </c>
      <c r="Q1012">
        <v>1</v>
      </c>
      <c r="W1012">
        <v>0</v>
      </c>
      <c r="X1012">
        <v>271748449</v>
      </c>
      <c r="Y1012">
        <v>2.055625</v>
      </c>
      <c r="AA1012">
        <v>0</v>
      </c>
      <c r="AB1012">
        <v>6.82</v>
      </c>
      <c r="AC1012">
        <v>0</v>
      </c>
      <c r="AD1012">
        <v>0</v>
      </c>
      <c r="AE1012">
        <v>0</v>
      </c>
      <c r="AF1012">
        <v>6.82</v>
      </c>
      <c r="AG1012">
        <v>0</v>
      </c>
      <c r="AH1012">
        <v>0</v>
      </c>
      <c r="AI1012">
        <v>1</v>
      </c>
      <c r="AJ1012">
        <v>1</v>
      </c>
      <c r="AK1012">
        <v>1</v>
      </c>
      <c r="AL1012">
        <v>1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3</v>
      </c>
      <c r="AT1012">
        <v>0.65</v>
      </c>
      <c r="AU1012" t="s">
        <v>329</v>
      </c>
      <c r="AV1012">
        <v>0</v>
      </c>
      <c r="AW1012">
        <v>2</v>
      </c>
      <c r="AX1012">
        <v>47640129</v>
      </c>
      <c r="AY1012">
        <v>1</v>
      </c>
      <c r="AZ1012">
        <v>0</v>
      </c>
      <c r="BA1012">
        <v>1010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Y1012*Source!I454</f>
        <v>0.62285437499999996</v>
      </c>
      <c r="CY1012">
        <f>AB1012</f>
        <v>6.82</v>
      </c>
      <c r="CZ1012">
        <f>AF1012</f>
        <v>6.82</v>
      </c>
      <c r="DA1012">
        <f>AJ1012</f>
        <v>1</v>
      </c>
      <c r="DB1012">
        <f>ROUND((((ROUND(AT1012*CZ1012,2)*1.1*2)*1.25)*1.15),6)</f>
        <v>14.009874999999999</v>
      </c>
      <c r="DC1012">
        <f>ROUND((((ROUND(AT1012*AG1012,2)*1.1*2)*1.25)*1.15),6)</f>
        <v>0</v>
      </c>
    </row>
    <row r="1013" spans="1:107" x14ac:dyDescent="0.2">
      <c r="A1013">
        <f>ROW(Source!A454)</f>
        <v>454</v>
      </c>
      <c r="B1013">
        <v>47636896</v>
      </c>
      <c r="C1013">
        <v>47640114</v>
      </c>
      <c r="D1013">
        <v>36838546</v>
      </c>
      <c r="E1013">
        <v>1</v>
      </c>
      <c r="F1013">
        <v>1</v>
      </c>
      <c r="G1013">
        <v>1</v>
      </c>
      <c r="H1013">
        <v>3</v>
      </c>
      <c r="I1013" t="s">
        <v>238</v>
      </c>
      <c r="J1013" t="s">
        <v>240</v>
      </c>
      <c r="K1013" t="s">
        <v>239</v>
      </c>
      <c r="L1013">
        <v>1348</v>
      </c>
      <c r="N1013">
        <v>1009</v>
      </c>
      <c r="O1013" t="s">
        <v>19</v>
      </c>
      <c r="P1013" t="s">
        <v>19</v>
      </c>
      <c r="Q1013">
        <v>1000</v>
      </c>
      <c r="W1013">
        <v>1</v>
      </c>
      <c r="X1013">
        <v>314961973</v>
      </c>
      <c r="Y1013">
        <v>-4.1800000000000004E-2</v>
      </c>
      <c r="AA1013">
        <v>14312.87</v>
      </c>
      <c r="AB1013">
        <v>0</v>
      </c>
      <c r="AC1013">
        <v>0</v>
      </c>
      <c r="AD1013">
        <v>0</v>
      </c>
      <c r="AE1013">
        <v>14312.87</v>
      </c>
      <c r="AF1013">
        <v>0</v>
      </c>
      <c r="AG1013">
        <v>0</v>
      </c>
      <c r="AH1013">
        <v>0</v>
      </c>
      <c r="AI1013">
        <v>1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3</v>
      </c>
      <c r="AT1013">
        <v>-1.9E-2</v>
      </c>
      <c r="AU1013" t="s">
        <v>230</v>
      </c>
      <c r="AV1013">
        <v>0</v>
      </c>
      <c r="AW1013">
        <v>2</v>
      </c>
      <c r="AX1013">
        <v>47640130</v>
      </c>
      <c r="AY1013">
        <v>1</v>
      </c>
      <c r="AZ1013">
        <v>6144</v>
      </c>
      <c r="BA1013">
        <v>1011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Y1013*Source!I454</f>
        <v>-1.26654E-2</v>
      </c>
      <c r="CY1013">
        <f>AA1013</f>
        <v>14312.87</v>
      </c>
      <c r="CZ1013">
        <f>AE1013</f>
        <v>14312.87</v>
      </c>
      <c r="DA1013">
        <f>AI1013</f>
        <v>1</v>
      </c>
      <c r="DB1013">
        <f>ROUND((ROUND(AT1013*CZ1013,2)*1.1*2),6)</f>
        <v>-598.26800000000003</v>
      </c>
      <c r="DC1013">
        <f>ROUND((ROUND(AT1013*AG1013,2)*1.1*2),6)</f>
        <v>0</v>
      </c>
    </row>
    <row r="1014" spans="1:107" x14ac:dyDescent="0.2">
      <c r="A1014">
        <f>ROW(Source!A454)</f>
        <v>454</v>
      </c>
      <c r="B1014">
        <v>47636896</v>
      </c>
      <c r="C1014">
        <v>47640114</v>
      </c>
      <c r="D1014">
        <v>36838551</v>
      </c>
      <c r="E1014">
        <v>1</v>
      </c>
      <c r="F1014">
        <v>1</v>
      </c>
      <c r="G1014">
        <v>1</v>
      </c>
      <c r="H1014">
        <v>3</v>
      </c>
      <c r="I1014" t="s">
        <v>234</v>
      </c>
      <c r="J1014" t="s">
        <v>236</v>
      </c>
      <c r="K1014" t="s">
        <v>235</v>
      </c>
      <c r="L1014">
        <v>1348</v>
      </c>
      <c r="N1014">
        <v>1009</v>
      </c>
      <c r="O1014" t="s">
        <v>19</v>
      </c>
      <c r="P1014" t="s">
        <v>19</v>
      </c>
      <c r="Q1014">
        <v>1000</v>
      </c>
      <c r="W1014">
        <v>0</v>
      </c>
      <c r="X1014">
        <v>-1644319245</v>
      </c>
      <c r="Y1014">
        <v>4.1800000000000004E-2</v>
      </c>
      <c r="AA1014">
        <v>16303</v>
      </c>
      <c r="AB1014">
        <v>0</v>
      </c>
      <c r="AC1014">
        <v>0</v>
      </c>
      <c r="AD1014">
        <v>0</v>
      </c>
      <c r="AE1014">
        <v>16303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0</v>
      </c>
      <c r="AP1014">
        <v>1</v>
      </c>
      <c r="AQ1014">
        <v>0</v>
      </c>
      <c r="AR1014">
        <v>0</v>
      </c>
      <c r="AS1014" t="s">
        <v>3</v>
      </c>
      <c r="AT1014">
        <v>1.9E-2</v>
      </c>
      <c r="AU1014" t="s">
        <v>230</v>
      </c>
      <c r="AV1014">
        <v>0</v>
      </c>
      <c r="AW1014">
        <v>1</v>
      </c>
      <c r="AX1014">
        <v>-1</v>
      </c>
      <c r="AY1014">
        <v>0</v>
      </c>
      <c r="AZ1014">
        <v>0</v>
      </c>
      <c r="BA1014" t="s">
        <v>3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Y1014*Source!I454</f>
        <v>1.26654E-2</v>
      </c>
      <c r="CY1014">
        <f>AA1014</f>
        <v>16303</v>
      </c>
      <c r="CZ1014">
        <f>AE1014</f>
        <v>16303</v>
      </c>
      <c r="DA1014">
        <f>AI1014</f>
        <v>1</v>
      </c>
      <c r="DB1014">
        <f>ROUND((ROUND(AT1014*CZ1014,2)*1.1*2),6)</f>
        <v>681.47199999999998</v>
      </c>
      <c r="DC1014">
        <f>ROUND((ROUND(AT1014*AG1014,2)*1.1*2),6)</f>
        <v>0</v>
      </c>
    </row>
    <row r="1015" spans="1:107" x14ac:dyDescent="0.2">
      <c r="A1015">
        <f>ROW(Source!A454)</f>
        <v>454</v>
      </c>
      <c r="B1015">
        <v>47636896</v>
      </c>
      <c r="C1015">
        <v>47640114</v>
      </c>
      <c r="D1015">
        <v>36839186</v>
      </c>
      <c r="E1015">
        <v>1</v>
      </c>
      <c r="F1015">
        <v>1</v>
      </c>
      <c r="G1015">
        <v>1</v>
      </c>
      <c r="H1015">
        <v>3</v>
      </c>
      <c r="I1015" t="s">
        <v>953</v>
      </c>
      <c r="J1015" t="s">
        <v>954</v>
      </c>
      <c r="K1015" t="s">
        <v>955</v>
      </c>
      <c r="L1015">
        <v>1348</v>
      </c>
      <c r="N1015">
        <v>1009</v>
      </c>
      <c r="O1015" t="s">
        <v>19</v>
      </c>
      <c r="P1015" t="s">
        <v>19</v>
      </c>
      <c r="Q1015">
        <v>1000</v>
      </c>
      <c r="W1015">
        <v>0</v>
      </c>
      <c r="X1015">
        <v>-2124557522</v>
      </c>
      <c r="Y1015">
        <v>3.0800000000000003E-3</v>
      </c>
      <c r="AA1015">
        <v>6667</v>
      </c>
      <c r="AB1015">
        <v>0</v>
      </c>
      <c r="AC1015">
        <v>0</v>
      </c>
      <c r="AD1015">
        <v>0</v>
      </c>
      <c r="AE1015">
        <v>6667</v>
      </c>
      <c r="AF1015">
        <v>0</v>
      </c>
      <c r="AG1015">
        <v>0</v>
      </c>
      <c r="AH1015">
        <v>0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1</v>
      </c>
      <c r="AQ1015">
        <v>0</v>
      </c>
      <c r="AR1015">
        <v>0</v>
      </c>
      <c r="AS1015" t="s">
        <v>3</v>
      </c>
      <c r="AT1015">
        <v>1.4E-3</v>
      </c>
      <c r="AU1015" t="s">
        <v>230</v>
      </c>
      <c r="AV1015">
        <v>0</v>
      </c>
      <c r="AW1015">
        <v>2</v>
      </c>
      <c r="AX1015">
        <v>47640131</v>
      </c>
      <c r="AY1015">
        <v>1</v>
      </c>
      <c r="AZ1015">
        <v>0</v>
      </c>
      <c r="BA1015">
        <v>1012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Y1015*Source!I454</f>
        <v>9.3324E-4</v>
      </c>
      <c r="CY1015">
        <f>AA1015</f>
        <v>6667</v>
      </c>
      <c r="CZ1015">
        <f>AE1015</f>
        <v>6667</v>
      </c>
      <c r="DA1015">
        <f>AI1015</f>
        <v>1</v>
      </c>
      <c r="DB1015">
        <f>ROUND((ROUND(AT1015*CZ1015,2)*1.1*2),6)</f>
        <v>20.526</v>
      </c>
      <c r="DC1015">
        <f>ROUND((ROUND(AT1015*AG1015,2)*1.1*2),6)</f>
        <v>0</v>
      </c>
    </row>
    <row r="1016" spans="1:107" x14ac:dyDescent="0.2">
      <c r="A1016">
        <f>ROW(Source!A455)</f>
        <v>455</v>
      </c>
      <c r="B1016">
        <v>47641669</v>
      </c>
      <c r="C1016">
        <v>47640114</v>
      </c>
      <c r="D1016">
        <v>37064928</v>
      </c>
      <c r="E1016">
        <v>1</v>
      </c>
      <c r="F1016">
        <v>1</v>
      </c>
      <c r="G1016">
        <v>1</v>
      </c>
      <c r="H1016">
        <v>1</v>
      </c>
      <c r="I1016" t="s">
        <v>823</v>
      </c>
      <c r="J1016" t="s">
        <v>3</v>
      </c>
      <c r="K1016" t="s">
        <v>824</v>
      </c>
      <c r="L1016">
        <v>1191</v>
      </c>
      <c r="N1016">
        <v>1013</v>
      </c>
      <c r="O1016" t="s">
        <v>770</v>
      </c>
      <c r="P1016" t="s">
        <v>770</v>
      </c>
      <c r="Q1016">
        <v>1</v>
      </c>
      <c r="W1016">
        <v>0</v>
      </c>
      <c r="X1016">
        <v>145020957</v>
      </c>
      <c r="Y1016">
        <v>11.143384999999999</v>
      </c>
      <c r="AA1016">
        <v>0</v>
      </c>
      <c r="AB1016">
        <v>0</v>
      </c>
      <c r="AC1016">
        <v>0</v>
      </c>
      <c r="AD1016">
        <v>9.07</v>
      </c>
      <c r="AE1016">
        <v>0</v>
      </c>
      <c r="AF1016">
        <v>0</v>
      </c>
      <c r="AG1016">
        <v>0</v>
      </c>
      <c r="AH1016">
        <v>9.07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1</v>
      </c>
      <c r="AQ1016">
        <v>0</v>
      </c>
      <c r="AR1016">
        <v>0</v>
      </c>
      <c r="AS1016" t="s">
        <v>3</v>
      </c>
      <c r="AT1016">
        <v>3.83</v>
      </c>
      <c r="AU1016" t="s">
        <v>330</v>
      </c>
      <c r="AV1016">
        <v>1</v>
      </c>
      <c r="AW1016">
        <v>2</v>
      </c>
      <c r="AX1016">
        <v>47640124</v>
      </c>
      <c r="AY1016">
        <v>1</v>
      </c>
      <c r="AZ1016">
        <v>0</v>
      </c>
      <c r="BA1016">
        <v>1013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Y1016*Source!I455</f>
        <v>3.3764456549999995</v>
      </c>
      <c r="CY1016">
        <f>AD1016</f>
        <v>9.07</v>
      </c>
      <c r="CZ1016">
        <f>AH1016</f>
        <v>9.07</v>
      </c>
      <c r="DA1016">
        <f>AL1016</f>
        <v>1</v>
      </c>
      <c r="DB1016">
        <f>ROUND((((ROUND(AT1016*CZ1016,2)*1.1*2)*1.15)*1.15),6)</f>
        <v>101.07603</v>
      </c>
      <c r="DC1016">
        <f>ROUND((((ROUND(AT1016*AG1016,2)*1.1*2)*1.15)*1.15),6)</f>
        <v>0</v>
      </c>
    </row>
    <row r="1017" spans="1:107" x14ac:dyDescent="0.2">
      <c r="A1017">
        <f>ROW(Source!A455)</f>
        <v>455</v>
      </c>
      <c r="B1017">
        <v>47641669</v>
      </c>
      <c r="C1017">
        <v>47640114</v>
      </c>
      <c r="D1017">
        <v>37064876</v>
      </c>
      <c r="E1017">
        <v>1</v>
      </c>
      <c r="F1017">
        <v>1</v>
      </c>
      <c r="G1017">
        <v>1</v>
      </c>
      <c r="H1017">
        <v>1</v>
      </c>
      <c r="I1017" t="s">
        <v>771</v>
      </c>
      <c r="J1017" t="s">
        <v>3</v>
      </c>
      <c r="K1017" t="s">
        <v>772</v>
      </c>
      <c r="L1017">
        <v>1191</v>
      </c>
      <c r="N1017">
        <v>1013</v>
      </c>
      <c r="O1017" t="s">
        <v>770</v>
      </c>
      <c r="P1017" t="s">
        <v>770</v>
      </c>
      <c r="Q1017">
        <v>1</v>
      </c>
      <c r="W1017">
        <v>0</v>
      </c>
      <c r="X1017">
        <v>-1417349443</v>
      </c>
      <c r="Y1017">
        <v>0.02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1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 t="s">
        <v>3</v>
      </c>
      <c r="AT1017">
        <v>0.02</v>
      </c>
      <c r="AU1017" t="s">
        <v>3</v>
      </c>
      <c r="AV1017">
        <v>2</v>
      </c>
      <c r="AW1017">
        <v>2</v>
      </c>
      <c r="AX1017">
        <v>47640125</v>
      </c>
      <c r="AY1017">
        <v>1</v>
      </c>
      <c r="AZ1017">
        <v>2048</v>
      </c>
      <c r="BA1017">
        <v>1014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Y1017*Source!I455</f>
        <v>6.0600000000000003E-3</v>
      </c>
      <c r="CY1017">
        <f>AD1017</f>
        <v>0</v>
      </c>
      <c r="CZ1017">
        <f>AH1017</f>
        <v>0</v>
      </c>
      <c r="DA1017">
        <f>AL1017</f>
        <v>1</v>
      </c>
      <c r="DB1017">
        <f>ROUND(ROUND(AT1017*CZ1017,2),6)</f>
        <v>0</v>
      </c>
      <c r="DC1017">
        <f>ROUND(ROUND(AT1017*AG1017,2),6)</f>
        <v>0</v>
      </c>
    </row>
    <row r="1018" spans="1:107" x14ac:dyDescent="0.2">
      <c r="A1018">
        <f>ROW(Source!A455)</f>
        <v>455</v>
      </c>
      <c r="B1018">
        <v>47641669</v>
      </c>
      <c r="C1018">
        <v>47640114</v>
      </c>
      <c r="D1018">
        <v>36882356</v>
      </c>
      <c r="E1018">
        <v>1</v>
      </c>
      <c r="F1018">
        <v>1</v>
      </c>
      <c r="G1018">
        <v>1</v>
      </c>
      <c r="H1018">
        <v>2</v>
      </c>
      <c r="I1018" t="s">
        <v>941</v>
      </c>
      <c r="J1018" t="s">
        <v>942</v>
      </c>
      <c r="K1018" t="s">
        <v>943</v>
      </c>
      <c r="L1018">
        <v>1368</v>
      </c>
      <c r="N1018">
        <v>1011</v>
      </c>
      <c r="O1018" t="s">
        <v>776</v>
      </c>
      <c r="P1018" t="s">
        <v>776</v>
      </c>
      <c r="Q1018">
        <v>1</v>
      </c>
      <c r="W1018">
        <v>0</v>
      </c>
      <c r="X1018">
        <v>1047452784</v>
      </c>
      <c r="Y1018">
        <v>3.1625E-2</v>
      </c>
      <c r="AA1018">
        <v>0</v>
      </c>
      <c r="AB1018">
        <v>1.7</v>
      </c>
      <c r="AC1018">
        <v>0</v>
      </c>
      <c r="AD1018">
        <v>0</v>
      </c>
      <c r="AE1018">
        <v>0</v>
      </c>
      <c r="AF1018">
        <v>1.7</v>
      </c>
      <c r="AG1018">
        <v>0</v>
      </c>
      <c r="AH1018">
        <v>0</v>
      </c>
      <c r="AI1018">
        <v>1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1</v>
      </c>
      <c r="AQ1018">
        <v>0</v>
      </c>
      <c r="AR1018">
        <v>0</v>
      </c>
      <c r="AS1018" t="s">
        <v>3</v>
      </c>
      <c r="AT1018">
        <v>0.01</v>
      </c>
      <c r="AU1018" t="s">
        <v>329</v>
      </c>
      <c r="AV1018">
        <v>0</v>
      </c>
      <c r="AW1018">
        <v>2</v>
      </c>
      <c r="AX1018">
        <v>47640126</v>
      </c>
      <c r="AY1018">
        <v>1</v>
      </c>
      <c r="AZ1018">
        <v>0</v>
      </c>
      <c r="BA1018">
        <v>1015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Y1018*Source!I455</f>
        <v>9.5823750000000006E-3</v>
      </c>
      <c r="CY1018">
        <f>AB1018</f>
        <v>1.7</v>
      </c>
      <c r="CZ1018">
        <f>AF1018</f>
        <v>1.7</v>
      </c>
      <c r="DA1018">
        <f>AJ1018</f>
        <v>1</v>
      </c>
      <c r="DB1018">
        <f>ROUND((((ROUND(AT1018*CZ1018,2)*1.1*2)*1.25)*1.15),6)</f>
        <v>6.3250000000000001E-2</v>
      </c>
      <c r="DC1018">
        <f>ROUND((((ROUND(AT1018*AG1018,2)*1.1*2)*1.25)*1.15),6)</f>
        <v>0</v>
      </c>
    </row>
    <row r="1019" spans="1:107" x14ac:dyDescent="0.2">
      <c r="A1019">
        <f>ROW(Source!A455)</f>
        <v>455</v>
      </c>
      <c r="B1019">
        <v>47641669</v>
      </c>
      <c r="C1019">
        <v>47640114</v>
      </c>
      <c r="D1019">
        <v>36882383</v>
      </c>
      <c r="E1019">
        <v>1</v>
      </c>
      <c r="F1019">
        <v>1</v>
      </c>
      <c r="G1019">
        <v>1</v>
      </c>
      <c r="H1019">
        <v>2</v>
      </c>
      <c r="I1019" t="s">
        <v>944</v>
      </c>
      <c r="J1019" t="s">
        <v>945</v>
      </c>
      <c r="K1019" t="s">
        <v>946</v>
      </c>
      <c r="L1019">
        <v>1368</v>
      </c>
      <c r="N1019">
        <v>1011</v>
      </c>
      <c r="O1019" t="s">
        <v>776</v>
      </c>
      <c r="P1019" t="s">
        <v>776</v>
      </c>
      <c r="Q1019">
        <v>1</v>
      </c>
      <c r="W1019">
        <v>0</v>
      </c>
      <c r="X1019">
        <v>-665367104</v>
      </c>
      <c r="Y1019">
        <v>3.1625E-2</v>
      </c>
      <c r="AA1019">
        <v>0</v>
      </c>
      <c r="AB1019">
        <v>89.99</v>
      </c>
      <c r="AC1019">
        <v>10.06</v>
      </c>
      <c r="AD1019">
        <v>0</v>
      </c>
      <c r="AE1019">
        <v>0</v>
      </c>
      <c r="AF1019">
        <v>89.99</v>
      </c>
      <c r="AG1019">
        <v>10.06</v>
      </c>
      <c r="AH1019">
        <v>0</v>
      </c>
      <c r="AI1019">
        <v>1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1</v>
      </c>
      <c r="AQ1019">
        <v>0</v>
      </c>
      <c r="AR1019">
        <v>0</v>
      </c>
      <c r="AS1019" t="s">
        <v>3</v>
      </c>
      <c r="AT1019">
        <v>0.01</v>
      </c>
      <c r="AU1019" t="s">
        <v>329</v>
      </c>
      <c r="AV1019">
        <v>0</v>
      </c>
      <c r="AW1019">
        <v>2</v>
      </c>
      <c r="AX1019">
        <v>47640127</v>
      </c>
      <c r="AY1019">
        <v>1</v>
      </c>
      <c r="AZ1019">
        <v>0</v>
      </c>
      <c r="BA1019">
        <v>1016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Y1019*Source!I455</f>
        <v>9.5823750000000006E-3</v>
      </c>
      <c r="CY1019">
        <f>AB1019</f>
        <v>89.99</v>
      </c>
      <c r="CZ1019">
        <f>AF1019</f>
        <v>89.99</v>
      </c>
      <c r="DA1019">
        <f>AJ1019</f>
        <v>1</v>
      </c>
      <c r="DB1019">
        <f>ROUND((((ROUND(AT1019*CZ1019,2)*1.1*2)*1.25)*1.15),6)</f>
        <v>2.8462499999999999</v>
      </c>
      <c r="DC1019">
        <f>ROUND((((ROUND(AT1019*AG1019,2)*1.1*2)*1.25)*1.15),6)</f>
        <v>0.31624999999999998</v>
      </c>
    </row>
    <row r="1020" spans="1:107" x14ac:dyDescent="0.2">
      <c r="A1020">
        <f>ROW(Source!A455)</f>
        <v>455</v>
      </c>
      <c r="B1020">
        <v>47641669</v>
      </c>
      <c r="C1020">
        <v>47640114</v>
      </c>
      <c r="D1020">
        <v>36883554</v>
      </c>
      <c r="E1020">
        <v>1</v>
      </c>
      <c r="F1020">
        <v>1</v>
      </c>
      <c r="G1020">
        <v>1</v>
      </c>
      <c r="H1020">
        <v>2</v>
      </c>
      <c r="I1020" t="s">
        <v>780</v>
      </c>
      <c r="J1020" t="s">
        <v>781</v>
      </c>
      <c r="K1020" t="s">
        <v>782</v>
      </c>
      <c r="L1020">
        <v>1368</v>
      </c>
      <c r="N1020">
        <v>1011</v>
      </c>
      <c r="O1020" t="s">
        <v>776</v>
      </c>
      <c r="P1020" t="s">
        <v>776</v>
      </c>
      <c r="Q1020">
        <v>1</v>
      </c>
      <c r="W1020">
        <v>0</v>
      </c>
      <c r="X1020">
        <v>1372534845</v>
      </c>
      <c r="Y1020">
        <v>3.1625E-2</v>
      </c>
      <c r="AA1020">
        <v>0</v>
      </c>
      <c r="AB1020">
        <v>65.709999999999994</v>
      </c>
      <c r="AC1020">
        <v>11.6</v>
      </c>
      <c r="AD1020">
        <v>0</v>
      </c>
      <c r="AE1020">
        <v>0</v>
      </c>
      <c r="AF1020">
        <v>65.709999999999994</v>
      </c>
      <c r="AG1020">
        <v>11.6</v>
      </c>
      <c r="AH1020">
        <v>0</v>
      </c>
      <c r="AI1020">
        <v>1</v>
      </c>
      <c r="AJ1020">
        <v>1</v>
      </c>
      <c r="AK1020">
        <v>1</v>
      </c>
      <c r="AL1020">
        <v>1</v>
      </c>
      <c r="AN1020">
        <v>0</v>
      </c>
      <c r="AO1020">
        <v>1</v>
      </c>
      <c r="AP1020">
        <v>1</v>
      </c>
      <c r="AQ1020">
        <v>0</v>
      </c>
      <c r="AR1020">
        <v>0</v>
      </c>
      <c r="AS1020" t="s">
        <v>3</v>
      </c>
      <c r="AT1020">
        <v>0.01</v>
      </c>
      <c r="AU1020" t="s">
        <v>329</v>
      </c>
      <c r="AV1020">
        <v>0</v>
      </c>
      <c r="AW1020">
        <v>2</v>
      </c>
      <c r="AX1020">
        <v>47640128</v>
      </c>
      <c r="AY1020">
        <v>1</v>
      </c>
      <c r="AZ1020">
        <v>0</v>
      </c>
      <c r="BA1020">
        <v>1017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Y1020*Source!I455</f>
        <v>9.5823750000000006E-3</v>
      </c>
      <c r="CY1020">
        <f>AB1020</f>
        <v>65.709999999999994</v>
      </c>
      <c r="CZ1020">
        <f>AF1020</f>
        <v>65.709999999999994</v>
      </c>
      <c r="DA1020">
        <f>AJ1020</f>
        <v>1</v>
      </c>
      <c r="DB1020">
        <f>ROUND((((ROUND(AT1020*CZ1020,2)*1.1*2)*1.25)*1.15),6)</f>
        <v>2.08725</v>
      </c>
      <c r="DC1020">
        <f>ROUND((((ROUND(AT1020*AG1020,2)*1.1*2)*1.25)*1.15),6)</f>
        <v>0.3795</v>
      </c>
    </row>
    <row r="1021" spans="1:107" x14ac:dyDescent="0.2">
      <c r="A1021">
        <f>ROW(Source!A455)</f>
        <v>455</v>
      </c>
      <c r="B1021">
        <v>47641669</v>
      </c>
      <c r="C1021">
        <v>47640114</v>
      </c>
      <c r="D1021">
        <v>36884416</v>
      </c>
      <c r="E1021">
        <v>1</v>
      </c>
      <c r="F1021">
        <v>1</v>
      </c>
      <c r="G1021">
        <v>1</v>
      </c>
      <c r="H1021">
        <v>2</v>
      </c>
      <c r="I1021" t="s">
        <v>947</v>
      </c>
      <c r="J1021" t="s">
        <v>948</v>
      </c>
      <c r="K1021" t="s">
        <v>949</v>
      </c>
      <c r="L1021">
        <v>1368</v>
      </c>
      <c r="N1021">
        <v>1011</v>
      </c>
      <c r="O1021" t="s">
        <v>776</v>
      </c>
      <c r="P1021" t="s">
        <v>776</v>
      </c>
      <c r="Q1021">
        <v>1</v>
      </c>
      <c r="W1021">
        <v>0</v>
      </c>
      <c r="X1021">
        <v>271748449</v>
      </c>
      <c r="Y1021">
        <v>2.055625</v>
      </c>
      <c r="AA1021">
        <v>0</v>
      </c>
      <c r="AB1021">
        <v>6.82</v>
      </c>
      <c r="AC1021">
        <v>0</v>
      </c>
      <c r="AD1021">
        <v>0</v>
      </c>
      <c r="AE1021">
        <v>0</v>
      </c>
      <c r="AF1021">
        <v>6.82</v>
      </c>
      <c r="AG1021">
        <v>0</v>
      </c>
      <c r="AH1021">
        <v>0</v>
      </c>
      <c r="AI1021">
        <v>1</v>
      </c>
      <c r="AJ1021">
        <v>1</v>
      </c>
      <c r="AK1021">
        <v>1</v>
      </c>
      <c r="AL1021">
        <v>1</v>
      </c>
      <c r="AN1021">
        <v>0</v>
      </c>
      <c r="AO1021">
        <v>1</v>
      </c>
      <c r="AP1021">
        <v>1</v>
      </c>
      <c r="AQ1021">
        <v>0</v>
      </c>
      <c r="AR1021">
        <v>0</v>
      </c>
      <c r="AS1021" t="s">
        <v>3</v>
      </c>
      <c r="AT1021">
        <v>0.65</v>
      </c>
      <c r="AU1021" t="s">
        <v>329</v>
      </c>
      <c r="AV1021">
        <v>0</v>
      </c>
      <c r="AW1021">
        <v>2</v>
      </c>
      <c r="AX1021">
        <v>47640129</v>
      </c>
      <c r="AY1021">
        <v>1</v>
      </c>
      <c r="AZ1021">
        <v>0</v>
      </c>
      <c r="BA1021">
        <v>1018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Y1021*Source!I455</f>
        <v>0.62285437499999996</v>
      </c>
      <c r="CY1021">
        <f>AB1021</f>
        <v>6.82</v>
      </c>
      <c r="CZ1021">
        <f>AF1021</f>
        <v>6.82</v>
      </c>
      <c r="DA1021">
        <f>AJ1021</f>
        <v>1</v>
      </c>
      <c r="DB1021">
        <f>ROUND((((ROUND(AT1021*CZ1021,2)*1.1*2)*1.25)*1.15),6)</f>
        <v>14.009874999999999</v>
      </c>
      <c r="DC1021">
        <f>ROUND((((ROUND(AT1021*AG1021,2)*1.1*2)*1.25)*1.15),6)</f>
        <v>0</v>
      </c>
    </row>
    <row r="1022" spans="1:107" x14ac:dyDescent="0.2">
      <c r="A1022">
        <f>ROW(Source!A455)</f>
        <v>455</v>
      </c>
      <c r="B1022">
        <v>47641669</v>
      </c>
      <c r="C1022">
        <v>47640114</v>
      </c>
      <c r="D1022">
        <v>36838546</v>
      </c>
      <c r="E1022">
        <v>1</v>
      </c>
      <c r="F1022">
        <v>1</v>
      </c>
      <c r="G1022">
        <v>1</v>
      </c>
      <c r="H1022">
        <v>3</v>
      </c>
      <c r="I1022" t="s">
        <v>238</v>
      </c>
      <c r="J1022" t="s">
        <v>240</v>
      </c>
      <c r="K1022" t="s">
        <v>239</v>
      </c>
      <c r="L1022">
        <v>1348</v>
      </c>
      <c r="N1022">
        <v>1009</v>
      </c>
      <c r="O1022" t="s">
        <v>19</v>
      </c>
      <c r="P1022" t="s">
        <v>19</v>
      </c>
      <c r="Q1022">
        <v>1000</v>
      </c>
      <c r="W1022">
        <v>1</v>
      </c>
      <c r="X1022">
        <v>314961973</v>
      </c>
      <c r="Y1022">
        <v>-4.1800000000000004E-2</v>
      </c>
      <c r="AA1022">
        <v>14312.87</v>
      </c>
      <c r="AB1022">
        <v>0</v>
      </c>
      <c r="AC1022">
        <v>0</v>
      </c>
      <c r="AD1022">
        <v>0</v>
      </c>
      <c r="AE1022">
        <v>14312.87</v>
      </c>
      <c r="AF1022">
        <v>0</v>
      </c>
      <c r="AG1022">
        <v>0</v>
      </c>
      <c r="AH1022">
        <v>0</v>
      </c>
      <c r="AI1022">
        <v>1</v>
      </c>
      <c r="AJ1022">
        <v>1</v>
      </c>
      <c r="AK1022">
        <v>1</v>
      </c>
      <c r="AL1022">
        <v>1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3</v>
      </c>
      <c r="AT1022">
        <v>-1.9E-2</v>
      </c>
      <c r="AU1022" t="s">
        <v>230</v>
      </c>
      <c r="AV1022">
        <v>0</v>
      </c>
      <c r="AW1022">
        <v>2</v>
      </c>
      <c r="AX1022">
        <v>47640130</v>
      </c>
      <c r="AY1022">
        <v>1</v>
      </c>
      <c r="AZ1022">
        <v>6144</v>
      </c>
      <c r="BA1022">
        <v>1019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Y1022*Source!I455</f>
        <v>-1.26654E-2</v>
      </c>
      <c r="CY1022">
        <f>AA1022</f>
        <v>14312.87</v>
      </c>
      <c r="CZ1022">
        <f>AE1022</f>
        <v>14312.87</v>
      </c>
      <c r="DA1022">
        <f>AI1022</f>
        <v>1</v>
      </c>
      <c r="DB1022">
        <f>ROUND((ROUND(AT1022*CZ1022,2)*1.1*2),6)</f>
        <v>-598.26800000000003</v>
      </c>
      <c r="DC1022">
        <f>ROUND((ROUND(AT1022*AG1022,2)*1.1*2),6)</f>
        <v>0</v>
      </c>
    </row>
    <row r="1023" spans="1:107" x14ac:dyDescent="0.2">
      <c r="A1023">
        <f>ROW(Source!A455)</f>
        <v>455</v>
      </c>
      <c r="B1023">
        <v>47641669</v>
      </c>
      <c r="C1023">
        <v>47640114</v>
      </c>
      <c r="D1023">
        <v>36838551</v>
      </c>
      <c r="E1023">
        <v>1</v>
      </c>
      <c r="F1023">
        <v>1</v>
      </c>
      <c r="G1023">
        <v>1</v>
      </c>
      <c r="H1023">
        <v>3</v>
      </c>
      <c r="I1023" t="s">
        <v>234</v>
      </c>
      <c r="J1023" t="s">
        <v>236</v>
      </c>
      <c r="K1023" t="s">
        <v>235</v>
      </c>
      <c r="L1023">
        <v>1348</v>
      </c>
      <c r="N1023">
        <v>1009</v>
      </c>
      <c r="O1023" t="s">
        <v>19</v>
      </c>
      <c r="P1023" t="s">
        <v>19</v>
      </c>
      <c r="Q1023">
        <v>1000</v>
      </c>
      <c r="W1023">
        <v>0</v>
      </c>
      <c r="X1023">
        <v>-1644319245</v>
      </c>
      <c r="Y1023">
        <v>4.1800000000000004E-2</v>
      </c>
      <c r="AA1023">
        <v>16303</v>
      </c>
      <c r="AB1023">
        <v>0</v>
      </c>
      <c r="AC1023">
        <v>0</v>
      </c>
      <c r="AD1023">
        <v>0</v>
      </c>
      <c r="AE1023">
        <v>16303</v>
      </c>
      <c r="AF1023">
        <v>0</v>
      </c>
      <c r="AG1023">
        <v>0</v>
      </c>
      <c r="AH1023">
        <v>0</v>
      </c>
      <c r="AI1023">
        <v>1</v>
      </c>
      <c r="AJ1023">
        <v>1</v>
      </c>
      <c r="AK1023">
        <v>1</v>
      </c>
      <c r="AL1023">
        <v>1</v>
      </c>
      <c r="AN1023">
        <v>0</v>
      </c>
      <c r="AO1023">
        <v>0</v>
      </c>
      <c r="AP1023">
        <v>1</v>
      </c>
      <c r="AQ1023">
        <v>0</v>
      </c>
      <c r="AR1023">
        <v>0</v>
      </c>
      <c r="AS1023" t="s">
        <v>3</v>
      </c>
      <c r="AT1023">
        <v>1.9E-2</v>
      </c>
      <c r="AU1023" t="s">
        <v>230</v>
      </c>
      <c r="AV1023">
        <v>0</v>
      </c>
      <c r="AW1023">
        <v>1</v>
      </c>
      <c r="AX1023">
        <v>-1</v>
      </c>
      <c r="AY1023">
        <v>0</v>
      </c>
      <c r="AZ1023">
        <v>0</v>
      </c>
      <c r="BA1023" t="s">
        <v>3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Y1023*Source!I455</f>
        <v>1.26654E-2</v>
      </c>
      <c r="CY1023">
        <f>AA1023</f>
        <v>16303</v>
      </c>
      <c r="CZ1023">
        <f>AE1023</f>
        <v>16303</v>
      </c>
      <c r="DA1023">
        <f>AI1023</f>
        <v>1</v>
      </c>
      <c r="DB1023">
        <f>ROUND((ROUND(AT1023*CZ1023,2)*1.1*2),6)</f>
        <v>681.47199999999998</v>
      </c>
      <c r="DC1023">
        <f>ROUND((ROUND(AT1023*AG1023,2)*1.1*2),6)</f>
        <v>0</v>
      </c>
    </row>
    <row r="1024" spans="1:107" x14ac:dyDescent="0.2">
      <c r="A1024">
        <f>ROW(Source!A455)</f>
        <v>455</v>
      </c>
      <c r="B1024">
        <v>47641669</v>
      </c>
      <c r="C1024">
        <v>47640114</v>
      </c>
      <c r="D1024">
        <v>36839186</v>
      </c>
      <c r="E1024">
        <v>1</v>
      </c>
      <c r="F1024">
        <v>1</v>
      </c>
      <c r="G1024">
        <v>1</v>
      </c>
      <c r="H1024">
        <v>3</v>
      </c>
      <c r="I1024" t="s">
        <v>953</v>
      </c>
      <c r="J1024" t="s">
        <v>954</v>
      </c>
      <c r="K1024" t="s">
        <v>955</v>
      </c>
      <c r="L1024">
        <v>1348</v>
      </c>
      <c r="N1024">
        <v>1009</v>
      </c>
      <c r="O1024" t="s">
        <v>19</v>
      </c>
      <c r="P1024" t="s">
        <v>19</v>
      </c>
      <c r="Q1024">
        <v>1000</v>
      </c>
      <c r="W1024">
        <v>0</v>
      </c>
      <c r="X1024">
        <v>-2124557522</v>
      </c>
      <c r="Y1024">
        <v>3.0800000000000003E-3</v>
      </c>
      <c r="AA1024">
        <v>6667</v>
      </c>
      <c r="AB1024">
        <v>0</v>
      </c>
      <c r="AC1024">
        <v>0</v>
      </c>
      <c r="AD1024">
        <v>0</v>
      </c>
      <c r="AE1024">
        <v>6667</v>
      </c>
      <c r="AF1024">
        <v>0</v>
      </c>
      <c r="AG1024">
        <v>0</v>
      </c>
      <c r="AH1024">
        <v>0</v>
      </c>
      <c r="AI1024">
        <v>1</v>
      </c>
      <c r="AJ1024">
        <v>1</v>
      </c>
      <c r="AK1024">
        <v>1</v>
      </c>
      <c r="AL1024">
        <v>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3</v>
      </c>
      <c r="AT1024">
        <v>1.4E-3</v>
      </c>
      <c r="AU1024" t="s">
        <v>230</v>
      </c>
      <c r="AV1024">
        <v>0</v>
      </c>
      <c r="AW1024">
        <v>2</v>
      </c>
      <c r="AX1024">
        <v>47640131</v>
      </c>
      <c r="AY1024">
        <v>1</v>
      </c>
      <c r="AZ1024">
        <v>0</v>
      </c>
      <c r="BA1024">
        <v>1020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Y1024*Source!I455</f>
        <v>9.3324E-4</v>
      </c>
      <c r="CY1024">
        <f>AA1024</f>
        <v>6667</v>
      </c>
      <c r="CZ1024">
        <f>AE1024</f>
        <v>6667</v>
      </c>
      <c r="DA1024">
        <f>AI1024</f>
        <v>1</v>
      </c>
      <c r="DB1024">
        <f>ROUND((ROUND(AT1024*CZ1024,2)*1.1*2),6)</f>
        <v>20.526</v>
      </c>
      <c r="DC1024">
        <f>ROUND((ROUND(AT1024*AG1024,2)*1.1*2),6)</f>
        <v>0</v>
      </c>
    </row>
    <row r="1025" spans="1:107" x14ac:dyDescent="0.2">
      <c r="A1025">
        <f>ROW(Source!A460)</f>
        <v>460</v>
      </c>
      <c r="B1025">
        <v>47636896</v>
      </c>
      <c r="C1025">
        <v>47640134</v>
      </c>
      <c r="D1025">
        <v>37071037</v>
      </c>
      <c r="E1025">
        <v>1</v>
      </c>
      <c r="F1025">
        <v>1</v>
      </c>
      <c r="G1025">
        <v>1</v>
      </c>
      <c r="H1025">
        <v>1</v>
      </c>
      <c r="I1025" t="s">
        <v>956</v>
      </c>
      <c r="J1025" t="s">
        <v>3</v>
      </c>
      <c r="K1025" t="s">
        <v>957</v>
      </c>
      <c r="L1025">
        <v>1191</v>
      </c>
      <c r="N1025">
        <v>1013</v>
      </c>
      <c r="O1025" t="s">
        <v>770</v>
      </c>
      <c r="P1025" t="s">
        <v>770</v>
      </c>
      <c r="Q1025">
        <v>1</v>
      </c>
      <c r="W1025">
        <v>0</v>
      </c>
      <c r="X1025">
        <v>1069510174</v>
      </c>
      <c r="Y1025">
        <v>0.15869999999999998</v>
      </c>
      <c r="AA1025">
        <v>0</v>
      </c>
      <c r="AB1025">
        <v>0</v>
      </c>
      <c r="AC1025">
        <v>0</v>
      </c>
      <c r="AD1025">
        <v>9.6199999999999992</v>
      </c>
      <c r="AE1025">
        <v>0</v>
      </c>
      <c r="AF1025">
        <v>0</v>
      </c>
      <c r="AG1025">
        <v>0</v>
      </c>
      <c r="AH1025">
        <v>9.6199999999999992</v>
      </c>
      <c r="AI1025">
        <v>1</v>
      </c>
      <c r="AJ1025">
        <v>1</v>
      </c>
      <c r="AK1025">
        <v>1</v>
      </c>
      <c r="AL1025">
        <v>1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3</v>
      </c>
      <c r="AT1025">
        <v>0.12</v>
      </c>
      <c r="AU1025" t="s">
        <v>196</v>
      </c>
      <c r="AV1025">
        <v>1</v>
      </c>
      <c r="AW1025">
        <v>2</v>
      </c>
      <c r="AX1025">
        <v>47640140</v>
      </c>
      <c r="AY1025">
        <v>1</v>
      </c>
      <c r="AZ1025">
        <v>0</v>
      </c>
      <c r="BA1025">
        <v>1021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Y1025*Source!I460</f>
        <v>0.95219999999999994</v>
      </c>
      <c r="CY1025">
        <f>AD1025</f>
        <v>9.6199999999999992</v>
      </c>
      <c r="CZ1025">
        <f>AH1025</f>
        <v>9.6199999999999992</v>
      </c>
      <c r="DA1025">
        <f>AL1025</f>
        <v>1</v>
      </c>
      <c r="DB1025">
        <f>ROUND(((ROUND(AT1025*CZ1025,2)*1.15)*1.15),6)</f>
        <v>1.520875</v>
      </c>
      <c r="DC1025">
        <f>ROUND(((ROUND(AT1025*AG1025,2)*1.15)*1.15),6)</f>
        <v>0</v>
      </c>
    </row>
    <row r="1026" spans="1:107" x14ac:dyDescent="0.2">
      <c r="A1026">
        <f>ROW(Source!A460)</f>
        <v>460</v>
      </c>
      <c r="B1026">
        <v>47636896</v>
      </c>
      <c r="C1026">
        <v>47640134</v>
      </c>
      <c r="D1026">
        <v>36804576</v>
      </c>
      <c r="E1026">
        <v>1</v>
      </c>
      <c r="F1026">
        <v>1</v>
      </c>
      <c r="G1026">
        <v>1</v>
      </c>
      <c r="H1026">
        <v>3</v>
      </c>
      <c r="I1026" t="s">
        <v>1038</v>
      </c>
      <c r="J1026" t="s">
        <v>1039</v>
      </c>
      <c r="K1026" t="s">
        <v>1040</v>
      </c>
      <c r="L1026">
        <v>1355</v>
      </c>
      <c r="N1026">
        <v>1010</v>
      </c>
      <c r="O1026" t="s">
        <v>317</v>
      </c>
      <c r="P1026" t="s">
        <v>317</v>
      </c>
      <c r="Q1026">
        <v>100</v>
      </c>
      <c r="W1026">
        <v>0</v>
      </c>
      <c r="X1026">
        <v>2087919564</v>
      </c>
      <c r="Y1026">
        <v>0.2</v>
      </c>
      <c r="AA1026">
        <v>39</v>
      </c>
      <c r="AB1026">
        <v>0</v>
      </c>
      <c r="AC1026">
        <v>0</v>
      </c>
      <c r="AD1026">
        <v>0</v>
      </c>
      <c r="AE1026">
        <v>39</v>
      </c>
      <c r="AF1026">
        <v>0</v>
      </c>
      <c r="AG1026">
        <v>0</v>
      </c>
      <c r="AH1026">
        <v>0</v>
      </c>
      <c r="AI1026">
        <v>1</v>
      </c>
      <c r="AJ1026">
        <v>1</v>
      </c>
      <c r="AK1026">
        <v>1</v>
      </c>
      <c r="AL1026">
        <v>1</v>
      </c>
      <c r="AN1026">
        <v>0</v>
      </c>
      <c r="AO1026">
        <v>1</v>
      </c>
      <c r="AP1026">
        <v>0</v>
      </c>
      <c r="AQ1026">
        <v>0</v>
      </c>
      <c r="AR1026">
        <v>0</v>
      </c>
      <c r="AS1026" t="s">
        <v>3</v>
      </c>
      <c r="AT1026">
        <v>0.2</v>
      </c>
      <c r="AU1026" t="s">
        <v>3</v>
      </c>
      <c r="AV1026">
        <v>0</v>
      </c>
      <c r="AW1026">
        <v>2</v>
      </c>
      <c r="AX1026">
        <v>47640141</v>
      </c>
      <c r="AY1026">
        <v>1</v>
      </c>
      <c r="AZ1026">
        <v>0</v>
      </c>
      <c r="BA1026">
        <v>1022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Y1026*Source!I460</f>
        <v>1.2000000000000002</v>
      </c>
      <c r="CY1026">
        <f>AA1026</f>
        <v>39</v>
      </c>
      <c r="CZ1026">
        <f>AE1026</f>
        <v>39</v>
      </c>
      <c r="DA1026">
        <f>AI1026</f>
        <v>1</v>
      </c>
      <c r="DB1026">
        <f>ROUND(ROUND(AT1026*CZ1026,2),6)</f>
        <v>7.8</v>
      </c>
      <c r="DC1026">
        <f>ROUND(ROUND(AT1026*AG1026,2),6)</f>
        <v>0</v>
      </c>
    </row>
    <row r="1027" spans="1:107" x14ac:dyDescent="0.2">
      <c r="A1027">
        <f>ROW(Source!A460)</f>
        <v>460</v>
      </c>
      <c r="B1027">
        <v>47636896</v>
      </c>
      <c r="C1027">
        <v>47640134</v>
      </c>
      <c r="D1027">
        <v>36824220</v>
      </c>
      <c r="E1027">
        <v>1</v>
      </c>
      <c r="F1027">
        <v>1</v>
      </c>
      <c r="G1027">
        <v>1</v>
      </c>
      <c r="H1027">
        <v>3</v>
      </c>
      <c r="I1027" t="s">
        <v>458</v>
      </c>
      <c r="J1027" t="s">
        <v>460</v>
      </c>
      <c r="K1027" t="s">
        <v>459</v>
      </c>
      <c r="L1027">
        <v>1354</v>
      </c>
      <c r="N1027">
        <v>1010</v>
      </c>
      <c r="O1027" t="s">
        <v>337</v>
      </c>
      <c r="P1027" t="s">
        <v>337</v>
      </c>
      <c r="Q1027">
        <v>1</v>
      </c>
      <c r="W1027">
        <v>0</v>
      </c>
      <c r="X1027">
        <v>231315228</v>
      </c>
      <c r="Y1027">
        <v>0.16666700000000001</v>
      </c>
      <c r="AA1027">
        <v>213.23</v>
      </c>
      <c r="AB1027">
        <v>0</v>
      </c>
      <c r="AC1027">
        <v>0</v>
      </c>
      <c r="AD1027">
        <v>0</v>
      </c>
      <c r="AE1027">
        <v>213.23</v>
      </c>
      <c r="AF1027">
        <v>0</v>
      </c>
      <c r="AG1027">
        <v>0</v>
      </c>
      <c r="AH1027">
        <v>0</v>
      </c>
      <c r="AI1027">
        <v>1</v>
      </c>
      <c r="AJ1027">
        <v>1</v>
      </c>
      <c r="AK1027">
        <v>1</v>
      </c>
      <c r="AL1027">
        <v>1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 t="s">
        <v>3</v>
      </c>
      <c r="AT1027">
        <v>0.16666700000000001</v>
      </c>
      <c r="AU1027" t="s">
        <v>3</v>
      </c>
      <c r="AV1027">
        <v>0</v>
      </c>
      <c r="AW1027">
        <v>1</v>
      </c>
      <c r="AX1027">
        <v>-1</v>
      </c>
      <c r="AY1027">
        <v>0</v>
      </c>
      <c r="AZ1027">
        <v>0</v>
      </c>
      <c r="BA1027" t="s">
        <v>3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Y1027*Source!I460</f>
        <v>1.0000020000000001</v>
      </c>
      <c r="CY1027">
        <f>AA1027</f>
        <v>213.23</v>
      </c>
      <c r="CZ1027">
        <f>AE1027</f>
        <v>213.23</v>
      </c>
      <c r="DA1027">
        <f>AI1027</f>
        <v>1</v>
      </c>
      <c r="DB1027">
        <f>ROUND(ROUND(AT1027*CZ1027,2),6)</f>
        <v>35.54</v>
      </c>
      <c r="DC1027">
        <f>ROUND(ROUND(AT1027*AG1027,2),6)</f>
        <v>0</v>
      </c>
    </row>
    <row r="1028" spans="1:107" x14ac:dyDescent="0.2">
      <c r="A1028">
        <f>ROW(Source!A460)</f>
        <v>460</v>
      </c>
      <c r="B1028">
        <v>47636896</v>
      </c>
      <c r="C1028">
        <v>47640134</v>
      </c>
      <c r="D1028">
        <v>36824244</v>
      </c>
      <c r="E1028">
        <v>1</v>
      </c>
      <c r="F1028">
        <v>1</v>
      </c>
      <c r="G1028">
        <v>1</v>
      </c>
      <c r="H1028">
        <v>3</v>
      </c>
      <c r="I1028" t="s">
        <v>454</v>
      </c>
      <c r="J1028" t="s">
        <v>456</v>
      </c>
      <c r="K1028" t="s">
        <v>455</v>
      </c>
      <c r="L1028">
        <v>1354</v>
      </c>
      <c r="N1028">
        <v>1010</v>
      </c>
      <c r="O1028" t="s">
        <v>337</v>
      </c>
      <c r="P1028" t="s">
        <v>337</v>
      </c>
      <c r="Q1028">
        <v>1</v>
      </c>
      <c r="W1028">
        <v>0</v>
      </c>
      <c r="X1028">
        <v>-935975544</v>
      </c>
      <c r="Y1028">
        <v>0.16666700000000001</v>
      </c>
      <c r="AA1028">
        <v>267.44</v>
      </c>
      <c r="AB1028">
        <v>0</v>
      </c>
      <c r="AC1028">
        <v>0</v>
      </c>
      <c r="AD1028">
        <v>0</v>
      </c>
      <c r="AE1028">
        <v>267.44</v>
      </c>
      <c r="AF1028">
        <v>0</v>
      </c>
      <c r="AG1028">
        <v>0</v>
      </c>
      <c r="AH1028">
        <v>0</v>
      </c>
      <c r="AI1028">
        <v>1</v>
      </c>
      <c r="AJ1028">
        <v>1</v>
      </c>
      <c r="AK1028">
        <v>1</v>
      </c>
      <c r="AL1028">
        <v>1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 t="s">
        <v>3</v>
      </c>
      <c r="AT1028">
        <v>0.16666700000000001</v>
      </c>
      <c r="AU1028" t="s">
        <v>3</v>
      </c>
      <c r="AV1028">
        <v>0</v>
      </c>
      <c r="AW1028">
        <v>1</v>
      </c>
      <c r="AX1028">
        <v>-1</v>
      </c>
      <c r="AY1028">
        <v>0</v>
      </c>
      <c r="AZ1028">
        <v>0</v>
      </c>
      <c r="BA1028" t="s">
        <v>3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Y1028*Source!I460</f>
        <v>1.0000020000000001</v>
      </c>
      <c r="CY1028">
        <f>AA1028</f>
        <v>267.44</v>
      </c>
      <c r="CZ1028">
        <f>AE1028</f>
        <v>267.44</v>
      </c>
      <c r="DA1028">
        <f>AI1028</f>
        <v>1</v>
      </c>
      <c r="DB1028">
        <f>ROUND(ROUND(AT1028*CZ1028,2),6)</f>
        <v>44.57</v>
      </c>
      <c r="DC1028">
        <f>ROUND(ROUND(AT1028*AG1028,2),6)</f>
        <v>0</v>
      </c>
    </row>
    <row r="1029" spans="1:107" x14ac:dyDescent="0.2">
      <c r="A1029">
        <f>ROW(Source!A460)</f>
        <v>460</v>
      </c>
      <c r="B1029">
        <v>47636896</v>
      </c>
      <c r="C1029">
        <v>47640134</v>
      </c>
      <c r="D1029">
        <v>36861220</v>
      </c>
      <c r="E1029">
        <v>1</v>
      </c>
      <c r="F1029">
        <v>1</v>
      </c>
      <c r="G1029">
        <v>1</v>
      </c>
      <c r="H1029">
        <v>3</v>
      </c>
      <c r="I1029" t="s">
        <v>449</v>
      </c>
      <c r="J1029" t="s">
        <v>452</v>
      </c>
      <c r="K1029" t="s">
        <v>450</v>
      </c>
      <c r="L1029">
        <v>1358</v>
      </c>
      <c r="N1029">
        <v>1010</v>
      </c>
      <c r="O1029" t="s">
        <v>451</v>
      </c>
      <c r="P1029" t="s">
        <v>451</v>
      </c>
      <c r="Q1029">
        <v>10</v>
      </c>
      <c r="W1029">
        <v>0</v>
      </c>
      <c r="X1029">
        <v>-523033937</v>
      </c>
      <c r="Y1029">
        <v>0.1</v>
      </c>
      <c r="AA1029">
        <v>111</v>
      </c>
      <c r="AB1029">
        <v>0</v>
      </c>
      <c r="AC1029">
        <v>0</v>
      </c>
      <c r="AD1029">
        <v>0</v>
      </c>
      <c r="AE1029">
        <v>111</v>
      </c>
      <c r="AF1029">
        <v>0</v>
      </c>
      <c r="AG1029">
        <v>0</v>
      </c>
      <c r="AH1029">
        <v>0</v>
      </c>
      <c r="AI1029">
        <v>1</v>
      </c>
      <c r="AJ1029">
        <v>1</v>
      </c>
      <c r="AK1029">
        <v>1</v>
      </c>
      <c r="AL1029">
        <v>1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 t="s">
        <v>3</v>
      </c>
      <c r="AT1029">
        <v>0.1</v>
      </c>
      <c r="AU1029" t="s">
        <v>3</v>
      </c>
      <c r="AV1029">
        <v>0</v>
      </c>
      <c r="AW1029">
        <v>1</v>
      </c>
      <c r="AX1029">
        <v>-1</v>
      </c>
      <c r="AY1029">
        <v>0</v>
      </c>
      <c r="AZ1029">
        <v>0</v>
      </c>
      <c r="BA1029" t="s">
        <v>3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Y1029*Source!I460</f>
        <v>0.60000000000000009</v>
      </c>
      <c r="CY1029">
        <f>AA1029</f>
        <v>111</v>
      </c>
      <c r="CZ1029">
        <f>AE1029</f>
        <v>111</v>
      </c>
      <c r="DA1029">
        <f>AI1029</f>
        <v>1</v>
      </c>
      <c r="DB1029">
        <f>ROUND(ROUND(AT1029*CZ1029,2),6)</f>
        <v>11.1</v>
      </c>
      <c r="DC1029">
        <f>ROUND(ROUND(AT1029*AG1029,2),6)</f>
        <v>0</v>
      </c>
    </row>
    <row r="1030" spans="1:107" x14ac:dyDescent="0.2">
      <c r="A1030">
        <f>ROW(Source!A461)</f>
        <v>461</v>
      </c>
      <c r="B1030">
        <v>47641669</v>
      </c>
      <c r="C1030">
        <v>47640134</v>
      </c>
      <c r="D1030">
        <v>37071037</v>
      </c>
      <c r="E1030">
        <v>1</v>
      </c>
      <c r="F1030">
        <v>1</v>
      </c>
      <c r="G1030">
        <v>1</v>
      </c>
      <c r="H1030">
        <v>1</v>
      </c>
      <c r="I1030" t="s">
        <v>956</v>
      </c>
      <c r="J1030" t="s">
        <v>3</v>
      </c>
      <c r="K1030" t="s">
        <v>957</v>
      </c>
      <c r="L1030">
        <v>1191</v>
      </c>
      <c r="N1030">
        <v>1013</v>
      </c>
      <c r="O1030" t="s">
        <v>770</v>
      </c>
      <c r="P1030" t="s">
        <v>770</v>
      </c>
      <c r="Q1030">
        <v>1</v>
      </c>
      <c r="W1030">
        <v>0</v>
      </c>
      <c r="X1030">
        <v>1069510174</v>
      </c>
      <c r="Y1030">
        <v>0.15869999999999998</v>
      </c>
      <c r="AA1030">
        <v>0</v>
      </c>
      <c r="AB1030">
        <v>0</v>
      </c>
      <c r="AC1030">
        <v>0</v>
      </c>
      <c r="AD1030">
        <v>9.6199999999999992</v>
      </c>
      <c r="AE1030">
        <v>0</v>
      </c>
      <c r="AF1030">
        <v>0</v>
      </c>
      <c r="AG1030">
        <v>0</v>
      </c>
      <c r="AH1030">
        <v>9.6199999999999992</v>
      </c>
      <c r="AI1030">
        <v>1</v>
      </c>
      <c r="AJ1030">
        <v>1</v>
      </c>
      <c r="AK1030">
        <v>1</v>
      </c>
      <c r="AL1030">
        <v>1</v>
      </c>
      <c r="AN1030">
        <v>0</v>
      </c>
      <c r="AO1030">
        <v>1</v>
      </c>
      <c r="AP1030">
        <v>1</v>
      </c>
      <c r="AQ1030">
        <v>0</v>
      </c>
      <c r="AR1030">
        <v>0</v>
      </c>
      <c r="AS1030" t="s">
        <v>3</v>
      </c>
      <c r="AT1030">
        <v>0.12</v>
      </c>
      <c r="AU1030" t="s">
        <v>196</v>
      </c>
      <c r="AV1030">
        <v>1</v>
      </c>
      <c r="AW1030">
        <v>2</v>
      </c>
      <c r="AX1030">
        <v>47640140</v>
      </c>
      <c r="AY1030">
        <v>1</v>
      </c>
      <c r="AZ1030">
        <v>0</v>
      </c>
      <c r="BA1030">
        <v>1025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Y1030*Source!I461</f>
        <v>0.95219999999999994</v>
      </c>
      <c r="CY1030">
        <f>AD1030</f>
        <v>9.6199999999999992</v>
      </c>
      <c r="CZ1030">
        <f>AH1030</f>
        <v>9.6199999999999992</v>
      </c>
      <c r="DA1030">
        <f>AL1030</f>
        <v>1</v>
      </c>
      <c r="DB1030">
        <f>ROUND(((ROUND(AT1030*CZ1030,2)*1.15)*1.15),6)</f>
        <v>1.520875</v>
      </c>
      <c r="DC1030">
        <f>ROUND(((ROUND(AT1030*AG1030,2)*1.15)*1.15),6)</f>
        <v>0</v>
      </c>
    </row>
    <row r="1031" spans="1:107" x14ac:dyDescent="0.2">
      <c r="A1031">
        <f>ROW(Source!A461)</f>
        <v>461</v>
      </c>
      <c r="B1031">
        <v>47641669</v>
      </c>
      <c r="C1031">
        <v>47640134</v>
      </c>
      <c r="D1031">
        <v>36804576</v>
      </c>
      <c r="E1031">
        <v>1</v>
      </c>
      <c r="F1031">
        <v>1</v>
      </c>
      <c r="G1031">
        <v>1</v>
      </c>
      <c r="H1031">
        <v>3</v>
      </c>
      <c r="I1031" t="s">
        <v>1038</v>
      </c>
      <c r="J1031" t="s">
        <v>1039</v>
      </c>
      <c r="K1031" t="s">
        <v>1040</v>
      </c>
      <c r="L1031">
        <v>1355</v>
      </c>
      <c r="N1031">
        <v>1010</v>
      </c>
      <c r="O1031" t="s">
        <v>317</v>
      </c>
      <c r="P1031" t="s">
        <v>317</v>
      </c>
      <c r="Q1031">
        <v>100</v>
      </c>
      <c r="W1031">
        <v>0</v>
      </c>
      <c r="X1031">
        <v>2087919564</v>
      </c>
      <c r="Y1031">
        <v>0.2</v>
      </c>
      <c r="AA1031">
        <v>39</v>
      </c>
      <c r="AB1031">
        <v>0</v>
      </c>
      <c r="AC1031">
        <v>0</v>
      </c>
      <c r="AD1031">
        <v>0</v>
      </c>
      <c r="AE1031">
        <v>39</v>
      </c>
      <c r="AF1031">
        <v>0</v>
      </c>
      <c r="AG1031">
        <v>0</v>
      </c>
      <c r="AH1031">
        <v>0</v>
      </c>
      <c r="AI1031">
        <v>1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0</v>
      </c>
      <c r="AQ1031">
        <v>0</v>
      </c>
      <c r="AR1031">
        <v>0</v>
      </c>
      <c r="AS1031" t="s">
        <v>3</v>
      </c>
      <c r="AT1031">
        <v>0.2</v>
      </c>
      <c r="AU1031" t="s">
        <v>3</v>
      </c>
      <c r="AV1031">
        <v>0</v>
      </c>
      <c r="AW1031">
        <v>2</v>
      </c>
      <c r="AX1031">
        <v>47640141</v>
      </c>
      <c r="AY1031">
        <v>1</v>
      </c>
      <c r="AZ1031">
        <v>0</v>
      </c>
      <c r="BA1031">
        <v>1026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Y1031*Source!I461</f>
        <v>1.2000000000000002</v>
      </c>
      <c r="CY1031">
        <f>AA1031</f>
        <v>39</v>
      </c>
      <c r="CZ1031">
        <f>AE1031</f>
        <v>39</v>
      </c>
      <c r="DA1031">
        <f>AI1031</f>
        <v>1</v>
      </c>
      <c r="DB1031">
        <f>ROUND(ROUND(AT1031*CZ1031,2),6)</f>
        <v>7.8</v>
      </c>
      <c r="DC1031">
        <f>ROUND(ROUND(AT1031*AG1031,2),6)</f>
        <v>0</v>
      </c>
    </row>
    <row r="1032" spans="1:107" x14ac:dyDescent="0.2">
      <c r="A1032">
        <f>ROW(Source!A461)</f>
        <v>461</v>
      </c>
      <c r="B1032">
        <v>47641669</v>
      </c>
      <c r="C1032">
        <v>47640134</v>
      </c>
      <c r="D1032">
        <v>36824220</v>
      </c>
      <c r="E1032">
        <v>1</v>
      </c>
      <c r="F1032">
        <v>1</v>
      </c>
      <c r="G1032">
        <v>1</v>
      </c>
      <c r="H1032">
        <v>3</v>
      </c>
      <c r="I1032" t="s">
        <v>458</v>
      </c>
      <c r="J1032" t="s">
        <v>460</v>
      </c>
      <c r="K1032" t="s">
        <v>459</v>
      </c>
      <c r="L1032">
        <v>1354</v>
      </c>
      <c r="N1032">
        <v>1010</v>
      </c>
      <c r="O1032" t="s">
        <v>337</v>
      </c>
      <c r="P1032" t="s">
        <v>337</v>
      </c>
      <c r="Q1032">
        <v>1</v>
      </c>
      <c r="W1032">
        <v>0</v>
      </c>
      <c r="X1032">
        <v>231315228</v>
      </c>
      <c r="Y1032">
        <v>0.16666700000000001</v>
      </c>
      <c r="AA1032">
        <v>213.23</v>
      </c>
      <c r="AB1032">
        <v>0</v>
      </c>
      <c r="AC1032">
        <v>0</v>
      </c>
      <c r="AD1032">
        <v>0</v>
      </c>
      <c r="AE1032">
        <v>213.23</v>
      </c>
      <c r="AF1032">
        <v>0</v>
      </c>
      <c r="AG1032">
        <v>0</v>
      </c>
      <c r="AH1032">
        <v>0</v>
      </c>
      <c r="AI1032">
        <v>1</v>
      </c>
      <c r="AJ1032">
        <v>1</v>
      </c>
      <c r="AK1032">
        <v>1</v>
      </c>
      <c r="AL1032">
        <v>1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 t="s">
        <v>3</v>
      </c>
      <c r="AT1032">
        <v>0.16666700000000001</v>
      </c>
      <c r="AU1032" t="s">
        <v>3</v>
      </c>
      <c r="AV1032">
        <v>0</v>
      </c>
      <c r="AW1032">
        <v>1</v>
      </c>
      <c r="AX1032">
        <v>-1</v>
      </c>
      <c r="AY1032">
        <v>0</v>
      </c>
      <c r="AZ1032">
        <v>0</v>
      </c>
      <c r="BA1032" t="s">
        <v>3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Y1032*Source!I461</f>
        <v>1.0000020000000001</v>
      </c>
      <c r="CY1032">
        <f>AA1032</f>
        <v>213.23</v>
      </c>
      <c r="CZ1032">
        <f>AE1032</f>
        <v>213.23</v>
      </c>
      <c r="DA1032">
        <f>AI1032</f>
        <v>1</v>
      </c>
      <c r="DB1032">
        <f>ROUND(ROUND(AT1032*CZ1032,2),6)</f>
        <v>35.54</v>
      </c>
      <c r="DC1032">
        <f>ROUND(ROUND(AT1032*AG1032,2),6)</f>
        <v>0</v>
      </c>
    </row>
    <row r="1033" spans="1:107" x14ac:dyDescent="0.2">
      <c r="A1033">
        <f>ROW(Source!A461)</f>
        <v>461</v>
      </c>
      <c r="B1033">
        <v>47641669</v>
      </c>
      <c r="C1033">
        <v>47640134</v>
      </c>
      <c r="D1033">
        <v>36824244</v>
      </c>
      <c r="E1033">
        <v>1</v>
      </c>
      <c r="F1033">
        <v>1</v>
      </c>
      <c r="G1033">
        <v>1</v>
      </c>
      <c r="H1033">
        <v>3</v>
      </c>
      <c r="I1033" t="s">
        <v>454</v>
      </c>
      <c r="J1033" t="s">
        <v>456</v>
      </c>
      <c r="K1033" t="s">
        <v>455</v>
      </c>
      <c r="L1033">
        <v>1354</v>
      </c>
      <c r="N1033">
        <v>1010</v>
      </c>
      <c r="O1033" t="s">
        <v>337</v>
      </c>
      <c r="P1033" t="s">
        <v>337</v>
      </c>
      <c r="Q1033">
        <v>1</v>
      </c>
      <c r="W1033">
        <v>0</v>
      </c>
      <c r="X1033">
        <v>-935975544</v>
      </c>
      <c r="Y1033">
        <v>0.16666700000000001</v>
      </c>
      <c r="AA1033">
        <v>267.44</v>
      </c>
      <c r="AB1033">
        <v>0</v>
      </c>
      <c r="AC1033">
        <v>0</v>
      </c>
      <c r="AD1033">
        <v>0</v>
      </c>
      <c r="AE1033">
        <v>267.44</v>
      </c>
      <c r="AF1033">
        <v>0</v>
      </c>
      <c r="AG1033">
        <v>0</v>
      </c>
      <c r="AH1033">
        <v>0</v>
      </c>
      <c r="AI1033">
        <v>1</v>
      </c>
      <c r="AJ1033">
        <v>1</v>
      </c>
      <c r="AK1033">
        <v>1</v>
      </c>
      <c r="AL1033">
        <v>1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 t="s">
        <v>3</v>
      </c>
      <c r="AT1033">
        <v>0.16666700000000001</v>
      </c>
      <c r="AU1033" t="s">
        <v>3</v>
      </c>
      <c r="AV1033">
        <v>0</v>
      </c>
      <c r="AW1033">
        <v>1</v>
      </c>
      <c r="AX1033">
        <v>-1</v>
      </c>
      <c r="AY1033">
        <v>0</v>
      </c>
      <c r="AZ1033">
        <v>0</v>
      </c>
      <c r="BA1033" t="s">
        <v>3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Y1033*Source!I461</f>
        <v>1.0000020000000001</v>
      </c>
      <c r="CY1033">
        <f>AA1033</f>
        <v>267.44</v>
      </c>
      <c r="CZ1033">
        <f>AE1033</f>
        <v>267.44</v>
      </c>
      <c r="DA1033">
        <f>AI1033</f>
        <v>1</v>
      </c>
      <c r="DB1033">
        <f>ROUND(ROUND(AT1033*CZ1033,2),6)</f>
        <v>44.57</v>
      </c>
      <c r="DC1033">
        <f>ROUND(ROUND(AT1033*AG1033,2),6)</f>
        <v>0</v>
      </c>
    </row>
    <row r="1034" spans="1:107" x14ac:dyDescent="0.2">
      <c r="A1034">
        <f>ROW(Source!A461)</f>
        <v>461</v>
      </c>
      <c r="B1034">
        <v>47641669</v>
      </c>
      <c r="C1034">
        <v>47640134</v>
      </c>
      <c r="D1034">
        <v>36861220</v>
      </c>
      <c r="E1034">
        <v>1</v>
      </c>
      <c r="F1034">
        <v>1</v>
      </c>
      <c r="G1034">
        <v>1</v>
      </c>
      <c r="H1034">
        <v>3</v>
      </c>
      <c r="I1034" t="s">
        <v>449</v>
      </c>
      <c r="J1034" t="s">
        <v>452</v>
      </c>
      <c r="K1034" t="s">
        <v>450</v>
      </c>
      <c r="L1034">
        <v>1358</v>
      </c>
      <c r="N1034">
        <v>1010</v>
      </c>
      <c r="O1034" t="s">
        <v>451</v>
      </c>
      <c r="P1034" t="s">
        <v>451</v>
      </c>
      <c r="Q1034">
        <v>10</v>
      </c>
      <c r="W1034">
        <v>0</v>
      </c>
      <c r="X1034">
        <v>-523033937</v>
      </c>
      <c r="Y1034">
        <v>0.1</v>
      </c>
      <c r="AA1034">
        <v>111</v>
      </c>
      <c r="AB1034">
        <v>0</v>
      </c>
      <c r="AC1034">
        <v>0</v>
      </c>
      <c r="AD1034">
        <v>0</v>
      </c>
      <c r="AE1034">
        <v>111</v>
      </c>
      <c r="AF1034">
        <v>0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 t="s">
        <v>3</v>
      </c>
      <c r="AT1034">
        <v>0.1</v>
      </c>
      <c r="AU1034" t="s">
        <v>3</v>
      </c>
      <c r="AV1034">
        <v>0</v>
      </c>
      <c r="AW1034">
        <v>1</v>
      </c>
      <c r="AX1034">
        <v>-1</v>
      </c>
      <c r="AY1034">
        <v>0</v>
      </c>
      <c r="AZ1034">
        <v>0</v>
      </c>
      <c r="BA1034" t="s">
        <v>3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Y1034*Source!I461</f>
        <v>0.60000000000000009</v>
      </c>
      <c r="CY1034">
        <f>AA1034</f>
        <v>111</v>
      </c>
      <c r="CZ1034">
        <f>AE1034</f>
        <v>111</v>
      </c>
      <c r="DA1034">
        <f>AI1034</f>
        <v>1</v>
      </c>
      <c r="DB1034">
        <f>ROUND(ROUND(AT1034*CZ1034,2),6)</f>
        <v>11.1</v>
      </c>
      <c r="DC1034">
        <f>ROUND(ROUND(AT1034*AG1034,2),6)</f>
        <v>0</v>
      </c>
    </row>
    <row r="1035" spans="1:107" x14ac:dyDescent="0.2">
      <c r="A1035">
        <f>ROW(Source!A504)</f>
        <v>504</v>
      </c>
      <c r="B1035">
        <v>47636896</v>
      </c>
      <c r="C1035">
        <v>47640216</v>
      </c>
      <c r="D1035">
        <v>37064998</v>
      </c>
      <c r="E1035">
        <v>1</v>
      </c>
      <c r="F1035">
        <v>1</v>
      </c>
      <c r="G1035">
        <v>1</v>
      </c>
      <c r="H1035">
        <v>1</v>
      </c>
      <c r="I1035" t="s">
        <v>846</v>
      </c>
      <c r="J1035" t="s">
        <v>3</v>
      </c>
      <c r="K1035" t="s">
        <v>847</v>
      </c>
      <c r="L1035">
        <v>1191</v>
      </c>
      <c r="N1035">
        <v>1013</v>
      </c>
      <c r="O1035" t="s">
        <v>770</v>
      </c>
      <c r="P1035" t="s">
        <v>770</v>
      </c>
      <c r="Q1035">
        <v>1</v>
      </c>
      <c r="W1035">
        <v>0</v>
      </c>
      <c r="X1035">
        <v>735429535</v>
      </c>
      <c r="Y1035">
        <v>238.04999999999995</v>
      </c>
      <c r="AA1035">
        <v>0</v>
      </c>
      <c r="AB1035">
        <v>0</v>
      </c>
      <c r="AC1035">
        <v>0</v>
      </c>
      <c r="AD1035">
        <v>7.8</v>
      </c>
      <c r="AE1035">
        <v>0</v>
      </c>
      <c r="AF1035">
        <v>0</v>
      </c>
      <c r="AG1035">
        <v>0</v>
      </c>
      <c r="AH1035">
        <v>7.8</v>
      </c>
      <c r="AI1035">
        <v>1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1</v>
      </c>
      <c r="AQ1035">
        <v>0</v>
      </c>
      <c r="AR1035">
        <v>0</v>
      </c>
      <c r="AS1035" t="s">
        <v>3</v>
      </c>
      <c r="AT1035">
        <v>180</v>
      </c>
      <c r="AU1035" t="s">
        <v>196</v>
      </c>
      <c r="AV1035">
        <v>1</v>
      </c>
      <c r="AW1035">
        <v>2</v>
      </c>
      <c r="AX1035">
        <v>47640225</v>
      </c>
      <c r="AY1035">
        <v>1</v>
      </c>
      <c r="AZ1035">
        <v>0</v>
      </c>
      <c r="BA1035">
        <v>1029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Y1035*Source!I504</f>
        <v>1.1902499999999998</v>
      </c>
      <c r="CY1035">
        <f>AD1035</f>
        <v>7.8</v>
      </c>
      <c r="CZ1035">
        <f>AH1035</f>
        <v>7.8</v>
      </c>
      <c r="DA1035">
        <f>AL1035</f>
        <v>1</v>
      </c>
      <c r="DB1035">
        <f>ROUND(((ROUND(AT1035*CZ1035,2)*1.15)*1.15),6)</f>
        <v>1856.79</v>
      </c>
      <c r="DC1035">
        <f>ROUND(((ROUND(AT1035*AG1035,2)*1.15)*1.15),6)</f>
        <v>0</v>
      </c>
    </row>
    <row r="1036" spans="1:107" x14ac:dyDescent="0.2">
      <c r="A1036">
        <f>ROW(Source!A504)</f>
        <v>504</v>
      </c>
      <c r="B1036">
        <v>47636896</v>
      </c>
      <c r="C1036">
        <v>47640216</v>
      </c>
      <c r="D1036">
        <v>37064876</v>
      </c>
      <c r="E1036">
        <v>1</v>
      </c>
      <c r="F1036">
        <v>1</v>
      </c>
      <c r="G1036">
        <v>1</v>
      </c>
      <c r="H1036">
        <v>1</v>
      </c>
      <c r="I1036" t="s">
        <v>771</v>
      </c>
      <c r="J1036" t="s">
        <v>3</v>
      </c>
      <c r="K1036" t="s">
        <v>772</v>
      </c>
      <c r="L1036">
        <v>1191</v>
      </c>
      <c r="N1036">
        <v>1013</v>
      </c>
      <c r="O1036" t="s">
        <v>770</v>
      </c>
      <c r="P1036" t="s">
        <v>770</v>
      </c>
      <c r="Q1036">
        <v>1</v>
      </c>
      <c r="W1036">
        <v>0</v>
      </c>
      <c r="X1036">
        <v>-1417349443</v>
      </c>
      <c r="Y1036">
        <v>18.13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0</v>
      </c>
      <c r="AQ1036">
        <v>0</v>
      </c>
      <c r="AR1036">
        <v>0</v>
      </c>
      <c r="AS1036" t="s">
        <v>3</v>
      </c>
      <c r="AT1036">
        <v>18.13</v>
      </c>
      <c r="AU1036" t="s">
        <v>3</v>
      </c>
      <c r="AV1036">
        <v>2</v>
      </c>
      <c r="AW1036">
        <v>2</v>
      </c>
      <c r="AX1036">
        <v>47640226</v>
      </c>
      <c r="AY1036">
        <v>1</v>
      </c>
      <c r="AZ1036">
        <v>2048</v>
      </c>
      <c r="BA1036">
        <v>1030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Y1036*Source!I504</f>
        <v>9.0649999999999994E-2</v>
      </c>
      <c r="CY1036">
        <f>AD1036</f>
        <v>0</v>
      </c>
      <c r="CZ1036">
        <f>AH1036</f>
        <v>0</v>
      </c>
      <c r="DA1036">
        <f>AL1036</f>
        <v>1</v>
      </c>
      <c r="DB1036">
        <f>ROUND(ROUND(AT1036*CZ1036,2),6)</f>
        <v>0</v>
      </c>
      <c r="DC1036">
        <f>ROUND(ROUND(AT1036*AG1036,2),6)</f>
        <v>0</v>
      </c>
    </row>
    <row r="1037" spans="1:107" x14ac:dyDescent="0.2">
      <c r="A1037">
        <f>ROW(Source!A504)</f>
        <v>504</v>
      </c>
      <c r="B1037">
        <v>47636896</v>
      </c>
      <c r="C1037">
        <v>47640216</v>
      </c>
      <c r="D1037">
        <v>36882057</v>
      </c>
      <c r="E1037">
        <v>1</v>
      </c>
      <c r="F1037">
        <v>1</v>
      </c>
      <c r="G1037">
        <v>1</v>
      </c>
      <c r="H1037">
        <v>2</v>
      </c>
      <c r="I1037" t="s">
        <v>825</v>
      </c>
      <c r="J1037" t="s">
        <v>826</v>
      </c>
      <c r="K1037" t="s">
        <v>827</v>
      </c>
      <c r="L1037">
        <v>1368</v>
      </c>
      <c r="N1037">
        <v>1011</v>
      </c>
      <c r="O1037" t="s">
        <v>776</v>
      </c>
      <c r="P1037" t="s">
        <v>776</v>
      </c>
      <c r="Q1037">
        <v>1</v>
      </c>
      <c r="W1037">
        <v>0</v>
      </c>
      <c r="X1037">
        <v>-1460065968</v>
      </c>
      <c r="Y1037">
        <v>25.875</v>
      </c>
      <c r="AA1037">
        <v>0</v>
      </c>
      <c r="AB1037">
        <v>86.4</v>
      </c>
      <c r="AC1037">
        <v>13.5</v>
      </c>
      <c r="AD1037">
        <v>0</v>
      </c>
      <c r="AE1037">
        <v>0</v>
      </c>
      <c r="AF1037">
        <v>86.4</v>
      </c>
      <c r="AG1037">
        <v>13.5</v>
      </c>
      <c r="AH1037">
        <v>0</v>
      </c>
      <c r="AI1037">
        <v>1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 t="s">
        <v>3</v>
      </c>
      <c r="AT1037">
        <v>18</v>
      </c>
      <c r="AU1037" t="s">
        <v>348</v>
      </c>
      <c r="AV1037">
        <v>0</v>
      </c>
      <c r="AW1037">
        <v>2</v>
      </c>
      <c r="AX1037">
        <v>47640227</v>
      </c>
      <c r="AY1037">
        <v>1</v>
      </c>
      <c r="AZ1037">
        <v>0</v>
      </c>
      <c r="BA1037">
        <v>1031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Y1037*Source!I504</f>
        <v>0.12937499999999999</v>
      </c>
      <c r="CY1037">
        <f>AB1037</f>
        <v>86.4</v>
      </c>
      <c r="CZ1037">
        <f>AF1037</f>
        <v>86.4</v>
      </c>
      <c r="DA1037">
        <f>AJ1037</f>
        <v>1</v>
      </c>
      <c r="DB1037">
        <f>ROUND(((ROUND(AT1037*CZ1037,2)*1.15)*1.25),6)</f>
        <v>2235.6</v>
      </c>
      <c r="DC1037">
        <f>ROUND(((ROUND(AT1037*AG1037,2)*1.15)*1.25),6)</f>
        <v>349.3125</v>
      </c>
    </row>
    <row r="1038" spans="1:107" x14ac:dyDescent="0.2">
      <c r="A1038">
        <f>ROW(Source!A504)</f>
        <v>504</v>
      </c>
      <c r="B1038">
        <v>47636896</v>
      </c>
      <c r="C1038">
        <v>47640216</v>
      </c>
      <c r="D1038">
        <v>36882569</v>
      </c>
      <c r="E1038">
        <v>1</v>
      </c>
      <c r="F1038">
        <v>1</v>
      </c>
      <c r="G1038">
        <v>1</v>
      </c>
      <c r="H1038">
        <v>2</v>
      </c>
      <c r="I1038" t="s">
        <v>978</v>
      </c>
      <c r="J1038" t="s">
        <v>979</v>
      </c>
      <c r="K1038" t="s">
        <v>980</v>
      </c>
      <c r="L1038">
        <v>1368</v>
      </c>
      <c r="N1038">
        <v>1011</v>
      </c>
      <c r="O1038" t="s">
        <v>776</v>
      </c>
      <c r="P1038" t="s">
        <v>776</v>
      </c>
      <c r="Q1038">
        <v>1</v>
      </c>
      <c r="W1038">
        <v>0</v>
      </c>
      <c r="X1038">
        <v>-1750804799</v>
      </c>
      <c r="Y1038">
        <v>69</v>
      </c>
      <c r="AA1038">
        <v>0</v>
      </c>
      <c r="AB1038">
        <v>0.5</v>
      </c>
      <c r="AC1038">
        <v>0</v>
      </c>
      <c r="AD1038">
        <v>0</v>
      </c>
      <c r="AE1038">
        <v>0</v>
      </c>
      <c r="AF1038">
        <v>0.5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1</v>
      </c>
      <c r="AQ1038">
        <v>0</v>
      </c>
      <c r="AR1038">
        <v>0</v>
      </c>
      <c r="AS1038" t="s">
        <v>3</v>
      </c>
      <c r="AT1038">
        <v>48</v>
      </c>
      <c r="AU1038" t="s">
        <v>348</v>
      </c>
      <c r="AV1038">
        <v>0</v>
      </c>
      <c r="AW1038">
        <v>2</v>
      </c>
      <c r="AX1038">
        <v>47640228</v>
      </c>
      <c r="AY1038">
        <v>1</v>
      </c>
      <c r="AZ1038">
        <v>0</v>
      </c>
      <c r="BA1038">
        <v>1032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Y1038*Source!I504</f>
        <v>0.34500000000000003</v>
      </c>
      <c r="CY1038">
        <f>AB1038</f>
        <v>0.5</v>
      </c>
      <c r="CZ1038">
        <f>AF1038</f>
        <v>0.5</v>
      </c>
      <c r="DA1038">
        <f>AJ1038</f>
        <v>1</v>
      </c>
      <c r="DB1038">
        <f>ROUND(((ROUND(AT1038*CZ1038,2)*1.15)*1.25),6)</f>
        <v>34.5</v>
      </c>
      <c r="DC1038">
        <f>ROUND(((ROUND(AT1038*AG1038,2)*1.15)*1.25),6)</f>
        <v>0</v>
      </c>
    </row>
    <row r="1039" spans="1:107" x14ac:dyDescent="0.2">
      <c r="A1039">
        <f>ROW(Source!A504)</f>
        <v>504</v>
      </c>
      <c r="B1039">
        <v>47636896</v>
      </c>
      <c r="C1039">
        <v>47640216</v>
      </c>
      <c r="D1039">
        <v>36883554</v>
      </c>
      <c r="E1039">
        <v>1</v>
      </c>
      <c r="F1039">
        <v>1</v>
      </c>
      <c r="G1039">
        <v>1</v>
      </c>
      <c r="H1039">
        <v>2</v>
      </c>
      <c r="I1039" t="s">
        <v>780</v>
      </c>
      <c r="J1039" t="s">
        <v>781</v>
      </c>
      <c r="K1039" t="s">
        <v>782</v>
      </c>
      <c r="L1039">
        <v>1368</v>
      </c>
      <c r="N1039">
        <v>1011</v>
      </c>
      <c r="O1039" t="s">
        <v>776</v>
      </c>
      <c r="P1039" t="s">
        <v>776</v>
      </c>
      <c r="Q1039">
        <v>1</v>
      </c>
      <c r="W1039">
        <v>0</v>
      </c>
      <c r="X1039">
        <v>1372534845</v>
      </c>
      <c r="Y1039">
        <v>0.18687499999999999</v>
      </c>
      <c r="AA1039">
        <v>0</v>
      </c>
      <c r="AB1039">
        <v>65.709999999999994</v>
      </c>
      <c r="AC1039">
        <v>11.6</v>
      </c>
      <c r="AD1039">
        <v>0</v>
      </c>
      <c r="AE1039">
        <v>0</v>
      </c>
      <c r="AF1039">
        <v>65.709999999999994</v>
      </c>
      <c r="AG1039">
        <v>11.6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1</v>
      </c>
      <c r="AQ1039">
        <v>0</v>
      </c>
      <c r="AR1039">
        <v>0</v>
      </c>
      <c r="AS1039" t="s">
        <v>3</v>
      </c>
      <c r="AT1039">
        <v>0.13</v>
      </c>
      <c r="AU1039" t="s">
        <v>348</v>
      </c>
      <c r="AV1039">
        <v>0</v>
      </c>
      <c r="AW1039">
        <v>2</v>
      </c>
      <c r="AX1039">
        <v>47640229</v>
      </c>
      <c r="AY1039">
        <v>1</v>
      </c>
      <c r="AZ1039">
        <v>0</v>
      </c>
      <c r="BA1039">
        <v>1033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Y1039*Source!I504</f>
        <v>9.3437499999999998E-4</v>
      </c>
      <c r="CY1039">
        <f>AB1039</f>
        <v>65.709999999999994</v>
      </c>
      <c r="CZ1039">
        <f>AF1039</f>
        <v>65.709999999999994</v>
      </c>
      <c r="DA1039">
        <f>AJ1039</f>
        <v>1</v>
      </c>
      <c r="DB1039">
        <f>ROUND(((ROUND(AT1039*CZ1039,2)*1.15)*1.25),6)</f>
        <v>12.276249999999999</v>
      </c>
      <c r="DC1039">
        <f>ROUND(((ROUND(AT1039*AG1039,2)*1.15)*1.25),6)</f>
        <v>2.1706249999999998</v>
      </c>
    </row>
    <row r="1040" spans="1:107" x14ac:dyDescent="0.2">
      <c r="A1040">
        <f>ROW(Source!A504)</f>
        <v>504</v>
      </c>
      <c r="B1040">
        <v>47636896</v>
      </c>
      <c r="C1040">
        <v>47640216</v>
      </c>
      <c r="D1040">
        <v>36801792</v>
      </c>
      <c r="E1040">
        <v>1</v>
      </c>
      <c r="F1040">
        <v>1</v>
      </c>
      <c r="G1040">
        <v>1</v>
      </c>
      <c r="H1040">
        <v>3</v>
      </c>
      <c r="I1040" t="s">
        <v>981</v>
      </c>
      <c r="J1040" t="s">
        <v>982</v>
      </c>
      <c r="K1040" t="s">
        <v>983</v>
      </c>
      <c r="L1040">
        <v>1339</v>
      </c>
      <c r="N1040">
        <v>1007</v>
      </c>
      <c r="O1040" t="s">
        <v>50</v>
      </c>
      <c r="P1040" t="s">
        <v>50</v>
      </c>
      <c r="Q1040">
        <v>1</v>
      </c>
      <c r="W1040">
        <v>0</v>
      </c>
      <c r="X1040">
        <v>-1660354250</v>
      </c>
      <c r="Y1040">
        <v>0.2</v>
      </c>
      <c r="AA1040">
        <v>2.44</v>
      </c>
      <c r="AB1040">
        <v>0</v>
      </c>
      <c r="AC1040">
        <v>0</v>
      </c>
      <c r="AD1040">
        <v>0</v>
      </c>
      <c r="AE1040">
        <v>2.44</v>
      </c>
      <c r="AF1040">
        <v>0</v>
      </c>
      <c r="AG1040">
        <v>0</v>
      </c>
      <c r="AH1040">
        <v>0</v>
      </c>
      <c r="AI1040">
        <v>1</v>
      </c>
      <c r="AJ1040">
        <v>1</v>
      </c>
      <c r="AK1040">
        <v>1</v>
      </c>
      <c r="AL1040">
        <v>1</v>
      </c>
      <c r="AN1040">
        <v>0</v>
      </c>
      <c r="AO1040">
        <v>1</v>
      </c>
      <c r="AP1040">
        <v>0</v>
      </c>
      <c r="AQ1040">
        <v>0</v>
      </c>
      <c r="AR1040">
        <v>0</v>
      </c>
      <c r="AS1040" t="s">
        <v>3</v>
      </c>
      <c r="AT1040">
        <v>0.2</v>
      </c>
      <c r="AU1040" t="s">
        <v>3</v>
      </c>
      <c r="AV1040">
        <v>0</v>
      </c>
      <c r="AW1040">
        <v>2</v>
      </c>
      <c r="AX1040">
        <v>47640230</v>
      </c>
      <c r="AY1040">
        <v>1</v>
      </c>
      <c r="AZ1040">
        <v>0</v>
      </c>
      <c r="BA1040">
        <v>1034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Y1040*Source!I504</f>
        <v>1E-3</v>
      </c>
      <c r="CY1040">
        <f>AA1040</f>
        <v>2.44</v>
      </c>
      <c r="CZ1040">
        <f>AE1040</f>
        <v>2.44</v>
      </c>
      <c r="DA1040">
        <f>AI1040</f>
        <v>1</v>
      </c>
      <c r="DB1040">
        <f>ROUND(ROUND(AT1040*CZ1040,2),6)</f>
        <v>0.49</v>
      </c>
      <c r="DC1040">
        <f>ROUND(ROUND(AT1040*AG1040,2),6)</f>
        <v>0</v>
      </c>
    </row>
    <row r="1041" spans="1:107" x14ac:dyDescent="0.2">
      <c r="A1041">
        <f>ROW(Source!A504)</f>
        <v>504</v>
      </c>
      <c r="B1041">
        <v>47636896</v>
      </c>
      <c r="C1041">
        <v>47640216</v>
      </c>
      <c r="D1041">
        <v>36802304</v>
      </c>
      <c r="E1041">
        <v>1</v>
      </c>
      <c r="F1041">
        <v>1</v>
      </c>
      <c r="G1041">
        <v>1</v>
      </c>
      <c r="H1041">
        <v>3</v>
      </c>
      <c r="I1041" t="s">
        <v>984</v>
      </c>
      <c r="J1041" t="s">
        <v>985</v>
      </c>
      <c r="K1041" t="s">
        <v>986</v>
      </c>
      <c r="L1041">
        <v>1327</v>
      </c>
      <c r="N1041">
        <v>1005</v>
      </c>
      <c r="O1041" t="s">
        <v>399</v>
      </c>
      <c r="P1041" t="s">
        <v>399</v>
      </c>
      <c r="Q1041">
        <v>1</v>
      </c>
      <c r="W1041">
        <v>0</v>
      </c>
      <c r="X1041">
        <v>440019653</v>
      </c>
      <c r="Y1041">
        <v>250</v>
      </c>
      <c r="AA1041">
        <v>3.62</v>
      </c>
      <c r="AB1041">
        <v>0</v>
      </c>
      <c r="AC1041">
        <v>0</v>
      </c>
      <c r="AD1041">
        <v>0</v>
      </c>
      <c r="AE1041">
        <v>3.62</v>
      </c>
      <c r="AF1041">
        <v>0</v>
      </c>
      <c r="AG1041">
        <v>0</v>
      </c>
      <c r="AH1041">
        <v>0</v>
      </c>
      <c r="AI1041">
        <v>1</v>
      </c>
      <c r="AJ1041">
        <v>1</v>
      </c>
      <c r="AK1041">
        <v>1</v>
      </c>
      <c r="AL1041">
        <v>1</v>
      </c>
      <c r="AN1041">
        <v>0</v>
      </c>
      <c r="AO1041">
        <v>1</v>
      </c>
      <c r="AP1041">
        <v>0</v>
      </c>
      <c r="AQ1041">
        <v>0</v>
      </c>
      <c r="AR1041">
        <v>0</v>
      </c>
      <c r="AS1041" t="s">
        <v>3</v>
      </c>
      <c r="AT1041">
        <v>250</v>
      </c>
      <c r="AU1041" t="s">
        <v>3</v>
      </c>
      <c r="AV1041">
        <v>0</v>
      </c>
      <c r="AW1041">
        <v>2</v>
      </c>
      <c r="AX1041">
        <v>47640231</v>
      </c>
      <c r="AY1041">
        <v>1</v>
      </c>
      <c r="AZ1041">
        <v>0</v>
      </c>
      <c r="BA1041">
        <v>1035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Y1041*Source!I504</f>
        <v>1.25</v>
      </c>
      <c r="CY1041">
        <f>AA1041</f>
        <v>3.62</v>
      </c>
      <c r="CZ1041">
        <f>AE1041</f>
        <v>3.62</v>
      </c>
      <c r="DA1041">
        <f>AI1041</f>
        <v>1</v>
      </c>
      <c r="DB1041">
        <f>ROUND(ROUND(AT1041*CZ1041,2),6)</f>
        <v>905</v>
      </c>
      <c r="DC1041">
        <f>ROUND(ROUND(AT1041*AG1041,2),6)</f>
        <v>0</v>
      </c>
    </row>
    <row r="1042" spans="1:107" x14ac:dyDescent="0.2">
      <c r="A1042">
        <f>ROW(Source!A504)</f>
        <v>504</v>
      </c>
      <c r="B1042">
        <v>47636896</v>
      </c>
      <c r="C1042">
        <v>47640216</v>
      </c>
      <c r="D1042">
        <v>36807096</v>
      </c>
      <c r="E1042">
        <v>1</v>
      </c>
      <c r="F1042">
        <v>1</v>
      </c>
      <c r="G1042">
        <v>1</v>
      </c>
      <c r="H1042">
        <v>3</v>
      </c>
      <c r="I1042" t="s">
        <v>353</v>
      </c>
      <c r="J1042" t="s">
        <v>355</v>
      </c>
      <c r="K1042" t="s">
        <v>354</v>
      </c>
      <c r="L1042">
        <v>1339</v>
      </c>
      <c r="N1042">
        <v>1007</v>
      </c>
      <c r="O1042" t="s">
        <v>50</v>
      </c>
      <c r="P1042" t="s">
        <v>50</v>
      </c>
      <c r="Q1042">
        <v>1</v>
      </c>
      <c r="W1042">
        <v>0</v>
      </c>
      <c r="X1042">
        <v>184330150</v>
      </c>
      <c r="Y1042">
        <v>102</v>
      </c>
      <c r="AA1042">
        <v>592.76</v>
      </c>
      <c r="AB1042">
        <v>0</v>
      </c>
      <c r="AC1042">
        <v>0</v>
      </c>
      <c r="AD1042">
        <v>0</v>
      </c>
      <c r="AE1042">
        <v>592.76</v>
      </c>
      <c r="AF1042">
        <v>0</v>
      </c>
      <c r="AG1042">
        <v>0</v>
      </c>
      <c r="AH1042">
        <v>0</v>
      </c>
      <c r="AI1042">
        <v>1</v>
      </c>
      <c r="AJ1042">
        <v>1</v>
      </c>
      <c r="AK1042">
        <v>1</v>
      </c>
      <c r="AL1042">
        <v>1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 t="s">
        <v>3</v>
      </c>
      <c r="AT1042">
        <v>102</v>
      </c>
      <c r="AU1042" t="s">
        <v>3</v>
      </c>
      <c r="AV1042">
        <v>0</v>
      </c>
      <c r="AW1042">
        <v>1</v>
      </c>
      <c r="AX1042">
        <v>-1</v>
      </c>
      <c r="AY1042">
        <v>0</v>
      </c>
      <c r="AZ1042">
        <v>0</v>
      </c>
      <c r="BA1042" t="s">
        <v>3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Y1042*Source!I504</f>
        <v>0.51</v>
      </c>
      <c r="CY1042">
        <f>AA1042</f>
        <v>592.76</v>
      </c>
      <c r="CZ1042">
        <f>AE1042</f>
        <v>592.76</v>
      </c>
      <c r="DA1042">
        <f>AI1042</f>
        <v>1</v>
      </c>
      <c r="DB1042">
        <f>ROUND(ROUND(AT1042*CZ1042,2),6)</f>
        <v>60461.52</v>
      </c>
      <c r="DC1042">
        <f>ROUND(ROUND(AT1042*AG1042,2),6)</f>
        <v>0</v>
      </c>
    </row>
    <row r="1043" spans="1:107" x14ac:dyDescent="0.2">
      <c r="A1043">
        <f>ROW(Source!A505)</f>
        <v>505</v>
      </c>
      <c r="B1043">
        <v>47641669</v>
      </c>
      <c r="C1043">
        <v>47640216</v>
      </c>
      <c r="D1043">
        <v>37064998</v>
      </c>
      <c r="E1043">
        <v>1</v>
      </c>
      <c r="F1043">
        <v>1</v>
      </c>
      <c r="G1043">
        <v>1</v>
      </c>
      <c r="H1043">
        <v>1</v>
      </c>
      <c r="I1043" t="s">
        <v>846</v>
      </c>
      <c r="J1043" t="s">
        <v>3</v>
      </c>
      <c r="K1043" t="s">
        <v>847</v>
      </c>
      <c r="L1043">
        <v>1191</v>
      </c>
      <c r="N1043">
        <v>1013</v>
      </c>
      <c r="O1043" t="s">
        <v>770</v>
      </c>
      <c r="P1043" t="s">
        <v>770</v>
      </c>
      <c r="Q1043">
        <v>1</v>
      </c>
      <c r="W1043">
        <v>0</v>
      </c>
      <c r="X1043">
        <v>735429535</v>
      </c>
      <c r="Y1043">
        <v>238.04999999999995</v>
      </c>
      <c r="AA1043">
        <v>0</v>
      </c>
      <c r="AB1043">
        <v>0</v>
      </c>
      <c r="AC1043">
        <v>0</v>
      </c>
      <c r="AD1043">
        <v>7.8</v>
      </c>
      <c r="AE1043">
        <v>0</v>
      </c>
      <c r="AF1043">
        <v>0</v>
      </c>
      <c r="AG1043">
        <v>0</v>
      </c>
      <c r="AH1043">
        <v>7.8</v>
      </c>
      <c r="AI1043">
        <v>1</v>
      </c>
      <c r="AJ1043">
        <v>1</v>
      </c>
      <c r="AK1043">
        <v>1</v>
      </c>
      <c r="AL1043">
        <v>1</v>
      </c>
      <c r="AN1043">
        <v>0</v>
      </c>
      <c r="AO1043">
        <v>1</v>
      </c>
      <c r="AP1043">
        <v>1</v>
      </c>
      <c r="AQ1043">
        <v>0</v>
      </c>
      <c r="AR1043">
        <v>0</v>
      </c>
      <c r="AS1043" t="s">
        <v>3</v>
      </c>
      <c r="AT1043">
        <v>180</v>
      </c>
      <c r="AU1043" t="s">
        <v>196</v>
      </c>
      <c r="AV1043">
        <v>1</v>
      </c>
      <c r="AW1043">
        <v>2</v>
      </c>
      <c r="AX1043">
        <v>47640225</v>
      </c>
      <c r="AY1043">
        <v>1</v>
      </c>
      <c r="AZ1043">
        <v>0</v>
      </c>
      <c r="BA1043">
        <v>1037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Y1043*Source!I505</f>
        <v>1.1902499999999998</v>
      </c>
      <c r="CY1043">
        <f>AD1043</f>
        <v>7.8</v>
      </c>
      <c r="CZ1043">
        <f>AH1043</f>
        <v>7.8</v>
      </c>
      <c r="DA1043">
        <f>AL1043</f>
        <v>1</v>
      </c>
      <c r="DB1043">
        <f>ROUND(((ROUND(AT1043*CZ1043,2)*1.15)*1.15),6)</f>
        <v>1856.79</v>
      </c>
      <c r="DC1043">
        <f>ROUND(((ROUND(AT1043*AG1043,2)*1.15)*1.15),6)</f>
        <v>0</v>
      </c>
    </row>
    <row r="1044" spans="1:107" x14ac:dyDescent="0.2">
      <c r="A1044">
        <f>ROW(Source!A505)</f>
        <v>505</v>
      </c>
      <c r="B1044">
        <v>47641669</v>
      </c>
      <c r="C1044">
        <v>47640216</v>
      </c>
      <c r="D1044">
        <v>37064876</v>
      </c>
      <c r="E1044">
        <v>1</v>
      </c>
      <c r="F1044">
        <v>1</v>
      </c>
      <c r="G1044">
        <v>1</v>
      </c>
      <c r="H1044">
        <v>1</v>
      </c>
      <c r="I1044" t="s">
        <v>771</v>
      </c>
      <c r="J1044" t="s">
        <v>3</v>
      </c>
      <c r="K1044" t="s">
        <v>772</v>
      </c>
      <c r="L1044">
        <v>1191</v>
      </c>
      <c r="N1044">
        <v>1013</v>
      </c>
      <c r="O1044" t="s">
        <v>770</v>
      </c>
      <c r="P1044" t="s">
        <v>770</v>
      </c>
      <c r="Q1044">
        <v>1</v>
      </c>
      <c r="W1044">
        <v>0</v>
      </c>
      <c r="X1044">
        <v>-1417349443</v>
      </c>
      <c r="Y1044">
        <v>18.13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1</v>
      </c>
      <c r="AL1044">
        <v>1</v>
      </c>
      <c r="AN1044">
        <v>0</v>
      </c>
      <c r="AO1044">
        <v>1</v>
      </c>
      <c r="AP1044">
        <v>0</v>
      </c>
      <c r="AQ1044">
        <v>0</v>
      </c>
      <c r="AR1044">
        <v>0</v>
      </c>
      <c r="AS1044" t="s">
        <v>3</v>
      </c>
      <c r="AT1044">
        <v>18.13</v>
      </c>
      <c r="AU1044" t="s">
        <v>3</v>
      </c>
      <c r="AV1044">
        <v>2</v>
      </c>
      <c r="AW1044">
        <v>2</v>
      </c>
      <c r="AX1044">
        <v>47640226</v>
      </c>
      <c r="AY1044">
        <v>1</v>
      </c>
      <c r="AZ1044">
        <v>2048</v>
      </c>
      <c r="BA1044">
        <v>1038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Y1044*Source!I505</f>
        <v>9.0649999999999994E-2</v>
      </c>
      <c r="CY1044">
        <f>AD1044</f>
        <v>0</v>
      </c>
      <c r="CZ1044">
        <f>AH1044</f>
        <v>0</v>
      </c>
      <c r="DA1044">
        <f>AL1044</f>
        <v>1</v>
      </c>
      <c r="DB1044">
        <f>ROUND(ROUND(AT1044*CZ1044,2),6)</f>
        <v>0</v>
      </c>
      <c r="DC1044">
        <f>ROUND(ROUND(AT1044*AG1044,2),6)</f>
        <v>0</v>
      </c>
    </row>
    <row r="1045" spans="1:107" x14ac:dyDescent="0.2">
      <c r="A1045">
        <f>ROW(Source!A505)</f>
        <v>505</v>
      </c>
      <c r="B1045">
        <v>47641669</v>
      </c>
      <c r="C1045">
        <v>47640216</v>
      </c>
      <c r="D1045">
        <v>36882057</v>
      </c>
      <c r="E1045">
        <v>1</v>
      </c>
      <c r="F1045">
        <v>1</v>
      </c>
      <c r="G1045">
        <v>1</v>
      </c>
      <c r="H1045">
        <v>2</v>
      </c>
      <c r="I1045" t="s">
        <v>825</v>
      </c>
      <c r="J1045" t="s">
        <v>826</v>
      </c>
      <c r="K1045" t="s">
        <v>827</v>
      </c>
      <c r="L1045">
        <v>1368</v>
      </c>
      <c r="N1045">
        <v>1011</v>
      </c>
      <c r="O1045" t="s">
        <v>776</v>
      </c>
      <c r="P1045" t="s">
        <v>776</v>
      </c>
      <c r="Q1045">
        <v>1</v>
      </c>
      <c r="W1045">
        <v>0</v>
      </c>
      <c r="X1045">
        <v>-1460065968</v>
      </c>
      <c r="Y1045">
        <v>25.875</v>
      </c>
      <c r="AA1045">
        <v>0</v>
      </c>
      <c r="AB1045">
        <v>86.4</v>
      </c>
      <c r="AC1045">
        <v>13.5</v>
      </c>
      <c r="AD1045">
        <v>0</v>
      </c>
      <c r="AE1045">
        <v>0</v>
      </c>
      <c r="AF1045">
        <v>86.4</v>
      </c>
      <c r="AG1045">
        <v>13.5</v>
      </c>
      <c r="AH1045">
        <v>0</v>
      </c>
      <c r="AI1045">
        <v>1</v>
      </c>
      <c r="AJ1045">
        <v>1</v>
      </c>
      <c r="AK1045">
        <v>1</v>
      </c>
      <c r="AL1045">
        <v>1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3</v>
      </c>
      <c r="AT1045">
        <v>18</v>
      </c>
      <c r="AU1045" t="s">
        <v>348</v>
      </c>
      <c r="AV1045">
        <v>0</v>
      </c>
      <c r="AW1045">
        <v>2</v>
      </c>
      <c r="AX1045">
        <v>47640227</v>
      </c>
      <c r="AY1045">
        <v>1</v>
      </c>
      <c r="AZ1045">
        <v>0</v>
      </c>
      <c r="BA1045">
        <v>1039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Y1045*Source!I505</f>
        <v>0.12937499999999999</v>
      </c>
      <c r="CY1045">
        <f>AB1045</f>
        <v>86.4</v>
      </c>
      <c r="CZ1045">
        <f>AF1045</f>
        <v>86.4</v>
      </c>
      <c r="DA1045">
        <f>AJ1045</f>
        <v>1</v>
      </c>
      <c r="DB1045">
        <f>ROUND(((ROUND(AT1045*CZ1045,2)*1.15)*1.25),6)</f>
        <v>2235.6</v>
      </c>
      <c r="DC1045">
        <f>ROUND(((ROUND(AT1045*AG1045,2)*1.15)*1.25),6)</f>
        <v>349.3125</v>
      </c>
    </row>
    <row r="1046" spans="1:107" x14ac:dyDescent="0.2">
      <c r="A1046">
        <f>ROW(Source!A505)</f>
        <v>505</v>
      </c>
      <c r="B1046">
        <v>47641669</v>
      </c>
      <c r="C1046">
        <v>47640216</v>
      </c>
      <c r="D1046">
        <v>36882569</v>
      </c>
      <c r="E1046">
        <v>1</v>
      </c>
      <c r="F1046">
        <v>1</v>
      </c>
      <c r="G1046">
        <v>1</v>
      </c>
      <c r="H1046">
        <v>2</v>
      </c>
      <c r="I1046" t="s">
        <v>978</v>
      </c>
      <c r="J1046" t="s">
        <v>979</v>
      </c>
      <c r="K1046" t="s">
        <v>980</v>
      </c>
      <c r="L1046">
        <v>1368</v>
      </c>
      <c r="N1046">
        <v>1011</v>
      </c>
      <c r="O1046" t="s">
        <v>776</v>
      </c>
      <c r="P1046" t="s">
        <v>776</v>
      </c>
      <c r="Q1046">
        <v>1</v>
      </c>
      <c r="W1046">
        <v>0</v>
      </c>
      <c r="X1046">
        <v>-1750804799</v>
      </c>
      <c r="Y1046">
        <v>69</v>
      </c>
      <c r="AA1046">
        <v>0</v>
      </c>
      <c r="AB1046">
        <v>0.5</v>
      </c>
      <c r="AC1046">
        <v>0</v>
      </c>
      <c r="AD1046">
        <v>0</v>
      </c>
      <c r="AE1046">
        <v>0</v>
      </c>
      <c r="AF1046">
        <v>0.5</v>
      </c>
      <c r="AG1046">
        <v>0</v>
      </c>
      <c r="AH1046">
        <v>0</v>
      </c>
      <c r="AI1046">
        <v>1</v>
      </c>
      <c r="AJ1046">
        <v>1</v>
      </c>
      <c r="AK1046">
        <v>1</v>
      </c>
      <c r="AL1046">
        <v>1</v>
      </c>
      <c r="AN1046">
        <v>0</v>
      </c>
      <c r="AO1046">
        <v>1</v>
      </c>
      <c r="AP1046">
        <v>1</v>
      </c>
      <c r="AQ1046">
        <v>0</v>
      </c>
      <c r="AR1046">
        <v>0</v>
      </c>
      <c r="AS1046" t="s">
        <v>3</v>
      </c>
      <c r="AT1046">
        <v>48</v>
      </c>
      <c r="AU1046" t="s">
        <v>348</v>
      </c>
      <c r="AV1046">
        <v>0</v>
      </c>
      <c r="AW1046">
        <v>2</v>
      </c>
      <c r="AX1046">
        <v>47640228</v>
      </c>
      <c r="AY1046">
        <v>1</v>
      </c>
      <c r="AZ1046">
        <v>0</v>
      </c>
      <c r="BA1046">
        <v>1040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Y1046*Source!I505</f>
        <v>0.34500000000000003</v>
      </c>
      <c r="CY1046">
        <f>AB1046</f>
        <v>0.5</v>
      </c>
      <c r="CZ1046">
        <f>AF1046</f>
        <v>0.5</v>
      </c>
      <c r="DA1046">
        <f>AJ1046</f>
        <v>1</v>
      </c>
      <c r="DB1046">
        <f>ROUND(((ROUND(AT1046*CZ1046,2)*1.15)*1.25),6)</f>
        <v>34.5</v>
      </c>
      <c r="DC1046">
        <f>ROUND(((ROUND(AT1046*AG1046,2)*1.15)*1.25),6)</f>
        <v>0</v>
      </c>
    </row>
    <row r="1047" spans="1:107" x14ac:dyDescent="0.2">
      <c r="A1047">
        <f>ROW(Source!A505)</f>
        <v>505</v>
      </c>
      <c r="B1047">
        <v>47641669</v>
      </c>
      <c r="C1047">
        <v>47640216</v>
      </c>
      <c r="D1047">
        <v>36883554</v>
      </c>
      <c r="E1047">
        <v>1</v>
      </c>
      <c r="F1047">
        <v>1</v>
      </c>
      <c r="G1047">
        <v>1</v>
      </c>
      <c r="H1047">
        <v>2</v>
      </c>
      <c r="I1047" t="s">
        <v>780</v>
      </c>
      <c r="J1047" t="s">
        <v>781</v>
      </c>
      <c r="K1047" t="s">
        <v>782</v>
      </c>
      <c r="L1047">
        <v>1368</v>
      </c>
      <c r="N1047">
        <v>1011</v>
      </c>
      <c r="O1047" t="s">
        <v>776</v>
      </c>
      <c r="P1047" t="s">
        <v>776</v>
      </c>
      <c r="Q1047">
        <v>1</v>
      </c>
      <c r="W1047">
        <v>0</v>
      </c>
      <c r="X1047">
        <v>1372534845</v>
      </c>
      <c r="Y1047">
        <v>0.18687499999999999</v>
      </c>
      <c r="AA1047">
        <v>0</v>
      </c>
      <c r="AB1047">
        <v>65.709999999999994</v>
      </c>
      <c r="AC1047">
        <v>11.6</v>
      </c>
      <c r="AD1047">
        <v>0</v>
      </c>
      <c r="AE1047">
        <v>0</v>
      </c>
      <c r="AF1047">
        <v>65.709999999999994</v>
      </c>
      <c r="AG1047">
        <v>11.6</v>
      </c>
      <c r="AH1047">
        <v>0</v>
      </c>
      <c r="AI1047">
        <v>1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1</v>
      </c>
      <c r="AQ1047">
        <v>0</v>
      </c>
      <c r="AR1047">
        <v>0</v>
      </c>
      <c r="AS1047" t="s">
        <v>3</v>
      </c>
      <c r="AT1047">
        <v>0.13</v>
      </c>
      <c r="AU1047" t="s">
        <v>348</v>
      </c>
      <c r="AV1047">
        <v>0</v>
      </c>
      <c r="AW1047">
        <v>2</v>
      </c>
      <c r="AX1047">
        <v>47640229</v>
      </c>
      <c r="AY1047">
        <v>1</v>
      </c>
      <c r="AZ1047">
        <v>0</v>
      </c>
      <c r="BA1047">
        <v>1041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Y1047*Source!I505</f>
        <v>9.3437499999999998E-4</v>
      </c>
      <c r="CY1047">
        <f>AB1047</f>
        <v>65.709999999999994</v>
      </c>
      <c r="CZ1047">
        <f>AF1047</f>
        <v>65.709999999999994</v>
      </c>
      <c r="DA1047">
        <f>AJ1047</f>
        <v>1</v>
      </c>
      <c r="DB1047">
        <f>ROUND(((ROUND(AT1047*CZ1047,2)*1.15)*1.25),6)</f>
        <v>12.276249999999999</v>
      </c>
      <c r="DC1047">
        <f>ROUND(((ROUND(AT1047*AG1047,2)*1.15)*1.25),6)</f>
        <v>2.1706249999999998</v>
      </c>
    </row>
    <row r="1048" spans="1:107" x14ac:dyDescent="0.2">
      <c r="A1048">
        <f>ROW(Source!A505)</f>
        <v>505</v>
      </c>
      <c r="B1048">
        <v>47641669</v>
      </c>
      <c r="C1048">
        <v>47640216</v>
      </c>
      <c r="D1048">
        <v>36801792</v>
      </c>
      <c r="E1048">
        <v>1</v>
      </c>
      <c r="F1048">
        <v>1</v>
      </c>
      <c r="G1048">
        <v>1</v>
      </c>
      <c r="H1048">
        <v>3</v>
      </c>
      <c r="I1048" t="s">
        <v>981</v>
      </c>
      <c r="J1048" t="s">
        <v>982</v>
      </c>
      <c r="K1048" t="s">
        <v>983</v>
      </c>
      <c r="L1048">
        <v>1339</v>
      </c>
      <c r="N1048">
        <v>1007</v>
      </c>
      <c r="O1048" t="s">
        <v>50</v>
      </c>
      <c r="P1048" t="s">
        <v>50</v>
      </c>
      <c r="Q1048">
        <v>1</v>
      </c>
      <c r="W1048">
        <v>0</v>
      </c>
      <c r="X1048">
        <v>-1660354250</v>
      </c>
      <c r="Y1048">
        <v>0.2</v>
      </c>
      <c r="AA1048">
        <v>2.44</v>
      </c>
      <c r="AB1048">
        <v>0</v>
      </c>
      <c r="AC1048">
        <v>0</v>
      </c>
      <c r="AD1048">
        <v>0</v>
      </c>
      <c r="AE1048">
        <v>2.44</v>
      </c>
      <c r="AF1048">
        <v>0</v>
      </c>
      <c r="AG1048">
        <v>0</v>
      </c>
      <c r="AH1048">
        <v>0</v>
      </c>
      <c r="AI1048">
        <v>1</v>
      </c>
      <c r="AJ1048">
        <v>1</v>
      </c>
      <c r="AK1048">
        <v>1</v>
      </c>
      <c r="AL1048">
        <v>1</v>
      </c>
      <c r="AN1048">
        <v>0</v>
      </c>
      <c r="AO1048">
        <v>1</v>
      </c>
      <c r="AP1048">
        <v>0</v>
      </c>
      <c r="AQ1048">
        <v>0</v>
      </c>
      <c r="AR1048">
        <v>0</v>
      </c>
      <c r="AS1048" t="s">
        <v>3</v>
      </c>
      <c r="AT1048">
        <v>0.2</v>
      </c>
      <c r="AU1048" t="s">
        <v>3</v>
      </c>
      <c r="AV1048">
        <v>0</v>
      </c>
      <c r="AW1048">
        <v>2</v>
      </c>
      <c r="AX1048">
        <v>47640230</v>
      </c>
      <c r="AY1048">
        <v>1</v>
      </c>
      <c r="AZ1048">
        <v>0</v>
      </c>
      <c r="BA1048">
        <v>1042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Y1048*Source!I505</f>
        <v>1E-3</v>
      </c>
      <c r="CY1048">
        <f>AA1048</f>
        <v>2.44</v>
      </c>
      <c r="CZ1048">
        <f>AE1048</f>
        <v>2.44</v>
      </c>
      <c r="DA1048">
        <f>AI1048</f>
        <v>1</v>
      </c>
      <c r="DB1048">
        <f>ROUND(ROUND(AT1048*CZ1048,2),6)</f>
        <v>0.49</v>
      </c>
      <c r="DC1048">
        <f>ROUND(ROUND(AT1048*AG1048,2),6)</f>
        <v>0</v>
      </c>
    </row>
    <row r="1049" spans="1:107" x14ac:dyDescent="0.2">
      <c r="A1049">
        <f>ROW(Source!A505)</f>
        <v>505</v>
      </c>
      <c r="B1049">
        <v>47641669</v>
      </c>
      <c r="C1049">
        <v>47640216</v>
      </c>
      <c r="D1049">
        <v>36802304</v>
      </c>
      <c r="E1049">
        <v>1</v>
      </c>
      <c r="F1049">
        <v>1</v>
      </c>
      <c r="G1049">
        <v>1</v>
      </c>
      <c r="H1049">
        <v>3</v>
      </c>
      <c r="I1049" t="s">
        <v>984</v>
      </c>
      <c r="J1049" t="s">
        <v>985</v>
      </c>
      <c r="K1049" t="s">
        <v>986</v>
      </c>
      <c r="L1049">
        <v>1327</v>
      </c>
      <c r="N1049">
        <v>1005</v>
      </c>
      <c r="O1049" t="s">
        <v>399</v>
      </c>
      <c r="P1049" t="s">
        <v>399</v>
      </c>
      <c r="Q1049">
        <v>1</v>
      </c>
      <c r="W1049">
        <v>0</v>
      </c>
      <c r="X1049">
        <v>440019653</v>
      </c>
      <c r="Y1049">
        <v>250</v>
      </c>
      <c r="AA1049">
        <v>3.62</v>
      </c>
      <c r="AB1049">
        <v>0</v>
      </c>
      <c r="AC1049">
        <v>0</v>
      </c>
      <c r="AD1049">
        <v>0</v>
      </c>
      <c r="AE1049">
        <v>3.62</v>
      </c>
      <c r="AF1049">
        <v>0</v>
      </c>
      <c r="AG1049">
        <v>0</v>
      </c>
      <c r="AH1049">
        <v>0</v>
      </c>
      <c r="AI1049">
        <v>1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3</v>
      </c>
      <c r="AT1049">
        <v>250</v>
      </c>
      <c r="AU1049" t="s">
        <v>3</v>
      </c>
      <c r="AV1049">
        <v>0</v>
      </c>
      <c r="AW1049">
        <v>2</v>
      </c>
      <c r="AX1049">
        <v>47640231</v>
      </c>
      <c r="AY1049">
        <v>1</v>
      </c>
      <c r="AZ1049">
        <v>0</v>
      </c>
      <c r="BA1049">
        <v>1043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Y1049*Source!I505</f>
        <v>1.25</v>
      </c>
      <c r="CY1049">
        <f>AA1049</f>
        <v>3.62</v>
      </c>
      <c r="CZ1049">
        <f>AE1049</f>
        <v>3.62</v>
      </c>
      <c r="DA1049">
        <f>AI1049</f>
        <v>1</v>
      </c>
      <c r="DB1049">
        <f>ROUND(ROUND(AT1049*CZ1049,2),6)</f>
        <v>905</v>
      </c>
      <c r="DC1049">
        <f>ROUND(ROUND(AT1049*AG1049,2),6)</f>
        <v>0</v>
      </c>
    </row>
    <row r="1050" spans="1:107" x14ac:dyDescent="0.2">
      <c r="A1050">
        <f>ROW(Source!A505)</f>
        <v>505</v>
      </c>
      <c r="B1050">
        <v>47641669</v>
      </c>
      <c r="C1050">
        <v>47640216</v>
      </c>
      <c r="D1050">
        <v>36807096</v>
      </c>
      <c r="E1050">
        <v>1</v>
      </c>
      <c r="F1050">
        <v>1</v>
      </c>
      <c r="G1050">
        <v>1</v>
      </c>
      <c r="H1050">
        <v>3</v>
      </c>
      <c r="I1050" t="s">
        <v>353</v>
      </c>
      <c r="J1050" t="s">
        <v>355</v>
      </c>
      <c r="K1050" t="s">
        <v>354</v>
      </c>
      <c r="L1050">
        <v>1339</v>
      </c>
      <c r="N1050">
        <v>1007</v>
      </c>
      <c r="O1050" t="s">
        <v>50</v>
      </c>
      <c r="P1050" t="s">
        <v>50</v>
      </c>
      <c r="Q1050">
        <v>1</v>
      </c>
      <c r="W1050">
        <v>0</v>
      </c>
      <c r="X1050">
        <v>184330150</v>
      </c>
      <c r="Y1050">
        <v>102</v>
      </c>
      <c r="AA1050">
        <v>592.76</v>
      </c>
      <c r="AB1050">
        <v>0</v>
      </c>
      <c r="AC1050">
        <v>0</v>
      </c>
      <c r="AD1050">
        <v>0</v>
      </c>
      <c r="AE1050">
        <v>592.76</v>
      </c>
      <c r="AF1050">
        <v>0</v>
      </c>
      <c r="AG1050">
        <v>0</v>
      </c>
      <c r="AH1050">
        <v>0</v>
      </c>
      <c r="AI1050">
        <v>1</v>
      </c>
      <c r="AJ1050">
        <v>1</v>
      </c>
      <c r="AK1050">
        <v>1</v>
      </c>
      <c r="AL1050">
        <v>1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 t="s">
        <v>3</v>
      </c>
      <c r="AT1050">
        <v>102</v>
      </c>
      <c r="AU1050" t="s">
        <v>3</v>
      </c>
      <c r="AV1050">
        <v>0</v>
      </c>
      <c r="AW1050">
        <v>1</v>
      </c>
      <c r="AX1050">
        <v>-1</v>
      </c>
      <c r="AY1050">
        <v>0</v>
      </c>
      <c r="AZ1050">
        <v>0</v>
      </c>
      <c r="BA1050" t="s">
        <v>3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Y1050*Source!I505</f>
        <v>0.51</v>
      </c>
      <c r="CY1050">
        <f>AA1050</f>
        <v>592.76</v>
      </c>
      <c r="CZ1050">
        <f>AE1050</f>
        <v>592.76</v>
      </c>
      <c r="DA1050">
        <f>AI1050</f>
        <v>1</v>
      </c>
      <c r="DB1050">
        <f>ROUND(ROUND(AT1050*CZ1050,2),6)</f>
        <v>60461.52</v>
      </c>
      <c r="DC1050">
        <f>ROUND(ROUND(AT1050*AG1050,2),6)</f>
        <v>0</v>
      </c>
    </row>
    <row r="1051" spans="1:107" x14ac:dyDescent="0.2">
      <c r="A1051">
        <f>ROW(Source!A508)</f>
        <v>508</v>
      </c>
      <c r="B1051">
        <v>47636896</v>
      </c>
      <c r="C1051">
        <v>47640234</v>
      </c>
      <c r="D1051">
        <v>37065248</v>
      </c>
      <c r="E1051">
        <v>1</v>
      </c>
      <c r="F1051">
        <v>1</v>
      </c>
      <c r="G1051">
        <v>1</v>
      </c>
      <c r="H1051">
        <v>1</v>
      </c>
      <c r="I1051" t="s">
        <v>768</v>
      </c>
      <c r="J1051" t="s">
        <v>3</v>
      </c>
      <c r="K1051" t="s">
        <v>769</v>
      </c>
      <c r="L1051">
        <v>1191</v>
      </c>
      <c r="N1051">
        <v>1013</v>
      </c>
      <c r="O1051" t="s">
        <v>770</v>
      </c>
      <c r="P1051" t="s">
        <v>770</v>
      </c>
      <c r="Q1051">
        <v>1</v>
      </c>
      <c r="W1051">
        <v>0</v>
      </c>
      <c r="X1051">
        <v>-400197608</v>
      </c>
      <c r="Y1051">
        <v>4.5626249999999997</v>
      </c>
      <c r="AA1051">
        <v>0</v>
      </c>
      <c r="AB1051">
        <v>0</v>
      </c>
      <c r="AC1051">
        <v>0</v>
      </c>
      <c r="AD1051">
        <v>8.5299999999999994</v>
      </c>
      <c r="AE1051">
        <v>0</v>
      </c>
      <c r="AF1051">
        <v>0</v>
      </c>
      <c r="AG1051">
        <v>0</v>
      </c>
      <c r="AH1051">
        <v>8.5299999999999994</v>
      </c>
      <c r="AI1051">
        <v>1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1</v>
      </c>
      <c r="AQ1051">
        <v>0</v>
      </c>
      <c r="AR1051">
        <v>0</v>
      </c>
      <c r="AS1051" t="s">
        <v>3</v>
      </c>
      <c r="AT1051">
        <v>3.45</v>
      </c>
      <c r="AU1051" t="s">
        <v>196</v>
      </c>
      <c r="AV1051">
        <v>1</v>
      </c>
      <c r="AW1051">
        <v>2</v>
      </c>
      <c r="AX1051">
        <v>47640239</v>
      </c>
      <c r="AY1051">
        <v>1</v>
      </c>
      <c r="AZ1051">
        <v>0</v>
      </c>
      <c r="BA1051">
        <v>1045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Y1051*Source!I508</f>
        <v>0.22813125000000001</v>
      </c>
      <c r="CY1051">
        <f>AD1051</f>
        <v>8.5299999999999994</v>
      </c>
      <c r="CZ1051">
        <f>AH1051</f>
        <v>8.5299999999999994</v>
      </c>
      <c r="DA1051">
        <f>AL1051</f>
        <v>1</v>
      </c>
      <c r="DB1051">
        <f>ROUND(((ROUND(AT1051*CZ1051,2)*1.15)*1.15),6)</f>
        <v>38.921174999999998</v>
      </c>
      <c r="DC1051">
        <f>ROUND(((ROUND(AT1051*AG1051,2)*1.15)*1.15),6)</f>
        <v>0</v>
      </c>
    </row>
    <row r="1052" spans="1:107" x14ac:dyDescent="0.2">
      <c r="A1052">
        <f>ROW(Source!A508)</f>
        <v>508</v>
      </c>
      <c r="B1052">
        <v>47636896</v>
      </c>
      <c r="C1052">
        <v>47640234</v>
      </c>
      <c r="D1052">
        <v>37064876</v>
      </c>
      <c r="E1052">
        <v>1</v>
      </c>
      <c r="F1052">
        <v>1</v>
      </c>
      <c r="G1052">
        <v>1</v>
      </c>
      <c r="H1052">
        <v>1</v>
      </c>
      <c r="I1052" t="s">
        <v>771</v>
      </c>
      <c r="J1052" t="s">
        <v>3</v>
      </c>
      <c r="K1052" t="s">
        <v>772</v>
      </c>
      <c r="L1052">
        <v>1191</v>
      </c>
      <c r="N1052">
        <v>1013</v>
      </c>
      <c r="O1052" t="s">
        <v>770</v>
      </c>
      <c r="P1052" t="s">
        <v>770</v>
      </c>
      <c r="Q1052">
        <v>1</v>
      </c>
      <c r="W1052">
        <v>0</v>
      </c>
      <c r="X1052">
        <v>-1417349443</v>
      </c>
      <c r="Y1052">
        <v>0.02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1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3</v>
      </c>
      <c r="AT1052">
        <v>0.02</v>
      </c>
      <c r="AU1052" t="s">
        <v>3</v>
      </c>
      <c r="AV1052">
        <v>2</v>
      </c>
      <c r="AW1052">
        <v>2</v>
      </c>
      <c r="AX1052">
        <v>47640240</v>
      </c>
      <c r="AY1052">
        <v>1</v>
      </c>
      <c r="AZ1052">
        <v>2048</v>
      </c>
      <c r="BA1052">
        <v>1046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Y1052*Source!I508</f>
        <v>1E-3</v>
      </c>
      <c r="CY1052">
        <f>AD1052</f>
        <v>0</v>
      </c>
      <c r="CZ1052">
        <f>AH1052</f>
        <v>0</v>
      </c>
      <c r="DA1052">
        <f>AL1052</f>
        <v>1</v>
      </c>
      <c r="DB1052">
        <f>ROUND(ROUND(AT1052*CZ1052,2),6)</f>
        <v>0</v>
      </c>
      <c r="DC1052">
        <f>ROUND(ROUND(AT1052*AG1052,2),6)</f>
        <v>0</v>
      </c>
    </row>
    <row r="1053" spans="1:107" x14ac:dyDescent="0.2">
      <c r="A1053">
        <f>ROW(Source!A508)</f>
        <v>508</v>
      </c>
      <c r="B1053">
        <v>47636896</v>
      </c>
      <c r="C1053">
        <v>47640234</v>
      </c>
      <c r="D1053">
        <v>36883554</v>
      </c>
      <c r="E1053">
        <v>1</v>
      </c>
      <c r="F1053">
        <v>1</v>
      </c>
      <c r="G1053">
        <v>1</v>
      </c>
      <c r="H1053">
        <v>2</v>
      </c>
      <c r="I1053" t="s">
        <v>780</v>
      </c>
      <c r="J1053" t="s">
        <v>781</v>
      </c>
      <c r="K1053" t="s">
        <v>782</v>
      </c>
      <c r="L1053">
        <v>1368</v>
      </c>
      <c r="N1053">
        <v>1011</v>
      </c>
      <c r="O1053" t="s">
        <v>776</v>
      </c>
      <c r="P1053" t="s">
        <v>776</v>
      </c>
      <c r="Q1053">
        <v>1</v>
      </c>
      <c r="W1053">
        <v>0</v>
      </c>
      <c r="X1053">
        <v>1372534845</v>
      </c>
      <c r="Y1053">
        <v>2.8749999999999998E-2</v>
      </c>
      <c r="AA1053">
        <v>0</v>
      </c>
      <c r="AB1053">
        <v>65.709999999999994</v>
      </c>
      <c r="AC1053">
        <v>11.6</v>
      </c>
      <c r="AD1053">
        <v>0</v>
      </c>
      <c r="AE1053">
        <v>0</v>
      </c>
      <c r="AF1053">
        <v>65.709999999999994</v>
      </c>
      <c r="AG1053">
        <v>11.6</v>
      </c>
      <c r="AH1053">
        <v>0</v>
      </c>
      <c r="AI1053">
        <v>1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1</v>
      </c>
      <c r="AQ1053">
        <v>0</v>
      </c>
      <c r="AR1053">
        <v>0</v>
      </c>
      <c r="AS1053" t="s">
        <v>3</v>
      </c>
      <c r="AT1053">
        <v>0.02</v>
      </c>
      <c r="AU1053" t="s">
        <v>348</v>
      </c>
      <c r="AV1053">
        <v>0</v>
      </c>
      <c r="AW1053">
        <v>2</v>
      </c>
      <c r="AX1053">
        <v>47640241</v>
      </c>
      <c r="AY1053">
        <v>1</v>
      </c>
      <c r="AZ1053">
        <v>0</v>
      </c>
      <c r="BA1053">
        <v>1047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Y1053*Source!I508</f>
        <v>1.4375E-3</v>
      </c>
      <c r="CY1053">
        <f>AB1053</f>
        <v>65.709999999999994</v>
      </c>
      <c r="CZ1053">
        <f>AF1053</f>
        <v>65.709999999999994</v>
      </c>
      <c r="DA1053">
        <f>AJ1053</f>
        <v>1</v>
      </c>
      <c r="DB1053">
        <f>ROUND(((ROUND(AT1053*CZ1053,2)*1.15)*1.25),6)</f>
        <v>1.8831249999999999</v>
      </c>
      <c r="DC1053">
        <f>ROUND(((ROUND(AT1053*AG1053,2)*1.15)*1.25),6)</f>
        <v>0.330625</v>
      </c>
    </row>
    <row r="1054" spans="1:107" x14ac:dyDescent="0.2">
      <c r="A1054">
        <f>ROW(Source!A508)</f>
        <v>508</v>
      </c>
      <c r="B1054">
        <v>47636896</v>
      </c>
      <c r="C1054">
        <v>47640234</v>
      </c>
      <c r="D1054">
        <v>36802302</v>
      </c>
      <c r="E1054">
        <v>1</v>
      </c>
      <c r="F1054">
        <v>1</v>
      </c>
      <c r="G1054">
        <v>1</v>
      </c>
      <c r="H1054">
        <v>3</v>
      </c>
      <c r="I1054" t="s">
        <v>987</v>
      </c>
      <c r="J1054" t="s">
        <v>988</v>
      </c>
      <c r="K1054" t="s">
        <v>989</v>
      </c>
      <c r="L1054">
        <v>1327</v>
      </c>
      <c r="N1054">
        <v>1005</v>
      </c>
      <c r="O1054" t="s">
        <v>399</v>
      </c>
      <c r="P1054" t="s">
        <v>399</v>
      </c>
      <c r="Q1054">
        <v>1</v>
      </c>
      <c r="W1054">
        <v>0</v>
      </c>
      <c r="X1054">
        <v>-543550502</v>
      </c>
      <c r="Y1054">
        <v>122.4</v>
      </c>
      <c r="AA1054">
        <v>12.19</v>
      </c>
      <c r="AB1054">
        <v>0</v>
      </c>
      <c r="AC1054">
        <v>0</v>
      </c>
      <c r="AD1054">
        <v>0</v>
      </c>
      <c r="AE1054">
        <v>12.19</v>
      </c>
      <c r="AF1054">
        <v>0</v>
      </c>
      <c r="AG1054">
        <v>0</v>
      </c>
      <c r="AH1054">
        <v>0</v>
      </c>
      <c r="AI1054">
        <v>1</v>
      </c>
      <c r="AJ1054">
        <v>1</v>
      </c>
      <c r="AK1054">
        <v>1</v>
      </c>
      <c r="AL1054">
        <v>1</v>
      </c>
      <c r="AN1054">
        <v>0</v>
      </c>
      <c r="AO1054">
        <v>1</v>
      </c>
      <c r="AP1054">
        <v>0</v>
      </c>
      <c r="AQ1054">
        <v>0</v>
      </c>
      <c r="AR1054">
        <v>0</v>
      </c>
      <c r="AS1054" t="s">
        <v>3</v>
      </c>
      <c r="AT1054">
        <v>122.4</v>
      </c>
      <c r="AU1054" t="s">
        <v>3</v>
      </c>
      <c r="AV1054">
        <v>0</v>
      </c>
      <c r="AW1054">
        <v>2</v>
      </c>
      <c r="AX1054">
        <v>47640242</v>
      </c>
      <c r="AY1054">
        <v>1</v>
      </c>
      <c r="AZ1054">
        <v>0</v>
      </c>
      <c r="BA1054">
        <v>1048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Y1054*Source!I508</f>
        <v>6.120000000000001</v>
      </c>
      <c r="CY1054">
        <f>AA1054</f>
        <v>12.19</v>
      </c>
      <c r="CZ1054">
        <f>AE1054</f>
        <v>12.19</v>
      </c>
      <c r="DA1054">
        <f>AI1054</f>
        <v>1</v>
      </c>
      <c r="DB1054">
        <f>ROUND(ROUND(AT1054*CZ1054,2),6)</f>
        <v>1492.06</v>
      </c>
      <c r="DC1054">
        <f>ROUND(ROUND(AT1054*AG1054,2),6)</f>
        <v>0</v>
      </c>
    </row>
    <row r="1055" spans="1:107" x14ac:dyDescent="0.2">
      <c r="A1055">
        <f>ROW(Source!A509)</f>
        <v>509</v>
      </c>
      <c r="B1055">
        <v>47641669</v>
      </c>
      <c r="C1055">
        <v>47640234</v>
      </c>
      <c r="D1055">
        <v>37065248</v>
      </c>
      <c r="E1055">
        <v>1</v>
      </c>
      <c r="F1055">
        <v>1</v>
      </c>
      <c r="G1055">
        <v>1</v>
      </c>
      <c r="H1055">
        <v>1</v>
      </c>
      <c r="I1055" t="s">
        <v>768</v>
      </c>
      <c r="J1055" t="s">
        <v>3</v>
      </c>
      <c r="K1055" t="s">
        <v>769</v>
      </c>
      <c r="L1055">
        <v>1191</v>
      </c>
      <c r="N1055">
        <v>1013</v>
      </c>
      <c r="O1055" t="s">
        <v>770</v>
      </c>
      <c r="P1055" t="s">
        <v>770</v>
      </c>
      <c r="Q1055">
        <v>1</v>
      </c>
      <c r="W1055">
        <v>0</v>
      </c>
      <c r="X1055">
        <v>-400197608</v>
      </c>
      <c r="Y1055">
        <v>4.5626249999999997</v>
      </c>
      <c r="AA1055">
        <v>0</v>
      </c>
      <c r="AB1055">
        <v>0</v>
      </c>
      <c r="AC1055">
        <v>0</v>
      </c>
      <c r="AD1055">
        <v>8.5299999999999994</v>
      </c>
      <c r="AE1055">
        <v>0</v>
      </c>
      <c r="AF1055">
        <v>0</v>
      </c>
      <c r="AG1055">
        <v>0</v>
      </c>
      <c r="AH1055">
        <v>8.5299999999999994</v>
      </c>
      <c r="AI1055">
        <v>1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1</v>
      </c>
      <c r="AQ1055">
        <v>0</v>
      </c>
      <c r="AR1055">
        <v>0</v>
      </c>
      <c r="AS1055" t="s">
        <v>3</v>
      </c>
      <c r="AT1055">
        <v>3.45</v>
      </c>
      <c r="AU1055" t="s">
        <v>196</v>
      </c>
      <c r="AV1055">
        <v>1</v>
      </c>
      <c r="AW1055">
        <v>2</v>
      </c>
      <c r="AX1055">
        <v>47640239</v>
      </c>
      <c r="AY1055">
        <v>1</v>
      </c>
      <c r="AZ1055">
        <v>0</v>
      </c>
      <c r="BA1055">
        <v>1049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Y1055*Source!I509</f>
        <v>0.22813125000000001</v>
      </c>
      <c r="CY1055">
        <f>AD1055</f>
        <v>8.5299999999999994</v>
      </c>
      <c r="CZ1055">
        <f>AH1055</f>
        <v>8.5299999999999994</v>
      </c>
      <c r="DA1055">
        <f>AL1055</f>
        <v>1</v>
      </c>
      <c r="DB1055">
        <f>ROUND(((ROUND(AT1055*CZ1055,2)*1.15)*1.15),6)</f>
        <v>38.921174999999998</v>
      </c>
      <c r="DC1055">
        <f>ROUND(((ROUND(AT1055*AG1055,2)*1.15)*1.15),6)</f>
        <v>0</v>
      </c>
    </row>
    <row r="1056" spans="1:107" x14ac:dyDescent="0.2">
      <c r="A1056">
        <f>ROW(Source!A509)</f>
        <v>509</v>
      </c>
      <c r="B1056">
        <v>47641669</v>
      </c>
      <c r="C1056">
        <v>47640234</v>
      </c>
      <c r="D1056">
        <v>37064876</v>
      </c>
      <c r="E1056">
        <v>1</v>
      </c>
      <c r="F1056">
        <v>1</v>
      </c>
      <c r="G1056">
        <v>1</v>
      </c>
      <c r="H1056">
        <v>1</v>
      </c>
      <c r="I1056" t="s">
        <v>771</v>
      </c>
      <c r="J1056" t="s">
        <v>3</v>
      </c>
      <c r="K1056" t="s">
        <v>772</v>
      </c>
      <c r="L1056">
        <v>1191</v>
      </c>
      <c r="N1056">
        <v>1013</v>
      </c>
      <c r="O1056" t="s">
        <v>770</v>
      </c>
      <c r="P1056" t="s">
        <v>770</v>
      </c>
      <c r="Q1056">
        <v>1</v>
      </c>
      <c r="W1056">
        <v>0</v>
      </c>
      <c r="X1056">
        <v>-1417349443</v>
      </c>
      <c r="Y1056">
        <v>0.02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1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3</v>
      </c>
      <c r="AT1056">
        <v>0.02</v>
      </c>
      <c r="AU1056" t="s">
        <v>3</v>
      </c>
      <c r="AV1056">
        <v>2</v>
      </c>
      <c r="AW1056">
        <v>2</v>
      </c>
      <c r="AX1056">
        <v>47640240</v>
      </c>
      <c r="AY1056">
        <v>1</v>
      </c>
      <c r="AZ1056">
        <v>2048</v>
      </c>
      <c r="BA1056">
        <v>1050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Y1056*Source!I509</f>
        <v>1E-3</v>
      </c>
      <c r="CY1056">
        <f>AD1056</f>
        <v>0</v>
      </c>
      <c r="CZ1056">
        <f>AH1056</f>
        <v>0</v>
      </c>
      <c r="DA1056">
        <f>AL1056</f>
        <v>1</v>
      </c>
      <c r="DB1056">
        <f>ROUND(ROUND(AT1056*CZ1056,2),6)</f>
        <v>0</v>
      </c>
      <c r="DC1056">
        <f>ROUND(ROUND(AT1056*AG1056,2),6)</f>
        <v>0</v>
      </c>
    </row>
    <row r="1057" spans="1:107" x14ac:dyDescent="0.2">
      <c r="A1057">
        <f>ROW(Source!A509)</f>
        <v>509</v>
      </c>
      <c r="B1057">
        <v>47641669</v>
      </c>
      <c r="C1057">
        <v>47640234</v>
      </c>
      <c r="D1057">
        <v>36883554</v>
      </c>
      <c r="E1057">
        <v>1</v>
      </c>
      <c r="F1057">
        <v>1</v>
      </c>
      <c r="G1057">
        <v>1</v>
      </c>
      <c r="H1057">
        <v>2</v>
      </c>
      <c r="I1057" t="s">
        <v>780</v>
      </c>
      <c r="J1057" t="s">
        <v>781</v>
      </c>
      <c r="K1057" t="s">
        <v>782</v>
      </c>
      <c r="L1057">
        <v>1368</v>
      </c>
      <c r="N1057">
        <v>1011</v>
      </c>
      <c r="O1057" t="s">
        <v>776</v>
      </c>
      <c r="P1057" t="s">
        <v>776</v>
      </c>
      <c r="Q1057">
        <v>1</v>
      </c>
      <c r="W1057">
        <v>0</v>
      </c>
      <c r="X1057">
        <v>1372534845</v>
      </c>
      <c r="Y1057">
        <v>2.8749999999999998E-2</v>
      </c>
      <c r="AA1057">
        <v>0</v>
      </c>
      <c r="AB1057">
        <v>65.709999999999994</v>
      </c>
      <c r="AC1057">
        <v>11.6</v>
      </c>
      <c r="AD1057">
        <v>0</v>
      </c>
      <c r="AE1057">
        <v>0</v>
      </c>
      <c r="AF1057">
        <v>65.709999999999994</v>
      </c>
      <c r="AG1057">
        <v>11.6</v>
      </c>
      <c r="AH1057">
        <v>0</v>
      </c>
      <c r="AI1057">
        <v>1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1</v>
      </c>
      <c r="AQ1057">
        <v>0</v>
      </c>
      <c r="AR1057">
        <v>0</v>
      </c>
      <c r="AS1057" t="s">
        <v>3</v>
      </c>
      <c r="AT1057">
        <v>0.02</v>
      </c>
      <c r="AU1057" t="s">
        <v>348</v>
      </c>
      <c r="AV1057">
        <v>0</v>
      </c>
      <c r="AW1057">
        <v>2</v>
      </c>
      <c r="AX1057">
        <v>47640241</v>
      </c>
      <c r="AY1057">
        <v>1</v>
      </c>
      <c r="AZ1057">
        <v>0</v>
      </c>
      <c r="BA1057">
        <v>1051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Y1057*Source!I509</f>
        <v>1.4375E-3</v>
      </c>
      <c r="CY1057">
        <f>AB1057</f>
        <v>65.709999999999994</v>
      </c>
      <c r="CZ1057">
        <f>AF1057</f>
        <v>65.709999999999994</v>
      </c>
      <c r="DA1057">
        <f>AJ1057</f>
        <v>1</v>
      </c>
      <c r="DB1057">
        <f>ROUND(((ROUND(AT1057*CZ1057,2)*1.15)*1.25),6)</f>
        <v>1.8831249999999999</v>
      </c>
      <c r="DC1057">
        <f>ROUND(((ROUND(AT1057*AG1057,2)*1.15)*1.25),6)</f>
        <v>0.330625</v>
      </c>
    </row>
    <row r="1058" spans="1:107" x14ac:dyDescent="0.2">
      <c r="A1058">
        <f>ROW(Source!A509)</f>
        <v>509</v>
      </c>
      <c r="B1058">
        <v>47641669</v>
      </c>
      <c r="C1058">
        <v>47640234</v>
      </c>
      <c r="D1058">
        <v>36802302</v>
      </c>
      <c r="E1058">
        <v>1</v>
      </c>
      <c r="F1058">
        <v>1</v>
      </c>
      <c r="G1058">
        <v>1</v>
      </c>
      <c r="H1058">
        <v>3</v>
      </c>
      <c r="I1058" t="s">
        <v>987</v>
      </c>
      <c r="J1058" t="s">
        <v>988</v>
      </c>
      <c r="K1058" t="s">
        <v>989</v>
      </c>
      <c r="L1058">
        <v>1327</v>
      </c>
      <c r="N1058">
        <v>1005</v>
      </c>
      <c r="O1058" t="s">
        <v>399</v>
      </c>
      <c r="P1058" t="s">
        <v>399</v>
      </c>
      <c r="Q1058">
        <v>1</v>
      </c>
      <c r="W1058">
        <v>0</v>
      </c>
      <c r="X1058">
        <v>-543550502</v>
      </c>
      <c r="Y1058">
        <v>122.4</v>
      </c>
      <c r="AA1058">
        <v>12.19</v>
      </c>
      <c r="AB1058">
        <v>0</v>
      </c>
      <c r="AC1058">
        <v>0</v>
      </c>
      <c r="AD1058">
        <v>0</v>
      </c>
      <c r="AE1058">
        <v>12.19</v>
      </c>
      <c r="AF1058">
        <v>0</v>
      </c>
      <c r="AG1058">
        <v>0</v>
      </c>
      <c r="AH1058">
        <v>0</v>
      </c>
      <c r="AI1058">
        <v>1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3</v>
      </c>
      <c r="AT1058">
        <v>122.4</v>
      </c>
      <c r="AU1058" t="s">
        <v>3</v>
      </c>
      <c r="AV1058">
        <v>0</v>
      </c>
      <c r="AW1058">
        <v>2</v>
      </c>
      <c r="AX1058">
        <v>47640242</v>
      </c>
      <c r="AY1058">
        <v>1</v>
      </c>
      <c r="AZ1058">
        <v>0</v>
      </c>
      <c r="BA1058">
        <v>1052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Y1058*Source!I509</f>
        <v>6.120000000000001</v>
      </c>
      <c r="CY1058">
        <f>AA1058</f>
        <v>12.19</v>
      </c>
      <c r="CZ1058">
        <f>AE1058</f>
        <v>12.19</v>
      </c>
      <c r="DA1058">
        <f>AI1058</f>
        <v>1</v>
      </c>
      <c r="DB1058">
        <f>ROUND(ROUND(AT1058*CZ1058,2),6)</f>
        <v>1492.06</v>
      </c>
      <c r="DC1058">
        <f>ROUND(ROUND(AT1058*AG1058,2),6)</f>
        <v>0</v>
      </c>
    </row>
    <row r="1059" spans="1:107" x14ac:dyDescent="0.2">
      <c r="A1059">
        <f>ROW(Source!A510)</f>
        <v>510</v>
      </c>
      <c r="B1059">
        <v>47636896</v>
      </c>
      <c r="C1059">
        <v>47640243</v>
      </c>
      <c r="D1059">
        <v>37065248</v>
      </c>
      <c r="E1059">
        <v>1</v>
      </c>
      <c r="F1059">
        <v>1</v>
      </c>
      <c r="G1059">
        <v>1</v>
      </c>
      <c r="H1059">
        <v>1</v>
      </c>
      <c r="I1059" t="s">
        <v>768</v>
      </c>
      <c r="J1059" t="s">
        <v>3</v>
      </c>
      <c r="K1059" t="s">
        <v>769</v>
      </c>
      <c r="L1059">
        <v>1191</v>
      </c>
      <c r="N1059">
        <v>1013</v>
      </c>
      <c r="O1059" t="s">
        <v>770</v>
      </c>
      <c r="P1059" t="s">
        <v>770</v>
      </c>
      <c r="Q1059">
        <v>1</v>
      </c>
      <c r="W1059">
        <v>0</v>
      </c>
      <c r="X1059">
        <v>-400197608</v>
      </c>
      <c r="Y1059">
        <v>291.82284999999996</v>
      </c>
      <c r="AA1059">
        <v>0</v>
      </c>
      <c r="AB1059">
        <v>0</v>
      </c>
      <c r="AC1059">
        <v>0</v>
      </c>
      <c r="AD1059">
        <v>8.5299999999999994</v>
      </c>
      <c r="AE1059">
        <v>0</v>
      </c>
      <c r="AF1059">
        <v>0</v>
      </c>
      <c r="AG1059">
        <v>0</v>
      </c>
      <c r="AH1059">
        <v>8.5299999999999994</v>
      </c>
      <c r="AI1059">
        <v>1</v>
      </c>
      <c r="AJ1059">
        <v>1</v>
      </c>
      <c r="AK1059">
        <v>1</v>
      </c>
      <c r="AL1059">
        <v>1</v>
      </c>
      <c r="AN1059">
        <v>0</v>
      </c>
      <c r="AO1059">
        <v>1</v>
      </c>
      <c r="AP1059">
        <v>1</v>
      </c>
      <c r="AQ1059">
        <v>0</v>
      </c>
      <c r="AR1059">
        <v>0</v>
      </c>
      <c r="AS1059" t="s">
        <v>3</v>
      </c>
      <c r="AT1059">
        <v>220.66</v>
      </c>
      <c r="AU1059" t="s">
        <v>196</v>
      </c>
      <c r="AV1059">
        <v>1</v>
      </c>
      <c r="AW1059">
        <v>2</v>
      </c>
      <c r="AX1059">
        <v>47640263</v>
      </c>
      <c r="AY1059">
        <v>1</v>
      </c>
      <c r="AZ1059">
        <v>0</v>
      </c>
      <c r="BA1059">
        <v>1053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Y1059*Source!I510</f>
        <v>4.3773427499999995</v>
      </c>
      <c r="CY1059">
        <f>AD1059</f>
        <v>8.5299999999999994</v>
      </c>
      <c r="CZ1059">
        <f>AH1059</f>
        <v>8.5299999999999994</v>
      </c>
      <c r="DA1059">
        <f>AL1059</f>
        <v>1</v>
      </c>
      <c r="DB1059">
        <f>ROUND(((ROUND(AT1059*CZ1059,2)*1.15)*1.15),6)</f>
        <v>2489.2491749999999</v>
      </c>
      <c r="DC1059">
        <f>ROUND(((ROUND(AT1059*AG1059,2)*1.15)*1.15),6)</f>
        <v>0</v>
      </c>
    </row>
    <row r="1060" spans="1:107" x14ac:dyDescent="0.2">
      <c r="A1060">
        <f>ROW(Source!A510)</f>
        <v>510</v>
      </c>
      <c r="B1060">
        <v>47636896</v>
      </c>
      <c r="C1060">
        <v>47640243</v>
      </c>
      <c r="D1060">
        <v>37064876</v>
      </c>
      <c r="E1060">
        <v>1</v>
      </c>
      <c r="F1060">
        <v>1</v>
      </c>
      <c r="G1060">
        <v>1</v>
      </c>
      <c r="H1060">
        <v>1</v>
      </c>
      <c r="I1060" t="s">
        <v>771</v>
      </c>
      <c r="J1060" t="s">
        <v>3</v>
      </c>
      <c r="K1060" t="s">
        <v>772</v>
      </c>
      <c r="L1060">
        <v>1191</v>
      </c>
      <c r="N1060">
        <v>1013</v>
      </c>
      <c r="O1060" t="s">
        <v>770</v>
      </c>
      <c r="P1060" t="s">
        <v>770</v>
      </c>
      <c r="Q1060">
        <v>1</v>
      </c>
      <c r="W1060">
        <v>0</v>
      </c>
      <c r="X1060">
        <v>-1417349443</v>
      </c>
      <c r="Y1060">
        <v>28.78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1</v>
      </c>
      <c r="AJ1060">
        <v>1</v>
      </c>
      <c r="AK1060">
        <v>1</v>
      </c>
      <c r="AL1060">
        <v>1</v>
      </c>
      <c r="AN1060">
        <v>0</v>
      </c>
      <c r="AO1060">
        <v>1</v>
      </c>
      <c r="AP1060">
        <v>0</v>
      </c>
      <c r="AQ1060">
        <v>0</v>
      </c>
      <c r="AR1060">
        <v>0</v>
      </c>
      <c r="AS1060" t="s">
        <v>3</v>
      </c>
      <c r="AT1060">
        <v>28.78</v>
      </c>
      <c r="AU1060" t="s">
        <v>3</v>
      </c>
      <c r="AV1060">
        <v>2</v>
      </c>
      <c r="AW1060">
        <v>2</v>
      </c>
      <c r="AX1060">
        <v>47640264</v>
      </c>
      <c r="AY1060">
        <v>1</v>
      </c>
      <c r="AZ1060">
        <v>2048</v>
      </c>
      <c r="BA1060">
        <v>1054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Y1060*Source!I510</f>
        <v>0.43170000000000003</v>
      </c>
      <c r="CY1060">
        <f>AD1060</f>
        <v>0</v>
      </c>
      <c r="CZ1060">
        <f>AH1060</f>
        <v>0</v>
      </c>
      <c r="DA1060">
        <f>AL1060</f>
        <v>1</v>
      </c>
      <c r="DB1060">
        <f>ROUND(ROUND(AT1060*CZ1060,2),6)</f>
        <v>0</v>
      </c>
      <c r="DC1060">
        <f>ROUND(ROUND(AT1060*AG1060,2),6)</f>
        <v>0</v>
      </c>
    </row>
    <row r="1061" spans="1:107" x14ac:dyDescent="0.2">
      <c r="A1061">
        <f>ROW(Source!A510)</f>
        <v>510</v>
      </c>
      <c r="B1061">
        <v>47636896</v>
      </c>
      <c r="C1061">
        <v>47640243</v>
      </c>
      <c r="D1061">
        <v>36882057</v>
      </c>
      <c r="E1061">
        <v>1</v>
      </c>
      <c r="F1061">
        <v>1</v>
      </c>
      <c r="G1061">
        <v>1</v>
      </c>
      <c r="H1061">
        <v>2</v>
      </c>
      <c r="I1061" t="s">
        <v>825</v>
      </c>
      <c r="J1061" t="s">
        <v>826</v>
      </c>
      <c r="K1061" t="s">
        <v>827</v>
      </c>
      <c r="L1061">
        <v>1368</v>
      </c>
      <c r="N1061">
        <v>1011</v>
      </c>
      <c r="O1061" t="s">
        <v>776</v>
      </c>
      <c r="P1061" t="s">
        <v>776</v>
      </c>
      <c r="Q1061">
        <v>1</v>
      </c>
      <c r="W1061">
        <v>0</v>
      </c>
      <c r="X1061">
        <v>-1460065968</v>
      </c>
      <c r="Y1061">
        <v>37.46125</v>
      </c>
      <c r="AA1061">
        <v>0</v>
      </c>
      <c r="AB1061">
        <v>86.4</v>
      </c>
      <c r="AC1061">
        <v>13.5</v>
      </c>
      <c r="AD1061">
        <v>0</v>
      </c>
      <c r="AE1061">
        <v>0</v>
      </c>
      <c r="AF1061">
        <v>86.4</v>
      </c>
      <c r="AG1061">
        <v>13.5</v>
      </c>
      <c r="AH1061">
        <v>0</v>
      </c>
      <c r="AI1061">
        <v>1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1</v>
      </c>
      <c r="AQ1061">
        <v>0</v>
      </c>
      <c r="AR1061">
        <v>0</v>
      </c>
      <c r="AS1061" t="s">
        <v>3</v>
      </c>
      <c r="AT1061">
        <v>26.06</v>
      </c>
      <c r="AU1061" t="s">
        <v>348</v>
      </c>
      <c r="AV1061">
        <v>0</v>
      </c>
      <c r="AW1061">
        <v>2</v>
      </c>
      <c r="AX1061">
        <v>47640265</v>
      </c>
      <c r="AY1061">
        <v>1</v>
      </c>
      <c r="AZ1061">
        <v>0</v>
      </c>
      <c r="BA1061">
        <v>1055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Y1061*Source!I510</f>
        <v>0.56191875000000002</v>
      </c>
      <c r="CY1061">
        <f t="shared" ref="CY1061:CY1066" si="194">AB1061</f>
        <v>86.4</v>
      </c>
      <c r="CZ1061">
        <f t="shared" ref="CZ1061:CZ1066" si="195">AF1061</f>
        <v>86.4</v>
      </c>
      <c r="DA1061">
        <f t="shared" ref="DA1061:DA1066" si="196">AJ1061</f>
        <v>1</v>
      </c>
      <c r="DB1061">
        <f t="shared" ref="DB1061:DB1066" si="197">ROUND(((ROUND(AT1061*CZ1061,2)*1.15)*1.25),6)</f>
        <v>3236.6462499999998</v>
      </c>
      <c r="DC1061">
        <f t="shared" ref="DC1061:DC1066" si="198">ROUND(((ROUND(AT1061*AG1061,2)*1.15)*1.25),6)</f>
        <v>505.72687500000001</v>
      </c>
    </row>
    <row r="1062" spans="1:107" x14ac:dyDescent="0.2">
      <c r="A1062">
        <f>ROW(Source!A510)</f>
        <v>510</v>
      </c>
      <c r="B1062">
        <v>47636896</v>
      </c>
      <c r="C1062">
        <v>47640243</v>
      </c>
      <c r="D1062">
        <v>36882159</v>
      </c>
      <c r="E1062">
        <v>1</v>
      </c>
      <c r="F1062">
        <v>1</v>
      </c>
      <c r="G1062">
        <v>1</v>
      </c>
      <c r="H1062">
        <v>2</v>
      </c>
      <c r="I1062" t="s">
        <v>773</v>
      </c>
      <c r="J1062" t="s">
        <v>774</v>
      </c>
      <c r="K1062" t="s">
        <v>775</v>
      </c>
      <c r="L1062">
        <v>1368</v>
      </c>
      <c r="N1062">
        <v>1011</v>
      </c>
      <c r="O1062" t="s">
        <v>776</v>
      </c>
      <c r="P1062" t="s">
        <v>776</v>
      </c>
      <c r="Q1062">
        <v>1</v>
      </c>
      <c r="W1062">
        <v>0</v>
      </c>
      <c r="X1062">
        <v>-1718674368</v>
      </c>
      <c r="Y1062">
        <v>1.4087499999999999</v>
      </c>
      <c r="AA1062">
        <v>0</v>
      </c>
      <c r="AB1062">
        <v>111.99</v>
      </c>
      <c r="AC1062">
        <v>13.5</v>
      </c>
      <c r="AD1062">
        <v>0</v>
      </c>
      <c r="AE1062">
        <v>0</v>
      </c>
      <c r="AF1062">
        <v>111.99</v>
      </c>
      <c r="AG1062">
        <v>13.5</v>
      </c>
      <c r="AH1062">
        <v>0</v>
      </c>
      <c r="AI1062">
        <v>1</v>
      </c>
      <c r="AJ1062">
        <v>1</v>
      </c>
      <c r="AK1062">
        <v>1</v>
      </c>
      <c r="AL1062">
        <v>1</v>
      </c>
      <c r="AN1062">
        <v>0</v>
      </c>
      <c r="AO1062">
        <v>1</v>
      </c>
      <c r="AP1062">
        <v>1</v>
      </c>
      <c r="AQ1062">
        <v>0</v>
      </c>
      <c r="AR1062">
        <v>0</v>
      </c>
      <c r="AS1062" t="s">
        <v>3</v>
      </c>
      <c r="AT1062">
        <v>0.98</v>
      </c>
      <c r="AU1062" t="s">
        <v>348</v>
      </c>
      <c r="AV1062">
        <v>0</v>
      </c>
      <c r="AW1062">
        <v>2</v>
      </c>
      <c r="AX1062">
        <v>47640266</v>
      </c>
      <c r="AY1062">
        <v>1</v>
      </c>
      <c r="AZ1062">
        <v>0</v>
      </c>
      <c r="BA1062">
        <v>1056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Y1062*Source!I510</f>
        <v>2.1131249999999997E-2</v>
      </c>
      <c r="CY1062">
        <f t="shared" si="194"/>
        <v>111.99</v>
      </c>
      <c r="CZ1062">
        <f t="shared" si="195"/>
        <v>111.99</v>
      </c>
      <c r="DA1062">
        <f t="shared" si="196"/>
        <v>1</v>
      </c>
      <c r="DB1062">
        <f t="shared" si="197"/>
        <v>157.765625</v>
      </c>
      <c r="DC1062">
        <f t="shared" si="198"/>
        <v>19.018125000000001</v>
      </c>
    </row>
    <row r="1063" spans="1:107" x14ac:dyDescent="0.2">
      <c r="A1063">
        <f>ROW(Source!A510)</f>
        <v>510</v>
      </c>
      <c r="B1063">
        <v>47636896</v>
      </c>
      <c r="C1063">
        <v>47640243</v>
      </c>
      <c r="D1063">
        <v>36882383</v>
      </c>
      <c r="E1063">
        <v>1</v>
      </c>
      <c r="F1063">
        <v>1</v>
      </c>
      <c r="G1063">
        <v>1</v>
      </c>
      <c r="H1063">
        <v>2</v>
      </c>
      <c r="I1063" t="s">
        <v>944</v>
      </c>
      <c r="J1063" t="s">
        <v>945</v>
      </c>
      <c r="K1063" t="s">
        <v>946</v>
      </c>
      <c r="L1063">
        <v>1368</v>
      </c>
      <c r="N1063">
        <v>1011</v>
      </c>
      <c r="O1063" t="s">
        <v>776</v>
      </c>
      <c r="P1063" t="s">
        <v>776</v>
      </c>
      <c r="Q1063">
        <v>1</v>
      </c>
      <c r="W1063">
        <v>0</v>
      </c>
      <c r="X1063">
        <v>-665367104</v>
      </c>
      <c r="Y1063">
        <v>0.388125</v>
      </c>
      <c r="AA1063">
        <v>0</v>
      </c>
      <c r="AB1063">
        <v>89.99</v>
      </c>
      <c r="AC1063">
        <v>10.06</v>
      </c>
      <c r="AD1063">
        <v>0</v>
      </c>
      <c r="AE1063">
        <v>0</v>
      </c>
      <c r="AF1063">
        <v>89.99</v>
      </c>
      <c r="AG1063">
        <v>10.06</v>
      </c>
      <c r="AH1063">
        <v>0</v>
      </c>
      <c r="AI1063">
        <v>1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1</v>
      </c>
      <c r="AQ1063">
        <v>0</v>
      </c>
      <c r="AR1063">
        <v>0</v>
      </c>
      <c r="AS1063" t="s">
        <v>3</v>
      </c>
      <c r="AT1063">
        <v>0.27</v>
      </c>
      <c r="AU1063" t="s">
        <v>348</v>
      </c>
      <c r="AV1063">
        <v>0</v>
      </c>
      <c r="AW1063">
        <v>2</v>
      </c>
      <c r="AX1063">
        <v>47640267</v>
      </c>
      <c r="AY1063">
        <v>1</v>
      </c>
      <c r="AZ1063">
        <v>0</v>
      </c>
      <c r="BA1063">
        <v>1057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Y1063*Source!I510</f>
        <v>5.8218749999999998E-3</v>
      </c>
      <c r="CY1063">
        <f t="shared" si="194"/>
        <v>89.99</v>
      </c>
      <c r="CZ1063">
        <f t="shared" si="195"/>
        <v>89.99</v>
      </c>
      <c r="DA1063">
        <f t="shared" si="196"/>
        <v>1</v>
      </c>
      <c r="DB1063">
        <f t="shared" si="197"/>
        <v>34.931249999999999</v>
      </c>
      <c r="DC1063">
        <f t="shared" si="198"/>
        <v>3.91</v>
      </c>
    </row>
    <row r="1064" spans="1:107" x14ac:dyDescent="0.2">
      <c r="A1064">
        <f>ROW(Source!A510)</f>
        <v>510</v>
      </c>
      <c r="B1064">
        <v>47636896</v>
      </c>
      <c r="C1064">
        <v>47640243</v>
      </c>
      <c r="D1064">
        <v>36882567</v>
      </c>
      <c r="E1064">
        <v>1</v>
      </c>
      <c r="F1064">
        <v>1</v>
      </c>
      <c r="G1064">
        <v>1</v>
      </c>
      <c r="H1064">
        <v>2</v>
      </c>
      <c r="I1064" t="s">
        <v>969</v>
      </c>
      <c r="J1064" t="s">
        <v>970</v>
      </c>
      <c r="K1064" t="s">
        <v>971</v>
      </c>
      <c r="L1064">
        <v>1368</v>
      </c>
      <c r="N1064">
        <v>1011</v>
      </c>
      <c r="O1064" t="s">
        <v>776</v>
      </c>
      <c r="P1064" t="s">
        <v>776</v>
      </c>
      <c r="Q1064">
        <v>1</v>
      </c>
      <c r="W1064">
        <v>0</v>
      </c>
      <c r="X1064">
        <v>2014125784</v>
      </c>
      <c r="Y1064">
        <v>15.395624999999999</v>
      </c>
      <c r="AA1064">
        <v>0</v>
      </c>
      <c r="AB1064">
        <v>1.9</v>
      </c>
      <c r="AC1064">
        <v>0</v>
      </c>
      <c r="AD1064">
        <v>0</v>
      </c>
      <c r="AE1064">
        <v>0</v>
      </c>
      <c r="AF1064">
        <v>1.9</v>
      </c>
      <c r="AG1064">
        <v>0</v>
      </c>
      <c r="AH1064">
        <v>0</v>
      </c>
      <c r="AI1064">
        <v>1</v>
      </c>
      <c r="AJ1064">
        <v>1</v>
      </c>
      <c r="AK1064">
        <v>1</v>
      </c>
      <c r="AL1064">
        <v>1</v>
      </c>
      <c r="AN1064">
        <v>0</v>
      </c>
      <c r="AO1064">
        <v>1</v>
      </c>
      <c r="AP1064">
        <v>1</v>
      </c>
      <c r="AQ1064">
        <v>0</v>
      </c>
      <c r="AR1064">
        <v>0</v>
      </c>
      <c r="AS1064" t="s">
        <v>3</v>
      </c>
      <c r="AT1064">
        <v>10.71</v>
      </c>
      <c r="AU1064" t="s">
        <v>348</v>
      </c>
      <c r="AV1064">
        <v>0</v>
      </c>
      <c r="AW1064">
        <v>2</v>
      </c>
      <c r="AX1064">
        <v>47640268</v>
      </c>
      <c r="AY1064">
        <v>1</v>
      </c>
      <c r="AZ1064">
        <v>0</v>
      </c>
      <c r="BA1064">
        <v>1058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Y1064*Source!I510</f>
        <v>0.23093437499999997</v>
      </c>
      <c r="CY1064">
        <f t="shared" si="194"/>
        <v>1.9</v>
      </c>
      <c r="CZ1064">
        <f t="shared" si="195"/>
        <v>1.9</v>
      </c>
      <c r="DA1064">
        <f t="shared" si="196"/>
        <v>1</v>
      </c>
      <c r="DB1064">
        <f t="shared" si="197"/>
        <v>29.253125000000001</v>
      </c>
      <c r="DC1064">
        <f t="shared" si="198"/>
        <v>0</v>
      </c>
    </row>
    <row r="1065" spans="1:107" x14ac:dyDescent="0.2">
      <c r="A1065">
        <f>ROW(Source!A510)</f>
        <v>510</v>
      </c>
      <c r="B1065">
        <v>47636896</v>
      </c>
      <c r="C1065">
        <v>47640243</v>
      </c>
      <c r="D1065">
        <v>36883554</v>
      </c>
      <c r="E1065">
        <v>1</v>
      </c>
      <c r="F1065">
        <v>1</v>
      </c>
      <c r="G1065">
        <v>1</v>
      </c>
      <c r="H1065">
        <v>2</v>
      </c>
      <c r="I1065" t="s">
        <v>780</v>
      </c>
      <c r="J1065" t="s">
        <v>781</v>
      </c>
      <c r="K1065" t="s">
        <v>782</v>
      </c>
      <c r="L1065">
        <v>1368</v>
      </c>
      <c r="N1065">
        <v>1011</v>
      </c>
      <c r="O1065" t="s">
        <v>776</v>
      </c>
      <c r="P1065" t="s">
        <v>776</v>
      </c>
      <c r="Q1065">
        <v>1</v>
      </c>
      <c r="W1065">
        <v>0</v>
      </c>
      <c r="X1065">
        <v>1372534845</v>
      </c>
      <c r="Y1065">
        <v>2.1131249999999997</v>
      </c>
      <c r="AA1065">
        <v>0</v>
      </c>
      <c r="AB1065">
        <v>65.709999999999994</v>
      </c>
      <c r="AC1065">
        <v>11.6</v>
      </c>
      <c r="AD1065">
        <v>0</v>
      </c>
      <c r="AE1065">
        <v>0</v>
      </c>
      <c r="AF1065">
        <v>65.709999999999994</v>
      </c>
      <c r="AG1065">
        <v>11.6</v>
      </c>
      <c r="AH1065">
        <v>0</v>
      </c>
      <c r="AI1065">
        <v>1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1</v>
      </c>
      <c r="AQ1065">
        <v>0</v>
      </c>
      <c r="AR1065">
        <v>0</v>
      </c>
      <c r="AS1065" t="s">
        <v>3</v>
      </c>
      <c r="AT1065">
        <v>1.47</v>
      </c>
      <c r="AU1065" t="s">
        <v>348</v>
      </c>
      <c r="AV1065">
        <v>0</v>
      </c>
      <c r="AW1065">
        <v>2</v>
      </c>
      <c r="AX1065">
        <v>47640269</v>
      </c>
      <c r="AY1065">
        <v>1</v>
      </c>
      <c r="AZ1065">
        <v>0</v>
      </c>
      <c r="BA1065">
        <v>1059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Y1065*Source!I510</f>
        <v>3.1696874999999992E-2</v>
      </c>
      <c r="CY1065">
        <f t="shared" si="194"/>
        <v>65.709999999999994</v>
      </c>
      <c r="CZ1065">
        <f t="shared" si="195"/>
        <v>65.709999999999994</v>
      </c>
      <c r="DA1065">
        <f t="shared" si="196"/>
        <v>1</v>
      </c>
      <c r="DB1065">
        <f t="shared" si="197"/>
        <v>138.84812500000001</v>
      </c>
      <c r="DC1065">
        <f t="shared" si="198"/>
        <v>24.509374999999999</v>
      </c>
    </row>
    <row r="1066" spans="1:107" x14ac:dyDescent="0.2">
      <c r="A1066">
        <f>ROW(Source!A510)</f>
        <v>510</v>
      </c>
      <c r="B1066">
        <v>47636896</v>
      </c>
      <c r="C1066">
        <v>47640243</v>
      </c>
      <c r="D1066">
        <v>36883858</v>
      </c>
      <c r="E1066">
        <v>1</v>
      </c>
      <c r="F1066">
        <v>1</v>
      </c>
      <c r="G1066">
        <v>1</v>
      </c>
      <c r="H1066">
        <v>2</v>
      </c>
      <c r="I1066" t="s">
        <v>828</v>
      </c>
      <c r="J1066" t="s">
        <v>829</v>
      </c>
      <c r="K1066" t="s">
        <v>830</v>
      </c>
      <c r="L1066">
        <v>1368</v>
      </c>
      <c r="N1066">
        <v>1011</v>
      </c>
      <c r="O1066" t="s">
        <v>776</v>
      </c>
      <c r="P1066" t="s">
        <v>776</v>
      </c>
      <c r="Q1066">
        <v>1</v>
      </c>
      <c r="W1066">
        <v>0</v>
      </c>
      <c r="X1066">
        <v>-353815937</v>
      </c>
      <c r="Y1066">
        <v>6.1812499999999995</v>
      </c>
      <c r="AA1066">
        <v>0</v>
      </c>
      <c r="AB1066">
        <v>8.1</v>
      </c>
      <c r="AC1066">
        <v>0</v>
      </c>
      <c r="AD1066">
        <v>0</v>
      </c>
      <c r="AE1066">
        <v>0</v>
      </c>
      <c r="AF1066">
        <v>8.1</v>
      </c>
      <c r="AG1066">
        <v>0</v>
      </c>
      <c r="AH1066">
        <v>0</v>
      </c>
      <c r="AI1066">
        <v>1</v>
      </c>
      <c r="AJ1066">
        <v>1</v>
      </c>
      <c r="AK1066">
        <v>1</v>
      </c>
      <c r="AL1066">
        <v>1</v>
      </c>
      <c r="AN1066">
        <v>0</v>
      </c>
      <c r="AO1066">
        <v>1</v>
      </c>
      <c r="AP1066">
        <v>1</v>
      </c>
      <c r="AQ1066">
        <v>0</v>
      </c>
      <c r="AR1066">
        <v>0</v>
      </c>
      <c r="AS1066" t="s">
        <v>3</v>
      </c>
      <c r="AT1066">
        <v>4.3</v>
      </c>
      <c r="AU1066" t="s">
        <v>348</v>
      </c>
      <c r="AV1066">
        <v>0</v>
      </c>
      <c r="AW1066">
        <v>2</v>
      </c>
      <c r="AX1066">
        <v>47640270</v>
      </c>
      <c r="AY1066">
        <v>1</v>
      </c>
      <c r="AZ1066">
        <v>0</v>
      </c>
      <c r="BA1066">
        <v>1060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Y1066*Source!I510</f>
        <v>9.2718749999999989E-2</v>
      </c>
      <c r="CY1066">
        <f t="shared" si="194"/>
        <v>8.1</v>
      </c>
      <c r="CZ1066">
        <f t="shared" si="195"/>
        <v>8.1</v>
      </c>
      <c r="DA1066">
        <f t="shared" si="196"/>
        <v>1</v>
      </c>
      <c r="DB1066">
        <f t="shared" si="197"/>
        <v>50.068125000000002</v>
      </c>
      <c r="DC1066">
        <f t="shared" si="198"/>
        <v>0</v>
      </c>
    </row>
    <row r="1067" spans="1:107" x14ac:dyDescent="0.2">
      <c r="A1067">
        <f>ROW(Source!A510)</f>
        <v>510</v>
      </c>
      <c r="B1067">
        <v>47636896</v>
      </c>
      <c r="C1067">
        <v>47640243</v>
      </c>
      <c r="D1067">
        <v>36801792</v>
      </c>
      <c r="E1067">
        <v>1</v>
      </c>
      <c r="F1067">
        <v>1</v>
      </c>
      <c r="G1067">
        <v>1</v>
      </c>
      <c r="H1067">
        <v>3</v>
      </c>
      <c r="I1067" t="s">
        <v>981</v>
      </c>
      <c r="J1067" t="s">
        <v>982</v>
      </c>
      <c r="K1067" t="s">
        <v>983</v>
      </c>
      <c r="L1067">
        <v>1339</v>
      </c>
      <c r="N1067">
        <v>1007</v>
      </c>
      <c r="O1067" t="s">
        <v>50</v>
      </c>
      <c r="P1067" t="s">
        <v>50</v>
      </c>
      <c r="Q1067">
        <v>1</v>
      </c>
      <c r="W1067">
        <v>0</v>
      </c>
      <c r="X1067">
        <v>-1660354250</v>
      </c>
      <c r="Y1067">
        <v>0.73</v>
      </c>
      <c r="AA1067">
        <v>2.44</v>
      </c>
      <c r="AB1067">
        <v>0</v>
      </c>
      <c r="AC1067">
        <v>0</v>
      </c>
      <c r="AD1067">
        <v>0</v>
      </c>
      <c r="AE1067">
        <v>2.44</v>
      </c>
      <c r="AF1067">
        <v>0</v>
      </c>
      <c r="AG1067">
        <v>0</v>
      </c>
      <c r="AH1067">
        <v>0</v>
      </c>
      <c r="AI1067">
        <v>1</v>
      </c>
      <c r="AJ1067">
        <v>1</v>
      </c>
      <c r="AK1067">
        <v>1</v>
      </c>
      <c r="AL1067">
        <v>1</v>
      </c>
      <c r="AN1067">
        <v>0</v>
      </c>
      <c r="AO1067">
        <v>1</v>
      </c>
      <c r="AP1067">
        <v>0</v>
      </c>
      <c r="AQ1067">
        <v>0</v>
      </c>
      <c r="AR1067">
        <v>0</v>
      </c>
      <c r="AS1067" t="s">
        <v>3</v>
      </c>
      <c r="AT1067">
        <v>0.73</v>
      </c>
      <c r="AU1067" t="s">
        <v>3</v>
      </c>
      <c r="AV1067">
        <v>0</v>
      </c>
      <c r="AW1067">
        <v>2</v>
      </c>
      <c r="AX1067">
        <v>47640271</v>
      </c>
      <c r="AY1067">
        <v>1</v>
      </c>
      <c r="AZ1067">
        <v>0</v>
      </c>
      <c r="BA1067">
        <v>1061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Y1067*Source!I510</f>
        <v>1.095E-2</v>
      </c>
      <c r="CY1067">
        <f t="shared" ref="CY1067:CY1077" si="199">AA1067</f>
        <v>2.44</v>
      </c>
      <c r="CZ1067">
        <f t="shared" ref="CZ1067:CZ1077" si="200">AE1067</f>
        <v>2.44</v>
      </c>
      <c r="DA1067">
        <f t="shared" ref="DA1067:DA1077" si="201">AI1067</f>
        <v>1</v>
      </c>
      <c r="DB1067">
        <f t="shared" ref="DB1067:DB1077" si="202">ROUND(ROUND(AT1067*CZ1067,2),6)</f>
        <v>1.78</v>
      </c>
      <c r="DC1067">
        <f t="shared" ref="DC1067:DC1077" si="203">ROUND(ROUND(AT1067*AG1067,2),6)</f>
        <v>0</v>
      </c>
    </row>
    <row r="1068" spans="1:107" x14ac:dyDescent="0.2">
      <c r="A1068">
        <f>ROW(Source!A510)</f>
        <v>510</v>
      </c>
      <c r="B1068">
        <v>47636896</v>
      </c>
      <c r="C1068">
        <v>47640243</v>
      </c>
      <c r="D1068">
        <v>36802304</v>
      </c>
      <c r="E1068">
        <v>1</v>
      </c>
      <c r="F1068">
        <v>1</v>
      </c>
      <c r="G1068">
        <v>1</v>
      </c>
      <c r="H1068">
        <v>3</v>
      </c>
      <c r="I1068" t="s">
        <v>984</v>
      </c>
      <c r="J1068" t="s">
        <v>985</v>
      </c>
      <c r="K1068" t="s">
        <v>986</v>
      </c>
      <c r="L1068">
        <v>1327</v>
      </c>
      <c r="N1068">
        <v>1005</v>
      </c>
      <c r="O1068" t="s">
        <v>399</v>
      </c>
      <c r="P1068" t="s">
        <v>399</v>
      </c>
      <c r="Q1068">
        <v>1</v>
      </c>
      <c r="W1068">
        <v>0</v>
      </c>
      <c r="X1068">
        <v>440019653</v>
      </c>
      <c r="Y1068">
        <v>30</v>
      </c>
      <c r="AA1068">
        <v>3.62</v>
      </c>
      <c r="AB1068">
        <v>0</v>
      </c>
      <c r="AC1068">
        <v>0</v>
      </c>
      <c r="AD1068">
        <v>0</v>
      </c>
      <c r="AE1068">
        <v>3.62</v>
      </c>
      <c r="AF1068">
        <v>0</v>
      </c>
      <c r="AG1068">
        <v>0</v>
      </c>
      <c r="AH1068">
        <v>0</v>
      </c>
      <c r="AI1068">
        <v>1</v>
      </c>
      <c r="AJ1068">
        <v>1</v>
      </c>
      <c r="AK1068">
        <v>1</v>
      </c>
      <c r="AL1068">
        <v>1</v>
      </c>
      <c r="AN1068">
        <v>0</v>
      </c>
      <c r="AO1068">
        <v>1</v>
      </c>
      <c r="AP1068">
        <v>0</v>
      </c>
      <c r="AQ1068">
        <v>0</v>
      </c>
      <c r="AR1068">
        <v>0</v>
      </c>
      <c r="AS1068" t="s">
        <v>3</v>
      </c>
      <c r="AT1068">
        <v>30</v>
      </c>
      <c r="AU1068" t="s">
        <v>3</v>
      </c>
      <c r="AV1068">
        <v>0</v>
      </c>
      <c r="AW1068">
        <v>2</v>
      </c>
      <c r="AX1068">
        <v>47640272</v>
      </c>
      <c r="AY1068">
        <v>1</v>
      </c>
      <c r="AZ1068">
        <v>0</v>
      </c>
      <c r="BA1068">
        <v>1062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Y1068*Source!I510</f>
        <v>0.44999999999999996</v>
      </c>
      <c r="CY1068">
        <f t="shared" si="199"/>
        <v>3.62</v>
      </c>
      <c r="CZ1068">
        <f t="shared" si="200"/>
        <v>3.62</v>
      </c>
      <c r="DA1068">
        <f t="shared" si="201"/>
        <v>1</v>
      </c>
      <c r="DB1068">
        <f t="shared" si="202"/>
        <v>108.6</v>
      </c>
      <c r="DC1068">
        <f t="shared" si="203"/>
        <v>0</v>
      </c>
    </row>
    <row r="1069" spans="1:107" x14ac:dyDescent="0.2">
      <c r="A1069">
        <f>ROW(Source!A510)</f>
        <v>510</v>
      </c>
      <c r="B1069">
        <v>47636896</v>
      </c>
      <c r="C1069">
        <v>47640243</v>
      </c>
      <c r="D1069">
        <v>36803256</v>
      </c>
      <c r="E1069">
        <v>1</v>
      </c>
      <c r="F1069">
        <v>1</v>
      </c>
      <c r="G1069">
        <v>1</v>
      </c>
      <c r="H1069">
        <v>3</v>
      </c>
      <c r="I1069" t="s">
        <v>990</v>
      </c>
      <c r="J1069" t="s">
        <v>991</v>
      </c>
      <c r="K1069" t="s">
        <v>992</v>
      </c>
      <c r="L1069">
        <v>1348</v>
      </c>
      <c r="N1069">
        <v>1009</v>
      </c>
      <c r="O1069" t="s">
        <v>19</v>
      </c>
      <c r="P1069" t="s">
        <v>19</v>
      </c>
      <c r="Q1069">
        <v>1000</v>
      </c>
      <c r="W1069">
        <v>0</v>
      </c>
      <c r="X1069">
        <v>-714836380</v>
      </c>
      <c r="Y1069">
        <v>5.0000000000000001E-3</v>
      </c>
      <c r="AA1069">
        <v>10315.01</v>
      </c>
      <c r="AB1069">
        <v>0</v>
      </c>
      <c r="AC1069">
        <v>0</v>
      </c>
      <c r="AD1069">
        <v>0</v>
      </c>
      <c r="AE1069">
        <v>10315.01</v>
      </c>
      <c r="AF1069">
        <v>0</v>
      </c>
      <c r="AG1069">
        <v>0</v>
      </c>
      <c r="AH1069">
        <v>0</v>
      </c>
      <c r="AI1069">
        <v>1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3</v>
      </c>
      <c r="AT1069">
        <v>5.0000000000000001E-3</v>
      </c>
      <c r="AU1069" t="s">
        <v>3</v>
      </c>
      <c r="AV1069">
        <v>0</v>
      </c>
      <c r="AW1069">
        <v>2</v>
      </c>
      <c r="AX1069">
        <v>47640273</v>
      </c>
      <c r="AY1069">
        <v>1</v>
      </c>
      <c r="AZ1069">
        <v>0</v>
      </c>
      <c r="BA1069">
        <v>1063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Y1069*Source!I510</f>
        <v>7.4999999999999993E-5</v>
      </c>
      <c r="CY1069">
        <f t="shared" si="199"/>
        <v>10315.01</v>
      </c>
      <c r="CZ1069">
        <f t="shared" si="200"/>
        <v>10315.01</v>
      </c>
      <c r="DA1069">
        <f t="shared" si="201"/>
        <v>1</v>
      </c>
      <c r="DB1069">
        <f t="shared" si="202"/>
        <v>51.58</v>
      </c>
      <c r="DC1069">
        <f t="shared" si="203"/>
        <v>0</v>
      </c>
    </row>
    <row r="1070" spans="1:107" x14ac:dyDescent="0.2">
      <c r="A1070">
        <f>ROW(Source!A510)</f>
        <v>510</v>
      </c>
      <c r="B1070">
        <v>47636896</v>
      </c>
      <c r="C1070">
        <v>47640243</v>
      </c>
      <c r="D1070">
        <v>36804545</v>
      </c>
      <c r="E1070">
        <v>1</v>
      </c>
      <c r="F1070">
        <v>1</v>
      </c>
      <c r="G1070">
        <v>1</v>
      </c>
      <c r="H1070">
        <v>3</v>
      </c>
      <c r="I1070" t="s">
        <v>801</v>
      </c>
      <c r="J1070" t="s">
        <v>802</v>
      </c>
      <c r="K1070" t="s">
        <v>803</v>
      </c>
      <c r="L1070">
        <v>1348</v>
      </c>
      <c r="N1070">
        <v>1009</v>
      </c>
      <c r="O1070" t="s">
        <v>19</v>
      </c>
      <c r="P1070" t="s">
        <v>19</v>
      </c>
      <c r="Q1070">
        <v>1000</v>
      </c>
      <c r="W1070">
        <v>0</v>
      </c>
      <c r="X1070">
        <v>1174701286</v>
      </c>
      <c r="Y1070">
        <v>2E-3</v>
      </c>
      <c r="AA1070">
        <v>11978</v>
      </c>
      <c r="AB1070">
        <v>0</v>
      </c>
      <c r="AC1070">
        <v>0</v>
      </c>
      <c r="AD1070">
        <v>0</v>
      </c>
      <c r="AE1070">
        <v>11978</v>
      </c>
      <c r="AF1070">
        <v>0</v>
      </c>
      <c r="AG1070">
        <v>0</v>
      </c>
      <c r="AH1070">
        <v>0</v>
      </c>
      <c r="AI1070">
        <v>1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0</v>
      </c>
      <c r="AQ1070">
        <v>0</v>
      </c>
      <c r="AR1070">
        <v>0</v>
      </c>
      <c r="AS1070" t="s">
        <v>3</v>
      </c>
      <c r="AT1070">
        <v>2E-3</v>
      </c>
      <c r="AU1070" t="s">
        <v>3</v>
      </c>
      <c r="AV1070">
        <v>0</v>
      </c>
      <c r="AW1070">
        <v>2</v>
      </c>
      <c r="AX1070">
        <v>47640274</v>
      </c>
      <c r="AY1070">
        <v>1</v>
      </c>
      <c r="AZ1070">
        <v>0</v>
      </c>
      <c r="BA1070">
        <v>1064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Y1070*Source!I510</f>
        <v>3.0000000000000001E-5</v>
      </c>
      <c r="CY1070">
        <f t="shared" si="199"/>
        <v>11978</v>
      </c>
      <c r="CZ1070">
        <f t="shared" si="200"/>
        <v>11978</v>
      </c>
      <c r="DA1070">
        <f t="shared" si="201"/>
        <v>1</v>
      </c>
      <c r="DB1070">
        <f t="shared" si="202"/>
        <v>23.96</v>
      </c>
      <c r="DC1070">
        <f t="shared" si="203"/>
        <v>0</v>
      </c>
    </row>
    <row r="1071" spans="1:107" x14ac:dyDescent="0.2">
      <c r="A1071">
        <f>ROW(Source!A510)</f>
        <v>510</v>
      </c>
      <c r="B1071">
        <v>47636896</v>
      </c>
      <c r="C1071">
        <v>47640243</v>
      </c>
      <c r="D1071">
        <v>36806520</v>
      </c>
      <c r="E1071">
        <v>1</v>
      </c>
      <c r="F1071">
        <v>1</v>
      </c>
      <c r="G1071">
        <v>1</v>
      </c>
      <c r="H1071">
        <v>3</v>
      </c>
      <c r="I1071" t="s">
        <v>993</v>
      </c>
      <c r="J1071" t="s">
        <v>994</v>
      </c>
      <c r="K1071" t="s">
        <v>995</v>
      </c>
      <c r="L1071">
        <v>1348</v>
      </c>
      <c r="N1071">
        <v>1009</v>
      </c>
      <c r="O1071" t="s">
        <v>19</v>
      </c>
      <c r="P1071" t="s">
        <v>19</v>
      </c>
      <c r="Q1071">
        <v>1000</v>
      </c>
      <c r="W1071">
        <v>0</v>
      </c>
      <c r="X1071">
        <v>36820162</v>
      </c>
      <c r="Y1071">
        <v>0.01</v>
      </c>
      <c r="AA1071">
        <v>734.5</v>
      </c>
      <c r="AB1071">
        <v>0</v>
      </c>
      <c r="AC1071">
        <v>0</v>
      </c>
      <c r="AD1071">
        <v>0</v>
      </c>
      <c r="AE1071">
        <v>734.5</v>
      </c>
      <c r="AF1071">
        <v>0</v>
      </c>
      <c r="AG1071">
        <v>0</v>
      </c>
      <c r="AH1071">
        <v>0</v>
      </c>
      <c r="AI1071">
        <v>1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0</v>
      </c>
      <c r="AQ1071">
        <v>0</v>
      </c>
      <c r="AR1071">
        <v>0</v>
      </c>
      <c r="AS1071" t="s">
        <v>3</v>
      </c>
      <c r="AT1071">
        <v>0.01</v>
      </c>
      <c r="AU1071" t="s">
        <v>3</v>
      </c>
      <c r="AV1071">
        <v>0</v>
      </c>
      <c r="AW1071">
        <v>2</v>
      </c>
      <c r="AX1071">
        <v>47640275</v>
      </c>
      <c r="AY1071">
        <v>1</v>
      </c>
      <c r="AZ1071">
        <v>0</v>
      </c>
      <c r="BA1071">
        <v>1065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Y1071*Source!I510</f>
        <v>1.4999999999999999E-4</v>
      </c>
      <c r="CY1071">
        <f t="shared" si="199"/>
        <v>734.5</v>
      </c>
      <c r="CZ1071">
        <f t="shared" si="200"/>
        <v>734.5</v>
      </c>
      <c r="DA1071">
        <f t="shared" si="201"/>
        <v>1</v>
      </c>
      <c r="DB1071">
        <f t="shared" si="202"/>
        <v>7.35</v>
      </c>
      <c r="DC1071">
        <f t="shared" si="203"/>
        <v>0</v>
      </c>
    </row>
    <row r="1072" spans="1:107" x14ac:dyDescent="0.2">
      <c r="A1072">
        <f>ROW(Source!A510)</f>
        <v>510</v>
      </c>
      <c r="B1072">
        <v>47636896</v>
      </c>
      <c r="C1072">
        <v>47640243</v>
      </c>
      <c r="D1072">
        <v>36807097</v>
      </c>
      <c r="E1072">
        <v>1</v>
      </c>
      <c r="F1072">
        <v>1</v>
      </c>
      <c r="G1072">
        <v>1</v>
      </c>
      <c r="H1072">
        <v>3</v>
      </c>
      <c r="I1072" t="s">
        <v>242</v>
      </c>
      <c r="J1072" t="s">
        <v>244</v>
      </c>
      <c r="K1072" t="s">
        <v>367</v>
      </c>
      <c r="L1072">
        <v>1339</v>
      </c>
      <c r="N1072">
        <v>1007</v>
      </c>
      <c r="O1072" t="s">
        <v>50</v>
      </c>
      <c r="P1072" t="s">
        <v>50</v>
      </c>
      <c r="Q1072">
        <v>1</v>
      </c>
      <c r="W1072">
        <v>0</v>
      </c>
      <c r="X1072">
        <v>1329812617</v>
      </c>
      <c r="Y1072">
        <v>101.5</v>
      </c>
      <c r="AA1072">
        <v>665</v>
      </c>
      <c r="AB1072">
        <v>0</v>
      </c>
      <c r="AC1072">
        <v>0</v>
      </c>
      <c r="AD1072">
        <v>0</v>
      </c>
      <c r="AE1072">
        <v>665</v>
      </c>
      <c r="AF1072">
        <v>0</v>
      </c>
      <c r="AG1072">
        <v>0</v>
      </c>
      <c r="AH1072">
        <v>0</v>
      </c>
      <c r="AI1072">
        <v>1</v>
      </c>
      <c r="AJ1072">
        <v>1</v>
      </c>
      <c r="AK1072">
        <v>1</v>
      </c>
      <c r="AL1072">
        <v>1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 t="s">
        <v>3</v>
      </c>
      <c r="AT1072">
        <v>101.5</v>
      </c>
      <c r="AU1072" t="s">
        <v>3</v>
      </c>
      <c r="AV1072">
        <v>0</v>
      </c>
      <c r="AW1072">
        <v>1</v>
      </c>
      <c r="AX1072">
        <v>-1</v>
      </c>
      <c r="AY1072">
        <v>0</v>
      </c>
      <c r="AZ1072">
        <v>0</v>
      </c>
      <c r="BA1072" t="s">
        <v>3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Y1072*Source!I510</f>
        <v>1.5225</v>
      </c>
      <c r="CY1072">
        <f t="shared" si="199"/>
        <v>665</v>
      </c>
      <c r="CZ1072">
        <f t="shared" si="200"/>
        <v>665</v>
      </c>
      <c r="DA1072">
        <f t="shared" si="201"/>
        <v>1</v>
      </c>
      <c r="DB1072">
        <f t="shared" si="202"/>
        <v>67497.5</v>
      </c>
      <c r="DC1072">
        <f t="shared" si="203"/>
        <v>0</v>
      </c>
    </row>
    <row r="1073" spans="1:107" x14ac:dyDescent="0.2">
      <c r="A1073">
        <f>ROW(Source!A510)</f>
        <v>510</v>
      </c>
      <c r="B1073">
        <v>47636896</v>
      </c>
      <c r="C1073">
        <v>47640243</v>
      </c>
      <c r="D1073">
        <v>36825646</v>
      </c>
      <c r="E1073">
        <v>1</v>
      </c>
      <c r="F1073">
        <v>1</v>
      </c>
      <c r="G1073">
        <v>1</v>
      </c>
      <c r="H1073">
        <v>3</v>
      </c>
      <c r="I1073" t="s">
        <v>811</v>
      </c>
      <c r="J1073" t="s">
        <v>812</v>
      </c>
      <c r="K1073" t="s">
        <v>813</v>
      </c>
      <c r="L1073">
        <v>1348</v>
      </c>
      <c r="N1073">
        <v>1009</v>
      </c>
      <c r="O1073" t="s">
        <v>19</v>
      </c>
      <c r="P1073" t="s">
        <v>19</v>
      </c>
      <c r="Q1073">
        <v>1000</v>
      </c>
      <c r="W1073">
        <v>0</v>
      </c>
      <c r="X1073">
        <v>-1396314973</v>
      </c>
      <c r="Y1073">
        <v>1.0200000000000001E-2</v>
      </c>
      <c r="AA1073">
        <v>4455.2</v>
      </c>
      <c r="AB1073">
        <v>0</v>
      </c>
      <c r="AC1073">
        <v>0</v>
      </c>
      <c r="AD1073">
        <v>0</v>
      </c>
      <c r="AE1073">
        <v>4455.2</v>
      </c>
      <c r="AF1073">
        <v>0</v>
      </c>
      <c r="AG1073">
        <v>0</v>
      </c>
      <c r="AH1073">
        <v>0</v>
      </c>
      <c r="AI1073">
        <v>1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0</v>
      </c>
      <c r="AQ1073">
        <v>0</v>
      </c>
      <c r="AR1073">
        <v>0</v>
      </c>
      <c r="AS1073" t="s">
        <v>3</v>
      </c>
      <c r="AT1073">
        <v>1.0200000000000001E-2</v>
      </c>
      <c r="AU1073" t="s">
        <v>3</v>
      </c>
      <c r="AV1073">
        <v>0</v>
      </c>
      <c r="AW1073">
        <v>2</v>
      </c>
      <c r="AX1073">
        <v>47640277</v>
      </c>
      <c r="AY1073">
        <v>1</v>
      </c>
      <c r="AZ1073">
        <v>0</v>
      </c>
      <c r="BA1073">
        <v>1067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Y1073*Source!I510</f>
        <v>1.5300000000000001E-4</v>
      </c>
      <c r="CY1073">
        <f t="shared" si="199"/>
        <v>4455.2</v>
      </c>
      <c r="CZ1073">
        <f t="shared" si="200"/>
        <v>4455.2</v>
      </c>
      <c r="DA1073">
        <f t="shared" si="201"/>
        <v>1</v>
      </c>
      <c r="DB1073">
        <f t="shared" si="202"/>
        <v>45.44</v>
      </c>
      <c r="DC1073">
        <f t="shared" si="203"/>
        <v>0</v>
      </c>
    </row>
    <row r="1074" spans="1:107" x14ac:dyDescent="0.2">
      <c r="A1074">
        <f>ROW(Source!A510)</f>
        <v>510</v>
      </c>
      <c r="B1074">
        <v>47636896</v>
      </c>
      <c r="C1074">
        <v>47640243</v>
      </c>
      <c r="D1074">
        <v>36826671</v>
      </c>
      <c r="E1074">
        <v>1</v>
      </c>
      <c r="F1074">
        <v>1</v>
      </c>
      <c r="G1074">
        <v>1</v>
      </c>
      <c r="H1074">
        <v>3</v>
      </c>
      <c r="I1074" t="s">
        <v>369</v>
      </c>
      <c r="J1074" t="s">
        <v>371</v>
      </c>
      <c r="K1074" t="s">
        <v>373</v>
      </c>
      <c r="L1074">
        <v>1348</v>
      </c>
      <c r="N1074">
        <v>1009</v>
      </c>
      <c r="O1074" t="s">
        <v>19</v>
      </c>
      <c r="P1074" t="s">
        <v>19</v>
      </c>
      <c r="Q1074">
        <v>1000</v>
      </c>
      <c r="W1074">
        <v>0</v>
      </c>
      <c r="X1074">
        <v>-1610259268</v>
      </c>
      <c r="Y1074">
        <v>0.22800000000000001</v>
      </c>
      <c r="AA1074">
        <v>5650</v>
      </c>
      <c r="AB1074">
        <v>0</v>
      </c>
      <c r="AC1074">
        <v>0</v>
      </c>
      <c r="AD1074">
        <v>0</v>
      </c>
      <c r="AE1074">
        <v>5650</v>
      </c>
      <c r="AF1074">
        <v>0</v>
      </c>
      <c r="AG1074">
        <v>0</v>
      </c>
      <c r="AH1074">
        <v>0</v>
      </c>
      <c r="AI1074">
        <v>1</v>
      </c>
      <c r="AJ1074">
        <v>1</v>
      </c>
      <c r="AK1074">
        <v>1</v>
      </c>
      <c r="AL1074">
        <v>1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 t="s">
        <v>3</v>
      </c>
      <c r="AT1074">
        <v>0.22800000000000001</v>
      </c>
      <c r="AU1074" t="s">
        <v>3</v>
      </c>
      <c r="AV1074">
        <v>0</v>
      </c>
      <c r="AW1074">
        <v>1</v>
      </c>
      <c r="AX1074">
        <v>-1</v>
      </c>
      <c r="AY1074">
        <v>0</v>
      </c>
      <c r="AZ1074">
        <v>0</v>
      </c>
      <c r="BA1074" t="s">
        <v>3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Y1074*Source!I510</f>
        <v>3.4199999999999999E-3</v>
      </c>
      <c r="CY1074">
        <f t="shared" si="199"/>
        <v>5650</v>
      </c>
      <c r="CZ1074">
        <f t="shared" si="200"/>
        <v>5650</v>
      </c>
      <c r="DA1074">
        <f t="shared" si="201"/>
        <v>1</v>
      </c>
      <c r="DB1074">
        <f t="shared" si="202"/>
        <v>1288.2</v>
      </c>
      <c r="DC1074">
        <f t="shared" si="203"/>
        <v>0</v>
      </c>
    </row>
    <row r="1075" spans="1:107" x14ac:dyDescent="0.2">
      <c r="A1075">
        <f>ROW(Source!A510)</f>
        <v>510</v>
      </c>
      <c r="B1075">
        <v>47636896</v>
      </c>
      <c r="C1075">
        <v>47640243</v>
      </c>
      <c r="D1075">
        <v>36826671</v>
      </c>
      <c r="E1075">
        <v>1</v>
      </c>
      <c r="F1075">
        <v>1</v>
      </c>
      <c r="G1075">
        <v>1</v>
      </c>
      <c r="H1075">
        <v>3</v>
      </c>
      <c r="I1075" t="s">
        <v>369</v>
      </c>
      <c r="J1075" t="s">
        <v>371</v>
      </c>
      <c r="K1075" t="s">
        <v>370</v>
      </c>
      <c r="L1075">
        <v>1348</v>
      </c>
      <c r="N1075">
        <v>1009</v>
      </c>
      <c r="O1075" t="s">
        <v>19</v>
      </c>
      <c r="P1075" t="s">
        <v>19</v>
      </c>
      <c r="Q1075">
        <v>1000</v>
      </c>
      <c r="W1075">
        <v>0</v>
      </c>
      <c r="X1075">
        <v>-1996811505</v>
      </c>
      <c r="Y1075">
        <v>7.2380000000000004</v>
      </c>
      <c r="AA1075">
        <v>5650</v>
      </c>
      <c r="AB1075">
        <v>0</v>
      </c>
      <c r="AC1075">
        <v>0</v>
      </c>
      <c r="AD1075">
        <v>0</v>
      </c>
      <c r="AE1075">
        <v>5650</v>
      </c>
      <c r="AF1075">
        <v>0</v>
      </c>
      <c r="AG1075">
        <v>0</v>
      </c>
      <c r="AH1075">
        <v>0</v>
      </c>
      <c r="AI1075">
        <v>1</v>
      </c>
      <c r="AJ1075">
        <v>1</v>
      </c>
      <c r="AK1075">
        <v>1</v>
      </c>
      <c r="AL1075">
        <v>1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 t="s">
        <v>3</v>
      </c>
      <c r="AT1075">
        <v>7.2380000000000004</v>
      </c>
      <c r="AU1075" t="s">
        <v>3</v>
      </c>
      <c r="AV1075">
        <v>0</v>
      </c>
      <c r="AW1075">
        <v>1</v>
      </c>
      <c r="AX1075">
        <v>-1</v>
      </c>
      <c r="AY1075">
        <v>0</v>
      </c>
      <c r="AZ1075">
        <v>0</v>
      </c>
      <c r="BA1075" t="s">
        <v>3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Y1075*Source!I510</f>
        <v>0.10857</v>
      </c>
      <c r="CY1075">
        <f t="shared" si="199"/>
        <v>5650</v>
      </c>
      <c r="CZ1075">
        <f t="shared" si="200"/>
        <v>5650</v>
      </c>
      <c r="DA1075">
        <f t="shared" si="201"/>
        <v>1</v>
      </c>
      <c r="DB1075">
        <f t="shared" si="202"/>
        <v>40894.699999999997</v>
      </c>
      <c r="DC1075">
        <f t="shared" si="203"/>
        <v>0</v>
      </c>
    </row>
    <row r="1076" spans="1:107" x14ac:dyDescent="0.2">
      <c r="A1076">
        <f>ROW(Source!A510)</f>
        <v>510</v>
      </c>
      <c r="B1076">
        <v>47636896</v>
      </c>
      <c r="C1076">
        <v>47640243</v>
      </c>
      <c r="D1076">
        <v>36830509</v>
      </c>
      <c r="E1076">
        <v>1</v>
      </c>
      <c r="F1076">
        <v>1</v>
      </c>
      <c r="G1076">
        <v>1</v>
      </c>
      <c r="H1076">
        <v>3</v>
      </c>
      <c r="I1076" t="s">
        <v>996</v>
      </c>
      <c r="J1076" t="s">
        <v>997</v>
      </c>
      <c r="K1076" t="s">
        <v>998</v>
      </c>
      <c r="L1076">
        <v>1339</v>
      </c>
      <c r="N1076">
        <v>1007</v>
      </c>
      <c r="O1076" t="s">
        <v>50</v>
      </c>
      <c r="P1076" t="s">
        <v>50</v>
      </c>
      <c r="Q1076">
        <v>1</v>
      </c>
      <c r="W1076">
        <v>0</v>
      </c>
      <c r="X1076">
        <v>-709960560</v>
      </c>
      <c r="Y1076">
        <v>0.04</v>
      </c>
      <c r="AA1076">
        <v>1056</v>
      </c>
      <c r="AB1076">
        <v>0</v>
      </c>
      <c r="AC1076">
        <v>0</v>
      </c>
      <c r="AD1076">
        <v>0</v>
      </c>
      <c r="AE1076">
        <v>1056</v>
      </c>
      <c r="AF1076">
        <v>0</v>
      </c>
      <c r="AG1076">
        <v>0</v>
      </c>
      <c r="AH1076">
        <v>0</v>
      </c>
      <c r="AI1076">
        <v>1</v>
      </c>
      <c r="AJ1076">
        <v>1</v>
      </c>
      <c r="AK1076">
        <v>1</v>
      </c>
      <c r="AL1076">
        <v>1</v>
      </c>
      <c r="AN1076">
        <v>0</v>
      </c>
      <c r="AO1076">
        <v>1</v>
      </c>
      <c r="AP1076">
        <v>0</v>
      </c>
      <c r="AQ1076">
        <v>0</v>
      </c>
      <c r="AR1076">
        <v>0</v>
      </c>
      <c r="AS1076" t="s">
        <v>3</v>
      </c>
      <c r="AT1076">
        <v>0.04</v>
      </c>
      <c r="AU1076" t="s">
        <v>3</v>
      </c>
      <c r="AV1076">
        <v>0</v>
      </c>
      <c r="AW1076">
        <v>2</v>
      </c>
      <c r="AX1076">
        <v>47640279</v>
      </c>
      <c r="AY1076">
        <v>1</v>
      </c>
      <c r="AZ1076">
        <v>0</v>
      </c>
      <c r="BA1076">
        <v>1069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Y1076*Source!I510</f>
        <v>5.9999999999999995E-4</v>
      </c>
      <c r="CY1076">
        <f t="shared" si="199"/>
        <v>1056</v>
      </c>
      <c r="CZ1076">
        <f t="shared" si="200"/>
        <v>1056</v>
      </c>
      <c r="DA1076">
        <f t="shared" si="201"/>
        <v>1</v>
      </c>
      <c r="DB1076">
        <f t="shared" si="202"/>
        <v>42.24</v>
      </c>
      <c r="DC1076">
        <f t="shared" si="203"/>
        <v>0</v>
      </c>
    </row>
    <row r="1077" spans="1:107" x14ac:dyDescent="0.2">
      <c r="A1077">
        <f>ROW(Source!A510)</f>
        <v>510</v>
      </c>
      <c r="B1077">
        <v>47636896</v>
      </c>
      <c r="C1077">
        <v>47640243</v>
      </c>
      <c r="D1077">
        <v>36831734</v>
      </c>
      <c r="E1077">
        <v>1</v>
      </c>
      <c r="F1077">
        <v>1</v>
      </c>
      <c r="G1077">
        <v>1</v>
      </c>
      <c r="H1077">
        <v>3</v>
      </c>
      <c r="I1077" t="s">
        <v>999</v>
      </c>
      <c r="J1077" t="s">
        <v>1000</v>
      </c>
      <c r="K1077" t="s">
        <v>1001</v>
      </c>
      <c r="L1077">
        <v>1327</v>
      </c>
      <c r="N1077">
        <v>1005</v>
      </c>
      <c r="O1077" t="s">
        <v>399</v>
      </c>
      <c r="P1077" t="s">
        <v>399</v>
      </c>
      <c r="Q1077">
        <v>1</v>
      </c>
      <c r="W1077">
        <v>0</v>
      </c>
      <c r="X1077">
        <v>-2064955635</v>
      </c>
      <c r="Y1077">
        <v>3.6</v>
      </c>
      <c r="AA1077">
        <v>57.63</v>
      </c>
      <c r="AB1077">
        <v>0</v>
      </c>
      <c r="AC1077">
        <v>0</v>
      </c>
      <c r="AD1077">
        <v>0</v>
      </c>
      <c r="AE1077">
        <v>57.63</v>
      </c>
      <c r="AF1077">
        <v>0</v>
      </c>
      <c r="AG1077">
        <v>0</v>
      </c>
      <c r="AH1077">
        <v>0</v>
      </c>
      <c r="AI1077">
        <v>1</v>
      </c>
      <c r="AJ1077">
        <v>1</v>
      </c>
      <c r="AK1077">
        <v>1</v>
      </c>
      <c r="AL1077">
        <v>1</v>
      </c>
      <c r="AN1077">
        <v>0</v>
      </c>
      <c r="AO1077">
        <v>1</v>
      </c>
      <c r="AP1077">
        <v>0</v>
      </c>
      <c r="AQ1077">
        <v>0</v>
      </c>
      <c r="AR1077">
        <v>0</v>
      </c>
      <c r="AS1077" t="s">
        <v>3</v>
      </c>
      <c r="AT1077">
        <v>3.6</v>
      </c>
      <c r="AU1077" t="s">
        <v>3</v>
      </c>
      <c r="AV1077">
        <v>0</v>
      </c>
      <c r="AW1077">
        <v>2</v>
      </c>
      <c r="AX1077">
        <v>47640280</v>
      </c>
      <c r="AY1077">
        <v>1</v>
      </c>
      <c r="AZ1077">
        <v>0</v>
      </c>
      <c r="BA1077">
        <v>1070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Y1077*Source!I510</f>
        <v>5.3999999999999999E-2</v>
      </c>
      <c r="CY1077">
        <f t="shared" si="199"/>
        <v>57.63</v>
      </c>
      <c r="CZ1077">
        <f t="shared" si="200"/>
        <v>57.63</v>
      </c>
      <c r="DA1077">
        <f t="shared" si="201"/>
        <v>1</v>
      </c>
      <c r="DB1077">
        <f t="shared" si="202"/>
        <v>207.47</v>
      </c>
      <c r="DC1077">
        <f t="shared" si="203"/>
        <v>0</v>
      </c>
    </row>
    <row r="1078" spans="1:107" x14ac:dyDescent="0.2">
      <c r="A1078">
        <f>ROW(Source!A511)</f>
        <v>511</v>
      </c>
      <c r="B1078">
        <v>47641669</v>
      </c>
      <c r="C1078">
        <v>47640243</v>
      </c>
      <c r="D1078">
        <v>37065248</v>
      </c>
      <c r="E1078">
        <v>1</v>
      </c>
      <c r="F1078">
        <v>1</v>
      </c>
      <c r="G1078">
        <v>1</v>
      </c>
      <c r="H1078">
        <v>1</v>
      </c>
      <c r="I1078" t="s">
        <v>768</v>
      </c>
      <c r="J1078" t="s">
        <v>3</v>
      </c>
      <c r="K1078" t="s">
        <v>769</v>
      </c>
      <c r="L1078">
        <v>1191</v>
      </c>
      <c r="N1078">
        <v>1013</v>
      </c>
      <c r="O1078" t="s">
        <v>770</v>
      </c>
      <c r="P1078" t="s">
        <v>770</v>
      </c>
      <c r="Q1078">
        <v>1</v>
      </c>
      <c r="W1078">
        <v>0</v>
      </c>
      <c r="X1078">
        <v>-400197608</v>
      </c>
      <c r="Y1078">
        <v>291.82284999999996</v>
      </c>
      <c r="AA1078">
        <v>0</v>
      </c>
      <c r="AB1078">
        <v>0</v>
      </c>
      <c r="AC1078">
        <v>0</v>
      </c>
      <c r="AD1078">
        <v>8.5299999999999994</v>
      </c>
      <c r="AE1078">
        <v>0</v>
      </c>
      <c r="AF1078">
        <v>0</v>
      </c>
      <c r="AG1078">
        <v>0</v>
      </c>
      <c r="AH1078">
        <v>8.5299999999999994</v>
      </c>
      <c r="AI1078">
        <v>1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1</v>
      </c>
      <c r="AQ1078">
        <v>0</v>
      </c>
      <c r="AR1078">
        <v>0</v>
      </c>
      <c r="AS1078" t="s">
        <v>3</v>
      </c>
      <c r="AT1078">
        <v>220.66</v>
      </c>
      <c r="AU1078" t="s">
        <v>196</v>
      </c>
      <c r="AV1078">
        <v>1</v>
      </c>
      <c r="AW1078">
        <v>2</v>
      </c>
      <c r="AX1078">
        <v>47640263</v>
      </c>
      <c r="AY1078">
        <v>1</v>
      </c>
      <c r="AZ1078">
        <v>0</v>
      </c>
      <c r="BA1078">
        <v>1071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Y1078*Source!I511</f>
        <v>4.3773427499999995</v>
      </c>
      <c r="CY1078">
        <f>AD1078</f>
        <v>8.5299999999999994</v>
      </c>
      <c r="CZ1078">
        <f>AH1078</f>
        <v>8.5299999999999994</v>
      </c>
      <c r="DA1078">
        <f>AL1078</f>
        <v>1</v>
      </c>
      <c r="DB1078">
        <f>ROUND(((ROUND(AT1078*CZ1078,2)*1.15)*1.15),6)</f>
        <v>2489.2491749999999</v>
      </c>
      <c r="DC1078">
        <f>ROUND(((ROUND(AT1078*AG1078,2)*1.15)*1.15),6)</f>
        <v>0</v>
      </c>
    </row>
    <row r="1079" spans="1:107" x14ac:dyDescent="0.2">
      <c r="A1079">
        <f>ROW(Source!A511)</f>
        <v>511</v>
      </c>
      <c r="B1079">
        <v>47641669</v>
      </c>
      <c r="C1079">
        <v>47640243</v>
      </c>
      <c r="D1079">
        <v>37064876</v>
      </c>
      <c r="E1079">
        <v>1</v>
      </c>
      <c r="F1079">
        <v>1</v>
      </c>
      <c r="G1079">
        <v>1</v>
      </c>
      <c r="H1079">
        <v>1</v>
      </c>
      <c r="I1079" t="s">
        <v>771</v>
      </c>
      <c r="J1079" t="s">
        <v>3</v>
      </c>
      <c r="K1079" t="s">
        <v>772</v>
      </c>
      <c r="L1079">
        <v>1191</v>
      </c>
      <c r="N1079">
        <v>1013</v>
      </c>
      <c r="O1079" t="s">
        <v>770</v>
      </c>
      <c r="P1079" t="s">
        <v>770</v>
      </c>
      <c r="Q1079">
        <v>1</v>
      </c>
      <c r="W1079">
        <v>0</v>
      </c>
      <c r="X1079">
        <v>-1417349443</v>
      </c>
      <c r="Y1079">
        <v>28.78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1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0</v>
      </c>
      <c r="AQ1079">
        <v>0</v>
      </c>
      <c r="AR1079">
        <v>0</v>
      </c>
      <c r="AS1079" t="s">
        <v>3</v>
      </c>
      <c r="AT1079">
        <v>28.78</v>
      </c>
      <c r="AU1079" t="s">
        <v>3</v>
      </c>
      <c r="AV1079">
        <v>2</v>
      </c>
      <c r="AW1079">
        <v>2</v>
      </c>
      <c r="AX1079">
        <v>47640264</v>
      </c>
      <c r="AY1079">
        <v>1</v>
      </c>
      <c r="AZ1079">
        <v>2048</v>
      </c>
      <c r="BA1079">
        <v>1072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Y1079*Source!I511</f>
        <v>0.43170000000000003</v>
      </c>
      <c r="CY1079">
        <f>AD1079</f>
        <v>0</v>
      </c>
      <c r="CZ1079">
        <f>AH1079</f>
        <v>0</v>
      </c>
      <c r="DA1079">
        <f>AL1079</f>
        <v>1</v>
      </c>
      <c r="DB1079">
        <f>ROUND(ROUND(AT1079*CZ1079,2),6)</f>
        <v>0</v>
      </c>
      <c r="DC1079">
        <f>ROUND(ROUND(AT1079*AG1079,2),6)</f>
        <v>0</v>
      </c>
    </row>
    <row r="1080" spans="1:107" x14ac:dyDescent="0.2">
      <c r="A1080">
        <f>ROW(Source!A511)</f>
        <v>511</v>
      </c>
      <c r="B1080">
        <v>47641669</v>
      </c>
      <c r="C1080">
        <v>47640243</v>
      </c>
      <c r="D1080">
        <v>36882057</v>
      </c>
      <c r="E1080">
        <v>1</v>
      </c>
      <c r="F1080">
        <v>1</v>
      </c>
      <c r="G1080">
        <v>1</v>
      </c>
      <c r="H1080">
        <v>2</v>
      </c>
      <c r="I1080" t="s">
        <v>825</v>
      </c>
      <c r="J1080" t="s">
        <v>826</v>
      </c>
      <c r="K1080" t="s">
        <v>827</v>
      </c>
      <c r="L1080">
        <v>1368</v>
      </c>
      <c r="N1080">
        <v>1011</v>
      </c>
      <c r="O1080" t="s">
        <v>776</v>
      </c>
      <c r="P1080" t="s">
        <v>776</v>
      </c>
      <c r="Q1080">
        <v>1</v>
      </c>
      <c r="W1080">
        <v>0</v>
      </c>
      <c r="X1080">
        <v>-1460065968</v>
      </c>
      <c r="Y1080">
        <v>37.46125</v>
      </c>
      <c r="AA1080">
        <v>0</v>
      </c>
      <c r="AB1080">
        <v>86.4</v>
      </c>
      <c r="AC1080">
        <v>13.5</v>
      </c>
      <c r="AD1080">
        <v>0</v>
      </c>
      <c r="AE1080">
        <v>0</v>
      </c>
      <c r="AF1080">
        <v>86.4</v>
      </c>
      <c r="AG1080">
        <v>13.5</v>
      </c>
      <c r="AH1080">
        <v>0</v>
      </c>
      <c r="AI1080">
        <v>1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1</v>
      </c>
      <c r="AQ1080">
        <v>0</v>
      </c>
      <c r="AR1080">
        <v>0</v>
      </c>
      <c r="AS1080" t="s">
        <v>3</v>
      </c>
      <c r="AT1080">
        <v>26.06</v>
      </c>
      <c r="AU1080" t="s">
        <v>348</v>
      </c>
      <c r="AV1080">
        <v>0</v>
      </c>
      <c r="AW1080">
        <v>2</v>
      </c>
      <c r="AX1080">
        <v>47640265</v>
      </c>
      <c r="AY1080">
        <v>1</v>
      </c>
      <c r="AZ1080">
        <v>0</v>
      </c>
      <c r="BA1080">
        <v>1073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Y1080*Source!I511</f>
        <v>0.56191875000000002</v>
      </c>
      <c r="CY1080">
        <f t="shared" ref="CY1080:CY1085" si="204">AB1080</f>
        <v>86.4</v>
      </c>
      <c r="CZ1080">
        <f t="shared" ref="CZ1080:CZ1085" si="205">AF1080</f>
        <v>86.4</v>
      </c>
      <c r="DA1080">
        <f t="shared" ref="DA1080:DA1085" si="206">AJ1080</f>
        <v>1</v>
      </c>
      <c r="DB1080">
        <f t="shared" ref="DB1080:DB1085" si="207">ROUND(((ROUND(AT1080*CZ1080,2)*1.15)*1.25),6)</f>
        <v>3236.6462499999998</v>
      </c>
      <c r="DC1080">
        <f t="shared" ref="DC1080:DC1085" si="208">ROUND(((ROUND(AT1080*AG1080,2)*1.15)*1.25),6)</f>
        <v>505.72687500000001</v>
      </c>
    </row>
    <row r="1081" spans="1:107" x14ac:dyDescent="0.2">
      <c r="A1081">
        <f>ROW(Source!A511)</f>
        <v>511</v>
      </c>
      <c r="B1081">
        <v>47641669</v>
      </c>
      <c r="C1081">
        <v>47640243</v>
      </c>
      <c r="D1081">
        <v>36882159</v>
      </c>
      <c r="E1081">
        <v>1</v>
      </c>
      <c r="F1081">
        <v>1</v>
      </c>
      <c r="G1081">
        <v>1</v>
      </c>
      <c r="H1081">
        <v>2</v>
      </c>
      <c r="I1081" t="s">
        <v>773</v>
      </c>
      <c r="J1081" t="s">
        <v>774</v>
      </c>
      <c r="K1081" t="s">
        <v>775</v>
      </c>
      <c r="L1081">
        <v>1368</v>
      </c>
      <c r="N1081">
        <v>1011</v>
      </c>
      <c r="O1081" t="s">
        <v>776</v>
      </c>
      <c r="P1081" t="s">
        <v>776</v>
      </c>
      <c r="Q1081">
        <v>1</v>
      </c>
      <c r="W1081">
        <v>0</v>
      </c>
      <c r="X1081">
        <v>-1718674368</v>
      </c>
      <c r="Y1081">
        <v>1.4087499999999999</v>
      </c>
      <c r="AA1081">
        <v>0</v>
      </c>
      <c r="AB1081">
        <v>111.99</v>
      </c>
      <c r="AC1081">
        <v>13.5</v>
      </c>
      <c r="AD1081">
        <v>0</v>
      </c>
      <c r="AE1081">
        <v>0</v>
      </c>
      <c r="AF1081">
        <v>111.99</v>
      </c>
      <c r="AG1081">
        <v>13.5</v>
      </c>
      <c r="AH1081">
        <v>0</v>
      </c>
      <c r="AI1081">
        <v>1</v>
      </c>
      <c r="AJ1081">
        <v>1</v>
      </c>
      <c r="AK1081">
        <v>1</v>
      </c>
      <c r="AL1081">
        <v>1</v>
      </c>
      <c r="AN1081">
        <v>0</v>
      </c>
      <c r="AO1081">
        <v>1</v>
      </c>
      <c r="AP1081">
        <v>1</v>
      </c>
      <c r="AQ1081">
        <v>0</v>
      </c>
      <c r="AR1081">
        <v>0</v>
      </c>
      <c r="AS1081" t="s">
        <v>3</v>
      </c>
      <c r="AT1081">
        <v>0.98</v>
      </c>
      <c r="AU1081" t="s">
        <v>348</v>
      </c>
      <c r="AV1081">
        <v>0</v>
      </c>
      <c r="AW1081">
        <v>2</v>
      </c>
      <c r="AX1081">
        <v>47640266</v>
      </c>
      <c r="AY1081">
        <v>1</v>
      </c>
      <c r="AZ1081">
        <v>0</v>
      </c>
      <c r="BA1081">
        <v>1074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Y1081*Source!I511</f>
        <v>2.1131249999999997E-2</v>
      </c>
      <c r="CY1081">
        <f t="shared" si="204"/>
        <v>111.99</v>
      </c>
      <c r="CZ1081">
        <f t="shared" si="205"/>
        <v>111.99</v>
      </c>
      <c r="DA1081">
        <f t="shared" si="206"/>
        <v>1</v>
      </c>
      <c r="DB1081">
        <f t="shared" si="207"/>
        <v>157.765625</v>
      </c>
      <c r="DC1081">
        <f t="shared" si="208"/>
        <v>19.018125000000001</v>
      </c>
    </row>
    <row r="1082" spans="1:107" x14ac:dyDescent="0.2">
      <c r="A1082">
        <f>ROW(Source!A511)</f>
        <v>511</v>
      </c>
      <c r="B1082">
        <v>47641669</v>
      </c>
      <c r="C1082">
        <v>47640243</v>
      </c>
      <c r="D1082">
        <v>36882383</v>
      </c>
      <c r="E1082">
        <v>1</v>
      </c>
      <c r="F1082">
        <v>1</v>
      </c>
      <c r="G1082">
        <v>1</v>
      </c>
      <c r="H1082">
        <v>2</v>
      </c>
      <c r="I1082" t="s">
        <v>944</v>
      </c>
      <c r="J1082" t="s">
        <v>945</v>
      </c>
      <c r="K1082" t="s">
        <v>946</v>
      </c>
      <c r="L1082">
        <v>1368</v>
      </c>
      <c r="N1082">
        <v>1011</v>
      </c>
      <c r="O1082" t="s">
        <v>776</v>
      </c>
      <c r="P1082" t="s">
        <v>776</v>
      </c>
      <c r="Q1082">
        <v>1</v>
      </c>
      <c r="W1082">
        <v>0</v>
      </c>
      <c r="X1082">
        <v>-665367104</v>
      </c>
      <c r="Y1082">
        <v>0.388125</v>
      </c>
      <c r="AA1082">
        <v>0</v>
      </c>
      <c r="AB1082">
        <v>89.99</v>
      </c>
      <c r="AC1082">
        <v>10.06</v>
      </c>
      <c r="AD1082">
        <v>0</v>
      </c>
      <c r="AE1082">
        <v>0</v>
      </c>
      <c r="AF1082">
        <v>89.99</v>
      </c>
      <c r="AG1082">
        <v>10.06</v>
      </c>
      <c r="AH1082">
        <v>0</v>
      </c>
      <c r="AI1082">
        <v>1</v>
      </c>
      <c r="AJ1082">
        <v>1</v>
      </c>
      <c r="AK1082">
        <v>1</v>
      </c>
      <c r="AL1082">
        <v>1</v>
      </c>
      <c r="AN1082">
        <v>0</v>
      </c>
      <c r="AO1082">
        <v>1</v>
      </c>
      <c r="AP1082">
        <v>1</v>
      </c>
      <c r="AQ1082">
        <v>0</v>
      </c>
      <c r="AR1082">
        <v>0</v>
      </c>
      <c r="AS1082" t="s">
        <v>3</v>
      </c>
      <c r="AT1082">
        <v>0.27</v>
      </c>
      <c r="AU1082" t="s">
        <v>348</v>
      </c>
      <c r="AV1082">
        <v>0</v>
      </c>
      <c r="AW1082">
        <v>2</v>
      </c>
      <c r="AX1082">
        <v>47640267</v>
      </c>
      <c r="AY1082">
        <v>1</v>
      </c>
      <c r="AZ1082">
        <v>0</v>
      </c>
      <c r="BA1082">
        <v>1075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Y1082*Source!I511</f>
        <v>5.8218749999999998E-3</v>
      </c>
      <c r="CY1082">
        <f t="shared" si="204"/>
        <v>89.99</v>
      </c>
      <c r="CZ1082">
        <f t="shared" si="205"/>
        <v>89.99</v>
      </c>
      <c r="DA1082">
        <f t="shared" si="206"/>
        <v>1</v>
      </c>
      <c r="DB1082">
        <f t="shared" si="207"/>
        <v>34.931249999999999</v>
      </c>
      <c r="DC1082">
        <f t="shared" si="208"/>
        <v>3.91</v>
      </c>
    </row>
    <row r="1083" spans="1:107" x14ac:dyDescent="0.2">
      <c r="A1083">
        <f>ROW(Source!A511)</f>
        <v>511</v>
      </c>
      <c r="B1083">
        <v>47641669</v>
      </c>
      <c r="C1083">
        <v>47640243</v>
      </c>
      <c r="D1083">
        <v>36882567</v>
      </c>
      <c r="E1083">
        <v>1</v>
      </c>
      <c r="F1083">
        <v>1</v>
      </c>
      <c r="G1083">
        <v>1</v>
      </c>
      <c r="H1083">
        <v>2</v>
      </c>
      <c r="I1083" t="s">
        <v>969</v>
      </c>
      <c r="J1083" t="s">
        <v>970</v>
      </c>
      <c r="K1083" t="s">
        <v>971</v>
      </c>
      <c r="L1083">
        <v>1368</v>
      </c>
      <c r="N1083">
        <v>1011</v>
      </c>
      <c r="O1083" t="s">
        <v>776</v>
      </c>
      <c r="P1083" t="s">
        <v>776</v>
      </c>
      <c r="Q1083">
        <v>1</v>
      </c>
      <c r="W1083">
        <v>0</v>
      </c>
      <c r="X1083">
        <v>2014125784</v>
      </c>
      <c r="Y1083">
        <v>15.395624999999999</v>
      </c>
      <c r="AA1083">
        <v>0</v>
      </c>
      <c r="AB1083">
        <v>1.9</v>
      </c>
      <c r="AC1083">
        <v>0</v>
      </c>
      <c r="AD1083">
        <v>0</v>
      </c>
      <c r="AE1083">
        <v>0</v>
      </c>
      <c r="AF1083">
        <v>1.9</v>
      </c>
      <c r="AG1083">
        <v>0</v>
      </c>
      <c r="AH1083">
        <v>0</v>
      </c>
      <c r="AI1083">
        <v>1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1</v>
      </c>
      <c r="AQ1083">
        <v>0</v>
      </c>
      <c r="AR1083">
        <v>0</v>
      </c>
      <c r="AS1083" t="s">
        <v>3</v>
      </c>
      <c r="AT1083">
        <v>10.71</v>
      </c>
      <c r="AU1083" t="s">
        <v>348</v>
      </c>
      <c r="AV1083">
        <v>0</v>
      </c>
      <c r="AW1083">
        <v>2</v>
      </c>
      <c r="AX1083">
        <v>47640268</v>
      </c>
      <c r="AY1083">
        <v>1</v>
      </c>
      <c r="AZ1083">
        <v>0</v>
      </c>
      <c r="BA1083">
        <v>1076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Y1083*Source!I511</f>
        <v>0.23093437499999997</v>
      </c>
      <c r="CY1083">
        <f t="shared" si="204"/>
        <v>1.9</v>
      </c>
      <c r="CZ1083">
        <f t="shared" si="205"/>
        <v>1.9</v>
      </c>
      <c r="DA1083">
        <f t="shared" si="206"/>
        <v>1</v>
      </c>
      <c r="DB1083">
        <f t="shared" si="207"/>
        <v>29.253125000000001</v>
      </c>
      <c r="DC1083">
        <f t="shared" si="208"/>
        <v>0</v>
      </c>
    </row>
    <row r="1084" spans="1:107" x14ac:dyDescent="0.2">
      <c r="A1084">
        <f>ROW(Source!A511)</f>
        <v>511</v>
      </c>
      <c r="B1084">
        <v>47641669</v>
      </c>
      <c r="C1084">
        <v>47640243</v>
      </c>
      <c r="D1084">
        <v>36883554</v>
      </c>
      <c r="E1084">
        <v>1</v>
      </c>
      <c r="F1084">
        <v>1</v>
      </c>
      <c r="G1084">
        <v>1</v>
      </c>
      <c r="H1084">
        <v>2</v>
      </c>
      <c r="I1084" t="s">
        <v>780</v>
      </c>
      <c r="J1084" t="s">
        <v>781</v>
      </c>
      <c r="K1084" t="s">
        <v>782</v>
      </c>
      <c r="L1084">
        <v>1368</v>
      </c>
      <c r="N1084">
        <v>1011</v>
      </c>
      <c r="O1084" t="s">
        <v>776</v>
      </c>
      <c r="P1084" t="s">
        <v>776</v>
      </c>
      <c r="Q1084">
        <v>1</v>
      </c>
      <c r="W1084">
        <v>0</v>
      </c>
      <c r="X1084">
        <v>1372534845</v>
      </c>
      <c r="Y1084">
        <v>2.1131249999999997</v>
      </c>
      <c r="AA1084">
        <v>0</v>
      </c>
      <c r="AB1084">
        <v>65.709999999999994</v>
      </c>
      <c r="AC1084">
        <v>11.6</v>
      </c>
      <c r="AD1084">
        <v>0</v>
      </c>
      <c r="AE1084">
        <v>0</v>
      </c>
      <c r="AF1084">
        <v>65.709999999999994</v>
      </c>
      <c r="AG1084">
        <v>11.6</v>
      </c>
      <c r="AH1084">
        <v>0</v>
      </c>
      <c r="AI1084">
        <v>1</v>
      </c>
      <c r="AJ1084">
        <v>1</v>
      </c>
      <c r="AK1084">
        <v>1</v>
      </c>
      <c r="AL1084">
        <v>1</v>
      </c>
      <c r="AN1084">
        <v>0</v>
      </c>
      <c r="AO1084">
        <v>1</v>
      </c>
      <c r="AP1084">
        <v>1</v>
      </c>
      <c r="AQ1084">
        <v>0</v>
      </c>
      <c r="AR1084">
        <v>0</v>
      </c>
      <c r="AS1084" t="s">
        <v>3</v>
      </c>
      <c r="AT1084">
        <v>1.47</v>
      </c>
      <c r="AU1084" t="s">
        <v>348</v>
      </c>
      <c r="AV1084">
        <v>0</v>
      </c>
      <c r="AW1084">
        <v>2</v>
      </c>
      <c r="AX1084">
        <v>47640269</v>
      </c>
      <c r="AY1084">
        <v>1</v>
      </c>
      <c r="AZ1084">
        <v>0</v>
      </c>
      <c r="BA1084">
        <v>1077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Y1084*Source!I511</f>
        <v>3.1696874999999992E-2</v>
      </c>
      <c r="CY1084">
        <f t="shared" si="204"/>
        <v>65.709999999999994</v>
      </c>
      <c r="CZ1084">
        <f t="shared" si="205"/>
        <v>65.709999999999994</v>
      </c>
      <c r="DA1084">
        <f t="shared" si="206"/>
        <v>1</v>
      </c>
      <c r="DB1084">
        <f t="shared" si="207"/>
        <v>138.84812500000001</v>
      </c>
      <c r="DC1084">
        <f t="shared" si="208"/>
        <v>24.509374999999999</v>
      </c>
    </row>
    <row r="1085" spans="1:107" x14ac:dyDescent="0.2">
      <c r="A1085">
        <f>ROW(Source!A511)</f>
        <v>511</v>
      </c>
      <c r="B1085">
        <v>47641669</v>
      </c>
      <c r="C1085">
        <v>47640243</v>
      </c>
      <c r="D1085">
        <v>36883858</v>
      </c>
      <c r="E1085">
        <v>1</v>
      </c>
      <c r="F1085">
        <v>1</v>
      </c>
      <c r="G1085">
        <v>1</v>
      </c>
      <c r="H1085">
        <v>2</v>
      </c>
      <c r="I1085" t="s">
        <v>828</v>
      </c>
      <c r="J1085" t="s">
        <v>829</v>
      </c>
      <c r="K1085" t="s">
        <v>830</v>
      </c>
      <c r="L1085">
        <v>1368</v>
      </c>
      <c r="N1085">
        <v>1011</v>
      </c>
      <c r="O1085" t="s">
        <v>776</v>
      </c>
      <c r="P1085" t="s">
        <v>776</v>
      </c>
      <c r="Q1085">
        <v>1</v>
      </c>
      <c r="W1085">
        <v>0</v>
      </c>
      <c r="X1085">
        <v>-353815937</v>
      </c>
      <c r="Y1085">
        <v>6.1812499999999995</v>
      </c>
      <c r="AA1085">
        <v>0</v>
      </c>
      <c r="AB1085">
        <v>8.1</v>
      </c>
      <c r="AC1085">
        <v>0</v>
      </c>
      <c r="AD1085">
        <v>0</v>
      </c>
      <c r="AE1085">
        <v>0</v>
      </c>
      <c r="AF1085">
        <v>8.1</v>
      </c>
      <c r="AG1085">
        <v>0</v>
      </c>
      <c r="AH1085">
        <v>0</v>
      </c>
      <c r="AI1085">
        <v>1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1</v>
      </c>
      <c r="AQ1085">
        <v>0</v>
      </c>
      <c r="AR1085">
        <v>0</v>
      </c>
      <c r="AS1085" t="s">
        <v>3</v>
      </c>
      <c r="AT1085">
        <v>4.3</v>
      </c>
      <c r="AU1085" t="s">
        <v>348</v>
      </c>
      <c r="AV1085">
        <v>0</v>
      </c>
      <c r="AW1085">
        <v>2</v>
      </c>
      <c r="AX1085">
        <v>47640270</v>
      </c>
      <c r="AY1085">
        <v>1</v>
      </c>
      <c r="AZ1085">
        <v>0</v>
      </c>
      <c r="BA1085">
        <v>1078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Y1085*Source!I511</f>
        <v>9.2718749999999989E-2</v>
      </c>
      <c r="CY1085">
        <f t="shared" si="204"/>
        <v>8.1</v>
      </c>
      <c r="CZ1085">
        <f t="shared" si="205"/>
        <v>8.1</v>
      </c>
      <c r="DA1085">
        <f t="shared" si="206"/>
        <v>1</v>
      </c>
      <c r="DB1085">
        <f t="shared" si="207"/>
        <v>50.068125000000002</v>
      </c>
      <c r="DC1085">
        <f t="shared" si="208"/>
        <v>0</v>
      </c>
    </row>
    <row r="1086" spans="1:107" x14ac:dyDescent="0.2">
      <c r="A1086">
        <f>ROW(Source!A511)</f>
        <v>511</v>
      </c>
      <c r="B1086">
        <v>47641669</v>
      </c>
      <c r="C1086">
        <v>47640243</v>
      </c>
      <c r="D1086">
        <v>36801792</v>
      </c>
      <c r="E1086">
        <v>1</v>
      </c>
      <c r="F1086">
        <v>1</v>
      </c>
      <c r="G1086">
        <v>1</v>
      </c>
      <c r="H1086">
        <v>3</v>
      </c>
      <c r="I1086" t="s">
        <v>981</v>
      </c>
      <c r="J1086" t="s">
        <v>982</v>
      </c>
      <c r="K1086" t="s">
        <v>983</v>
      </c>
      <c r="L1086">
        <v>1339</v>
      </c>
      <c r="N1086">
        <v>1007</v>
      </c>
      <c r="O1086" t="s">
        <v>50</v>
      </c>
      <c r="P1086" t="s">
        <v>50</v>
      </c>
      <c r="Q1086">
        <v>1</v>
      </c>
      <c r="W1086">
        <v>0</v>
      </c>
      <c r="X1086">
        <v>-1660354250</v>
      </c>
      <c r="Y1086">
        <v>0.73</v>
      </c>
      <c r="AA1086">
        <v>2.44</v>
      </c>
      <c r="AB1086">
        <v>0</v>
      </c>
      <c r="AC1086">
        <v>0</v>
      </c>
      <c r="AD1086">
        <v>0</v>
      </c>
      <c r="AE1086">
        <v>2.44</v>
      </c>
      <c r="AF1086">
        <v>0</v>
      </c>
      <c r="AG1086">
        <v>0</v>
      </c>
      <c r="AH1086">
        <v>0</v>
      </c>
      <c r="AI1086">
        <v>1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0</v>
      </c>
      <c r="AQ1086">
        <v>0</v>
      </c>
      <c r="AR1086">
        <v>0</v>
      </c>
      <c r="AS1086" t="s">
        <v>3</v>
      </c>
      <c r="AT1086">
        <v>0.73</v>
      </c>
      <c r="AU1086" t="s">
        <v>3</v>
      </c>
      <c r="AV1086">
        <v>0</v>
      </c>
      <c r="AW1086">
        <v>2</v>
      </c>
      <c r="AX1086">
        <v>47640271</v>
      </c>
      <c r="AY1086">
        <v>1</v>
      </c>
      <c r="AZ1086">
        <v>0</v>
      </c>
      <c r="BA1086">
        <v>1079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Y1086*Source!I511</f>
        <v>1.095E-2</v>
      </c>
      <c r="CY1086">
        <f t="shared" ref="CY1086:CY1096" si="209">AA1086</f>
        <v>2.44</v>
      </c>
      <c r="CZ1086">
        <f t="shared" ref="CZ1086:CZ1096" si="210">AE1086</f>
        <v>2.44</v>
      </c>
      <c r="DA1086">
        <f t="shared" ref="DA1086:DA1096" si="211">AI1086</f>
        <v>1</v>
      </c>
      <c r="DB1086">
        <f t="shared" ref="DB1086:DB1096" si="212">ROUND(ROUND(AT1086*CZ1086,2),6)</f>
        <v>1.78</v>
      </c>
      <c r="DC1086">
        <f t="shared" ref="DC1086:DC1096" si="213">ROUND(ROUND(AT1086*AG1086,2),6)</f>
        <v>0</v>
      </c>
    </row>
    <row r="1087" spans="1:107" x14ac:dyDescent="0.2">
      <c r="A1087">
        <f>ROW(Source!A511)</f>
        <v>511</v>
      </c>
      <c r="B1087">
        <v>47641669</v>
      </c>
      <c r="C1087">
        <v>47640243</v>
      </c>
      <c r="D1087">
        <v>36802304</v>
      </c>
      <c r="E1087">
        <v>1</v>
      </c>
      <c r="F1087">
        <v>1</v>
      </c>
      <c r="G1087">
        <v>1</v>
      </c>
      <c r="H1087">
        <v>3</v>
      </c>
      <c r="I1087" t="s">
        <v>984</v>
      </c>
      <c r="J1087" t="s">
        <v>985</v>
      </c>
      <c r="K1087" t="s">
        <v>986</v>
      </c>
      <c r="L1087">
        <v>1327</v>
      </c>
      <c r="N1087">
        <v>1005</v>
      </c>
      <c r="O1087" t="s">
        <v>399</v>
      </c>
      <c r="P1087" t="s">
        <v>399</v>
      </c>
      <c r="Q1087">
        <v>1</v>
      </c>
      <c r="W1087">
        <v>0</v>
      </c>
      <c r="X1087">
        <v>440019653</v>
      </c>
      <c r="Y1087">
        <v>30</v>
      </c>
      <c r="AA1087">
        <v>3.62</v>
      </c>
      <c r="AB1087">
        <v>0</v>
      </c>
      <c r="AC1087">
        <v>0</v>
      </c>
      <c r="AD1087">
        <v>0</v>
      </c>
      <c r="AE1087">
        <v>3.62</v>
      </c>
      <c r="AF1087">
        <v>0</v>
      </c>
      <c r="AG1087">
        <v>0</v>
      </c>
      <c r="AH1087">
        <v>0</v>
      </c>
      <c r="AI1087">
        <v>1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0</v>
      </c>
      <c r="AQ1087">
        <v>0</v>
      </c>
      <c r="AR1087">
        <v>0</v>
      </c>
      <c r="AS1087" t="s">
        <v>3</v>
      </c>
      <c r="AT1087">
        <v>30</v>
      </c>
      <c r="AU1087" t="s">
        <v>3</v>
      </c>
      <c r="AV1087">
        <v>0</v>
      </c>
      <c r="AW1087">
        <v>2</v>
      </c>
      <c r="AX1087">
        <v>47640272</v>
      </c>
      <c r="AY1087">
        <v>1</v>
      </c>
      <c r="AZ1087">
        <v>0</v>
      </c>
      <c r="BA1087">
        <v>1080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Y1087*Source!I511</f>
        <v>0.44999999999999996</v>
      </c>
      <c r="CY1087">
        <f t="shared" si="209"/>
        <v>3.62</v>
      </c>
      <c r="CZ1087">
        <f t="shared" si="210"/>
        <v>3.62</v>
      </c>
      <c r="DA1087">
        <f t="shared" si="211"/>
        <v>1</v>
      </c>
      <c r="DB1087">
        <f t="shared" si="212"/>
        <v>108.6</v>
      </c>
      <c r="DC1087">
        <f t="shared" si="213"/>
        <v>0</v>
      </c>
    </row>
    <row r="1088" spans="1:107" x14ac:dyDescent="0.2">
      <c r="A1088">
        <f>ROW(Source!A511)</f>
        <v>511</v>
      </c>
      <c r="B1088">
        <v>47641669</v>
      </c>
      <c r="C1088">
        <v>47640243</v>
      </c>
      <c r="D1088">
        <v>36803256</v>
      </c>
      <c r="E1088">
        <v>1</v>
      </c>
      <c r="F1088">
        <v>1</v>
      </c>
      <c r="G1088">
        <v>1</v>
      </c>
      <c r="H1088">
        <v>3</v>
      </c>
      <c r="I1088" t="s">
        <v>990</v>
      </c>
      <c r="J1088" t="s">
        <v>991</v>
      </c>
      <c r="K1088" t="s">
        <v>992</v>
      </c>
      <c r="L1088">
        <v>1348</v>
      </c>
      <c r="N1088">
        <v>1009</v>
      </c>
      <c r="O1088" t="s">
        <v>19</v>
      </c>
      <c r="P1088" t="s">
        <v>19</v>
      </c>
      <c r="Q1088">
        <v>1000</v>
      </c>
      <c r="W1088">
        <v>0</v>
      </c>
      <c r="X1088">
        <v>-714836380</v>
      </c>
      <c r="Y1088">
        <v>5.0000000000000001E-3</v>
      </c>
      <c r="AA1088">
        <v>10315.01</v>
      </c>
      <c r="AB1088">
        <v>0</v>
      </c>
      <c r="AC1088">
        <v>0</v>
      </c>
      <c r="AD1088">
        <v>0</v>
      </c>
      <c r="AE1088">
        <v>10315.01</v>
      </c>
      <c r="AF1088">
        <v>0</v>
      </c>
      <c r="AG1088">
        <v>0</v>
      </c>
      <c r="AH1088">
        <v>0</v>
      </c>
      <c r="AI1088">
        <v>1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0</v>
      </c>
      <c r="AQ1088">
        <v>0</v>
      </c>
      <c r="AR1088">
        <v>0</v>
      </c>
      <c r="AS1088" t="s">
        <v>3</v>
      </c>
      <c r="AT1088">
        <v>5.0000000000000001E-3</v>
      </c>
      <c r="AU1088" t="s">
        <v>3</v>
      </c>
      <c r="AV1088">
        <v>0</v>
      </c>
      <c r="AW1088">
        <v>2</v>
      </c>
      <c r="AX1088">
        <v>47640273</v>
      </c>
      <c r="AY1088">
        <v>1</v>
      </c>
      <c r="AZ1088">
        <v>0</v>
      </c>
      <c r="BA1088">
        <v>1081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Y1088*Source!I511</f>
        <v>7.4999999999999993E-5</v>
      </c>
      <c r="CY1088">
        <f t="shared" si="209"/>
        <v>10315.01</v>
      </c>
      <c r="CZ1088">
        <f t="shared" si="210"/>
        <v>10315.01</v>
      </c>
      <c r="DA1088">
        <f t="shared" si="211"/>
        <v>1</v>
      </c>
      <c r="DB1088">
        <f t="shared" si="212"/>
        <v>51.58</v>
      </c>
      <c r="DC1088">
        <f t="shared" si="213"/>
        <v>0</v>
      </c>
    </row>
    <row r="1089" spans="1:107" x14ac:dyDescent="0.2">
      <c r="A1089">
        <f>ROW(Source!A511)</f>
        <v>511</v>
      </c>
      <c r="B1089">
        <v>47641669</v>
      </c>
      <c r="C1089">
        <v>47640243</v>
      </c>
      <c r="D1089">
        <v>36804545</v>
      </c>
      <c r="E1089">
        <v>1</v>
      </c>
      <c r="F1089">
        <v>1</v>
      </c>
      <c r="G1089">
        <v>1</v>
      </c>
      <c r="H1089">
        <v>3</v>
      </c>
      <c r="I1089" t="s">
        <v>801</v>
      </c>
      <c r="J1089" t="s">
        <v>802</v>
      </c>
      <c r="K1089" t="s">
        <v>803</v>
      </c>
      <c r="L1089">
        <v>1348</v>
      </c>
      <c r="N1089">
        <v>1009</v>
      </c>
      <c r="O1089" t="s">
        <v>19</v>
      </c>
      <c r="P1089" t="s">
        <v>19</v>
      </c>
      <c r="Q1089">
        <v>1000</v>
      </c>
      <c r="W1089">
        <v>0</v>
      </c>
      <c r="X1089">
        <v>1174701286</v>
      </c>
      <c r="Y1089">
        <v>2E-3</v>
      </c>
      <c r="AA1089">
        <v>11978</v>
      </c>
      <c r="AB1089">
        <v>0</v>
      </c>
      <c r="AC1089">
        <v>0</v>
      </c>
      <c r="AD1089">
        <v>0</v>
      </c>
      <c r="AE1089">
        <v>11978</v>
      </c>
      <c r="AF1089">
        <v>0</v>
      </c>
      <c r="AG1089">
        <v>0</v>
      </c>
      <c r="AH1089">
        <v>0</v>
      </c>
      <c r="AI1089">
        <v>1</v>
      </c>
      <c r="AJ1089">
        <v>1</v>
      </c>
      <c r="AK1089">
        <v>1</v>
      </c>
      <c r="AL1089">
        <v>1</v>
      </c>
      <c r="AN1089">
        <v>0</v>
      </c>
      <c r="AO1089">
        <v>1</v>
      </c>
      <c r="AP1089">
        <v>0</v>
      </c>
      <c r="AQ1089">
        <v>0</v>
      </c>
      <c r="AR1089">
        <v>0</v>
      </c>
      <c r="AS1089" t="s">
        <v>3</v>
      </c>
      <c r="AT1089">
        <v>2E-3</v>
      </c>
      <c r="AU1089" t="s">
        <v>3</v>
      </c>
      <c r="AV1089">
        <v>0</v>
      </c>
      <c r="AW1089">
        <v>2</v>
      </c>
      <c r="AX1089">
        <v>47640274</v>
      </c>
      <c r="AY1089">
        <v>1</v>
      </c>
      <c r="AZ1089">
        <v>0</v>
      </c>
      <c r="BA1089">
        <v>1082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Y1089*Source!I511</f>
        <v>3.0000000000000001E-5</v>
      </c>
      <c r="CY1089">
        <f t="shared" si="209"/>
        <v>11978</v>
      </c>
      <c r="CZ1089">
        <f t="shared" si="210"/>
        <v>11978</v>
      </c>
      <c r="DA1089">
        <f t="shared" si="211"/>
        <v>1</v>
      </c>
      <c r="DB1089">
        <f t="shared" si="212"/>
        <v>23.96</v>
      </c>
      <c r="DC1089">
        <f t="shared" si="213"/>
        <v>0</v>
      </c>
    </row>
    <row r="1090" spans="1:107" x14ac:dyDescent="0.2">
      <c r="A1090">
        <f>ROW(Source!A511)</f>
        <v>511</v>
      </c>
      <c r="B1090">
        <v>47641669</v>
      </c>
      <c r="C1090">
        <v>47640243</v>
      </c>
      <c r="D1090">
        <v>36806520</v>
      </c>
      <c r="E1090">
        <v>1</v>
      </c>
      <c r="F1090">
        <v>1</v>
      </c>
      <c r="G1090">
        <v>1</v>
      </c>
      <c r="H1090">
        <v>3</v>
      </c>
      <c r="I1090" t="s">
        <v>993</v>
      </c>
      <c r="J1090" t="s">
        <v>994</v>
      </c>
      <c r="K1090" t="s">
        <v>995</v>
      </c>
      <c r="L1090">
        <v>1348</v>
      </c>
      <c r="N1090">
        <v>1009</v>
      </c>
      <c r="O1090" t="s">
        <v>19</v>
      </c>
      <c r="P1090" t="s">
        <v>19</v>
      </c>
      <c r="Q1090">
        <v>1000</v>
      </c>
      <c r="W1090">
        <v>0</v>
      </c>
      <c r="X1090">
        <v>36820162</v>
      </c>
      <c r="Y1090">
        <v>0.01</v>
      </c>
      <c r="AA1090">
        <v>734.5</v>
      </c>
      <c r="AB1090">
        <v>0</v>
      </c>
      <c r="AC1090">
        <v>0</v>
      </c>
      <c r="AD1090">
        <v>0</v>
      </c>
      <c r="AE1090">
        <v>734.5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1</v>
      </c>
      <c r="AP1090">
        <v>0</v>
      </c>
      <c r="AQ1090">
        <v>0</v>
      </c>
      <c r="AR1090">
        <v>0</v>
      </c>
      <c r="AS1090" t="s">
        <v>3</v>
      </c>
      <c r="AT1090">
        <v>0.01</v>
      </c>
      <c r="AU1090" t="s">
        <v>3</v>
      </c>
      <c r="AV1090">
        <v>0</v>
      </c>
      <c r="AW1090">
        <v>2</v>
      </c>
      <c r="AX1090">
        <v>47640275</v>
      </c>
      <c r="AY1090">
        <v>1</v>
      </c>
      <c r="AZ1090">
        <v>0</v>
      </c>
      <c r="BA1090">
        <v>1083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Y1090*Source!I511</f>
        <v>1.4999999999999999E-4</v>
      </c>
      <c r="CY1090">
        <f t="shared" si="209"/>
        <v>734.5</v>
      </c>
      <c r="CZ1090">
        <f t="shared" si="210"/>
        <v>734.5</v>
      </c>
      <c r="DA1090">
        <f t="shared" si="211"/>
        <v>1</v>
      </c>
      <c r="DB1090">
        <f t="shared" si="212"/>
        <v>7.35</v>
      </c>
      <c r="DC1090">
        <f t="shared" si="213"/>
        <v>0</v>
      </c>
    </row>
    <row r="1091" spans="1:107" x14ac:dyDescent="0.2">
      <c r="A1091">
        <f>ROW(Source!A511)</f>
        <v>511</v>
      </c>
      <c r="B1091">
        <v>47641669</v>
      </c>
      <c r="C1091">
        <v>47640243</v>
      </c>
      <c r="D1091">
        <v>36807097</v>
      </c>
      <c r="E1091">
        <v>1</v>
      </c>
      <c r="F1091">
        <v>1</v>
      </c>
      <c r="G1091">
        <v>1</v>
      </c>
      <c r="H1091">
        <v>3</v>
      </c>
      <c r="I1091" t="s">
        <v>242</v>
      </c>
      <c r="J1091" t="s">
        <v>244</v>
      </c>
      <c r="K1091" t="s">
        <v>367</v>
      </c>
      <c r="L1091">
        <v>1339</v>
      </c>
      <c r="N1091">
        <v>1007</v>
      </c>
      <c r="O1091" t="s">
        <v>50</v>
      </c>
      <c r="P1091" t="s">
        <v>50</v>
      </c>
      <c r="Q1091">
        <v>1</v>
      </c>
      <c r="W1091">
        <v>0</v>
      </c>
      <c r="X1091">
        <v>1329812617</v>
      </c>
      <c r="Y1091">
        <v>101.5</v>
      </c>
      <c r="AA1091">
        <v>665</v>
      </c>
      <c r="AB1091">
        <v>0</v>
      </c>
      <c r="AC1091">
        <v>0</v>
      </c>
      <c r="AD1091">
        <v>0</v>
      </c>
      <c r="AE1091">
        <v>665</v>
      </c>
      <c r="AF1091">
        <v>0</v>
      </c>
      <c r="AG1091">
        <v>0</v>
      </c>
      <c r="AH1091">
        <v>0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 t="s">
        <v>3</v>
      </c>
      <c r="AT1091">
        <v>101.5</v>
      </c>
      <c r="AU1091" t="s">
        <v>3</v>
      </c>
      <c r="AV1091">
        <v>0</v>
      </c>
      <c r="AW1091">
        <v>1</v>
      </c>
      <c r="AX1091">
        <v>-1</v>
      </c>
      <c r="AY1091">
        <v>0</v>
      </c>
      <c r="AZ1091">
        <v>0</v>
      </c>
      <c r="BA1091" t="s">
        <v>3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Y1091*Source!I511</f>
        <v>1.5225</v>
      </c>
      <c r="CY1091">
        <f t="shared" si="209"/>
        <v>665</v>
      </c>
      <c r="CZ1091">
        <f t="shared" si="210"/>
        <v>665</v>
      </c>
      <c r="DA1091">
        <f t="shared" si="211"/>
        <v>1</v>
      </c>
      <c r="DB1091">
        <f t="shared" si="212"/>
        <v>67497.5</v>
      </c>
      <c r="DC1091">
        <f t="shared" si="213"/>
        <v>0</v>
      </c>
    </row>
    <row r="1092" spans="1:107" x14ac:dyDescent="0.2">
      <c r="A1092">
        <f>ROW(Source!A511)</f>
        <v>511</v>
      </c>
      <c r="B1092">
        <v>47641669</v>
      </c>
      <c r="C1092">
        <v>47640243</v>
      </c>
      <c r="D1092">
        <v>36825646</v>
      </c>
      <c r="E1092">
        <v>1</v>
      </c>
      <c r="F1092">
        <v>1</v>
      </c>
      <c r="G1092">
        <v>1</v>
      </c>
      <c r="H1092">
        <v>3</v>
      </c>
      <c r="I1092" t="s">
        <v>811</v>
      </c>
      <c r="J1092" t="s">
        <v>812</v>
      </c>
      <c r="K1092" t="s">
        <v>813</v>
      </c>
      <c r="L1092">
        <v>1348</v>
      </c>
      <c r="N1092">
        <v>1009</v>
      </c>
      <c r="O1092" t="s">
        <v>19</v>
      </c>
      <c r="P1092" t="s">
        <v>19</v>
      </c>
      <c r="Q1092">
        <v>1000</v>
      </c>
      <c r="W1092">
        <v>0</v>
      </c>
      <c r="X1092">
        <v>-1396314973</v>
      </c>
      <c r="Y1092">
        <v>1.0200000000000001E-2</v>
      </c>
      <c r="AA1092">
        <v>4455.2</v>
      </c>
      <c r="AB1092">
        <v>0</v>
      </c>
      <c r="AC1092">
        <v>0</v>
      </c>
      <c r="AD1092">
        <v>0</v>
      </c>
      <c r="AE1092">
        <v>4455.2</v>
      </c>
      <c r="AF1092">
        <v>0</v>
      </c>
      <c r="AG1092">
        <v>0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0</v>
      </c>
      <c r="AQ1092">
        <v>0</v>
      </c>
      <c r="AR1092">
        <v>0</v>
      </c>
      <c r="AS1092" t="s">
        <v>3</v>
      </c>
      <c r="AT1092">
        <v>1.0200000000000001E-2</v>
      </c>
      <c r="AU1092" t="s">
        <v>3</v>
      </c>
      <c r="AV1092">
        <v>0</v>
      </c>
      <c r="AW1092">
        <v>2</v>
      </c>
      <c r="AX1092">
        <v>47640277</v>
      </c>
      <c r="AY1092">
        <v>1</v>
      </c>
      <c r="AZ1092">
        <v>0</v>
      </c>
      <c r="BA1092">
        <v>1085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Y1092*Source!I511</f>
        <v>1.5300000000000001E-4</v>
      </c>
      <c r="CY1092">
        <f t="shared" si="209"/>
        <v>4455.2</v>
      </c>
      <c r="CZ1092">
        <f t="shared" si="210"/>
        <v>4455.2</v>
      </c>
      <c r="DA1092">
        <f t="shared" si="211"/>
        <v>1</v>
      </c>
      <c r="DB1092">
        <f t="shared" si="212"/>
        <v>45.44</v>
      </c>
      <c r="DC1092">
        <f t="shared" si="213"/>
        <v>0</v>
      </c>
    </row>
    <row r="1093" spans="1:107" x14ac:dyDescent="0.2">
      <c r="A1093">
        <f>ROW(Source!A511)</f>
        <v>511</v>
      </c>
      <c r="B1093">
        <v>47641669</v>
      </c>
      <c r="C1093">
        <v>47640243</v>
      </c>
      <c r="D1093">
        <v>36826671</v>
      </c>
      <c r="E1093">
        <v>1</v>
      </c>
      <c r="F1093">
        <v>1</v>
      </c>
      <c r="G1093">
        <v>1</v>
      </c>
      <c r="H1093">
        <v>3</v>
      </c>
      <c r="I1093" t="s">
        <v>369</v>
      </c>
      <c r="J1093" t="s">
        <v>371</v>
      </c>
      <c r="K1093" t="s">
        <v>373</v>
      </c>
      <c r="L1093">
        <v>1348</v>
      </c>
      <c r="N1093">
        <v>1009</v>
      </c>
      <c r="O1093" t="s">
        <v>19</v>
      </c>
      <c r="P1093" t="s">
        <v>19</v>
      </c>
      <c r="Q1093">
        <v>1000</v>
      </c>
      <c r="W1093">
        <v>0</v>
      </c>
      <c r="X1093">
        <v>-1610259268</v>
      </c>
      <c r="Y1093">
        <v>0.22800000000000001</v>
      </c>
      <c r="AA1093">
        <v>5650</v>
      </c>
      <c r="AB1093">
        <v>0</v>
      </c>
      <c r="AC1093">
        <v>0</v>
      </c>
      <c r="AD1093">
        <v>0</v>
      </c>
      <c r="AE1093">
        <v>5650</v>
      </c>
      <c r="AF1093">
        <v>0</v>
      </c>
      <c r="AG1093">
        <v>0</v>
      </c>
      <c r="AH1093">
        <v>0</v>
      </c>
      <c r="AI1093">
        <v>1</v>
      </c>
      <c r="AJ1093">
        <v>1</v>
      </c>
      <c r="AK1093">
        <v>1</v>
      </c>
      <c r="AL1093">
        <v>1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 t="s">
        <v>3</v>
      </c>
      <c r="AT1093">
        <v>0.22800000000000001</v>
      </c>
      <c r="AU1093" t="s">
        <v>3</v>
      </c>
      <c r="AV1093">
        <v>0</v>
      </c>
      <c r="AW1093">
        <v>1</v>
      </c>
      <c r="AX1093">
        <v>-1</v>
      </c>
      <c r="AY1093">
        <v>0</v>
      </c>
      <c r="AZ1093">
        <v>0</v>
      </c>
      <c r="BA1093" t="s">
        <v>3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Y1093*Source!I511</f>
        <v>3.4199999999999999E-3</v>
      </c>
      <c r="CY1093">
        <f t="shared" si="209"/>
        <v>5650</v>
      </c>
      <c r="CZ1093">
        <f t="shared" si="210"/>
        <v>5650</v>
      </c>
      <c r="DA1093">
        <f t="shared" si="211"/>
        <v>1</v>
      </c>
      <c r="DB1093">
        <f t="shared" si="212"/>
        <v>1288.2</v>
      </c>
      <c r="DC1093">
        <f t="shared" si="213"/>
        <v>0</v>
      </c>
    </row>
    <row r="1094" spans="1:107" x14ac:dyDescent="0.2">
      <c r="A1094">
        <f>ROW(Source!A511)</f>
        <v>511</v>
      </c>
      <c r="B1094">
        <v>47641669</v>
      </c>
      <c r="C1094">
        <v>47640243</v>
      </c>
      <c r="D1094">
        <v>36826671</v>
      </c>
      <c r="E1094">
        <v>1</v>
      </c>
      <c r="F1094">
        <v>1</v>
      </c>
      <c r="G1094">
        <v>1</v>
      </c>
      <c r="H1094">
        <v>3</v>
      </c>
      <c r="I1094" t="s">
        <v>369</v>
      </c>
      <c r="J1094" t="s">
        <v>371</v>
      </c>
      <c r="K1094" t="s">
        <v>370</v>
      </c>
      <c r="L1094">
        <v>1348</v>
      </c>
      <c r="N1094">
        <v>1009</v>
      </c>
      <c r="O1094" t="s">
        <v>19</v>
      </c>
      <c r="P1094" t="s">
        <v>19</v>
      </c>
      <c r="Q1094">
        <v>1000</v>
      </c>
      <c r="W1094">
        <v>0</v>
      </c>
      <c r="X1094">
        <v>-1996811505</v>
      </c>
      <c r="Y1094">
        <v>7.2380000000000004</v>
      </c>
      <c r="AA1094">
        <v>5650</v>
      </c>
      <c r="AB1094">
        <v>0</v>
      </c>
      <c r="AC1094">
        <v>0</v>
      </c>
      <c r="AD1094">
        <v>0</v>
      </c>
      <c r="AE1094">
        <v>5650</v>
      </c>
      <c r="AF1094">
        <v>0</v>
      </c>
      <c r="AG1094">
        <v>0</v>
      </c>
      <c r="AH1094">
        <v>0</v>
      </c>
      <c r="AI1094">
        <v>1</v>
      </c>
      <c r="AJ1094">
        <v>1</v>
      </c>
      <c r="AK1094">
        <v>1</v>
      </c>
      <c r="AL1094">
        <v>1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 t="s">
        <v>3</v>
      </c>
      <c r="AT1094">
        <v>7.2380000000000004</v>
      </c>
      <c r="AU1094" t="s">
        <v>3</v>
      </c>
      <c r="AV1094">
        <v>0</v>
      </c>
      <c r="AW1094">
        <v>1</v>
      </c>
      <c r="AX1094">
        <v>-1</v>
      </c>
      <c r="AY1094">
        <v>0</v>
      </c>
      <c r="AZ1094">
        <v>0</v>
      </c>
      <c r="BA1094" t="s">
        <v>3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Y1094*Source!I511</f>
        <v>0.10857</v>
      </c>
      <c r="CY1094">
        <f t="shared" si="209"/>
        <v>5650</v>
      </c>
      <c r="CZ1094">
        <f t="shared" si="210"/>
        <v>5650</v>
      </c>
      <c r="DA1094">
        <f t="shared" si="211"/>
        <v>1</v>
      </c>
      <c r="DB1094">
        <f t="shared" si="212"/>
        <v>40894.699999999997</v>
      </c>
      <c r="DC1094">
        <f t="shared" si="213"/>
        <v>0</v>
      </c>
    </row>
    <row r="1095" spans="1:107" x14ac:dyDescent="0.2">
      <c r="A1095">
        <f>ROW(Source!A511)</f>
        <v>511</v>
      </c>
      <c r="B1095">
        <v>47641669</v>
      </c>
      <c r="C1095">
        <v>47640243</v>
      </c>
      <c r="D1095">
        <v>36830509</v>
      </c>
      <c r="E1095">
        <v>1</v>
      </c>
      <c r="F1095">
        <v>1</v>
      </c>
      <c r="G1095">
        <v>1</v>
      </c>
      <c r="H1095">
        <v>3</v>
      </c>
      <c r="I1095" t="s">
        <v>996</v>
      </c>
      <c r="J1095" t="s">
        <v>997</v>
      </c>
      <c r="K1095" t="s">
        <v>998</v>
      </c>
      <c r="L1095">
        <v>1339</v>
      </c>
      <c r="N1095">
        <v>1007</v>
      </c>
      <c r="O1095" t="s">
        <v>50</v>
      </c>
      <c r="P1095" t="s">
        <v>50</v>
      </c>
      <c r="Q1095">
        <v>1</v>
      </c>
      <c r="W1095">
        <v>0</v>
      </c>
      <c r="X1095">
        <v>-709960560</v>
      </c>
      <c r="Y1095">
        <v>0.04</v>
      </c>
      <c r="AA1095">
        <v>1056</v>
      </c>
      <c r="AB1095">
        <v>0</v>
      </c>
      <c r="AC1095">
        <v>0</v>
      </c>
      <c r="AD1095">
        <v>0</v>
      </c>
      <c r="AE1095">
        <v>1056</v>
      </c>
      <c r="AF1095">
        <v>0</v>
      </c>
      <c r="AG1095">
        <v>0</v>
      </c>
      <c r="AH1095">
        <v>0</v>
      </c>
      <c r="AI1095">
        <v>1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3</v>
      </c>
      <c r="AT1095">
        <v>0.04</v>
      </c>
      <c r="AU1095" t="s">
        <v>3</v>
      </c>
      <c r="AV1095">
        <v>0</v>
      </c>
      <c r="AW1095">
        <v>2</v>
      </c>
      <c r="AX1095">
        <v>47640279</v>
      </c>
      <c r="AY1095">
        <v>1</v>
      </c>
      <c r="AZ1095">
        <v>0</v>
      </c>
      <c r="BA1095">
        <v>1087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Y1095*Source!I511</f>
        <v>5.9999999999999995E-4</v>
      </c>
      <c r="CY1095">
        <f t="shared" si="209"/>
        <v>1056</v>
      </c>
      <c r="CZ1095">
        <f t="shared" si="210"/>
        <v>1056</v>
      </c>
      <c r="DA1095">
        <f t="shared" si="211"/>
        <v>1</v>
      </c>
      <c r="DB1095">
        <f t="shared" si="212"/>
        <v>42.24</v>
      </c>
      <c r="DC1095">
        <f t="shared" si="213"/>
        <v>0</v>
      </c>
    </row>
    <row r="1096" spans="1:107" x14ac:dyDescent="0.2">
      <c r="A1096">
        <f>ROW(Source!A511)</f>
        <v>511</v>
      </c>
      <c r="B1096">
        <v>47641669</v>
      </c>
      <c r="C1096">
        <v>47640243</v>
      </c>
      <c r="D1096">
        <v>36831734</v>
      </c>
      <c r="E1096">
        <v>1</v>
      </c>
      <c r="F1096">
        <v>1</v>
      </c>
      <c r="G1096">
        <v>1</v>
      </c>
      <c r="H1096">
        <v>3</v>
      </c>
      <c r="I1096" t="s">
        <v>999</v>
      </c>
      <c r="J1096" t="s">
        <v>1000</v>
      </c>
      <c r="K1096" t="s">
        <v>1001</v>
      </c>
      <c r="L1096">
        <v>1327</v>
      </c>
      <c r="N1096">
        <v>1005</v>
      </c>
      <c r="O1096" t="s">
        <v>399</v>
      </c>
      <c r="P1096" t="s">
        <v>399</v>
      </c>
      <c r="Q1096">
        <v>1</v>
      </c>
      <c r="W1096">
        <v>0</v>
      </c>
      <c r="X1096">
        <v>-2064955635</v>
      </c>
      <c r="Y1096">
        <v>3.6</v>
      </c>
      <c r="AA1096">
        <v>57.63</v>
      </c>
      <c r="AB1096">
        <v>0</v>
      </c>
      <c r="AC1096">
        <v>0</v>
      </c>
      <c r="AD1096">
        <v>0</v>
      </c>
      <c r="AE1096">
        <v>57.63</v>
      </c>
      <c r="AF1096">
        <v>0</v>
      </c>
      <c r="AG1096">
        <v>0</v>
      </c>
      <c r="AH1096">
        <v>0</v>
      </c>
      <c r="AI1096">
        <v>1</v>
      </c>
      <c r="AJ1096">
        <v>1</v>
      </c>
      <c r="AK1096">
        <v>1</v>
      </c>
      <c r="AL1096">
        <v>1</v>
      </c>
      <c r="AN1096">
        <v>0</v>
      </c>
      <c r="AO1096">
        <v>1</v>
      </c>
      <c r="AP1096">
        <v>0</v>
      </c>
      <c r="AQ1096">
        <v>0</v>
      </c>
      <c r="AR1096">
        <v>0</v>
      </c>
      <c r="AS1096" t="s">
        <v>3</v>
      </c>
      <c r="AT1096">
        <v>3.6</v>
      </c>
      <c r="AU1096" t="s">
        <v>3</v>
      </c>
      <c r="AV1096">
        <v>0</v>
      </c>
      <c r="AW1096">
        <v>2</v>
      </c>
      <c r="AX1096">
        <v>47640280</v>
      </c>
      <c r="AY1096">
        <v>1</v>
      </c>
      <c r="AZ1096">
        <v>0</v>
      </c>
      <c r="BA1096">
        <v>1088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Y1096*Source!I511</f>
        <v>5.3999999999999999E-2</v>
      </c>
      <c r="CY1096">
        <f t="shared" si="209"/>
        <v>57.63</v>
      </c>
      <c r="CZ1096">
        <f t="shared" si="210"/>
        <v>57.63</v>
      </c>
      <c r="DA1096">
        <f t="shared" si="211"/>
        <v>1</v>
      </c>
      <c r="DB1096">
        <f t="shared" si="212"/>
        <v>207.47</v>
      </c>
      <c r="DC1096">
        <f t="shared" si="213"/>
        <v>0</v>
      </c>
    </row>
    <row r="1097" spans="1:107" x14ac:dyDescent="0.2">
      <c r="A1097">
        <f>ROW(Source!A518)</f>
        <v>518</v>
      </c>
      <c r="B1097">
        <v>47636896</v>
      </c>
      <c r="C1097">
        <v>47640284</v>
      </c>
      <c r="D1097">
        <v>37064928</v>
      </c>
      <c r="E1097">
        <v>1</v>
      </c>
      <c r="F1097">
        <v>1</v>
      </c>
      <c r="G1097">
        <v>1</v>
      </c>
      <c r="H1097">
        <v>1</v>
      </c>
      <c r="I1097" t="s">
        <v>823</v>
      </c>
      <c r="J1097" t="s">
        <v>3</v>
      </c>
      <c r="K1097" t="s">
        <v>824</v>
      </c>
      <c r="L1097">
        <v>1191</v>
      </c>
      <c r="N1097">
        <v>1013</v>
      </c>
      <c r="O1097" t="s">
        <v>770</v>
      </c>
      <c r="P1097" t="s">
        <v>770</v>
      </c>
      <c r="Q1097">
        <v>1</v>
      </c>
      <c r="W1097">
        <v>0</v>
      </c>
      <c r="X1097">
        <v>145020957</v>
      </c>
      <c r="Y1097">
        <v>347.81749999999994</v>
      </c>
      <c r="AA1097">
        <v>0</v>
      </c>
      <c r="AB1097">
        <v>0</v>
      </c>
      <c r="AC1097">
        <v>0</v>
      </c>
      <c r="AD1097">
        <v>9.07</v>
      </c>
      <c r="AE1097">
        <v>0</v>
      </c>
      <c r="AF1097">
        <v>0</v>
      </c>
      <c r="AG1097">
        <v>0</v>
      </c>
      <c r="AH1097">
        <v>9.07</v>
      </c>
      <c r="AI1097">
        <v>1</v>
      </c>
      <c r="AJ1097">
        <v>1</v>
      </c>
      <c r="AK1097">
        <v>1</v>
      </c>
      <c r="AL1097">
        <v>1</v>
      </c>
      <c r="AN1097">
        <v>0</v>
      </c>
      <c r="AO1097">
        <v>1</v>
      </c>
      <c r="AP1097">
        <v>1</v>
      </c>
      <c r="AQ1097">
        <v>0</v>
      </c>
      <c r="AR1097">
        <v>0</v>
      </c>
      <c r="AS1097" t="s">
        <v>3</v>
      </c>
      <c r="AT1097">
        <v>263</v>
      </c>
      <c r="AU1097" t="s">
        <v>196</v>
      </c>
      <c r="AV1097">
        <v>1</v>
      </c>
      <c r="AW1097">
        <v>2</v>
      </c>
      <c r="AX1097">
        <v>47640290</v>
      </c>
      <c r="AY1097">
        <v>1</v>
      </c>
      <c r="AZ1097">
        <v>0</v>
      </c>
      <c r="BA1097">
        <v>1089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Y1097*Source!I518</f>
        <v>4.9459648499999993</v>
      </c>
      <c r="CY1097">
        <f>AD1097</f>
        <v>9.07</v>
      </c>
      <c r="CZ1097">
        <f>AH1097</f>
        <v>9.07</v>
      </c>
      <c r="DA1097">
        <f>AL1097</f>
        <v>1</v>
      </c>
      <c r="DB1097">
        <f>ROUND(((ROUND(AT1097*CZ1097,2)*1.15)*1.15),6)</f>
        <v>3154.7047250000001</v>
      </c>
      <c r="DC1097">
        <f>ROUND(((ROUND(AT1097*AG1097,2)*1.15)*1.15),6)</f>
        <v>0</v>
      </c>
    </row>
    <row r="1098" spans="1:107" x14ac:dyDescent="0.2">
      <c r="A1098">
        <f>ROW(Source!A518)</f>
        <v>518</v>
      </c>
      <c r="B1098">
        <v>47636896</v>
      </c>
      <c r="C1098">
        <v>47640284</v>
      </c>
      <c r="D1098">
        <v>37064876</v>
      </c>
      <c r="E1098">
        <v>1</v>
      </c>
      <c r="F1098">
        <v>1</v>
      </c>
      <c r="G1098">
        <v>1</v>
      </c>
      <c r="H1098">
        <v>1</v>
      </c>
      <c r="I1098" t="s">
        <v>771</v>
      </c>
      <c r="J1098" t="s">
        <v>3</v>
      </c>
      <c r="K1098" t="s">
        <v>772</v>
      </c>
      <c r="L1098">
        <v>1191</v>
      </c>
      <c r="N1098">
        <v>1013</v>
      </c>
      <c r="O1098" t="s">
        <v>770</v>
      </c>
      <c r="P1098" t="s">
        <v>770</v>
      </c>
      <c r="Q1098">
        <v>1</v>
      </c>
      <c r="W1098">
        <v>0</v>
      </c>
      <c r="X1098">
        <v>-1417349443</v>
      </c>
      <c r="Y1098">
        <v>0.44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1</v>
      </c>
      <c r="AJ1098">
        <v>1</v>
      </c>
      <c r="AK1098">
        <v>1</v>
      </c>
      <c r="AL1098">
        <v>1</v>
      </c>
      <c r="AN1098">
        <v>0</v>
      </c>
      <c r="AO1098">
        <v>1</v>
      </c>
      <c r="AP1098">
        <v>0</v>
      </c>
      <c r="AQ1098">
        <v>0</v>
      </c>
      <c r="AR1098">
        <v>0</v>
      </c>
      <c r="AS1098" t="s">
        <v>3</v>
      </c>
      <c r="AT1098">
        <v>0.44</v>
      </c>
      <c r="AU1098" t="s">
        <v>3</v>
      </c>
      <c r="AV1098">
        <v>2</v>
      </c>
      <c r="AW1098">
        <v>2</v>
      </c>
      <c r="AX1098">
        <v>47640291</v>
      </c>
      <c r="AY1098">
        <v>1</v>
      </c>
      <c r="AZ1098">
        <v>2048</v>
      </c>
      <c r="BA1098">
        <v>1090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Y1098*Source!I518</f>
        <v>6.2567999999999999E-3</v>
      </c>
      <c r="CY1098">
        <f>AD1098</f>
        <v>0</v>
      </c>
      <c r="CZ1098">
        <f>AH1098</f>
        <v>0</v>
      </c>
      <c r="DA1098">
        <f>AL1098</f>
        <v>1</v>
      </c>
      <c r="DB1098">
        <f>ROUND(ROUND(AT1098*CZ1098,2),6)</f>
        <v>0</v>
      </c>
      <c r="DC1098">
        <f>ROUND(ROUND(AT1098*AG1098,2),6)</f>
        <v>0</v>
      </c>
    </row>
    <row r="1099" spans="1:107" x14ac:dyDescent="0.2">
      <c r="A1099">
        <f>ROW(Source!A518)</f>
        <v>518</v>
      </c>
      <c r="B1099">
        <v>47636896</v>
      </c>
      <c r="C1099">
        <v>47640284</v>
      </c>
      <c r="D1099">
        <v>36882041</v>
      </c>
      <c r="E1099">
        <v>1</v>
      </c>
      <c r="F1099">
        <v>1</v>
      </c>
      <c r="G1099">
        <v>1</v>
      </c>
      <c r="H1099">
        <v>2</v>
      </c>
      <c r="I1099" t="s">
        <v>1002</v>
      </c>
      <c r="J1099" t="s">
        <v>1003</v>
      </c>
      <c r="K1099" t="s">
        <v>1004</v>
      </c>
      <c r="L1099">
        <v>1368</v>
      </c>
      <c r="N1099">
        <v>1011</v>
      </c>
      <c r="O1099" t="s">
        <v>776</v>
      </c>
      <c r="P1099" t="s">
        <v>776</v>
      </c>
      <c r="Q1099">
        <v>1</v>
      </c>
      <c r="W1099">
        <v>0</v>
      </c>
      <c r="X1099">
        <v>533973013</v>
      </c>
      <c r="Y1099">
        <v>0.25874999999999998</v>
      </c>
      <c r="AA1099">
        <v>0</v>
      </c>
      <c r="AB1099">
        <v>765.21</v>
      </c>
      <c r="AC1099">
        <v>13.5</v>
      </c>
      <c r="AD1099">
        <v>0</v>
      </c>
      <c r="AE1099">
        <v>0</v>
      </c>
      <c r="AF1099">
        <v>765.21</v>
      </c>
      <c r="AG1099">
        <v>13.5</v>
      </c>
      <c r="AH1099">
        <v>0</v>
      </c>
      <c r="AI1099">
        <v>1</v>
      </c>
      <c r="AJ1099">
        <v>1</v>
      </c>
      <c r="AK1099">
        <v>1</v>
      </c>
      <c r="AL1099">
        <v>1</v>
      </c>
      <c r="AN1099">
        <v>0</v>
      </c>
      <c r="AO1099">
        <v>1</v>
      </c>
      <c r="AP1099">
        <v>1</v>
      </c>
      <c r="AQ1099">
        <v>0</v>
      </c>
      <c r="AR1099">
        <v>0</v>
      </c>
      <c r="AS1099" t="s">
        <v>3</v>
      </c>
      <c r="AT1099">
        <v>0.18</v>
      </c>
      <c r="AU1099" t="s">
        <v>348</v>
      </c>
      <c r="AV1099">
        <v>0</v>
      </c>
      <c r="AW1099">
        <v>2</v>
      </c>
      <c r="AX1099">
        <v>47640292</v>
      </c>
      <c r="AY1099">
        <v>1</v>
      </c>
      <c r="AZ1099">
        <v>0</v>
      </c>
      <c r="BA1099">
        <v>1091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Y1099*Source!I518</f>
        <v>3.6794249999999996E-3</v>
      </c>
      <c r="CY1099">
        <f>AB1099</f>
        <v>765.21</v>
      </c>
      <c r="CZ1099">
        <f>AF1099</f>
        <v>765.21</v>
      </c>
      <c r="DA1099">
        <f>AJ1099</f>
        <v>1</v>
      </c>
      <c r="DB1099">
        <f>ROUND(((ROUND(AT1099*CZ1099,2)*1.15)*1.25),6)</f>
        <v>198.00125</v>
      </c>
      <c r="DC1099">
        <f>ROUND(((ROUND(AT1099*AG1099,2)*1.15)*1.25),6)</f>
        <v>3.493125</v>
      </c>
    </row>
    <row r="1100" spans="1:107" x14ac:dyDescent="0.2">
      <c r="A1100">
        <f>ROW(Source!A518)</f>
        <v>518</v>
      </c>
      <c r="B1100">
        <v>47636896</v>
      </c>
      <c r="C1100">
        <v>47640284</v>
      </c>
      <c r="D1100">
        <v>36883554</v>
      </c>
      <c r="E1100">
        <v>1</v>
      </c>
      <c r="F1100">
        <v>1</v>
      </c>
      <c r="G1100">
        <v>1</v>
      </c>
      <c r="H1100">
        <v>2</v>
      </c>
      <c r="I1100" t="s">
        <v>780</v>
      </c>
      <c r="J1100" t="s">
        <v>781</v>
      </c>
      <c r="K1100" t="s">
        <v>782</v>
      </c>
      <c r="L1100">
        <v>1368</v>
      </c>
      <c r="N1100">
        <v>1011</v>
      </c>
      <c r="O1100" t="s">
        <v>776</v>
      </c>
      <c r="P1100" t="s">
        <v>776</v>
      </c>
      <c r="Q1100">
        <v>1</v>
      </c>
      <c r="W1100">
        <v>0</v>
      </c>
      <c r="X1100">
        <v>1372534845</v>
      </c>
      <c r="Y1100">
        <v>0.37374999999999997</v>
      </c>
      <c r="AA1100">
        <v>0</v>
      </c>
      <c r="AB1100">
        <v>65.709999999999994</v>
      </c>
      <c r="AC1100">
        <v>11.6</v>
      </c>
      <c r="AD1100">
        <v>0</v>
      </c>
      <c r="AE1100">
        <v>0</v>
      </c>
      <c r="AF1100">
        <v>65.709999999999994</v>
      </c>
      <c r="AG1100">
        <v>11.6</v>
      </c>
      <c r="AH1100">
        <v>0</v>
      </c>
      <c r="AI1100">
        <v>1</v>
      </c>
      <c r="AJ1100">
        <v>1</v>
      </c>
      <c r="AK1100">
        <v>1</v>
      </c>
      <c r="AL1100">
        <v>1</v>
      </c>
      <c r="AN1100">
        <v>0</v>
      </c>
      <c r="AO1100">
        <v>1</v>
      </c>
      <c r="AP1100">
        <v>1</v>
      </c>
      <c r="AQ1100">
        <v>0</v>
      </c>
      <c r="AR1100">
        <v>0</v>
      </c>
      <c r="AS1100" t="s">
        <v>3</v>
      </c>
      <c r="AT1100">
        <v>0.26</v>
      </c>
      <c r="AU1100" t="s">
        <v>348</v>
      </c>
      <c r="AV1100">
        <v>0</v>
      </c>
      <c r="AW1100">
        <v>2</v>
      </c>
      <c r="AX1100">
        <v>47640293</v>
      </c>
      <c r="AY1100">
        <v>1</v>
      </c>
      <c r="AZ1100">
        <v>0</v>
      </c>
      <c r="BA1100">
        <v>1092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Y1100*Source!I518</f>
        <v>5.3147249999999993E-3</v>
      </c>
      <c r="CY1100">
        <f>AB1100</f>
        <v>65.709999999999994</v>
      </c>
      <c r="CZ1100">
        <f>AF1100</f>
        <v>65.709999999999994</v>
      </c>
      <c r="DA1100">
        <f>AJ1100</f>
        <v>1</v>
      </c>
      <c r="DB1100">
        <f>ROUND(((ROUND(AT1100*CZ1100,2)*1.15)*1.25),6)</f>
        <v>24.552499999999998</v>
      </c>
      <c r="DC1100">
        <f>ROUND(((ROUND(AT1100*AG1100,2)*1.15)*1.25),6)</f>
        <v>4.3412499999999996</v>
      </c>
    </row>
    <row r="1101" spans="1:107" x14ac:dyDescent="0.2">
      <c r="A1101">
        <f>ROW(Source!A518)</f>
        <v>518</v>
      </c>
      <c r="B1101">
        <v>47636896</v>
      </c>
      <c r="C1101">
        <v>47640284</v>
      </c>
      <c r="D1101">
        <v>46010390</v>
      </c>
      <c r="E1101">
        <v>1</v>
      </c>
      <c r="F1101">
        <v>1</v>
      </c>
      <c r="G1101">
        <v>1</v>
      </c>
      <c r="H1101">
        <v>3</v>
      </c>
      <c r="I1101" t="s">
        <v>379</v>
      </c>
      <c r="J1101" t="s">
        <v>381</v>
      </c>
      <c r="K1101" t="s">
        <v>380</v>
      </c>
      <c r="L1101">
        <v>1348</v>
      </c>
      <c r="N1101">
        <v>1009</v>
      </c>
      <c r="O1101" t="s">
        <v>19</v>
      </c>
      <c r="P1101" t="s">
        <v>19</v>
      </c>
      <c r="Q1101">
        <v>1000</v>
      </c>
      <c r="W1101">
        <v>0</v>
      </c>
      <c r="X1101">
        <v>-1264958911</v>
      </c>
      <c r="Y1101">
        <v>1</v>
      </c>
      <c r="AA1101">
        <v>13568.69</v>
      </c>
      <c r="AB1101">
        <v>0</v>
      </c>
      <c r="AC1101">
        <v>0</v>
      </c>
      <c r="AD1101">
        <v>0</v>
      </c>
      <c r="AE1101">
        <v>13568.69</v>
      </c>
      <c r="AF1101">
        <v>0</v>
      </c>
      <c r="AG1101">
        <v>0</v>
      </c>
      <c r="AH1101">
        <v>0</v>
      </c>
      <c r="AI1101">
        <v>1</v>
      </c>
      <c r="AJ1101">
        <v>1</v>
      </c>
      <c r="AK1101">
        <v>1</v>
      </c>
      <c r="AL1101">
        <v>1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 t="s">
        <v>3</v>
      </c>
      <c r="AT1101">
        <v>1</v>
      </c>
      <c r="AU1101" t="s">
        <v>3</v>
      </c>
      <c r="AV1101">
        <v>0</v>
      </c>
      <c r="AW1101">
        <v>1</v>
      </c>
      <c r="AX1101">
        <v>-1</v>
      </c>
      <c r="AY1101">
        <v>0</v>
      </c>
      <c r="AZ1101">
        <v>0</v>
      </c>
      <c r="BA1101" t="s">
        <v>3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Y1101*Source!I518</f>
        <v>1.422E-2</v>
      </c>
      <c r="CY1101">
        <f>AA1101</f>
        <v>13568.69</v>
      </c>
      <c r="CZ1101">
        <f>AE1101</f>
        <v>13568.69</v>
      </c>
      <c r="DA1101">
        <f>AI1101</f>
        <v>1</v>
      </c>
      <c r="DB1101">
        <f>ROUND(ROUND(AT1101*CZ1101,2),6)</f>
        <v>13568.69</v>
      </c>
      <c r="DC1101">
        <f>ROUND(ROUND(AT1101*AG1101,2),6)</f>
        <v>0</v>
      </c>
    </row>
    <row r="1102" spans="1:107" x14ac:dyDescent="0.2">
      <c r="A1102">
        <f>ROW(Source!A519)</f>
        <v>519</v>
      </c>
      <c r="B1102">
        <v>47641669</v>
      </c>
      <c r="C1102">
        <v>47640284</v>
      </c>
      <c r="D1102">
        <v>37064928</v>
      </c>
      <c r="E1102">
        <v>1</v>
      </c>
      <c r="F1102">
        <v>1</v>
      </c>
      <c r="G1102">
        <v>1</v>
      </c>
      <c r="H1102">
        <v>1</v>
      </c>
      <c r="I1102" t="s">
        <v>823</v>
      </c>
      <c r="J1102" t="s">
        <v>3</v>
      </c>
      <c r="K1102" t="s">
        <v>824</v>
      </c>
      <c r="L1102">
        <v>1191</v>
      </c>
      <c r="N1102">
        <v>1013</v>
      </c>
      <c r="O1102" t="s">
        <v>770</v>
      </c>
      <c r="P1102" t="s">
        <v>770</v>
      </c>
      <c r="Q1102">
        <v>1</v>
      </c>
      <c r="W1102">
        <v>0</v>
      </c>
      <c r="X1102">
        <v>145020957</v>
      </c>
      <c r="Y1102">
        <v>347.81749999999994</v>
      </c>
      <c r="AA1102">
        <v>0</v>
      </c>
      <c r="AB1102">
        <v>0</v>
      </c>
      <c r="AC1102">
        <v>0</v>
      </c>
      <c r="AD1102">
        <v>9.07</v>
      </c>
      <c r="AE1102">
        <v>0</v>
      </c>
      <c r="AF1102">
        <v>0</v>
      </c>
      <c r="AG1102">
        <v>0</v>
      </c>
      <c r="AH1102">
        <v>9.07</v>
      </c>
      <c r="AI1102">
        <v>1</v>
      </c>
      <c r="AJ1102">
        <v>1</v>
      </c>
      <c r="AK1102">
        <v>1</v>
      </c>
      <c r="AL1102">
        <v>1</v>
      </c>
      <c r="AN1102">
        <v>0</v>
      </c>
      <c r="AO1102">
        <v>1</v>
      </c>
      <c r="AP1102">
        <v>1</v>
      </c>
      <c r="AQ1102">
        <v>0</v>
      </c>
      <c r="AR1102">
        <v>0</v>
      </c>
      <c r="AS1102" t="s">
        <v>3</v>
      </c>
      <c r="AT1102">
        <v>263</v>
      </c>
      <c r="AU1102" t="s">
        <v>196</v>
      </c>
      <c r="AV1102">
        <v>1</v>
      </c>
      <c r="AW1102">
        <v>2</v>
      </c>
      <c r="AX1102">
        <v>47640290</v>
      </c>
      <c r="AY1102">
        <v>1</v>
      </c>
      <c r="AZ1102">
        <v>0</v>
      </c>
      <c r="BA1102">
        <v>1094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Y1102*Source!I519</f>
        <v>4.9459648499999993</v>
      </c>
      <c r="CY1102">
        <f>AD1102</f>
        <v>9.07</v>
      </c>
      <c r="CZ1102">
        <f>AH1102</f>
        <v>9.07</v>
      </c>
      <c r="DA1102">
        <f>AL1102</f>
        <v>1</v>
      </c>
      <c r="DB1102">
        <f>ROUND(((ROUND(AT1102*CZ1102,2)*1.15)*1.15),6)</f>
        <v>3154.7047250000001</v>
      </c>
      <c r="DC1102">
        <f>ROUND(((ROUND(AT1102*AG1102,2)*1.15)*1.15),6)</f>
        <v>0</v>
      </c>
    </row>
    <row r="1103" spans="1:107" x14ac:dyDescent="0.2">
      <c r="A1103">
        <f>ROW(Source!A519)</f>
        <v>519</v>
      </c>
      <c r="B1103">
        <v>47641669</v>
      </c>
      <c r="C1103">
        <v>47640284</v>
      </c>
      <c r="D1103">
        <v>37064876</v>
      </c>
      <c r="E1103">
        <v>1</v>
      </c>
      <c r="F1103">
        <v>1</v>
      </c>
      <c r="G1103">
        <v>1</v>
      </c>
      <c r="H1103">
        <v>1</v>
      </c>
      <c r="I1103" t="s">
        <v>771</v>
      </c>
      <c r="J1103" t="s">
        <v>3</v>
      </c>
      <c r="K1103" t="s">
        <v>772</v>
      </c>
      <c r="L1103">
        <v>1191</v>
      </c>
      <c r="N1103">
        <v>1013</v>
      </c>
      <c r="O1103" t="s">
        <v>770</v>
      </c>
      <c r="P1103" t="s">
        <v>770</v>
      </c>
      <c r="Q1103">
        <v>1</v>
      </c>
      <c r="W1103">
        <v>0</v>
      </c>
      <c r="X1103">
        <v>-1417349443</v>
      </c>
      <c r="Y1103">
        <v>0.44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1</v>
      </c>
      <c r="AJ1103">
        <v>1</v>
      </c>
      <c r="AK1103">
        <v>1</v>
      </c>
      <c r="AL1103">
        <v>1</v>
      </c>
      <c r="AN1103">
        <v>0</v>
      </c>
      <c r="AO1103">
        <v>1</v>
      </c>
      <c r="AP1103">
        <v>0</v>
      </c>
      <c r="AQ1103">
        <v>0</v>
      </c>
      <c r="AR1103">
        <v>0</v>
      </c>
      <c r="AS1103" t="s">
        <v>3</v>
      </c>
      <c r="AT1103">
        <v>0.44</v>
      </c>
      <c r="AU1103" t="s">
        <v>3</v>
      </c>
      <c r="AV1103">
        <v>2</v>
      </c>
      <c r="AW1103">
        <v>2</v>
      </c>
      <c r="AX1103">
        <v>47640291</v>
      </c>
      <c r="AY1103">
        <v>1</v>
      </c>
      <c r="AZ1103">
        <v>2048</v>
      </c>
      <c r="BA1103">
        <v>1095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Y1103*Source!I519</f>
        <v>6.2567999999999999E-3</v>
      </c>
      <c r="CY1103">
        <f>AD1103</f>
        <v>0</v>
      </c>
      <c r="CZ1103">
        <f>AH1103</f>
        <v>0</v>
      </c>
      <c r="DA1103">
        <f>AL1103</f>
        <v>1</v>
      </c>
      <c r="DB1103">
        <f>ROUND(ROUND(AT1103*CZ1103,2),6)</f>
        <v>0</v>
      </c>
      <c r="DC1103">
        <f>ROUND(ROUND(AT1103*AG1103,2),6)</f>
        <v>0</v>
      </c>
    </row>
    <row r="1104" spans="1:107" x14ac:dyDescent="0.2">
      <c r="A1104">
        <f>ROW(Source!A519)</f>
        <v>519</v>
      </c>
      <c r="B1104">
        <v>47641669</v>
      </c>
      <c r="C1104">
        <v>47640284</v>
      </c>
      <c r="D1104">
        <v>36882041</v>
      </c>
      <c r="E1104">
        <v>1</v>
      </c>
      <c r="F1104">
        <v>1</v>
      </c>
      <c r="G1104">
        <v>1</v>
      </c>
      <c r="H1104">
        <v>2</v>
      </c>
      <c r="I1104" t="s">
        <v>1002</v>
      </c>
      <c r="J1104" t="s">
        <v>1003</v>
      </c>
      <c r="K1104" t="s">
        <v>1004</v>
      </c>
      <c r="L1104">
        <v>1368</v>
      </c>
      <c r="N1104">
        <v>1011</v>
      </c>
      <c r="O1104" t="s">
        <v>776</v>
      </c>
      <c r="P1104" t="s">
        <v>776</v>
      </c>
      <c r="Q1104">
        <v>1</v>
      </c>
      <c r="W1104">
        <v>0</v>
      </c>
      <c r="X1104">
        <v>533973013</v>
      </c>
      <c r="Y1104">
        <v>0.25874999999999998</v>
      </c>
      <c r="AA1104">
        <v>0</v>
      </c>
      <c r="AB1104">
        <v>765.21</v>
      </c>
      <c r="AC1104">
        <v>13.5</v>
      </c>
      <c r="AD1104">
        <v>0</v>
      </c>
      <c r="AE1104">
        <v>0</v>
      </c>
      <c r="AF1104">
        <v>765.21</v>
      </c>
      <c r="AG1104">
        <v>13.5</v>
      </c>
      <c r="AH1104">
        <v>0</v>
      </c>
      <c r="AI1104">
        <v>1</v>
      </c>
      <c r="AJ1104">
        <v>1</v>
      </c>
      <c r="AK1104">
        <v>1</v>
      </c>
      <c r="AL1104">
        <v>1</v>
      </c>
      <c r="AN1104">
        <v>0</v>
      </c>
      <c r="AO1104">
        <v>1</v>
      </c>
      <c r="AP1104">
        <v>1</v>
      </c>
      <c r="AQ1104">
        <v>0</v>
      </c>
      <c r="AR1104">
        <v>0</v>
      </c>
      <c r="AS1104" t="s">
        <v>3</v>
      </c>
      <c r="AT1104">
        <v>0.18</v>
      </c>
      <c r="AU1104" t="s">
        <v>348</v>
      </c>
      <c r="AV1104">
        <v>0</v>
      </c>
      <c r="AW1104">
        <v>2</v>
      </c>
      <c r="AX1104">
        <v>47640292</v>
      </c>
      <c r="AY1104">
        <v>1</v>
      </c>
      <c r="AZ1104">
        <v>0</v>
      </c>
      <c r="BA1104">
        <v>1096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Y1104*Source!I519</f>
        <v>3.6794249999999996E-3</v>
      </c>
      <c r="CY1104">
        <f>AB1104</f>
        <v>765.21</v>
      </c>
      <c r="CZ1104">
        <f>AF1104</f>
        <v>765.21</v>
      </c>
      <c r="DA1104">
        <f>AJ1104</f>
        <v>1</v>
      </c>
      <c r="DB1104">
        <f>ROUND(((ROUND(AT1104*CZ1104,2)*1.15)*1.25),6)</f>
        <v>198.00125</v>
      </c>
      <c r="DC1104">
        <f>ROUND(((ROUND(AT1104*AG1104,2)*1.15)*1.25),6)</f>
        <v>3.493125</v>
      </c>
    </row>
    <row r="1105" spans="1:107" x14ac:dyDescent="0.2">
      <c r="A1105">
        <f>ROW(Source!A519)</f>
        <v>519</v>
      </c>
      <c r="B1105">
        <v>47641669</v>
      </c>
      <c r="C1105">
        <v>47640284</v>
      </c>
      <c r="D1105">
        <v>36883554</v>
      </c>
      <c r="E1105">
        <v>1</v>
      </c>
      <c r="F1105">
        <v>1</v>
      </c>
      <c r="G1105">
        <v>1</v>
      </c>
      <c r="H1105">
        <v>2</v>
      </c>
      <c r="I1105" t="s">
        <v>780</v>
      </c>
      <c r="J1105" t="s">
        <v>781</v>
      </c>
      <c r="K1105" t="s">
        <v>782</v>
      </c>
      <c r="L1105">
        <v>1368</v>
      </c>
      <c r="N1105">
        <v>1011</v>
      </c>
      <c r="O1105" t="s">
        <v>776</v>
      </c>
      <c r="P1105" t="s">
        <v>776</v>
      </c>
      <c r="Q1105">
        <v>1</v>
      </c>
      <c r="W1105">
        <v>0</v>
      </c>
      <c r="X1105">
        <v>1372534845</v>
      </c>
      <c r="Y1105">
        <v>0.37374999999999997</v>
      </c>
      <c r="AA1105">
        <v>0</v>
      </c>
      <c r="AB1105">
        <v>65.709999999999994</v>
      </c>
      <c r="AC1105">
        <v>11.6</v>
      </c>
      <c r="AD1105">
        <v>0</v>
      </c>
      <c r="AE1105">
        <v>0</v>
      </c>
      <c r="AF1105">
        <v>65.709999999999994</v>
      </c>
      <c r="AG1105">
        <v>11.6</v>
      </c>
      <c r="AH1105">
        <v>0</v>
      </c>
      <c r="AI1105">
        <v>1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1</v>
      </c>
      <c r="AQ1105">
        <v>0</v>
      </c>
      <c r="AR1105">
        <v>0</v>
      </c>
      <c r="AS1105" t="s">
        <v>3</v>
      </c>
      <c r="AT1105">
        <v>0.26</v>
      </c>
      <c r="AU1105" t="s">
        <v>348</v>
      </c>
      <c r="AV1105">
        <v>0</v>
      </c>
      <c r="AW1105">
        <v>2</v>
      </c>
      <c r="AX1105">
        <v>47640293</v>
      </c>
      <c r="AY1105">
        <v>1</v>
      </c>
      <c r="AZ1105">
        <v>0</v>
      </c>
      <c r="BA1105">
        <v>1097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Y1105*Source!I519</f>
        <v>5.3147249999999993E-3</v>
      </c>
      <c r="CY1105">
        <f>AB1105</f>
        <v>65.709999999999994</v>
      </c>
      <c r="CZ1105">
        <f>AF1105</f>
        <v>65.709999999999994</v>
      </c>
      <c r="DA1105">
        <f>AJ1105</f>
        <v>1</v>
      </c>
      <c r="DB1105">
        <f>ROUND(((ROUND(AT1105*CZ1105,2)*1.15)*1.25),6)</f>
        <v>24.552499999999998</v>
      </c>
      <c r="DC1105">
        <f>ROUND(((ROUND(AT1105*AG1105,2)*1.15)*1.25),6)</f>
        <v>4.3412499999999996</v>
      </c>
    </row>
    <row r="1106" spans="1:107" x14ac:dyDescent="0.2">
      <c r="A1106">
        <f>ROW(Source!A519)</f>
        <v>519</v>
      </c>
      <c r="B1106">
        <v>47641669</v>
      </c>
      <c r="C1106">
        <v>47640284</v>
      </c>
      <c r="D1106">
        <v>46010390</v>
      </c>
      <c r="E1106">
        <v>1</v>
      </c>
      <c r="F1106">
        <v>1</v>
      </c>
      <c r="G1106">
        <v>1</v>
      </c>
      <c r="H1106">
        <v>3</v>
      </c>
      <c r="I1106" t="s">
        <v>379</v>
      </c>
      <c r="J1106" t="s">
        <v>381</v>
      </c>
      <c r="K1106" t="s">
        <v>380</v>
      </c>
      <c r="L1106">
        <v>1348</v>
      </c>
      <c r="N1106">
        <v>1009</v>
      </c>
      <c r="O1106" t="s">
        <v>19</v>
      </c>
      <c r="P1106" t="s">
        <v>19</v>
      </c>
      <c r="Q1106">
        <v>1000</v>
      </c>
      <c r="W1106">
        <v>0</v>
      </c>
      <c r="X1106">
        <v>-1264958911</v>
      </c>
      <c r="Y1106">
        <v>1</v>
      </c>
      <c r="AA1106">
        <v>13568.69</v>
      </c>
      <c r="AB1106">
        <v>0</v>
      </c>
      <c r="AC1106">
        <v>0</v>
      </c>
      <c r="AD1106">
        <v>0</v>
      </c>
      <c r="AE1106">
        <v>13568.69</v>
      </c>
      <c r="AF1106">
        <v>0</v>
      </c>
      <c r="AG1106">
        <v>0</v>
      </c>
      <c r="AH1106">
        <v>0</v>
      </c>
      <c r="AI1106">
        <v>1</v>
      </c>
      <c r="AJ1106">
        <v>1</v>
      </c>
      <c r="AK1106">
        <v>1</v>
      </c>
      <c r="AL1106">
        <v>1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 t="s">
        <v>3</v>
      </c>
      <c r="AT1106">
        <v>1</v>
      </c>
      <c r="AU1106" t="s">
        <v>3</v>
      </c>
      <c r="AV1106">
        <v>0</v>
      </c>
      <c r="AW1106">
        <v>1</v>
      </c>
      <c r="AX1106">
        <v>-1</v>
      </c>
      <c r="AY1106">
        <v>0</v>
      </c>
      <c r="AZ1106">
        <v>0</v>
      </c>
      <c r="BA1106" t="s">
        <v>3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Y1106*Source!I519</f>
        <v>1.422E-2</v>
      </c>
      <c r="CY1106">
        <f>AA1106</f>
        <v>13568.69</v>
      </c>
      <c r="CZ1106">
        <f>AE1106</f>
        <v>13568.69</v>
      </c>
      <c r="DA1106">
        <f>AI1106</f>
        <v>1</v>
      </c>
      <c r="DB1106">
        <f>ROUND(ROUND(AT1106*CZ1106,2),6)</f>
        <v>13568.69</v>
      </c>
      <c r="DC1106">
        <f>ROUND(ROUND(AT1106*AG1106,2),6)</f>
        <v>0</v>
      </c>
    </row>
    <row r="1107" spans="1:107" x14ac:dyDescent="0.2">
      <c r="A1107">
        <f>ROW(Source!A522)</f>
        <v>522</v>
      </c>
      <c r="B1107">
        <v>47636896</v>
      </c>
      <c r="C1107">
        <v>47640296</v>
      </c>
      <c r="D1107">
        <v>37064878</v>
      </c>
      <c r="E1107">
        <v>1</v>
      </c>
      <c r="F1107">
        <v>1</v>
      </c>
      <c r="G1107">
        <v>1</v>
      </c>
      <c r="H1107">
        <v>1</v>
      </c>
      <c r="I1107" t="s">
        <v>919</v>
      </c>
      <c r="J1107" t="s">
        <v>3</v>
      </c>
      <c r="K1107" t="s">
        <v>920</v>
      </c>
      <c r="L1107">
        <v>1191</v>
      </c>
      <c r="N1107">
        <v>1013</v>
      </c>
      <c r="O1107" t="s">
        <v>770</v>
      </c>
      <c r="P1107" t="s">
        <v>770</v>
      </c>
      <c r="Q1107">
        <v>1</v>
      </c>
      <c r="W1107">
        <v>0</v>
      </c>
      <c r="X1107">
        <v>-1081351934</v>
      </c>
      <c r="Y1107">
        <v>25.630049999999994</v>
      </c>
      <c r="AA1107">
        <v>0</v>
      </c>
      <c r="AB1107">
        <v>0</v>
      </c>
      <c r="AC1107">
        <v>0</v>
      </c>
      <c r="AD1107">
        <v>9.4</v>
      </c>
      <c r="AE1107">
        <v>0</v>
      </c>
      <c r="AF1107">
        <v>0</v>
      </c>
      <c r="AG1107">
        <v>0</v>
      </c>
      <c r="AH1107">
        <v>9.4</v>
      </c>
      <c r="AI1107">
        <v>1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1</v>
      </c>
      <c r="AQ1107">
        <v>0</v>
      </c>
      <c r="AR1107">
        <v>0</v>
      </c>
      <c r="AS1107" t="s">
        <v>3</v>
      </c>
      <c r="AT1107">
        <v>19.38</v>
      </c>
      <c r="AU1107" t="s">
        <v>196</v>
      </c>
      <c r="AV1107">
        <v>1</v>
      </c>
      <c r="AW1107">
        <v>2</v>
      </c>
      <c r="AX1107">
        <v>47640320</v>
      </c>
      <c r="AY1107">
        <v>1</v>
      </c>
      <c r="AZ1107">
        <v>0</v>
      </c>
      <c r="BA1107">
        <v>1099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Y1107*Source!I522</f>
        <v>11.993325596999998</v>
      </c>
      <c r="CY1107">
        <f>AD1107</f>
        <v>9.4</v>
      </c>
      <c r="CZ1107">
        <f>AH1107</f>
        <v>9.4</v>
      </c>
      <c r="DA1107">
        <f>AL1107</f>
        <v>1</v>
      </c>
      <c r="DB1107">
        <f>ROUND(((ROUND(AT1107*CZ1107,2)*1.15)*1.15),6)</f>
        <v>240.919825</v>
      </c>
      <c r="DC1107">
        <f>ROUND(((ROUND(AT1107*AG1107,2)*1.15)*1.15),6)</f>
        <v>0</v>
      </c>
    </row>
    <row r="1108" spans="1:107" x14ac:dyDescent="0.2">
      <c r="A1108">
        <f>ROW(Source!A522)</f>
        <v>522</v>
      </c>
      <c r="B1108">
        <v>47636896</v>
      </c>
      <c r="C1108">
        <v>47640296</v>
      </c>
      <c r="D1108">
        <v>37064876</v>
      </c>
      <c r="E1108">
        <v>1</v>
      </c>
      <c r="F1108">
        <v>1</v>
      </c>
      <c r="G1108">
        <v>1</v>
      </c>
      <c r="H1108">
        <v>1</v>
      </c>
      <c r="I1108" t="s">
        <v>771</v>
      </c>
      <c r="J1108" t="s">
        <v>3</v>
      </c>
      <c r="K1108" t="s">
        <v>772</v>
      </c>
      <c r="L1108">
        <v>1191</v>
      </c>
      <c r="N1108">
        <v>1013</v>
      </c>
      <c r="O1108" t="s">
        <v>770</v>
      </c>
      <c r="P1108" t="s">
        <v>770</v>
      </c>
      <c r="Q1108">
        <v>1</v>
      </c>
      <c r="W1108">
        <v>0</v>
      </c>
      <c r="X1108">
        <v>-1417349443</v>
      </c>
      <c r="Y1108">
        <v>1.47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1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3</v>
      </c>
      <c r="AT1108">
        <v>1.47</v>
      </c>
      <c r="AU1108" t="s">
        <v>3</v>
      </c>
      <c r="AV1108">
        <v>2</v>
      </c>
      <c r="AW1108">
        <v>2</v>
      </c>
      <c r="AX1108">
        <v>47640321</v>
      </c>
      <c r="AY1108">
        <v>1</v>
      </c>
      <c r="AZ1108">
        <v>2048</v>
      </c>
      <c r="BA1108">
        <v>1100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Y1108*Source!I522</f>
        <v>0.68787180000000003</v>
      </c>
      <c r="CY1108">
        <f>AD1108</f>
        <v>0</v>
      </c>
      <c r="CZ1108">
        <f>AH1108</f>
        <v>0</v>
      </c>
      <c r="DA1108">
        <f>AL1108</f>
        <v>1</v>
      </c>
      <c r="DB1108">
        <f>ROUND(ROUND(AT1108*CZ1108,2),6)</f>
        <v>0</v>
      </c>
      <c r="DC1108">
        <f>ROUND(ROUND(AT1108*AG1108,2),6)</f>
        <v>0</v>
      </c>
    </row>
    <row r="1109" spans="1:107" x14ac:dyDescent="0.2">
      <c r="A1109">
        <f>ROW(Source!A522)</f>
        <v>522</v>
      </c>
      <c r="B1109">
        <v>47636896</v>
      </c>
      <c r="C1109">
        <v>47640296</v>
      </c>
      <c r="D1109">
        <v>36882079</v>
      </c>
      <c r="E1109">
        <v>1</v>
      </c>
      <c r="F1109">
        <v>1</v>
      </c>
      <c r="G1109">
        <v>1</v>
      </c>
      <c r="H1109">
        <v>2</v>
      </c>
      <c r="I1109" t="s">
        <v>1005</v>
      </c>
      <c r="J1109" t="s">
        <v>1006</v>
      </c>
      <c r="K1109" t="s">
        <v>1007</v>
      </c>
      <c r="L1109">
        <v>1368</v>
      </c>
      <c r="N1109">
        <v>1011</v>
      </c>
      <c r="O1109" t="s">
        <v>776</v>
      </c>
      <c r="P1109" t="s">
        <v>776</v>
      </c>
      <c r="Q1109">
        <v>1</v>
      </c>
      <c r="W1109">
        <v>0</v>
      </c>
      <c r="X1109">
        <v>641541266</v>
      </c>
      <c r="Y1109">
        <v>0.14374999999999999</v>
      </c>
      <c r="AA1109">
        <v>0</v>
      </c>
      <c r="AB1109">
        <v>120.24</v>
      </c>
      <c r="AC1109">
        <v>15.42</v>
      </c>
      <c r="AD1109">
        <v>0</v>
      </c>
      <c r="AE1109">
        <v>0</v>
      </c>
      <c r="AF1109">
        <v>120.24</v>
      </c>
      <c r="AG1109">
        <v>15.42</v>
      </c>
      <c r="AH1109">
        <v>0</v>
      </c>
      <c r="AI1109">
        <v>1</v>
      </c>
      <c r="AJ1109">
        <v>1</v>
      </c>
      <c r="AK1109">
        <v>1</v>
      </c>
      <c r="AL1109">
        <v>1</v>
      </c>
      <c r="AN1109">
        <v>0</v>
      </c>
      <c r="AO1109">
        <v>1</v>
      </c>
      <c r="AP1109">
        <v>1</v>
      </c>
      <c r="AQ1109">
        <v>0</v>
      </c>
      <c r="AR1109">
        <v>0</v>
      </c>
      <c r="AS1109" t="s">
        <v>3</v>
      </c>
      <c r="AT1109">
        <v>0.1</v>
      </c>
      <c r="AU1109" t="s">
        <v>348</v>
      </c>
      <c r="AV1109">
        <v>0</v>
      </c>
      <c r="AW1109">
        <v>2</v>
      </c>
      <c r="AX1109">
        <v>47640322</v>
      </c>
      <c r="AY1109">
        <v>1</v>
      </c>
      <c r="AZ1109">
        <v>0</v>
      </c>
      <c r="BA1109">
        <v>1101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Y1109*Source!I522</f>
        <v>6.7266375000000003E-2</v>
      </c>
      <c r="CY1109">
        <f t="shared" ref="CY1109:CY1115" si="214">AB1109</f>
        <v>120.24</v>
      </c>
      <c r="CZ1109">
        <f t="shared" ref="CZ1109:CZ1115" si="215">AF1109</f>
        <v>120.24</v>
      </c>
      <c r="DA1109">
        <f t="shared" ref="DA1109:DA1115" si="216">AJ1109</f>
        <v>1</v>
      </c>
      <c r="DB1109">
        <f t="shared" ref="DB1109:DB1115" si="217">ROUND(((ROUND(AT1109*CZ1109,2)*1.15)*1.25),6)</f>
        <v>17.278749999999999</v>
      </c>
      <c r="DC1109">
        <f t="shared" ref="DC1109:DC1115" si="218">ROUND(((ROUND(AT1109*AG1109,2)*1.15)*1.25),6)</f>
        <v>2.2137500000000001</v>
      </c>
    </row>
    <row r="1110" spans="1:107" x14ac:dyDescent="0.2">
      <c r="A1110">
        <f>ROW(Source!A522)</f>
        <v>522</v>
      </c>
      <c r="B1110">
        <v>47636896</v>
      </c>
      <c r="C1110">
        <v>47640296</v>
      </c>
      <c r="D1110">
        <v>36882159</v>
      </c>
      <c r="E1110">
        <v>1</v>
      </c>
      <c r="F1110">
        <v>1</v>
      </c>
      <c r="G1110">
        <v>1</v>
      </c>
      <c r="H1110">
        <v>2</v>
      </c>
      <c r="I1110" t="s">
        <v>773</v>
      </c>
      <c r="J1110" t="s">
        <v>774</v>
      </c>
      <c r="K1110" t="s">
        <v>775</v>
      </c>
      <c r="L1110">
        <v>1368</v>
      </c>
      <c r="N1110">
        <v>1011</v>
      </c>
      <c r="O1110" t="s">
        <v>776</v>
      </c>
      <c r="P1110" t="s">
        <v>776</v>
      </c>
      <c r="Q1110">
        <v>1</v>
      </c>
      <c r="W1110">
        <v>0</v>
      </c>
      <c r="X1110">
        <v>-1718674368</v>
      </c>
      <c r="Y1110">
        <v>0.17249999999999999</v>
      </c>
      <c r="AA1110">
        <v>0</v>
      </c>
      <c r="AB1110">
        <v>111.99</v>
      </c>
      <c r="AC1110">
        <v>13.5</v>
      </c>
      <c r="AD1110">
        <v>0</v>
      </c>
      <c r="AE1110">
        <v>0</v>
      </c>
      <c r="AF1110">
        <v>111.99</v>
      </c>
      <c r="AG1110">
        <v>13.5</v>
      </c>
      <c r="AH1110">
        <v>0</v>
      </c>
      <c r="AI1110">
        <v>1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1</v>
      </c>
      <c r="AQ1110">
        <v>0</v>
      </c>
      <c r="AR1110">
        <v>0</v>
      </c>
      <c r="AS1110" t="s">
        <v>3</v>
      </c>
      <c r="AT1110">
        <v>0.12</v>
      </c>
      <c r="AU1110" t="s">
        <v>348</v>
      </c>
      <c r="AV1110">
        <v>0</v>
      </c>
      <c r="AW1110">
        <v>2</v>
      </c>
      <c r="AX1110">
        <v>47640323</v>
      </c>
      <c r="AY1110">
        <v>1</v>
      </c>
      <c r="AZ1110">
        <v>0</v>
      </c>
      <c r="BA1110">
        <v>1102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Y1110*Source!I522</f>
        <v>8.0719650000000004E-2</v>
      </c>
      <c r="CY1110">
        <f t="shared" si="214"/>
        <v>111.99</v>
      </c>
      <c r="CZ1110">
        <f t="shared" si="215"/>
        <v>111.99</v>
      </c>
      <c r="DA1110">
        <f t="shared" si="216"/>
        <v>1</v>
      </c>
      <c r="DB1110">
        <f t="shared" si="217"/>
        <v>19.32</v>
      </c>
      <c r="DC1110">
        <f t="shared" si="218"/>
        <v>2.3287499999999999</v>
      </c>
    </row>
    <row r="1111" spans="1:107" x14ac:dyDescent="0.2">
      <c r="A1111">
        <f>ROW(Source!A522)</f>
        <v>522</v>
      </c>
      <c r="B1111">
        <v>47636896</v>
      </c>
      <c r="C1111">
        <v>47640296</v>
      </c>
      <c r="D1111">
        <v>36882171</v>
      </c>
      <c r="E1111">
        <v>1</v>
      </c>
      <c r="F1111">
        <v>1</v>
      </c>
      <c r="G1111">
        <v>1</v>
      </c>
      <c r="H1111">
        <v>2</v>
      </c>
      <c r="I1111" t="s">
        <v>1008</v>
      </c>
      <c r="J1111" t="s">
        <v>1009</v>
      </c>
      <c r="K1111" t="s">
        <v>1010</v>
      </c>
      <c r="L1111">
        <v>1368</v>
      </c>
      <c r="N1111">
        <v>1011</v>
      </c>
      <c r="O1111" t="s">
        <v>776</v>
      </c>
      <c r="P1111" t="s">
        <v>776</v>
      </c>
      <c r="Q1111">
        <v>1</v>
      </c>
      <c r="W1111">
        <v>0</v>
      </c>
      <c r="X1111">
        <v>1604609147</v>
      </c>
      <c r="Y1111">
        <v>1.5237499999999997</v>
      </c>
      <c r="AA1111">
        <v>0</v>
      </c>
      <c r="AB1111">
        <v>120.04</v>
      </c>
      <c r="AC1111">
        <v>13.5</v>
      </c>
      <c r="AD1111">
        <v>0</v>
      </c>
      <c r="AE1111">
        <v>0</v>
      </c>
      <c r="AF1111">
        <v>120.04</v>
      </c>
      <c r="AG1111">
        <v>13.5</v>
      </c>
      <c r="AH1111">
        <v>0</v>
      </c>
      <c r="AI1111">
        <v>1</v>
      </c>
      <c r="AJ1111">
        <v>1</v>
      </c>
      <c r="AK1111">
        <v>1</v>
      </c>
      <c r="AL1111">
        <v>1</v>
      </c>
      <c r="AN1111">
        <v>0</v>
      </c>
      <c r="AO1111">
        <v>1</v>
      </c>
      <c r="AP1111">
        <v>1</v>
      </c>
      <c r="AQ1111">
        <v>0</v>
      </c>
      <c r="AR1111">
        <v>0</v>
      </c>
      <c r="AS1111" t="s">
        <v>3</v>
      </c>
      <c r="AT1111">
        <v>1.06</v>
      </c>
      <c r="AU1111" t="s">
        <v>348</v>
      </c>
      <c r="AV1111">
        <v>0</v>
      </c>
      <c r="AW1111">
        <v>2</v>
      </c>
      <c r="AX1111">
        <v>47640324</v>
      </c>
      <c r="AY1111">
        <v>1</v>
      </c>
      <c r="AZ1111">
        <v>0</v>
      </c>
      <c r="BA1111">
        <v>1103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Y1111*Source!I522</f>
        <v>0.71302357499999991</v>
      </c>
      <c r="CY1111">
        <f t="shared" si="214"/>
        <v>120.04</v>
      </c>
      <c r="CZ1111">
        <f t="shared" si="215"/>
        <v>120.04</v>
      </c>
      <c r="DA1111">
        <f t="shared" si="216"/>
        <v>1</v>
      </c>
      <c r="DB1111">
        <f t="shared" si="217"/>
        <v>182.9075</v>
      </c>
      <c r="DC1111">
        <f t="shared" si="218"/>
        <v>20.570625</v>
      </c>
    </row>
    <row r="1112" spans="1:107" x14ac:dyDescent="0.2">
      <c r="A1112">
        <f>ROW(Source!A522)</f>
        <v>522</v>
      </c>
      <c r="B1112">
        <v>47636896</v>
      </c>
      <c r="C1112">
        <v>47640296</v>
      </c>
      <c r="D1112">
        <v>36882358</v>
      </c>
      <c r="E1112">
        <v>1</v>
      </c>
      <c r="F1112">
        <v>1</v>
      </c>
      <c r="G1112">
        <v>1</v>
      </c>
      <c r="H1112">
        <v>2</v>
      </c>
      <c r="I1112" t="s">
        <v>777</v>
      </c>
      <c r="J1112" t="s">
        <v>778</v>
      </c>
      <c r="K1112" t="s">
        <v>779</v>
      </c>
      <c r="L1112">
        <v>1368</v>
      </c>
      <c r="N1112">
        <v>1011</v>
      </c>
      <c r="O1112" t="s">
        <v>776</v>
      </c>
      <c r="P1112" t="s">
        <v>776</v>
      </c>
      <c r="Q1112">
        <v>1</v>
      </c>
      <c r="W1112">
        <v>0</v>
      </c>
      <c r="X1112">
        <v>1544661785</v>
      </c>
      <c r="Y1112">
        <v>1.38</v>
      </c>
      <c r="AA1112">
        <v>0</v>
      </c>
      <c r="AB1112">
        <v>6.9</v>
      </c>
      <c r="AC1112">
        <v>0</v>
      </c>
      <c r="AD1112">
        <v>0</v>
      </c>
      <c r="AE1112">
        <v>0</v>
      </c>
      <c r="AF1112">
        <v>6.9</v>
      </c>
      <c r="AG1112">
        <v>0</v>
      </c>
      <c r="AH1112">
        <v>0</v>
      </c>
      <c r="AI1112">
        <v>1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1</v>
      </c>
      <c r="AQ1112">
        <v>0</v>
      </c>
      <c r="AR1112">
        <v>0</v>
      </c>
      <c r="AS1112" t="s">
        <v>3</v>
      </c>
      <c r="AT1112">
        <v>0.96</v>
      </c>
      <c r="AU1112" t="s">
        <v>348</v>
      </c>
      <c r="AV1112">
        <v>0</v>
      </c>
      <c r="AW1112">
        <v>2</v>
      </c>
      <c r="AX1112">
        <v>47640325</v>
      </c>
      <c r="AY1112">
        <v>1</v>
      </c>
      <c r="AZ1112">
        <v>0</v>
      </c>
      <c r="BA1112">
        <v>1104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Y1112*Source!I522</f>
        <v>0.64575720000000003</v>
      </c>
      <c r="CY1112">
        <f t="shared" si="214"/>
        <v>6.9</v>
      </c>
      <c r="CZ1112">
        <f t="shared" si="215"/>
        <v>6.9</v>
      </c>
      <c r="DA1112">
        <f t="shared" si="216"/>
        <v>1</v>
      </c>
      <c r="DB1112">
        <f t="shared" si="217"/>
        <v>9.5162499999999994</v>
      </c>
      <c r="DC1112">
        <f t="shared" si="218"/>
        <v>0</v>
      </c>
    </row>
    <row r="1113" spans="1:107" x14ac:dyDescent="0.2">
      <c r="A1113">
        <f>ROW(Source!A522)</f>
        <v>522</v>
      </c>
      <c r="B1113">
        <v>47636896</v>
      </c>
      <c r="C1113">
        <v>47640296</v>
      </c>
      <c r="D1113">
        <v>36883554</v>
      </c>
      <c r="E1113">
        <v>1</v>
      </c>
      <c r="F1113">
        <v>1</v>
      </c>
      <c r="G1113">
        <v>1</v>
      </c>
      <c r="H1113">
        <v>2</v>
      </c>
      <c r="I1113" t="s">
        <v>780</v>
      </c>
      <c r="J1113" t="s">
        <v>781</v>
      </c>
      <c r="K1113" t="s">
        <v>782</v>
      </c>
      <c r="L1113">
        <v>1368</v>
      </c>
      <c r="N1113">
        <v>1011</v>
      </c>
      <c r="O1113" t="s">
        <v>776</v>
      </c>
      <c r="P1113" t="s">
        <v>776</v>
      </c>
      <c r="Q1113">
        <v>1</v>
      </c>
      <c r="W1113">
        <v>0</v>
      </c>
      <c r="X1113">
        <v>1372534845</v>
      </c>
      <c r="Y1113">
        <v>0.27312499999999995</v>
      </c>
      <c r="AA1113">
        <v>0</v>
      </c>
      <c r="AB1113">
        <v>65.709999999999994</v>
      </c>
      <c r="AC1113">
        <v>11.6</v>
      </c>
      <c r="AD1113">
        <v>0</v>
      </c>
      <c r="AE1113">
        <v>0</v>
      </c>
      <c r="AF1113">
        <v>65.709999999999994</v>
      </c>
      <c r="AG1113">
        <v>11.6</v>
      </c>
      <c r="AH1113">
        <v>0</v>
      </c>
      <c r="AI1113">
        <v>1</v>
      </c>
      <c r="AJ1113">
        <v>1</v>
      </c>
      <c r="AK1113">
        <v>1</v>
      </c>
      <c r="AL1113">
        <v>1</v>
      </c>
      <c r="AN1113">
        <v>0</v>
      </c>
      <c r="AO1113">
        <v>1</v>
      </c>
      <c r="AP1113">
        <v>1</v>
      </c>
      <c r="AQ1113">
        <v>0</v>
      </c>
      <c r="AR1113">
        <v>0</v>
      </c>
      <c r="AS1113" t="s">
        <v>3</v>
      </c>
      <c r="AT1113">
        <v>0.19</v>
      </c>
      <c r="AU1113" t="s">
        <v>348</v>
      </c>
      <c r="AV1113">
        <v>0</v>
      </c>
      <c r="AW1113">
        <v>2</v>
      </c>
      <c r="AX1113">
        <v>47640326</v>
      </c>
      <c r="AY1113">
        <v>1</v>
      </c>
      <c r="AZ1113">
        <v>0</v>
      </c>
      <c r="BA1113">
        <v>1105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Y1113*Source!I522</f>
        <v>0.12780611249999999</v>
      </c>
      <c r="CY1113">
        <f t="shared" si="214"/>
        <v>65.709999999999994</v>
      </c>
      <c r="CZ1113">
        <f t="shared" si="215"/>
        <v>65.709999999999994</v>
      </c>
      <c r="DA1113">
        <f t="shared" si="216"/>
        <v>1</v>
      </c>
      <c r="DB1113">
        <f t="shared" si="217"/>
        <v>17.940000000000001</v>
      </c>
      <c r="DC1113">
        <f t="shared" si="218"/>
        <v>3.1625000000000001</v>
      </c>
    </row>
    <row r="1114" spans="1:107" x14ac:dyDescent="0.2">
      <c r="A1114">
        <f>ROW(Source!A522)</f>
        <v>522</v>
      </c>
      <c r="B1114">
        <v>47636896</v>
      </c>
      <c r="C1114">
        <v>47640296</v>
      </c>
      <c r="D1114">
        <v>36883789</v>
      </c>
      <c r="E1114">
        <v>1</v>
      </c>
      <c r="F1114">
        <v>1</v>
      </c>
      <c r="G1114">
        <v>1</v>
      </c>
      <c r="H1114">
        <v>2</v>
      </c>
      <c r="I1114" t="s">
        <v>783</v>
      </c>
      <c r="J1114" t="s">
        <v>784</v>
      </c>
      <c r="K1114" t="s">
        <v>785</v>
      </c>
      <c r="L1114">
        <v>1368</v>
      </c>
      <c r="N1114">
        <v>1011</v>
      </c>
      <c r="O1114" t="s">
        <v>776</v>
      </c>
      <c r="P1114" t="s">
        <v>776</v>
      </c>
      <c r="Q1114">
        <v>1</v>
      </c>
      <c r="W1114">
        <v>0</v>
      </c>
      <c r="X1114">
        <v>-624296059</v>
      </c>
      <c r="Y1114">
        <v>3.22</v>
      </c>
      <c r="AA1114">
        <v>0</v>
      </c>
      <c r="AB1114">
        <v>1.2</v>
      </c>
      <c r="AC1114">
        <v>0</v>
      </c>
      <c r="AD1114">
        <v>0</v>
      </c>
      <c r="AE1114">
        <v>0</v>
      </c>
      <c r="AF1114">
        <v>1.2</v>
      </c>
      <c r="AG1114">
        <v>0</v>
      </c>
      <c r="AH1114">
        <v>0</v>
      </c>
      <c r="AI1114">
        <v>1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1</v>
      </c>
      <c r="AQ1114">
        <v>0</v>
      </c>
      <c r="AR1114">
        <v>0</v>
      </c>
      <c r="AS1114" t="s">
        <v>3</v>
      </c>
      <c r="AT1114">
        <v>2.2400000000000002</v>
      </c>
      <c r="AU1114" t="s">
        <v>348</v>
      </c>
      <c r="AV1114">
        <v>0</v>
      </c>
      <c r="AW1114">
        <v>2</v>
      </c>
      <c r="AX1114">
        <v>47640327</v>
      </c>
      <c r="AY1114">
        <v>1</v>
      </c>
      <c r="AZ1114">
        <v>0</v>
      </c>
      <c r="BA1114">
        <v>1106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Y1114*Source!I522</f>
        <v>1.5067668000000001</v>
      </c>
      <c r="CY1114">
        <f t="shared" si="214"/>
        <v>1.2</v>
      </c>
      <c r="CZ1114">
        <f t="shared" si="215"/>
        <v>1.2</v>
      </c>
      <c r="DA1114">
        <f t="shared" si="216"/>
        <v>1</v>
      </c>
      <c r="DB1114">
        <f t="shared" si="217"/>
        <v>3.8668749999999998</v>
      </c>
      <c r="DC1114">
        <f t="shared" si="218"/>
        <v>0</v>
      </c>
    </row>
    <row r="1115" spans="1:107" x14ac:dyDescent="0.2">
      <c r="A1115">
        <f>ROW(Source!A522)</f>
        <v>522</v>
      </c>
      <c r="B1115">
        <v>47636896</v>
      </c>
      <c r="C1115">
        <v>47640296</v>
      </c>
      <c r="D1115">
        <v>36883836</v>
      </c>
      <c r="E1115">
        <v>1</v>
      </c>
      <c r="F1115">
        <v>1</v>
      </c>
      <c r="G1115">
        <v>1</v>
      </c>
      <c r="H1115">
        <v>2</v>
      </c>
      <c r="I1115" t="s">
        <v>786</v>
      </c>
      <c r="J1115" t="s">
        <v>787</v>
      </c>
      <c r="K1115" t="s">
        <v>788</v>
      </c>
      <c r="L1115">
        <v>1368</v>
      </c>
      <c r="N1115">
        <v>1011</v>
      </c>
      <c r="O1115" t="s">
        <v>776</v>
      </c>
      <c r="P1115" t="s">
        <v>776</v>
      </c>
      <c r="Q1115">
        <v>1</v>
      </c>
      <c r="W1115">
        <v>0</v>
      </c>
      <c r="X1115">
        <v>1061502546</v>
      </c>
      <c r="Y1115">
        <v>7.1587500000000004</v>
      </c>
      <c r="AA1115">
        <v>0</v>
      </c>
      <c r="AB1115">
        <v>12.31</v>
      </c>
      <c r="AC1115">
        <v>0</v>
      </c>
      <c r="AD1115">
        <v>0</v>
      </c>
      <c r="AE1115">
        <v>0</v>
      </c>
      <c r="AF1115">
        <v>12.31</v>
      </c>
      <c r="AG1115">
        <v>0</v>
      </c>
      <c r="AH1115">
        <v>0</v>
      </c>
      <c r="AI1115">
        <v>1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1</v>
      </c>
      <c r="AQ1115">
        <v>0</v>
      </c>
      <c r="AR1115">
        <v>0</v>
      </c>
      <c r="AS1115" t="s">
        <v>3</v>
      </c>
      <c r="AT1115">
        <v>4.9800000000000004</v>
      </c>
      <c r="AU1115" t="s">
        <v>348</v>
      </c>
      <c r="AV1115">
        <v>0</v>
      </c>
      <c r="AW1115">
        <v>2</v>
      </c>
      <c r="AX1115">
        <v>47640328</v>
      </c>
      <c r="AY1115">
        <v>1</v>
      </c>
      <c r="AZ1115">
        <v>0</v>
      </c>
      <c r="BA1115">
        <v>1107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Y1115*Source!I522</f>
        <v>3.3498654750000005</v>
      </c>
      <c r="CY1115">
        <f t="shared" si="214"/>
        <v>12.31</v>
      </c>
      <c r="CZ1115">
        <f t="shared" si="215"/>
        <v>12.31</v>
      </c>
      <c r="DA1115">
        <f t="shared" si="216"/>
        <v>1</v>
      </c>
      <c r="DB1115">
        <f t="shared" si="217"/>
        <v>88.118750000000006</v>
      </c>
      <c r="DC1115">
        <f t="shared" si="218"/>
        <v>0</v>
      </c>
    </row>
    <row r="1116" spans="1:107" x14ac:dyDescent="0.2">
      <c r="A1116">
        <f>ROW(Source!A522)</f>
        <v>522</v>
      </c>
      <c r="B1116">
        <v>47636896</v>
      </c>
      <c r="C1116">
        <v>47640296</v>
      </c>
      <c r="D1116">
        <v>36800159</v>
      </c>
      <c r="E1116">
        <v>1</v>
      </c>
      <c r="F1116">
        <v>1</v>
      </c>
      <c r="G1116">
        <v>1</v>
      </c>
      <c r="H1116">
        <v>3</v>
      </c>
      <c r="I1116" t="s">
        <v>789</v>
      </c>
      <c r="J1116" t="s">
        <v>790</v>
      </c>
      <c r="K1116" t="s">
        <v>791</v>
      </c>
      <c r="L1116">
        <v>1339</v>
      </c>
      <c r="N1116">
        <v>1007</v>
      </c>
      <c r="O1116" t="s">
        <v>50</v>
      </c>
      <c r="P1116" t="s">
        <v>50</v>
      </c>
      <c r="Q1116">
        <v>1</v>
      </c>
      <c r="W1116">
        <v>0</v>
      </c>
      <c r="X1116">
        <v>1262771840</v>
      </c>
      <c r="Y1116">
        <v>1.95</v>
      </c>
      <c r="AA1116">
        <v>6.22</v>
      </c>
      <c r="AB1116">
        <v>0</v>
      </c>
      <c r="AC1116">
        <v>0</v>
      </c>
      <c r="AD1116">
        <v>0</v>
      </c>
      <c r="AE1116">
        <v>6.22</v>
      </c>
      <c r="AF1116">
        <v>0</v>
      </c>
      <c r="AG1116">
        <v>0</v>
      </c>
      <c r="AH1116">
        <v>0</v>
      </c>
      <c r="AI1116">
        <v>1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3</v>
      </c>
      <c r="AT1116">
        <v>1.95</v>
      </c>
      <c r="AU1116" t="s">
        <v>3</v>
      </c>
      <c r="AV1116">
        <v>0</v>
      </c>
      <c r="AW1116">
        <v>2</v>
      </c>
      <c r="AX1116">
        <v>47640329</v>
      </c>
      <c r="AY1116">
        <v>1</v>
      </c>
      <c r="AZ1116">
        <v>0</v>
      </c>
      <c r="BA1116">
        <v>1108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Y1116*Source!I522</f>
        <v>0.91248300000000004</v>
      </c>
      <c r="CY1116">
        <f t="shared" ref="CY1116:CY1129" si="219">AA1116</f>
        <v>6.22</v>
      </c>
      <c r="CZ1116">
        <f t="shared" ref="CZ1116:CZ1129" si="220">AE1116</f>
        <v>6.22</v>
      </c>
      <c r="DA1116">
        <f t="shared" ref="DA1116:DA1129" si="221">AI1116</f>
        <v>1</v>
      </c>
      <c r="DB1116">
        <f t="shared" ref="DB1116:DB1129" si="222">ROUND(ROUND(AT1116*CZ1116,2),6)</f>
        <v>12.13</v>
      </c>
      <c r="DC1116">
        <f t="shared" ref="DC1116:DC1129" si="223">ROUND(ROUND(AT1116*AG1116,2),6)</f>
        <v>0</v>
      </c>
    </row>
    <row r="1117" spans="1:107" x14ac:dyDescent="0.2">
      <c r="A1117">
        <f>ROW(Source!A522)</f>
        <v>522</v>
      </c>
      <c r="B1117">
        <v>47636896</v>
      </c>
      <c r="C1117">
        <v>47640296</v>
      </c>
      <c r="D1117">
        <v>36800166</v>
      </c>
      <c r="E1117">
        <v>1</v>
      </c>
      <c r="F1117">
        <v>1</v>
      </c>
      <c r="G1117">
        <v>1</v>
      </c>
      <c r="H1117">
        <v>3</v>
      </c>
      <c r="I1117" t="s">
        <v>792</v>
      </c>
      <c r="J1117" t="s">
        <v>793</v>
      </c>
      <c r="K1117" t="s">
        <v>794</v>
      </c>
      <c r="L1117">
        <v>1346</v>
      </c>
      <c r="N1117">
        <v>1009</v>
      </c>
      <c r="O1117" t="s">
        <v>585</v>
      </c>
      <c r="P1117" t="s">
        <v>585</v>
      </c>
      <c r="Q1117">
        <v>1</v>
      </c>
      <c r="W1117">
        <v>0</v>
      </c>
      <c r="X1117">
        <v>1721895514</v>
      </c>
      <c r="Y1117">
        <v>0.59</v>
      </c>
      <c r="AA1117">
        <v>6.09</v>
      </c>
      <c r="AB1117">
        <v>0</v>
      </c>
      <c r="AC1117">
        <v>0</v>
      </c>
      <c r="AD1117">
        <v>0</v>
      </c>
      <c r="AE1117">
        <v>6.09</v>
      </c>
      <c r="AF1117">
        <v>0</v>
      </c>
      <c r="AG1117">
        <v>0</v>
      </c>
      <c r="AH1117">
        <v>0</v>
      </c>
      <c r="AI1117">
        <v>1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3</v>
      </c>
      <c r="AT1117">
        <v>0.59</v>
      </c>
      <c r="AU1117" t="s">
        <v>3</v>
      </c>
      <c r="AV1117">
        <v>0</v>
      </c>
      <c r="AW1117">
        <v>2</v>
      </c>
      <c r="AX1117">
        <v>47640330</v>
      </c>
      <c r="AY1117">
        <v>1</v>
      </c>
      <c r="AZ1117">
        <v>0</v>
      </c>
      <c r="BA1117">
        <v>1109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Y1117*Source!I522</f>
        <v>0.27608460000000001</v>
      </c>
      <c r="CY1117">
        <f t="shared" si="219"/>
        <v>6.09</v>
      </c>
      <c r="CZ1117">
        <f t="shared" si="220"/>
        <v>6.09</v>
      </c>
      <c r="DA1117">
        <f t="shared" si="221"/>
        <v>1</v>
      </c>
      <c r="DB1117">
        <f t="shared" si="222"/>
        <v>3.59</v>
      </c>
      <c r="DC1117">
        <f t="shared" si="223"/>
        <v>0</v>
      </c>
    </row>
    <row r="1118" spans="1:107" x14ac:dyDescent="0.2">
      <c r="A1118">
        <f>ROW(Source!A522)</f>
        <v>522</v>
      </c>
      <c r="B1118">
        <v>47636896</v>
      </c>
      <c r="C1118">
        <v>47640296</v>
      </c>
      <c r="D1118">
        <v>36803259</v>
      </c>
      <c r="E1118">
        <v>1</v>
      </c>
      <c r="F1118">
        <v>1</v>
      </c>
      <c r="G1118">
        <v>1</v>
      </c>
      <c r="H1118">
        <v>3</v>
      </c>
      <c r="I1118" t="s">
        <v>795</v>
      </c>
      <c r="J1118" t="s">
        <v>796</v>
      </c>
      <c r="K1118" t="s">
        <v>797</v>
      </c>
      <c r="L1118">
        <v>1348</v>
      </c>
      <c r="N1118">
        <v>1009</v>
      </c>
      <c r="O1118" t="s">
        <v>19</v>
      </c>
      <c r="P1118" t="s">
        <v>19</v>
      </c>
      <c r="Q1118">
        <v>1000</v>
      </c>
      <c r="W1118">
        <v>0</v>
      </c>
      <c r="X1118">
        <v>1225357214</v>
      </c>
      <c r="Y1118">
        <v>3.1E-2</v>
      </c>
      <c r="AA1118">
        <v>10749</v>
      </c>
      <c r="AB1118">
        <v>0</v>
      </c>
      <c r="AC1118">
        <v>0</v>
      </c>
      <c r="AD1118">
        <v>0</v>
      </c>
      <c r="AE1118">
        <v>10749</v>
      </c>
      <c r="AF1118">
        <v>0</v>
      </c>
      <c r="AG1118">
        <v>0</v>
      </c>
      <c r="AH1118">
        <v>0</v>
      </c>
      <c r="AI1118">
        <v>1</v>
      </c>
      <c r="AJ1118">
        <v>1</v>
      </c>
      <c r="AK1118">
        <v>1</v>
      </c>
      <c r="AL1118">
        <v>1</v>
      </c>
      <c r="AN1118">
        <v>0</v>
      </c>
      <c r="AO1118">
        <v>1</v>
      </c>
      <c r="AP1118">
        <v>0</v>
      </c>
      <c r="AQ1118">
        <v>0</v>
      </c>
      <c r="AR1118">
        <v>0</v>
      </c>
      <c r="AS1118" t="s">
        <v>3</v>
      </c>
      <c r="AT1118">
        <v>3.1E-2</v>
      </c>
      <c r="AU1118" t="s">
        <v>3</v>
      </c>
      <c r="AV1118">
        <v>0</v>
      </c>
      <c r="AW1118">
        <v>2</v>
      </c>
      <c r="AX1118">
        <v>47640331</v>
      </c>
      <c r="AY1118">
        <v>1</v>
      </c>
      <c r="AZ1118">
        <v>0</v>
      </c>
      <c r="BA1118">
        <v>1110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Y1118*Source!I522</f>
        <v>1.4506140000000001E-2</v>
      </c>
      <c r="CY1118">
        <f t="shared" si="219"/>
        <v>10749</v>
      </c>
      <c r="CZ1118">
        <f t="shared" si="220"/>
        <v>10749</v>
      </c>
      <c r="DA1118">
        <f t="shared" si="221"/>
        <v>1</v>
      </c>
      <c r="DB1118">
        <f t="shared" si="222"/>
        <v>333.22</v>
      </c>
      <c r="DC1118">
        <f t="shared" si="223"/>
        <v>0</v>
      </c>
    </row>
    <row r="1119" spans="1:107" x14ac:dyDescent="0.2">
      <c r="A1119">
        <f>ROW(Source!A522)</f>
        <v>522</v>
      </c>
      <c r="B1119">
        <v>47636896</v>
      </c>
      <c r="C1119">
        <v>47640296</v>
      </c>
      <c r="D1119">
        <v>36804447</v>
      </c>
      <c r="E1119">
        <v>1</v>
      </c>
      <c r="F1119">
        <v>1</v>
      </c>
      <c r="G1119">
        <v>1</v>
      </c>
      <c r="H1119">
        <v>3</v>
      </c>
      <c r="I1119" t="s">
        <v>798</v>
      </c>
      <c r="J1119" t="s">
        <v>799</v>
      </c>
      <c r="K1119" t="s">
        <v>800</v>
      </c>
      <c r="L1119">
        <v>1348</v>
      </c>
      <c r="N1119">
        <v>1009</v>
      </c>
      <c r="O1119" t="s">
        <v>19</v>
      </c>
      <c r="P1119" t="s">
        <v>19</v>
      </c>
      <c r="Q1119">
        <v>1000</v>
      </c>
      <c r="W1119">
        <v>0</v>
      </c>
      <c r="X1119">
        <v>-437906794</v>
      </c>
      <c r="Y1119">
        <v>4.0000000000000001E-3</v>
      </c>
      <c r="AA1119">
        <v>9040.01</v>
      </c>
      <c r="AB1119">
        <v>0</v>
      </c>
      <c r="AC1119">
        <v>0</v>
      </c>
      <c r="AD1119">
        <v>0</v>
      </c>
      <c r="AE1119">
        <v>9040.01</v>
      </c>
      <c r="AF1119">
        <v>0</v>
      </c>
      <c r="AG1119">
        <v>0</v>
      </c>
      <c r="AH1119">
        <v>0</v>
      </c>
      <c r="AI1119">
        <v>1</v>
      </c>
      <c r="AJ1119">
        <v>1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3</v>
      </c>
      <c r="AT1119">
        <v>4.0000000000000001E-3</v>
      </c>
      <c r="AU1119" t="s">
        <v>3</v>
      </c>
      <c r="AV1119">
        <v>0</v>
      </c>
      <c r="AW1119">
        <v>2</v>
      </c>
      <c r="AX1119">
        <v>47640332</v>
      </c>
      <c r="AY1119">
        <v>1</v>
      </c>
      <c r="AZ1119">
        <v>0</v>
      </c>
      <c r="BA1119">
        <v>1111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Y1119*Source!I522</f>
        <v>1.8717600000000001E-3</v>
      </c>
      <c r="CY1119">
        <f t="shared" si="219"/>
        <v>9040.01</v>
      </c>
      <c r="CZ1119">
        <f t="shared" si="220"/>
        <v>9040.01</v>
      </c>
      <c r="DA1119">
        <f t="shared" si="221"/>
        <v>1</v>
      </c>
      <c r="DB1119">
        <f t="shared" si="222"/>
        <v>36.159999999999997</v>
      </c>
      <c r="DC1119">
        <f t="shared" si="223"/>
        <v>0</v>
      </c>
    </row>
    <row r="1120" spans="1:107" x14ac:dyDescent="0.2">
      <c r="A1120">
        <f>ROW(Source!A522)</f>
        <v>522</v>
      </c>
      <c r="B1120">
        <v>47636896</v>
      </c>
      <c r="C1120">
        <v>47640296</v>
      </c>
      <c r="D1120">
        <v>36804545</v>
      </c>
      <c r="E1120">
        <v>1</v>
      </c>
      <c r="F1120">
        <v>1</v>
      </c>
      <c r="G1120">
        <v>1</v>
      </c>
      <c r="H1120">
        <v>3</v>
      </c>
      <c r="I1120" t="s">
        <v>801</v>
      </c>
      <c r="J1120" t="s">
        <v>802</v>
      </c>
      <c r="K1120" t="s">
        <v>803</v>
      </c>
      <c r="L1120">
        <v>1348</v>
      </c>
      <c r="N1120">
        <v>1009</v>
      </c>
      <c r="O1120" t="s">
        <v>19</v>
      </c>
      <c r="P1120" t="s">
        <v>19</v>
      </c>
      <c r="Q1120">
        <v>1000</v>
      </c>
      <c r="W1120">
        <v>0</v>
      </c>
      <c r="X1120">
        <v>1174701286</v>
      </c>
      <c r="Y1120">
        <v>1.0000000000000001E-5</v>
      </c>
      <c r="AA1120">
        <v>11978</v>
      </c>
      <c r="AB1120">
        <v>0</v>
      </c>
      <c r="AC1120">
        <v>0</v>
      </c>
      <c r="AD1120">
        <v>0</v>
      </c>
      <c r="AE1120">
        <v>11978</v>
      </c>
      <c r="AF1120">
        <v>0</v>
      </c>
      <c r="AG1120">
        <v>0</v>
      </c>
      <c r="AH1120">
        <v>0</v>
      </c>
      <c r="AI1120">
        <v>1</v>
      </c>
      <c r="AJ1120">
        <v>1</v>
      </c>
      <c r="AK1120">
        <v>1</v>
      </c>
      <c r="AL1120">
        <v>1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3</v>
      </c>
      <c r="AT1120">
        <v>1.0000000000000001E-5</v>
      </c>
      <c r="AU1120" t="s">
        <v>3</v>
      </c>
      <c r="AV1120">
        <v>0</v>
      </c>
      <c r="AW1120">
        <v>2</v>
      </c>
      <c r="AX1120">
        <v>47640333</v>
      </c>
      <c r="AY1120">
        <v>1</v>
      </c>
      <c r="AZ1120">
        <v>0</v>
      </c>
      <c r="BA1120">
        <v>1112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Y1120*Source!I522</f>
        <v>4.6794000000000005E-6</v>
      </c>
      <c r="CY1120">
        <f t="shared" si="219"/>
        <v>11978</v>
      </c>
      <c r="CZ1120">
        <f t="shared" si="220"/>
        <v>11978</v>
      </c>
      <c r="DA1120">
        <f t="shared" si="221"/>
        <v>1</v>
      </c>
      <c r="DB1120">
        <f t="shared" si="222"/>
        <v>0.12</v>
      </c>
      <c r="DC1120">
        <f t="shared" si="223"/>
        <v>0</v>
      </c>
    </row>
    <row r="1121" spans="1:107" x14ac:dyDescent="0.2">
      <c r="A1121">
        <f>ROW(Source!A522)</f>
        <v>522</v>
      </c>
      <c r="B1121">
        <v>47636896</v>
      </c>
      <c r="C1121">
        <v>47640296</v>
      </c>
      <c r="D1121">
        <v>36805527</v>
      </c>
      <c r="E1121">
        <v>1</v>
      </c>
      <c r="F1121">
        <v>1</v>
      </c>
      <c r="G1121">
        <v>1</v>
      </c>
      <c r="H1121">
        <v>3</v>
      </c>
      <c r="I1121" t="s">
        <v>804</v>
      </c>
      <c r="J1121" t="s">
        <v>805</v>
      </c>
      <c r="K1121" t="s">
        <v>806</v>
      </c>
      <c r="L1121">
        <v>1348</v>
      </c>
      <c r="N1121">
        <v>1009</v>
      </c>
      <c r="O1121" t="s">
        <v>19</v>
      </c>
      <c r="P1121" t="s">
        <v>19</v>
      </c>
      <c r="Q1121">
        <v>1000</v>
      </c>
      <c r="W1121">
        <v>0</v>
      </c>
      <c r="X1121">
        <v>-2116243625</v>
      </c>
      <c r="Y1121">
        <v>1E-4</v>
      </c>
      <c r="AA1121">
        <v>37900</v>
      </c>
      <c r="AB1121">
        <v>0</v>
      </c>
      <c r="AC1121">
        <v>0</v>
      </c>
      <c r="AD1121">
        <v>0</v>
      </c>
      <c r="AE1121">
        <v>37900</v>
      </c>
      <c r="AF1121">
        <v>0</v>
      </c>
      <c r="AG1121">
        <v>0</v>
      </c>
      <c r="AH1121">
        <v>0</v>
      </c>
      <c r="AI1121">
        <v>1</v>
      </c>
      <c r="AJ1121">
        <v>1</v>
      </c>
      <c r="AK1121">
        <v>1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3</v>
      </c>
      <c r="AT1121">
        <v>1E-4</v>
      </c>
      <c r="AU1121" t="s">
        <v>3</v>
      </c>
      <c r="AV1121">
        <v>0</v>
      </c>
      <c r="AW1121">
        <v>2</v>
      </c>
      <c r="AX1121">
        <v>47640334</v>
      </c>
      <c r="AY1121">
        <v>1</v>
      </c>
      <c r="AZ1121">
        <v>0</v>
      </c>
      <c r="BA1121">
        <v>1113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Y1121*Source!I522</f>
        <v>4.6794000000000006E-5</v>
      </c>
      <c r="CY1121">
        <f t="shared" si="219"/>
        <v>37900</v>
      </c>
      <c r="CZ1121">
        <f t="shared" si="220"/>
        <v>37900</v>
      </c>
      <c r="DA1121">
        <f t="shared" si="221"/>
        <v>1</v>
      </c>
      <c r="DB1121">
        <f t="shared" si="222"/>
        <v>3.79</v>
      </c>
      <c r="DC1121">
        <f t="shared" si="223"/>
        <v>0</v>
      </c>
    </row>
    <row r="1122" spans="1:107" x14ac:dyDescent="0.2">
      <c r="A1122">
        <f>ROW(Source!A522)</f>
        <v>522</v>
      </c>
      <c r="B1122">
        <v>47636896</v>
      </c>
      <c r="C1122">
        <v>47640296</v>
      </c>
      <c r="D1122">
        <v>36823142</v>
      </c>
      <c r="E1122">
        <v>1</v>
      </c>
      <c r="F1122">
        <v>1</v>
      </c>
      <c r="G1122">
        <v>1</v>
      </c>
      <c r="H1122">
        <v>3</v>
      </c>
      <c r="I1122" t="s">
        <v>285</v>
      </c>
      <c r="J1122" t="s">
        <v>287</v>
      </c>
      <c r="K1122" t="s">
        <v>387</v>
      </c>
      <c r="L1122">
        <v>1348</v>
      </c>
      <c r="N1122">
        <v>1009</v>
      </c>
      <c r="O1122" t="s">
        <v>19</v>
      </c>
      <c r="P1122" t="s">
        <v>19</v>
      </c>
      <c r="Q1122">
        <v>1000</v>
      </c>
      <c r="W1122">
        <v>0</v>
      </c>
      <c r="X1122">
        <v>-1669505893</v>
      </c>
      <c r="Y1122">
        <v>1</v>
      </c>
      <c r="AA1122">
        <v>10508</v>
      </c>
      <c r="AB1122">
        <v>0</v>
      </c>
      <c r="AC1122">
        <v>0</v>
      </c>
      <c r="AD1122">
        <v>0</v>
      </c>
      <c r="AE1122">
        <v>10508</v>
      </c>
      <c r="AF1122">
        <v>0</v>
      </c>
      <c r="AG1122">
        <v>0</v>
      </c>
      <c r="AH1122">
        <v>0</v>
      </c>
      <c r="AI1122">
        <v>1</v>
      </c>
      <c r="AJ1122">
        <v>1</v>
      </c>
      <c r="AK1122">
        <v>1</v>
      </c>
      <c r="AL1122">
        <v>1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 t="s">
        <v>3</v>
      </c>
      <c r="AT1122">
        <v>1</v>
      </c>
      <c r="AU1122" t="s">
        <v>3</v>
      </c>
      <c r="AV1122">
        <v>0</v>
      </c>
      <c r="AW1122">
        <v>1</v>
      </c>
      <c r="AX1122">
        <v>-1</v>
      </c>
      <c r="AY1122">
        <v>0</v>
      </c>
      <c r="AZ1122">
        <v>0</v>
      </c>
      <c r="BA1122" t="s">
        <v>3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Y1122*Source!I522</f>
        <v>0.46794000000000002</v>
      </c>
      <c r="CY1122">
        <f t="shared" si="219"/>
        <v>10508</v>
      </c>
      <c r="CZ1122">
        <f t="shared" si="220"/>
        <v>10508</v>
      </c>
      <c r="DA1122">
        <f t="shared" si="221"/>
        <v>1</v>
      </c>
      <c r="DB1122">
        <f t="shared" si="222"/>
        <v>10508</v>
      </c>
      <c r="DC1122">
        <f t="shared" si="223"/>
        <v>0</v>
      </c>
    </row>
    <row r="1123" spans="1:107" x14ac:dyDescent="0.2">
      <c r="A1123">
        <f>ROW(Source!A522)</f>
        <v>522</v>
      </c>
      <c r="B1123">
        <v>47636896</v>
      </c>
      <c r="C1123">
        <v>47640296</v>
      </c>
      <c r="D1123">
        <v>36823258</v>
      </c>
      <c r="E1123">
        <v>1</v>
      </c>
      <c r="F1123">
        <v>1</v>
      </c>
      <c r="G1123">
        <v>1</v>
      </c>
      <c r="H1123">
        <v>3</v>
      </c>
      <c r="I1123" t="s">
        <v>1011</v>
      </c>
      <c r="J1123" t="s">
        <v>1012</v>
      </c>
      <c r="K1123" t="s">
        <v>1013</v>
      </c>
      <c r="L1123">
        <v>1348</v>
      </c>
      <c r="N1123">
        <v>1009</v>
      </c>
      <c r="O1123" t="s">
        <v>19</v>
      </c>
      <c r="P1123" t="s">
        <v>19</v>
      </c>
      <c r="Q1123">
        <v>1000</v>
      </c>
      <c r="W1123">
        <v>0</v>
      </c>
      <c r="X1123">
        <v>299819930</v>
      </c>
      <c r="Y1123">
        <v>5.0000000000000001E-3</v>
      </c>
      <c r="AA1123">
        <v>7712</v>
      </c>
      <c r="AB1123">
        <v>0</v>
      </c>
      <c r="AC1123">
        <v>0</v>
      </c>
      <c r="AD1123">
        <v>0</v>
      </c>
      <c r="AE1123">
        <v>7712</v>
      </c>
      <c r="AF1123">
        <v>0</v>
      </c>
      <c r="AG1123">
        <v>0</v>
      </c>
      <c r="AH1123">
        <v>0</v>
      </c>
      <c r="AI1123">
        <v>1</v>
      </c>
      <c r="AJ1123">
        <v>1</v>
      </c>
      <c r="AK1123">
        <v>1</v>
      </c>
      <c r="AL1123">
        <v>1</v>
      </c>
      <c r="AN1123">
        <v>0</v>
      </c>
      <c r="AO1123">
        <v>1</v>
      </c>
      <c r="AP1123">
        <v>0</v>
      </c>
      <c r="AQ1123">
        <v>0</v>
      </c>
      <c r="AR1123">
        <v>0</v>
      </c>
      <c r="AS1123" t="s">
        <v>3</v>
      </c>
      <c r="AT1123">
        <v>5.0000000000000001E-3</v>
      </c>
      <c r="AU1123" t="s">
        <v>3</v>
      </c>
      <c r="AV1123">
        <v>0</v>
      </c>
      <c r="AW1123">
        <v>2</v>
      </c>
      <c r="AX1123">
        <v>47640335</v>
      </c>
      <c r="AY1123">
        <v>1</v>
      </c>
      <c r="AZ1123">
        <v>0</v>
      </c>
      <c r="BA1123">
        <v>1114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Y1123*Source!I522</f>
        <v>2.3397000000000001E-3</v>
      </c>
      <c r="CY1123">
        <f t="shared" si="219"/>
        <v>7712</v>
      </c>
      <c r="CZ1123">
        <f t="shared" si="220"/>
        <v>7712</v>
      </c>
      <c r="DA1123">
        <f t="shared" si="221"/>
        <v>1</v>
      </c>
      <c r="DB1123">
        <f t="shared" si="222"/>
        <v>38.56</v>
      </c>
      <c r="DC1123">
        <f t="shared" si="223"/>
        <v>0</v>
      </c>
    </row>
    <row r="1124" spans="1:107" x14ac:dyDescent="0.2">
      <c r="A1124">
        <f>ROW(Source!A522)</f>
        <v>522</v>
      </c>
      <c r="B1124">
        <v>47636896</v>
      </c>
      <c r="C1124">
        <v>47640296</v>
      </c>
      <c r="D1124">
        <v>36825287</v>
      </c>
      <c r="E1124">
        <v>1</v>
      </c>
      <c r="F1124">
        <v>1</v>
      </c>
      <c r="G1124">
        <v>1</v>
      </c>
      <c r="H1124">
        <v>3</v>
      </c>
      <c r="I1124" t="s">
        <v>807</v>
      </c>
      <c r="J1124" t="s">
        <v>808</v>
      </c>
      <c r="K1124" t="s">
        <v>809</v>
      </c>
      <c r="L1124">
        <v>1302</v>
      </c>
      <c r="N1124">
        <v>1003</v>
      </c>
      <c r="O1124" t="s">
        <v>810</v>
      </c>
      <c r="P1124" t="s">
        <v>810</v>
      </c>
      <c r="Q1124">
        <v>10</v>
      </c>
      <c r="W1124">
        <v>0</v>
      </c>
      <c r="X1124">
        <v>-1640127157</v>
      </c>
      <c r="Y1124">
        <v>1.8700000000000001E-2</v>
      </c>
      <c r="AA1124">
        <v>50.24</v>
      </c>
      <c r="AB1124">
        <v>0</v>
      </c>
      <c r="AC1124">
        <v>0</v>
      </c>
      <c r="AD1124">
        <v>0</v>
      </c>
      <c r="AE1124">
        <v>50.24</v>
      </c>
      <c r="AF1124">
        <v>0</v>
      </c>
      <c r="AG1124">
        <v>0</v>
      </c>
      <c r="AH1124">
        <v>0</v>
      </c>
      <c r="AI1124">
        <v>1</v>
      </c>
      <c r="AJ1124">
        <v>1</v>
      </c>
      <c r="AK1124">
        <v>1</v>
      </c>
      <c r="AL1124">
        <v>1</v>
      </c>
      <c r="AN1124">
        <v>0</v>
      </c>
      <c r="AO1124">
        <v>1</v>
      </c>
      <c r="AP1124">
        <v>0</v>
      </c>
      <c r="AQ1124">
        <v>0</v>
      </c>
      <c r="AR1124">
        <v>0</v>
      </c>
      <c r="AS1124" t="s">
        <v>3</v>
      </c>
      <c r="AT1124">
        <v>1.8700000000000001E-2</v>
      </c>
      <c r="AU1124" t="s">
        <v>3</v>
      </c>
      <c r="AV1124">
        <v>0</v>
      </c>
      <c r="AW1124">
        <v>2</v>
      </c>
      <c r="AX1124">
        <v>47640337</v>
      </c>
      <c r="AY1124">
        <v>1</v>
      </c>
      <c r="AZ1124">
        <v>0</v>
      </c>
      <c r="BA1124">
        <v>1116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Y1124*Source!I522</f>
        <v>8.7504780000000008E-3</v>
      </c>
      <c r="CY1124">
        <f t="shared" si="219"/>
        <v>50.24</v>
      </c>
      <c r="CZ1124">
        <f t="shared" si="220"/>
        <v>50.24</v>
      </c>
      <c r="DA1124">
        <f t="shared" si="221"/>
        <v>1</v>
      </c>
      <c r="DB1124">
        <f t="shared" si="222"/>
        <v>0.94</v>
      </c>
      <c r="DC1124">
        <f t="shared" si="223"/>
        <v>0</v>
      </c>
    </row>
    <row r="1125" spans="1:107" x14ac:dyDescent="0.2">
      <c r="A1125">
        <f>ROW(Source!A522)</f>
        <v>522</v>
      </c>
      <c r="B1125">
        <v>47636896</v>
      </c>
      <c r="C1125">
        <v>47640296</v>
      </c>
      <c r="D1125">
        <v>36825646</v>
      </c>
      <c r="E1125">
        <v>1</v>
      </c>
      <c r="F1125">
        <v>1</v>
      </c>
      <c r="G1125">
        <v>1</v>
      </c>
      <c r="H1125">
        <v>3</v>
      </c>
      <c r="I1125" t="s">
        <v>811</v>
      </c>
      <c r="J1125" t="s">
        <v>812</v>
      </c>
      <c r="K1125" t="s">
        <v>813</v>
      </c>
      <c r="L1125">
        <v>1348</v>
      </c>
      <c r="N1125">
        <v>1009</v>
      </c>
      <c r="O1125" t="s">
        <v>19</v>
      </c>
      <c r="P1125" t="s">
        <v>19</v>
      </c>
      <c r="Q1125">
        <v>1000</v>
      </c>
      <c r="W1125">
        <v>0</v>
      </c>
      <c r="X1125">
        <v>-1396314973</v>
      </c>
      <c r="Y1125">
        <v>3.0000000000000001E-5</v>
      </c>
      <c r="AA1125">
        <v>4455.2</v>
      </c>
      <c r="AB1125">
        <v>0</v>
      </c>
      <c r="AC1125">
        <v>0</v>
      </c>
      <c r="AD1125">
        <v>0</v>
      </c>
      <c r="AE1125">
        <v>4455.2</v>
      </c>
      <c r="AF1125">
        <v>0</v>
      </c>
      <c r="AG1125">
        <v>0</v>
      </c>
      <c r="AH1125">
        <v>0</v>
      </c>
      <c r="AI1125">
        <v>1</v>
      </c>
      <c r="AJ1125">
        <v>1</v>
      </c>
      <c r="AK1125">
        <v>1</v>
      </c>
      <c r="AL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 t="s">
        <v>3</v>
      </c>
      <c r="AT1125">
        <v>3.0000000000000001E-5</v>
      </c>
      <c r="AU1125" t="s">
        <v>3</v>
      </c>
      <c r="AV1125">
        <v>0</v>
      </c>
      <c r="AW1125">
        <v>2</v>
      </c>
      <c r="AX1125">
        <v>47640338</v>
      </c>
      <c r="AY1125">
        <v>1</v>
      </c>
      <c r="AZ1125">
        <v>0</v>
      </c>
      <c r="BA1125">
        <v>1117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Y1125*Source!I522</f>
        <v>1.4038200000000001E-5</v>
      </c>
      <c r="CY1125">
        <f t="shared" si="219"/>
        <v>4455.2</v>
      </c>
      <c r="CZ1125">
        <f t="shared" si="220"/>
        <v>4455.2</v>
      </c>
      <c r="DA1125">
        <f t="shared" si="221"/>
        <v>1</v>
      </c>
      <c r="DB1125">
        <f t="shared" si="222"/>
        <v>0.13</v>
      </c>
      <c r="DC1125">
        <f t="shared" si="223"/>
        <v>0</v>
      </c>
    </row>
    <row r="1126" spans="1:107" x14ac:dyDescent="0.2">
      <c r="A1126">
        <f>ROW(Source!A522)</f>
        <v>522</v>
      </c>
      <c r="B1126">
        <v>47636896</v>
      </c>
      <c r="C1126">
        <v>47640296</v>
      </c>
      <c r="D1126">
        <v>36826406</v>
      </c>
      <c r="E1126">
        <v>1</v>
      </c>
      <c r="F1126">
        <v>1</v>
      </c>
      <c r="G1126">
        <v>1</v>
      </c>
      <c r="H1126">
        <v>3</v>
      </c>
      <c r="I1126" t="s">
        <v>814</v>
      </c>
      <c r="J1126" t="s">
        <v>815</v>
      </c>
      <c r="K1126" t="s">
        <v>816</v>
      </c>
      <c r="L1126">
        <v>1348</v>
      </c>
      <c r="N1126">
        <v>1009</v>
      </c>
      <c r="O1126" t="s">
        <v>19</v>
      </c>
      <c r="P1126" t="s">
        <v>19</v>
      </c>
      <c r="Q1126">
        <v>1000</v>
      </c>
      <c r="W1126">
        <v>0</v>
      </c>
      <c r="X1126">
        <v>900832145</v>
      </c>
      <c r="Y1126">
        <v>1.9400000000000001E-3</v>
      </c>
      <c r="AA1126">
        <v>4920</v>
      </c>
      <c r="AB1126">
        <v>0</v>
      </c>
      <c r="AC1126">
        <v>0</v>
      </c>
      <c r="AD1126">
        <v>0</v>
      </c>
      <c r="AE1126">
        <v>4920</v>
      </c>
      <c r="AF1126">
        <v>0</v>
      </c>
      <c r="AG1126">
        <v>0</v>
      </c>
      <c r="AH1126">
        <v>0</v>
      </c>
      <c r="AI1126">
        <v>1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0</v>
      </c>
      <c r="AQ1126">
        <v>0</v>
      </c>
      <c r="AR1126">
        <v>0</v>
      </c>
      <c r="AS1126" t="s">
        <v>3</v>
      </c>
      <c r="AT1126">
        <v>1.9400000000000001E-3</v>
      </c>
      <c r="AU1126" t="s">
        <v>3</v>
      </c>
      <c r="AV1126">
        <v>0</v>
      </c>
      <c r="AW1126">
        <v>2</v>
      </c>
      <c r="AX1126">
        <v>47640339</v>
      </c>
      <c r="AY1126">
        <v>1</v>
      </c>
      <c r="AZ1126">
        <v>0</v>
      </c>
      <c r="BA1126">
        <v>1118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Y1126*Source!I522</f>
        <v>9.0780360000000009E-4</v>
      </c>
      <c r="CY1126">
        <f t="shared" si="219"/>
        <v>4920</v>
      </c>
      <c r="CZ1126">
        <f t="shared" si="220"/>
        <v>4920</v>
      </c>
      <c r="DA1126">
        <f t="shared" si="221"/>
        <v>1</v>
      </c>
      <c r="DB1126">
        <f t="shared" si="222"/>
        <v>9.5399999999999991</v>
      </c>
      <c r="DC1126">
        <f t="shared" si="223"/>
        <v>0</v>
      </c>
    </row>
    <row r="1127" spans="1:107" x14ac:dyDescent="0.2">
      <c r="A1127">
        <f>ROW(Source!A522)</f>
        <v>522</v>
      </c>
      <c r="B1127">
        <v>47636896</v>
      </c>
      <c r="C1127">
        <v>47640296</v>
      </c>
      <c r="D1127">
        <v>36830313</v>
      </c>
      <c r="E1127">
        <v>1</v>
      </c>
      <c r="F1127">
        <v>1</v>
      </c>
      <c r="G1127">
        <v>1</v>
      </c>
      <c r="H1127">
        <v>3</v>
      </c>
      <c r="I1127" t="s">
        <v>1014</v>
      </c>
      <c r="J1127" t="s">
        <v>1015</v>
      </c>
      <c r="K1127" t="s">
        <v>1016</v>
      </c>
      <c r="L1127">
        <v>1339</v>
      </c>
      <c r="N1127">
        <v>1007</v>
      </c>
      <c r="O1127" t="s">
        <v>50</v>
      </c>
      <c r="P1127" t="s">
        <v>50</v>
      </c>
      <c r="Q1127">
        <v>1</v>
      </c>
      <c r="W1127">
        <v>0</v>
      </c>
      <c r="X1127">
        <v>1283004816</v>
      </c>
      <c r="Y1127">
        <v>1.0300000000000001E-3</v>
      </c>
      <c r="AA1127">
        <v>1700</v>
      </c>
      <c r="AB1127">
        <v>0</v>
      </c>
      <c r="AC1127">
        <v>0</v>
      </c>
      <c r="AD1127">
        <v>0</v>
      </c>
      <c r="AE1127">
        <v>1700</v>
      </c>
      <c r="AF1127">
        <v>0</v>
      </c>
      <c r="AG1127">
        <v>0</v>
      </c>
      <c r="AH1127">
        <v>0</v>
      </c>
      <c r="AI1127">
        <v>1</v>
      </c>
      <c r="AJ1127">
        <v>1</v>
      </c>
      <c r="AK1127">
        <v>1</v>
      </c>
      <c r="AL1127">
        <v>1</v>
      </c>
      <c r="AN1127">
        <v>0</v>
      </c>
      <c r="AO1127">
        <v>1</v>
      </c>
      <c r="AP1127">
        <v>0</v>
      </c>
      <c r="AQ1127">
        <v>0</v>
      </c>
      <c r="AR1127">
        <v>0</v>
      </c>
      <c r="AS1127" t="s">
        <v>3</v>
      </c>
      <c r="AT1127">
        <v>1.0300000000000001E-3</v>
      </c>
      <c r="AU1127" t="s">
        <v>3</v>
      </c>
      <c r="AV1127">
        <v>0</v>
      </c>
      <c r="AW1127">
        <v>2</v>
      </c>
      <c r="AX1127">
        <v>47640340</v>
      </c>
      <c r="AY1127">
        <v>1</v>
      </c>
      <c r="AZ1127">
        <v>0</v>
      </c>
      <c r="BA1127">
        <v>1119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Y1127*Source!I522</f>
        <v>4.8197820000000005E-4</v>
      </c>
      <c r="CY1127">
        <f t="shared" si="219"/>
        <v>1700</v>
      </c>
      <c r="CZ1127">
        <f t="shared" si="220"/>
        <v>1700</v>
      </c>
      <c r="DA1127">
        <f t="shared" si="221"/>
        <v>1</v>
      </c>
      <c r="DB1127">
        <f t="shared" si="222"/>
        <v>1.75</v>
      </c>
      <c r="DC1127">
        <f t="shared" si="223"/>
        <v>0</v>
      </c>
    </row>
    <row r="1128" spans="1:107" x14ac:dyDescent="0.2">
      <c r="A1128">
        <f>ROW(Source!A522)</f>
        <v>522</v>
      </c>
      <c r="B1128">
        <v>47636896</v>
      </c>
      <c r="C1128">
        <v>47640296</v>
      </c>
      <c r="D1128">
        <v>36837948</v>
      </c>
      <c r="E1128">
        <v>1</v>
      </c>
      <c r="F1128">
        <v>1</v>
      </c>
      <c r="G1128">
        <v>1</v>
      </c>
      <c r="H1128">
        <v>3</v>
      </c>
      <c r="I1128" t="s">
        <v>817</v>
      </c>
      <c r="J1128" t="s">
        <v>818</v>
      </c>
      <c r="K1128" t="s">
        <v>819</v>
      </c>
      <c r="L1128">
        <v>1348</v>
      </c>
      <c r="N1128">
        <v>1009</v>
      </c>
      <c r="O1128" t="s">
        <v>19</v>
      </c>
      <c r="P1128" t="s">
        <v>19</v>
      </c>
      <c r="Q1128">
        <v>1000</v>
      </c>
      <c r="W1128">
        <v>0</v>
      </c>
      <c r="X1128">
        <v>-1655298345</v>
      </c>
      <c r="Y1128">
        <v>3.1E-4</v>
      </c>
      <c r="AA1128">
        <v>15620</v>
      </c>
      <c r="AB1128">
        <v>0</v>
      </c>
      <c r="AC1128">
        <v>0</v>
      </c>
      <c r="AD1128">
        <v>0</v>
      </c>
      <c r="AE1128">
        <v>15620</v>
      </c>
      <c r="AF1128">
        <v>0</v>
      </c>
      <c r="AG1128">
        <v>0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3</v>
      </c>
      <c r="AT1128">
        <v>3.1E-4</v>
      </c>
      <c r="AU1128" t="s">
        <v>3</v>
      </c>
      <c r="AV1128">
        <v>0</v>
      </c>
      <c r="AW1128">
        <v>2</v>
      </c>
      <c r="AX1128">
        <v>47640341</v>
      </c>
      <c r="AY1128">
        <v>1</v>
      </c>
      <c r="AZ1128">
        <v>0</v>
      </c>
      <c r="BA1128">
        <v>1120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Y1128*Source!I522</f>
        <v>1.4506140000000001E-4</v>
      </c>
      <c r="CY1128">
        <f t="shared" si="219"/>
        <v>15620</v>
      </c>
      <c r="CZ1128">
        <f t="shared" si="220"/>
        <v>15620</v>
      </c>
      <c r="DA1128">
        <f t="shared" si="221"/>
        <v>1</v>
      </c>
      <c r="DB1128">
        <f t="shared" si="222"/>
        <v>4.84</v>
      </c>
      <c r="DC1128">
        <f t="shared" si="223"/>
        <v>0</v>
      </c>
    </row>
    <row r="1129" spans="1:107" x14ac:dyDescent="0.2">
      <c r="A1129">
        <f>ROW(Source!A522)</f>
        <v>522</v>
      </c>
      <c r="B1129">
        <v>47636896</v>
      </c>
      <c r="C1129">
        <v>47640296</v>
      </c>
      <c r="D1129">
        <v>36839146</v>
      </c>
      <c r="E1129">
        <v>1</v>
      </c>
      <c r="F1129">
        <v>1</v>
      </c>
      <c r="G1129">
        <v>1</v>
      </c>
      <c r="H1129">
        <v>3</v>
      </c>
      <c r="I1129" t="s">
        <v>820</v>
      </c>
      <c r="J1129" t="s">
        <v>821</v>
      </c>
      <c r="K1129" t="s">
        <v>822</v>
      </c>
      <c r="L1129">
        <v>1348</v>
      </c>
      <c r="N1129">
        <v>1009</v>
      </c>
      <c r="O1129" t="s">
        <v>19</v>
      </c>
      <c r="P1129" t="s">
        <v>19</v>
      </c>
      <c r="Q1129">
        <v>1000</v>
      </c>
      <c r="W1129">
        <v>0</v>
      </c>
      <c r="X1129">
        <v>-639604785</v>
      </c>
      <c r="Y1129">
        <v>5.9999999999999995E-4</v>
      </c>
      <c r="AA1129">
        <v>9420</v>
      </c>
      <c r="AB1129">
        <v>0</v>
      </c>
      <c r="AC1129">
        <v>0</v>
      </c>
      <c r="AD1129">
        <v>0</v>
      </c>
      <c r="AE1129">
        <v>9420</v>
      </c>
      <c r="AF1129">
        <v>0</v>
      </c>
      <c r="AG1129">
        <v>0</v>
      </c>
      <c r="AH1129">
        <v>0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0</v>
      </c>
      <c r="AQ1129">
        <v>0</v>
      </c>
      <c r="AR1129">
        <v>0</v>
      </c>
      <c r="AS1129" t="s">
        <v>3</v>
      </c>
      <c r="AT1129">
        <v>5.9999999999999995E-4</v>
      </c>
      <c r="AU1129" t="s">
        <v>3</v>
      </c>
      <c r="AV1129">
        <v>0</v>
      </c>
      <c r="AW1129">
        <v>2</v>
      </c>
      <c r="AX1129">
        <v>47640342</v>
      </c>
      <c r="AY1129">
        <v>1</v>
      </c>
      <c r="AZ1129">
        <v>0</v>
      </c>
      <c r="BA1129">
        <v>1121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Y1129*Source!I522</f>
        <v>2.8076399999999997E-4</v>
      </c>
      <c r="CY1129">
        <f t="shared" si="219"/>
        <v>9420</v>
      </c>
      <c r="CZ1129">
        <f t="shared" si="220"/>
        <v>9420</v>
      </c>
      <c r="DA1129">
        <f t="shared" si="221"/>
        <v>1</v>
      </c>
      <c r="DB1129">
        <f t="shared" si="222"/>
        <v>5.65</v>
      </c>
      <c r="DC1129">
        <f t="shared" si="223"/>
        <v>0</v>
      </c>
    </row>
    <row r="1130" spans="1:107" x14ac:dyDescent="0.2">
      <c r="A1130">
        <f>ROW(Source!A523)</f>
        <v>523</v>
      </c>
      <c r="B1130">
        <v>47641669</v>
      </c>
      <c r="C1130">
        <v>47640296</v>
      </c>
      <c r="D1130">
        <v>37064878</v>
      </c>
      <c r="E1130">
        <v>1</v>
      </c>
      <c r="F1130">
        <v>1</v>
      </c>
      <c r="G1130">
        <v>1</v>
      </c>
      <c r="H1130">
        <v>1</v>
      </c>
      <c r="I1130" t="s">
        <v>919</v>
      </c>
      <c r="J1130" t="s">
        <v>3</v>
      </c>
      <c r="K1130" t="s">
        <v>920</v>
      </c>
      <c r="L1130">
        <v>1191</v>
      </c>
      <c r="N1130">
        <v>1013</v>
      </c>
      <c r="O1130" t="s">
        <v>770</v>
      </c>
      <c r="P1130" t="s">
        <v>770</v>
      </c>
      <c r="Q1130">
        <v>1</v>
      </c>
      <c r="W1130">
        <v>0</v>
      </c>
      <c r="X1130">
        <v>-1081351934</v>
      </c>
      <c r="Y1130">
        <v>25.630049999999994</v>
      </c>
      <c r="AA1130">
        <v>0</v>
      </c>
      <c r="AB1130">
        <v>0</v>
      </c>
      <c r="AC1130">
        <v>0</v>
      </c>
      <c r="AD1130">
        <v>9.4</v>
      </c>
      <c r="AE1130">
        <v>0</v>
      </c>
      <c r="AF1130">
        <v>0</v>
      </c>
      <c r="AG1130">
        <v>0</v>
      </c>
      <c r="AH1130">
        <v>9.4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1</v>
      </c>
      <c r="AQ1130">
        <v>0</v>
      </c>
      <c r="AR1130">
        <v>0</v>
      </c>
      <c r="AS1130" t="s">
        <v>3</v>
      </c>
      <c r="AT1130">
        <v>19.38</v>
      </c>
      <c r="AU1130" t="s">
        <v>196</v>
      </c>
      <c r="AV1130">
        <v>1</v>
      </c>
      <c r="AW1130">
        <v>2</v>
      </c>
      <c r="AX1130">
        <v>47640320</v>
      </c>
      <c r="AY1130">
        <v>1</v>
      </c>
      <c r="AZ1130">
        <v>0</v>
      </c>
      <c r="BA1130">
        <v>1122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Y1130*Source!I523</f>
        <v>11.993325596999998</v>
      </c>
      <c r="CY1130">
        <f>AD1130</f>
        <v>9.4</v>
      </c>
      <c r="CZ1130">
        <f>AH1130</f>
        <v>9.4</v>
      </c>
      <c r="DA1130">
        <f>AL1130</f>
        <v>1</v>
      </c>
      <c r="DB1130">
        <f>ROUND(((ROUND(AT1130*CZ1130,2)*1.15)*1.15),6)</f>
        <v>240.919825</v>
      </c>
      <c r="DC1130">
        <f>ROUND(((ROUND(AT1130*AG1130,2)*1.15)*1.15),6)</f>
        <v>0</v>
      </c>
    </row>
    <row r="1131" spans="1:107" x14ac:dyDescent="0.2">
      <c r="A1131">
        <f>ROW(Source!A523)</f>
        <v>523</v>
      </c>
      <c r="B1131">
        <v>47641669</v>
      </c>
      <c r="C1131">
        <v>47640296</v>
      </c>
      <c r="D1131">
        <v>37064876</v>
      </c>
      <c r="E1131">
        <v>1</v>
      </c>
      <c r="F1131">
        <v>1</v>
      </c>
      <c r="G1131">
        <v>1</v>
      </c>
      <c r="H1131">
        <v>1</v>
      </c>
      <c r="I1131" t="s">
        <v>771</v>
      </c>
      <c r="J1131" t="s">
        <v>3</v>
      </c>
      <c r="K1131" t="s">
        <v>772</v>
      </c>
      <c r="L1131">
        <v>1191</v>
      </c>
      <c r="N1131">
        <v>1013</v>
      </c>
      <c r="O1131" t="s">
        <v>770</v>
      </c>
      <c r="P1131" t="s">
        <v>770</v>
      </c>
      <c r="Q1131">
        <v>1</v>
      </c>
      <c r="W1131">
        <v>0</v>
      </c>
      <c r="X1131">
        <v>-1417349443</v>
      </c>
      <c r="Y1131">
        <v>1.47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1</v>
      </c>
      <c r="AP1131">
        <v>0</v>
      </c>
      <c r="AQ1131">
        <v>0</v>
      </c>
      <c r="AR1131">
        <v>0</v>
      </c>
      <c r="AS1131" t="s">
        <v>3</v>
      </c>
      <c r="AT1131">
        <v>1.47</v>
      </c>
      <c r="AU1131" t="s">
        <v>3</v>
      </c>
      <c r="AV1131">
        <v>2</v>
      </c>
      <c r="AW1131">
        <v>2</v>
      </c>
      <c r="AX1131">
        <v>47640321</v>
      </c>
      <c r="AY1131">
        <v>1</v>
      </c>
      <c r="AZ1131">
        <v>2048</v>
      </c>
      <c r="BA1131">
        <v>1123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Y1131*Source!I523</f>
        <v>0.68787180000000003</v>
      </c>
      <c r="CY1131">
        <f>AD1131</f>
        <v>0</v>
      </c>
      <c r="CZ1131">
        <f>AH1131</f>
        <v>0</v>
      </c>
      <c r="DA1131">
        <f>AL1131</f>
        <v>1</v>
      </c>
      <c r="DB1131">
        <f>ROUND(ROUND(AT1131*CZ1131,2),6)</f>
        <v>0</v>
      </c>
      <c r="DC1131">
        <f>ROUND(ROUND(AT1131*AG1131,2),6)</f>
        <v>0</v>
      </c>
    </row>
    <row r="1132" spans="1:107" x14ac:dyDescent="0.2">
      <c r="A1132">
        <f>ROW(Source!A523)</f>
        <v>523</v>
      </c>
      <c r="B1132">
        <v>47641669</v>
      </c>
      <c r="C1132">
        <v>47640296</v>
      </c>
      <c r="D1132">
        <v>36882079</v>
      </c>
      <c r="E1132">
        <v>1</v>
      </c>
      <c r="F1132">
        <v>1</v>
      </c>
      <c r="G1132">
        <v>1</v>
      </c>
      <c r="H1132">
        <v>2</v>
      </c>
      <c r="I1132" t="s">
        <v>1005</v>
      </c>
      <c r="J1132" t="s">
        <v>1006</v>
      </c>
      <c r="K1132" t="s">
        <v>1007</v>
      </c>
      <c r="L1132">
        <v>1368</v>
      </c>
      <c r="N1132">
        <v>1011</v>
      </c>
      <c r="O1132" t="s">
        <v>776</v>
      </c>
      <c r="P1132" t="s">
        <v>776</v>
      </c>
      <c r="Q1132">
        <v>1</v>
      </c>
      <c r="W1132">
        <v>0</v>
      </c>
      <c r="X1132">
        <v>641541266</v>
      </c>
      <c r="Y1132">
        <v>0.14374999999999999</v>
      </c>
      <c r="AA1132">
        <v>0</v>
      </c>
      <c r="AB1132">
        <v>120.24</v>
      </c>
      <c r="AC1132">
        <v>15.42</v>
      </c>
      <c r="AD1132">
        <v>0</v>
      </c>
      <c r="AE1132">
        <v>0</v>
      </c>
      <c r="AF1132">
        <v>120.24</v>
      </c>
      <c r="AG1132">
        <v>15.42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1</v>
      </c>
      <c r="AP1132">
        <v>1</v>
      </c>
      <c r="AQ1132">
        <v>0</v>
      </c>
      <c r="AR1132">
        <v>0</v>
      </c>
      <c r="AS1132" t="s">
        <v>3</v>
      </c>
      <c r="AT1132">
        <v>0.1</v>
      </c>
      <c r="AU1132" t="s">
        <v>348</v>
      </c>
      <c r="AV1132">
        <v>0</v>
      </c>
      <c r="AW1132">
        <v>2</v>
      </c>
      <c r="AX1132">
        <v>47640322</v>
      </c>
      <c r="AY1132">
        <v>1</v>
      </c>
      <c r="AZ1132">
        <v>0</v>
      </c>
      <c r="BA1132">
        <v>1124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Y1132*Source!I523</f>
        <v>6.7266375000000003E-2</v>
      </c>
      <c r="CY1132">
        <f t="shared" ref="CY1132:CY1138" si="224">AB1132</f>
        <v>120.24</v>
      </c>
      <c r="CZ1132">
        <f t="shared" ref="CZ1132:CZ1138" si="225">AF1132</f>
        <v>120.24</v>
      </c>
      <c r="DA1132">
        <f t="shared" ref="DA1132:DA1138" si="226">AJ1132</f>
        <v>1</v>
      </c>
      <c r="DB1132">
        <f t="shared" ref="DB1132:DB1138" si="227">ROUND(((ROUND(AT1132*CZ1132,2)*1.15)*1.25),6)</f>
        <v>17.278749999999999</v>
      </c>
      <c r="DC1132">
        <f t="shared" ref="DC1132:DC1138" si="228">ROUND(((ROUND(AT1132*AG1132,2)*1.15)*1.25),6)</f>
        <v>2.2137500000000001</v>
      </c>
    </row>
    <row r="1133" spans="1:107" x14ac:dyDescent="0.2">
      <c r="A1133">
        <f>ROW(Source!A523)</f>
        <v>523</v>
      </c>
      <c r="B1133">
        <v>47641669</v>
      </c>
      <c r="C1133">
        <v>47640296</v>
      </c>
      <c r="D1133">
        <v>36882159</v>
      </c>
      <c r="E1133">
        <v>1</v>
      </c>
      <c r="F1133">
        <v>1</v>
      </c>
      <c r="G1133">
        <v>1</v>
      </c>
      <c r="H1133">
        <v>2</v>
      </c>
      <c r="I1133" t="s">
        <v>773</v>
      </c>
      <c r="J1133" t="s">
        <v>774</v>
      </c>
      <c r="K1133" t="s">
        <v>775</v>
      </c>
      <c r="L1133">
        <v>1368</v>
      </c>
      <c r="N1133">
        <v>1011</v>
      </c>
      <c r="O1133" t="s">
        <v>776</v>
      </c>
      <c r="P1133" t="s">
        <v>776</v>
      </c>
      <c r="Q1133">
        <v>1</v>
      </c>
      <c r="W1133">
        <v>0</v>
      </c>
      <c r="X1133">
        <v>-1718674368</v>
      </c>
      <c r="Y1133">
        <v>0.17249999999999999</v>
      </c>
      <c r="AA1133">
        <v>0</v>
      </c>
      <c r="AB1133">
        <v>111.99</v>
      </c>
      <c r="AC1133">
        <v>13.5</v>
      </c>
      <c r="AD1133">
        <v>0</v>
      </c>
      <c r="AE1133">
        <v>0</v>
      </c>
      <c r="AF1133">
        <v>111.99</v>
      </c>
      <c r="AG1133">
        <v>13.5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1</v>
      </c>
      <c r="AQ1133">
        <v>0</v>
      </c>
      <c r="AR1133">
        <v>0</v>
      </c>
      <c r="AS1133" t="s">
        <v>3</v>
      </c>
      <c r="AT1133">
        <v>0.12</v>
      </c>
      <c r="AU1133" t="s">
        <v>348</v>
      </c>
      <c r="AV1133">
        <v>0</v>
      </c>
      <c r="AW1133">
        <v>2</v>
      </c>
      <c r="AX1133">
        <v>47640323</v>
      </c>
      <c r="AY1133">
        <v>1</v>
      </c>
      <c r="AZ1133">
        <v>0</v>
      </c>
      <c r="BA1133">
        <v>1125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Y1133*Source!I523</f>
        <v>8.0719650000000004E-2</v>
      </c>
      <c r="CY1133">
        <f t="shared" si="224"/>
        <v>111.99</v>
      </c>
      <c r="CZ1133">
        <f t="shared" si="225"/>
        <v>111.99</v>
      </c>
      <c r="DA1133">
        <f t="shared" si="226"/>
        <v>1</v>
      </c>
      <c r="DB1133">
        <f t="shared" si="227"/>
        <v>19.32</v>
      </c>
      <c r="DC1133">
        <f t="shared" si="228"/>
        <v>2.3287499999999999</v>
      </c>
    </row>
    <row r="1134" spans="1:107" x14ac:dyDescent="0.2">
      <c r="A1134">
        <f>ROW(Source!A523)</f>
        <v>523</v>
      </c>
      <c r="B1134">
        <v>47641669</v>
      </c>
      <c r="C1134">
        <v>47640296</v>
      </c>
      <c r="D1134">
        <v>36882171</v>
      </c>
      <c r="E1134">
        <v>1</v>
      </c>
      <c r="F1134">
        <v>1</v>
      </c>
      <c r="G1134">
        <v>1</v>
      </c>
      <c r="H1134">
        <v>2</v>
      </c>
      <c r="I1134" t="s">
        <v>1008</v>
      </c>
      <c r="J1134" t="s">
        <v>1009</v>
      </c>
      <c r="K1134" t="s">
        <v>1010</v>
      </c>
      <c r="L1134">
        <v>1368</v>
      </c>
      <c r="N1134">
        <v>1011</v>
      </c>
      <c r="O1134" t="s">
        <v>776</v>
      </c>
      <c r="P1134" t="s">
        <v>776</v>
      </c>
      <c r="Q1134">
        <v>1</v>
      </c>
      <c r="W1134">
        <v>0</v>
      </c>
      <c r="X1134">
        <v>1604609147</v>
      </c>
      <c r="Y1134">
        <v>1.5237499999999997</v>
      </c>
      <c r="AA1134">
        <v>0</v>
      </c>
      <c r="AB1134">
        <v>120.04</v>
      </c>
      <c r="AC1134">
        <v>13.5</v>
      </c>
      <c r="AD1134">
        <v>0</v>
      </c>
      <c r="AE1134">
        <v>0</v>
      </c>
      <c r="AF1134">
        <v>120.04</v>
      </c>
      <c r="AG1134">
        <v>13.5</v>
      </c>
      <c r="AH1134">
        <v>0</v>
      </c>
      <c r="AI1134">
        <v>1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1</v>
      </c>
      <c r="AQ1134">
        <v>0</v>
      </c>
      <c r="AR1134">
        <v>0</v>
      </c>
      <c r="AS1134" t="s">
        <v>3</v>
      </c>
      <c r="AT1134">
        <v>1.06</v>
      </c>
      <c r="AU1134" t="s">
        <v>348</v>
      </c>
      <c r="AV1134">
        <v>0</v>
      </c>
      <c r="AW1134">
        <v>2</v>
      </c>
      <c r="AX1134">
        <v>47640324</v>
      </c>
      <c r="AY1134">
        <v>1</v>
      </c>
      <c r="AZ1134">
        <v>0</v>
      </c>
      <c r="BA1134">
        <v>1126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Y1134*Source!I523</f>
        <v>0.71302357499999991</v>
      </c>
      <c r="CY1134">
        <f t="shared" si="224"/>
        <v>120.04</v>
      </c>
      <c r="CZ1134">
        <f t="shared" si="225"/>
        <v>120.04</v>
      </c>
      <c r="DA1134">
        <f t="shared" si="226"/>
        <v>1</v>
      </c>
      <c r="DB1134">
        <f t="shared" si="227"/>
        <v>182.9075</v>
      </c>
      <c r="DC1134">
        <f t="shared" si="228"/>
        <v>20.570625</v>
      </c>
    </row>
    <row r="1135" spans="1:107" x14ac:dyDescent="0.2">
      <c r="A1135">
        <f>ROW(Source!A523)</f>
        <v>523</v>
      </c>
      <c r="B1135">
        <v>47641669</v>
      </c>
      <c r="C1135">
        <v>47640296</v>
      </c>
      <c r="D1135">
        <v>36882358</v>
      </c>
      <c r="E1135">
        <v>1</v>
      </c>
      <c r="F1135">
        <v>1</v>
      </c>
      <c r="G1135">
        <v>1</v>
      </c>
      <c r="H1135">
        <v>2</v>
      </c>
      <c r="I1135" t="s">
        <v>777</v>
      </c>
      <c r="J1135" t="s">
        <v>778</v>
      </c>
      <c r="K1135" t="s">
        <v>779</v>
      </c>
      <c r="L1135">
        <v>1368</v>
      </c>
      <c r="N1135">
        <v>1011</v>
      </c>
      <c r="O1135" t="s">
        <v>776</v>
      </c>
      <c r="P1135" t="s">
        <v>776</v>
      </c>
      <c r="Q1135">
        <v>1</v>
      </c>
      <c r="W1135">
        <v>0</v>
      </c>
      <c r="X1135">
        <v>1544661785</v>
      </c>
      <c r="Y1135">
        <v>1.38</v>
      </c>
      <c r="AA1135">
        <v>0</v>
      </c>
      <c r="AB1135">
        <v>6.9</v>
      </c>
      <c r="AC1135">
        <v>0</v>
      </c>
      <c r="AD1135">
        <v>0</v>
      </c>
      <c r="AE1135">
        <v>0</v>
      </c>
      <c r="AF1135">
        <v>6.9</v>
      </c>
      <c r="AG1135">
        <v>0</v>
      </c>
      <c r="AH1135">
        <v>0</v>
      </c>
      <c r="AI1135">
        <v>1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1</v>
      </c>
      <c r="AQ1135">
        <v>0</v>
      </c>
      <c r="AR1135">
        <v>0</v>
      </c>
      <c r="AS1135" t="s">
        <v>3</v>
      </c>
      <c r="AT1135">
        <v>0.96</v>
      </c>
      <c r="AU1135" t="s">
        <v>348</v>
      </c>
      <c r="AV1135">
        <v>0</v>
      </c>
      <c r="AW1135">
        <v>2</v>
      </c>
      <c r="AX1135">
        <v>47640325</v>
      </c>
      <c r="AY1135">
        <v>1</v>
      </c>
      <c r="AZ1135">
        <v>0</v>
      </c>
      <c r="BA1135">
        <v>1127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Y1135*Source!I523</f>
        <v>0.64575720000000003</v>
      </c>
      <c r="CY1135">
        <f t="shared" si="224"/>
        <v>6.9</v>
      </c>
      <c r="CZ1135">
        <f t="shared" si="225"/>
        <v>6.9</v>
      </c>
      <c r="DA1135">
        <f t="shared" si="226"/>
        <v>1</v>
      </c>
      <c r="DB1135">
        <f t="shared" si="227"/>
        <v>9.5162499999999994</v>
      </c>
      <c r="DC1135">
        <f t="shared" si="228"/>
        <v>0</v>
      </c>
    </row>
    <row r="1136" spans="1:107" x14ac:dyDescent="0.2">
      <c r="A1136">
        <f>ROW(Source!A523)</f>
        <v>523</v>
      </c>
      <c r="B1136">
        <v>47641669</v>
      </c>
      <c r="C1136">
        <v>47640296</v>
      </c>
      <c r="D1136">
        <v>36883554</v>
      </c>
      <c r="E1136">
        <v>1</v>
      </c>
      <c r="F1136">
        <v>1</v>
      </c>
      <c r="G1136">
        <v>1</v>
      </c>
      <c r="H1136">
        <v>2</v>
      </c>
      <c r="I1136" t="s">
        <v>780</v>
      </c>
      <c r="J1136" t="s">
        <v>781</v>
      </c>
      <c r="K1136" t="s">
        <v>782</v>
      </c>
      <c r="L1136">
        <v>1368</v>
      </c>
      <c r="N1136">
        <v>1011</v>
      </c>
      <c r="O1136" t="s">
        <v>776</v>
      </c>
      <c r="P1136" t="s">
        <v>776</v>
      </c>
      <c r="Q1136">
        <v>1</v>
      </c>
      <c r="W1136">
        <v>0</v>
      </c>
      <c r="X1136">
        <v>1372534845</v>
      </c>
      <c r="Y1136">
        <v>0.27312499999999995</v>
      </c>
      <c r="AA1136">
        <v>0</v>
      </c>
      <c r="AB1136">
        <v>65.709999999999994</v>
      </c>
      <c r="AC1136">
        <v>11.6</v>
      </c>
      <c r="AD1136">
        <v>0</v>
      </c>
      <c r="AE1136">
        <v>0</v>
      </c>
      <c r="AF1136">
        <v>65.709999999999994</v>
      </c>
      <c r="AG1136">
        <v>11.6</v>
      </c>
      <c r="AH1136">
        <v>0</v>
      </c>
      <c r="AI1136">
        <v>1</v>
      </c>
      <c r="AJ1136">
        <v>1</v>
      </c>
      <c r="AK1136">
        <v>1</v>
      </c>
      <c r="AL1136">
        <v>1</v>
      </c>
      <c r="AN1136">
        <v>0</v>
      </c>
      <c r="AO1136">
        <v>1</v>
      </c>
      <c r="AP1136">
        <v>1</v>
      </c>
      <c r="AQ1136">
        <v>0</v>
      </c>
      <c r="AR1136">
        <v>0</v>
      </c>
      <c r="AS1136" t="s">
        <v>3</v>
      </c>
      <c r="AT1136">
        <v>0.19</v>
      </c>
      <c r="AU1136" t="s">
        <v>348</v>
      </c>
      <c r="AV1136">
        <v>0</v>
      </c>
      <c r="AW1136">
        <v>2</v>
      </c>
      <c r="AX1136">
        <v>47640326</v>
      </c>
      <c r="AY1136">
        <v>1</v>
      </c>
      <c r="AZ1136">
        <v>0</v>
      </c>
      <c r="BA1136">
        <v>1128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Y1136*Source!I523</f>
        <v>0.12780611249999999</v>
      </c>
      <c r="CY1136">
        <f t="shared" si="224"/>
        <v>65.709999999999994</v>
      </c>
      <c r="CZ1136">
        <f t="shared" si="225"/>
        <v>65.709999999999994</v>
      </c>
      <c r="DA1136">
        <f t="shared" si="226"/>
        <v>1</v>
      </c>
      <c r="DB1136">
        <f t="shared" si="227"/>
        <v>17.940000000000001</v>
      </c>
      <c r="DC1136">
        <f t="shared" si="228"/>
        <v>3.1625000000000001</v>
      </c>
    </row>
    <row r="1137" spans="1:107" x14ac:dyDescent="0.2">
      <c r="A1137">
        <f>ROW(Source!A523)</f>
        <v>523</v>
      </c>
      <c r="B1137">
        <v>47641669</v>
      </c>
      <c r="C1137">
        <v>47640296</v>
      </c>
      <c r="D1137">
        <v>36883789</v>
      </c>
      <c r="E1137">
        <v>1</v>
      </c>
      <c r="F1137">
        <v>1</v>
      </c>
      <c r="G1137">
        <v>1</v>
      </c>
      <c r="H1137">
        <v>2</v>
      </c>
      <c r="I1137" t="s">
        <v>783</v>
      </c>
      <c r="J1137" t="s">
        <v>784</v>
      </c>
      <c r="K1137" t="s">
        <v>785</v>
      </c>
      <c r="L1137">
        <v>1368</v>
      </c>
      <c r="N1137">
        <v>1011</v>
      </c>
      <c r="O1137" t="s">
        <v>776</v>
      </c>
      <c r="P1137" t="s">
        <v>776</v>
      </c>
      <c r="Q1137">
        <v>1</v>
      </c>
      <c r="W1137">
        <v>0</v>
      </c>
      <c r="X1137">
        <v>-624296059</v>
      </c>
      <c r="Y1137">
        <v>3.22</v>
      </c>
      <c r="AA1137">
        <v>0</v>
      </c>
      <c r="AB1137">
        <v>1.2</v>
      </c>
      <c r="AC1137">
        <v>0</v>
      </c>
      <c r="AD1137">
        <v>0</v>
      </c>
      <c r="AE1137">
        <v>0</v>
      </c>
      <c r="AF1137">
        <v>1.2</v>
      </c>
      <c r="AG1137">
        <v>0</v>
      </c>
      <c r="AH1137">
        <v>0</v>
      </c>
      <c r="AI1137">
        <v>1</v>
      </c>
      <c r="AJ1137">
        <v>1</v>
      </c>
      <c r="AK1137">
        <v>1</v>
      </c>
      <c r="AL1137">
        <v>1</v>
      </c>
      <c r="AN1137">
        <v>0</v>
      </c>
      <c r="AO1137">
        <v>1</v>
      </c>
      <c r="AP1137">
        <v>1</v>
      </c>
      <c r="AQ1137">
        <v>0</v>
      </c>
      <c r="AR1137">
        <v>0</v>
      </c>
      <c r="AS1137" t="s">
        <v>3</v>
      </c>
      <c r="AT1137">
        <v>2.2400000000000002</v>
      </c>
      <c r="AU1137" t="s">
        <v>348</v>
      </c>
      <c r="AV1137">
        <v>0</v>
      </c>
      <c r="AW1137">
        <v>2</v>
      </c>
      <c r="AX1137">
        <v>47640327</v>
      </c>
      <c r="AY1137">
        <v>1</v>
      </c>
      <c r="AZ1137">
        <v>0</v>
      </c>
      <c r="BA1137">
        <v>1129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Y1137*Source!I523</f>
        <v>1.5067668000000001</v>
      </c>
      <c r="CY1137">
        <f t="shared" si="224"/>
        <v>1.2</v>
      </c>
      <c r="CZ1137">
        <f t="shared" si="225"/>
        <v>1.2</v>
      </c>
      <c r="DA1137">
        <f t="shared" si="226"/>
        <v>1</v>
      </c>
      <c r="DB1137">
        <f t="shared" si="227"/>
        <v>3.8668749999999998</v>
      </c>
      <c r="DC1137">
        <f t="shared" si="228"/>
        <v>0</v>
      </c>
    </row>
    <row r="1138" spans="1:107" x14ac:dyDescent="0.2">
      <c r="A1138">
        <f>ROW(Source!A523)</f>
        <v>523</v>
      </c>
      <c r="B1138">
        <v>47641669</v>
      </c>
      <c r="C1138">
        <v>47640296</v>
      </c>
      <c r="D1138">
        <v>36883836</v>
      </c>
      <c r="E1138">
        <v>1</v>
      </c>
      <c r="F1138">
        <v>1</v>
      </c>
      <c r="G1138">
        <v>1</v>
      </c>
      <c r="H1138">
        <v>2</v>
      </c>
      <c r="I1138" t="s">
        <v>786</v>
      </c>
      <c r="J1138" t="s">
        <v>787</v>
      </c>
      <c r="K1138" t="s">
        <v>788</v>
      </c>
      <c r="L1138">
        <v>1368</v>
      </c>
      <c r="N1138">
        <v>1011</v>
      </c>
      <c r="O1138" t="s">
        <v>776</v>
      </c>
      <c r="P1138" t="s">
        <v>776</v>
      </c>
      <c r="Q1138">
        <v>1</v>
      </c>
      <c r="W1138">
        <v>0</v>
      </c>
      <c r="X1138">
        <v>1061502546</v>
      </c>
      <c r="Y1138">
        <v>7.1587500000000004</v>
      </c>
      <c r="AA1138">
        <v>0</v>
      </c>
      <c r="AB1138">
        <v>12.31</v>
      </c>
      <c r="AC1138">
        <v>0</v>
      </c>
      <c r="AD1138">
        <v>0</v>
      </c>
      <c r="AE1138">
        <v>0</v>
      </c>
      <c r="AF1138">
        <v>12.31</v>
      </c>
      <c r="AG1138">
        <v>0</v>
      </c>
      <c r="AH1138">
        <v>0</v>
      </c>
      <c r="AI1138">
        <v>1</v>
      </c>
      <c r="AJ1138">
        <v>1</v>
      </c>
      <c r="AK1138">
        <v>1</v>
      </c>
      <c r="AL1138">
        <v>1</v>
      </c>
      <c r="AN1138">
        <v>0</v>
      </c>
      <c r="AO1138">
        <v>1</v>
      </c>
      <c r="AP1138">
        <v>1</v>
      </c>
      <c r="AQ1138">
        <v>0</v>
      </c>
      <c r="AR1138">
        <v>0</v>
      </c>
      <c r="AS1138" t="s">
        <v>3</v>
      </c>
      <c r="AT1138">
        <v>4.9800000000000004</v>
      </c>
      <c r="AU1138" t="s">
        <v>348</v>
      </c>
      <c r="AV1138">
        <v>0</v>
      </c>
      <c r="AW1138">
        <v>2</v>
      </c>
      <c r="AX1138">
        <v>47640328</v>
      </c>
      <c r="AY1138">
        <v>1</v>
      </c>
      <c r="AZ1138">
        <v>0</v>
      </c>
      <c r="BA1138">
        <v>1130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Y1138*Source!I523</f>
        <v>3.3498654750000005</v>
      </c>
      <c r="CY1138">
        <f t="shared" si="224"/>
        <v>12.31</v>
      </c>
      <c r="CZ1138">
        <f t="shared" si="225"/>
        <v>12.31</v>
      </c>
      <c r="DA1138">
        <f t="shared" si="226"/>
        <v>1</v>
      </c>
      <c r="DB1138">
        <f t="shared" si="227"/>
        <v>88.118750000000006</v>
      </c>
      <c r="DC1138">
        <f t="shared" si="228"/>
        <v>0</v>
      </c>
    </row>
    <row r="1139" spans="1:107" x14ac:dyDescent="0.2">
      <c r="A1139">
        <f>ROW(Source!A523)</f>
        <v>523</v>
      </c>
      <c r="B1139">
        <v>47641669</v>
      </c>
      <c r="C1139">
        <v>47640296</v>
      </c>
      <c r="D1139">
        <v>36800159</v>
      </c>
      <c r="E1139">
        <v>1</v>
      </c>
      <c r="F1139">
        <v>1</v>
      </c>
      <c r="G1139">
        <v>1</v>
      </c>
      <c r="H1139">
        <v>3</v>
      </c>
      <c r="I1139" t="s">
        <v>789</v>
      </c>
      <c r="J1139" t="s">
        <v>790</v>
      </c>
      <c r="K1139" t="s">
        <v>791</v>
      </c>
      <c r="L1139">
        <v>1339</v>
      </c>
      <c r="N1139">
        <v>1007</v>
      </c>
      <c r="O1139" t="s">
        <v>50</v>
      </c>
      <c r="P1139" t="s">
        <v>50</v>
      </c>
      <c r="Q1139">
        <v>1</v>
      </c>
      <c r="W1139">
        <v>0</v>
      </c>
      <c r="X1139">
        <v>1262771840</v>
      </c>
      <c r="Y1139">
        <v>1.95</v>
      </c>
      <c r="AA1139">
        <v>6.22</v>
      </c>
      <c r="AB1139">
        <v>0</v>
      </c>
      <c r="AC1139">
        <v>0</v>
      </c>
      <c r="AD1139">
        <v>0</v>
      </c>
      <c r="AE1139">
        <v>6.22</v>
      </c>
      <c r="AF1139">
        <v>0</v>
      </c>
      <c r="AG1139">
        <v>0</v>
      </c>
      <c r="AH1139">
        <v>0</v>
      </c>
      <c r="AI1139">
        <v>1</v>
      </c>
      <c r="AJ1139">
        <v>1</v>
      </c>
      <c r="AK1139">
        <v>1</v>
      </c>
      <c r="AL1139">
        <v>1</v>
      </c>
      <c r="AN1139">
        <v>0</v>
      </c>
      <c r="AO1139">
        <v>1</v>
      </c>
      <c r="AP1139">
        <v>0</v>
      </c>
      <c r="AQ1139">
        <v>0</v>
      </c>
      <c r="AR1139">
        <v>0</v>
      </c>
      <c r="AS1139" t="s">
        <v>3</v>
      </c>
      <c r="AT1139">
        <v>1.95</v>
      </c>
      <c r="AU1139" t="s">
        <v>3</v>
      </c>
      <c r="AV1139">
        <v>0</v>
      </c>
      <c r="AW1139">
        <v>2</v>
      </c>
      <c r="AX1139">
        <v>47640329</v>
      </c>
      <c r="AY1139">
        <v>1</v>
      </c>
      <c r="AZ1139">
        <v>0</v>
      </c>
      <c r="BA1139">
        <v>1131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Y1139*Source!I523</f>
        <v>0.91248300000000004</v>
      </c>
      <c r="CY1139">
        <f t="shared" ref="CY1139:CY1152" si="229">AA1139</f>
        <v>6.22</v>
      </c>
      <c r="CZ1139">
        <f t="shared" ref="CZ1139:CZ1152" si="230">AE1139</f>
        <v>6.22</v>
      </c>
      <c r="DA1139">
        <f t="shared" ref="DA1139:DA1152" si="231">AI1139</f>
        <v>1</v>
      </c>
      <c r="DB1139">
        <f t="shared" ref="DB1139:DB1152" si="232">ROUND(ROUND(AT1139*CZ1139,2),6)</f>
        <v>12.13</v>
      </c>
      <c r="DC1139">
        <f t="shared" ref="DC1139:DC1152" si="233">ROUND(ROUND(AT1139*AG1139,2),6)</f>
        <v>0</v>
      </c>
    </row>
    <row r="1140" spans="1:107" x14ac:dyDescent="0.2">
      <c r="A1140">
        <f>ROW(Source!A523)</f>
        <v>523</v>
      </c>
      <c r="B1140">
        <v>47641669</v>
      </c>
      <c r="C1140">
        <v>47640296</v>
      </c>
      <c r="D1140">
        <v>36800166</v>
      </c>
      <c r="E1140">
        <v>1</v>
      </c>
      <c r="F1140">
        <v>1</v>
      </c>
      <c r="G1140">
        <v>1</v>
      </c>
      <c r="H1140">
        <v>3</v>
      </c>
      <c r="I1140" t="s">
        <v>792</v>
      </c>
      <c r="J1140" t="s">
        <v>793</v>
      </c>
      <c r="K1140" t="s">
        <v>794</v>
      </c>
      <c r="L1140">
        <v>1346</v>
      </c>
      <c r="N1140">
        <v>1009</v>
      </c>
      <c r="O1140" t="s">
        <v>585</v>
      </c>
      <c r="P1140" t="s">
        <v>585</v>
      </c>
      <c r="Q1140">
        <v>1</v>
      </c>
      <c r="W1140">
        <v>0</v>
      </c>
      <c r="X1140">
        <v>1721895514</v>
      </c>
      <c r="Y1140">
        <v>0.59</v>
      </c>
      <c r="AA1140">
        <v>6.09</v>
      </c>
      <c r="AB1140">
        <v>0</v>
      </c>
      <c r="AC1140">
        <v>0</v>
      </c>
      <c r="AD1140">
        <v>0</v>
      </c>
      <c r="AE1140">
        <v>6.09</v>
      </c>
      <c r="AF1140">
        <v>0</v>
      </c>
      <c r="AG1140">
        <v>0</v>
      </c>
      <c r="AH1140">
        <v>0</v>
      </c>
      <c r="AI1140">
        <v>1</v>
      </c>
      <c r="AJ1140">
        <v>1</v>
      </c>
      <c r="AK1140">
        <v>1</v>
      </c>
      <c r="AL1140">
        <v>1</v>
      </c>
      <c r="AN1140">
        <v>0</v>
      </c>
      <c r="AO1140">
        <v>1</v>
      </c>
      <c r="AP1140">
        <v>0</v>
      </c>
      <c r="AQ1140">
        <v>0</v>
      </c>
      <c r="AR1140">
        <v>0</v>
      </c>
      <c r="AS1140" t="s">
        <v>3</v>
      </c>
      <c r="AT1140">
        <v>0.59</v>
      </c>
      <c r="AU1140" t="s">
        <v>3</v>
      </c>
      <c r="AV1140">
        <v>0</v>
      </c>
      <c r="AW1140">
        <v>2</v>
      </c>
      <c r="AX1140">
        <v>47640330</v>
      </c>
      <c r="AY1140">
        <v>1</v>
      </c>
      <c r="AZ1140">
        <v>0</v>
      </c>
      <c r="BA1140">
        <v>1132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Y1140*Source!I523</f>
        <v>0.27608460000000001</v>
      </c>
      <c r="CY1140">
        <f t="shared" si="229"/>
        <v>6.09</v>
      </c>
      <c r="CZ1140">
        <f t="shared" si="230"/>
        <v>6.09</v>
      </c>
      <c r="DA1140">
        <f t="shared" si="231"/>
        <v>1</v>
      </c>
      <c r="DB1140">
        <f t="shared" si="232"/>
        <v>3.59</v>
      </c>
      <c r="DC1140">
        <f t="shared" si="233"/>
        <v>0</v>
      </c>
    </row>
    <row r="1141" spans="1:107" x14ac:dyDescent="0.2">
      <c r="A1141">
        <f>ROW(Source!A523)</f>
        <v>523</v>
      </c>
      <c r="B1141">
        <v>47641669</v>
      </c>
      <c r="C1141">
        <v>47640296</v>
      </c>
      <c r="D1141">
        <v>36803259</v>
      </c>
      <c r="E1141">
        <v>1</v>
      </c>
      <c r="F1141">
        <v>1</v>
      </c>
      <c r="G1141">
        <v>1</v>
      </c>
      <c r="H1141">
        <v>3</v>
      </c>
      <c r="I1141" t="s">
        <v>795</v>
      </c>
      <c r="J1141" t="s">
        <v>796</v>
      </c>
      <c r="K1141" t="s">
        <v>797</v>
      </c>
      <c r="L1141">
        <v>1348</v>
      </c>
      <c r="N1141">
        <v>1009</v>
      </c>
      <c r="O1141" t="s">
        <v>19</v>
      </c>
      <c r="P1141" t="s">
        <v>19</v>
      </c>
      <c r="Q1141">
        <v>1000</v>
      </c>
      <c r="W1141">
        <v>0</v>
      </c>
      <c r="X1141">
        <v>1225357214</v>
      </c>
      <c r="Y1141">
        <v>3.1E-2</v>
      </c>
      <c r="AA1141">
        <v>10749</v>
      </c>
      <c r="AB1141">
        <v>0</v>
      </c>
      <c r="AC1141">
        <v>0</v>
      </c>
      <c r="AD1141">
        <v>0</v>
      </c>
      <c r="AE1141">
        <v>10749</v>
      </c>
      <c r="AF1141">
        <v>0</v>
      </c>
      <c r="AG1141">
        <v>0</v>
      </c>
      <c r="AH1141">
        <v>0</v>
      </c>
      <c r="AI1141">
        <v>1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3</v>
      </c>
      <c r="AT1141">
        <v>3.1E-2</v>
      </c>
      <c r="AU1141" t="s">
        <v>3</v>
      </c>
      <c r="AV1141">
        <v>0</v>
      </c>
      <c r="AW1141">
        <v>2</v>
      </c>
      <c r="AX1141">
        <v>47640331</v>
      </c>
      <c r="AY1141">
        <v>1</v>
      </c>
      <c r="AZ1141">
        <v>0</v>
      </c>
      <c r="BA1141">
        <v>1133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Y1141*Source!I523</f>
        <v>1.4506140000000001E-2</v>
      </c>
      <c r="CY1141">
        <f t="shared" si="229"/>
        <v>10749</v>
      </c>
      <c r="CZ1141">
        <f t="shared" si="230"/>
        <v>10749</v>
      </c>
      <c r="DA1141">
        <f t="shared" si="231"/>
        <v>1</v>
      </c>
      <c r="DB1141">
        <f t="shared" si="232"/>
        <v>333.22</v>
      </c>
      <c r="DC1141">
        <f t="shared" si="233"/>
        <v>0</v>
      </c>
    </row>
    <row r="1142" spans="1:107" x14ac:dyDescent="0.2">
      <c r="A1142">
        <f>ROW(Source!A523)</f>
        <v>523</v>
      </c>
      <c r="B1142">
        <v>47641669</v>
      </c>
      <c r="C1142">
        <v>47640296</v>
      </c>
      <c r="D1142">
        <v>36804447</v>
      </c>
      <c r="E1142">
        <v>1</v>
      </c>
      <c r="F1142">
        <v>1</v>
      </c>
      <c r="G1142">
        <v>1</v>
      </c>
      <c r="H1142">
        <v>3</v>
      </c>
      <c r="I1142" t="s">
        <v>798</v>
      </c>
      <c r="J1142" t="s">
        <v>799</v>
      </c>
      <c r="K1142" t="s">
        <v>800</v>
      </c>
      <c r="L1142">
        <v>1348</v>
      </c>
      <c r="N1142">
        <v>1009</v>
      </c>
      <c r="O1142" t="s">
        <v>19</v>
      </c>
      <c r="P1142" t="s">
        <v>19</v>
      </c>
      <c r="Q1142">
        <v>1000</v>
      </c>
      <c r="W1142">
        <v>0</v>
      </c>
      <c r="X1142">
        <v>-437906794</v>
      </c>
      <c r="Y1142">
        <v>4.0000000000000001E-3</v>
      </c>
      <c r="AA1142">
        <v>9040.01</v>
      </c>
      <c r="AB1142">
        <v>0</v>
      </c>
      <c r="AC1142">
        <v>0</v>
      </c>
      <c r="AD1142">
        <v>0</v>
      </c>
      <c r="AE1142">
        <v>9040.01</v>
      </c>
      <c r="AF1142">
        <v>0</v>
      </c>
      <c r="AG1142">
        <v>0</v>
      </c>
      <c r="AH1142">
        <v>0</v>
      </c>
      <c r="AI1142">
        <v>1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3</v>
      </c>
      <c r="AT1142">
        <v>4.0000000000000001E-3</v>
      </c>
      <c r="AU1142" t="s">
        <v>3</v>
      </c>
      <c r="AV1142">
        <v>0</v>
      </c>
      <c r="AW1142">
        <v>2</v>
      </c>
      <c r="AX1142">
        <v>47640332</v>
      </c>
      <c r="AY1142">
        <v>1</v>
      </c>
      <c r="AZ1142">
        <v>0</v>
      </c>
      <c r="BA1142">
        <v>1134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Y1142*Source!I523</f>
        <v>1.8717600000000001E-3</v>
      </c>
      <c r="CY1142">
        <f t="shared" si="229"/>
        <v>9040.01</v>
      </c>
      <c r="CZ1142">
        <f t="shared" si="230"/>
        <v>9040.01</v>
      </c>
      <c r="DA1142">
        <f t="shared" si="231"/>
        <v>1</v>
      </c>
      <c r="DB1142">
        <f t="shared" si="232"/>
        <v>36.159999999999997</v>
      </c>
      <c r="DC1142">
        <f t="shared" si="233"/>
        <v>0</v>
      </c>
    </row>
    <row r="1143" spans="1:107" x14ac:dyDescent="0.2">
      <c r="A1143">
        <f>ROW(Source!A523)</f>
        <v>523</v>
      </c>
      <c r="B1143">
        <v>47641669</v>
      </c>
      <c r="C1143">
        <v>47640296</v>
      </c>
      <c r="D1143">
        <v>36804545</v>
      </c>
      <c r="E1143">
        <v>1</v>
      </c>
      <c r="F1143">
        <v>1</v>
      </c>
      <c r="G1143">
        <v>1</v>
      </c>
      <c r="H1143">
        <v>3</v>
      </c>
      <c r="I1143" t="s">
        <v>801</v>
      </c>
      <c r="J1143" t="s">
        <v>802</v>
      </c>
      <c r="K1143" t="s">
        <v>803</v>
      </c>
      <c r="L1143">
        <v>1348</v>
      </c>
      <c r="N1143">
        <v>1009</v>
      </c>
      <c r="O1143" t="s">
        <v>19</v>
      </c>
      <c r="P1143" t="s">
        <v>19</v>
      </c>
      <c r="Q1143">
        <v>1000</v>
      </c>
      <c r="W1143">
        <v>0</v>
      </c>
      <c r="X1143">
        <v>1174701286</v>
      </c>
      <c r="Y1143">
        <v>1.0000000000000001E-5</v>
      </c>
      <c r="AA1143">
        <v>11978</v>
      </c>
      <c r="AB1143">
        <v>0</v>
      </c>
      <c r="AC1143">
        <v>0</v>
      </c>
      <c r="AD1143">
        <v>0</v>
      </c>
      <c r="AE1143">
        <v>11978</v>
      </c>
      <c r="AF1143">
        <v>0</v>
      </c>
      <c r="AG1143">
        <v>0</v>
      </c>
      <c r="AH1143">
        <v>0</v>
      </c>
      <c r="AI1143">
        <v>1</v>
      </c>
      <c r="AJ1143">
        <v>1</v>
      </c>
      <c r="AK1143">
        <v>1</v>
      </c>
      <c r="AL1143">
        <v>1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 t="s">
        <v>3</v>
      </c>
      <c r="AT1143">
        <v>1.0000000000000001E-5</v>
      </c>
      <c r="AU1143" t="s">
        <v>3</v>
      </c>
      <c r="AV1143">
        <v>0</v>
      </c>
      <c r="AW1143">
        <v>2</v>
      </c>
      <c r="AX1143">
        <v>47640333</v>
      </c>
      <c r="AY1143">
        <v>1</v>
      </c>
      <c r="AZ1143">
        <v>0</v>
      </c>
      <c r="BA1143">
        <v>1135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Y1143*Source!I523</f>
        <v>4.6794000000000005E-6</v>
      </c>
      <c r="CY1143">
        <f t="shared" si="229"/>
        <v>11978</v>
      </c>
      <c r="CZ1143">
        <f t="shared" si="230"/>
        <v>11978</v>
      </c>
      <c r="DA1143">
        <f t="shared" si="231"/>
        <v>1</v>
      </c>
      <c r="DB1143">
        <f t="shared" si="232"/>
        <v>0.12</v>
      </c>
      <c r="DC1143">
        <f t="shared" si="233"/>
        <v>0</v>
      </c>
    </row>
    <row r="1144" spans="1:107" x14ac:dyDescent="0.2">
      <c r="A1144">
        <f>ROW(Source!A523)</f>
        <v>523</v>
      </c>
      <c r="B1144">
        <v>47641669</v>
      </c>
      <c r="C1144">
        <v>47640296</v>
      </c>
      <c r="D1144">
        <v>36805527</v>
      </c>
      <c r="E1144">
        <v>1</v>
      </c>
      <c r="F1144">
        <v>1</v>
      </c>
      <c r="G1144">
        <v>1</v>
      </c>
      <c r="H1144">
        <v>3</v>
      </c>
      <c r="I1144" t="s">
        <v>804</v>
      </c>
      <c r="J1144" t="s">
        <v>805</v>
      </c>
      <c r="K1144" t="s">
        <v>806</v>
      </c>
      <c r="L1144">
        <v>1348</v>
      </c>
      <c r="N1144">
        <v>1009</v>
      </c>
      <c r="O1144" t="s">
        <v>19</v>
      </c>
      <c r="P1144" t="s">
        <v>19</v>
      </c>
      <c r="Q1144">
        <v>1000</v>
      </c>
      <c r="W1144">
        <v>0</v>
      </c>
      <c r="X1144">
        <v>-2116243625</v>
      </c>
      <c r="Y1144">
        <v>1E-4</v>
      </c>
      <c r="AA1144">
        <v>37900</v>
      </c>
      <c r="AB1144">
        <v>0</v>
      </c>
      <c r="AC1144">
        <v>0</v>
      </c>
      <c r="AD1144">
        <v>0</v>
      </c>
      <c r="AE1144">
        <v>37900</v>
      </c>
      <c r="AF1144">
        <v>0</v>
      </c>
      <c r="AG1144">
        <v>0</v>
      </c>
      <c r="AH1144">
        <v>0</v>
      </c>
      <c r="AI1144">
        <v>1</v>
      </c>
      <c r="AJ1144">
        <v>1</v>
      </c>
      <c r="AK1144">
        <v>1</v>
      </c>
      <c r="AL1144">
        <v>1</v>
      </c>
      <c r="AN1144">
        <v>0</v>
      </c>
      <c r="AO1144">
        <v>1</v>
      </c>
      <c r="AP1144">
        <v>0</v>
      </c>
      <c r="AQ1144">
        <v>0</v>
      </c>
      <c r="AR1144">
        <v>0</v>
      </c>
      <c r="AS1144" t="s">
        <v>3</v>
      </c>
      <c r="AT1144">
        <v>1E-4</v>
      </c>
      <c r="AU1144" t="s">
        <v>3</v>
      </c>
      <c r="AV1144">
        <v>0</v>
      </c>
      <c r="AW1144">
        <v>2</v>
      </c>
      <c r="AX1144">
        <v>47640334</v>
      </c>
      <c r="AY1144">
        <v>1</v>
      </c>
      <c r="AZ1144">
        <v>0</v>
      </c>
      <c r="BA1144">
        <v>1136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Y1144*Source!I523</f>
        <v>4.6794000000000006E-5</v>
      </c>
      <c r="CY1144">
        <f t="shared" si="229"/>
        <v>37900</v>
      </c>
      <c r="CZ1144">
        <f t="shared" si="230"/>
        <v>37900</v>
      </c>
      <c r="DA1144">
        <f t="shared" si="231"/>
        <v>1</v>
      </c>
      <c r="DB1144">
        <f t="shared" si="232"/>
        <v>3.79</v>
      </c>
      <c r="DC1144">
        <f t="shared" si="233"/>
        <v>0</v>
      </c>
    </row>
    <row r="1145" spans="1:107" x14ac:dyDescent="0.2">
      <c r="A1145">
        <f>ROW(Source!A523)</f>
        <v>523</v>
      </c>
      <c r="B1145">
        <v>47641669</v>
      </c>
      <c r="C1145">
        <v>47640296</v>
      </c>
      <c r="D1145">
        <v>36823142</v>
      </c>
      <c r="E1145">
        <v>1</v>
      </c>
      <c r="F1145">
        <v>1</v>
      </c>
      <c r="G1145">
        <v>1</v>
      </c>
      <c r="H1145">
        <v>3</v>
      </c>
      <c r="I1145" t="s">
        <v>285</v>
      </c>
      <c r="J1145" t="s">
        <v>287</v>
      </c>
      <c r="K1145" t="s">
        <v>387</v>
      </c>
      <c r="L1145">
        <v>1348</v>
      </c>
      <c r="N1145">
        <v>1009</v>
      </c>
      <c r="O1145" t="s">
        <v>19</v>
      </c>
      <c r="P1145" t="s">
        <v>19</v>
      </c>
      <c r="Q1145">
        <v>1000</v>
      </c>
      <c r="W1145">
        <v>0</v>
      </c>
      <c r="X1145">
        <v>-1669505893</v>
      </c>
      <c r="Y1145">
        <v>1</v>
      </c>
      <c r="AA1145">
        <v>10508</v>
      </c>
      <c r="AB1145">
        <v>0</v>
      </c>
      <c r="AC1145">
        <v>0</v>
      </c>
      <c r="AD1145">
        <v>0</v>
      </c>
      <c r="AE1145">
        <v>10508</v>
      </c>
      <c r="AF1145">
        <v>0</v>
      </c>
      <c r="AG1145">
        <v>0</v>
      </c>
      <c r="AH1145">
        <v>0</v>
      </c>
      <c r="AI1145">
        <v>1</v>
      </c>
      <c r="AJ1145">
        <v>1</v>
      </c>
      <c r="AK1145">
        <v>1</v>
      </c>
      <c r="AL1145">
        <v>1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 t="s">
        <v>3</v>
      </c>
      <c r="AT1145">
        <v>1</v>
      </c>
      <c r="AU1145" t="s">
        <v>3</v>
      </c>
      <c r="AV1145">
        <v>0</v>
      </c>
      <c r="AW1145">
        <v>1</v>
      </c>
      <c r="AX1145">
        <v>-1</v>
      </c>
      <c r="AY1145">
        <v>0</v>
      </c>
      <c r="AZ1145">
        <v>0</v>
      </c>
      <c r="BA1145" t="s">
        <v>3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Y1145*Source!I523</f>
        <v>0.46794000000000002</v>
      </c>
      <c r="CY1145">
        <f t="shared" si="229"/>
        <v>10508</v>
      </c>
      <c r="CZ1145">
        <f t="shared" si="230"/>
        <v>10508</v>
      </c>
      <c r="DA1145">
        <f t="shared" si="231"/>
        <v>1</v>
      </c>
      <c r="DB1145">
        <f t="shared" si="232"/>
        <v>10508</v>
      </c>
      <c r="DC1145">
        <f t="shared" si="233"/>
        <v>0</v>
      </c>
    </row>
    <row r="1146" spans="1:107" x14ac:dyDescent="0.2">
      <c r="A1146">
        <f>ROW(Source!A523)</f>
        <v>523</v>
      </c>
      <c r="B1146">
        <v>47641669</v>
      </c>
      <c r="C1146">
        <v>47640296</v>
      </c>
      <c r="D1146">
        <v>36823258</v>
      </c>
      <c r="E1146">
        <v>1</v>
      </c>
      <c r="F1146">
        <v>1</v>
      </c>
      <c r="G1146">
        <v>1</v>
      </c>
      <c r="H1146">
        <v>3</v>
      </c>
      <c r="I1146" t="s">
        <v>1011</v>
      </c>
      <c r="J1146" t="s">
        <v>1012</v>
      </c>
      <c r="K1146" t="s">
        <v>1013</v>
      </c>
      <c r="L1146">
        <v>1348</v>
      </c>
      <c r="N1146">
        <v>1009</v>
      </c>
      <c r="O1146" t="s">
        <v>19</v>
      </c>
      <c r="P1146" t="s">
        <v>19</v>
      </c>
      <c r="Q1146">
        <v>1000</v>
      </c>
      <c r="W1146">
        <v>0</v>
      </c>
      <c r="X1146">
        <v>299819930</v>
      </c>
      <c r="Y1146">
        <v>5.0000000000000001E-3</v>
      </c>
      <c r="AA1146">
        <v>7712</v>
      </c>
      <c r="AB1146">
        <v>0</v>
      </c>
      <c r="AC1146">
        <v>0</v>
      </c>
      <c r="AD1146">
        <v>0</v>
      </c>
      <c r="AE1146">
        <v>7712</v>
      </c>
      <c r="AF1146">
        <v>0</v>
      </c>
      <c r="AG1146">
        <v>0</v>
      </c>
      <c r="AH1146">
        <v>0</v>
      </c>
      <c r="AI1146">
        <v>1</v>
      </c>
      <c r="AJ1146">
        <v>1</v>
      </c>
      <c r="AK1146">
        <v>1</v>
      </c>
      <c r="AL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 t="s">
        <v>3</v>
      </c>
      <c r="AT1146">
        <v>5.0000000000000001E-3</v>
      </c>
      <c r="AU1146" t="s">
        <v>3</v>
      </c>
      <c r="AV1146">
        <v>0</v>
      </c>
      <c r="AW1146">
        <v>2</v>
      </c>
      <c r="AX1146">
        <v>47640335</v>
      </c>
      <c r="AY1146">
        <v>1</v>
      </c>
      <c r="AZ1146">
        <v>0</v>
      </c>
      <c r="BA1146">
        <v>1137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Y1146*Source!I523</f>
        <v>2.3397000000000001E-3</v>
      </c>
      <c r="CY1146">
        <f t="shared" si="229"/>
        <v>7712</v>
      </c>
      <c r="CZ1146">
        <f t="shared" si="230"/>
        <v>7712</v>
      </c>
      <c r="DA1146">
        <f t="shared" si="231"/>
        <v>1</v>
      </c>
      <c r="DB1146">
        <f t="shared" si="232"/>
        <v>38.56</v>
      </c>
      <c r="DC1146">
        <f t="shared" si="233"/>
        <v>0</v>
      </c>
    </row>
    <row r="1147" spans="1:107" x14ac:dyDescent="0.2">
      <c r="A1147">
        <f>ROW(Source!A523)</f>
        <v>523</v>
      </c>
      <c r="B1147">
        <v>47641669</v>
      </c>
      <c r="C1147">
        <v>47640296</v>
      </c>
      <c r="D1147">
        <v>36825287</v>
      </c>
      <c r="E1147">
        <v>1</v>
      </c>
      <c r="F1147">
        <v>1</v>
      </c>
      <c r="G1147">
        <v>1</v>
      </c>
      <c r="H1147">
        <v>3</v>
      </c>
      <c r="I1147" t="s">
        <v>807</v>
      </c>
      <c r="J1147" t="s">
        <v>808</v>
      </c>
      <c r="K1147" t="s">
        <v>809</v>
      </c>
      <c r="L1147">
        <v>1302</v>
      </c>
      <c r="N1147">
        <v>1003</v>
      </c>
      <c r="O1147" t="s">
        <v>810</v>
      </c>
      <c r="P1147" t="s">
        <v>810</v>
      </c>
      <c r="Q1147">
        <v>10</v>
      </c>
      <c r="W1147">
        <v>0</v>
      </c>
      <c r="X1147">
        <v>-1640127157</v>
      </c>
      <c r="Y1147">
        <v>1.8700000000000001E-2</v>
      </c>
      <c r="AA1147">
        <v>50.24</v>
      </c>
      <c r="AB1147">
        <v>0</v>
      </c>
      <c r="AC1147">
        <v>0</v>
      </c>
      <c r="AD1147">
        <v>0</v>
      </c>
      <c r="AE1147">
        <v>50.24</v>
      </c>
      <c r="AF1147">
        <v>0</v>
      </c>
      <c r="AG1147">
        <v>0</v>
      </c>
      <c r="AH1147">
        <v>0</v>
      </c>
      <c r="AI1147">
        <v>1</v>
      </c>
      <c r="AJ1147">
        <v>1</v>
      </c>
      <c r="AK1147">
        <v>1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3</v>
      </c>
      <c r="AT1147">
        <v>1.8700000000000001E-2</v>
      </c>
      <c r="AU1147" t="s">
        <v>3</v>
      </c>
      <c r="AV1147">
        <v>0</v>
      </c>
      <c r="AW1147">
        <v>2</v>
      </c>
      <c r="AX1147">
        <v>47640337</v>
      </c>
      <c r="AY1147">
        <v>1</v>
      </c>
      <c r="AZ1147">
        <v>0</v>
      </c>
      <c r="BA1147">
        <v>1139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Y1147*Source!I523</f>
        <v>8.7504780000000008E-3</v>
      </c>
      <c r="CY1147">
        <f t="shared" si="229"/>
        <v>50.24</v>
      </c>
      <c r="CZ1147">
        <f t="shared" si="230"/>
        <v>50.24</v>
      </c>
      <c r="DA1147">
        <f t="shared" si="231"/>
        <v>1</v>
      </c>
      <c r="DB1147">
        <f t="shared" si="232"/>
        <v>0.94</v>
      </c>
      <c r="DC1147">
        <f t="shared" si="233"/>
        <v>0</v>
      </c>
    </row>
    <row r="1148" spans="1:107" x14ac:dyDescent="0.2">
      <c r="A1148">
        <f>ROW(Source!A523)</f>
        <v>523</v>
      </c>
      <c r="B1148">
        <v>47641669</v>
      </c>
      <c r="C1148">
        <v>47640296</v>
      </c>
      <c r="D1148">
        <v>36825646</v>
      </c>
      <c r="E1148">
        <v>1</v>
      </c>
      <c r="F1148">
        <v>1</v>
      </c>
      <c r="G1148">
        <v>1</v>
      </c>
      <c r="H1148">
        <v>3</v>
      </c>
      <c r="I1148" t="s">
        <v>811</v>
      </c>
      <c r="J1148" t="s">
        <v>812</v>
      </c>
      <c r="K1148" t="s">
        <v>813</v>
      </c>
      <c r="L1148">
        <v>1348</v>
      </c>
      <c r="N1148">
        <v>1009</v>
      </c>
      <c r="O1148" t="s">
        <v>19</v>
      </c>
      <c r="P1148" t="s">
        <v>19</v>
      </c>
      <c r="Q1148">
        <v>1000</v>
      </c>
      <c r="W1148">
        <v>0</v>
      </c>
      <c r="X1148">
        <v>-1396314973</v>
      </c>
      <c r="Y1148">
        <v>3.0000000000000001E-5</v>
      </c>
      <c r="AA1148">
        <v>4455.2</v>
      </c>
      <c r="AB1148">
        <v>0</v>
      </c>
      <c r="AC1148">
        <v>0</v>
      </c>
      <c r="AD1148">
        <v>0</v>
      </c>
      <c r="AE1148">
        <v>4455.2</v>
      </c>
      <c r="AF1148">
        <v>0</v>
      </c>
      <c r="AG1148">
        <v>0</v>
      </c>
      <c r="AH1148">
        <v>0</v>
      </c>
      <c r="AI1148">
        <v>1</v>
      </c>
      <c r="AJ1148">
        <v>1</v>
      </c>
      <c r="AK1148">
        <v>1</v>
      </c>
      <c r="AL1148">
        <v>1</v>
      </c>
      <c r="AN1148">
        <v>0</v>
      </c>
      <c r="AO1148">
        <v>1</v>
      </c>
      <c r="AP1148">
        <v>0</v>
      </c>
      <c r="AQ1148">
        <v>0</v>
      </c>
      <c r="AR1148">
        <v>0</v>
      </c>
      <c r="AS1148" t="s">
        <v>3</v>
      </c>
      <c r="AT1148">
        <v>3.0000000000000001E-5</v>
      </c>
      <c r="AU1148" t="s">
        <v>3</v>
      </c>
      <c r="AV1148">
        <v>0</v>
      </c>
      <c r="AW1148">
        <v>2</v>
      </c>
      <c r="AX1148">
        <v>47640338</v>
      </c>
      <c r="AY1148">
        <v>1</v>
      </c>
      <c r="AZ1148">
        <v>0</v>
      </c>
      <c r="BA1148">
        <v>1140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Y1148*Source!I523</f>
        <v>1.4038200000000001E-5</v>
      </c>
      <c r="CY1148">
        <f t="shared" si="229"/>
        <v>4455.2</v>
      </c>
      <c r="CZ1148">
        <f t="shared" si="230"/>
        <v>4455.2</v>
      </c>
      <c r="DA1148">
        <f t="shared" si="231"/>
        <v>1</v>
      </c>
      <c r="DB1148">
        <f t="shared" si="232"/>
        <v>0.13</v>
      </c>
      <c r="DC1148">
        <f t="shared" si="233"/>
        <v>0</v>
      </c>
    </row>
    <row r="1149" spans="1:107" x14ac:dyDescent="0.2">
      <c r="A1149">
        <f>ROW(Source!A523)</f>
        <v>523</v>
      </c>
      <c r="B1149">
        <v>47641669</v>
      </c>
      <c r="C1149">
        <v>47640296</v>
      </c>
      <c r="D1149">
        <v>36826406</v>
      </c>
      <c r="E1149">
        <v>1</v>
      </c>
      <c r="F1149">
        <v>1</v>
      </c>
      <c r="G1149">
        <v>1</v>
      </c>
      <c r="H1149">
        <v>3</v>
      </c>
      <c r="I1149" t="s">
        <v>814</v>
      </c>
      <c r="J1149" t="s">
        <v>815</v>
      </c>
      <c r="K1149" t="s">
        <v>816</v>
      </c>
      <c r="L1149">
        <v>1348</v>
      </c>
      <c r="N1149">
        <v>1009</v>
      </c>
      <c r="O1149" t="s">
        <v>19</v>
      </c>
      <c r="P1149" t="s">
        <v>19</v>
      </c>
      <c r="Q1149">
        <v>1000</v>
      </c>
      <c r="W1149">
        <v>0</v>
      </c>
      <c r="X1149">
        <v>900832145</v>
      </c>
      <c r="Y1149">
        <v>1.9400000000000001E-3</v>
      </c>
      <c r="AA1149">
        <v>4920</v>
      </c>
      <c r="AB1149">
        <v>0</v>
      </c>
      <c r="AC1149">
        <v>0</v>
      </c>
      <c r="AD1149">
        <v>0</v>
      </c>
      <c r="AE1149">
        <v>4920</v>
      </c>
      <c r="AF1149">
        <v>0</v>
      </c>
      <c r="AG1149">
        <v>0</v>
      </c>
      <c r="AH1149">
        <v>0</v>
      </c>
      <c r="AI1149">
        <v>1</v>
      </c>
      <c r="AJ1149">
        <v>1</v>
      </c>
      <c r="AK1149">
        <v>1</v>
      </c>
      <c r="AL1149">
        <v>1</v>
      </c>
      <c r="AN1149">
        <v>0</v>
      </c>
      <c r="AO1149">
        <v>1</v>
      </c>
      <c r="AP1149">
        <v>0</v>
      </c>
      <c r="AQ1149">
        <v>0</v>
      </c>
      <c r="AR1149">
        <v>0</v>
      </c>
      <c r="AS1149" t="s">
        <v>3</v>
      </c>
      <c r="AT1149">
        <v>1.9400000000000001E-3</v>
      </c>
      <c r="AU1149" t="s">
        <v>3</v>
      </c>
      <c r="AV1149">
        <v>0</v>
      </c>
      <c r="AW1149">
        <v>2</v>
      </c>
      <c r="AX1149">
        <v>47640339</v>
      </c>
      <c r="AY1149">
        <v>1</v>
      </c>
      <c r="AZ1149">
        <v>0</v>
      </c>
      <c r="BA1149">
        <v>1141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Y1149*Source!I523</f>
        <v>9.0780360000000009E-4</v>
      </c>
      <c r="CY1149">
        <f t="shared" si="229"/>
        <v>4920</v>
      </c>
      <c r="CZ1149">
        <f t="shared" si="230"/>
        <v>4920</v>
      </c>
      <c r="DA1149">
        <f t="shared" si="231"/>
        <v>1</v>
      </c>
      <c r="DB1149">
        <f t="shared" si="232"/>
        <v>9.5399999999999991</v>
      </c>
      <c r="DC1149">
        <f t="shared" si="233"/>
        <v>0</v>
      </c>
    </row>
    <row r="1150" spans="1:107" x14ac:dyDescent="0.2">
      <c r="A1150">
        <f>ROW(Source!A523)</f>
        <v>523</v>
      </c>
      <c r="B1150">
        <v>47641669</v>
      </c>
      <c r="C1150">
        <v>47640296</v>
      </c>
      <c r="D1150">
        <v>36830313</v>
      </c>
      <c r="E1150">
        <v>1</v>
      </c>
      <c r="F1150">
        <v>1</v>
      </c>
      <c r="G1150">
        <v>1</v>
      </c>
      <c r="H1150">
        <v>3</v>
      </c>
      <c r="I1150" t="s">
        <v>1014</v>
      </c>
      <c r="J1150" t="s">
        <v>1015</v>
      </c>
      <c r="K1150" t="s">
        <v>1016</v>
      </c>
      <c r="L1150">
        <v>1339</v>
      </c>
      <c r="N1150">
        <v>1007</v>
      </c>
      <c r="O1150" t="s">
        <v>50</v>
      </c>
      <c r="P1150" t="s">
        <v>50</v>
      </c>
      <c r="Q1150">
        <v>1</v>
      </c>
      <c r="W1150">
        <v>0</v>
      </c>
      <c r="X1150">
        <v>1283004816</v>
      </c>
      <c r="Y1150">
        <v>1.0300000000000001E-3</v>
      </c>
      <c r="AA1150">
        <v>1700</v>
      </c>
      <c r="AB1150">
        <v>0</v>
      </c>
      <c r="AC1150">
        <v>0</v>
      </c>
      <c r="AD1150">
        <v>0</v>
      </c>
      <c r="AE1150">
        <v>1700</v>
      </c>
      <c r="AF1150">
        <v>0</v>
      </c>
      <c r="AG1150">
        <v>0</v>
      </c>
      <c r="AH1150">
        <v>0</v>
      </c>
      <c r="AI1150">
        <v>1</v>
      </c>
      <c r="AJ1150">
        <v>1</v>
      </c>
      <c r="AK1150">
        <v>1</v>
      </c>
      <c r="AL1150">
        <v>1</v>
      </c>
      <c r="AN1150">
        <v>0</v>
      </c>
      <c r="AO1150">
        <v>1</v>
      </c>
      <c r="AP1150">
        <v>0</v>
      </c>
      <c r="AQ1150">
        <v>0</v>
      </c>
      <c r="AR1150">
        <v>0</v>
      </c>
      <c r="AS1150" t="s">
        <v>3</v>
      </c>
      <c r="AT1150">
        <v>1.0300000000000001E-3</v>
      </c>
      <c r="AU1150" t="s">
        <v>3</v>
      </c>
      <c r="AV1150">
        <v>0</v>
      </c>
      <c r="AW1150">
        <v>2</v>
      </c>
      <c r="AX1150">
        <v>47640340</v>
      </c>
      <c r="AY1150">
        <v>1</v>
      </c>
      <c r="AZ1150">
        <v>0</v>
      </c>
      <c r="BA1150">
        <v>1142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Y1150*Source!I523</f>
        <v>4.8197820000000005E-4</v>
      </c>
      <c r="CY1150">
        <f t="shared" si="229"/>
        <v>1700</v>
      </c>
      <c r="CZ1150">
        <f t="shared" si="230"/>
        <v>1700</v>
      </c>
      <c r="DA1150">
        <f t="shared" si="231"/>
        <v>1</v>
      </c>
      <c r="DB1150">
        <f t="shared" si="232"/>
        <v>1.75</v>
      </c>
      <c r="DC1150">
        <f t="shared" si="233"/>
        <v>0</v>
      </c>
    </row>
    <row r="1151" spans="1:107" x14ac:dyDescent="0.2">
      <c r="A1151">
        <f>ROW(Source!A523)</f>
        <v>523</v>
      </c>
      <c r="B1151">
        <v>47641669</v>
      </c>
      <c r="C1151">
        <v>47640296</v>
      </c>
      <c r="D1151">
        <v>36837948</v>
      </c>
      <c r="E1151">
        <v>1</v>
      </c>
      <c r="F1151">
        <v>1</v>
      </c>
      <c r="G1151">
        <v>1</v>
      </c>
      <c r="H1151">
        <v>3</v>
      </c>
      <c r="I1151" t="s">
        <v>817</v>
      </c>
      <c r="J1151" t="s">
        <v>818</v>
      </c>
      <c r="K1151" t="s">
        <v>819</v>
      </c>
      <c r="L1151">
        <v>1348</v>
      </c>
      <c r="N1151">
        <v>1009</v>
      </c>
      <c r="O1151" t="s">
        <v>19</v>
      </c>
      <c r="P1151" t="s">
        <v>19</v>
      </c>
      <c r="Q1151">
        <v>1000</v>
      </c>
      <c r="W1151">
        <v>0</v>
      </c>
      <c r="X1151">
        <v>-1655298345</v>
      </c>
      <c r="Y1151">
        <v>3.1E-4</v>
      </c>
      <c r="AA1151">
        <v>15620</v>
      </c>
      <c r="AB1151">
        <v>0</v>
      </c>
      <c r="AC1151">
        <v>0</v>
      </c>
      <c r="AD1151">
        <v>0</v>
      </c>
      <c r="AE1151">
        <v>15620</v>
      </c>
      <c r="AF1151">
        <v>0</v>
      </c>
      <c r="AG1151">
        <v>0</v>
      </c>
      <c r="AH1151">
        <v>0</v>
      </c>
      <c r="AI1151">
        <v>1</v>
      </c>
      <c r="AJ1151">
        <v>1</v>
      </c>
      <c r="AK1151">
        <v>1</v>
      </c>
      <c r="AL1151">
        <v>1</v>
      </c>
      <c r="AN1151">
        <v>0</v>
      </c>
      <c r="AO1151">
        <v>1</v>
      </c>
      <c r="AP1151">
        <v>0</v>
      </c>
      <c r="AQ1151">
        <v>0</v>
      </c>
      <c r="AR1151">
        <v>0</v>
      </c>
      <c r="AS1151" t="s">
        <v>3</v>
      </c>
      <c r="AT1151">
        <v>3.1E-4</v>
      </c>
      <c r="AU1151" t="s">
        <v>3</v>
      </c>
      <c r="AV1151">
        <v>0</v>
      </c>
      <c r="AW1151">
        <v>2</v>
      </c>
      <c r="AX1151">
        <v>47640341</v>
      </c>
      <c r="AY1151">
        <v>1</v>
      </c>
      <c r="AZ1151">
        <v>0</v>
      </c>
      <c r="BA1151">
        <v>1143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Y1151*Source!I523</f>
        <v>1.4506140000000001E-4</v>
      </c>
      <c r="CY1151">
        <f t="shared" si="229"/>
        <v>15620</v>
      </c>
      <c r="CZ1151">
        <f t="shared" si="230"/>
        <v>15620</v>
      </c>
      <c r="DA1151">
        <f t="shared" si="231"/>
        <v>1</v>
      </c>
      <c r="DB1151">
        <f t="shared" si="232"/>
        <v>4.84</v>
      </c>
      <c r="DC1151">
        <f t="shared" si="233"/>
        <v>0</v>
      </c>
    </row>
    <row r="1152" spans="1:107" x14ac:dyDescent="0.2">
      <c r="A1152">
        <f>ROW(Source!A523)</f>
        <v>523</v>
      </c>
      <c r="B1152">
        <v>47641669</v>
      </c>
      <c r="C1152">
        <v>47640296</v>
      </c>
      <c r="D1152">
        <v>36839146</v>
      </c>
      <c r="E1152">
        <v>1</v>
      </c>
      <c r="F1152">
        <v>1</v>
      </c>
      <c r="G1152">
        <v>1</v>
      </c>
      <c r="H1152">
        <v>3</v>
      </c>
      <c r="I1152" t="s">
        <v>820</v>
      </c>
      <c r="J1152" t="s">
        <v>821</v>
      </c>
      <c r="K1152" t="s">
        <v>822</v>
      </c>
      <c r="L1152">
        <v>1348</v>
      </c>
      <c r="N1152">
        <v>1009</v>
      </c>
      <c r="O1152" t="s">
        <v>19</v>
      </c>
      <c r="P1152" t="s">
        <v>19</v>
      </c>
      <c r="Q1152">
        <v>1000</v>
      </c>
      <c r="W1152">
        <v>0</v>
      </c>
      <c r="X1152">
        <v>-639604785</v>
      </c>
      <c r="Y1152">
        <v>5.9999999999999995E-4</v>
      </c>
      <c r="AA1152">
        <v>9420</v>
      </c>
      <c r="AB1152">
        <v>0</v>
      </c>
      <c r="AC1152">
        <v>0</v>
      </c>
      <c r="AD1152">
        <v>0</v>
      </c>
      <c r="AE1152">
        <v>9420</v>
      </c>
      <c r="AF1152">
        <v>0</v>
      </c>
      <c r="AG1152">
        <v>0</v>
      </c>
      <c r="AH1152">
        <v>0</v>
      </c>
      <c r="AI1152">
        <v>1</v>
      </c>
      <c r="AJ1152">
        <v>1</v>
      </c>
      <c r="AK1152">
        <v>1</v>
      </c>
      <c r="AL1152">
        <v>1</v>
      </c>
      <c r="AN1152">
        <v>0</v>
      </c>
      <c r="AO1152">
        <v>1</v>
      </c>
      <c r="AP1152">
        <v>0</v>
      </c>
      <c r="AQ1152">
        <v>0</v>
      </c>
      <c r="AR1152">
        <v>0</v>
      </c>
      <c r="AS1152" t="s">
        <v>3</v>
      </c>
      <c r="AT1152">
        <v>5.9999999999999995E-4</v>
      </c>
      <c r="AU1152" t="s">
        <v>3</v>
      </c>
      <c r="AV1152">
        <v>0</v>
      </c>
      <c r="AW1152">
        <v>2</v>
      </c>
      <c r="AX1152">
        <v>47640342</v>
      </c>
      <c r="AY1152">
        <v>1</v>
      </c>
      <c r="AZ1152">
        <v>0</v>
      </c>
      <c r="BA1152">
        <v>1144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Y1152*Source!I523</f>
        <v>2.8076399999999997E-4</v>
      </c>
      <c r="CY1152">
        <f t="shared" si="229"/>
        <v>9420</v>
      </c>
      <c r="CZ1152">
        <f t="shared" si="230"/>
        <v>9420</v>
      </c>
      <c r="DA1152">
        <f t="shared" si="231"/>
        <v>1</v>
      </c>
      <c r="DB1152">
        <f t="shared" si="232"/>
        <v>5.65</v>
      </c>
      <c r="DC1152">
        <f t="shared" si="233"/>
        <v>0</v>
      </c>
    </row>
    <row r="1153" spans="1:107" x14ac:dyDescent="0.2">
      <c r="A1153">
        <f>ROW(Source!A526)</f>
        <v>526</v>
      </c>
      <c r="B1153">
        <v>47636896</v>
      </c>
      <c r="C1153">
        <v>47640344</v>
      </c>
      <c r="D1153">
        <v>37070495</v>
      </c>
      <c r="E1153">
        <v>1</v>
      </c>
      <c r="F1153">
        <v>1</v>
      </c>
      <c r="G1153">
        <v>1</v>
      </c>
      <c r="H1153">
        <v>1</v>
      </c>
      <c r="I1153" t="s">
        <v>1017</v>
      </c>
      <c r="J1153" t="s">
        <v>3</v>
      </c>
      <c r="K1153" t="s">
        <v>1018</v>
      </c>
      <c r="L1153">
        <v>1191</v>
      </c>
      <c r="N1153">
        <v>1013</v>
      </c>
      <c r="O1153" t="s">
        <v>770</v>
      </c>
      <c r="P1153" t="s">
        <v>770</v>
      </c>
      <c r="Q1153">
        <v>1</v>
      </c>
      <c r="W1153">
        <v>0</v>
      </c>
      <c r="X1153">
        <v>-784637506</v>
      </c>
      <c r="Y1153">
        <v>46.94874999999999</v>
      </c>
      <c r="AA1153">
        <v>0</v>
      </c>
      <c r="AB1153">
        <v>0</v>
      </c>
      <c r="AC1153">
        <v>0</v>
      </c>
      <c r="AD1153">
        <v>8.74</v>
      </c>
      <c r="AE1153">
        <v>0</v>
      </c>
      <c r="AF1153">
        <v>0</v>
      </c>
      <c r="AG1153">
        <v>0</v>
      </c>
      <c r="AH1153">
        <v>8.74</v>
      </c>
      <c r="AI1153">
        <v>1</v>
      </c>
      <c r="AJ1153">
        <v>1</v>
      </c>
      <c r="AK1153">
        <v>1</v>
      </c>
      <c r="AL1153">
        <v>1</v>
      </c>
      <c r="AN1153">
        <v>0</v>
      </c>
      <c r="AO1153">
        <v>1</v>
      </c>
      <c r="AP1153">
        <v>1</v>
      </c>
      <c r="AQ1153">
        <v>0</v>
      </c>
      <c r="AR1153">
        <v>0</v>
      </c>
      <c r="AS1153" t="s">
        <v>3</v>
      </c>
      <c r="AT1153">
        <v>35.5</v>
      </c>
      <c r="AU1153" t="s">
        <v>196</v>
      </c>
      <c r="AV1153">
        <v>1</v>
      </c>
      <c r="AW1153">
        <v>2</v>
      </c>
      <c r="AX1153">
        <v>47640368</v>
      </c>
      <c r="AY1153">
        <v>1</v>
      </c>
      <c r="AZ1153">
        <v>0</v>
      </c>
      <c r="BA1153">
        <v>1145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Y1153*Source!I526</f>
        <v>15.528299062499997</v>
      </c>
      <c r="CY1153">
        <f>AD1153</f>
        <v>8.74</v>
      </c>
      <c r="CZ1153">
        <f>AH1153</f>
        <v>8.74</v>
      </c>
      <c r="DA1153">
        <f>AL1153</f>
        <v>1</v>
      </c>
      <c r="DB1153">
        <f>ROUND(((ROUND(AT1153*CZ1153,2)*1.15)*1.15),6)</f>
        <v>410.33207499999997</v>
      </c>
      <c r="DC1153">
        <f>ROUND(((ROUND(AT1153*AG1153,2)*1.15)*1.15),6)</f>
        <v>0</v>
      </c>
    </row>
    <row r="1154" spans="1:107" x14ac:dyDescent="0.2">
      <c r="A1154">
        <f>ROW(Source!A526)</f>
        <v>526</v>
      </c>
      <c r="B1154">
        <v>47636896</v>
      </c>
      <c r="C1154">
        <v>47640344</v>
      </c>
      <c r="D1154">
        <v>37064876</v>
      </c>
      <c r="E1154">
        <v>1</v>
      </c>
      <c r="F1154">
        <v>1</v>
      </c>
      <c r="G1154">
        <v>1</v>
      </c>
      <c r="H1154">
        <v>1</v>
      </c>
      <c r="I1154" t="s">
        <v>771</v>
      </c>
      <c r="J1154" t="s">
        <v>3</v>
      </c>
      <c r="K1154" t="s">
        <v>772</v>
      </c>
      <c r="L1154">
        <v>1191</v>
      </c>
      <c r="N1154">
        <v>1013</v>
      </c>
      <c r="O1154" t="s">
        <v>770</v>
      </c>
      <c r="P1154" t="s">
        <v>770</v>
      </c>
      <c r="Q1154">
        <v>1</v>
      </c>
      <c r="W1154">
        <v>0</v>
      </c>
      <c r="X1154">
        <v>-1417349443</v>
      </c>
      <c r="Y1154">
        <v>2.93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1</v>
      </c>
      <c r="AJ1154">
        <v>1</v>
      </c>
      <c r="AK1154">
        <v>1</v>
      </c>
      <c r="AL1154">
        <v>1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 t="s">
        <v>3</v>
      </c>
      <c r="AT1154">
        <v>2.93</v>
      </c>
      <c r="AU1154" t="s">
        <v>3</v>
      </c>
      <c r="AV1154">
        <v>2</v>
      </c>
      <c r="AW1154">
        <v>2</v>
      </c>
      <c r="AX1154">
        <v>47640369</v>
      </c>
      <c r="AY1154">
        <v>1</v>
      </c>
      <c r="AZ1154">
        <v>2048</v>
      </c>
      <c r="BA1154">
        <v>1146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Y1154*Source!I526</f>
        <v>0.96909750000000006</v>
      </c>
      <c r="CY1154">
        <f>AD1154</f>
        <v>0</v>
      </c>
      <c r="CZ1154">
        <f>AH1154</f>
        <v>0</v>
      </c>
      <c r="DA1154">
        <f>AL1154</f>
        <v>1</v>
      </c>
      <c r="DB1154">
        <f>ROUND(ROUND(AT1154*CZ1154,2),6)</f>
        <v>0</v>
      </c>
      <c r="DC1154">
        <f>ROUND(ROUND(AT1154*AG1154,2),6)</f>
        <v>0</v>
      </c>
    </row>
    <row r="1155" spans="1:107" x14ac:dyDescent="0.2">
      <c r="A1155">
        <f>ROW(Source!A526)</f>
        <v>526</v>
      </c>
      <c r="B1155">
        <v>47636896</v>
      </c>
      <c r="C1155">
        <v>47640344</v>
      </c>
      <c r="D1155">
        <v>36882079</v>
      </c>
      <c r="E1155">
        <v>1</v>
      </c>
      <c r="F1155">
        <v>1</v>
      </c>
      <c r="G1155">
        <v>1</v>
      </c>
      <c r="H1155">
        <v>2</v>
      </c>
      <c r="I1155" t="s">
        <v>1005</v>
      </c>
      <c r="J1155" t="s">
        <v>1006</v>
      </c>
      <c r="K1155" t="s">
        <v>1007</v>
      </c>
      <c r="L1155">
        <v>1368</v>
      </c>
      <c r="N1155">
        <v>1011</v>
      </c>
      <c r="O1155" t="s">
        <v>776</v>
      </c>
      <c r="P1155" t="s">
        <v>776</v>
      </c>
      <c r="Q1155">
        <v>1</v>
      </c>
      <c r="W1155">
        <v>0</v>
      </c>
      <c r="X1155">
        <v>641541266</v>
      </c>
      <c r="Y1155">
        <v>5.7499999999999996E-2</v>
      </c>
      <c r="AA1155">
        <v>0</v>
      </c>
      <c r="AB1155">
        <v>120.24</v>
      </c>
      <c r="AC1155">
        <v>15.42</v>
      </c>
      <c r="AD1155">
        <v>0</v>
      </c>
      <c r="AE1155">
        <v>0</v>
      </c>
      <c r="AF1155">
        <v>120.24</v>
      </c>
      <c r="AG1155">
        <v>15.42</v>
      </c>
      <c r="AH1155">
        <v>0</v>
      </c>
      <c r="AI1155">
        <v>1</v>
      </c>
      <c r="AJ1155">
        <v>1</v>
      </c>
      <c r="AK1155">
        <v>1</v>
      </c>
      <c r="AL1155">
        <v>1</v>
      </c>
      <c r="AN1155">
        <v>0</v>
      </c>
      <c r="AO1155">
        <v>1</v>
      </c>
      <c r="AP1155">
        <v>1</v>
      </c>
      <c r="AQ1155">
        <v>0</v>
      </c>
      <c r="AR1155">
        <v>0</v>
      </c>
      <c r="AS1155" t="s">
        <v>3</v>
      </c>
      <c r="AT1155">
        <v>0.04</v>
      </c>
      <c r="AU1155" t="s">
        <v>348</v>
      </c>
      <c r="AV1155">
        <v>0</v>
      </c>
      <c r="AW1155">
        <v>2</v>
      </c>
      <c r="AX1155">
        <v>47640370</v>
      </c>
      <c r="AY1155">
        <v>1</v>
      </c>
      <c r="AZ1155">
        <v>0</v>
      </c>
      <c r="BA1155">
        <v>1147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Y1155*Source!I526</f>
        <v>1.9018124999999997E-2</v>
      </c>
      <c r="CY1155">
        <f t="shared" ref="CY1155:CY1161" si="234">AB1155</f>
        <v>120.24</v>
      </c>
      <c r="CZ1155">
        <f t="shared" ref="CZ1155:CZ1161" si="235">AF1155</f>
        <v>120.24</v>
      </c>
      <c r="DA1155">
        <f t="shared" ref="DA1155:DA1161" si="236">AJ1155</f>
        <v>1</v>
      </c>
      <c r="DB1155">
        <f t="shared" ref="DB1155:DB1161" si="237">ROUND(((ROUND(AT1155*CZ1155,2)*1.15)*1.25),6)</f>
        <v>6.9143749999999997</v>
      </c>
      <c r="DC1155">
        <f t="shared" ref="DC1155:DC1161" si="238">ROUND(((ROUND(AT1155*AG1155,2)*1.15)*1.25),6)</f>
        <v>0.89124999999999999</v>
      </c>
    </row>
    <row r="1156" spans="1:107" x14ac:dyDescent="0.2">
      <c r="A1156">
        <f>ROW(Source!A526)</f>
        <v>526</v>
      </c>
      <c r="B1156">
        <v>47636896</v>
      </c>
      <c r="C1156">
        <v>47640344</v>
      </c>
      <c r="D1156">
        <v>36882159</v>
      </c>
      <c r="E1156">
        <v>1</v>
      </c>
      <c r="F1156">
        <v>1</v>
      </c>
      <c r="G1156">
        <v>1</v>
      </c>
      <c r="H1156">
        <v>2</v>
      </c>
      <c r="I1156" t="s">
        <v>773</v>
      </c>
      <c r="J1156" t="s">
        <v>774</v>
      </c>
      <c r="K1156" t="s">
        <v>775</v>
      </c>
      <c r="L1156">
        <v>1368</v>
      </c>
      <c r="N1156">
        <v>1011</v>
      </c>
      <c r="O1156" t="s">
        <v>776</v>
      </c>
      <c r="P1156" t="s">
        <v>776</v>
      </c>
      <c r="Q1156">
        <v>1</v>
      </c>
      <c r="W1156">
        <v>0</v>
      </c>
      <c r="X1156">
        <v>-1718674368</v>
      </c>
      <c r="Y1156">
        <v>0.30187499999999995</v>
      </c>
      <c r="AA1156">
        <v>0</v>
      </c>
      <c r="AB1156">
        <v>111.99</v>
      </c>
      <c r="AC1156">
        <v>13.5</v>
      </c>
      <c r="AD1156">
        <v>0</v>
      </c>
      <c r="AE1156">
        <v>0</v>
      </c>
      <c r="AF1156">
        <v>111.99</v>
      </c>
      <c r="AG1156">
        <v>13.5</v>
      </c>
      <c r="AH1156">
        <v>0</v>
      </c>
      <c r="AI1156">
        <v>1</v>
      </c>
      <c r="AJ1156">
        <v>1</v>
      </c>
      <c r="AK1156">
        <v>1</v>
      </c>
      <c r="AL1156">
        <v>1</v>
      </c>
      <c r="AN1156">
        <v>0</v>
      </c>
      <c r="AO1156">
        <v>1</v>
      </c>
      <c r="AP1156">
        <v>1</v>
      </c>
      <c r="AQ1156">
        <v>0</v>
      </c>
      <c r="AR1156">
        <v>0</v>
      </c>
      <c r="AS1156" t="s">
        <v>3</v>
      </c>
      <c r="AT1156">
        <v>0.21</v>
      </c>
      <c r="AU1156" t="s">
        <v>348</v>
      </c>
      <c r="AV1156">
        <v>0</v>
      </c>
      <c r="AW1156">
        <v>2</v>
      </c>
      <c r="AX1156">
        <v>47640371</v>
      </c>
      <c r="AY1156">
        <v>1</v>
      </c>
      <c r="AZ1156">
        <v>0</v>
      </c>
      <c r="BA1156">
        <v>1148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Y1156*Source!I526</f>
        <v>9.9845156249999983E-2</v>
      </c>
      <c r="CY1156">
        <f t="shared" si="234"/>
        <v>111.99</v>
      </c>
      <c r="CZ1156">
        <f t="shared" si="235"/>
        <v>111.99</v>
      </c>
      <c r="DA1156">
        <f t="shared" si="236"/>
        <v>1</v>
      </c>
      <c r="DB1156">
        <f t="shared" si="237"/>
        <v>33.81</v>
      </c>
      <c r="DC1156">
        <f t="shared" si="238"/>
        <v>4.0824999999999996</v>
      </c>
    </row>
    <row r="1157" spans="1:107" x14ac:dyDescent="0.2">
      <c r="A1157">
        <f>ROW(Source!A526)</f>
        <v>526</v>
      </c>
      <c r="B1157">
        <v>47636896</v>
      </c>
      <c r="C1157">
        <v>47640344</v>
      </c>
      <c r="D1157">
        <v>36882173</v>
      </c>
      <c r="E1157">
        <v>1</v>
      </c>
      <c r="F1157">
        <v>1</v>
      </c>
      <c r="G1157">
        <v>1</v>
      </c>
      <c r="H1157">
        <v>2</v>
      </c>
      <c r="I1157" t="s">
        <v>1019</v>
      </c>
      <c r="J1157" t="s">
        <v>1020</v>
      </c>
      <c r="K1157" t="s">
        <v>1021</v>
      </c>
      <c r="L1157">
        <v>1368</v>
      </c>
      <c r="N1157">
        <v>1011</v>
      </c>
      <c r="O1157" t="s">
        <v>776</v>
      </c>
      <c r="P1157" t="s">
        <v>776</v>
      </c>
      <c r="Q1157">
        <v>1</v>
      </c>
      <c r="W1157">
        <v>0</v>
      </c>
      <c r="X1157">
        <v>1293516068</v>
      </c>
      <c r="Y1157">
        <v>3.3924999999999992</v>
      </c>
      <c r="AA1157">
        <v>0</v>
      </c>
      <c r="AB1157">
        <v>175.56</v>
      </c>
      <c r="AC1157">
        <v>14.4</v>
      </c>
      <c r="AD1157">
        <v>0</v>
      </c>
      <c r="AE1157">
        <v>0</v>
      </c>
      <c r="AF1157">
        <v>175.56</v>
      </c>
      <c r="AG1157">
        <v>14.4</v>
      </c>
      <c r="AH1157">
        <v>0</v>
      </c>
      <c r="AI1157">
        <v>1</v>
      </c>
      <c r="AJ1157">
        <v>1</v>
      </c>
      <c r="AK1157">
        <v>1</v>
      </c>
      <c r="AL1157">
        <v>1</v>
      </c>
      <c r="AN1157">
        <v>0</v>
      </c>
      <c r="AO1157">
        <v>1</v>
      </c>
      <c r="AP1157">
        <v>1</v>
      </c>
      <c r="AQ1157">
        <v>0</v>
      </c>
      <c r="AR1157">
        <v>0</v>
      </c>
      <c r="AS1157" t="s">
        <v>3</v>
      </c>
      <c r="AT1157">
        <v>2.36</v>
      </c>
      <c r="AU1157" t="s">
        <v>348</v>
      </c>
      <c r="AV1157">
        <v>0</v>
      </c>
      <c r="AW1157">
        <v>2</v>
      </c>
      <c r="AX1157">
        <v>47640372</v>
      </c>
      <c r="AY1157">
        <v>1</v>
      </c>
      <c r="AZ1157">
        <v>0</v>
      </c>
      <c r="BA1157">
        <v>1149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Y1157*Source!I526</f>
        <v>1.1220693749999997</v>
      </c>
      <c r="CY1157">
        <f t="shared" si="234"/>
        <v>175.56</v>
      </c>
      <c r="CZ1157">
        <f t="shared" si="235"/>
        <v>175.56</v>
      </c>
      <c r="DA1157">
        <f t="shared" si="236"/>
        <v>1</v>
      </c>
      <c r="DB1157">
        <f t="shared" si="237"/>
        <v>595.58500000000004</v>
      </c>
      <c r="DC1157">
        <f t="shared" si="238"/>
        <v>48.846249999999998</v>
      </c>
    </row>
    <row r="1158" spans="1:107" x14ac:dyDescent="0.2">
      <c r="A1158">
        <f>ROW(Source!A526)</f>
        <v>526</v>
      </c>
      <c r="B1158">
        <v>47636896</v>
      </c>
      <c r="C1158">
        <v>47640344</v>
      </c>
      <c r="D1158">
        <v>36882292</v>
      </c>
      <c r="E1158">
        <v>1</v>
      </c>
      <c r="F1158">
        <v>1</v>
      </c>
      <c r="G1158">
        <v>1</v>
      </c>
      <c r="H1158">
        <v>2</v>
      </c>
      <c r="I1158" t="s">
        <v>1022</v>
      </c>
      <c r="J1158" t="s">
        <v>1023</v>
      </c>
      <c r="K1158" t="s">
        <v>1024</v>
      </c>
      <c r="L1158">
        <v>1368</v>
      </c>
      <c r="N1158">
        <v>1011</v>
      </c>
      <c r="O1158" t="s">
        <v>776</v>
      </c>
      <c r="P1158" t="s">
        <v>776</v>
      </c>
      <c r="Q1158">
        <v>1</v>
      </c>
      <c r="W1158">
        <v>0</v>
      </c>
      <c r="X1158">
        <v>-1692889495</v>
      </c>
      <c r="Y1158">
        <v>1.4231249999999998</v>
      </c>
      <c r="AA1158">
        <v>0</v>
      </c>
      <c r="AB1158">
        <v>0.9</v>
      </c>
      <c r="AC1158">
        <v>0</v>
      </c>
      <c r="AD1158">
        <v>0</v>
      </c>
      <c r="AE1158">
        <v>0</v>
      </c>
      <c r="AF1158">
        <v>0.9</v>
      </c>
      <c r="AG1158">
        <v>0</v>
      </c>
      <c r="AH1158">
        <v>0</v>
      </c>
      <c r="AI1158">
        <v>1</v>
      </c>
      <c r="AJ1158">
        <v>1</v>
      </c>
      <c r="AK1158">
        <v>1</v>
      </c>
      <c r="AL1158">
        <v>1</v>
      </c>
      <c r="AN1158">
        <v>0</v>
      </c>
      <c r="AO1158">
        <v>1</v>
      </c>
      <c r="AP1158">
        <v>1</v>
      </c>
      <c r="AQ1158">
        <v>0</v>
      </c>
      <c r="AR1158">
        <v>0</v>
      </c>
      <c r="AS1158" t="s">
        <v>3</v>
      </c>
      <c r="AT1158">
        <v>0.99</v>
      </c>
      <c r="AU1158" t="s">
        <v>348</v>
      </c>
      <c r="AV1158">
        <v>0</v>
      </c>
      <c r="AW1158">
        <v>2</v>
      </c>
      <c r="AX1158">
        <v>47640373</v>
      </c>
      <c r="AY1158">
        <v>1</v>
      </c>
      <c r="AZ1158">
        <v>0</v>
      </c>
      <c r="BA1158">
        <v>1150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Y1158*Source!I526</f>
        <v>0.47069859374999989</v>
      </c>
      <c r="CY1158">
        <f t="shared" si="234"/>
        <v>0.9</v>
      </c>
      <c r="CZ1158">
        <f t="shared" si="235"/>
        <v>0.9</v>
      </c>
      <c r="DA1158">
        <f t="shared" si="236"/>
        <v>1</v>
      </c>
      <c r="DB1158">
        <f t="shared" si="237"/>
        <v>1.2793749999999999</v>
      </c>
      <c r="DC1158">
        <f t="shared" si="238"/>
        <v>0</v>
      </c>
    </row>
    <row r="1159" spans="1:107" x14ac:dyDescent="0.2">
      <c r="A1159">
        <f>ROW(Source!A526)</f>
        <v>526</v>
      </c>
      <c r="B1159">
        <v>47636896</v>
      </c>
      <c r="C1159">
        <v>47640344</v>
      </c>
      <c r="D1159">
        <v>36883554</v>
      </c>
      <c r="E1159">
        <v>1</v>
      </c>
      <c r="F1159">
        <v>1</v>
      </c>
      <c r="G1159">
        <v>1</v>
      </c>
      <c r="H1159">
        <v>2</v>
      </c>
      <c r="I1159" t="s">
        <v>780</v>
      </c>
      <c r="J1159" t="s">
        <v>781</v>
      </c>
      <c r="K1159" t="s">
        <v>782</v>
      </c>
      <c r="L1159">
        <v>1368</v>
      </c>
      <c r="N1159">
        <v>1011</v>
      </c>
      <c r="O1159" t="s">
        <v>776</v>
      </c>
      <c r="P1159" t="s">
        <v>776</v>
      </c>
      <c r="Q1159">
        <v>1</v>
      </c>
      <c r="W1159">
        <v>0</v>
      </c>
      <c r="X1159">
        <v>1372534845</v>
      </c>
      <c r="Y1159">
        <v>0.45999999999999996</v>
      </c>
      <c r="AA1159">
        <v>0</v>
      </c>
      <c r="AB1159">
        <v>65.709999999999994</v>
      </c>
      <c r="AC1159">
        <v>11.6</v>
      </c>
      <c r="AD1159">
        <v>0</v>
      </c>
      <c r="AE1159">
        <v>0</v>
      </c>
      <c r="AF1159">
        <v>65.709999999999994</v>
      </c>
      <c r="AG1159">
        <v>11.6</v>
      </c>
      <c r="AH1159">
        <v>0</v>
      </c>
      <c r="AI1159">
        <v>1</v>
      </c>
      <c r="AJ1159">
        <v>1</v>
      </c>
      <c r="AK1159">
        <v>1</v>
      </c>
      <c r="AL1159">
        <v>1</v>
      </c>
      <c r="AN1159">
        <v>0</v>
      </c>
      <c r="AO1159">
        <v>1</v>
      </c>
      <c r="AP1159">
        <v>1</v>
      </c>
      <c r="AQ1159">
        <v>0</v>
      </c>
      <c r="AR1159">
        <v>0</v>
      </c>
      <c r="AS1159" t="s">
        <v>3</v>
      </c>
      <c r="AT1159">
        <v>0.32</v>
      </c>
      <c r="AU1159" t="s">
        <v>348</v>
      </c>
      <c r="AV1159">
        <v>0</v>
      </c>
      <c r="AW1159">
        <v>2</v>
      </c>
      <c r="AX1159">
        <v>47640374</v>
      </c>
      <c r="AY1159">
        <v>1</v>
      </c>
      <c r="AZ1159">
        <v>0</v>
      </c>
      <c r="BA1159">
        <v>1151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Y1159*Source!I526</f>
        <v>0.15214499999999997</v>
      </c>
      <c r="CY1159">
        <f t="shared" si="234"/>
        <v>65.709999999999994</v>
      </c>
      <c r="CZ1159">
        <f t="shared" si="235"/>
        <v>65.709999999999994</v>
      </c>
      <c r="DA1159">
        <f t="shared" si="236"/>
        <v>1</v>
      </c>
      <c r="DB1159">
        <f t="shared" si="237"/>
        <v>30.230625</v>
      </c>
      <c r="DC1159">
        <f t="shared" si="238"/>
        <v>5.3331249999999999</v>
      </c>
    </row>
    <row r="1160" spans="1:107" x14ac:dyDescent="0.2">
      <c r="A1160">
        <f>ROW(Source!A526)</f>
        <v>526</v>
      </c>
      <c r="B1160">
        <v>47636896</v>
      </c>
      <c r="C1160">
        <v>47640344</v>
      </c>
      <c r="D1160">
        <v>36883789</v>
      </c>
      <c r="E1160">
        <v>1</v>
      </c>
      <c r="F1160">
        <v>1</v>
      </c>
      <c r="G1160">
        <v>1</v>
      </c>
      <c r="H1160">
        <v>2</v>
      </c>
      <c r="I1160" t="s">
        <v>783</v>
      </c>
      <c r="J1160" t="s">
        <v>784</v>
      </c>
      <c r="K1160" t="s">
        <v>785</v>
      </c>
      <c r="L1160">
        <v>1368</v>
      </c>
      <c r="N1160">
        <v>1011</v>
      </c>
      <c r="O1160" t="s">
        <v>776</v>
      </c>
      <c r="P1160" t="s">
        <v>776</v>
      </c>
      <c r="Q1160">
        <v>1</v>
      </c>
      <c r="W1160">
        <v>0</v>
      </c>
      <c r="X1160">
        <v>-624296059</v>
      </c>
      <c r="Y1160">
        <v>2.4149999999999996</v>
      </c>
      <c r="AA1160">
        <v>0</v>
      </c>
      <c r="AB1160">
        <v>1.2</v>
      </c>
      <c r="AC1160">
        <v>0</v>
      </c>
      <c r="AD1160">
        <v>0</v>
      </c>
      <c r="AE1160">
        <v>0</v>
      </c>
      <c r="AF1160">
        <v>1.2</v>
      </c>
      <c r="AG1160">
        <v>0</v>
      </c>
      <c r="AH1160">
        <v>0</v>
      </c>
      <c r="AI1160">
        <v>1</v>
      </c>
      <c r="AJ1160">
        <v>1</v>
      </c>
      <c r="AK1160">
        <v>1</v>
      </c>
      <c r="AL1160">
        <v>1</v>
      </c>
      <c r="AN1160">
        <v>0</v>
      </c>
      <c r="AO1160">
        <v>1</v>
      </c>
      <c r="AP1160">
        <v>1</v>
      </c>
      <c r="AQ1160">
        <v>0</v>
      </c>
      <c r="AR1160">
        <v>0</v>
      </c>
      <c r="AS1160" t="s">
        <v>3</v>
      </c>
      <c r="AT1160">
        <v>1.68</v>
      </c>
      <c r="AU1160" t="s">
        <v>348</v>
      </c>
      <c r="AV1160">
        <v>0</v>
      </c>
      <c r="AW1160">
        <v>2</v>
      </c>
      <c r="AX1160">
        <v>47640375</v>
      </c>
      <c r="AY1160">
        <v>1</v>
      </c>
      <c r="AZ1160">
        <v>0</v>
      </c>
      <c r="BA1160">
        <v>1152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Y1160*Source!I526</f>
        <v>0.79876124999999987</v>
      </c>
      <c r="CY1160">
        <f t="shared" si="234"/>
        <v>1.2</v>
      </c>
      <c r="CZ1160">
        <f t="shared" si="235"/>
        <v>1.2</v>
      </c>
      <c r="DA1160">
        <f t="shared" si="236"/>
        <v>1</v>
      </c>
      <c r="DB1160">
        <f t="shared" si="237"/>
        <v>2.9037500000000001</v>
      </c>
      <c r="DC1160">
        <f t="shared" si="238"/>
        <v>0</v>
      </c>
    </row>
    <row r="1161" spans="1:107" x14ac:dyDescent="0.2">
      <c r="A1161">
        <f>ROW(Source!A526)</f>
        <v>526</v>
      </c>
      <c r="B1161">
        <v>47636896</v>
      </c>
      <c r="C1161">
        <v>47640344</v>
      </c>
      <c r="D1161">
        <v>36883836</v>
      </c>
      <c r="E1161">
        <v>1</v>
      </c>
      <c r="F1161">
        <v>1</v>
      </c>
      <c r="G1161">
        <v>1</v>
      </c>
      <c r="H1161">
        <v>2</v>
      </c>
      <c r="I1161" t="s">
        <v>786</v>
      </c>
      <c r="J1161" t="s">
        <v>787</v>
      </c>
      <c r="K1161" t="s">
        <v>788</v>
      </c>
      <c r="L1161">
        <v>1368</v>
      </c>
      <c r="N1161">
        <v>1011</v>
      </c>
      <c r="O1161" t="s">
        <v>776</v>
      </c>
      <c r="P1161" t="s">
        <v>776</v>
      </c>
      <c r="Q1161">
        <v>1</v>
      </c>
      <c r="W1161">
        <v>0</v>
      </c>
      <c r="X1161">
        <v>1061502546</v>
      </c>
      <c r="Y1161">
        <v>0.25874999999999998</v>
      </c>
      <c r="AA1161">
        <v>0</v>
      </c>
      <c r="AB1161">
        <v>12.31</v>
      </c>
      <c r="AC1161">
        <v>0</v>
      </c>
      <c r="AD1161">
        <v>0</v>
      </c>
      <c r="AE1161">
        <v>0</v>
      </c>
      <c r="AF1161">
        <v>12.31</v>
      </c>
      <c r="AG1161">
        <v>0</v>
      </c>
      <c r="AH1161">
        <v>0</v>
      </c>
      <c r="AI1161">
        <v>1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1</v>
      </c>
      <c r="AQ1161">
        <v>0</v>
      </c>
      <c r="AR1161">
        <v>0</v>
      </c>
      <c r="AS1161" t="s">
        <v>3</v>
      </c>
      <c r="AT1161">
        <v>0.18</v>
      </c>
      <c r="AU1161" t="s">
        <v>348</v>
      </c>
      <c r="AV1161">
        <v>0</v>
      </c>
      <c r="AW1161">
        <v>2</v>
      </c>
      <c r="AX1161">
        <v>47640376</v>
      </c>
      <c r="AY1161">
        <v>1</v>
      </c>
      <c r="AZ1161">
        <v>0</v>
      </c>
      <c r="BA1161">
        <v>1153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Y1161*Source!I526</f>
        <v>8.5581562499999986E-2</v>
      </c>
      <c r="CY1161">
        <f t="shared" si="234"/>
        <v>12.31</v>
      </c>
      <c r="CZ1161">
        <f t="shared" si="235"/>
        <v>12.31</v>
      </c>
      <c r="DA1161">
        <f t="shared" si="236"/>
        <v>1</v>
      </c>
      <c r="DB1161">
        <f t="shared" si="237"/>
        <v>3.1912500000000001</v>
      </c>
      <c r="DC1161">
        <f t="shared" si="238"/>
        <v>0</v>
      </c>
    </row>
    <row r="1162" spans="1:107" x14ac:dyDescent="0.2">
      <c r="A1162">
        <f>ROW(Source!A526)</f>
        <v>526</v>
      </c>
      <c r="B1162">
        <v>47636896</v>
      </c>
      <c r="C1162">
        <v>47640344</v>
      </c>
      <c r="D1162">
        <v>36800159</v>
      </c>
      <c r="E1162">
        <v>1</v>
      </c>
      <c r="F1162">
        <v>1</v>
      </c>
      <c r="G1162">
        <v>1</v>
      </c>
      <c r="H1162">
        <v>3</v>
      </c>
      <c r="I1162" t="s">
        <v>789</v>
      </c>
      <c r="J1162" t="s">
        <v>790</v>
      </c>
      <c r="K1162" t="s">
        <v>791</v>
      </c>
      <c r="L1162">
        <v>1339</v>
      </c>
      <c r="N1162">
        <v>1007</v>
      </c>
      <c r="O1162" t="s">
        <v>50</v>
      </c>
      <c r="P1162" t="s">
        <v>50</v>
      </c>
      <c r="Q1162">
        <v>1</v>
      </c>
      <c r="W1162">
        <v>0</v>
      </c>
      <c r="X1162">
        <v>1262771840</v>
      </c>
      <c r="Y1162">
        <v>1.4</v>
      </c>
      <c r="AA1162">
        <v>6.22</v>
      </c>
      <c r="AB1162">
        <v>0</v>
      </c>
      <c r="AC1162">
        <v>0</v>
      </c>
      <c r="AD1162">
        <v>0</v>
      </c>
      <c r="AE1162">
        <v>6.22</v>
      </c>
      <c r="AF1162">
        <v>0</v>
      </c>
      <c r="AG1162">
        <v>0</v>
      </c>
      <c r="AH1162">
        <v>0</v>
      </c>
      <c r="AI1162">
        <v>1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3</v>
      </c>
      <c r="AT1162">
        <v>1.4</v>
      </c>
      <c r="AU1162" t="s">
        <v>3</v>
      </c>
      <c r="AV1162">
        <v>0</v>
      </c>
      <c r="AW1162">
        <v>2</v>
      </c>
      <c r="AX1162">
        <v>47640377</v>
      </c>
      <c r="AY1162">
        <v>1</v>
      </c>
      <c r="AZ1162">
        <v>0</v>
      </c>
      <c r="BA1162">
        <v>1154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Y1162*Source!I526</f>
        <v>0.46304999999999996</v>
      </c>
      <c r="CY1162">
        <f t="shared" ref="CY1162:CY1175" si="239">AA1162</f>
        <v>6.22</v>
      </c>
      <c r="CZ1162">
        <f t="shared" ref="CZ1162:CZ1175" si="240">AE1162</f>
        <v>6.22</v>
      </c>
      <c r="DA1162">
        <f t="shared" ref="DA1162:DA1175" si="241">AI1162</f>
        <v>1</v>
      </c>
      <c r="DB1162">
        <f t="shared" ref="DB1162:DB1175" si="242">ROUND(ROUND(AT1162*CZ1162,2),6)</f>
        <v>8.7100000000000009</v>
      </c>
      <c r="DC1162">
        <f t="shared" ref="DC1162:DC1175" si="243">ROUND(ROUND(AT1162*AG1162,2),6)</f>
        <v>0</v>
      </c>
    </row>
    <row r="1163" spans="1:107" x14ac:dyDescent="0.2">
      <c r="A1163">
        <f>ROW(Source!A526)</f>
        <v>526</v>
      </c>
      <c r="B1163">
        <v>47636896</v>
      </c>
      <c r="C1163">
        <v>47640344</v>
      </c>
      <c r="D1163">
        <v>36800166</v>
      </c>
      <c r="E1163">
        <v>1</v>
      </c>
      <c r="F1163">
        <v>1</v>
      </c>
      <c r="G1163">
        <v>1</v>
      </c>
      <c r="H1163">
        <v>3</v>
      </c>
      <c r="I1163" t="s">
        <v>792</v>
      </c>
      <c r="J1163" t="s">
        <v>793</v>
      </c>
      <c r="K1163" t="s">
        <v>794</v>
      </c>
      <c r="L1163">
        <v>1346</v>
      </c>
      <c r="N1163">
        <v>1009</v>
      </c>
      <c r="O1163" t="s">
        <v>585</v>
      </c>
      <c r="P1163" t="s">
        <v>585</v>
      </c>
      <c r="Q1163">
        <v>1</v>
      </c>
      <c r="W1163">
        <v>0</v>
      </c>
      <c r="X1163">
        <v>1721895514</v>
      </c>
      <c r="Y1163">
        <v>0.42</v>
      </c>
      <c r="AA1163">
        <v>6.09</v>
      </c>
      <c r="AB1163">
        <v>0</v>
      </c>
      <c r="AC1163">
        <v>0</v>
      </c>
      <c r="AD1163">
        <v>0</v>
      </c>
      <c r="AE1163">
        <v>6.09</v>
      </c>
      <c r="AF1163">
        <v>0</v>
      </c>
      <c r="AG1163">
        <v>0</v>
      </c>
      <c r="AH1163">
        <v>0</v>
      </c>
      <c r="AI1163">
        <v>1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 t="s">
        <v>3</v>
      </c>
      <c r="AT1163">
        <v>0.42</v>
      </c>
      <c r="AU1163" t="s">
        <v>3</v>
      </c>
      <c r="AV1163">
        <v>0</v>
      </c>
      <c r="AW1163">
        <v>2</v>
      </c>
      <c r="AX1163">
        <v>47640378</v>
      </c>
      <c r="AY1163">
        <v>1</v>
      </c>
      <c r="AZ1163">
        <v>0</v>
      </c>
      <c r="BA1163">
        <v>1155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Y1163*Source!I526</f>
        <v>0.13891499999999998</v>
      </c>
      <c r="CY1163">
        <f t="shared" si="239"/>
        <v>6.09</v>
      </c>
      <c r="CZ1163">
        <f t="shared" si="240"/>
        <v>6.09</v>
      </c>
      <c r="DA1163">
        <f t="shared" si="241"/>
        <v>1</v>
      </c>
      <c r="DB1163">
        <f t="shared" si="242"/>
        <v>2.56</v>
      </c>
      <c r="DC1163">
        <f t="shared" si="243"/>
        <v>0</v>
      </c>
    </row>
    <row r="1164" spans="1:107" x14ac:dyDescent="0.2">
      <c r="A1164">
        <f>ROW(Source!A526)</f>
        <v>526</v>
      </c>
      <c r="B1164">
        <v>47636896</v>
      </c>
      <c r="C1164">
        <v>47640344</v>
      </c>
      <c r="D1164">
        <v>36803256</v>
      </c>
      <c r="E1164">
        <v>1</v>
      </c>
      <c r="F1164">
        <v>1</v>
      </c>
      <c r="G1164">
        <v>1</v>
      </c>
      <c r="H1164">
        <v>3</v>
      </c>
      <c r="I1164" t="s">
        <v>990</v>
      </c>
      <c r="J1164" t="s">
        <v>991</v>
      </c>
      <c r="K1164" t="s">
        <v>992</v>
      </c>
      <c r="L1164">
        <v>1348</v>
      </c>
      <c r="N1164">
        <v>1009</v>
      </c>
      <c r="O1164" t="s">
        <v>19</v>
      </c>
      <c r="P1164" t="s">
        <v>19</v>
      </c>
      <c r="Q1164">
        <v>1000</v>
      </c>
      <c r="W1164">
        <v>0</v>
      </c>
      <c r="X1164">
        <v>-714836380</v>
      </c>
      <c r="Y1164">
        <v>6.0999999999999997E-4</v>
      </c>
      <c r="AA1164">
        <v>10315.01</v>
      </c>
      <c r="AB1164">
        <v>0</v>
      </c>
      <c r="AC1164">
        <v>0</v>
      </c>
      <c r="AD1164">
        <v>0</v>
      </c>
      <c r="AE1164">
        <v>10315.01</v>
      </c>
      <c r="AF1164">
        <v>0</v>
      </c>
      <c r="AG1164">
        <v>0</v>
      </c>
      <c r="AH1164">
        <v>0</v>
      </c>
      <c r="AI1164">
        <v>1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 t="s">
        <v>3</v>
      </c>
      <c r="AT1164">
        <v>6.0999999999999997E-4</v>
      </c>
      <c r="AU1164" t="s">
        <v>3</v>
      </c>
      <c r="AV1164">
        <v>0</v>
      </c>
      <c r="AW1164">
        <v>2</v>
      </c>
      <c r="AX1164">
        <v>47640379</v>
      </c>
      <c r="AY1164">
        <v>1</v>
      </c>
      <c r="AZ1164">
        <v>0</v>
      </c>
      <c r="BA1164">
        <v>1156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Y1164*Source!I526</f>
        <v>2.0175749999999998E-4</v>
      </c>
      <c r="CY1164">
        <f t="shared" si="239"/>
        <v>10315.01</v>
      </c>
      <c r="CZ1164">
        <f t="shared" si="240"/>
        <v>10315.01</v>
      </c>
      <c r="DA1164">
        <f t="shared" si="241"/>
        <v>1</v>
      </c>
      <c r="DB1164">
        <f t="shared" si="242"/>
        <v>6.29</v>
      </c>
      <c r="DC1164">
        <f t="shared" si="243"/>
        <v>0</v>
      </c>
    </row>
    <row r="1165" spans="1:107" x14ac:dyDescent="0.2">
      <c r="A1165">
        <f>ROW(Source!A526)</f>
        <v>526</v>
      </c>
      <c r="B1165">
        <v>47636896</v>
      </c>
      <c r="C1165">
        <v>47640344</v>
      </c>
      <c r="D1165">
        <v>36804447</v>
      </c>
      <c r="E1165">
        <v>1</v>
      </c>
      <c r="F1165">
        <v>1</v>
      </c>
      <c r="G1165">
        <v>1</v>
      </c>
      <c r="H1165">
        <v>3</v>
      </c>
      <c r="I1165" t="s">
        <v>798</v>
      </c>
      <c r="J1165" t="s">
        <v>799</v>
      </c>
      <c r="K1165" t="s">
        <v>800</v>
      </c>
      <c r="L1165">
        <v>1348</v>
      </c>
      <c r="N1165">
        <v>1009</v>
      </c>
      <c r="O1165" t="s">
        <v>19</v>
      </c>
      <c r="P1165" t="s">
        <v>19</v>
      </c>
      <c r="Q1165">
        <v>1000</v>
      </c>
      <c r="W1165">
        <v>0</v>
      </c>
      <c r="X1165">
        <v>-437906794</v>
      </c>
      <c r="Y1165">
        <v>2.2000000000000001E-3</v>
      </c>
      <c r="AA1165">
        <v>9040.01</v>
      </c>
      <c r="AB1165">
        <v>0</v>
      </c>
      <c r="AC1165">
        <v>0</v>
      </c>
      <c r="AD1165">
        <v>0</v>
      </c>
      <c r="AE1165">
        <v>9040.01</v>
      </c>
      <c r="AF1165">
        <v>0</v>
      </c>
      <c r="AG1165">
        <v>0</v>
      </c>
      <c r="AH1165">
        <v>0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1</v>
      </c>
      <c r="AP1165">
        <v>0</v>
      </c>
      <c r="AQ1165">
        <v>0</v>
      </c>
      <c r="AR1165">
        <v>0</v>
      </c>
      <c r="AS1165" t="s">
        <v>3</v>
      </c>
      <c r="AT1165">
        <v>2.2000000000000001E-3</v>
      </c>
      <c r="AU1165" t="s">
        <v>3</v>
      </c>
      <c r="AV1165">
        <v>0</v>
      </c>
      <c r="AW1165">
        <v>2</v>
      </c>
      <c r="AX1165">
        <v>47640380</v>
      </c>
      <c r="AY1165">
        <v>1</v>
      </c>
      <c r="AZ1165">
        <v>0</v>
      </c>
      <c r="BA1165">
        <v>1157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Y1165*Source!I526</f>
        <v>7.2765000000000004E-4</v>
      </c>
      <c r="CY1165">
        <f t="shared" si="239"/>
        <v>9040.01</v>
      </c>
      <c r="CZ1165">
        <f t="shared" si="240"/>
        <v>9040.01</v>
      </c>
      <c r="DA1165">
        <f t="shared" si="241"/>
        <v>1</v>
      </c>
      <c r="DB1165">
        <f t="shared" si="242"/>
        <v>19.89</v>
      </c>
      <c r="DC1165">
        <f t="shared" si="243"/>
        <v>0</v>
      </c>
    </row>
    <row r="1166" spans="1:107" x14ac:dyDescent="0.2">
      <c r="A1166">
        <f>ROW(Source!A526)</f>
        <v>526</v>
      </c>
      <c r="B1166">
        <v>47636896</v>
      </c>
      <c r="C1166">
        <v>47640344</v>
      </c>
      <c r="D1166">
        <v>36804904</v>
      </c>
      <c r="E1166">
        <v>1</v>
      </c>
      <c r="F1166">
        <v>1</v>
      </c>
      <c r="G1166">
        <v>1</v>
      </c>
      <c r="H1166">
        <v>3</v>
      </c>
      <c r="I1166" t="s">
        <v>393</v>
      </c>
      <c r="J1166" t="s">
        <v>395</v>
      </c>
      <c r="K1166" t="s">
        <v>394</v>
      </c>
      <c r="L1166">
        <v>1355</v>
      </c>
      <c r="N1166">
        <v>1010</v>
      </c>
      <c r="O1166" t="s">
        <v>317</v>
      </c>
      <c r="P1166" t="s">
        <v>317</v>
      </c>
      <c r="Q1166">
        <v>100</v>
      </c>
      <c r="W1166">
        <v>0</v>
      </c>
      <c r="X1166">
        <v>-1303502090</v>
      </c>
      <c r="Y1166">
        <v>4.5351470000000003</v>
      </c>
      <c r="AA1166">
        <v>51.4</v>
      </c>
      <c r="AB1166">
        <v>0</v>
      </c>
      <c r="AC1166">
        <v>0</v>
      </c>
      <c r="AD1166">
        <v>0</v>
      </c>
      <c r="AE1166">
        <v>51.4</v>
      </c>
      <c r="AF1166">
        <v>0</v>
      </c>
      <c r="AG1166">
        <v>0</v>
      </c>
      <c r="AH1166">
        <v>0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 t="s">
        <v>3</v>
      </c>
      <c r="AT1166">
        <v>4.5351470000000003</v>
      </c>
      <c r="AU1166" t="s">
        <v>3</v>
      </c>
      <c r="AV1166">
        <v>0</v>
      </c>
      <c r="AW1166">
        <v>1</v>
      </c>
      <c r="AX1166">
        <v>-1</v>
      </c>
      <c r="AY1166">
        <v>0</v>
      </c>
      <c r="AZ1166">
        <v>0</v>
      </c>
      <c r="BA1166" t="s">
        <v>3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Y1166*Source!I526</f>
        <v>1.4999998702500001</v>
      </c>
      <c r="CY1166">
        <f t="shared" si="239"/>
        <v>51.4</v>
      </c>
      <c r="CZ1166">
        <f t="shared" si="240"/>
        <v>51.4</v>
      </c>
      <c r="DA1166">
        <f t="shared" si="241"/>
        <v>1</v>
      </c>
      <c r="DB1166">
        <f t="shared" si="242"/>
        <v>233.11</v>
      </c>
      <c r="DC1166">
        <f t="shared" si="243"/>
        <v>0</v>
      </c>
    </row>
    <row r="1167" spans="1:107" x14ac:dyDescent="0.2">
      <c r="A1167">
        <f>ROW(Source!A526)</f>
        <v>526</v>
      </c>
      <c r="B1167">
        <v>47636896</v>
      </c>
      <c r="C1167">
        <v>47640344</v>
      </c>
      <c r="D1167">
        <v>36805527</v>
      </c>
      <c r="E1167">
        <v>1</v>
      </c>
      <c r="F1167">
        <v>1</v>
      </c>
      <c r="G1167">
        <v>1</v>
      </c>
      <c r="H1167">
        <v>3</v>
      </c>
      <c r="I1167" t="s">
        <v>804</v>
      </c>
      <c r="J1167" t="s">
        <v>805</v>
      </c>
      <c r="K1167" t="s">
        <v>806</v>
      </c>
      <c r="L1167">
        <v>1348</v>
      </c>
      <c r="N1167">
        <v>1009</v>
      </c>
      <c r="O1167" t="s">
        <v>19</v>
      </c>
      <c r="P1167" t="s">
        <v>19</v>
      </c>
      <c r="Q1167">
        <v>1000</v>
      </c>
      <c r="W1167">
        <v>0</v>
      </c>
      <c r="X1167">
        <v>-2116243625</v>
      </c>
      <c r="Y1167">
        <v>1.4999999999999999E-4</v>
      </c>
      <c r="AA1167">
        <v>37900</v>
      </c>
      <c r="AB1167">
        <v>0</v>
      </c>
      <c r="AC1167">
        <v>0</v>
      </c>
      <c r="AD1167">
        <v>0</v>
      </c>
      <c r="AE1167">
        <v>37900</v>
      </c>
      <c r="AF1167">
        <v>0</v>
      </c>
      <c r="AG1167">
        <v>0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1</v>
      </c>
      <c r="AP1167">
        <v>0</v>
      </c>
      <c r="AQ1167">
        <v>0</v>
      </c>
      <c r="AR1167">
        <v>0</v>
      </c>
      <c r="AS1167" t="s">
        <v>3</v>
      </c>
      <c r="AT1167">
        <v>1.4999999999999999E-4</v>
      </c>
      <c r="AU1167" t="s">
        <v>3</v>
      </c>
      <c r="AV1167">
        <v>0</v>
      </c>
      <c r="AW1167">
        <v>2</v>
      </c>
      <c r="AX1167">
        <v>47640381</v>
      </c>
      <c r="AY1167">
        <v>1</v>
      </c>
      <c r="AZ1167">
        <v>0</v>
      </c>
      <c r="BA1167">
        <v>1158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Y1167*Source!I526</f>
        <v>4.9612499999999993E-5</v>
      </c>
      <c r="CY1167">
        <f t="shared" si="239"/>
        <v>37900</v>
      </c>
      <c r="CZ1167">
        <f t="shared" si="240"/>
        <v>37900</v>
      </c>
      <c r="DA1167">
        <f t="shared" si="241"/>
        <v>1</v>
      </c>
      <c r="DB1167">
        <f t="shared" si="242"/>
        <v>5.69</v>
      </c>
      <c r="DC1167">
        <f t="shared" si="243"/>
        <v>0</v>
      </c>
    </row>
    <row r="1168" spans="1:107" x14ac:dyDescent="0.2">
      <c r="A1168">
        <f>ROW(Source!A526)</f>
        <v>526</v>
      </c>
      <c r="B1168">
        <v>47636896</v>
      </c>
      <c r="C1168">
        <v>47640344</v>
      </c>
      <c r="D1168">
        <v>36823258</v>
      </c>
      <c r="E1168">
        <v>1</v>
      </c>
      <c r="F1168">
        <v>1</v>
      </c>
      <c r="G1168">
        <v>1</v>
      </c>
      <c r="H1168">
        <v>3</v>
      </c>
      <c r="I1168" t="s">
        <v>1011</v>
      </c>
      <c r="J1168" t="s">
        <v>1012</v>
      </c>
      <c r="K1168" t="s">
        <v>1013</v>
      </c>
      <c r="L1168">
        <v>1348</v>
      </c>
      <c r="N1168">
        <v>1009</v>
      </c>
      <c r="O1168" t="s">
        <v>19</v>
      </c>
      <c r="P1168" t="s">
        <v>19</v>
      </c>
      <c r="Q1168">
        <v>1000</v>
      </c>
      <c r="W1168">
        <v>0</v>
      </c>
      <c r="X1168">
        <v>299819930</v>
      </c>
      <c r="Y1168">
        <v>1.0999999999999999E-2</v>
      </c>
      <c r="AA1168">
        <v>7712</v>
      </c>
      <c r="AB1168">
        <v>0</v>
      </c>
      <c r="AC1168">
        <v>0</v>
      </c>
      <c r="AD1168">
        <v>0</v>
      </c>
      <c r="AE1168">
        <v>7712</v>
      </c>
      <c r="AF1168">
        <v>0</v>
      </c>
      <c r="AG1168">
        <v>0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0</v>
      </c>
      <c r="AQ1168">
        <v>0</v>
      </c>
      <c r="AR1168">
        <v>0</v>
      </c>
      <c r="AS1168" t="s">
        <v>3</v>
      </c>
      <c r="AT1168">
        <v>1.0999999999999999E-2</v>
      </c>
      <c r="AU1168" t="s">
        <v>3</v>
      </c>
      <c r="AV1168">
        <v>0</v>
      </c>
      <c r="AW1168">
        <v>2</v>
      </c>
      <c r="AX1168">
        <v>47640382</v>
      </c>
      <c r="AY1168">
        <v>1</v>
      </c>
      <c r="AZ1168">
        <v>0</v>
      </c>
      <c r="BA1168">
        <v>1159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Y1168*Source!I526</f>
        <v>3.6382499999999996E-3</v>
      </c>
      <c r="CY1168">
        <f t="shared" si="239"/>
        <v>7712</v>
      </c>
      <c r="CZ1168">
        <f t="shared" si="240"/>
        <v>7712</v>
      </c>
      <c r="DA1168">
        <f t="shared" si="241"/>
        <v>1</v>
      </c>
      <c r="DB1168">
        <f t="shared" si="242"/>
        <v>84.83</v>
      </c>
      <c r="DC1168">
        <f t="shared" si="243"/>
        <v>0</v>
      </c>
    </row>
    <row r="1169" spans="1:107" x14ac:dyDescent="0.2">
      <c r="A1169">
        <f>ROW(Source!A526)</f>
        <v>526</v>
      </c>
      <c r="B1169">
        <v>47636896</v>
      </c>
      <c r="C1169">
        <v>47640344</v>
      </c>
      <c r="D1169">
        <v>36825287</v>
      </c>
      <c r="E1169">
        <v>1</v>
      </c>
      <c r="F1169">
        <v>1</v>
      </c>
      <c r="G1169">
        <v>1</v>
      </c>
      <c r="H1169">
        <v>3</v>
      </c>
      <c r="I1169" t="s">
        <v>807</v>
      </c>
      <c r="J1169" t="s">
        <v>808</v>
      </c>
      <c r="K1169" t="s">
        <v>809</v>
      </c>
      <c r="L1169">
        <v>1302</v>
      </c>
      <c r="N1169">
        <v>1003</v>
      </c>
      <c r="O1169" t="s">
        <v>810</v>
      </c>
      <c r="P1169" t="s">
        <v>810</v>
      </c>
      <c r="Q1169">
        <v>10</v>
      </c>
      <c r="W1169">
        <v>0</v>
      </c>
      <c r="X1169">
        <v>-1640127157</v>
      </c>
      <c r="Y1169">
        <v>1.6E-2</v>
      </c>
      <c r="AA1169">
        <v>50.24</v>
      </c>
      <c r="AB1169">
        <v>0</v>
      </c>
      <c r="AC1169">
        <v>0</v>
      </c>
      <c r="AD1169">
        <v>0</v>
      </c>
      <c r="AE1169">
        <v>50.24</v>
      </c>
      <c r="AF1169">
        <v>0</v>
      </c>
      <c r="AG1169">
        <v>0</v>
      </c>
      <c r="AH1169">
        <v>0</v>
      </c>
      <c r="AI1169">
        <v>1</v>
      </c>
      <c r="AJ1169">
        <v>1</v>
      </c>
      <c r="AK1169">
        <v>1</v>
      </c>
      <c r="AL1169">
        <v>1</v>
      </c>
      <c r="AN1169">
        <v>0</v>
      </c>
      <c r="AO1169">
        <v>1</v>
      </c>
      <c r="AP1169">
        <v>0</v>
      </c>
      <c r="AQ1169">
        <v>0</v>
      </c>
      <c r="AR1169">
        <v>0</v>
      </c>
      <c r="AS1169" t="s">
        <v>3</v>
      </c>
      <c r="AT1169">
        <v>1.6E-2</v>
      </c>
      <c r="AU1169" t="s">
        <v>3</v>
      </c>
      <c r="AV1169">
        <v>0</v>
      </c>
      <c r="AW1169">
        <v>2</v>
      </c>
      <c r="AX1169">
        <v>47640384</v>
      </c>
      <c r="AY1169">
        <v>1</v>
      </c>
      <c r="AZ1169">
        <v>0</v>
      </c>
      <c r="BA1169">
        <v>1161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Y1169*Source!I526</f>
        <v>5.2919999999999998E-3</v>
      </c>
      <c r="CY1169">
        <f t="shared" si="239"/>
        <v>50.24</v>
      </c>
      <c r="CZ1169">
        <f t="shared" si="240"/>
        <v>50.24</v>
      </c>
      <c r="DA1169">
        <f t="shared" si="241"/>
        <v>1</v>
      </c>
      <c r="DB1169">
        <f t="shared" si="242"/>
        <v>0.8</v>
      </c>
      <c r="DC1169">
        <f t="shared" si="243"/>
        <v>0</v>
      </c>
    </row>
    <row r="1170" spans="1:107" x14ac:dyDescent="0.2">
      <c r="A1170">
        <f>ROW(Source!A526)</f>
        <v>526</v>
      </c>
      <c r="B1170">
        <v>47636896</v>
      </c>
      <c r="C1170">
        <v>47640344</v>
      </c>
      <c r="D1170">
        <v>36825646</v>
      </c>
      <c r="E1170">
        <v>1</v>
      </c>
      <c r="F1170">
        <v>1</v>
      </c>
      <c r="G1170">
        <v>1</v>
      </c>
      <c r="H1170">
        <v>3</v>
      </c>
      <c r="I1170" t="s">
        <v>811</v>
      </c>
      <c r="J1170" t="s">
        <v>812</v>
      </c>
      <c r="K1170" t="s">
        <v>813</v>
      </c>
      <c r="L1170">
        <v>1348</v>
      </c>
      <c r="N1170">
        <v>1009</v>
      </c>
      <c r="O1170" t="s">
        <v>19</v>
      </c>
      <c r="P1170" t="s">
        <v>19</v>
      </c>
      <c r="Q1170">
        <v>1000</v>
      </c>
      <c r="W1170">
        <v>0</v>
      </c>
      <c r="X1170">
        <v>-1396314973</v>
      </c>
      <c r="Y1170">
        <v>4.0000000000000003E-5</v>
      </c>
      <c r="AA1170">
        <v>4455.2</v>
      </c>
      <c r="AB1170">
        <v>0</v>
      </c>
      <c r="AC1170">
        <v>0</v>
      </c>
      <c r="AD1170">
        <v>0</v>
      </c>
      <c r="AE1170">
        <v>4455.2</v>
      </c>
      <c r="AF1170">
        <v>0</v>
      </c>
      <c r="AG1170">
        <v>0</v>
      </c>
      <c r="AH1170">
        <v>0</v>
      </c>
      <c r="AI1170">
        <v>1</v>
      </c>
      <c r="AJ1170">
        <v>1</v>
      </c>
      <c r="AK1170">
        <v>1</v>
      </c>
      <c r="AL1170">
        <v>1</v>
      </c>
      <c r="AN1170">
        <v>0</v>
      </c>
      <c r="AO1170">
        <v>1</v>
      </c>
      <c r="AP1170">
        <v>0</v>
      </c>
      <c r="AQ1170">
        <v>0</v>
      </c>
      <c r="AR1170">
        <v>0</v>
      </c>
      <c r="AS1170" t="s">
        <v>3</v>
      </c>
      <c r="AT1170">
        <v>4.0000000000000003E-5</v>
      </c>
      <c r="AU1170" t="s">
        <v>3</v>
      </c>
      <c r="AV1170">
        <v>0</v>
      </c>
      <c r="AW1170">
        <v>2</v>
      </c>
      <c r="AX1170">
        <v>47640385</v>
      </c>
      <c r="AY1170">
        <v>1</v>
      </c>
      <c r="AZ1170">
        <v>0</v>
      </c>
      <c r="BA1170">
        <v>1162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Y1170*Source!I526</f>
        <v>1.323E-5</v>
      </c>
      <c r="CY1170">
        <f t="shared" si="239"/>
        <v>4455.2</v>
      </c>
      <c r="CZ1170">
        <f t="shared" si="240"/>
        <v>4455.2</v>
      </c>
      <c r="DA1170">
        <f t="shared" si="241"/>
        <v>1</v>
      </c>
      <c r="DB1170">
        <f t="shared" si="242"/>
        <v>0.18</v>
      </c>
      <c r="DC1170">
        <f t="shared" si="243"/>
        <v>0</v>
      </c>
    </row>
    <row r="1171" spans="1:107" x14ac:dyDescent="0.2">
      <c r="A1171">
        <f>ROW(Source!A526)</f>
        <v>526</v>
      </c>
      <c r="B1171">
        <v>47636896</v>
      </c>
      <c r="C1171">
        <v>47640344</v>
      </c>
      <c r="D1171">
        <v>36826258</v>
      </c>
      <c r="E1171">
        <v>1</v>
      </c>
      <c r="F1171">
        <v>1</v>
      </c>
      <c r="G1171">
        <v>1</v>
      </c>
      <c r="H1171">
        <v>3</v>
      </c>
      <c r="I1171" t="s">
        <v>397</v>
      </c>
      <c r="J1171" t="s">
        <v>400</v>
      </c>
      <c r="K1171" t="s">
        <v>477</v>
      </c>
      <c r="L1171">
        <v>1327</v>
      </c>
      <c r="N1171">
        <v>1005</v>
      </c>
      <c r="O1171" t="s">
        <v>399</v>
      </c>
      <c r="P1171" t="s">
        <v>399</v>
      </c>
      <c r="Q1171">
        <v>1</v>
      </c>
      <c r="W1171">
        <v>0</v>
      </c>
      <c r="X1171">
        <v>1854162943</v>
      </c>
      <c r="Y1171">
        <v>102</v>
      </c>
      <c r="AA1171">
        <v>44.59</v>
      </c>
      <c r="AB1171">
        <v>0</v>
      </c>
      <c r="AC1171">
        <v>0</v>
      </c>
      <c r="AD1171">
        <v>0</v>
      </c>
      <c r="AE1171">
        <v>44.59</v>
      </c>
      <c r="AF1171">
        <v>0</v>
      </c>
      <c r="AG1171">
        <v>0</v>
      </c>
      <c r="AH1171">
        <v>0</v>
      </c>
      <c r="AI1171">
        <v>1</v>
      </c>
      <c r="AJ1171">
        <v>1</v>
      </c>
      <c r="AK1171">
        <v>1</v>
      </c>
      <c r="AL1171">
        <v>1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 t="s">
        <v>3</v>
      </c>
      <c r="AT1171">
        <v>102</v>
      </c>
      <c r="AU1171" t="s">
        <v>3</v>
      </c>
      <c r="AV1171">
        <v>0</v>
      </c>
      <c r="AW1171">
        <v>1</v>
      </c>
      <c r="AX1171">
        <v>-1</v>
      </c>
      <c r="AY1171">
        <v>0</v>
      </c>
      <c r="AZ1171">
        <v>0</v>
      </c>
      <c r="BA1171" t="s">
        <v>3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Y1171*Source!I526</f>
        <v>33.736499999999999</v>
      </c>
      <c r="CY1171">
        <f t="shared" si="239"/>
        <v>44.59</v>
      </c>
      <c r="CZ1171">
        <f t="shared" si="240"/>
        <v>44.59</v>
      </c>
      <c r="DA1171">
        <f t="shared" si="241"/>
        <v>1</v>
      </c>
      <c r="DB1171">
        <f t="shared" si="242"/>
        <v>4548.18</v>
      </c>
      <c r="DC1171">
        <f t="shared" si="243"/>
        <v>0</v>
      </c>
    </row>
    <row r="1172" spans="1:107" x14ac:dyDescent="0.2">
      <c r="A1172">
        <f>ROW(Source!A526)</f>
        <v>526</v>
      </c>
      <c r="B1172">
        <v>47636896</v>
      </c>
      <c r="C1172">
        <v>47640344</v>
      </c>
      <c r="D1172">
        <v>36826406</v>
      </c>
      <c r="E1172">
        <v>1</v>
      </c>
      <c r="F1172">
        <v>1</v>
      </c>
      <c r="G1172">
        <v>1</v>
      </c>
      <c r="H1172">
        <v>3</v>
      </c>
      <c r="I1172" t="s">
        <v>814</v>
      </c>
      <c r="J1172" t="s">
        <v>815</v>
      </c>
      <c r="K1172" t="s">
        <v>816</v>
      </c>
      <c r="L1172">
        <v>1348</v>
      </c>
      <c r="N1172">
        <v>1009</v>
      </c>
      <c r="O1172" t="s">
        <v>19</v>
      </c>
      <c r="P1172" t="s">
        <v>19</v>
      </c>
      <c r="Q1172">
        <v>1000</v>
      </c>
      <c r="W1172">
        <v>0</v>
      </c>
      <c r="X1172">
        <v>900832145</v>
      </c>
      <c r="Y1172">
        <v>2.97E-3</v>
      </c>
      <c r="AA1172">
        <v>4920</v>
      </c>
      <c r="AB1172">
        <v>0</v>
      </c>
      <c r="AC1172">
        <v>0</v>
      </c>
      <c r="AD1172">
        <v>0</v>
      </c>
      <c r="AE1172">
        <v>4920</v>
      </c>
      <c r="AF1172">
        <v>0</v>
      </c>
      <c r="AG1172">
        <v>0</v>
      </c>
      <c r="AH1172">
        <v>0</v>
      </c>
      <c r="AI1172">
        <v>1</v>
      </c>
      <c r="AJ1172">
        <v>1</v>
      </c>
      <c r="AK1172">
        <v>1</v>
      </c>
      <c r="AL1172">
        <v>1</v>
      </c>
      <c r="AN1172">
        <v>0</v>
      </c>
      <c r="AO1172">
        <v>1</v>
      </c>
      <c r="AP1172">
        <v>0</v>
      </c>
      <c r="AQ1172">
        <v>0</v>
      </c>
      <c r="AR1172">
        <v>0</v>
      </c>
      <c r="AS1172" t="s">
        <v>3</v>
      </c>
      <c r="AT1172">
        <v>2.97E-3</v>
      </c>
      <c r="AU1172" t="s">
        <v>3</v>
      </c>
      <c r="AV1172">
        <v>0</v>
      </c>
      <c r="AW1172">
        <v>2</v>
      </c>
      <c r="AX1172">
        <v>47640387</v>
      </c>
      <c r="AY1172">
        <v>1</v>
      </c>
      <c r="AZ1172">
        <v>0</v>
      </c>
      <c r="BA1172">
        <v>1164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Y1172*Source!I526</f>
        <v>9.8232750000000002E-4</v>
      </c>
      <c r="CY1172">
        <f t="shared" si="239"/>
        <v>4920</v>
      </c>
      <c r="CZ1172">
        <f t="shared" si="240"/>
        <v>4920</v>
      </c>
      <c r="DA1172">
        <f t="shared" si="241"/>
        <v>1</v>
      </c>
      <c r="DB1172">
        <f t="shared" si="242"/>
        <v>14.61</v>
      </c>
      <c r="DC1172">
        <f t="shared" si="243"/>
        <v>0</v>
      </c>
    </row>
    <row r="1173" spans="1:107" x14ac:dyDescent="0.2">
      <c r="A1173">
        <f>ROW(Source!A526)</f>
        <v>526</v>
      </c>
      <c r="B1173">
        <v>47636896</v>
      </c>
      <c r="C1173">
        <v>47640344</v>
      </c>
      <c r="D1173">
        <v>36830313</v>
      </c>
      <c r="E1173">
        <v>1</v>
      </c>
      <c r="F1173">
        <v>1</v>
      </c>
      <c r="G1173">
        <v>1</v>
      </c>
      <c r="H1173">
        <v>3</v>
      </c>
      <c r="I1173" t="s">
        <v>1014</v>
      </c>
      <c r="J1173" t="s">
        <v>1015</v>
      </c>
      <c r="K1173" t="s">
        <v>1016</v>
      </c>
      <c r="L1173">
        <v>1339</v>
      </c>
      <c r="N1173">
        <v>1007</v>
      </c>
      <c r="O1173" t="s">
        <v>50</v>
      </c>
      <c r="P1173" t="s">
        <v>50</v>
      </c>
      <c r="Q1173">
        <v>1</v>
      </c>
      <c r="W1173">
        <v>0</v>
      </c>
      <c r="X1173">
        <v>1283004816</v>
      </c>
      <c r="Y1173">
        <v>1.2999999999999999E-3</v>
      </c>
      <c r="AA1173">
        <v>1700</v>
      </c>
      <c r="AB1173">
        <v>0</v>
      </c>
      <c r="AC1173">
        <v>0</v>
      </c>
      <c r="AD1173">
        <v>0</v>
      </c>
      <c r="AE1173">
        <v>1700</v>
      </c>
      <c r="AF1173">
        <v>0</v>
      </c>
      <c r="AG1173">
        <v>0</v>
      </c>
      <c r="AH1173">
        <v>0</v>
      </c>
      <c r="AI1173">
        <v>1</v>
      </c>
      <c r="AJ1173">
        <v>1</v>
      </c>
      <c r="AK1173">
        <v>1</v>
      </c>
      <c r="AL1173">
        <v>1</v>
      </c>
      <c r="AN1173">
        <v>0</v>
      </c>
      <c r="AO1173">
        <v>1</v>
      </c>
      <c r="AP1173">
        <v>0</v>
      </c>
      <c r="AQ1173">
        <v>0</v>
      </c>
      <c r="AR1173">
        <v>0</v>
      </c>
      <c r="AS1173" t="s">
        <v>3</v>
      </c>
      <c r="AT1173">
        <v>1.2999999999999999E-3</v>
      </c>
      <c r="AU1173" t="s">
        <v>3</v>
      </c>
      <c r="AV1173">
        <v>0</v>
      </c>
      <c r="AW1173">
        <v>2</v>
      </c>
      <c r="AX1173">
        <v>47640388</v>
      </c>
      <c r="AY1173">
        <v>1</v>
      </c>
      <c r="AZ1173">
        <v>0</v>
      </c>
      <c r="BA1173">
        <v>1165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Y1173*Source!I526</f>
        <v>4.2997499999999998E-4</v>
      </c>
      <c r="CY1173">
        <f t="shared" si="239"/>
        <v>1700</v>
      </c>
      <c r="CZ1173">
        <f t="shared" si="240"/>
        <v>1700</v>
      </c>
      <c r="DA1173">
        <f t="shared" si="241"/>
        <v>1</v>
      </c>
      <c r="DB1173">
        <f t="shared" si="242"/>
        <v>2.21</v>
      </c>
      <c r="DC1173">
        <f t="shared" si="243"/>
        <v>0</v>
      </c>
    </row>
    <row r="1174" spans="1:107" x14ac:dyDescent="0.2">
      <c r="A1174">
        <f>ROW(Source!A526)</f>
        <v>526</v>
      </c>
      <c r="B1174">
        <v>47636896</v>
      </c>
      <c r="C1174">
        <v>47640344</v>
      </c>
      <c r="D1174">
        <v>36837948</v>
      </c>
      <c r="E1174">
        <v>1</v>
      </c>
      <c r="F1174">
        <v>1</v>
      </c>
      <c r="G1174">
        <v>1</v>
      </c>
      <c r="H1174">
        <v>3</v>
      </c>
      <c r="I1174" t="s">
        <v>817</v>
      </c>
      <c r="J1174" t="s">
        <v>818</v>
      </c>
      <c r="K1174" t="s">
        <v>819</v>
      </c>
      <c r="L1174">
        <v>1348</v>
      </c>
      <c r="N1174">
        <v>1009</v>
      </c>
      <c r="O1174" t="s">
        <v>19</v>
      </c>
      <c r="P1174" t="s">
        <v>19</v>
      </c>
      <c r="Q1174">
        <v>1000</v>
      </c>
      <c r="W1174">
        <v>0</v>
      </c>
      <c r="X1174">
        <v>-1655298345</v>
      </c>
      <c r="Y1174">
        <v>4.6999999999999999E-4</v>
      </c>
      <c r="AA1174">
        <v>15620</v>
      </c>
      <c r="AB1174">
        <v>0</v>
      </c>
      <c r="AC1174">
        <v>0</v>
      </c>
      <c r="AD1174">
        <v>0</v>
      </c>
      <c r="AE1174">
        <v>15620</v>
      </c>
      <c r="AF1174">
        <v>0</v>
      </c>
      <c r="AG1174">
        <v>0</v>
      </c>
      <c r="AH1174">
        <v>0</v>
      </c>
      <c r="AI1174">
        <v>1</v>
      </c>
      <c r="AJ1174">
        <v>1</v>
      </c>
      <c r="AK1174">
        <v>1</v>
      </c>
      <c r="AL1174">
        <v>1</v>
      </c>
      <c r="AN1174">
        <v>0</v>
      </c>
      <c r="AO1174">
        <v>1</v>
      </c>
      <c r="AP1174">
        <v>0</v>
      </c>
      <c r="AQ1174">
        <v>0</v>
      </c>
      <c r="AR1174">
        <v>0</v>
      </c>
      <c r="AS1174" t="s">
        <v>3</v>
      </c>
      <c r="AT1174">
        <v>4.6999999999999999E-4</v>
      </c>
      <c r="AU1174" t="s">
        <v>3</v>
      </c>
      <c r="AV1174">
        <v>0</v>
      </c>
      <c r="AW1174">
        <v>2</v>
      </c>
      <c r="AX1174">
        <v>47640389</v>
      </c>
      <c r="AY1174">
        <v>1</v>
      </c>
      <c r="AZ1174">
        <v>0</v>
      </c>
      <c r="BA1174">
        <v>1166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Y1174*Source!I526</f>
        <v>1.554525E-4</v>
      </c>
      <c r="CY1174">
        <f t="shared" si="239"/>
        <v>15620</v>
      </c>
      <c r="CZ1174">
        <f t="shared" si="240"/>
        <v>15620</v>
      </c>
      <c r="DA1174">
        <f t="shared" si="241"/>
        <v>1</v>
      </c>
      <c r="DB1174">
        <f t="shared" si="242"/>
        <v>7.34</v>
      </c>
      <c r="DC1174">
        <f t="shared" si="243"/>
        <v>0</v>
      </c>
    </row>
    <row r="1175" spans="1:107" x14ac:dyDescent="0.2">
      <c r="A1175">
        <f>ROW(Source!A526)</f>
        <v>526</v>
      </c>
      <c r="B1175">
        <v>47636896</v>
      </c>
      <c r="C1175">
        <v>47640344</v>
      </c>
      <c r="D1175">
        <v>36839146</v>
      </c>
      <c r="E1175">
        <v>1</v>
      </c>
      <c r="F1175">
        <v>1</v>
      </c>
      <c r="G1175">
        <v>1</v>
      </c>
      <c r="H1175">
        <v>3</v>
      </c>
      <c r="I1175" t="s">
        <v>820</v>
      </c>
      <c r="J1175" t="s">
        <v>821</v>
      </c>
      <c r="K1175" t="s">
        <v>822</v>
      </c>
      <c r="L1175">
        <v>1348</v>
      </c>
      <c r="N1175">
        <v>1009</v>
      </c>
      <c r="O1175" t="s">
        <v>19</v>
      </c>
      <c r="P1175" t="s">
        <v>19</v>
      </c>
      <c r="Q1175">
        <v>1000</v>
      </c>
      <c r="W1175">
        <v>0</v>
      </c>
      <c r="X1175">
        <v>-639604785</v>
      </c>
      <c r="Y1175">
        <v>9.0000000000000006E-5</v>
      </c>
      <c r="AA1175">
        <v>9420</v>
      </c>
      <c r="AB1175">
        <v>0</v>
      </c>
      <c r="AC1175">
        <v>0</v>
      </c>
      <c r="AD1175">
        <v>0</v>
      </c>
      <c r="AE1175">
        <v>9420</v>
      </c>
      <c r="AF1175">
        <v>0</v>
      </c>
      <c r="AG1175">
        <v>0</v>
      </c>
      <c r="AH1175">
        <v>0</v>
      </c>
      <c r="AI1175">
        <v>1</v>
      </c>
      <c r="AJ1175">
        <v>1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3</v>
      </c>
      <c r="AT1175">
        <v>9.0000000000000006E-5</v>
      </c>
      <c r="AU1175" t="s">
        <v>3</v>
      </c>
      <c r="AV1175">
        <v>0</v>
      </c>
      <c r="AW1175">
        <v>2</v>
      </c>
      <c r="AX1175">
        <v>47640390</v>
      </c>
      <c r="AY1175">
        <v>1</v>
      </c>
      <c r="AZ1175">
        <v>0</v>
      </c>
      <c r="BA1175">
        <v>1167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Y1175*Source!I526</f>
        <v>2.9767499999999999E-5</v>
      </c>
      <c r="CY1175">
        <f t="shared" si="239"/>
        <v>9420</v>
      </c>
      <c r="CZ1175">
        <f t="shared" si="240"/>
        <v>9420</v>
      </c>
      <c r="DA1175">
        <f t="shared" si="241"/>
        <v>1</v>
      </c>
      <c r="DB1175">
        <f t="shared" si="242"/>
        <v>0.85</v>
      </c>
      <c r="DC1175">
        <f t="shared" si="243"/>
        <v>0</v>
      </c>
    </row>
    <row r="1176" spans="1:107" x14ac:dyDescent="0.2">
      <c r="A1176">
        <f>ROW(Source!A527)</f>
        <v>527</v>
      </c>
      <c r="B1176">
        <v>47641669</v>
      </c>
      <c r="C1176">
        <v>47640344</v>
      </c>
      <c r="D1176">
        <v>37070495</v>
      </c>
      <c r="E1176">
        <v>1</v>
      </c>
      <c r="F1176">
        <v>1</v>
      </c>
      <c r="G1176">
        <v>1</v>
      </c>
      <c r="H1176">
        <v>1</v>
      </c>
      <c r="I1176" t="s">
        <v>1017</v>
      </c>
      <c r="J1176" t="s">
        <v>3</v>
      </c>
      <c r="K1176" t="s">
        <v>1018</v>
      </c>
      <c r="L1176">
        <v>1191</v>
      </c>
      <c r="N1176">
        <v>1013</v>
      </c>
      <c r="O1176" t="s">
        <v>770</v>
      </c>
      <c r="P1176" t="s">
        <v>770</v>
      </c>
      <c r="Q1176">
        <v>1</v>
      </c>
      <c r="W1176">
        <v>0</v>
      </c>
      <c r="X1176">
        <v>-784637506</v>
      </c>
      <c r="Y1176">
        <v>46.94874999999999</v>
      </c>
      <c r="AA1176">
        <v>0</v>
      </c>
      <c r="AB1176">
        <v>0</v>
      </c>
      <c r="AC1176">
        <v>0</v>
      </c>
      <c r="AD1176">
        <v>8.74</v>
      </c>
      <c r="AE1176">
        <v>0</v>
      </c>
      <c r="AF1176">
        <v>0</v>
      </c>
      <c r="AG1176">
        <v>0</v>
      </c>
      <c r="AH1176">
        <v>8.74</v>
      </c>
      <c r="AI1176">
        <v>1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1</v>
      </c>
      <c r="AQ1176">
        <v>0</v>
      </c>
      <c r="AR1176">
        <v>0</v>
      </c>
      <c r="AS1176" t="s">
        <v>3</v>
      </c>
      <c r="AT1176">
        <v>35.5</v>
      </c>
      <c r="AU1176" t="s">
        <v>196</v>
      </c>
      <c r="AV1176">
        <v>1</v>
      </c>
      <c r="AW1176">
        <v>2</v>
      </c>
      <c r="AX1176">
        <v>47640368</v>
      </c>
      <c r="AY1176">
        <v>1</v>
      </c>
      <c r="AZ1176">
        <v>0</v>
      </c>
      <c r="BA1176">
        <v>1168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Y1176*Source!I527</f>
        <v>15.528299062499997</v>
      </c>
      <c r="CY1176">
        <f>AD1176</f>
        <v>8.74</v>
      </c>
      <c r="CZ1176">
        <f>AH1176</f>
        <v>8.74</v>
      </c>
      <c r="DA1176">
        <f>AL1176</f>
        <v>1</v>
      </c>
      <c r="DB1176">
        <f>ROUND(((ROUND(AT1176*CZ1176,2)*1.15)*1.15),6)</f>
        <v>410.33207499999997</v>
      </c>
      <c r="DC1176">
        <f>ROUND(((ROUND(AT1176*AG1176,2)*1.15)*1.15),6)</f>
        <v>0</v>
      </c>
    </row>
    <row r="1177" spans="1:107" x14ac:dyDescent="0.2">
      <c r="A1177">
        <f>ROW(Source!A527)</f>
        <v>527</v>
      </c>
      <c r="B1177">
        <v>47641669</v>
      </c>
      <c r="C1177">
        <v>47640344</v>
      </c>
      <c r="D1177">
        <v>37064876</v>
      </c>
      <c r="E1177">
        <v>1</v>
      </c>
      <c r="F1177">
        <v>1</v>
      </c>
      <c r="G1177">
        <v>1</v>
      </c>
      <c r="H1177">
        <v>1</v>
      </c>
      <c r="I1177" t="s">
        <v>771</v>
      </c>
      <c r="J1177" t="s">
        <v>3</v>
      </c>
      <c r="K1177" t="s">
        <v>772</v>
      </c>
      <c r="L1177">
        <v>1191</v>
      </c>
      <c r="N1177">
        <v>1013</v>
      </c>
      <c r="O1177" t="s">
        <v>770</v>
      </c>
      <c r="P1177" t="s">
        <v>770</v>
      </c>
      <c r="Q1177">
        <v>1</v>
      </c>
      <c r="W1177">
        <v>0</v>
      </c>
      <c r="X1177">
        <v>-1417349443</v>
      </c>
      <c r="Y1177">
        <v>2.93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1</v>
      </c>
      <c r="AJ1177">
        <v>1</v>
      </c>
      <c r="AK1177">
        <v>1</v>
      </c>
      <c r="AL1177">
        <v>1</v>
      </c>
      <c r="AN1177">
        <v>0</v>
      </c>
      <c r="AO1177">
        <v>1</v>
      </c>
      <c r="AP1177">
        <v>0</v>
      </c>
      <c r="AQ1177">
        <v>0</v>
      </c>
      <c r="AR1177">
        <v>0</v>
      </c>
      <c r="AS1177" t="s">
        <v>3</v>
      </c>
      <c r="AT1177">
        <v>2.93</v>
      </c>
      <c r="AU1177" t="s">
        <v>3</v>
      </c>
      <c r="AV1177">
        <v>2</v>
      </c>
      <c r="AW1177">
        <v>2</v>
      </c>
      <c r="AX1177">
        <v>47640369</v>
      </c>
      <c r="AY1177">
        <v>1</v>
      </c>
      <c r="AZ1177">
        <v>2048</v>
      </c>
      <c r="BA1177">
        <v>1169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Y1177*Source!I527</f>
        <v>0.96909750000000006</v>
      </c>
      <c r="CY1177">
        <f>AD1177</f>
        <v>0</v>
      </c>
      <c r="CZ1177">
        <f>AH1177</f>
        <v>0</v>
      </c>
      <c r="DA1177">
        <f>AL1177</f>
        <v>1</v>
      </c>
      <c r="DB1177">
        <f>ROUND(ROUND(AT1177*CZ1177,2),6)</f>
        <v>0</v>
      </c>
      <c r="DC1177">
        <f>ROUND(ROUND(AT1177*AG1177,2),6)</f>
        <v>0</v>
      </c>
    </row>
    <row r="1178" spans="1:107" x14ac:dyDescent="0.2">
      <c r="A1178">
        <f>ROW(Source!A527)</f>
        <v>527</v>
      </c>
      <c r="B1178">
        <v>47641669</v>
      </c>
      <c r="C1178">
        <v>47640344</v>
      </c>
      <c r="D1178">
        <v>36882079</v>
      </c>
      <c r="E1178">
        <v>1</v>
      </c>
      <c r="F1178">
        <v>1</v>
      </c>
      <c r="G1178">
        <v>1</v>
      </c>
      <c r="H1178">
        <v>2</v>
      </c>
      <c r="I1178" t="s">
        <v>1005</v>
      </c>
      <c r="J1178" t="s">
        <v>1006</v>
      </c>
      <c r="K1178" t="s">
        <v>1007</v>
      </c>
      <c r="L1178">
        <v>1368</v>
      </c>
      <c r="N1178">
        <v>1011</v>
      </c>
      <c r="O1178" t="s">
        <v>776</v>
      </c>
      <c r="P1178" t="s">
        <v>776</v>
      </c>
      <c r="Q1178">
        <v>1</v>
      </c>
      <c r="W1178">
        <v>0</v>
      </c>
      <c r="X1178">
        <v>641541266</v>
      </c>
      <c r="Y1178">
        <v>5.7499999999999996E-2</v>
      </c>
      <c r="AA1178">
        <v>0</v>
      </c>
      <c r="AB1178">
        <v>120.24</v>
      </c>
      <c r="AC1178">
        <v>15.42</v>
      </c>
      <c r="AD1178">
        <v>0</v>
      </c>
      <c r="AE1178">
        <v>0</v>
      </c>
      <c r="AF1178">
        <v>120.24</v>
      </c>
      <c r="AG1178">
        <v>15.42</v>
      </c>
      <c r="AH1178">
        <v>0</v>
      </c>
      <c r="AI1178">
        <v>1</v>
      </c>
      <c r="AJ1178">
        <v>1</v>
      </c>
      <c r="AK1178">
        <v>1</v>
      </c>
      <c r="AL1178">
        <v>1</v>
      </c>
      <c r="AN1178">
        <v>0</v>
      </c>
      <c r="AO1178">
        <v>1</v>
      </c>
      <c r="AP1178">
        <v>1</v>
      </c>
      <c r="AQ1178">
        <v>0</v>
      </c>
      <c r="AR1178">
        <v>0</v>
      </c>
      <c r="AS1178" t="s">
        <v>3</v>
      </c>
      <c r="AT1178">
        <v>0.04</v>
      </c>
      <c r="AU1178" t="s">
        <v>348</v>
      </c>
      <c r="AV1178">
        <v>0</v>
      </c>
      <c r="AW1178">
        <v>2</v>
      </c>
      <c r="AX1178">
        <v>47640370</v>
      </c>
      <c r="AY1178">
        <v>1</v>
      </c>
      <c r="AZ1178">
        <v>0</v>
      </c>
      <c r="BA1178">
        <v>1170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Y1178*Source!I527</f>
        <v>1.9018124999999997E-2</v>
      </c>
      <c r="CY1178">
        <f t="shared" ref="CY1178:CY1184" si="244">AB1178</f>
        <v>120.24</v>
      </c>
      <c r="CZ1178">
        <f t="shared" ref="CZ1178:CZ1184" si="245">AF1178</f>
        <v>120.24</v>
      </c>
      <c r="DA1178">
        <f t="shared" ref="DA1178:DA1184" si="246">AJ1178</f>
        <v>1</v>
      </c>
      <c r="DB1178">
        <f t="shared" ref="DB1178:DB1184" si="247">ROUND(((ROUND(AT1178*CZ1178,2)*1.15)*1.25),6)</f>
        <v>6.9143749999999997</v>
      </c>
      <c r="DC1178">
        <f t="shared" ref="DC1178:DC1184" si="248">ROUND(((ROUND(AT1178*AG1178,2)*1.15)*1.25),6)</f>
        <v>0.89124999999999999</v>
      </c>
    </row>
    <row r="1179" spans="1:107" x14ac:dyDescent="0.2">
      <c r="A1179">
        <f>ROW(Source!A527)</f>
        <v>527</v>
      </c>
      <c r="B1179">
        <v>47641669</v>
      </c>
      <c r="C1179">
        <v>47640344</v>
      </c>
      <c r="D1179">
        <v>36882159</v>
      </c>
      <c r="E1179">
        <v>1</v>
      </c>
      <c r="F1179">
        <v>1</v>
      </c>
      <c r="G1179">
        <v>1</v>
      </c>
      <c r="H1179">
        <v>2</v>
      </c>
      <c r="I1179" t="s">
        <v>773</v>
      </c>
      <c r="J1179" t="s">
        <v>774</v>
      </c>
      <c r="K1179" t="s">
        <v>775</v>
      </c>
      <c r="L1179">
        <v>1368</v>
      </c>
      <c r="N1179">
        <v>1011</v>
      </c>
      <c r="O1179" t="s">
        <v>776</v>
      </c>
      <c r="P1179" t="s">
        <v>776</v>
      </c>
      <c r="Q1179">
        <v>1</v>
      </c>
      <c r="W1179">
        <v>0</v>
      </c>
      <c r="X1179">
        <v>-1718674368</v>
      </c>
      <c r="Y1179">
        <v>0.30187499999999995</v>
      </c>
      <c r="AA1179">
        <v>0</v>
      </c>
      <c r="AB1179">
        <v>111.99</v>
      </c>
      <c r="AC1179">
        <v>13.5</v>
      </c>
      <c r="AD1179">
        <v>0</v>
      </c>
      <c r="AE1179">
        <v>0</v>
      </c>
      <c r="AF1179">
        <v>111.99</v>
      </c>
      <c r="AG1179">
        <v>13.5</v>
      </c>
      <c r="AH1179">
        <v>0</v>
      </c>
      <c r="AI1179">
        <v>1</v>
      </c>
      <c r="AJ1179">
        <v>1</v>
      </c>
      <c r="AK1179">
        <v>1</v>
      </c>
      <c r="AL1179">
        <v>1</v>
      </c>
      <c r="AN1179">
        <v>0</v>
      </c>
      <c r="AO1179">
        <v>1</v>
      </c>
      <c r="AP1179">
        <v>1</v>
      </c>
      <c r="AQ1179">
        <v>0</v>
      </c>
      <c r="AR1179">
        <v>0</v>
      </c>
      <c r="AS1179" t="s">
        <v>3</v>
      </c>
      <c r="AT1179">
        <v>0.21</v>
      </c>
      <c r="AU1179" t="s">
        <v>348</v>
      </c>
      <c r="AV1179">
        <v>0</v>
      </c>
      <c r="AW1179">
        <v>2</v>
      </c>
      <c r="AX1179">
        <v>47640371</v>
      </c>
      <c r="AY1179">
        <v>1</v>
      </c>
      <c r="AZ1179">
        <v>0</v>
      </c>
      <c r="BA1179">
        <v>1171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Y1179*Source!I527</f>
        <v>9.9845156249999983E-2</v>
      </c>
      <c r="CY1179">
        <f t="shared" si="244"/>
        <v>111.99</v>
      </c>
      <c r="CZ1179">
        <f t="shared" si="245"/>
        <v>111.99</v>
      </c>
      <c r="DA1179">
        <f t="shared" si="246"/>
        <v>1</v>
      </c>
      <c r="DB1179">
        <f t="shared" si="247"/>
        <v>33.81</v>
      </c>
      <c r="DC1179">
        <f t="shared" si="248"/>
        <v>4.0824999999999996</v>
      </c>
    </row>
    <row r="1180" spans="1:107" x14ac:dyDescent="0.2">
      <c r="A1180">
        <f>ROW(Source!A527)</f>
        <v>527</v>
      </c>
      <c r="B1180">
        <v>47641669</v>
      </c>
      <c r="C1180">
        <v>47640344</v>
      </c>
      <c r="D1180">
        <v>36882173</v>
      </c>
      <c r="E1180">
        <v>1</v>
      </c>
      <c r="F1180">
        <v>1</v>
      </c>
      <c r="G1180">
        <v>1</v>
      </c>
      <c r="H1180">
        <v>2</v>
      </c>
      <c r="I1180" t="s">
        <v>1019</v>
      </c>
      <c r="J1180" t="s">
        <v>1020</v>
      </c>
      <c r="K1180" t="s">
        <v>1021</v>
      </c>
      <c r="L1180">
        <v>1368</v>
      </c>
      <c r="N1180">
        <v>1011</v>
      </c>
      <c r="O1180" t="s">
        <v>776</v>
      </c>
      <c r="P1180" t="s">
        <v>776</v>
      </c>
      <c r="Q1180">
        <v>1</v>
      </c>
      <c r="W1180">
        <v>0</v>
      </c>
      <c r="X1180">
        <v>1293516068</v>
      </c>
      <c r="Y1180">
        <v>3.3924999999999992</v>
      </c>
      <c r="AA1180">
        <v>0</v>
      </c>
      <c r="AB1180">
        <v>175.56</v>
      </c>
      <c r="AC1180">
        <v>14.4</v>
      </c>
      <c r="AD1180">
        <v>0</v>
      </c>
      <c r="AE1180">
        <v>0</v>
      </c>
      <c r="AF1180">
        <v>175.56</v>
      </c>
      <c r="AG1180">
        <v>14.4</v>
      </c>
      <c r="AH1180">
        <v>0</v>
      </c>
      <c r="AI1180">
        <v>1</v>
      </c>
      <c r="AJ1180">
        <v>1</v>
      </c>
      <c r="AK1180">
        <v>1</v>
      </c>
      <c r="AL1180">
        <v>1</v>
      </c>
      <c r="AN1180">
        <v>0</v>
      </c>
      <c r="AO1180">
        <v>1</v>
      </c>
      <c r="AP1180">
        <v>1</v>
      </c>
      <c r="AQ1180">
        <v>0</v>
      </c>
      <c r="AR1180">
        <v>0</v>
      </c>
      <c r="AS1180" t="s">
        <v>3</v>
      </c>
      <c r="AT1180">
        <v>2.36</v>
      </c>
      <c r="AU1180" t="s">
        <v>348</v>
      </c>
      <c r="AV1180">
        <v>0</v>
      </c>
      <c r="AW1180">
        <v>2</v>
      </c>
      <c r="AX1180">
        <v>47640372</v>
      </c>
      <c r="AY1180">
        <v>1</v>
      </c>
      <c r="AZ1180">
        <v>0</v>
      </c>
      <c r="BA1180">
        <v>1172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Y1180*Source!I527</f>
        <v>1.1220693749999997</v>
      </c>
      <c r="CY1180">
        <f t="shared" si="244"/>
        <v>175.56</v>
      </c>
      <c r="CZ1180">
        <f t="shared" si="245"/>
        <v>175.56</v>
      </c>
      <c r="DA1180">
        <f t="shared" si="246"/>
        <v>1</v>
      </c>
      <c r="DB1180">
        <f t="shared" si="247"/>
        <v>595.58500000000004</v>
      </c>
      <c r="DC1180">
        <f t="shared" si="248"/>
        <v>48.846249999999998</v>
      </c>
    </row>
    <row r="1181" spans="1:107" x14ac:dyDescent="0.2">
      <c r="A1181">
        <f>ROW(Source!A527)</f>
        <v>527</v>
      </c>
      <c r="B1181">
        <v>47641669</v>
      </c>
      <c r="C1181">
        <v>47640344</v>
      </c>
      <c r="D1181">
        <v>36882292</v>
      </c>
      <c r="E1181">
        <v>1</v>
      </c>
      <c r="F1181">
        <v>1</v>
      </c>
      <c r="G1181">
        <v>1</v>
      </c>
      <c r="H1181">
        <v>2</v>
      </c>
      <c r="I1181" t="s">
        <v>1022</v>
      </c>
      <c r="J1181" t="s">
        <v>1023</v>
      </c>
      <c r="K1181" t="s">
        <v>1024</v>
      </c>
      <c r="L1181">
        <v>1368</v>
      </c>
      <c r="N1181">
        <v>1011</v>
      </c>
      <c r="O1181" t="s">
        <v>776</v>
      </c>
      <c r="P1181" t="s">
        <v>776</v>
      </c>
      <c r="Q1181">
        <v>1</v>
      </c>
      <c r="W1181">
        <v>0</v>
      </c>
      <c r="X1181">
        <v>-1692889495</v>
      </c>
      <c r="Y1181">
        <v>1.4231249999999998</v>
      </c>
      <c r="AA1181">
        <v>0</v>
      </c>
      <c r="AB1181">
        <v>0.9</v>
      </c>
      <c r="AC1181">
        <v>0</v>
      </c>
      <c r="AD1181">
        <v>0</v>
      </c>
      <c r="AE1181">
        <v>0</v>
      </c>
      <c r="AF1181">
        <v>0.9</v>
      </c>
      <c r="AG1181">
        <v>0</v>
      </c>
      <c r="AH1181">
        <v>0</v>
      </c>
      <c r="AI1181">
        <v>1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1</v>
      </c>
      <c r="AQ1181">
        <v>0</v>
      </c>
      <c r="AR1181">
        <v>0</v>
      </c>
      <c r="AS1181" t="s">
        <v>3</v>
      </c>
      <c r="AT1181">
        <v>0.99</v>
      </c>
      <c r="AU1181" t="s">
        <v>348</v>
      </c>
      <c r="AV1181">
        <v>0</v>
      </c>
      <c r="AW1181">
        <v>2</v>
      </c>
      <c r="AX1181">
        <v>47640373</v>
      </c>
      <c r="AY1181">
        <v>1</v>
      </c>
      <c r="AZ1181">
        <v>0</v>
      </c>
      <c r="BA1181">
        <v>1173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Y1181*Source!I527</f>
        <v>0.47069859374999989</v>
      </c>
      <c r="CY1181">
        <f t="shared" si="244"/>
        <v>0.9</v>
      </c>
      <c r="CZ1181">
        <f t="shared" si="245"/>
        <v>0.9</v>
      </c>
      <c r="DA1181">
        <f t="shared" si="246"/>
        <v>1</v>
      </c>
      <c r="DB1181">
        <f t="shared" si="247"/>
        <v>1.2793749999999999</v>
      </c>
      <c r="DC1181">
        <f t="shared" si="248"/>
        <v>0</v>
      </c>
    </row>
    <row r="1182" spans="1:107" x14ac:dyDescent="0.2">
      <c r="A1182">
        <f>ROW(Source!A527)</f>
        <v>527</v>
      </c>
      <c r="B1182">
        <v>47641669</v>
      </c>
      <c r="C1182">
        <v>47640344</v>
      </c>
      <c r="D1182">
        <v>36883554</v>
      </c>
      <c r="E1182">
        <v>1</v>
      </c>
      <c r="F1182">
        <v>1</v>
      </c>
      <c r="G1182">
        <v>1</v>
      </c>
      <c r="H1182">
        <v>2</v>
      </c>
      <c r="I1182" t="s">
        <v>780</v>
      </c>
      <c r="J1182" t="s">
        <v>781</v>
      </c>
      <c r="K1182" t="s">
        <v>782</v>
      </c>
      <c r="L1182">
        <v>1368</v>
      </c>
      <c r="N1182">
        <v>1011</v>
      </c>
      <c r="O1182" t="s">
        <v>776</v>
      </c>
      <c r="P1182" t="s">
        <v>776</v>
      </c>
      <c r="Q1182">
        <v>1</v>
      </c>
      <c r="W1182">
        <v>0</v>
      </c>
      <c r="X1182">
        <v>1372534845</v>
      </c>
      <c r="Y1182">
        <v>0.45999999999999996</v>
      </c>
      <c r="AA1182">
        <v>0</v>
      </c>
      <c r="AB1182">
        <v>65.709999999999994</v>
      </c>
      <c r="AC1182">
        <v>11.6</v>
      </c>
      <c r="AD1182">
        <v>0</v>
      </c>
      <c r="AE1182">
        <v>0</v>
      </c>
      <c r="AF1182">
        <v>65.709999999999994</v>
      </c>
      <c r="AG1182">
        <v>11.6</v>
      </c>
      <c r="AH1182">
        <v>0</v>
      </c>
      <c r="AI1182">
        <v>1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1</v>
      </c>
      <c r="AQ1182">
        <v>0</v>
      </c>
      <c r="AR1182">
        <v>0</v>
      </c>
      <c r="AS1182" t="s">
        <v>3</v>
      </c>
      <c r="AT1182">
        <v>0.32</v>
      </c>
      <c r="AU1182" t="s">
        <v>348</v>
      </c>
      <c r="AV1182">
        <v>0</v>
      </c>
      <c r="AW1182">
        <v>2</v>
      </c>
      <c r="AX1182">
        <v>47640374</v>
      </c>
      <c r="AY1182">
        <v>1</v>
      </c>
      <c r="AZ1182">
        <v>0</v>
      </c>
      <c r="BA1182">
        <v>1174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Y1182*Source!I527</f>
        <v>0.15214499999999997</v>
      </c>
      <c r="CY1182">
        <f t="shared" si="244"/>
        <v>65.709999999999994</v>
      </c>
      <c r="CZ1182">
        <f t="shared" si="245"/>
        <v>65.709999999999994</v>
      </c>
      <c r="DA1182">
        <f t="shared" si="246"/>
        <v>1</v>
      </c>
      <c r="DB1182">
        <f t="shared" si="247"/>
        <v>30.230625</v>
      </c>
      <c r="DC1182">
        <f t="shared" si="248"/>
        <v>5.3331249999999999</v>
      </c>
    </row>
    <row r="1183" spans="1:107" x14ac:dyDescent="0.2">
      <c r="A1183">
        <f>ROW(Source!A527)</f>
        <v>527</v>
      </c>
      <c r="B1183">
        <v>47641669</v>
      </c>
      <c r="C1183">
        <v>47640344</v>
      </c>
      <c r="D1183">
        <v>36883789</v>
      </c>
      <c r="E1183">
        <v>1</v>
      </c>
      <c r="F1183">
        <v>1</v>
      </c>
      <c r="G1183">
        <v>1</v>
      </c>
      <c r="H1183">
        <v>2</v>
      </c>
      <c r="I1183" t="s">
        <v>783</v>
      </c>
      <c r="J1183" t="s">
        <v>784</v>
      </c>
      <c r="K1183" t="s">
        <v>785</v>
      </c>
      <c r="L1183">
        <v>1368</v>
      </c>
      <c r="N1183">
        <v>1011</v>
      </c>
      <c r="O1183" t="s">
        <v>776</v>
      </c>
      <c r="P1183" t="s">
        <v>776</v>
      </c>
      <c r="Q1183">
        <v>1</v>
      </c>
      <c r="W1183">
        <v>0</v>
      </c>
      <c r="X1183">
        <v>-624296059</v>
      </c>
      <c r="Y1183">
        <v>2.4149999999999996</v>
      </c>
      <c r="AA1183">
        <v>0</v>
      </c>
      <c r="AB1183">
        <v>1.2</v>
      </c>
      <c r="AC1183">
        <v>0</v>
      </c>
      <c r="AD1183">
        <v>0</v>
      </c>
      <c r="AE1183">
        <v>0</v>
      </c>
      <c r="AF1183">
        <v>1.2</v>
      </c>
      <c r="AG1183">
        <v>0</v>
      </c>
      <c r="AH1183">
        <v>0</v>
      </c>
      <c r="AI1183">
        <v>1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1</v>
      </c>
      <c r="AQ1183">
        <v>0</v>
      </c>
      <c r="AR1183">
        <v>0</v>
      </c>
      <c r="AS1183" t="s">
        <v>3</v>
      </c>
      <c r="AT1183">
        <v>1.68</v>
      </c>
      <c r="AU1183" t="s">
        <v>348</v>
      </c>
      <c r="AV1183">
        <v>0</v>
      </c>
      <c r="AW1183">
        <v>2</v>
      </c>
      <c r="AX1183">
        <v>47640375</v>
      </c>
      <c r="AY1183">
        <v>1</v>
      </c>
      <c r="AZ1183">
        <v>0</v>
      </c>
      <c r="BA1183">
        <v>1175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Y1183*Source!I527</f>
        <v>0.79876124999999987</v>
      </c>
      <c r="CY1183">
        <f t="shared" si="244"/>
        <v>1.2</v>
      </c>
      <c r="CZ1183">
        <f t="shared" si="245"/>
        <v>1.2</v>
      </c>
      <c r="DA1183">
        <f t="shared" si="246"/>
        <v>1</v>
      </c>
      <c r="DB1183">
        <f t="shared" si="247"/>
        <v>2.9037500000000001</v>
      </c>
      <c r="DC1183">
        <f t="shared" si="248"/>
        <v>0</v>
      </c>
    </row>
    <row r="1184" spans="1:107" x14ac:dyDescent="0.2">
      <c r="A1184">
        <f>ROW(Source!A527)</f>
        <v>527</v>
      </c>
      <c r="B1184">
        <v>47641669</v>
      </c>
      <c r="C1184">
        <v>47640344</v>
      </c>
      <c r="D1184">
        <v>36883836</v>
      </c>
      <c r="E1184">
        <v>1</v>
      </c>
      <c r="F1184">
        <v>1</v>
      </c>
      <c r="G1184">
        <v>1</v>
      </c>
      <c r="H1184">
        <v>2</v>
      </c>
      <c r="I1184" t="s">
        <v>786</v>
      </c>
      <c r="J1184" t="s">
        <v>787</v>
      </c>
      <c r="K1184" t="s">
        <v>788</v>
      </c>
      <c r="L1184">
        <v>1368</v>
      </c>
      <c r="N1184">
        <v>1011</v>
      </c>
      <c r="O1184" t="s">
        <v>776</v>
      </c>
      <c r="P1184" t="s">
        <v>776</v>
      </c>
      <c r="Q1184">
        <v>1</v>
      </c>
      <c r="W1184">
        <v>0</v>
      </c>
      <c r="X1184">
        <v>1061502546</v>
      </c>
      <c r="Y1184">
        <v>0.25874999999999998</v>
      </c>
      <c r="AA1184">
        <v>0</v>
      </c>
      <c r="AB1184">
        <v>12.31</v>
      </c>
      <c r="AC1184">
        <v>0</v>
      </c>
      <c r="AD1184">
        <v>0</v>
      </c>
      <c r="AE1184">
        <v>0</v>
      </c>
      <c r="AF1184">
        <v>12.31</v>
      </c>
      <c r="AG1184">
        <v>0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1</v>
      </c>
      <c r="AP1184">
        <v>1</v>
      </c>
      <c r="AQ1184">
        <v>0</v>
      </c>
      <c r="AR1184">
        <v>0</v>
      </c>
      <c r="AS1184" t="s">
        <v>3</v>
      </c>
      <c r="AT1184">
        <v>0.18</v>
      </c>
      <c r="AU1184" t="s">
        <v>348</v>
      </c>
      <c r="AV1184">
        <v>0</v>
      </c>
      <c r="AW1184">
        <v>2</v>
      </c>
      <c r="AX1184">
        <v>47640376</v>
      </c>
      <c r="AY1184">
        <v>1</v>
      </c>
      <c r="AZ1184">
        <v>0</v>
      </c>
      <c r="BA1184">
        <v>1176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Y1184*Source!I527</f>
        <v>8.5581562499999986E-2</v>
      </c>
      <c r="CY1184">
        <f t="shared" si="244"/>
        <v>12.31</v>
      </c>
      <c r="CZ1184">
        <f t="shared" si="245"/>
        <v>12.31</v>
      </c>
      <c r="DA1184">
        <f t="shared" si="246"/>
        <v>1</v>
      </c>
      <c r="DB1184">
        <f t="shared" si="247"/>
        <v>3.1912500000000001</v>
      </c>
      <c r="DC1184">
        <f t="shared" si="248"/>
        <v>0</v>
      </c>
    </row>
    <row r="1185" spans="1:107" x14ac:dyDescent="0.2">
      <c r="A1185">
        <f>ROW(Source!A527)</f>
        <v>527</v>
      </c>
      <c r="B1185">
        <v>47641669</v>
      </c>
      <c r="C1185">
        <v>47640344</v>
      </c>
      <c r="D1185">
        <v>36800159</v>
      </c>
      <c r="E1185">
        <v>1</v>
      </c>
      <c r="F1185">
        <v>1</v>
      </c>
      <c r="G1185">
        <v>1</v>
      </c>
      <c r="H1185">
        <v>3</v>
      </c>
      <c r="I1185" t="s">
        <v>789</v>
      </c>
      <c r="J1185" t="s">
        <v>790</v>
      </c>
      <c r="K1185" t="s">
        <v>791</v>
      </c>
      <c r="L1185">
        <v>1339</v>
      </c>
      <c r="N1185">
        <v>1007</v>
      </c>
      <c r="O1185" t="s">
        <v>50</v>
      </c>
      <c r="P1185" t="s">
        <v>50</v>
      </c>
      <c r="Q1185">
        <v>1</v>
      </c>
      <c r="W1185">
        <v>0</v>
      </c>
      <c r="X1185">
        <v>1262771840</v>
      </c>
      <c r="Y1185">
        <v>1.4</v>
      </c>
      <c r="AA1185">
        <v>6.22</v>
      </c>
      <c r="AB1185">
        <v>0</v>
      </c>
      <c r="AC1185">
        <v>0</v>
      </c>
      <c r="AD1185">
        <v>0</v>
      </c>
      <c r="AE1185">
        <v>6.22</v>
      </c>
      <c r="AF1185">
        <v>0</v>
      </c>
      <c r="AG1185">
        <v>0</v>
      </c>
      <c r="AH1185">
        <v>0</v>
      </c>
      <c r="AI1185">
        <v>1</v>
      </c>
      <c r="AJ1185">
        <v>1</v>
      </c>
      <c r="AK1185">
        <v>1</v>
      </c>
      <c r="AL1185">
        <v>1</v>
      </c>
      <c r="AN1185">
        <v>0</v>
      </c>
      <c r="AO1185">
        <v>1</v>
      </c>
      <c r="AP1185">
        <v>0</v>
      </c>
      <c r="AQ1185">
        <v>0</v>
      </c>
      <c r="AR1185">
        <v>0</v>
      </c>
      <c r="AS1185" t="s">
        <v>3</v>
      </c>
      <c r="AT1185">
        <v>1.4</v>
      </c>
      <c r="AU1185" t="s">
        <v>3</v>
      </c>
      <c r="AV1185">
        <v>0</v>
      </c>
      <c r="AW1185">
        <v>2</v>
      </c>
      <c r="AX1185">
        <v>47640377</v>
      </c>
      <c r="AY1185">
        <v>1</v>
      </c>
      <c r="AZ1185">
        <v>0</v>
      </c>
      <c r="BA1185">
        <v>1177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Y1185*Source!I527</f>
        <v>0.46304999999999996</v>
      </c>
      <c r="CY1185">
        <f t="shared" ref="CY1185:CY1198" si="249">AA1185</f>
        <v>6.22</v>
      </c>
      <c r="CZ1185">
        <f t="shared" ref="CZ1185:CZ1198" si="250">AE1185</f>
        <v>6.22</v>
      </c>
      <c r="DA1185">
        <f t="shared" ref="DA1185:DA1198" si="251">AI1185</f>
        <v>1</v>
      </c>
      <c r="DB1185">
        <f t="shared" ref="DB1185:DB1198" si="252">ROUND(ROUND(AT1185*CZ1185,2),6)</f>
        <v>8.7100000000000009</v>
      </c>
      <c r="DC1185">
        <f t="shared" ref="DC1185:DC1198" si="253">ROUND(ROUND(AT1185*AG1185,2),6)</f>
        <v>0</v>
      </c>
    </row>
    <row r="1186" spans="1:107" x14ac:dyDescent="0.2">
      <c r="A1186">
        <f>ROW(Source!A527)</f>
        <v>527</v>
      </c>
      <c r="B1186">
        <v>47641669</v>
      </c>
      <c r="C1186">
        <v>47640344</v>
      </c>
      <c r="D1186">
        <v>36800166</v>
      </c>
      <c r="E1186">
        <v>1</v>
      </c>
      <c r="F1186">
        <v>1</v>
      </c>
      <c r="G1186">
        <v>1</v>
      </c>
      <c r="H1186">
        <v>3</v>
      </c>
      <c r="I1186" t="s">
        <v>792</v>
      </c>
      <c r="J1186" t="s">
        <v>793</v>
      </c>
      <c r="K1186" t="s">
        <v>794</v>
      </c>
      <c r="L1186">
        <v>1346</v>
      </c>
      <c r="N1186">
        <v>1009</v>
      </c>
      <c r="O1186" t="s">
        <v>585</v>
      </c>
      <c r="P1186" t="s">
        <v>585</v>
      </c>
      <c r="Q1186">
        <v>1</v>
      </c>
      <c r="W1186">
        <v>0</v>
      </c>
      <c r="X1186">
        <v>1721895514</v>
      </c>
      <c r="Y1186">
        <v>0.42</v>
      </c>
      <c r="AA1186">
        <v>6.09</v>
      </c>
      <c r="AB1186">
        <v>0</v>
      </c>
      <c r="AC1186">
        <v>0</v>
      </c>
      <c r="AD1186">
        <v>0</v>
      </c>
      <c r="AE1186">
        <v>6.09</v>
      </c>
      <c r="AF1186">
        <v>0</v>
      </c>
      <c r="AG1186">
        <v>0</v>
      </c>
      <c r="AH1186">
        <v>0</v>
      </c>
      <c r="AI1186">
        <v>1</v>
      </c>
      <c r="AJ1186">
        <v>1</v>
      </c>
      <c r="AK1186">
        <v>1</v>
      </c>
      <c r="AL1186">
        <v>1</v>
      </c>
      <c r="AN1186">
        <v>0</v>
      </c>
      <c r="AO1186">
        <v>1</v>
      </c>
      <c r="AP1186">
        <v>0</v>
      </c>
      <c r="AQ1186">
        <v>0</v>
      </c>
      <c r="AR1186">
        <v>0</v>
      </c>
      <c r="AS1186" t="s">
        <v>3</v>
      </c>
      <c r="AT1186">
        <v>0.42</v>
      </c>
      <c r="AU1186" t="s">
        <v>3</v>
      </c>
      <c r="AV1186">
        <v>0</v>
      </c>
      <c r="AW1186">
        <v>2</v>
      </c>
      <c r="AX1186">
        <v>47640378</v>
      </c>
      <c r="AY1186">
        <v>1</v>
      </c>
      <c r="AZ1186">
        <v>0</v>
      </c>
      <c r="BA1186">
        <v>1178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Y1186*Source!I527</f>
        <v>0.13891499999999998</v>
      </c>
      <c r="CY1186">
        <f t="shared" si="249"/>
        <v>6.09</v>
      </c>
      <c r="CZ1186">
        <f t="shared" si="250"/>
        <v>6.09</v>
      </c>
      <c r="DA1186">
        <f t="shared" si="251"/>
        <v>1</v>
      </c>
      <c r="DB1186">
        <f t="shared" si="252"/>
        <v>2.56</v>
      </c>
      <c r="DC1186">
        <f t="shared" si="253"/>
        <v>0</v>
      </c>
    </row>
    <row r="1187" spans="1:107" x14ac:dyDescent="0.2">
      <c r="A1187">
        <f>ROW(Source!A527)</f>
        <v>527</v>
      </c>
      <c r="B1187">
        <v>47641669</v>
      </c>
      <c r="C1187">
        <v>47640344</v>
      </c>
      <c r="D1187">
        <v>36803256</v>
      </c>
      <c r="E1187">
        <v>1</v>
      </c>
      <c r="F1187">
        <v>1</v>
      </c>
      <c r="G1187">
        <v>1</v>
      </c>
      <c r="H1187">
        <v>3</v>
      </c>
      <c r="I1187" t="s">
        <v>990</v>
      </c>
      <c r="J1187" t="s">
        <v>991</v>
      </c>
      <c r="K1187" t="s">
        <v>992</v>
      </c>
      <c r="L1187">
        <v>1348</v>
      </c>
      <c r="N1187">
        <v>1009</v>
      </c>
      <c r="O1187" t="s">
        <v>19</v>
      </c>
      <c r="P1187" t="s">
        <v>19</v>
      </c>
      <c r="Q1187">
        <v>1000</v>
      </c>
      <c r="W1187">
        <v>0</v>
      </c>
      <c r="X1187">
        <v>-714836380</v>
      </c>
      <c r="Y1187">
        <v>6.0999999999999997E-4</v>
      </c>
      <c r="AA1187">
        <v>10315.01</v>
      </c>
      <c r="AB1187">
        <v>0</v>
      </c>
      <c r="AC1187">
        <v>0</v>
      </c>
      <c r="AD1187">
        <v>0</v>
      </c>
      <c r="AE1187">
        <v>10315.01</v>
      </c>
      <c r="AF1187">
        <v>0</v>
      </c>
      <c r="AG1187">
        <v>0</v>
      </c>
      <c r="AH1187">
        <v>0</v>
      </c>
      <c r="AI1187">
        <v>1</v>
      </c>
      <c r="AJ1187">
        <v>1</v>
      </c>
      <c r="AK1187">
        <v>1</v>
      </c>
      <c r="AL1187">
        <v>1</v>
      </c>
      <c r="AN1187">
        <v>0</v>
      </c>
      <c r="AO1187">
        <v>1</v>
      </c>
      <c r="AP1187">
        <v>0</v>
      </c>
      <c r="AQ1187">
        <v>0</v>
      </c>
      <c r="AR1187">
        <v>0</v>
      </c>
      <c r="AS1187" t="s">
        <v>3</v>
      </c>
      <c r="AT1187">
        <v>6.0999999999999997E-4</v>
      </c>
      <c r="AU1187" t="s">
        <v>3</v>
      </c>
      <c r="AV1187">
        <v>0</v>
      </c>
      <c r="AW1187">
        <v>2</v>
      </c>
      <c r="AX1187">
        <v>47640379</v>
      </c>
      <c r="AY1187">
        <v>1</v>
      </c>
      <c r="AZ1187">
        <v>0</v>
      </c>
      <c r="BA1187">
        <v>1179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Y1187*Source!I527</f>
        <v>2.0175749999999998E-4</v>
      </c>
      <c r="CY1187">
        <f t="shared" si="249"/>
        <v>10315.01</v>
      </c>
      <c r="CZ1187">
        <f t="shared" si="250"/>
        <v>10315.01</v>
      </c>
      <c r="DA1187">
        <f t="shared" si="251"/>
        <v>1</v>
      </c>
      <c r="DB1187">
        <f t="shared" si="252"/>
        <v>6.29</v>
      </c>
      <c r="DC1187">
        <f t="shared" si="253"/>
        <v>0</v>
      </c>
    </row>
    <row r="1188" spans="1:107" x14ac:dyDescent="0.2">
      <c r="A1188">
        <f>ROW(Source!A527)</f>
        <v>527</v>
      </c>
      <c r="B1188">
        <v>47641669</v>
      </c>
      <c r="C1188">
        <v>47640344</v>
      </c>
      <c r="D1188">
        <v>36804447</v>
      </c>
      <c r="E1188">
        <v>1</v>
      </c>
      <c r="F1188">
        <v>1</v>
      </c>
      <c r="G1188">
        <v>1</v>
      </c>
      <c r="H1188">
        <v>3</v>
      </c>
      <c r="I1188" t="s">
        <v>798</v>
      </c>
      <c r="J1188" t="s">
        <v>799</v>
      </c>
      <c r="K1188" t="s">
        <v>800</v>
      </c>
      <c r="L1188">
        <v>1348</v>
      </c>
      <c r="N1188">
        <v>1009</v>
      </c>
      <c r="O1188" t="s">
        <v>19</v>
      </c>
      <c r="P1188" t="s">
        <v>19</v>
      </c>
      <c r="Q1188">
        <v>1000</v>
      </c>
      <c r="W1188">
        <v>0</v>
      </c>
      <c r="X1188">
        <v>-437906794</v>
      </c>
      <c r="Y1188">
        <v>2.2000000000000001E-3</v>
      </c>
      <c r="AA1188">
        <v>9040.01</v>
      </c>
      <c r="AB1188">
        <v>0</v>
      </c>
      <c r="AC1188">
        <v>0</v>
      </c>
      <c r="AD1188">
        <v>0</v>
      </c>
      <c r="AE1188">
        <v>9040.01</v>
      </c>
      <c r="AF1188">
        <v>0</v>
      </c>
      <c r="AG1188">
        <v>0</v>
      </c>
      <c r="AH1188">
        <v>0</v>
      </c>
      <c r="AI1188">
        <v>1</v>
      </c>
      <c r="AJ1188">
        <v>1</v>
      </c>
      <c r="AK1188">
        <v>1</v>
      </c>
      <c r="AL1188">
        <v>1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 t="s">
        <v>3</v>
      </c>
      <c r="AT1188">
        <v>2.2000000000000001E-3</v>
      </c>
      <c r="AU1188" t="s">
        <v>3</v>
      </c>
      <c r="AV1188">
        <v>0</v>
      </c>
      <c r="AW1188">
        <v>2</v>
      </c>
      <c r="AX1188">
        <v>47640380</v>
      </c>
      <c r="AY1188">
        <v>1</v>
      </c>
      <c r="AZ1188">
        <v>0</v>
      </c>
      <c r="BA1188">
        <v>1180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Y1188*Source!I527</f>
        <v>7.2765000000000004E-4</v>
      </c>
      <c r="CY1188">
        <f t="shared" si="249"/>
        <v>9040.01</v>
      </c>
      <c r="CZ1188">
        <f t="shared" si="250"/>
        <v>9040.01</v>
      </c>
      <c r="DA1188">
        <f t="shared" si="251"/>
        <v>1</v>
      </c>
      <c r="DB1188">
        <f t="shared" si="252"/>
        <v>19.89</v>
      </c>
      <c r="DC1188">
        <f t="shared" si="253"/>
        <v>0</v>
      </c>
    </row>
    <row r="1189" spans="1:107" x14ac:dyDescent="0.2">
      <c r="A1189">
        <f>ROW(Source!A527)</f>
        <v>527</v>
      </c>
      <c r="B1189">
        <v>47641669</v>
      </c>
      <c r="C1189">
        <v>47640344</v>
      </c>
      <c r="D1189">
        <v>36804904</v>
      </c>
      <c r="E1189">
        <v>1</v>
      </c>
      <c r="F1189">
        <v>1</v>
      </c>
      <c r="G1189">
        <v>1</v>
      </c>
      <c r="H1189">
        <v>3</v>
      </c>
      <c r="I1189" t="s">
        <v>393</v>
      </c>
      <c r="J1189" t="s">
        <v>395</v>
      </c>
      <c r="K1189" t="s">
        <v>394</v>
      </c>
      <c r="L1189">
        <v>1355</v>
      </c>
      <c r="N1189">
        <v>1010</v>
      </c>
      <c r="O1189" t="s">
        <v>317</v>
      </c>
      <c r="P1189" t="s">
        <v>317</v>
      </c>
      <c r="Q1189">
        <v>100</v>
      </c>
      <c r="W1189">
        <v>0</v>
      </c>
      <c r="X1189">
        <v>-1303502090</v>
      </c>
      <c r="Y1189">
        <v>4.5351470000000003</v>
      </c>
      <c r="AA1189">
        <v>51.4</v>
      </c>
      <c r="AB1189">
        <v>0</v>
      </c>
      <c r="AC1189">
        <v>0</v>
      </c>
      <c r="AD1189">
        <v>0</v>
      </c>
      <c r="AE1189">
        <v>51.4</v>
      </c>
      <c r="AF1189">
        <v>0</v>
      </c>
      <c r="AG1189">
        <v>0</v>
      </c>
      <c r="AH1189">
        <v>0</v>
      </c>
      <c r="AI1189">
        <v>1</v>
      </c>
      <c r="AJ1189">
        <v>1</v>
      </c>
      <c r="AK1189">
        <v>1</v>
      </c>
      <c r="AL1189">
        <v>1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 t="s">
        <v>3</v>
      </c>
      <c r="AT1189">
        <v>4.5351470000000003</v>
      </c>
      <c r="AU1189" t="s">
        <v>3</v>
      </c>
      <c r="AV1189">
        <v>0</v>
      </c>
      <c r="AW1189">
        <v>1</v>
      </c>
      <c r="AX1189">
        <v>-1</v>
      </c>
      <c r="AY1189">
        <v>0</v>
      </c>
      <c r="AZ1189">
        <v>0</v>
      </c>
      <c r="BA1189" t="s">
        <v>3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Y1189*Source!I527</f>
        <v>1.4999998702500001</v>
      </c>
      <c r="CY1189">
        <f t="shared" si="249"/>
        <v>51.4</v>
      </c>
      <c r="CZ1189">
        <f t="shared" si="250"/>
        <v>51.4</v>
      </c>
      <c r="DA1189">
        <f t="shared" si="251"/>
        <v>1</v>
      </c>
      <c r="DB1189">
        <f t="shared" si="252"/>
        <v>233.11</v>
      </c>
      <c r="DC1189">
        <f t="shared" si="253"/>
        <v>0</v>
      </c>
    </row>
    <row r="1190" spans="1:107" x14ac:dyDescent="0.2">
      <c r="A1190">
        <f>ROW(Source!A527)</f>
        <v>527</v>
      </c>
      <c r="B1190">
        <v>47641669</v>
      </c>
      <c r="C1190">
        <v>47640344</v>
      </c>
      <c r="D1190">
        <v>36805527</v>
      </c>
      <c r="E1190">
        <v>1</v>
      </c>
      <c r="F1190">
        <v>1</v>
      </c>
      <c r="G1190">
        <v>1</v>
      </c>
      <c r="H1190">
        <v>3</v>
      </c>
      <c r="I1190" t="s">
        <v>804</v>
      </c>
      <c r="J1190" t="s">
        <v>805</v>
      </c>
      <c r="K1190" t="s">
        <v>806</v>
      </c>
      <c r="L1190">
        <v>1348</v>
      </c>
      <c r="N1190">
        <v>1009</v>
      </c>
      <c r="O1190" t="s">
        <v>19</v>
      </c>
      <c r="P1190" t="s">
        <v>19</v>
      </c>
      <c r="Q1190">
        <v>1000</v>
      </c>
      <c r="W1190">
        <v>0</v>
      </c>
      <c r="X1190">
        <v>-2116243625</v>
      </c>
      <c r="Y1190">
        <v>1.4999999999999999E-4</v>
      </c>
      <c r="AA1190">
        <v>37900</v>
      </c>
      <c r="AB1190">
        <v>0</v>
      </c>
      <c r="AC1190">
        <v>0</v>
      </c>
      <c r="AD1190">
        <v>0</v>
      </c>
      <c r="AE1190">
        <v>37900</v>
      </c>
      <c r="AF1190">
        <v>0</v>
      </c>
      <c r="AG1190">
        <v>0</v>
      </c>
      <c r="AH1190">
        <v>0</v>
      </c>
      <c r="AI1190">
        <v>1</v>
      </c>
      <c r="AJ1190">
        <v>1</v>
      </c>
      <c r="AK1190">
        <v>1</v>
      </c>
      <c r="AL1190">
        <v>1</v>
      </c>
      <c r="AN1190">
        <v>0</v>
      </c>
      <c r="AO1190">
        <v>1</v>
      </c>
      <c r="AP1190">
        <v>0</v>
      </c>
      <c r="AQ1190">
        <v>0</v>
      </c>
      <c r="AR1190">
        <v>0</v>
      </c>
      <c r="AS1190" t="s">
        <v>3</v>
      </c>
      <c r="AT1190">
        <v>1.4999999999999999E-4</v>
      </c>
      <c r="AU1190" t="s">
        <v>3</v>
      </c>
      <c r="AV1190">
        <v>0</v>
      </c>
      <c r="AW1190">
        <v>2</v>
      </c>
      <c r="AX1190">
        <v>47640381</v>
      </c>
      <c r="AY1190">
        <v>1</v>
      </c>
      <c r="AZ1190">
        <v>0</v>
      </c>
      <c r="BA1190">
        <v>1181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Y1190*Source!I527</f>
        <v>4.9612499999999993E-5</v>
      </c>
      <c r="CY1190">
        <f t="shared" si="249"/>
        <v>37900</v>
      </c>
      <c r="CZ1190">
        <f t="shared" si="250"/>
        <v>37900</v>
      </c>
      <c r="DA1190">
        <f t="shared" si="251"/>
        <v>1</v>
      </c>
      <c r="DB1190">
        <f t="shared" si="252"/>
        <v>5.69</v>
      </c>
      <c r="DC1190">
        <f t="shared" si="253"/>
        <v>0</v>
      </c>
    </row>
    <row r="1191" spans="1:107" x14ac:dyDescent="0.2">
      <c r="A1191">
        <f>ROW(Source!A527)</f>
        <v>527</v>
      </c>
      <c r="B1191">
        <v>47641669</v>
      </c>
      <c r="C1191">
        <v>47640344</v>
      </c>
      <c r="D1191">
        <v>36823258</v>
      </c>
      <c r="E1191">
        <v>1</v>
      </c>
      <c r="F1191">
        <v>1</v>
      </c>
      <c r="G1191">
        <v>1</v>
      </c>
      <c r="H1191">
        <v>3</v>
      </c>
      <c r="I1191" t="s">
        <v>1011</v>
      </c>
      <c r="J1191" t="s">
        <v>1012</v>
      </c>
      <c r="K1191" t="s">
        <v>1013</v>
      </c>
      <c r="L1191">
        <v>1348</v>
      </c>
      <c r="N1191">
        <v>1009</v>
      </c>
      <c r="O1191" t="s">
        <v>19</v>
      </c>
      <c r="P1191" t="s">
        <v>19</v>
      </c>
      <c r="Q1191">
        <v>1000</v>
      </c>
      <c r="W1191">
        <v>0</v>
      </c>
      <c r="X1191">
        <v>299819930</v>
      </c>
      <c r="Y1191">
        <v>1.0999999999999999E-2</v>
      </c>
      <c r="AA1191">
        <v>7712</v>
      </c>
      <c r="AB1191">
        <v>0</v>
      </c>
      <c r="AC1191">
        <v>0</v>
      </c>
      <c r="AD1191">
        <v>0</v>
      </c>
      <c r="AE1191">
        <v>7712</v>
      </c>
      <c r="AF1191">
        <v>0</v>
      </c>
      <c r="AG1191">
        <v>0</v>
      </c>
      <c r="AH1191">
        <v>0</v>
      </c>
      <c r="AI1191">
        <v>1</v>
      </c>
      <c r="AJ1191">
        <v>1</v>
      </c>
      <c r="AK1191">
        <v>1</v>
      </c>
      <c r="AL1191">
        <v>1</v>
      </c>
      <c r="AN1191">
        <v>0</v>
      </c>
      <c r="AO1191">
        <v>1</v>
      </c>
      <c r="AP1191">
        <v>0</v>
      </c>
      <c r="AQ1191">
        <v>0</v>
      </c>
      <c r="AR1191">
        <v>0</v>
      </c>
      <c r="AS1191" t="s">
        <v>3</v>
      </c>
      <c r="AT1191">
        <v>1.0999999999999999E-2</v>
      </c>
      <c r="AU1191" t="s">
        <v>3</v>
      </c>
      <c r="AV1191">
        <v>0</v>
      </c>
      <c r="AW1191">
        <v>2</v>
      </c>
      <c r="AX1191">
        <v>47640382</v>
      </c>
      <c r="AY1191">
        <v>1</v>
      </c>
      <c r="AZ1191">
        <v>0</v>
      </c>
      <c r="BA1191">
        <v>1182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Y1191*Source!I527</f>
        <v>3.6382499999999996E-3</v>
      </c>
      <c r="CY1191">
        <f t="shared" si="249"/>
        <v>7712</v>
      </c>
      <c r="CZ1191">
        <f t="shared" si="250"/>
        <v>7712</v>
      </c>
      <c r="DA1191">
        <f t="shared" si="251"/>
        <v>1</v>
      </c>
      <c r="DB1191">
        <f t="shared" si="252"/>
        <v>84.83</v>
      </c>
      <c r="DC1191">
        <f t="shared" si="253"/>
        <v>0</v>
      </c>
    </row>
    <row r="1192" spans="1:107" x14ac:dyDescent="0.2">
      <c r="A1192">
        <f>ROW(Source!A527)</f>
        <v>527</v>
      </c>
      <c r="B1192">
        <v>47641669</v>
      </c>
      <c r="C1192">
        <v>47640344</v>
      </c>
      <c r="D1192">
        <v>36825287</v>
      </c>
      <c r="E1192">
        <v>1</v>
      </c>
      <c r="F1192">
        <v>1</v>
      </c>
      <c r="G1192">
        <v>1</v>
      </c>
      <c r="H1192">
        <v>3</v>
      </c>
      <c r="I1192" t="s">
        <v>807</v>
      </c>
      <c r="J1192" t="s">
        <v>808</v>
      </c>
      <c r="K1192" t="s">
        <v>809</v>
      </c>
      <c r="L1192">
        <v>1302</v>
      </c>
      <c r="N1192">
        <v>1003</v>
      </c>
      <c r="O1192" t="s">
        <v>810</v>
      </c>
      <c r="P1192" t="s">
        <v>810</v>
      </c>
      <c r="Q1192">
        <v>10</v>
      </c>
      <c r="W1192">
        <v>0</v>
      </c>
      <c r="X1192">
        <v>-1640127157</v>
      </c>
      <c r="Y1192">
        <v>1.6E-2</v>
      </c>
      <c r="AA1192">
        <v>50.24</v>
      </c>
      <c r="AB1192">
        <v>0</v>
      </c>
      <c r="AC1192">
        <v>0</v>
      </c>
      <c r="AD1192">
        <v>0</v>
      </c>
      <c r="AE1192">
        <v>50.24</v>
      </c>
      <c r="AF1192">
        <v>0</v>
      </c>
      <c r="AG1192">
        <v>0</v>
      </c>
      <c r="AH1192">
        <v>0</v>
      </c>
      <c r="AI1192">
        <v>1</v>
      </c>
      <c r="AJ1192">
        <v>1</v>
      </c>
      <c r="AK1192">
        <v>1</v>
      </c>
      <c r="AL1192">
        <v>1</v>
      </c>
      <c r="AN1192">
        <v>0</v>
      </c>
      <c r="AO1192">
        <v>1</v>
      </c>
      <c r="AP1192">
        <v>0</v>
      </c>
      <c r="AQ1192">
        <v>0</v>
      </c>
      <c r="AR1192">
        <v>0</v>
      </c>
      <c r="AS1192" t="s">
        <v>3</v>
      </c>
      <c r="AT1192">
        <v>1.6E-2</v>
      </c>
      <c r="AU1192" t="s">
        <v>3</v>
      </c>
      <c r="AV1192">
        <v>0</v>
      </c>
      <c r="AW1192">
        <v>2</v>
      </c>
      <c r="AX1192">
        <v>47640384</v>
      </c>
      <c r="AY1192">
        <v>1</v>
      </c>
      <c r="AZ1192">
        <v>0</v>
      </c>
      <c r="BA1192">
        <v>1184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Y1192*Source!I527</f>
        <v>5.2919999999999998E-3</v>
      </c>
      <c r="CY1192">
        <f t="shared" si="249"/>
        <v>50.24</v>
      </c>
      <c r="CZ1192">
        <f t="shared" si="250"/>
        <v>50.24</v>
      </c>
      <c r="DA1192">
        <f t="shared" si="251"/>
        <v>1</v>
      </c>
      <c r="DB1192">
        <f t="shared" si="252"/>
        <v>0.8</v>
      </c>
      <c r="DC1192">
        <f t="shared" si="253"/>
        <v>0</v>
      </c>
    </row>
    <row r="1193" spans="1:107" x14ac:dyDescent="0.2">
      <c r="A1193">
        <f>ROW(Source!A527)</f>
        <v>527</v>
      </c>
      <c r="B1193">
        <v>47641669</v>
      </c>
      <c r="C1193">
        <v>47640344</v>
      </c>
      <c r="D1193">
        <v>36825646</v>
      </c>
      <c r="E1193">
        <v>1</v>
      </c>
      <c r="F1193">
        <v>1</v>
      </c>
      <c r="G1193">
        <v>1</v>
      </c>
      <c r="H1193">
        <v>3</v>
      </c>
      <c r="I1193" t="s">
        <v>811</v>
      </c>
      <c r="J1193" t="s">
        <v>812</v>
      </c>
      <c r="K1193" t="s">
        <v>813</v>
      </c>
      <c r="L1193">
        <v>1348</v>
      </c>
      <c r="N1193">
        <v>1009</v>
      </c>
      <c r="O1193" t="s">
        <v>19</v>
      </c>
      <c r="P1193" t="s">
        <v>19</v>
      </c>
      <c r="Q1193">
        <v>1000</v>
      </c>
      <c r="W1193">
        <v>0</v>
      </c>
      <c r="X1193">
        <v>-1396314973</v>
      </c>
      <c r="Y1193">
        <v>4.0000000000000003E-5</v>
      </c>
      <c r="AA1193">
        <v>4455.2</v>
      </c>
      <c r="AB1193">
        <v>0</v>
      </c>
      <c r="AC1193">
        <v>0</v>
      </c>
      <c r="AD1193">
        <v>0</v>
      </c>
      <c r="AE1193">
        <v>4455.2</v>
      </c>
      <c r="AF1193">
        <v>0</v>
      </c>
      <c r="AG1193">
        <v>0</v>
      </c>
      <c r="AH1193">
        <v>0</v>
      </c>
      <c r="AI1193">
        <v>1</v>
      </c>
      <c r="AJ1193">
        <v>1</v>
      </c>
      <c r="AK1193">
        <v>1</v>
      </c>
      <c r="AL1193">
        <v>1</v>
      </c>
      <c r="AN1193">
        <v>0</v>
      </c>
      <c r="AO1193">
        <v>1</v>
      </c>
      <c r="AP1193">
        <v>0</v>
      </c>
      <c r="AQ1193">
        <v>0</v>
      </c>
      <c r="AR1193">
        <v>0</v>
      </c>
      <c r="AS1193" t="s">
        <v>3</v>
      </c>
      <c r="AT1193">
        <v>4.0000000000000003E-5</v>
      </c>
      <c r="AU1193" t="s">
        <v>3</v>
      </c>
      <c r="AV1193">
        <v>0</v>
      </c>
      <c r="AW1193">
        <v>2</v>
      </c>
      <c r="AX1193">
        <v>47640385</v>
      </c>
      <c r="AY1193">
        <v>1</v>
      </c>
      <c r="AZ1193">
        <v>0</v>
      </c>
      <c r="BA1193">
        <v>1185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Y1193*Source!I527</f>
        <v>1.323E-5</v>
      </c>
      <c r="CY1193">
        <f t="shared" si="249"/>
        <v>4455.2</v>
      </c>
      <c r="CZ1193">
        <f t="shared" si="250"/>
        <v>4455.2</v>
      </c>
      <c r="DA1193">
        <f t="shared" si="251"/>
        <v>1</v>
      </c>
      <c r="DB1193">
        <f t="shared" si="252"/>
        <v>0.18</v>
      </c>
      <c r="DC1193">
        <f t="shared" si="253"/>
        <v>0</v>
      </c>
    </row>
    <row r="1194" spans="1:107" x14ac:dyDescent="0.2">
      <c r="A1194">
        <f>ROW(Source!A527)</f>
        <v>527</v>
      </c>
      <c r="B1194">
        <v>47641669</v>
      </c>
      <c r="C1194">
        <v>47640344</v>
      </c>
      <c r="D1194">
        <v>36826258</v>
      </c>
      <c r="E1194">
        <v>1</v>
      </c>
      <c r="F1194">
        <v>1</v>
      </c>
      <c r="G1194">
        <v>1</v>
      </c>
      <c r="H1194">
        <v>3</v>
      </c>
      <c r="I1194" t="s">
        <v>397</v>
      </c>
      <c r="J1194" t="s">
        <v>400</v>
      </c>
      <c r="K1194" t="s">
        <v>477</v>
      </c>
      <c r="L1194">
        <v>1327</v>
      </c>
      <c r="N1194">
        <v>1005</v>
      </c>
      <c r="O1194" t="s">
        <v>399</v>
      </c>
      <c r="P1194" t="s">
        <v>399</v>
      </c>
      <c r="Q1194">
        <v>1</v>
      </c>
      <c r="W1194">
        <v>0</v>
      </c>
      <c r="X1194">
        <v>1854162943</v>
      </c>
      <c r="Y1194">
        <v>102</v>
      </c>
      <c r="AA1194">
        <v>44.59</v>
      </c>
      <c r="AB1194">
        <v>0</v>
      </c>
      <c r="AC1194">
        <v>0</v>
      </c>
      <c r="AD1194">
        <v>0</v>
      </c>
      <c r="AE1194">
        <v>44.59</v>
      </c>
      <c r="AF1194">
        <v>0</v>
      </c>
      <c r="AG1194">
        <v>0</v>
      </c>
      <c r="AH1194">
        <v>0</v>
      </c>
      <c r="AI1194">
        <v>1</v>
      </c>
      <c r="AJ1194">
        <v>1</v>
      </c>
      <c r="AK1194">
        <v>1</v>
      </c>
      <c r="AL1194">
        <v>1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 t="s">
        <v>3</v>
      </c>
      <c r="AT1194">
        <v>102</v>
      </c>
      <c r="AU1194" t="s">
        <v>3</v>
      </c>
      <c r="AV1194">
        <v>0</v>
      </c>
      <c r="AW1194">
        <v>1</v>
      </c>
      <c r="AX1194">
        <v>-1</v>
      </c>
      <c r="AY1194">
        <v>0</v>
      </c>
      <c r="AZ1194">
        <v>0</v>
      </c>
      <c r="BA1194" t="s">
        <v>3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Y1194*Source!I527</f>
        <v>33.736499999999999</v>
      </c>
      <c r="CY1194">
        <f t="shared" si="249"/>
        <v>44.59</v>
      </c>
      <c r="CZ1194">
        <f t="shared" si="250"/>
        <v>44.59</v>
      </c>
      <c r="DA1194">
        <f t="shared" si="251"/>
        <v>1</v>
      </c>
      <c r="DB1194">
        <f t="shared" si="252"/>
        <v>4548.18</v>
      </c>
      <c r="DC1194">
        <f t="shared" si="253"/>
        <v>0</v>
      </c>
    </row>
    <row r="1195" spans="1:107" x14ac:dyDescent="0.2">
      <c r="A1195">
        <f>ROW(Source!A527)</f>
        <v>527</v>
      </c>
      <c r="B1195">
        <v>47641669</v>
      </c>
      <c r="C1195">
        <v>47640344</v>
      </c>
      <c r="D1195">
        <v>36826406</v>
      </c>
      <c r="E1195">
        <v>1</v>
      </c>
      <c r="F1195">
        <v>1</v>
      </c>
      <c r="G1195">
        <v>1</v>
      </c>
      <c r="H1195">
        <v>3</v>
      </c>
      <c r="I1195" t="s">
        <v>814</v>
      </c>
      <c r="J1195" t="s">
        <v>815</v>
      </c>
      <c r="K1195" t="s">
        <v>816</v>
      </c>
      <c r="L1195">
        <v>1348</v>
      </c>
      <c r="N1195">
        <v>1009</v>
      </c>
      <c r="O1195" t="s">
        <v>19</v>
      </c>
      <c r="P1195" t="s">
        <v>19</v>
      </c>
      <c r="Q1195">
        <v>1000</v>
      </c>
      <c r="W1195">
        <v>0</v>
      </c>
      <c r="X1195">
        <v>900832145</v>
      </c>
      <c r="Y1195">
        <v>2.97E-3</v>
      </c>
      <c r="AA1195">
        <v>4920</v>
      </c>
      <c r="AB1195">
        <v>0</v>
      </c>
      <c r="AC1195">
        <v>0</v>
      </c>
      <c r="AD1195">
        <v>0</v>
      </c>
      <c r="AE1195">
        <v>4920</v>
      </c>
      <c r="AF1195">
        <v>0</v>
      </c>
      <c r="AG1195">
        <v>0</v>
      </c>
      <c r="AH1195">
        <v>0</v>
      </c>
      <c r="AI1195">
        <v>1</v>
      </c>
      <c r="AJ1195">
        <v>1</v>
      </c>
      <c r="AK1195">
        <v>1</v>
      </c>
      <c r="AL1195">
        <v>1</v>
      </c>
      <c r="AN1195">
        <v>0</v>
      </c>
      <c r="AO1195">
        <v>1</v>
      </c>
      <c r="AP1195">
        <v>0</v>
      </c>
      <c r="AQ1195">
        <v>0</v>
      </c>
      <c r="AR1195">
        <v>0</v>
      </c>
      <c r="AS1195" t="s">
        <v>3</v>
      </c>
      <c r="AT1195">
        <v>2.97E-3</v>
      </c>
      <c r="AU1195" t="s">
        <v>3</v>
      </c>
      <c r="AV1195">
        <v>0</v>
      </c>
      <c r="AW1195">
        <v>2</v>
      </c>
      <c r="AX1195">
        <v>47640387</v>
      </c>
      <c r="AY1195">
        <v>1</v>
      </c>
      <c r="AZ1195">
        <v>0</v>
      </c>
      <c r="BA1195">
        <v>1187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Y1195*Source!I527</f>
        <v>9.8232750000000002E-4</v>
      </c>
      <c r="CY1195">
        <f t="shared" si="249"/>
        <v>4920</v>
      </c>
      <c r="CZ1195">
        <f t="shared" si="250"/>
        <v>4920</v>
      </c>
      <c r="DA1195">
        <f t="shared" si="251"/>
        <v>1</v>
      </c>
      <c r="DB1195">
        <f t="shared" si="252"/>
        <v>14.61</v>
      </c>
      <c r="DC1195">
        <f t="shared" si="253"/>
        <v>0</v>
      </c>
    </row>
    <row r="1196" spans="1:107" x14ac:dyDescent="0.2">
      <c r="A1196">
        <f>ROW(Source!A527)</f>
        <v>527</v>
      </c>
      <c r="B1196">
        <v>47641669</v>
      </c>
      <c r="C1196">
        <v>47640344</v>
      </c>
      <c r="D1196">
        <v>36830313</v>
      </c>
      <c r="E1196">
        <v>1</v>
      </c>
      <c r="F1196">
        <v>1</v>
      </c>
      <c r="G1196">
        <v>1</v>
      </c>
      <c r="H1196">
        <v>3</v>
      </c>
      <c r="I1196" t="s">
        <v>1014</v>
      </c>
      <c r="J1196" t="s">
        <v>1015</v>
      </c>
      <c r="K1196" t="s">
        <v>1016</v>
      </c>
      <c r="L1196">
        <v>1339</v>
      </c>
      <c r="N1196">
        <v>1007</v>
      </c>
      <c r="O1196" t="s">
        <v>50</v>
      </c>
      <c r="P1196" t="s">
        <v>50</v>
      </c>
      <c r="Q1196">
        <v>1</v>
      </c>
      <c r="W1196">
        <v>0</v>
      </c>
      <c r="X1196">
        <v>1283004816</v>
      </c>
      <c r="Y1196">
        <v>1.2999999999999999E-3</v>
      </c>
      <c r="AA1196">
        <v>1700</v>
      </c>
      <c r="AB1196">
        <v>0</v>
      </c>
      <c r="AC1196">
        <v>0</v>
      </c>
      <c r="AD1196">
        <v>0</v>
      </c>
      <c r="AE1196">
        <v>1700</v>
      </c>
      <c r="AF1196">
        <v>0</v>
      </c>
      <c r="AG1196">
        <v>0</v>
      </c>
      <c r="AH1196">
        <v>0</v>
      </c>
      <c r="AI1196">
        <v>1</v>
      </c>
      <c r="AJ1196">
        <v>1</v>
      </c>
      <c r="AK1196">
        <v>1</v>
      </c>
      <c r="AL1196">
        <v>1</v>
      </c>
      <c r="AN1196">
        <v>0</v>
      </c>
      <c r="AO1196">
        <v>1</v>
      </c>
      <c r="AP1196">
        <v>0</v>
      </c>
      <c r="AQ1196">
        <v>0</v>
      </c>
      <c r="AR1196">
        <v>0</v>
      </c>
      <c r="AS1196" t="s">
        <v>3</v>
      </c>
      <c r="AT1196">
        <v>1.2999999999999999E-3</v>
      </c>
      <c r="AU1196" t="s">
        <v>3</v>
      </c>
      <c r="AV1196">
        <v>0</v>
      </c>
      <c r="AW1196">
        <v>2</v>
      </c>
      <c r="AX1196">
        <v>47640388</v>
      </c>
      <c r="AY1196">
        <v>1</v>
      </c>
      <c r="AZ1196">
        <v>0</v>
      </c>
      <c r="BA1196">
        <v>1188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Y1196*Source!I527</f>
        <v>4.2997499999999998E-4</v>
      </c>
      <c r="CY1196">
        <f t="shared" si="249"/>
        <v>1700</v>
      </c>
      <c r="CZ1196">
        <f t="shared" si="250"/>
        <v>1700</v>
      </c>
      <c r="DA1196">
        <f t="shared" si="251"/>
        <v>1</v>
      </c>
      <c r="DB1196">
        <f t="shared" si="252"/>
        <v>2.21</v>
      </c>
      <c r="DC1196">
        <f t="shared" si="253"/>
        <v>0</v>
      </c>
    </row>
    <row r="1197" spans="1:107" x14ac:dyDescent="0.2">
      <c r="A1197">
        <f>ROW(Source!A527)</f>
        <v>527</v>
      </c>
      <c r="B1197">
        <v>47641669</v>
      </c>
      <c r="C1197">
        <v>47640344</v>
      </c>
      <c r="D1197">
        <v>36837948</v>
      </c>
      <c r="E1197">
        <v>1</v>
      </c>
      <c r="F1197">
        <v>1</v>
      </c>
      <c r="G1197">
        <v>1</v>
      </c>
      <c r="H1197">
        <v>3</v>
      </c>
      <c r="I1197" t="s">
        <v>817</v>
      </c>
      <c r="J1197" t="s">
        <v>818</v>
      </c>
      <c r="K1197" t="s">
        <v>819</v>
      </c>
      <c r="L1197">
        <v>1348</v>
      </c>
      <c r="N1197">
        <v>1009</v>
      </c>
      <c r="O1197" t="s">
        <v>19</v>
      </c>
      <c r="P1197" t="s">
        <v>19</v>
      </c>
      <c r="Q1197">
        <v>1000</v>
      </c>
      <c r="W1197">
        <v>0</v>
      </c>
      <c r="X1197">
        <v>-1655298345</v>
      </c>
      <c r="Y1197">
        <v>4.6999999999999999E-4</v>
      </c>
      <c r="AA1197">
        <v>15620</v>
      </c>
      <c r="AB1197">
        <v>0</v>
      </c>
      <c r="AC1197">
        <v>0</v>
      </c>
      <c r="AD1197">
        <v>0</v>
      </c>
      <c r="AE1197">
        <v>15620</v>
      </c>
      <c r="AF1197">
        <v>0</v>
      </c>
      <c r="AG1197">
        <v>0</v>
      </c>
      <c r="AH1197">
        <v>0</v>
      </c>
      <c r="AI1197">
        <v>1</v>
      </c>
      <c r="AJ1197">
        <v>1</v>
      </c>
      <c r="AK1197">
        <v>1</v>
      </c>
      <c r="AL1197">
        <v>1</v>
      </c>
      <c r="AN1197">
        <v>0</v>
      </c>
      <c r="AO1197">
        <v>1</v>
      </c>
      <c r="AP1197">
        <v>0</v>
      </c>
      <c r="AQ1197">
        <v>0</v>
      </c>
      <c r="AR1197">
        <v>0</v>
      </c>
      <c r="AS1197" t="s">
        <v>3</v>
      </c>
      <c r="AT1197">
        <v>4.6999999999999999E-4</v>
      </c>
      <c r="AU1197" t="s">
        <v>3</v>
      </c>
      <c r="AV1197">
        <v>0</v>
      </c>
      <c r="AW1197">
        <v>2</v>
      </c>
      <c r="AX1197">
        <v>47640389</v>
      </c>
      <c r="AY1197">
        <v>1</v>
      </c>
      <c r="AZ1197">
        <v>0</v>
      </c>
      <c r="BA1197">
        <v>1189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Y1197*Source!I527</f>
        <v>1.554525E-4</v>
      </c>
      <c r="CY1197">
        <f t="shared" si="249"/>
        <v>15620</v>
      </c>
      <c r="CZ1197">
        <f t="shared" si="250"/>
        <v>15620</v>
      </c>
      <c r="DA1197">
        <f t="shared" si="251"/>
        <v>1</v>
      </c>
      <c r="DB1197">
        <f t="shared" si="252"/>
        <v>7.34</v>
      </c>
      <c r="DC1197">
        <f t="shared" si="253"/>
        <v>0</v>
      </c>
    </row>
    <row r="1198" spans="1:107" x14ac:dyDescent="0.2">
      <c r="A1198">
        <f>ROW(Source!A527)</f>
        <v>527</v>
      </c>
      <c r="B1198">
        <v>47641669</v>
      </c>
      <c r="C1198">
        <v>47640344</v>
      </c>
      <c r="D1198">
        <v>36839146</v>
      </c>
      <c r="E1198">
        <v>1</v>
      </c>
      <c r="F1198">
        <v>1</v>
      </c>
      <c r="G1198">
        <v>1</v>
      </c>
      <c r="H1198">
        <v>3</v>
      </c>
      <c r="I1198" t="s">
        <v>820</v>
      </c>
      <c r="J1198" t="s">
        <v>821</v>
      </c>
      <c r="K1198" t="s">
        <v>822</v>
      </c>
      <c r="L1198">
        <v>1348</v>
      </c>
      <c r="N1198">
        <v>1009</v>
      </c>
      <c r="O1198" t="s">
        <v>19</v>
      </c>
      <c r="P1198" t="s">
        <v>19</v>
      </c>
      <c r="Q1198">
        <v>1000</v>
      </c>
      <c r="W1198">
        <v>0</v>
      </c>
      <c r="X1198">
        <v>-639604785</v>
      </c>
      <c r="Y1198">
        <v>9.0000000000000006E-5</v>
      </c>
      <c r="AA1198">
        <v>9420</v>
      </c>
      <c r="AB1198">
        <v>0</v>
      </c>
      <c r="AC1198">
        <v>0</v>
      </c>
      <c r="AD1198">
        <v>0</v>
      </c>
      <c r="AE1198">
        <v>9420</v>
      </c>
      <c r="AF1198">
        <v>0</v>
      </c>
      <c r="AG1198">
        <v>0</v>
      </c>
      <c r="AH1198">
        <v>0</v>
      </c>
      <c r="AI1198">
        <v>1</v>
      </c>
      <c r="AJ1198">
        <v>1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3</v>
      </c>
      <c r="AT1198">
        <v>9.0000000000000006E-5</v>
      </c>
      <c r="AU1198" t="s">
        <v>3</v>
      </c>
      <c r="AV1198">
        <v>0</v>
      </c>
      <c r="AW1198">
        <v>2</v>
      </c>
      <c r="AX1198">
        <v>47640390</v>
      </c>
      <c r="AY1198">
        <v>1</v>
      </c>
      <c r="AZ1198">
        <v>0</v>
      </c>
      <c r="BA1198">
        <v>1190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Y1198*Source!I527</f>
        <v>2.9767499999999999E-5</v>
      </c>
      <c r="CY1198">
        <f t="shared" si="249"/>
        <v>9420</v>
      </c>
      <c r="CZ1198">
        <f t="shared" si="250"/>
        <v>9420</v>
      </c>
      <c r="DA1198">
        <f t="shared" si="251"/>
        <v>1</v>
      </c>
      <c r="DB1198">
        <f t="shared" si="252"/>
        <v>0.85</v>
      </c>
      <c r="DC1198">
        <f t="shared" si="253"/>
        <v>0</v>
      </c>
    </row>
    <row r="1199" spans="1:107" x14ac:dyDescent="0.2">
      <c r="A1199">
        <f>ROW(Source!A532)</f>
        <v>532</v>
      </c>
      <c r="B1199">
        <v>47636896</v>
      </c>
      <c r="C1199">
        <v>47640393</v>
      </c>
      <c r="D1199">
        <v>37070164</v>
      </c>
      <c r="E1199">
        <v>1</v>
      </c>
      <c r="F1199">
        <v>1</v>
      </c>
      <c r="G1199">
        <v>1</v>
      </c>
      <c r="H1199">
        <v>1</v>
      </c>
      <c r="I1199" t="s">
        <v>1025</v>
      </c>
      <c r="J1199" t="s">
        <v>3</v>
      </c>
      <c r="K1199" t="s">
        <v>1026</v>
      </c>
      <c r="L1199">
        <v>1191</v>
      </c>
      <c r="N1199">
        <v>1013</v>
      </c>
      <c r="O1199" t="s">
        <v>770</v>
      </c>
      <c r="P1199" t="s">
        <v>770</v>
      </c>
      <c r="Q1199">
        <v>1</v>
      </c>
      <c r="W1199">
        <v>0</v>
      </c>
      <c r="X1199">
        <v>-598469600</v>
      </c>
      <c r="Y1199">
        <v>16.927999999999997</v>
      </c>
      <c r="AA1199">
        <v>0</v>
      </c>
      <c r="AB1199">
        <v>0</v>
      </c>
      <c r="AC1199">
        <v>0</v>
      </c>
      <c r="AD1199">
        <v>9.2899999999999991</v>
      </c>
      <c r="AE1199">
        <v>0</v>
      </c>
      <c r="AF1199">
        <v>0</v>
      </c>
      <c r="AG1199">
        <v>0</v>
      </c>
      <c r="AH1199">
        <v>9.2899999999999991</v>
      </c>
      <c r="AI1199">
        <v>1</v>
      </c>
      <c r="AJ1199">
        <v>1</v>
      </c>
      <c r="AK1199">
        <v>1</v>
      </c>
      <c r="AL1199">
        <v>1</v>
      </c>
      <c r="AN1199">
        <v>0</v>
      </c>
      <c r="AO1199">
        <v>1</v>
      </c>
      <c r="AP1199">
        <v>1</v>
      </c>
      <c r="AQ1199">
        <v>0</v>
      </c>
      <c r="AR1199">
        <v>0</v>
      </c>
      <c r="AS1199" t="s">
        <v>3</v>
      </c>
      <c r="AT1199">
        <v>12.8</v>
      </c>
      <c r="AU1199" t="s">
        <v>196</v>
      </c>
      <c r="AV1199">
        <v>1</v>
      </c>
      <c r="AW1199">
        <v>2</v>
      </c>
      <c r="AX1199">
        <v>47640399</v>
      </c>
      <c r="AY1199">
        <v>1</v>
      </c>
      <c r="AZ1199">
        <v>0</v>
      </c>
      <c r="BA1199">
        <v>1191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Y1199*Source!I532</f>
        <v>2.7084799999999998</v>
      </c>
      <c r="CY1199">
        <f>AD1199</f>
        <v>9.2899999999999991</v>
      </c>
      <c r="CZ1199">
        <f>AH1199</f>
        <v>9.2899999999999991</v>
      </c>
      <c r="DA1199">
        <f>AL1199</f>
        <v>1</v>
      </c>
      <c r="DB1199">
        <f>ROUND(((ROUND(AT1199*CZ1199,2)*1.15)*1.15),6)</f>
        <v>157.258475</v>
      </c>
      <c r="DC1199">
        <f>ROUND(((ROUND(AT1199*AG1199,2)*1.15)*1.15),6)</f>
        <v>0</v>
      </c>
    </row>
    <row r="1200" spans="1:107" x14ac:dyDescent="0.2">
      <c r="A1200">
        <f>ROW(Source!A532)</f>
        <v>532</v>
      </c>
      <c r="B1200">
        <v>47636896</v>
      </c>
      <c r="C1200">
        <v>47640393</v>
      </c>
      <c r="D1200">
        <v>37064876</v>
      </c>
      <c r="E1200">
        <v>1</v>
      </c>
      <c r="F1200">
        <v>1</v>
      </c>
      <c r="G1200">
        <v>1</v>
      </c>
      <c r="H1200">
        <v>1</v>
      </c>
      <c r="I1200" t="s">
        <v>771</v>
      </c>
      <c r="J1200" t="s">
        <v>3</v>
      </c>
      <c r="K1200" t="s">
        <v>772</v>
      </c>
      <c r="L1200">
        <v>1191</v>
      </c>
      <c r="N1200">
        <v>1013</v>
      </c>
      <c r="O1200" t="s">
        <v>770</v>
      </c>
      <c r="P1200" t="s">
        <v>770</v>
      </c>
      <c r="Q1200">
        <v>1</v>
      </c>
      <c r="W1200">
        <v>0</v>
      </c>
      <c r="X1200">
        <v>-1417349443</v>
      </c>
      <c r="Y1200">
        <v>0.05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1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3</v>
      </c>
      <c r="AT1200">
        <v>0.05</v>
      </c>
      <c r="AU1200" t="s">
        <v>3</v>
      </c>
      <c r="AV1200">
        <v>2</v>
      </c>
      <c r="AW1200">
        <v>2</v>
      </c>
      <c r="AX1200">
        <v>47640400</v>
      </c>
      <c r="AY1200">
        <v>1</v>
      </c>
      <c r="AZ1200">
        <v>2048</v>
      </c>
      <c r="BA1200">
        <v>1192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Y1200*Source!I532</f>
        <v>8.0000000000000002E-3</v>
      </c>
      <c r="CY1200">
        <f>AD1200</f>
        <v>0</v>
      </c>
      <c r="CZ1200">
        <f>AH1200</f>
        <v>0</v>
      </c>
      <c r="DA1200">
        <f>AL1200</f>
        <v>1</v>
      </c>
      <c r="DB1200">
        <f>ROUND(ROUND(AT1200*CZ1200,2),6)</f>
        <v>0</v>
      </c>
      <c r="DC1200">
        <f>ROUND(ROUND(AT1200*AG1200,2),6)</f>
        <v>0</v>
      </c>
    </row>
    <row r="1201" spans="1:107" x14ac:dyDescent="0.2">
      <c r="A1201">
        <f>ROW(Source!A532)</f>
        <v>532</v>
      </c>
      <c r="B1201">
        <v>47636896</v>
      </c>
      <c r="C1201">
        <v>47640393</v>
      </c>
      <c r="D1201">
        <v>36883554</v>
      </c>
      <c r="E1201">
        <v>1</v>
      </c>
      <c r="F1201">
        <v>1</v>
      </c>
      <c r="G1201">
        <v>1</v>
      </c>
      <c r="H1201">
        <v>2</v>
      </c>
      <c r="I1201" t="s">
        <v>780</v>
      </c>
      <c r="J1201" t="s">
        <v>781</v>
      </c>
      <c r="K1201" t="s">
        <v>782</v>
      </c>
      <c r="L1201">
        <v>1368</v>
      </c>
      <c r="N1201">
        <v>1011</v>
      </c>
      <c r="O1201" t="s">
        <v>776</v>
      </c>
      <c r="P1201" t="s">
        <v>776</v>
      </c>
      <c r="Q1201">
        <v>1</v>
      </c>
      <c r="W1201">
        <v>0</v>
      </c>
      <c r="X1201">
        <v>1372534845</v>
      </c>
      <c r="Y1201">
        <v>7.1874999999999994E-2</v>
      </c>
      <c r="AA1201">
        <v>0</v>
      </c>
      <c r="AB1201">
        <v>65.709999999999994</v>
      </c>
      <c r="AC1201">
        <v>11.6</v>
      </c>
      <c r="AD1201">
        <v>0</v>
      </c>
      <c r="AE1201">
        <v>0</v>
      </c>
      <c r="AF1201">
        <v>65.709999999999994</v>
      </c>
      <c r="AG1201">
        <v>11.6</v>
      </c>
      <c r="AH1201">
        <v>0</v>
      </c>
      <c r="AI1201">
        <v>1</v>
      </c>
      <c r="AJ1201">
        <v>1</v>
      </c>
      <c r="AK1201">
        <v>1</v>
      </c>
      <c r="AL1201">
        <v>1</v>
      </c>
      <c r="AN1201">
        <v>0</v>
      </c>
      <c r="AO1201">
        <v>1</v>
      </c>
      <c r="AP1201">
        <v>1</v>
      </c>
      <c r="AQ1201">
        <v>0</v>
      </c>
      <c r="AR1201">
        <v>0</v>
      </c>
      <c r="AS1201" t="s">
        <v>3</v>
      </c>
      <c r="AT1201">
        <v>0.05</v>
      </c>
      <c r="AU1201" t="s">
        <v>348</v>
      </c>
      <c r="AV1201">
        <v>0</v>
      </c>
      <c r="AW1201">
        <v>2</v>
      </c>
      <c r="AX1201">
        <v>47640401</v>
      </c>
      <c r="AY1201">
        <v>1</v>
      </c>
      <c r="AZ1201">
        <v>0</v>
      </c>
      <c r="BA1201">
        <v>1193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Y1201*Source!I532</f>
        <v>1.15E-2</v>
      </c>
      <c r="CY1201">
        <f>AB1201</f>
        <v>65.709999999999994</v>
      </c>
      <c r="CZ1201">
        <f>AF1201</f>
        <v>65.709999999999994</v>
      </c>
      <c r="DA1201">
        <f>AJ1201</f>
        <v>1</v>
      </c>
      <c r="DB1201">
        <f>ROUND(((ROUND(AT1201*CZ1201,2)*1.15)*1.25),6)</f>
        <v>4.7293750000000001</v>
      </c>
      <c r="DC1201">
        <f>ROUND(((ROUND(AT1201*AG1201,2)*1.15)*1.25),6)</f>
        <v>0.83374999999999999</v>
      </c>
    </row>
    <row r="1202" spans="1:107" x14ac:dyDescent="0.2">
      <c r="A1202">
        <f>ROW(Source!A532)</f>
        <v>532</v>
      </c>
      <c r="B1202">
        <v>47636896</v>
      </c>
      <c r="C1202">
        <v>47640393</v>
      </c>
      <c r="D1202">
        <v>36804960</v>
      </c>
      <c r="E1202">
        <v>1</v>
      </c>
      <c r="F1202">
        <v>1</v>
      </c>
      <c r="G1202">
        <v>1</v>
      </c>
      <c r="H1202">
        <v>3</v>
      </c>
      <c r="I1202" t="s">
        <v>406</v>
      </c>
      <c r="J1202" t="s">
        <v>408</v>
      </c>
      <c r="K1202" t="s">
        <v>407</v>
      </c>
      <c r="L1202">
        <v>1348</v>
      </c>
      <c r="N1202">
        <v>1009</v>
      </c>
      <c r="O1202" t="s">
        <v>19</v>
      </c>
      <c r="P1202" t="s">
        <v>19</v>
      </c>
      <c r="Q1202">
        <v>1000</v>
      </c>
      <c r="W1202">
        <v>0</v>
      </c>
      <c r="X1202">
        <v>1885511416</v>
      </c>
      <c r="Y1202">
        <v>7.5000000000000002E-4</v>
      </c>
      <c r="AA1202">
        <v>16709.810000000001</v>
      </c>
      <c r="AB1202">
        <v>0</v>
      </c>
      <c r="AC1202">
        <v>0</v>
      </c>
      <c r="AD1202">
        <v>0</v>
      </c>
      <c r="AE1202">
        <v>16709.810000000001</v>
      </c>
      <c r="AF1202">
        <v>0</v>
      </c>
      <c r="AG1202">
        <v>0</v>
      </c>
      <c r="AH1202">
        <v>0</v>
      </c>
      <c r="AI1202">
        <v>1</v>
      </c>
      <c r="AJ1202">
        <v>1</v>
      </c>
      <c r="AK1202">
        <v>1</v>
      </c>
      <c r="AL1202">
        <v>1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 t="s">
        <v>3</v>
      </c>
      <c r="AT1202">
        <v>7.5000000000000002E-4</v>
      </c>
      <c r="AU1202" t="s">
        <v>3</v>
      </c>
      <c r="AV1202">
        <v>0</v>
      </c>
      <c r="AW1202">
        <v>1</v>
      </c>
      <c r="AX1202">
        <v>-1</v>
      </c>
      <c r="AY1202">
        <v>0</v>
      </c>
      <c r="AZ1202">
        <v>0</v>
      </c>
      <c r="BA1202" t="s">
        <v>3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Y1202*Source!I532</f>
        <v>1.2E-4</v>
      </c>
      <c r="CY1202">
        <f>AA1202</f>
        <v>16709.810000000001</v>
      </c>
      <c r="CZ1202">
        <f>AE1202</f>
        <v>16709.810000000001</v>
      </c>
      <c r="DA1202">
        <f>AI1202</f>
        <v>1</v>
      </c>
      <c r="DB1202">
        <f>ROUND(ROUND(AT1202*CZ1202,2),6)</f>
        <v>12.53</v>
      </c>
      <c r="DC1202">
        <f>ROUND(ROUND(AT1202*AG1202,2),6)</f>
        <v>0</v>
      </c>
    </row>
    <row r="1203" spans="1:107" x14ac:dyDescent="0.2">
      <c r="A1203">
        <f>ROW(Source!A532)</f>
        <v>532</v>
      </c>
      <c r="B1203">
        <v>47636896</v>
      </c>
      <c r="C1203">
        <v>47640393</v>
      </c>
      <c r="D1203">
        <v>36823296</v>
      </c>
      <c r="E1203">
        <v>1</v>
      </c>
      <c r="F1203">
        <v>1</v>
      </c>
      <c r="G1203">
        <v>1</v>
      </c>
      <c r="H1203">
        <v>3</v>
      </c>
      <c r="I1203" t="s">
        <v>410</v>
      </c>
      <c r="J1203" t="s">
        <v>412</v>
      </c>
      <c r="K1203" t="s">
        <v>411</v>
      </c>
      <c r="L1203">
        <v>1348</v>
      </c>
      <c r="N1203">
        <v>1009</v>
      </c>
      <c r="O1203" t="s">
        <v>19</v>
      </c>
      <c r="P1203" t="s">
        <v>19</v>
      </c>
      <c r="Q1203">
        <v>1000</v>
      </c>
      <c r="W1203">
        <v>0</v>
      </c>
      <c r="X1203">
        <v>-811576021</v>
      </c>
      <c r="Y1203">
        <v>0.04</v>
      </c>
      <c r="AA1203">
        <v>6820</v>
      </c>
      <c r="AB1203">
        <v>0</v>
      </c>
      <c r="AC1203">
        <v>0</v>
      </c>
      <c r="AD1203">
        <v>0</v>
      </c>
      <c r="AE1203">
        <v>6820</v>
      </c>
      <c r="AF1203">
        <v>0</v>
      </c>
      <c r="AG1203">
        <v>0</v>
      </c>
      <c r="AH1203">
        <v>0</v>
      </c>
      <c r="AI1203">
        <v>1</v>
      </c>
      <c r="AJ1203">
        <v>1</v>
      </c>
      <c r="AK1203">
        <v>1</v>
      </c>
      <c r="AL1203">
        <v>1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 t="s">
        <v>3</v>
      </c>
      <c r="AT1203">
        <v>0.04</v>
      </c>
      <c r="AU1203" t="s">
        <v>3</v>
      </c>
      <c r="AV1203">
        <v>0</v>
      </c>
      <c r="AW1203">
        <v>1</v>
      </c>
      <c r="AX1203">
        <v>-1</v>
      </c>
      <c r="AY1203">
        <v>0</v>
      </c>
      <c r="AZ1203">
        <v>0</v>
      </c>
      <c r="BA1203" t="s">
        <v>3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Y1203*Source!I532</f>
        <v>6.4000000000000003E-3</v>
      </c>
      <c r="CY1203">
        <f>AA1203</f>
        <v>6820</v>
      </c>
      <c r="CZ1203">
        <f>AE1203</f>
        <v>6820</v>
      </c>
      <c r="DA1203">
        <f>AI1203</f>
        <v>1</v>
      </c>
      <c r="DB1203">
        <f>ROUND(ROUND(AT1203*CZ1203,2),6)</f>
        <v>272.8</v>
      </c>
      <c r="DC1203">
        <f>ROUND(ROUND(AT1203*AG1203,2),6)</f>
        <v>0</v>
      </c>
    </row>
    <row r="1204" spans="1:107" x14ac:dyDescent="0.2">
      <c r="A1204">
        <f>ROW(Source!A533)</f>
        <v>533</v>
      </c>
      <c r="B1204">
        <v>47641669</v>
      </c>
      <c r="C1204">
        <v>47640393</v>
      </c>
      <c r="D1204">
        <v>37070164</v>
      </c>
      <c r="E1204">
        <v>1</v>
      </c>
      <c r="F1204">
        <v>1</v>
      </c>
      <c r="G1204">
        <v>1</v>
      </c>
      <c r="H1204">
        <v>1</v>
      </c>
      <c r="I1204" t="s">
        <v>1025</v>
      </c>
      <c r="J1204" t="s">
        <v>3</v>
      </c>
      <c r="K1204" t="s">
        <v>1026</v>
      </c>
      <c r="L1204">
        <v>1191</v>
      </c>
      <c r="N1204">
        <v>1013</v>
      </c>
      <c r="O1204" t="s">
        <v>770</v>
      </c>
      <c r="P1204" t="s">
        <v>770</v>
      </c>
      <c r="Q1204">
        <v>1</v>
      </c>
      <c r="W1204">
        <v>0</v>
      </c>
      <c r="X1204">
        <v>-598469600</v>
      </c>
      <c r="Y1204">
        <v>16.927999999999997</v>
      </c>
      <c r="AA1204">
        <v>0</v>
      </c>
      <c r="AB1204">
        <v>0</v>
      </c>
      <c r="AC1204">
        <v>0</v>
      </c>
      <c r="AD1204">
        <v>9.2899999999999991</v>
      </c>
      <c r="AE1204">
        <v>0</v>
      </c>
      <c r="AF1204">
        <v>0</v>
      </c>
      <c r="AG1204">
        <v>0</v>
      </c>
      <c r="AH1204">
        <v>9.2899999999999991</v>
      </c>
      <c r="AI1204">
        <v>1</v>
      </c>
      <c r="AJ1204">
        <v>1</v>
      </c>
      <c r="AK1204">
        <v>1</v>
      </c>
      <c r="AL1204">
        <v>1</v>
      </c>
      <c r="AN1204">
        <v>0</v>
      </c>
      <c r="AO1204">
        <v>1</v>
      </c>
      <c r="AP1204">
        <v>1</v>
      </c>
      <c r="AQ1204">
        <v>0</v>
      </c>
      <c r="AR1204">
        <v>0</v>
      </c>
      <c r="AS1204" t="s">
        <v>3</v>
      </c>
      <c r="AT1204">
        <v>12.8</v>
      </c>
      <c r="AU1204" t="s">
        <v>196</v>
      </c>
      <c r="AV1204">
        <v>1</v>
      </c>
      <c r="AW1204">
        <v>2</v>
      </c>
      <c r="AX1204">
        <v>47640399</v>
      </c>
      <c r="AY1204">
        <v>1</v>
      </c>
      <c r="AZ1204">
        <v>0</v>
      </c>
      <c r="BA1204">
        <v>1197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Y1204*Source!I533</f>
        <v>2.7084799999999998</v>
      </c>
      <c r="CY1204">
        <f>AD1204</f>
        <v>9.2899999999999991</v>
      </c>
      <c r="CZ1204">
        <f>AH1204</f>
        <v>9.2899999999999991</v>
      </c>
      <c r="DA1204">
        <f>AL1204</f>
        <v>1</v>
      </c>
      <c r="DB1204">
        <f>ROUND(((ROUND(AT1204*CZ1204,2)*1.15)*1.15),6)</f>
        <v>157.258475</v>
      </c>
      <c r="DC1204">
        <f>ROUND(((ROUND(AT1204*AG1204,2)*1.15)*1.15),6)</f>
        <v>0</v>
      </c>
    </row>
    <row r="1205" spans="1:107" x14ac:dyDescent="0.2">
      <c r="A1205">
        <f>ROW(Source!A533)</f>
        <v>533</v>
      </c>
      <c r="B1205">
        <v>47641669</v>
      </c>
      <c r="C1205">
        <v>47640393</v>
      </c>
      <c r="D1205">
        <v>37064876</v>
      </c>
      <c r="E1205">
        <v>1</v>
      </c>
      <c r="F1205">
        <v>1</v>
      </c>
      <c r="G1205">
        <v>1</v>
      </c>
      <c r="H1205">
        <v>1</v>
      </c>
      <c r="I1205" t="s">
        <v>771</v>
      </c>
      <c r="J1205" t="s">
        <v>3</v>
      </c>
      <c r="K1205" t="s">
        <v>772</v>
      </c>
      <c r="L1205">
        <v>1191</v>
      </c>
      <c r="N1205">
        <v>1013</v>
      </c>
      <c r="O1205" t="s">
        <v>770</v>
      </c>
      <c r="P1205" t="s">
        <v>770</v>
      </c>
      <c r="Q1205">
        <v>1</v>
      </c>
      <c r="W1205">
        <v>0</v>
      </c>
      <c r="X1205">
        <v>-1417349443</v>
      </c>
      <c r="Y1205">
        <v>0.05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1</v>
      </c>
      <c r="AJ1205">
        <v>1</v>
      </c>
      <c r="AK1205">
        <v>1</v>
      </c>
      <c r="AL1205">
        <v>1</v>
      </c>
      <c r="AN1205">
        <v>0</v>
      </c>
      <c r="AO1205">
        <v>1</v>
      </c>
      <c r="AP1205">
        <v>0</v>
      </c>
      <c r="AQ1205">
        <v>0</v>
      </c>
      <c r="AR1205">
        <v>0</v>
      </c>
      <c r="AS1205" t="s">
        <v>3</v>
      </c>
      <c r="AT1205">
        <v>0.05</v>
      </c>
      <c r="AU1205" t="s">
        <v>3</v>
      </c>
      <c r="AV1205">
        <v>2</v>
      </c>
      <c r="AW1205">
        <v>2</v>
      </c>
      <c r="AX1205">
        <v>47640400</v>
      </c>
      <c r="AY1205">
        <v>1</v>
      </c>
      <c r="AZ1205">
        <v>2048</v>
      </c>
      <c r="BA1205">
        <v>1198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Y1205*Source!I533</f>
        <v>8.0000000000000002E-3</v>
      </c>
      <c r="CY1205">
        <f>AD1205</f>
        <v>0</v>
      </c>
      <c r="CZ1205">
        <f>AH1205</f>
        <v>0</v>
      </c>
      <c r="DA1205">
        <f>AL1205</f>
        <v>1</v>
      </c>
      <c r="DB1205">
        <f>ROUND(ROUND(AT1205*CZ1205,2),6)</f>
        <v>0</v>
      </c>
      <c r="DC1205">
        <f>ROUND(ROUND(AT1205*AG1205,2),6)</f>
        <v>0</v>
      </c>
    </row>
    <row r="1206" spans="1:107" x14ac:dyDescent="0.2">
      <c r="A1206">
        <f>ROW(Source!A533)</f>
        <v>533</v>
      </c>
      <c r="B1206">
        <v>47641669</v>
      </c>
      <c r="C1206">
        <v>47640393</v>
      </c>
      <c r="D1206">
        <v>36883554</v>
      </c>
      <c r="E1206">
        <v>1</v>
      </c>
      <c r="F1206">
        <v>1</v>
      </c>
      <c r="G1206">
        <v>1</v>
      </c>
      <c r="H1206">
        <v>2</v>
      </c>
      <c r="I1206" t="s">
        <v>780</v>
      </c>
      <c r="J1206" t="s">
        <v>781</v>
      </c>
      <c r="K1206" t="s">
        <v>782</v>
      </c>
      <c r="L1206">
        <v>1368</v>
      </c>
      <c r="N1206">
        <v>1011</v>
      </c>
      <c r="O1206" t="s">
        <v>776</v>
      </c>
      <c r="P1206" t="s">
        <v>776</v>
      </c>
      <c r="Q1206">
        <v>1</v>
      </c>
      <c r="W1206">
        <v>0</v>
      </c>
      <c r="X1206">
        <v>1372534845</v>
      </c>
      <c r="Y1206">
        <v>7.1874999999999994E-2</v>
      </c>
      <c r="AA1206">
        <v>0</v>
      </c>
      <c r="AB1206">
        <v>65.709999999999994</v>
      </c>
      <c r="AC1206">
        <v>11.6</v>
      </c>
      <c r="AD1206">
        <v>0</v>
      </c>
      <c r="AE1206">
        <v>0</v>
      </c>
      <c r="AF1206">
        <v>65.709999999999994</v>
      </c>
      <c r="AG1206">
        <v>11.6</v>
      </c>
      <c r="AH1206">
        <v>0</v>
      </c>
      <c r="AI1206">
        <v>1</v>
      </c>
      <c r="AJ1206">
        <v>1</v>
      </c>
      <c r="AK1206">
        <v>1</v>
      </c>
      <c r="AL1206">
        <v>1</v>
      </c>
      <c r="AN1206">
        <v>0</v>
      </c>
      <c r="AO1206">
        <v>1</v>
      </c>
      <c r="AP1206">
        <v>1</v>
      </c>
      <c r="AQ1206">
        <v>0</v>
      </c>
      <c r="AR1206">
        <v>0</v>
      </c>
      <c r="AS1206" t="s">
        <v>3</v>
      </c>
      <c r="AT1206">
        <v>0.05</v>
      </c>
      <c r="AU1206" t="s">
        <v>348</v>
      </c>
      <c r="AV1206">
        <v>0</v>
      </c>
      <c r="AW1206">
        <v>2</v>
      </c>
      <c r="AX1206">
        <v>47640401</v>
      </c>
      <c r="AY1206">
        <v>1</v>
      </c>
      <c r="AZ1206">
        <v>0</v>
      </c>
      <c r="BA1206">
        <v>1199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Y1206*Source!I533</f>
        <v>1.15E-2</v>
      </c>
      <c r="CY1206">
        <f>AB1206</f>
        <v>65.709999999999994</v>
      </c>
      <c r="CZ1206">
        <f>AF1206</f>
        <v>65.709999999999994</v>
      </c>
      <c r="DA1206">
        <f>AJ1206</f>
        <v>1</v>
      </c>
      <c r="DB1206">
        <f>ROUND(((ROUND(AT1206*CZ1206,2)*1.15)*1.25),6)</f>
        <v>4.7293750000000001</v>
      </c>
      <c r="DC1206">
        <f>ROUND(((ROUND(AT1206*AG1206,2)*1.15)*1.25),6)</f>
        <v>0.83374999999999999</v>
      </c>
    </row>
    <row r="1207" spans="1:107" x14ac:dyDescent="0.2">
      <c r="A1207">
        <f>ROW(Source!A533)</f>
        <v>533</v>
      </c>
      <c r="B1207">
        <v>47641669</v>
      </c>
      <c r="C1207">
        <v>47640393</v>
      </c>
      <c r="D1207">
        <v>36804960</v>
      </c>
      <c r="E1207">
        <v>1</v>
      </c>
      <c r="F1207">
        <v>1</v>
      </c>
      <c r="G1207">
        <v>1</v>
      </c>
      <c r="H1207">
        <v>3</v>
      </c>
      <c r="I1207" t="s">
        <v>406</v>
      </c>
      <c r="J1207" t="s">
        <v>408</v>
      </c>
      <c r="K1207" t="s">
        <v>407</v>
      </c>
      <c r="L1207">
        <v>1348</v>
      </c>
      <c r="N1207">
        <v>1009</v>
      </c>
      <c r="O1207" t="s">
        <v>19</v>
      </c>
      <c r="P1207" t="s">
        <v>19</v>
      </c>
      <c r="Q1207">
        <v>1000</v>
      </c>
      <c r="W1207">
        <v>0</v>
      </c>
      <c r="X1207">
        <v>1885511416</v>
      </c>
      <c r="Y1207">
        <v>7.5000000000000002E-4</v>
      </c>
      <c r="AA1207">
        <v>16709.810000000001</v>
      </c>
      <c r="AB1207">
        <v>0</v>
      </c>
      <c r="AC1207">
        <v>0</v>
      </c>
      <c r="AD1207">
        <v>0</v>
      </c>
      <c r="AE1207">
        <v>16709.810000000001</v>
      </c>
      <c r="AF1207">
        <v>0</v>
      </c>
      <c r="AG1207">
        <v>0</v>
      </c>
      <c r="AH1207">
        <v>0</v>
      </c>
      <c r="AI1207">
        <v>1</v>
      </c>
      <c r="AJ1207">
        <v>1</v>
      </c>
      <c r="AK1207">
        <v>1</v>
      </c>
      <c r="AL1207">
        <v>1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 t="s">
        <v>3</v>
      </c>
      <c r="AT1207">
        <v>7.5000000000000002E-4</v>
      </c>
      <c r="AU1207" t="s">
        <v>3</v>
      </c>
      <c r="AV1207">
        <v>0</v>
      </c>
      <c r="AW1207">
        <v>1</v>
      </c>
      <c r="AX1207">
        <v>-1</v>
      </c>
      <c r="AY1207">
        <v>0</v>
      </c>
      <c r="AZ1207">
        <v>0</v>
      </c>
      <c r="BA1207" t="s">
        <v>3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Y1207*Source!I533</f>
        <v>1.2E-4</v>
      </c>
      <c r="CY1207">
        <f>AA1207</f>
        <v>16709.810000000001</v>
      </c>
      <c r="CZ1207">
        <f>AE1207</f>
        <v>16709.810000000001</v>
      </c>
      <c r="DA1207">
        <f>AI1207</f>
        <v>1</v>
      </c>
      <c r="DB1207">
        <f t="shared" ref="DB1207:DB1224" si="254">ROUND(ROUND(AT1207*CZ1207,2),6)</f>
        <v>12.53</v>
      </c>
      <c r="DC1207">
        <f t="shared" ref="DC1207:DC1224" si="255">ROUND(ROUND(AT1207*AG1207,2),6)</f>
        <v>0</v>
      </c>
    </row>
    <row r="1208" spans="1:107" x14ac:dyDescent="0.2">
      <c r="A1208">
        <f>ROW(Source!A533)</f>
        <v>533</v>
      </c>
      <c r="B1208">
        <v>47641669</v>
      </c>
      <c r="C1208">
        <v>47640393</v>
      </c>
      <c r="D1208">
        <v>36823296</v>
      </c>
      <c r="E1208">
        <v>1</v>
      </c>
      <c r="F1208">
        <v>1</v>
      </c>
      <c r="G1208">
        <v>1</v>
      </c>
      <c r="H1208">
        <v>3</v>
      </c>
      <c r="I1208" t="s">
        <v>410</v>
      </c>
      <c r="J1208" t="s">
        <v>412</v>
      </c>
      <c r="K1208" t="s">
        <v>411</v>
      </c>
      <c r="L1208">
        <v>1348</v>
      </c>
      <c r="N1208">
        <v>1009</v>
      </c>
      <c r="O1208" t="s">
        <v>19</v>
      </c>
      <c r="P1208" t="s">
        <v>19</v>
      </c>
      <c r="Q1208">
        <v>1000</v>
      </c>
      <c r="W1208">
        <v>0</v>
      </c>
      <c r="X1208">
        <v>-811576021</v>
      </c>
      <c r="Y1208">
        <v>0.04</v>
      </c>
      <c r="AA1208">
        <v>6820</v>
      </c>
      <c r="AB1208">
        <v>0</v>
      </c>
      <c r="AC1208">
        <v>0</v>
      </c>
      <c r="AD1208">
        <v>0</v>
      </c>
      <c r="AE1208">
        <v>6820</v>
      </c>
      <c r="AF1208">
        <v>0</v>
      </c>
      <c r="AG1208">
        <v>0</v>
      </c>
      <c r="AH1208">
        <v>0</v>
      </c>
      <c r="AI1208">
        <v>1</v>
      </c>
      <c r="AJ1208">
        <v>1</v>
      </c>
      <c r="AK1208">
        <v>1</v>
      </c>
      <c r="AL1208">
        <v>1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 t="s">
        <v>3</v>
      </c>
      <c r="AT1208">
        <v>0.04</v>
      </c>
      <c r="AU1208" t="s">
        <v>3</v>
      </c>
      <c r="AV1208">
        <v>0</v>
      </c>
      <c r="AW1208">
        <v>1</v>
      </c>
      <c r="AX1208">
        <v>-1</v>
      </c>
      <c r="AY1208">
        <v>0</v>
      </c>
      <c r="AZ1208">
        <v>0</v>
      </c>
      <c r="BA1208" t="s">
        <v>3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Y1208*Source!I533</f>
        <v>6.4000000000000003E-3</v>
      </c>
      <c r="CY1208">
        <f>AA1208</f>
        <v>6820</v>
      </c>
      <c r="CZ1208">
        <f>AE1208</f>
        <v>6820</v>
      </c>
      <c r="DA1208">
        <f>AI1208</f>
        <v>1</v>
      </c>
      <c r="DB1208">
        <f t="shared" si="254"/>
        <v>272.8</v>
      </c>
      <c r="DC1208">
        <f t="shared" si="255"/>
        <v>0</v>
      </c>
    </row>
    <row r="1209" spans="1:107" x14ac:dyDescent="0.2">
      <c r="A1209">
        <f>ROW(Source!A538)</f>
        <v>538</v>
      </c>
      <c r="B1209">
        <v>47636896</v>
      </c>
      <c r="C1209">
        <v>47640407</v>
      </c>
      <c r="D1209">
        <v>37065248</v>
      </c>
      <c r="E1209">
        <v>1</v>
      </c>
      <c r="F1209">
        <v>1</v>
      </c>
      <c r="G1209">
        <v>1</v>
      </c>
      <c r="H1209">
        <v>1</v>
      </c>
      <c r="I1209" t="s">
        <v>768</v>
      </c>
      <c r="J1209" t="s">
        <v>3</v>
      </c>
      <c r="K1209" t="s">
        <v>769</v>
      </c>
      <c r="L1209">
        <v>1191</v>
      </c>
      <c r="N1209">
        <v>1013</v>
      </c>
      <c r="O1209" t="s">
        <v>770</v>
      </c>
      <c r="P1209" t="s">
        <v>770</v>
      </c>
      <c r="Q1209">
        <v>1</v>
      </c>
      <c r="W1209">
        <v>0</v>
      </c>
      <c r="X1209">
        <v>-400197608</v>
      </c>
      <c r="Y1209">
        <v>112.75</v>
      </c>
      <c r="AA1209">
        <v>0</v>
      </c>
      <c r="AB1209">
        <v>0</v>
      </c>
      <c r="AC1209">
        <v>0</v>
      </c>
      <c r="AD1209">
        <v>8.5299999999999994</v>
      </c>
      <c r="AE1209">
        <v>0</v>
      </c>
      <c r="AF1209">
        <v>0</v>
      </c>
      <c r="AG1209">
        <v>0</v>
      </c>
      <c r="AH1209">
        <v>8.5299999999999994</v>
      </c>
      <c r="AI1209">
        <v>1</v>
      </c>
      <c r="AJ1209">
        <v>1</v>
      </c>
      <c r="AK1209">
        <v>1</v>
      </c>
      <c r="AL1209">
        <v>1</v>
      </c>
      <c r="AN1209">
        <v>0</v>
      </c>
      <c r="AO1209">
        <v>1</v>
      </c>
      <c r="AP1209">
        <v>0</v>
      </c>
      <c r="AQ1209">
        <v>0</v>
      </c>
      <c r="AR1209">
        <v>0</v>
      </c>
      <c r="AS1209" t="s">
        <v>3</v>
      </c>
      <c r="AT1209">
        <v>112.75</v>
      </c>
      <c r="AU1209" t="s">
        <v>3</v>
      </c>
      <c r="AV1209">
        <v>1</v>
      </c>
      <c r="AW1209">
        <v>2</v>
      </c>
      <c r="AX1209">
        <v>47640416</v>
      </c>
      <c r="AY1209">
        <v>1</v>
      </c>
      <c r="AZ1209">
        <v>0</v>
      </c>
      <c r="BA1209">
        <v>1203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Y1209*Source!I538</f>
        <v>11.275</v>
      </c>
      <c r="CY1209">
        <f>AD1209</f>
        <v>8.5299999999999994</v>
      </c>
      <c r="CZ1209">
        <f>AH1209</f>
        <v>8.5299999999999994</v>
      </c>
      <c r="DA1209">
        <f>AL1209</f>
        <v>1</v>
      </c>
      <c r="DB1209">
        <f t="shared" si="254"/>
        <v>961.76</v>
      </c>
      <c r="DC1209">
        <f t="shared" si="255"/>
        <v>0</v>
      </c>
    </row>
    <row r="1210" spans="1:107" x14ac:dyDescent="0.2">
      <c r="A1210">
        <f>ROW(Source!A538)</f>
        <v>538</v>
      </c>
      <c r="B1210">
        <v>47636896</v>
      </c>
      <c r="C1210">
        <v>47640407</v>
      </c>
      <c r="D1210">
        <v>37064876</v>
      </c>
      <c r="E1210">
        <v>1</v>
      </c>
      <c r="F1210">
        <v>1</v>
      </c>
      <c r="G1210">
        <v>1</v>
      </c>
      <c r="H1210">
        <v>1</v>
      </c>
      <c r="I1210" t="s">
        <v>771</v>
      </c>
      <c r="J1210" t="s">
        <v>3</v>
      </c>
      <c r="K1210" t="s">
        <v>772</v>
      </c>
      <c r="L1210">
        <v>1191</v>
      </c>
      <c r="N1210">
        <v>1013</v>
      </c>
      <c r="O1210" t="s">
        <v>770</v>
      </c>
      <c r="P1210" t="s">
        <v>770</v>
      </c>
      <c r="Q1210">
        <v>1</v>
      </c>
      <c r="W1210">
        <v>0</v>
      </c>
      <c r="X1210">
        <v>-1417349443</v>
      </c>
      <c r="Y1210">
        <v>0.27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1</v>
      </c>
      <c r="AJ1210">
        <v>1</v>
      </c>
      <c r="AK1210">
        <v>1</v>
      </c>
      <c r="AL1210">
        <v>1</v>
      </c>
      <c r="AN1210">
        <v>0</v>
      </c>
      <c r="AO1210">
        <v>1</v>
      </c>
      <c r="AP1210">
        <v>0</v>
      </c>
      <c r="AQ1210">
        <v>0</v>
      </c>
      <c r="AR1210">
        <v>0</v>
      </c>
      <c r="AS1210" t="s">
        <v>3</v>
      </c>
      <c r="AT1210">
        <v>0.27</v>
      </c>
      <c r="AU1210" t="s">
        <v>3</v>
      </c>
      <c r="AV1210">
        <v>2</v>
      </c>
      <c r="AW1210">
        <v>2</v>
      </c>
      <c r="AX1210">
        <v>47640417</v>
      </c>
      <c r="AY1210">
        <v>1</v>
      </c>
      <c r="AZ1210">
        <v>0</v>
      </c>
      <c r="BA1210">
        <v>1204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Y1210*Source!I538</f>
        <v>2.7000000000000003E-2</v>
      </c>
      <c r="CY1210">
        <f>AD1210</f>
        <v>0</v>
      </c>
      <c r="CZ1210">
        <f>AH1210</f>
        <v>0</v>
      </c>
      <c r="DA1210">
        <f>AL1210</f>
        <v>1</v>
      </c>
      <c r="DB1210">
        <f t="shared" si="254"/>
        <v>0</v>
      </c>
      <c r="DC1210">
        <f t="shared" si="255"/>
        <v>0</v>
      </c>
    </row>
    <row r="1211" spans="1:107" x14ac:dyDescent="0.2">
      <c r="A1211">
        <f>ROW(Source!A538)</f>
        <v>538</v>
      </c>
      <c r="B1211">
        <v>47636896</v>
      </c>
      <c r="C1211">
        <v>47640407</v>
      </c>
      <c r="D1211">
        <v>36882057</v>
      </c>
      <c r="E1211">
        <v>1</v>
      </c>
      <c r="F1211">
        <v>1</v>
      </c>
      <c r="G1211">
        <v>1</v>
      </c>
      <c r="H1211">
        <v>2</v>
      </c>
      <c r="I1211" t="s">
        <v>825</v>
      </c>
      <c r="J1211" t="s">
        <v>826</v>
      </c>
      <c r="K1211" t="s">
        <v>827</v>
      </c>
      <c r="L1211">
        <v>1368</v>
      </c>
      <c r="N1211">
        <v>1011</v>
      </c>
      <c r="O1211" t="s">
        <v>776</v>
      </c>
      <c r="P1211" t="s">
        <v>776</v>
      </c>
      <c r="Q1211">
        <v>1</v>
      </c>
      <c r="W1211">
        <v>0</v>
      </c>
      <c r="X1211">
        <v>-1460065968</v>
      </c>
      <c r="Y1211">
        <v>0.2</v>
      </c>
      <c r="AA1211">
        <v>0</v>
      </c>
      <c r="AB1211">
        <v>86.4</v>
      </c>
      <c r="AC1211">
        <v>13.5</v>
      </c>
      <c r="AD1211">
        <v>0</v>
      </c>
      <c r="AE1211">
        <v>0</v>
      </c>
      <c r="AF1211">
        <v>86.4</v>
      </c>
      <c r="AG1211">
        <v>13.5</v>
      </c>
      <c r="AH1211">
        <v>0</v>
      </c>
      <c r="AI1211">
        <v>1</v>
      </c>
      <c r="AJ1211">
        <v>1</v>
      </c>
      <c r="AK1211">
        <v>1</v>
      </c>
      <c r="AL1211">
        <v>1</v>
      </c>
      <c r="AN1211">
        <v>0</v>
      </c>
      <c r="AO1211">
        <v>1</v>
      </c>
      <c r="AP1211">
        <v>0</v>
      </c>
      <c r="AQ1211">
        <v>0</v>
      </c>
      <c r="AR1211">
        <v>0</v>
      </c>
      <c r="AS1211" t="s">
        <v>3</v>
      </c>
      <c r="AT1211">
        <v>0.2</v>
      </c>
      <c r="AU1211" t="s">
        <v>3</v>
      </c>
      <c r="AV1211">
        <v>0</v>
      </c>
      <c r="AW1211">
        <v>2</v>
      </c>
      <c r="AX1211">
        <v>47640418</v>
      </c>
      <c r="AY1211">
        <v>1</v>
      </c>
      <c r="AZ1211">
        <v>0</v>
      </c>
      <c r="BA1211">
        <v>1205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Y1211*Source!I538</f>
        <v>2.0000000000000004E-2</v>
      </c>
      <c r="CY1211">
        <f>AB1211</f>
        <v>86.4</v>
      </c>
      <c r="CZ1211">
        <f>AF1211</f>
        <v>86.4</v>
      </c>
      <c r="DA1211">
        <f>AJ1211</f>
        <v>1</v>
      </c>
      <c r="DB1211">
        <f t="shared" si="254"/>
        <v>17.28</v>
      </c>
      <c r="DC1211">
        <f t="shared" si="255"/>
        <v>2.7</v>
      </c>
    </row>
    <row r="1212" spans="1:107" x14ac:dyDescent="0.2">
      <c r="A1212">
        <f>ROW(Source!A538)</f>
        <v>538</v>
      </c>
      <c r="B1212">
        <v>47636896</v>
      </c>
      <c r="C1212">
        <v>47640407</v>
      </c>
      <c r="D1212">
        <v>36883554</v>
      </c>
      <c r="E1212">
        <v>1</v>
      </c>
      <c r="F1212">
        <v>1</v>
      </c>
      <c r="G1212">
        <v>1</v>
      </c>
      <c r="H1212">
        <v>2</v>
      </c>
      <c r="I1212" t="s">
        <v>780</v>
      </c>
      <c r="J1212" t="s">
        <v>781</v>
      </c>
      <c r="K1212" t="s">
        <v>782</v>
      </c>
      <c r="L1212">
        <v>1368</v>
      </c>
      <c r="N1212">
        <v>1011</v>
      </c>
      <c r="O1212" t="s">
        <v>776</v>
      </c>
      <c r="P1212" t="s">
        <v>776</v>
      </c>
      <c r="Q1212">
        <v>1</v>
      </c>
      <c r="W1212">
        <v>0</v>
      </c>
      <c r="X1212">
        <v>1372534845</v>
      </c>
      <c r="Y1212">
        <v>7.0000000000000007E-2</v>
      </c>
      <c r="AA1212">
        <v>0</v>
      </c>
      <c r="AB1212">
        <v>65.709999999999994</v>
      </c>
      <c r="AC1212">
        <v>11.6</v>
      </c>
      <c r="AD1212">
        <v>0</v>
      </c>
      <c r="AE1212">
        <v>0</v>
      </c>
      <c r="AF1212">
        <v>65.709999999999994</v>
      </c>
      <c r="AG1212">
        <v>11.6</v>
      </c>
      <c r="AH1212">
        <v>0</v>
      </c>
      <c r="AI1212">
        <v>1</v>
      </c>
      <c r="AJ1212">
        <v>1</v>
      </c>
      <c r="AK1212">
        <v>1</v>
      </c>
      <c r="AL1212">
        <v>1</v>
      </c>
      <c r="AN1212">
        <v>0</v>
      </c>
      <c r="AO1212">
        <v>1</v>
      </c>
      <c r="AP1212">
        <v>0</v>
      </c>
      <c r="AQ1212">
        <v>0</v>
      </c>
      <c r="AR1212">
        <v>0</v>
      </c>
      <c r="AS1212" t="s">
        <v>3</v>
      </c>
      <c r="AT1212">
        <v>7.0000000000000007E-2</v>
      </c>
      <c r="AU1212" t="s">
        <v>3</v>
      </c>
      <c r="AV1212">
        <v>0</v>
      </c>
      <c r="AW1212">
        <v>2</v>
      </c>
      <c r="AX1212">
        <v>47640419</v>
      </c>
      <c r="AY1212">
        <v>1</v>
      </c>
      <c r="AZ1212">
        <v>0</v>
      </c>
      <c r="BA1212">
        <v>1206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Y1212*Source!I538</f>
        <v>7.000000000000001E-3</v>
      </c>
      <c r="CY1212">
        <f>AB1212</f>
        <v>65.709999999999994</v>
      </c>
      <c r="CZ1212">
        <f>AF1212</f>
        <v>65.709999999999994</v>
      </c>
      <c r="DA1212">
        <f>AJ1212</f>
        <v>1</v>
      </c>
      <c r="DB1212">
        <f t="shared" si="254"/>
        <v>4.5999999999999996</v>
      </c>
      <c r="DC1212">
        <f t="shared" si="255"/>
        <v>0.81</v>
      </c>
    </row>
    <row r="1213" spans="1:107" x14ac:dyDescent="0.2">
      <c r="A1213">
        <f>ROW(Source!A538)</f>
        <v>538</v>
      </c>
      <c r="B1213">
        <v>47636896</v>
      </c>
      <c r="C1213">
        <v>47640407</v>
      </c>
      <c r="D1213">
        <v>36804565</v>
      </c>
      <c r="E1213">
        <v>1</v>
      </c>
      <c r="F1213">
        <v>1</v>
      </c>
      <c r="G1213">
        <v>1</v>
      </c>
      <c r="H1213">
        <v>3</v>
      </c>
      <c r="I1213" t="s">
        <v>490</v>
      </c>
      <c r="J1213" t="s">
        <v>492</v>
      </c>
      <c r="K1213" t="s">
        <v>491</v>
      </c>
      <c r="L1213">
        <v>1348</v>
      </c>
      <c r="N1213">
        <v>1009</v>
      </c>
      <c r="O1213" t="s">
        <v>19</v>
      </c>
      <c r="P1213" t="s">
        <v>19</v>
      </c>
      <c r="Q1213">
        <v>1000</v>
      </c>
      <c r="W1213">
        <v>1</v>
      </c>
      <c r="X1213">
        <v>-1818623805</v>
      </c>
      <c r="Y1213">
        <v>-4.0000000000000001E-3</v>
      </c>
      <c r="AA1213">
        <v>8475</v>
      </c>
      <c r="AB1213">
        <v>0</v>
      </c>
      <c r="AC1213">
        <v>0</v>
      </c>
      <c r="AD1213">
        <v>0</v>
      </c>
      <c r="AE1213">
        <v>8475</v>
      </c>
      <c r="AF1213">
        <v>0</v>
      </c>
      <c r="AG1213">
        <v>0</v>
      </c>
      <c r="AH1213">
        <v>0</v>
      </c>
      <c r="AI1213">
        <v>1</v>
      </c>
      <c r="AJ1213">
        <v>1</v>
      </c>
      <c r="AK1213">
        <v>1</v>
      </c>
      <c r="AL1213">
        <v>1</v>
      </c>
      <c r="AN1213">
        <v>0</v>
      </c>
      <c r="AO1213">
        <v>1</v>
      </c>
      <c r="AP1213">
        <v>0</v>
      </c>
      <c r="AQ1213">
        <v>0</v>
      </c>
      <c r="AR1213">
        <v>0</v>
      </c>
      <c r="AS1213" t="s">
        <v>3</v>
      </c>
      <c r="AT1213">
        <v>-4.0000000000000001E-3</v>
      </c>
      <c r="AU1213" t="s">
        <v>3</v>
      </c>
      <c r="AV1213">
        <v>0</v>
      </c>
      <c r="AW1213">
        <v>2</v>
      </c>
      <c r="AX1213">
        <v>47640420</v>
      </c>
      <c r="AY1213">
        <v>1</v>
      </c>
      <c r="AZ1213">
        <v>6144</v>
      </c>
      <c r="BA1213">
        <v>1207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Y1213*Source!I538</f>
        <v>-4.0000000000000002E-4</v>
      </c>
      <c r="CY1213">
        <f>AA1213</f>
        <v>8475</v>
      </c>
      <c r="CZ1213">
        <f>AE1213</f>
        <v>8475</v>
      </c>
      <c r="DA1213">
        <f>AI1213</f>
        <v>1</v>
      </c>
      <c r="DB1213">
        <f t="shared" si="254"/>
        <v>-33.9</v>
      </c>
      <c r="DC1213">
        <f t="shared" si="255"/>
        <v>0</v>
      </c>
    </row>
    <row r="1214" spans="1:107" x14ac:dyDescent="0.2">
      <c r="A1214">
        <f>ROW(Source!A538)</f>
        <v>538</v>
      </c>
      <c r="B1214">
        <v>47636896</v>
      </c>
      <c r="C1214">
        <v>47640407</v>
      </c>
      <c r="D1214">
        <v>36804617</v>
      </c>
      <c r="E1214">
        <v>1</v>
      </c>
      <c r="F1214">
        <v>1</v>
      </c>
      <c r="G1214">
        <v>1</v>
      </c>
      <c r="H1214">
        <v>3</v>
      </c>
      <c r="I1214" t="s">
        <v>486</v>
      </c>
      <c r="J1214" t="s">
        <v>488</v>
      </c>
      <c r="K1214" t="s">
        <v>487</v>
      </c>
      <c r="L1214">
        <v>1355</v>
      </c>
      <c r="N1214">
        <v>1010</v>
      </c>
      <c r="O1214" t="s">
        <v>317</v>
      </c>
      <c r="P1214" t="s">
        <v>317</v>
      </c>
      <c r="Q1214">
        <v>100</v>
      </c>
      <c r="W1214">
        <v>0</v>
      </c>
      <c r="X1214">
        <v>1443844670</v>
      </c>
      <c r="Y1214">
        <v>5</v>
      </c>
      <c r="AA1214">
        <v>118</v>
      </c>
      <c r="AB1214">
        <v>0</v>
      </c>
      <c r="AC1214">
        <v>0</v>
      </c>
      <c r="AD1214">
        <v>0</v>
      </c>
      <c r="AE1214">
        <v>118</v>
      </c>
      <c r="AF1214">
        <v>0</v>
      </c>
      <c r="AG1214">
        <v>0</v>
      </c>
      <c r="AH1214">
        <v>0</v>
      </c>
      <c r="AI1214">
        <v>1</v>
      </c>
      <c r="AJ1214">
        <v>1</v>
      </c>
      <c r="AK1214">
        <v>1</v>
      </c>
      <c r="AL1214">
        <v>1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 t="s">
        <v>3</v>
      </c>
      <c r="AT1214">
        <v>5</v>
      </c>
      <c r="AU1214" t="s">
        <v>3</v>
      </c>
      <c r="AV1214">
        <v>0</v>
      </c>
      <c r="AW1214">
        <v>1</v>
      </c>
      <c r="AX1214">
        <v>-1</v>
      </c>
      <c r="AY1214">
        <v>0</v>
      </c>
      <c r="AZ1214">
        <v>0</v>
      </c>
      <c r="BA1214" t="s">
        <v>3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Y1214*Source!I538</f>
        <v>0.5</v>
      </c>
      <c r="CY1214">
        <f>AA1214</f>
        <v>118</v>
      </c>
      <c r="CZ1214">
        <f>AE1214</f>
        <v>118</v>
      </c>
      <c r="DA1214">
        <f>AI1214</f>
        <v>1</v>
      </c>
      <c r="DB1214">
        <f t="shared" si="254"/>
        <v>590</v>
      </c>
      <c r="DC1214">
        <f t="shared" si="255"/>
        <v>0</v>
      </c>
    </row>
    <row r="1215" spans="1:107" x14ac:dyDescent="0.2">
      <c r="A1215">
        <f>ROW(Source!A538)</f>
        <v>538</v>
      </c>
      <c r="B1215">
        <v>47636896</v>
      </c>
      <c r="C1215">
        <v>47640407</v>
      </c>
      <c r="D1215">
        <v>36825633</v>
      </c>
      <c r="E1215">
        <v>1</v>
      </c>
      <c r="F1215">
        <v>1</v>
      </c>
      <c r="G1215">
        <v>1</v>
      </c>
      <c r="H1215">
        <v>3</v>
      </c>
      <c r="I1215" t="s">
        <v>1041</v>
      </c>
      <c r="J1215" t="s">
        <v>1042</v>
      </c>
      <c r="K1215" t="s">
        <v>1043</v>
      </c>
      <c r="L1215">
        <v>1348</v>
      </c>
      <c r="N1215">
        <v>1009</v>
      </c>
      <c r="O1215" t="s">
        <v>19</v>
      </c>
      <c r="P1215" t="s">
        <v>19</v>
      </c>
      <c r="Q1215">
        <v>1000</v>
      </c>
      <c r="W1215">
        <v>0</v>
      </c>
      <c r="X1215">
        <v>-177380457</v>
      </c>
      <c r="Y1215">
        <v>1.2E-2</v>
      </c>
      <c r="AA1215">
        <v>8190</v>
      </c>
      <c r="AB1215">
        <v>0</v>
      </c>
      <c r="AC1215">
        <v>0</v>
      </c>
      <c r="AD1215">
        <v>0</v>
      </c>
      <c r="AE1215">
        <v>8190</v>
      </c>
      <c r="AF1215">
        <v>0</v>
      </c>
      <c r="AG1215">
        <v>0</v>
      </c>
      <c r="AH1215">
        <v>0</v>
      </c>
      <c r="AI1215">
        <v>1</v>
      </c>
      <c r="AJ1215">
        <v>1</v>
      </c>
      <c r="AK1215">
        <v>1</v>
      </c>
      <c r="AL1215">
        <v>1</v>
      </c>
      <c r="AN1215">
        <v>0</v>
      </c>
      <c r="AO1215">
        <v>1</v>
      </c>
      <c r="AP1215">
        <v>0</v>
      </c>
      <c r="AQ1215">
        <v>0</v>
      </c>
      <c r="AR1215">
        <v>0</v>
      </c>
      <c r="AS1215" t="s">
        <v>3</v>
      </c>
      <c r="AT1215">
        <v>1.2E-2</v>
      </c>
      <c r="AU1215" t="s">
        <v>3</v>
      </c>
      <c r="AV1215">
        <v>0</v>
      </c>
      <c r="AW1215">
        <v>2</v>
      </c>
      <c r="AX1215">
        <v>47640421</v>
      </c>
      <c r="AY1215">
        <v>1</v>
      </c>
      <c r="AZ1215">
        <v>0</v>
      </c>
      <c r="BA1215">
        <v>1208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Y1215*Source!I538</f>
        <v>1.2000000000000001E-3</v>
      </c>
      <c r="CY1215">
        <f>AA1215</f>
        <v>8190</v>
      </c>
      <c r="CZ1215">
        <f>AE1215</f>
        <v>8190</v>
      </c>
      <c r="DA1215">
        <f>AI1215</f>
        <v>1</v>
      </c>
      <c r="DB1215">
        <f t="shared" si="254"/>
        <v>98.28</v>
      </c>
      <c r="DC1215">
        <f t="shared" si="255"/>
        <v>0</v>
      </c>
    </row>
    <row r="1216" spans="1:107" x14ac:dyDescent="0.2">
      <c r="A1216">
        <f>ROW(Source!A538)</f>
        <v>538</v>
      </c>
      <c r="B1216">
        <v>47636896</v>
      </c>
      <c r="C1216">
        <v>47640407</v>
      </c>
      <c r="D1216">
        <v>36825880</v>
      </c>
      <c r="E1216">
        <v>1</v>
      </c>
      <c r="F1216">
        <v>1</v>
      </c>
      <c r="G1216">
        <v>1</v>
      </c>
      <c r="H1216">
        <v>3</v>
      </c>
      <c r="I1216" t="s">
        <v>1044</v>
      </c>
      <c r="J1216" t="s">
        <v>1045</v>
      </c>
      <c r="K1216" t="s">
        <v>1046</v>
      </c>
      <c r="L1216">
        <v>1348</v>
      </c>
      <c r="N1216">
        <v>1009</v>
      </c>
      <c r="O1216" t="s">
        <v>19</v>
      </c>
      <c r="P1216" t="s">
        <v>19</v>
      </c>
      <c r="Q1216">
        <v>1000</v>
      </c>
      <c r="W1216">
        <v>0</v>
      </c>
      <c r="X1216">
        <v>-272931147</v>
      </c>
      <c r="Y1216">
        <v>0.78200000000000003</v>
      </c>
      <c r="AA1216">
        <v>11200</v>
      </c>
      <c r="AB1216">
        <v>0</v>
      </c>
      <c r="AC1216">
        <v>0</v>
      </c>
      <c r="AD1216">
        <v>0</v>
      </c>
      <c r="AE1216">
        <v>11200</v>
      </c>
      <c r="AF1216">
        <v>0</v>
      </c>
      <c r="AG1216">
        <v>0</v>
      </c>
      <c r="AH1216">
        <v>0</v>
      </c>
      <c r="AI1216">
        <v>1</v>
      </c>
      <c r="AJ1216">
        <v>1</v>
      </c>
      <c r="AK1216">
        <v>1</v>
      </c>
      <c r="AL1216">
        <v>1</v>
      </c>
      <c r="AN1216">
        <v>0</v>
      </c>
      <c r="AO1216">
        <v>1</v>
      </c>
      <c r="AP1216">
        <v>0</v>
      </c>
      <c r="AQ1216">
        <v>0</v>
      </c>
      <c r="AR1216">
        <v>0</v>
      </c>
      <c r="AS1216" t="s">
        <v>3</v>
      </c>
      <c r="AT1216">
        <v>0.78200000000000003</v>
      </c>
      <c r="AU1216" t="s">
        <v>3</v>
      </c>
      <c r="AV1216">
        <v>0</v>
      </c>
      <c r="AW1216">
        <v>2</v>
      </c>
      <c r="AX1216">
        <v>47640422</v>
      </c>
      <c r="AY1216">
        <v>1</v>
      </c>
      <c r="AZ1216">
        <v>0</v>
      </c>
      <c r="BA1216">
        <v>1209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Y1216*Source!I538</f>
        <v>7.8200000000000006E-2</v>
      </c>
      <c r="CY1216">
        <f>AA1216</f>
        <v>11200</v>
      </c>
      <c r="CZ1216">
        <f>AE1216</f>
        <v>11200</v>
      </c>
      <c r="DA1216">
        <f>AI1216</f>
        <v>1</v>
      </c>
      <c r="DB1216">
        <f t="shared" si="254"/>
        <v>8758.4</v>
      </c>
      <c r="DC1216">
        <f t="shared" si="255"/>
        <v>0</v>
      </c>
    </row>
    <row r="1217" spans="1:107" x14ac:dyDescent="0.2">
      <c r="A1217">
        <f>ROW(Source!A539)</f>
        <v>539</v>
      </c>
      <c r="B1217">
        <v>47641669</v>
      </c>
      <c r="C1217">
        <v>47640407</v>
      </c>
      <c r="D1217">
        <v>37065248</v>
      </c>
      <c r="E1217">
        <v>1</v>
      </c>
      <c r="F1217">
        <v>1</v>
      </c>
      <c r="G1217">
        <v>1</v>
      </c>
      <c r="H1217">
        <v>1</v>
      </c>
      <c r="I1217" t="s">
        <v>768</v>
      </c>
      <c r="J1217" t="s">
        <v>3</v>
      </c>
      <c r="K1217" t="s">
        <v>769</v>
      </c>
      <c r="L1217">
        <v>1191</v>
      </c>
      <c r="N1217">
        <v>1013</v>
      </c>
      <c r="O1217" t="s">
        <v>770</v>
      </c>
      <c r="P1217" t="s">
        <v>770</v>
      </c>
      <c r="Q1217">
        <v>1</v>
      </c>
      <c r="W1217">
        <v>0</v>
      </c>
      <c r="X1217">
        <v>-400197608</v>
      </c>
      <c r="Y1217">
        <v>112.75</v>
      </c>
      <c r="AA1217">
        <v>0</v>
      </c>
      <c r="AB1217">
        <v>0</v>
      </c>
      <c r="AC1217">
        <v>0</v>
      </c>
      <c r="AD1217">
        <v>8.5299999999999994</v>
      </c>
      <c r="AE1217">
        <v>0</v>
      </c>
      <c r="AF1217">
        <v>0</v>
      </c>
      <c r="AG1217">
        <v>0</v>
      </c>
      <c r="AH1217">
        <v>8.5299999999999994</v>
      </c>
      <c r="AI1217">
        <v>1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0</v>
      </c>
      <c r="AQ1217">
        <v>0</v>
      </c>
      <c r="AR1217">
        <v>0</v>
      </c>
      <c r="AS1217" t="s">
        <v>3</v>
      </c>
      <c r="AT1217">
        <v>112.75</v>
      </c>
      <c r="AU1217" t="s">
        <v>3</v>
      </c>
      <c r="AV1217">
        <v>1</v>
      </c>
      <c r="AW1217">
        <v>2</v>
      </c>
      <c r="AX1217">
        <v>47640416</v>
      </c>
      <c r="AY1217">
        <v>1</v>
      </c>
      <c r="AZ1217">
        <v>0</v>
      </c>
      <c r="BA1217">
        <v>1210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Y1217*Source!I539</f>
        <v>11.275</v>
      </c>
      <c r="CY1217">
        <f>AD1217</f>
        <v>8.5299999999999994</v>
      </c>
      <c r="CZ1217">
        <f>AH1217</f>
        <v>8.5299999999999994</v>
      </c>
      <c r="DA1217">
        <f>AL1217</f>
        <v>1</v>
      </c>
      <c r="DB1217">
        <f t="shared" si="254"/>
        <v>961.76</v>
      </c>
      <c r="DC1217">
        <f t="shared" si="255"/>
        <v>0</v>
      </c>
    </row>
    <row r="1218" spans="1:107" x14ac:dyDescent="0.2">
      <c r="A1218">
        <f>ROW(Source!A539)</f>
        <v>539</v>
      </c>
      <c r="B1218">
        <v>47641669</v>
      </c>
      <c r="C1218">
        <v>47640407</v>
      </c>
      <c r="D1218">
        <v>37064876</v>
      </c>
      <c r="E1218">
        <v>1</v>
      </c>
      <c r="F1218">
        <v>1</v>
      </c>
      <c r="G1218">
        <v>1</v>
      </c>
      <c r="H1218">
        <v>1</v>
      </c>
      <c r="I1218" t="s">
        <v>771</v>
      </c>
      <c r="J1218" t="s">
        <v>3</v>
      </c>
      <c r="K1218" t="s">
        <v>772</v>
      </c>
      <c r="L1218">
        <v>1191</v>
      </c>
      <c r="N1218">
        <v>1013</v>
      </c>
      <c r="O1218" t="s">
        <v>770</v>
      </c>
      <c r="P1218" t="s">
        <v>770</v>
      </c>
      <c r="Q1218">
        <v>1</v>
      </c>
      <c r="W1218">
        <v>0</v>
      </c>
      <c r="X1218">
        <v>-1417349443</v>
      </c>
      <c r="Y1218">
        <v>0.27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1</v>
      </c>
      <c r="AJ1218">
        <v>1</v>
      </c>
      <c r="AK1218">
        <v>1</v>
      </c>
      <c r="AL1218">
        <v>1</v>
      </c>
      <c r="AN1218">
        <v>0</v>
      </c>
      <c r="AO1218">
        <v>1</v>
      </c>
      <c r="AP1218">
        <v>0</v>
      </c>
      <c r="AQ1218">
        <v>0</v>
      </c>
      <c r="AR1218">
        <v>0</v>
      </c>
      <c r="AS1218" t="s">
        <v>3</v>
      </c>
      <c r="AT1218">
        <v>0.27</v>
      </c>
      <c r="AU1218" t="s">
        <v>3</v>
      </c>
      <c r="AV1218">
        <v>2</v>
      </c>
      <c r="AW1218">
        <v>2</v>
      </c>
      <c r="AX1218">
        <v>47640417</v>
      </c>
      <c r="AY1218">
        <v>1</v>
      </c>
      <c r="AZ1218">
        <v>0</v>
      </c>
      <c r="BA1218">
        <v>1211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Y1218*Source!I539</f>
        <v>2.7000000000000003E-2</v>
      </c>
      <c r="CY1218">
        <f>AD1218</f>
        <v>0</v>
      </c>
      <c r="CZ1218">
        <f>AH1218</f>
        <v>0</v>
      </c>
      <c r="DA1218">
        <f>AL1218</f>
        <v>1</v>
      </c>
      <c r="DB1218">
        <f t="shared" si="254"/>
        <v>0</v>
      </c>
      <c r="DC1218">
        <f t="shared" si="255"/>
        <v>0</v>
      </c>
    </row>
    <row r="1219" spans="1:107" x14ac:dyDescent="0.2">
      <c r="A1219">
        <f>ROW(Source!A539)</f>
        <v>539</v>
      </c>
      <c r="B1219">
        <v>47641669</v>
      </c>
      <c r="C1219">
        <v>47640407</v>
      </c>
      <c r="D1219">
        <v>36882057</v>
      </c>
      <c r="E1219">
        <v>1</v>
      </c>
      <c r="F1219">
        <v>1</v>
      </c>
      <c r="G1219">
        <v>1</v>
      </c>
      <c r="H1219">
        <v>2</v>
      </c>
      <c r="I1219" t="s">
        <v>825</v>
      </c>
      <c r="J1219" t="s">
        <v>826</v>
      </c>
      <c r="K1219" t="s">
        <v>827</v>
      </c>
      <c r="L1219">
        <v>1368</v>
      </c>
      <c r="N1219">
        <v>1011</v>
      </c>
      <c r="O1219" t="s">
        <v>776</v>
      </c>
      <c r="P1219" t="s">
        <v>776</v>
      </c>
      <c r="Q1219">
        <v>1</v>
      </c>
      <c r="W1219">
        <v>0</v>
      </c>
      <c r="X1219">
        <v>-1460065968</v>
      </c>
      <c r="Y1219">
        <v>0.2</v>
      </c>
      <c r="AA1219">
        <v>0</v>
      </c>
      <c r="AB1219">
        <v>86.4</v>
      </c>
      <c r="AC1219">
        <v>13.5</v>
      </c>
      <c r="AD1219">
        <v>0</v>
      </c>
      <c r="AE1219">
        <v>0</v>
      </c>
      <c r="AF1219">
        <v>86.4</v>
      </c>
      <c r="AG1219">
        <v>13.5</v>
      </c>
      <c r="AH1219">
        <v>0</v>
      </c>
      <c r="AI1219">
        <v>1</v>
      </c>
      <c r="AJ1219">
        <v>1</v>
      </c>
      <c r="AK1219">
        <v>1</v>
      </c>
      <c r="AL1219">
        <v>1</v>
      </c>
      <c r="AN1219">
        <v>0</v>
      </c>
      <c r="AO1219">
        <v>1</v>
      </c>
      <c r="AP1219">
        <v>0</v>
      </c>
      <c r="AQ1219">
        <v>0</v>
      </c>
      <c r="AR1219">
        <v>0</v>
      </c>
      <c r="AS1219" t="s">
        <v>3</v>
      </c>
      <c r="AT1219">
        <v>0.2</v>
      </c>
      <c r="AU1219" t="s">
        <v>3</v>
      </c>
      <c r="AV1219">
        <v>0</v>
      </c>
      <c r="AW1219">
        <v>2</v>
      </c>
      <c r="AX1219">
        <v>47640418</v>
      </c>
      <c r="AY1219">
        <v>1</v>
      </c>
      <c r="AZ1219">
        <v>0</v>
      </c>
      <c r="BA1219">
        <v>1212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Y1219*Source!I539</f>
        <v>2.0000000000000004E-2</v>
      </c>
      <c r="CY1219">
        <f>AB1219</f>
        <v>86.4</v>
      </c>
      <c r="CZ1219">
        <f>AF1219</f>
        <v>86.4</v>
      </c>
      <c r="DA1219">
        <f>AJ1219</f>
        <v>1</v>
      </c>
      <c r="DB1219">
        <f t="shared" si="254"/>
        <v>17.28</v>
      </c>
      <c r="DC1219">
        <f t="shared" si="255"/>
        <v>2.7</v>
      </c>
    </row>
    <row r="1220" spans="1:107" x14ac:dyDescent="0.2">
      <c r="A1220">
        <f>ROW(Source!A539)</f>
        <v>539</v>
      </c>
      <c r="B1220">
        <v>47641669</v>
      </c>
      <c r="C1220">
        <v>47640407</v>
      </c>
      <c r="D1220">
        <v>36883554</v>
      </c>
      <c r="E1220">
        <v>1</v>
      </c>
      <c r="F1220">
        <v>1</v>
      </c>
      <c r="G1220">
        <v>1</v>
      </c>
      <c r="H1220">
        <v>2</v>
      </c>
      <c r="I1220" t="s">
        <v>780</v>
      </c>
      <c r="J1220" t="s">
        <v>781</v>
      </c>
      <c r="K1220" t="s">
        <v>782</v>
      </c>
      <c r="L1220">
        <v>1368</v>
      </c>
      <c r="N1220">
        <v>1011</v>
      </c>
      <c r="O1220" t="s">
        <v>776</v>
      </c>
      <c r="P1220" t="s">
        <v>776</v>
      </c>
      <c r="Q1220">
        <v>1</v>
      </c>
      <c r="W1220">
        <v>0</v>
      </c>
      <c r="X1220">
        <v>1372534845</v>
      </c>
      <c r="Y1220">
        <v>7.0000000000000007E-2</v>
      </c>
      <c r="AA1220">
        <v>0</v>
      </c>
      <c r="AB1220">
        <v>65.709999999999994</v>
      </c>
      <c r="AC1220">
        <v>11.6</v>
      </c>
      <c r="AD1220">
        <v>0</v>
      </c>
      <c r="AE1220">
        <v>0</v>
      </c>
      <c r="AF1220">
        <v>65.709999999999994</v>
      </c>
      <c r="AG1220">
        <v>11.6</v>
      </c>
      <c r="AH1220">
        <v>0</v>
      </c>
      <c r="AI1220">
        <v>1</v>
      </c>
      <c r="AJ1220">
        <v>1</v>
      </c>
      <c r="AK1220">
        <v>1</v>
      </c>
      <c r="AL1220">
        <v>1</v>
      </c>
      <c r="AN1220">
        <v>0</v>
      </c>
      <c r="AO1220">
        <v>1</v>
      </c>
      <c r="AP1220">
        <v>0</v>
      </c>
      <c r="AQ1220">
        <v>0</v>
      </c>
      <c r="AR1220">
        <v>0</v>
      </c>
      <c r="AS1220" t="s">
        <v>3</v>
      </c>
      <c r="AT1220">
        <v>7.0000000000000007E-2</v>
      </c>
      <c r="AU1220" t="s">
        <v>3</v>
      </c>
      <c r="AV1220">
        <v>0</v>
      </c>
      <c r="AW1220">
        <v>2</v>
      </c>
      <c r="AX1220">
        <v>47640419</v>
      </c>
      <c r="AY1220">
        <v>1</v>
      </c>
      <c r="AZ1220">
        <v>0</v>
      </c>
      <c r="BA1220">
        <v>1213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Y1220*Source!I539</f>
        <v>7.000000000000001E-3</v>
      </c>
      <c r="CY1220">
        <f>AB1220</f>
        <v>65.709999999999994</v>
      </c>
      <c r="CZ1220">
        <f>AF1220</f>
        <v>65.709999999999994</v>
      </c>
      <c r="DA1220">
        <f>AJ1220</f>
        <v>1</v>
      </c>
      <c r="DB1220">
        <f t="shared" si="254"/>
        <v>4.5999999999999996</v>
      </c>
      <c r="DC1220">
        <f t="shared" si="255"/>
        <v>0.81</v>
      </c>
    </row>
    <row r="1221" spans="1:107" x14ac:dyDescent="0.2">
      <c r="A1221">
        <f>ROW(Source!A539)</f>
        <v>539</v>
      </c>
      <c r="B1221">
        <v>47641669</v>
      </c>
      <c r="C1221">
        <v>47640407</v>
      </c>
      <c r="D1221">
        <v>36804565</v>
      </c>
      <c r="E1221">
        <v>1</v>
      </c>
      <c r="F1221">
        <v>1</v>
      </c>
      <c r="G1221">
        <v>1</v>
      </c>
      <c r="H1221">
        <v>3</v>
      </c>
      <c r="I1221" t="s">
        <v>490</v>
      </c>
      <c r="J1221" t="s">
        <v>492</v>
      </c>
      <c r="K1221" t="s">
        <v>491</v>
      </c>
      <c r="L1221">
        <v>1348</v>
      </c>
      <c r="N1221">
        <v>1009</v>
      </c>
      <c r="O1221" t="s">
        <v>19</v>
      </c>
      <c r="P1221" t="s">
        <v>19</v>
      </c>
      <c r="Q1221">
        <v>1000</v>
      </c>
      <c r="W1221">
        <v>1</v>
      </c>
      <c r="X1221">
        <v>-1818623805</v>
      </c>
      <c r="Y1221">
        <v>-4.0000000000000001E-3</v>
      </c>
      <c r="AA1221">
        <v>8475</v>
      </c>
      <c r="AB1221">
        <v>0</v>
      </c>
      <c r="AC1221">
        <v>0</v>
      </c>
      <c r="AD1221">
        <v>0</v>
      </c>
      <c r="AE1221">
        <v>8475</v>
      </c>
      <c r="AF1221">
        <v>0</v>
      </c>
      <c r="AG1221">
        <v>0</v>
      </c>
      <c r="AH1221">
        <v>0</v>
      </c>
      <c r="AI1221">
        <v>1</v>
      </c>
      <c r="AJ1221">
        <v>1</v>
      </c>
      <c r="AK1221">
        <v>1</v>
      </c>
      <c r="AL1221">
        <v>1</v>
      </c>
      <c r="AN1221">
        <v>0</v>
      </c>
      <c r="AO1221">
        <v>1</v>
      </c>
      <c r="AP1221">
        <v>0</v>
      </c>
      <c r="AQ1221">
        <v>0</v>
      </c>
      <c r="AR1221">
        <v>0</v>
      </c>
      <c r="AS1221" t="s">
        <v>3</v>
      </c>
      <c r="AT1221">
        <v>-4.0000000000000001E-3</v>
      </c>
      <c r="AU1221" t="s">
        <v>3</v>
      </c>
      <c r="AV1221">
        <v>0</v>
      </c>
      <c r="AW1221">
        <v>2</v>
      </c>
      <c r="AX1221">
        <v>47640420</v>
      </c>
      <c r="AY1221">
        <v>1</v>
      </c>
      <c r="AZ1221">
        <v>6144</v>
      </c>
      <c r="BA1221">
        <v>1214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Y1221*Source!I539</f>
        <v>-4.0000000000000002E-4</v>
      </c>
      <c r="CY1221">
        <f>AA1221</f>
        <v>8475</v>
      </c>
      <c r="CZ1221">
        <f>AE1221</f>
        <v>8475</v>
      </c>
      <c r="DA1221">
        <f>AI1221</f>
        <v>1</v>
      </c>
      <c r="DB1221">
        <f t="shared" si="254"/>
        <v>-33.9</v>
      </c>
      <c r="DC1221">
        <f t="shared" si="255"/>
        <v>0</v>
      </c>
    </row>
    <row r="1222" spans="1:107" x14ac:dyDescent="0.2">
      <c r="A1222">
        <f>ROW(Source!A539)</f>
        <v>539</v>
      </c>
      <c r="B1222">
        <v>47641669</v>
      </c>
      <c r="C1222">
        <v>47640407</v>
      </c>
      <c r="D1222">
        <v>36804617</v>
      </c>
      <c r="E1222">
        <v>1</v>
      </c>
      <c r="F1222">
        <v>1</v>
      </c>
      <c r="G1222">
        <v>1</v>
      </c>
      <c r="H1222">
        <v>3</v>
      </c>
      <c r="I1222" t="s">
        <v>486</v>
      </c>
      <c r="J1222" t="s">
        <v>488</v>
      </c>
      <c r="K1222" t="s">
        <v>487</v>
      </c>
      <c r="L1222">
        <v>1355</v>
      </c>
      <c r="N1222">
        <v>1010</v>
      </c>
      <c r="O1222" t="s">
        <v>317</v>
      </c>
      <c r="P1222" t="s">
        <v>317</v>
      </c>
      <c r="Q1222">
        <v>100</v>
      </c>
      <c r="W1222">
        <v>0</v>
      </c>
      <c r="X1222">
        <v>1443844670</v>
      </c>
      <c r="Y1222">
        <v>5</v>
      </c>
      <c r="AA1222">
        <v>118</v>
      </c>
      <c r="AB1222">
        <v>0</v>
      </c>
      <c r="AC1222">
        <v>0</v>
      </c>
      <c r="AD1222">
        <v>0</v>
      </c>
      <c r="AE1222">
        <v>118</v>
      </c>
      <c r="AF1222">
        <v>0</v>
      </c>
      <c r="AG1222">
        <v>0</v>
      </c>
      <c r="AH1222">
        <v>0</v>
      </c>
      <c r="AI1222">
        <v>1</v>
      </c>
      <c r="AJ1222">
        <v>1</v>
      </c>
      <c r="AK1222">
        <v>1</v>
      </c>
      <c r="AL1222">
        <v>1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 t="s">
        <v>3</v>
      </c>
      <c r="AT1222">
        <v>5</v>
      </c>
      <c r="AU1222" t="s">
        <v>3</v>
      </c>
      <c r="AV1222">
        <v>0</v>
      </c>
      <c r="AW1222">
        <v>1</v>
      </c>
      <c r="AX1222">
        <v>-1</v>
      </c>
      <c r="AY1222">
        <v>0</v>
      </c>
      <c r="AZ1222">
        <v>0</v>
      </c>
      <c r="BA1222" t="s">
        <v>3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Y1222*Source!I539</f>
        <v>0.5</v>
      </c>
      <c r="CY1222">
        <f>AA1222</f>
        <v>118</v>
      </c>
      <c r="CZ1222">
        <f>AE1222</f>
        <v>118</v>
      </c>
      <c r="DA1222">
        <f>AI1222</f>
        <v>1</v>
      </c>
      <c r="DB1222">
        <f t="shared" si="254"/>
        <v>590</v>
      </c>
      <c r="DC1222">
        <f t="shared" si="255"/>
        <v>0</v>
      </c>
    </row>
    <row r="1223" spans="1:107" x14ac:dyDescent="0.2">
      <c r="A1223">
        <f>ROW(Source!A539)</f>
        <v>539</v>
      </c>
      <c r="B1223">
        <v>47641669</v>
      </c>
      <c r="C1223">
        <v>47640407</v>
      </c>
      <c r="D1223">
        <v>36825633</v>
      </c>
      <c r="E1223">
        <v>1</v>
      </c>
      <c r="F1223">
        <v>1</v>
      </c>
      <c r="G1223">
        <v>1</v>
      </c>
      <c r="H1223">
        <v>3</v>
      </c>
      <c r="I1223" t="s">
        <v>1041</v>
      </c>
      <c r="J1223" t="s">
        <v>1042</v>
      </c>
      <c r="K1223" t="s">
        <v>1043</v>
      </c>
      <c r="L1223">
        <v>1348</v>
      </c>
      <c r="N1223">
        <v>1009</v>
      </c>
      <c r="O1223" t="s">
        <v>19</v>
      </c>
      <c r="P1223" t="s">
        <v>19</v>
      </c>
      <c r="Q1223">
        <v>1000</v>
      </c>
      <c r="W1223">
        <v>0</v>
      </c>
      <c r="X1223">
        <v>-177380457</v>
      </c>
      <c r="Y1223">
        <v>1.2E-2</v>
      </c>
      <c r="AA1223">
        <v>8190</v>
      </c>
      <c r="AB1223">
        <v>0</v>
      </c>
      <c r="AC1223">
        <v>0</v>
      </c>
      <c r="AD1223">
        <v>0</v>
      </c>
      <c r="AE1223">
        <v>8190</v>
      </c>
      <c r="AF1223">
        <v>0</v>
      </c>
      <c r="AG1223">
        <v>0</v>
      </c>
      <c r="AH1223">
        <v>0</v>
      </c>
      <c r="AI1223">
        <v>1</v>
      </c>
      <c r="AJ1223">
        <v>1</v>
      </c>
      <c r="AK1223">
        <v>1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3</v>
      </c>
      <c r="AT1223">
        <v>1.2E-2</v>
      </c>
      <c r="AU1223" t="s">
        <v>3</v>
      </c>
      <c r="AV1223">
        <v>0</v>
      </c>
      <c r="AW1223">
        <v>2</v>
      </c>
      <c r="AX1223">
        <v>47640421</v>
      </c>
      <c r="AY1223">
        <v>1</v>
      </c>
      <c r="AZ1223">
        <v>0</v>
      </c>
      <c r="BA1223">
        <v>1215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Y1223*Source!I539</f>
        <v>1.2000000000000001E-3</v>
      </c>
      <c r="CY1223">
        <f>AA1223</f>
        <v>8190</v>
      </c>
      <c r="CZ1223">
        <f>AE1223</f>
        <v>8190</v>
      </c>
      <c r="DA1223">
        <f>AI1223</f>
        <v>1</v>
      </c>
      <c r="DB1223">
        <f t="shared" si="254"/>
        <v>98.28</v>
      </c>
      <c r="DC1223">
        <f t="shared" si="255"/>
        <v>0</v>
      </c>
    </row>
    <row r="1224" spans="1:107" x14ac:dyDescent="0.2">
      <c r="A1224">
        <f>ROW(Source!A539)</f>
        <v>539</v>
      </c>
      <c r="B1224">
        <v>47641669</v>
      </c>
      <c r="C1224">
        <v>47640407</v>
      </c>
      <c r="D1224">
        <v>36825880</v>
      </c>
      <c r="E1224">
        <v>1</v>
      </c>
      <c r="F1224">
        <v>1</v>
      </c>
      <c r="G1224">
        <v>1</v>
      </c>
      <c r="H1224">
        <v>3</v>
      </c>
      <c r="I1224" t="s">
        <v>1044</v>
      </c>
      <c r="J1224" t="s">
        <v>1045</v>
      </c>
      <c r="K1224" t="s">
        <v>1046</v>
      </c>
      <c r="L1224">
        <v>1348</v>
      </c>
      <c r="N1224">
        <v>1009</v>
      </c>
      <c r="O1224" t="s">
        <v>19</v>
      </c>
      <c r="P1224" t="s">
        <v>19</v>
      </c>
      <c r="Q1224">
        <v>1000</v>
      </c>
      <c r="W1224">
        <v>0</v>
      </c>
      <c r="X1224">
        <v>-272931147</v>
      </c>
      <c r="Y1224">
        <v>0.78200000000000003</v>
      </c>
      <c r="AA1224">
        <v>11200</v>
      </c>
      <c r="AB1224">
        <v>0</v>
      </c>
      <c r="AC1224">
        <v>0</v>
      </c>
      <c r="AD1224">
        <v>0</v>
      </c>
      <c r="AE1224">
        <v>11200</v>
      </c>
      <c r="AF1224">
        <v>0</v>
      </c>
      <c r="AG1224">
        <v>0</v>
      </c>
      <c r="AH1224">
        <v>0</v>
      </c>
      <c r="AI1224">
        <v>1</v>
      </c>
      <c r="AJ1224">
        <v>1</v>
      </c>
      <c r="AK1224">
        <v>1</v>
      </c>
      <c r="AL1224">
        <v>1</v>
      </c>
      <c r="AN1224">
        <v>0</v>
      </c>
      <c r="AO1224">
        <v>1</v>
      </c>
      <c r="AP1224">
        <v>0</v>
      </c>
      <c r="AQ1224">
        <v>0</v>
      </c>
      <c r="AR1224">
        <v>0</v>
      </c>
      <c r="AS1224" t="s">
        <v>3</v>
      </c>
      <c r="AT1224">
        <v>0.78200000000000003</v>
      </c>
      <c r="AU1224" t="s">
        <v>3</v>
      </c>
      <c r="AV1224">
        <v>0</v>
      </c>
      <c r="AW1224">
        <v>2</v>
      </c>
      <c r="AX1224">
        <v>47640422</v>
      </c>
      <c r="AY1224">
        <v>1</v>
      </c>
      <c r="AZ1224">
        <v>0</v>
      </c>
      <c r="BA1224">
        <v>1216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Y1224*Source!I539</f>
        <v>7.8200000000000006E-2</v>
      </c>
      <c r="CY1224">
        <f>AA1224</f>
        <v>11200</v>
      </c>
      <c r="CZ1224">
        <f>AE1224</f>
        <v>11200</v>
      </c>
      <c r="DA1224">
        <f>AI1224</f>
        <v>1</v>
      </c>
      <c r="DB1224">
        <f t="shared" si="254"/>
        <v>8758.4</v>
      </c>
      <c r="DC1224">
        <f t="shared" si="255"/>
        <v>0</v>
      </c>
    </row>
    <row r="1225" spans="1:107" x14ac:dyDescent="0.2">
      <c r="A1225">
        <f>ROW(Source!A544)</f>
        <v>544</v>
      </c>
      <c r="B1225">
        <v>47636896</v>
      </c>
      <c r="C1225">
        <v>47640425</v>
      </c>
      <c r="D1225">
        <v>37066837</v>
      </c>
      <c r="E1225">
        <v>1</v>
      </c>
      <c r="F1225">
        <v>1</v>
      </c>
      <c r="G1225">
        <v>1</v>
      </c>
      <c r="H1225">
        <v>1</v>
      </c>
      <c r="I1225" t="s">
        <v>855</v>
      </c>
      <c r="J1225" t="s">
        <v>3</v>
      </c>
      <c r="K1225" t="s">
        <v>856</v>
      </c>
      <c r="L1225">
        <v>1191</v>
      </c>
      <c r="N1225">
        <v>1013</v>
      </c>
      <c r="O1225" t="s">
        <v>770</v>
      </c>
      <c r="P1225" t="s">
        <v>770</v>
      </c>
      <c r="Q1225">
        <v>1</v>
      </c>
      <c r="W1225">
        <v>0</v>
      </c>
      <c r="X1225">
        <v>1850719656</v>
      </c>
      <c r="Y1225">
        <v>107.53247499999998</v>
      </c>
      <c r="AA1225">
        <v>0</v>
      </c>
      <c r="AB1225">
        <v>0</v>
      </c>
      <c r="AC1225">
        <v>0</v>
      </c>
      <c r="AD1225">
        <v>8.31</v>
      </c>
      <c r="AE1225">
        <v>0</v>
      </c>
      <c r="AF1225">
        <v>0</v>
      </c>
      <c r="AG1225">
        <v>0</v>
      </c>
      <c r="AH1225">
        <v>8.31</v>
      </c>
      <c r="AI1225">
        <v>1</v>
      </c>
      <c r="AJ1225">
        <v>1</v>
      </c>
      <c r="AK1225">
        <v>1</v>
      </c>
      <c r="AL1225">
        <v>1</v>
      </c>
      <c r="AN1225">
        <v>0</v>
      </c>
      <c r="AO1225">
        <v>1</v>
      </c>
      <c r="AP1225">
        <v>1</v>
      </c>
      <c r="AQ1225">
        <v>0</v>
      </c>
      <c r="AR1225">
        <v>0</v>
      </c>
      <c r="AS1225" t="s">
        <v>3</v>
      </c>
      <c r="AT1225">
        <v>81.31</v>
      </c>
      <c r="AU1225" t="s">
        <v>196</v>
      </c>
      <c r="AV1225">
        <v>1</v>
      </c>
      <c r="AW1225">
        <v>2</v>
      </c>
      <c r="AX1225">
        <v>47640435</v>
      </c>
      <c r="AY1225">
        <v>1</v>
      </c>
      <c r="AZ1225">
        <v>0</v>
      </c>
      <c r="BA1225">
        <v>1217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Y1225*Source!I544</f>
        <v>4.3012989999999993</v>
      </c>
      <c r="CY1225">
        <f>AD1225</f>
        <v>8.31</v>
      </c>
      <c r="CZ1225">
        <f>AH1225</f>
        <v>8.31</v>
      </c>
      <c r="DA1225">
        <f>AL1225</f>
        <v>1</v>
      </c>
      <c r="DB1225">
        <f>ROUND(((ROUND(AT1225*CZ1225,2)*1.15)*1.15),6)</f>
        <v>893.60002499999996</v>
      </c>
      <c r="DC1225">
        <f>ROUND(((ROUND(AT1225*AG1225,2)*1.15)*1.15),6)</f>
        <v>0</v>
      </c>
    </row>
    <row r="1226" spans="1:107" x14ac:dyDescent="0.2">
      <c r="A1226">
        <f>ROW(Source!A544)</f>
        <v>544</v>
      </c>
      <c r="B1226">
        <v>47636896</v>
      </c>
      <c r="C1226">
        <v>47640425</v>
      </c>
      <c r="D1226">
        <v>37064876</v>
      </c>
      <c r="E1226">
        <v>1</v>
      </c>
      <c r="F1226">
        <v>1</v>
      </c>
      <c r="G1226">
        <v>1</v>
      </c>
      <c r="H1226">
        <v>1</v>
      </c>
      <c r="I1226" t="s">
        <v>771</v>
      </c>
      <c r="J1226" t="s">
        <v>3</v>
      </c>
      <c r="K1226" t="s">
        <v>772</v>
      </c>
      <c r="L1226">
        <v>1191</v>
      </c>
      <c r="N1226">
        <v>1013</v>
      </c>
      <c r="O1226" t="s">
        <v>770</v>
      </c>
      <c r="P1226" t="s">
        <v>770</v>
      </c>
      <c r="Q1226">
        <v>1</v>
      </c>
      <c r="W1226">
        <v>0</v>
      </c>
      <c r="X1226">
        <v>-1417349443</v>
      </c>
      <c r="Y1226">
        <v>3.77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1</v>
      </c>
      <c r="AJ1226">
        <v>1</v>
      </c>
      <c r="AK1226">
        <v>1</v>
      </c>
      <c r="AL1226">
        <v>1</v>
      </c>
      <c r="AN1226">
        <v>0</v>
      </c>
      <c r="AO1226">
        <v>1</v>
      </c>
      <c r="AP1226">
        <v>0</v>
      </c>
      <c r="AQ1226">
        <v>0</v>
      </c>
      <c r="AR1226">
        <v>0</v>
      </c>
      <c r="AS1226" t="s">
        <v>3</v>
      </c>
      <c r="AT1226">
        <v>3.77</v>
      </c>
      <c r="AU1226" t="s">
        <v>3</v>
      </c>
      <c r="AV1226">
        <v>2</v>
      </c>
      <c r="AW1226">
        <v>2</v>
      </c>
      <c r="AX1226">
        <v>47640436</v>
      </c>
      <c r="AY1226">
        <v>1</v>
      </c>
      <c r="AZ1226">
        <v>2048</v>
      </c>
      <c r="BA1226">
        <v>1218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Y1226*Source!I544</f>
        <v>0.15080000000000002</v>
      </c>
      <c r="CY1226">
        <f>AD1226</f>
        <v>0</v>
      </c>
      <c r="CZ1226">
        <f>AH1226</f>
        <v>0</v>
      </c>
      <c r="DA1226">
        <f>AL1226</f>
        <v>1</v>
      </c>
      <c r="DB1226">
        <f>ROUND(ROUND(AT1226*CZ1226,2),6)</f>
        <v>0</v>
      </c>
      <c r="DC1226">
        <f>ROUND(ROUND(AT1226*AG1226,2),6)</f>
        <v>0</v>
      </c>
    </row>
    <row r="1227" spans="1:107" x14ac:dyDescent="0.2">
      <c r="A1227">
        <f>ROW(Source!A544)</f>
        <v>544</v>
      </c>
      <c r="B1227">
        <v>47636896</v>
      </c>
      <c r="C1227">
        <v>47640425</v>
      </c>
      <c r="D1227">
        <v>36882383</v>
      </c>
      <c r="E1227">
        <v>1</v>
      </c>
      <c r="F1227">
        <v>1</v>
      </c>
      <c r="G1227">
        <v>1</v>
      </c>
      <c r="H1227">
        <v>2</v>
      </c>
      <c r="I1227" t="s">
        <v>944</v>
      </c>
      <c r="J1227" t="s">
        <v>945</v>
      </c>
      <c r="K1227" t="s">
        <v>946</v>
      </c>
      <c r="L1227">
        <v>1368</v>
      </c>
      <c r="N1227">
        <v>1011</v>
      </c>
      <c r="O1227" t="s">
        <v>776</v>
      </c>
      <c r="P1227" t="s">
        <v>776</v>
      </c>
      <c r="Q1227">
        <v>1</v>
      </c>
      <c r="W1227">
        <v>0</v>
      </c>
      <c r="X1227">
        <v>-665367104</v>
      </c>
      <c r="Y1227">
        <v>0.51749999999999996</v>
      </c>
      <c r="AA1227">
        <v>0</v>
      </c>
      <c r="AB1227">
        <v>89.99</v>
      </c>
      <c r="AC1227">
        <v>10.06</v>
      </c>
      <c r="AD1227">
        <v>0</v>
      </c>
      <c r="AE1227">
        <v>0</v>
      </c>
      <c r="AF1227">
        <v>89.99</v>
      </c>
      <c r="AG1227">
        <v>10.06</v>
      </c>
      <c r="AH1227">
        <v>0</v>
      </c>
      <c r="AI1227">
        <v>1</v>
      </c>
      <c r="AJ1227">
        <v>1</v>
      </c>
      <c r="AK1227">
        <v>1</v>
      </c>
      <c r="AL1227">
        <v>1</v>
      </c>
      <c r="AN1227">
        <v>0</v>
      </c>
      <c r="AO1227">
        <v>1</v>
      </c>
      <c r="AP1227">
        <v>1</v>
      </c>
      <c r="AQ1227">
        <v>0</v>
      </c>
      <c r="AR1227">
        <v>0</v>
      </c>
      <c r="AS1227" t="s">
        <v>3</v>
      </c>
      <c r="AT1227">
        <v>0.36</v>
      </c>
      <c r="AU1227" t="s">
        <v>348</v>
      </c>
      <c r="AV1227">
        <v>0</v>
      </c>
      <c r="AW1227">
        <v>2</v>
      </c>
      <c r="AX1227">
        <v>47640437</v>
      </c>
      <c r="AY1227">
        <v>1</v>
      </c>
      <c r="AZ1227">
        <v>0</v>
      </c>
      <c r="BA1227">
        <v>1219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Y1227*Source!I544</f>
        <v>2.07E-2</v>
      </c>
      <c r="CY1227">
        <f>AB1227</f>
        <v>89.99</v>
      </c>
      <c r="CZ1227">
        <f>AF1227</f>
        <v>89.99</v>
      </c>
      <c r="DA1227">
        <f>AJ1227</f>
        <v>1</v>
      </c>
      <c r="DB1227">
        <f>ROUND(((ROUND(AT1227*CZ1227,2)*1.15)*1.25),6)</f>
        <v>46.575000000000003</v>
      </c>
      <c r="DC1227">
        <f>ROUND(((ROUND(AT1227*AG1227,2)*1.15)*1.25),6)</f>
        <v>5.2037500000000003</v>
      </c>
    </row>
    <row r="1228" spans="1:107" x14ac:dyDescent="0.2">
      <c r="A1228">
        <f>ROW(Source!A544)</f>
        <v>544</v>
      </c>
      <c r="B1228">
        <v>47636896</v>
      </c>
      <c r="C1228">
        <v>47640425</v>
      </c>
      <c r="D1228">
        <v>36882452</v>
      </c>
      <c r="E1228">
        <v>1</v>
      </c>
      <c r="F1228">
        <v>1</v>
      </c>
      <c r="G1228">
        <v>1</v>
      </c>
      <c r="H1228">
        <v>2</v>
      </c>
      <c r="I1228" t="s">
        <v>1027</v>
      </c>
      <c r="J1228" t="s">
        <v>1028</v>
      </c>
      <c r="K1228" t="s">
        <v>1029</v>
      </c>
      <c r="L1228">
        <v>1368</v>
      </c>
      <c r="N1228">
        <v>1011</v>
      </c>
      <c r="O1228" t="s">
        <v>776</v>
      </c>
      <c r="P1228" t="s">
        <v>776</v>
      </c>
      <c r="Q1228">
        <v>1</v>
      </c>
      <c r="W1228">
        <v>0</v>
      </c>
      <c r="X1228">
        <v>1188625873</v>
      </c>
      <c r="Y1228">
        <v>3.694375</v>
      </c>
      <c r="AA1228">
        <v>0</v>
      </c>
      <c r="AB1228">
        <v>31.26</v>
      </c>
      <c r="AC1228">
        <v>13.5</v>
      </c>
      <c r="AD1228">
        <v>0</v>
      </c>
      <c r="AE1228">
        <v>0</v>
      </c>
      <c r="AF1228">
        <v>31.26</v>
      </c>
      <c r="AG1228">
        <v>13.5</v>
      </c>
      <c r="AH1228">
        <v>0</v>
      </c>
      <c r="AI1228">
        <v>1</v>
      </c>
      <c r="AJ1228">
        <v>1</v>
      </c>
      <c r="AK1228">
        <v>1</v>
      </c>
      <c r="AL1228">
        <v>1</v>
      </c>
      <c r="AN1228">
        <v>0</v>
      </c>
      <c r="AO1228">
        <v>1</v>
      </c>
      <c r="AP1228">
        <v>1</v>
      </c>
      <c r="AQ1228">
        <v>0</v>
      </c>
      <c r="AR1228">
        <v>0</v>
      </c>
      <c r="AS1228" t="s">
        <v>3</v>
      </c>
      <c r="AT1228">
        <v>2.57</v>
      </c>
      <c r="AU1228" t="s">
        <v>348</v>
      </c>
      <c r="AV1228">
        <v>0</v>
      </c>
      <c r="AW1228">
        <v>2</v>
      </c>
      <c r="AX1228">
        <v>47640438</v>
      </c>
      <c r="AY1228">
        <v>1</v>
      </c>
      <c r="AZ1228">
        <v>0</v>
      </c>
      <c r="BA1228">
        <v>1220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Y1228*Source!I544</f>
        <v>0.14777499999999999</v>
      </c>
      <c r="CY1228">
        <f>AB1228</f>
        <v>31.26</v>
      </c>
      <c r="CZ1228">
        <f>AF1228</f>
        <v>31.26</v>
      </c>
      <c r="DA1228">
        <f>AJ1228</f>
        <v>1</v>
      </c>
      <c r="DB1228">
        <f>ROUND(((ROUND(AT1228*CZ1228,2)*1.15)*1.25),6)</f>
        <v>115.48875</v>
      </c>
      <c r="DC1228">
        <f>ROUND(((ROUND(AT1228*AG1228,2)*1.15)*1.25),6)</f>
        <v>49.881250000000001</v>
      </c>
    </row>
    <row r="1229" spans="1:107" x14ac:dyDescent="0.2">
      <c r="A1229">
        <f>ROW(Source!A544)</f>
        <v>544</v>
      </c>
      <c r="B1229">
        <v>47636896</v>
      </c>
      <c r="C1229">
        <v>47640425</v>
      </c>
      <c r="D1229">
        <v>36883554</v>
      </c>
      <c r="E1229">
        <v>1</v>
      </c>
      <c r="F1229">
        <v>1</v>
      </c>
      <c r="G1229">
        <v>1</v>
      </c>
      <c r="H1229">
        <v>2</v>
      </c>
      <c r="I1229" t="s">
        <v>780</v>
      </c>
      <c r="J1229" t="s">
        <v>781</v>
      </c>
      <c r="K1229" t="s">
        <v>782</v>
      </c>
      <c r="L1229">
        <v>1368</v>
      </c>
      <c r="N1229">
        <v>1011</v>
      </c>
      <c r="O1229" t="s">
        <v>776</v>
      </c>
      <c r="P1229" t="s">
        <v>776</v>
      </c>
      <c r="Q1229">
        <v>1</v>
      </c>
      <c r="W1229">
        <v>0</v>
      </c>
      <c r="X1229">
        <v>1372534845</v>
      </c>
      <c r="Y1229">
        <v>1.2074999999999998</v>
      </c>
      <c r="AA1229">
        <v>0</v>
      </c>
      <c r="AB1229">
        <v>65.709999999999994</v>
      </c>
      <c r="AC1229">
        <v>11.6</v>
      </c>
      <c r="AD1229">
        <v>0</v>
      </c>
      <c r="AE1229">
        <v>0</v>
      </c>
      <c r="AF1229">
        <v>65.709999999999994</v>
      </c>
      <c r="AG1229">
        <v>11.6</v>
      </c>
      <c r="AH1229">
        <v>0</v>
      </c>
      <c r="AI1229">
        <v>1</v>
      </c>
      <c r="AJ1229">
        <v>1</v>
      </c>
      <c r="AK1229">
        <v>1</v>
      </c>
      <c r="AL1229">
        <v>1</v>
      </c>
      <c r="AN1229">
        <v>0</v>
      </c>
      <c r="AO1229">
        <v>1</v>
      </c>
      <c r="AP1229">
        <v>1</v>
      </c>
      <c r="AQ1229">
        <v>0</v>
      </c>
      <c r="AR1229">
        <v>0</v>
      </c>
      <c r="AS1229" t="s">
        <v>3</v>
      </c>
      <c r="AT1229">
        <v>0.84</v>
      </c>
      <c r="AU1229" t="s">
        <v>348</v>
      </c>
      <c r="AV1229">
        <v>0</v>
      </c>
      <c r="AW1229">
        <v>2</v>
      </c>
      <c r="AX1229">
        <v>47640439</v>
      </c>
      <c r="AY1229">
        <v>1</v>
      </c>
      <c r="AZ1229">
        <v>0</v>
      </c>
      <c r="BA1229">
        <v>1221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Y1229*Source!I544</f>
        <v>4.8299999999999996E-2</v>
      </c>
      <c r="CY1229">
        <f>AB1229</f>
        <v>65.709999999999994</v>
      </c>
      <c r="CZ1229">
        <f>AF1229</f>
        <v>65.709999999999994</v>
      </c>
      <c r="DA1229">
        <f>AJ1229</f>
        <v>1</v>
      </c>
      <c r="DB1229">
        <f>ROUND(((ROUND(AT1229*CZ1229,2)*1.15)*1.25),6)</f>
        <v>79.349999999999994</v>
      </c>
      <c r="DC1229">
        <f>ROUND(((ROUND(AT1229*AG1229,2)*1.15)*1.25),6)</f>
        <v>14.001250000000001</v>
      </c>
    </row>
    <row r="1230" spans="1:107" x14ac:dyDescent="0.2">
      <c r="A1230">
        <f>ROW(Source!A544)</f>
        <v>544</v>
      </c>
      <c r="B1230">
        <v>47636896</v>
      </c>
      <c r="C1230">
        <v>47640425</v>
      </c>
      <c r="D1230">
        <v>36801792</v>
      </c>
      <c r="E1230">
        <v>1</v>
      </c>
      <c r="F1230">
        <v>1</v>
      </c>
      <c r="G1230">
        <v>1</v>
      </c>
      <c r="H1230">
        <v>3</v>
      </c>
      <c r="I1230" t="s">
        <v>981</v>
      </c>
      <c r="J1230" t="s">
        <v>982</v>
      </c>
      <c r="K1230" t="s">
        <v>983</v>
      </c>
      <c r="L1230">
        <v>1339</v>
      </c>
      <c r="N1230">
        <v>1007</v>
      </c>
      <c r="O1230" t="s">
        <v>50</v>
      </c>
      <c r="P1230" t="s">
        <v>50</v>
      </c>
      <c r="Q1230">
        <v>1</v>
      </c>
      <c r="W1230">
        <v>0</v>
      </c>
      <c r="X1230">
        <v>-1660354250</v>
      </c>
      <c r="Y1230">
        <v>3.85</v>
      </c>
      <c r="AA1230">
        <v>2.44</v>
      </c>
      <c r="AB1230">
        <v>0</v>
      </c>
      <c r="AC1230">
        <v>0</v>
      </c>
      <c r="AD1230">
        <v>0</v>
      </c>
      <c r="AE1230">
        <v>2.44</v>
      </c>
      <c r="AF1230">
        <v>0</v>
      </c>
      <c r="AG1230">
        <v>0</v>
      </c>
      <c r="AH1230">
        <v>0</v>
      </c>
      <c r="AI1230">
        <v>1</v>
      </c>
      <c r="AJ1230">
        <v>1</v>
      </c>
      <c r="AK1230">
        <v>1</v>
      </c>
      <c r="AL1230">
        <v>1</v>
      </c>
      <c r="AN1230">
        <v>0</v>
      </c>
      <c r="AO1230">
        <v>1</v>
      </c>
      <c r="AP1230">
        <v>0</v>
      </c>
      <c r="AQ1230">
        <v>0</v>
      </c>
      <c r="AR1230">
        <v>0</v>
      </c>
      <c r="AS1230" t="s">
        <v>3</v>
      </c>
      <c r="AT1230">
        <v>3.85</v>
      </c>
      <c r="AU1230" t="s">
        <v>3</v>
      </c>
      <c r="AV1230">
        <v>0</v>
      </c>
      <c r="AW1230">
        <v>2</v>
      </c>
      <c r="AX1230">
        <v>47640440</v>
      </c>
      <c r="AY1230">
        <v>1</v>
      </c>
      <c r="AZ1230">
        <v>0</v>
      </c>
      <c r="BA1230">
        <v>1222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Y1230*Source!I544</f>
        <v>0.154</v>
      </c>
      <c r="CY1230">
        <f>AA1230</f>
        <v>2.44</v>
      </c>
      <c r="CZ1230">
        <f>AE1230</f>
        <v>2.44</v>
      </c>
      <c r="DA1230">
        <f>AI1230</f>
        <v>1</v>
      </c>
      <c r="DB1230">
        <f>ROUND(ROUND(AT1230*CZ1230,2),6)</f>
        <v>9.39</v>
      </c>
      <c r="DC1230">
        <f>ROUND(ROUND(AT1230*AG1230,2),6)</f>
        <v>0</v>
      </c>
    </row>
    <row r="1231" spans="1:107" x14ac:dyDescent="0.2">
      <c r="A1231">
        <f>ROW(Source!A544)</f>
        <v>544</v>
      </c>
      <c r="B1231">
        <v>47636896</v>
      </c>
      <c r="C1231">
        <v>47640425</v>
      </c>
      <c r="D1231">
        <v>36802468</v>
      </c>
      <c r="E1231">
        <v>1</v>
      </c>
      <c r="F1231">
        <v>1</v>
      </c>
      <c r="G1231">
        <v>1</v>
      </c>
      <c r="H1231">
        <v>3</v>
      </c>
      <c r="I1231" t="s">
        <v>1030</v>
      </c>
      <c r="J1231" t="s">
        <v>1031</v>
      </c>
      <c r="K1231" t="s">
        <v>1032</v>
      </c>
      <c r="L1231">
        <v>1339</v>
      </c>
      <c r="N1231">
        <v>1007</v>
      </c>
      <c r="O1231" t="s">
        <v>50</v>
      </c>
      <c r="P1231" t="s">
        <v>50</v>
      </c>
      <c r="Q1231">
        <v>1</v>
      </c>
      <c r="W1231">
        <v>0</v>
      </c>
      <c r="X1231">
        <v>114057443</v>
      </c>
      <c r="Y1231">
        <v>3.06</v>
      </c>
      <c r="AA1231">
        <v>34.92</v>
      </c>
      <c r="AB1231">
        <v>0</v>
      </c>
      <c r="AC1231">
        <v>0</v>
      </c>
      <c r="AD1231">
        <v>0</v>
      </c>
      <c r="AE1231">
        <v>34.92</v>
      </c>
      <c r="AF1231">
        <v>0</v>
      </c>
      <c r="AG1231">
        <v>0</v>
      </c>
      <c r="AH1231">
        <v>0</v>
      </c>
      <c r="AI1231">
        <v>1</v>
      </c>
      <c r="AJ1231">
        <v>1</v>
      </c>
      <c r="AK1231">
        <v>1</v>
      </c>
      <c r="AL1231">
        <v>1</v>
      </c>
      <c r="AN1231">
        <v>0</v>
      </c>
      <c r="AO1231">
        <v>1</v>
      </c>
      <c r="AP1231">
        <v>0</v>
      </c>
      <c r="AQ1231">
        <v>0</v>
      </c>
      <c r="AR1231">
        <v>0</v>
      </c>
      <c r="AS1231" t="s">
        <v>3</v>
      </c>
      <c r="AT1231">
        <v>3.06</v>
      </c>
      <c r="AU1231" t="s">
        <v>3</v>
      </c>
      <c r="AV1231">
        <v>0</v>
      </c>
      <c r="AW1231">
        <v>2</v>
      </c>
      <c r="AX1231">
        <v>47640441</v>
      </c>
      <c r="AY1231">
        <v>1</v>
      </c>
      <c r="AZ1231">
        <v>0</v>
      </c>
      <c r="BA1231">
        <v>1223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Y1231*Source!I544</f>
        <v>0.12240000000000001</v>
      </c>
      <c r="CY1231">
        <f>AA1231</f>
        <v>34.92</v>
      </c>
      <c r="CZ1231">
        <f>AE1231</f>
        <v>34.92</v>
      </c>
      <c r="DA1231">
        <f>AI1231</f>
        <v>1</v>
      </c>
      <c r="DB1231">
        <f>ROUND(ROUND(AT1231*CZ1231,2),6)</f>
        <v>106.86</v>
      </c>
      <c r="DC1231">
        <f>ROUND(ROUND(AT1231*AG1231,2),6)</f>
        <v>0</v>
      </c>
    </row>
    <row r="1232" spans="1:107" x14ac:dyDescent="0.2">
      <c r="A1232">
        <f>ROW(Source!A544)</f>
        <v>544</v>
      </c>
      <c r="B1232">
        <v>47636896</v>
      </c>
      <c r="C1232">
        <v>47640425</v>
      </c>
      <c r="D1232">
        <v>36807345</v>
      </c>
      <c r="E1232">
        <v>1</v>
      </c>
      <c r="F1232">
        <v>1</v>
      </c>
      <c r="G1232">
        <v>1</v>
      </c>
      <c r="H1232">
        <v>3</v>
      </c>
      <c r="I1232" t="s">
        <v>418</v>
      </c>
      <c r="J1232" t="s">
        <v>420</v>
      </c>
      <c r="K1232" t="s">
        <v>419</v>
      </c>
      <c r="L1232">
        <v>1339</v>
      </c>
      <c r="N1232">
        <v>1007</v>
      </c>
      <c r="O1232" t="s">
        <v>50</v>
      </c>
      <c r="P1232" t="s">
        <v>50</v>
      </c>
      <c r="Q1232">
        <v>1</v>
      </c>
      <c r="W1232">
        <v>0</v>
      </c>
      <c r="X1232">
        <v>1189598585</v>
      </c>
      <c r="Y1232">
        <v>1.3</v>
      </c>
      <c r="AA1232">
        <v>651.78</v>
      </c>
      <c r="AB1232">
        <v>0</v>
      </c>
      <c r="AC1232">
        <v>0</v>
      </c>
      <c r="AD1232">
        <v>0</v>
      </c>
      <c r="AE1232">
        <v>651.78</v>
      </c>
      <c r="AF1232">
        <v>0</v>
      </c>
      <c r="AG1232">
        <v>0</v>
      </c>
      <c r="AH1232">
        <v>0</v>
      </c>
      <c r="AI1232">
        <v>1</v>
      </c>
      <c r="AJ1232">
        <v>1</v>
      </c>
      <c r="AK1232">
        <v>1</v>
      </c>
      <c r="AL1232">
        <v>1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 t="s">
        <v>3</v>
      </c>
      <c r="AT1232">
        <v>1.3</v>
      </c>
      <c r="AU1232" t="s">
        <v>3</v>
      </c>
      <c r="AV1232">
        <v>0</v>
      </c>
      <c r="AW1232">
        <v>1</v>
      </c>
      <c r="AX1232">
        <v>-1</v>
      </c>
      <c r="AY1232">
        <v>0</v>
      </c>
      <c r="AZ1232">
        <v>0</v>
      </c>
      <c r="BA1232" t="s">
        <v>3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Y1232*Source!I544</f>
        <v>5.2000000000000005E-2</v>
      </c>
      <c r="CY1232">
        <f>AA1232</f>
        <v>651.78</v>
      </c>
      <c r="CZ1232">
        <f>AE1232</f>
        <v>651.78</v>
      </c>
      <c r="DA1232">
        <f>AI1232</f>
        <v>1</v>
      </c>
      <c r="DB1232">
        <f>ROUND(ROUND(AT1232*CZ1232,2),6)</f>
        <v>847.31</v>
      </c>
      <c r="DC1232">
        <f>ROUND(ROUND(AT1232*AG1232,2),6)</f>
        <v>0</v>
      </c>
    </row>
    <row r="1233" spans="1:107" x14ac:dyDescent="0.2">
      <c r="A1233">
        <f>ROW(Source!A544)</f>
        <v>544</v>
      </c>
      <c r="B1233">
        <v>47636896</v>
      </c>
      <c r="C1233">
        <v>47640425</v>
      </c>
      <c r="D1233">
        <v>36820630</v>
      </c>
      <c r="E1233">
        <v>1</v>
      </c>
      <c r="F1233">
        <v>1</v>
      </c>
      <c r="G1233">
        <v>1</v>
      </c>
      <c r="H1233">
        <v>3</v>
      </c>
      <c r="I1233" t="s">
        <v>422</v>
      </c>
      <c r="J1233" t="s">
        <v>424</v>
      </c>
      <c r="K1233" t="s">
        <v>423</v>
      </c>
      <c r="L1233">
        <v>1327</v>
      </c>
      <c r="N1233">
        <v>1005</v>
      </c>
      <c r="O1233" t="s">
        <v>399</v>
      </c>
      <c r="P1233" t="s">
        <v>399</v>
      </c>
      <c r="Q1233">
        <v>1</v>
      </c>
      <c r="W1233">
        <v>0</v>
      </c>
      <c r="X1233">
        <v>1158602457</v>
      </c>
      <c r="Y1233">
        <v>102</v>
      </c>
      <c r="AA1233">
        <v>65.63</v>
      </c>
      <c r="AB1233">
        <v>0</v>
      </c>
      <c r="AC1233">
        <v>0</v>
      </c>
      <c r="AD1233">
        <v>0</v>
      </c>
      <c r="AE1233">
        <v>65.63</v>
      </c>
      <c r="AF1233">
        <v>0</v>
      </c>
      <c r="AG1233">
        <v>0</v>
      </c>
      <c r="AH1233">
        <v>0</v>
      </c>
      <c r="AI1233">
        <v>1</v>
      </c>
      <c r="AJ1233">
        <v>1</v>
      </c>
      <c r="AK1233">
        <v>1</v>
      </c>
      <c r="AL1233">
        <v>1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 t="s">
        <v>3</v>
      </c>
      <c r="AT1233">
        <v>102</v>
      </c>
      <c r="AU1233" t="s">
        <v>3</v>
      </c>
      <c r="AV1233">
        <v>0</v>
      </c>
      <c r="AW1233">
        <v>1</v>
      </c>
      <c r="AX1233">
        <v>-1</v>
      </c>
      <c r="AY1233">
        <v>0</v>
      </c>
      <c r="AZ1233">
        <v>0</v>
      </c>
      <c r="BA1233" t="s">
        <v>3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Y1233*Source!I544</f>
        <v>4.08</v>
      </c>
      <c r="CY1233">
        <f>AA1233</f>
        <v>65.63</v>
      </c>
      <c r="CZ1233">
        <f>AE1233</f>
        <v>65.63</v>
      </c>
      <c r="DA1233">
        <f>AI1233</f>
        <v>1</v>
      </c>
      <c r="DB1233">
        <f>ROUND(ROUND(AT1233*CZ1233,2),6)</f>
        <v>6694.26</v>
      </c>
      <c r="DC1233">
        <f>ROUND(ROUND(AT1233*AG1233,2),6)</f>
        <v>0</v>
      </c>
    </row>
    <row r="1234" spans="1:107" x14ac:dyDescent="0.2">
      <c r="A1234">
        <f>ROW(Source!A545)</f>
        <v>545</v>
      </c>
      <c r="B1234">
        <v>47641669</v>
      </c>
      <c r="C1234">
        <v>47640425</v>
      </c>
      <c r="D1234">
        <v>37066837</v>
      </c>
      <c r="E1234">
        <v>1</v>
      </c>
      <c r="F1234">
        <v>1</v>
      </c>
      <c r="G1234">
        <v>1</v>
      </c>
      <c r="H1234">
        <v>1</v>
      </c>
      <c r="I1234" t="s">
        <v>855</v>
      </c>
      <c r="J1234" t="s">
        <v>3</v>
      </c>
      <c r="K1234" t="s">
        <v>856</v>
      </c>
      <c r="L1234">
        <v>1191</v>
      </c>
      <c r="N1234">
        <v>1013</v>
      </c>
      <c r="O1234" t="s">
        <v>770</v>
      </c>
      <c r="P1234" t="s">
        <v>770</v>
      </c>
      <c r="Q1234">
        <v>1</v>
      </c>
      <c r="W1234">
        <v>0</v>
      </c>
      <c r="X1234">
        <v>1850719656</v>
      </c>
      <c r="Y1234">
        <v>107.53247499999998</v>
      </c>
      <c r="AA1234">
        <v>0</v>
      </c>
      <c r="AB1234">
        <v>0</v>
      </c>
      <c r="AC1234">
        <v>0</v>
      </c>
      <c r="AD1234">
        <v>8.31</v>
      </c>
      <c r="AE1234">
        <v>0</v>
      </c>
      <c r="AF1234">
        <v>0</v>
      </c>
      <c r="AG1234">
        <v>0</v>
      </c>
      <c r="AH1234">
        <v>8.31</v>
      </c>
      <c r="AI1234">
        <v>1</v>
      </c>
      <c r="AJ1234">
        <v>1</v>
      </c>
      <c r="AK1234">
        <v>1</v>
      </c>
      <c r="AL1234">
        <v>1</v>
      </c>
      <c r="AN1234">
        <v>0</v>
      </c>
      <c r="AO1234">
        <v>1</v>
      </c>
      <c r="AP1234">
        <v>1</v>
      </c>
      <c r="AQ1234">
        <v>0</v>
      </c>
      <c r="AR1234">
        <v>0</v>
      </c>
      <c r="AS1234" t="s">
        <v>3</v>
      </c>
      <c r="AT1234">
        <v>81.31</v>
      </c>
      <c r="AU1234" t="s">
        <v>196</v>
      </c>
      <c r="AV1234">
        <v>1</v>
      </c>
      <c r="AW1234">
        <v>2</v>
      </c>
      <c r="AX1234">
        <v>47640435</v>
      </c>
      <c r="AY1234">
        <v>1</v>
      </c>
      <c r="AZ1234">
        <v>0</v>
      </c>
      <c r="BA1234">
        <v>1226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Y1234*Source!I545</f>
        <v>4.3012989999999993</v>
      </c>
      <c r="CY1234">
        <f>AD1234</f>
        <v>8.31</v>
      </c>
      <c r="CZ1234">
        <f>AH1234</f>
        <v>8.31</v>
      </c>
      <c r="DA1234">
        <f>AL1234</f>
        <v>1</v>
      </c>
      <c r="DB1234">
        <f>ROUND(((ROUND(AT1234*CZ1234,2)*1.15)*1.15),6)</f>
        <v>893.60002499999996</v>
      </c>
      <c r="DC1234">
        <f>ROUND(((ROUND(AT1234*AG1234,2)*1.15)*1.15),6)</f>
        <v>0</v>
      </c>
    </row>
    <row r="1235" spans="1:107" x14ac:dyDescent="0.2">
      <c r="A1235">
        <f>ROW(Source!A545)</f>
        <v>545</v>
      </c>
      <c r="B1235">
        <v>47641669</v>
      </c>
      <c r="C1235">
        <v>47640425</v>
      </c>
      <c r="D1235">
        <v>37064876</v>
      </c>
      <c r="E1235">
        <v>1</v>
      </c>
      <c r="F1235">
        <v>1</v>
      </c>
      <c r="G1235">
        <v>1</v>
      </c>
      <c r="H1235">
        <v>1</v>
      </c>
      <c r="I1235" t="s">
        <v>771</v>
      </c>
      <c r="J1235" t="s">
        <v>3</v>
      </c>
      <c r="K1235" t="s">
        <v>772</v>
      </c>
      <c r="L1235">
        <v>1191</v>
      </c>
      <c r="N1235">
        <v>1013</v>
      </c>
      <c r="O1235" t="s">
        <v>770</v>
      </c>
      <c r="P1235" t="s">
        <v>770</v>
      </c>
      <c r="Q1235">
        <v>1</v>
      </c>
      <c r="W1235">
        <v>0</v>
      </c>
      <c r="X1235">
        <v>-1417349443</v>
      </c>
      <c r="Y1235">
        <v>3.77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1</v>
      </c>
      <c r="AJ1235">
        <v>1</v>
      </c>
      <c r="AK1235">
        <v>1</v>
      </c>
      <c r="AL1235">
        <v>1</v>
      </c>
      <c r="AN1235">
        <v>0</v>
      </c>
      <c r="AO1235">
        <v>1</v>
      </c>
      <c r="AP1235">
        <v>0</v>
      </c>
      <c r="AQ1235">
        <v>0</v>
      </c>
      <c r="AR1235">
        <v>0</v>
      </c>
      <c r="AS1235" t="s">
        <v>3</v>
      </c>
      <c r="AT1235">
        <v>3.77</v>
      </c>
      <c r="AU1235" t="s">
        <v>3</v>
      </c>
      <c r="AV1235">
        <v>2</v>
      </c>
      <c r="AW1235">
        <v>2</v>
      </c>
      <c r="AX1235">
        <v>47640436</v>
      </c>
      <c r="AY1235">
        <v>1</v>
      </c>
      <c r="AZ1235">
        <v>2048</v>
      </c>
      <c r="BA1235">
        <v>1227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Y1235*Source!I545</f>
        <v>0.15080000000000002</v>
      </c>
      <c r="CY1235">
        <f>AD1235</f>
        <v>0</v>
      </c>
      <c r="CZ1235">
        <f>AH1235</f>
        <v>0</v>
      </c>
      <c r="DA1235">
        <f>AL1235</f>
        <v>1</v>
      </c>
      <c r="DB1235">
        <f>ROUND(ROUND(AT1235*CZ1235,2),6)</f>
        <v>0</v>
      </c>
      <c r="DC1235">
        <f>ROUND(ROUND(AT1235*AG1235,2),6)</f>
        <v>0</v>
      </c>
    </row>
    <row r="1236" spans="1:107" x14ac:dyDescent="0.2">
      <c r="A1236">
        <f>ROW(Source!A545)</f>
        <v>545</v>
      </c>
      <c r="B1236">
        <v>47641669</v>
      </c>
      <c r="C1236">
        <v>47640425</v>
      </c>
      <c r="D1236">
        <v>36882383</v>
      </c>
      <c r="E1236">
        <v>1</v>
      </c>
      <c r="F1236">
        <v>1</v>
      </c>
      <c r="G1236">
        <v>1</v>
      </c>
      <c r="H1236">
        <v>2</v>
      </c>
      <c r="I1236" t="s">
        <v>944</v>
      </c>
      <c r="J1236" t="s">
        <v>945</v>
      </c>
      <c r="K1236" t="s">
        <v>946</v>
      </c>
      <c r="L1236">
        <v>1368</v>
      </c>
      <c r="N1236">
        <v>1011</v>
      </c>
      <c r="O1236" t="s">
        <v>776</v>
      </c>
      <c r="P1236" t="s">
        <v>776</v>
      </c>
      <c r="Q1236">
        <v>1</v>
      </c>
      <c r="W1236">
        <v>0</v>
      </c>
      <c r="X1236">
        <v>-665367104</v>
      </c>
      <c r="Y1236">
        <v>0.51749999999999996</v>
      </c>
      <c r="AA1236">
        <v>0</v>
      </c>
      <c r="AB1236">
        <v>89.99</v>
      </c>
      <c r="AC1236">
        <v>10.06</v>
      </c>
      <c r="AD1236">
        <v>0</v>
      </c>
      <c r="AE1236">
        <v>0</v>
      </c>
      <c r="AF1236">
        <v>89.99</v>
      </c>
      <c r="AG1236">
        <v>10.06</v>
      </c>
      <c r="AH1236">
        <v>0</v>
      </c>
      <c r="AI1236">
        <v>1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1</v>
      </c>
      <c r="AQ1236">
        <v>0</v>
      </c>
      <c r="AR1236">
        <v>0</v>
      </c>
      <c r="AS1236" t="s">
        <v>3</v>
      </c>
      <c r="AT1236">
        <v>0.36</v>
      </c>
      <c r="AU1236" t="s">
        <v>348</v>
      </c>
      <c r="AV1236">
        <v>0</v>
      </c>
      <c r="AW1236">
        <v>2</v>
      </c>
      <c r="AX1236">
        <v>47640437</v>
      </c>
      <c r="AY1236">
        <v>1</v>
      </c>
      <c r="AZ1236">
        <v>0</v>
      </c>
      <c r="BA1236">
        <v>1228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Y1236*Source!I545</f>
        <v>2.07E-2</v>
      </c>
      <c r="CY1236">
        <f>AB1236</f>
        <v>89.99</v>
      </c>
      <c r="CZ1236">
        <f>AF1236</f>
        <v>89.99</v>
      </c>
      <c r="DA1236">
        <f>AJ1236</f>
        <v>1</v>
      </c>
      <c r="DB1236">
        <f>ROUND(((ROUND(AT1236*CZ1236,2)*1.15)*1.25),6)</f>
        <v>46.575000000000003</v>
      </c>
      <c r="DC1236">
        <f>ROUND(((ROUND(AT1236*AG1236,2)*1.15)*1.25),6)</f>
        <v>5.2037500000000003</v>
      </c>
    </row>
    <row r="1237" spans="1:107" x14ac:dyDescent="0.2">
      <c r="A1237">
        <f>ROW(Source!A545)</f>
        <v>545</v>
      </c>
      <c r="B1237">
        <v>47641669</v>
      </c>
      <c r="C1237">
        <v>47640425</v>
      </c>
      <c r="D1237">
        <v>36882452</v>
      </c>
      <c r="E1237">
        <v>1</v>
      </c>
      <c r="F1237">
        <v>1</v>
      </c>
      <c r="G1237">
        <v>1</v>
      </c>
      <c r="H1237">
        <v>2</v>
      </c>
      <c r="I1237" t="s">
        <v>1027</v>
      </c>
      <c r="J1237" t="s">
        <v>1028</v>
      </c>
      <c r="K1237" t="s">
        <v>1029</v>
      </c>
      <c r="L1237">
        <v>1368</v>
      </c>
      <c r="N1237">
        <v>1011</v>
      </c>
      <c r="O1237" t="s">
        <v>776</v>
      </c>
      <c r="P1237" t="s">
        <v>776</v>
      </c>
      <c r="Q1237">
        <v>1</v>
      </c>
      <c r="W1237">
        <v>0</v>
      </c>
      <c r="X1237">
        <v>1188625873</v>
      </c>
      <c r="Y1237">
        <v>3.694375</v>
      </c>
      <c r="AA1237">
        <v>0</v>
      </c>
      <c r="AB1237">
        <v>31.26</v>
      </c>
      <c r="AC1237">
        <v>13.5</v>
      </c>
      <c r="AD1237">
        <v>0</v>
      </c>
      <c r="AE1237">
        <v>0</v>
      </c>
      <c r="AF1237">
        <v>31.26</v>
      </c>
      <c r="AG1237">
        <v>13.5</v>
      </c>
      <c r="AH1237">
        <v>0</v>
      </c>
      <c r="AI1237">
        <v>1</v>
      </c>
      <c r="AJ1237">
        <v>1</v>
      </c>
      <c r="AK1237">
        <v>1</v>
      </c>
      <c r="AL1237">
        <v>1</v>
      </c>
      <c r="AN1237">
        <v>0</v>
      </c>
      <c r="AO1237">
        <v>1</v>
      </c>
      <c r="AP1237">
        <v>1</v>
      </c>
      <c r="AQ1237">
        <v>0</v>
      </c>
      <c r="AR1237">
        <v>0</v>
      </c>
      <c r="AS1237" t="s">
        <v>3</v>
      </c>
      <c r="AT1237">
        <v>2.57</v>
      </c>
      <c r="AU1237" t="s">
        <v>348</v>
      </c>
      <c r="AV1237">
        <v>0</v>
      </c>
      <c r="AW1237">
        <v>2</v>
      </c>
      <c r="AX1237">
        <v>47640438</v>
      </c>
      <c r="AY1237">
        <v>1</v>
      </c>
      <c r="AZ1237">
        <v>0</v>
      </c>
      <c r="BA1237">
        <v>1229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Y1237*Source!I545</f>
        <v>0.14777499999999999</v>
      </c>
      <c r="CY1237">
        <f>AB1237</f>
        <v>31.26</v>
      </c>
      <c r="CZ1237">
        <f>AF1237</f>
        <v>31.26</v>
      </c>
      <c r="DA1237">
        <f>AJ1237</f>
        <v>1</v>
      </c>
      <c r="DB1237">
        <f>ROUND(((ROUND(AT1237*CZ1237,2)*1.15)*1.25),6)</f>
        <v>115.48875</v>
      </c>
      <c r="DC1237">
        <f>ROUND(((ROUND(AT1237*AG1237,2)*1.15)*1.25),6)</f>
        <v>49.881250000000001</v>
      </c>
    </row>
    <row r="1238" spans="1:107" x14ac:dyDescent="0.2">
      <c r="A1238">
        <f>ROW(Source!A545)</f>
        <v>545</v>
      </c>
      <c r="B1238">
        <v>47641669</v>
      </c>
      <c r="C1238">
        <v>47640425</v>
      </c>
      <c r="D1238">
        <v>36883554</v>
      </c>
      <c r="E1238">
        <v>1</v>
      </c>
      <c r="F1238">
        <v>1</v>
      </c>
      <c r="G1238">
        <v>1</v>
      </c>
      <c r="H1238">
        <v>2</v>
      </c>
      <c r="I1238" t="s">
        <v>780</v>
      </c>
      <c r="J1238" t="s">
        <v>781</v>
      </c>
      <c r="K1238" t="s">
        <v>782</v>
      </c>
      <c r="L1238">
        <v>1368</v>
      </c>
      <c r="N1238">
        <v>1011</v>
      </c>
      <c r="O1238" t="s">
        <v>776</v>
      </c>
      <c r="P1238" t="s">
        <v>776</v>
      </c>
      <c r="Q1238">
        <v>1</v>
      </c>
      <c r="W1238">
        <v>0</v>
      </c>
      <c r="X1238">
        <v>1372534845</v>
      </c>
      <c r="Y1238">
        <v>1.2074999999999998</v>
      </c>
      <c r="AA1238">
        <v>0</v>
      </c>
      <c r="AB1238">
        <v>65.709999999999994</v>
      </c>
      <c r="AC1238">
        <v>11.6</v>
      </c>
      <c r="AD1238">
        <v>0</v>
      </c>
      <c r="AE1238">
        <v>0</v>
      </c>
      <c r="AF1238">
        <v>65.709999999999994</v>
      </c>
      <c r="AG1238">
        <v>11.6</v>
      </c>
      <c r="AH1238">
        <v>0</v>
      </c>
      <c r="AI1238">
        <v>1</v>
      </c>
      <c r="AJ1238">
        <v>1</v>
      </c>
      <c r="AK1238">
        <v>1</v>
      </c>
      <c r="AL1238">
        <v>1</v>
      </c>
      <c r="AN1238">
        <v>0</v>
      </c>
      <c r="AO1238">
        <v>1</v>
      </c>
      <c r="AP1238">
        <v>1</v>
      </c>
      <c r="AQ1238">
        <v>0</v>
      </c>
      <c r="AR1238">
        <v>0</v>
      </c>
      <c r="AS1238" t="s">
        <v>3</v>
      </c>
      <c r="AT1238">
        <v>0.84</v>
      </c>
      <c r="AU1238" t="s">
        <v>348</v>
      </c>
      <c r="AV1238">
        <v>0</v>
      </c>
      <c r="AW1238">
        <v>2</v>
      </c>
      <c r="AX1238">
        <v>47640439</v>
      </c>
      <c r="AY1238">
        <v>1</v>
      </c>
      <c r="AZ1238">
        <v>0</v>
      </c>
      <c r="BA1238">
        <v>1230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Y1238*Source!I545</f>
        <v>4.8299999999999996E-2</v>
      </c>
      <c r="CY1238">
        <f>AB1238</f>
        <v>65.709999999999994</v>
      </c>
      <c r="CZ1238">
        <f>AF1238</f>
        <v>65.709999999999994</v>
      </c>
      <c r="DA1238">
        <f>AJ1238</f>
        <v>1</v>
      </c>
      <c r="DB1238">
        <f>ROUND(((ROUND(AT1238*CZ1238,2)*1.15)*1.25),6)</f>
        <v>79.349999999999994</v>
      </c>
      <c r="DC1238">
        <f>ROUND(((ROUND(AT1238*AG1238,2)*1.15)*1.25),6)</f>
        <v>14.001250000000001</v>
      </c>
    </row>
    <row r="1239" spans="1:107" x14ac:dyDescent="0.2">
      <c r="A1239">
        <f>ROW(Source!A545)</f>
        <v>545</v>
      </c>
      <c r="B1239">
        <v>47641669</v>
      </c>
      <c r="C1239">
        <v>47640425</v>
      </c>
      <c r="D1239">
        <v>36801792</v>
      </c>
      <c r="E1239">
        <v>1</v>
      </c>
      <c r="F1239">
        <v>1</v>
      </c>
      <c r="G1239">
        <v>1</v>
      </c>
      <c r="H1239">
        <v>3</v>
      </c>
      <c r="I1239" t="s">
        <v>981</v>
      </c>
      <c r="J1239" t="s">
        <v>982</v>
      </c>
      <c r="K1239" t="s">
        <v>983</v>
      </c>
      <c r="L1239">
        <v>1339</v>
      </c>
      <c r="N1239">
        <v>1007</v>
      </c>
      <c r="O1239" t="s">
        <v>50</v>
      </c>
      <c r="P1239" t="s">
        <v>50</v>
      </c>
      <c r="Q1239">
        <v>1</v>
      </c>
      <c r="W1239">
        <v>0</v>
      </c>
      <c r="X1239">
        <v>-1660354250</v>
      </c>
      <c r="Y1239">
        <v>3.85</v>
      </c>
      <c r="AA1239">
        <v>2.44</v>
      </c>
      <c r="AB1239">
        <v>0</v>
      </c>
      <c r="AC1239">
        <v>0</v>
      </c>
      <c r="AD1239">
        <v>0</v>
      </c>
      <c r="AE1239">
        <v>2.44</v>
      </c>
      <c r="AF1239">
        <v>0</v>
      </c>
      <c r="AG1239">
        <v>0</v>
      </c>
      <c r="AH1239">
        <v>0</v>
      </c>
      <c r="AI1239">
        <v>1</v>
      </c>
      <c r="AJ1239">
        <v>1</v>
      </c>
      <c r="AK1239">
        <v>1</v>
      </c>
      <c r="AL1239">
        <v>1</v>
      </c>
      <c r="AN1239">
        <v>0</v>
      </c>
      <c r="AO1239">
        <v>1</v>
      </c>
      <c r="AP1239">
        <v>0</v>
      </c>
      <c r="AQ1239">
        <v>0</v>
      </c>
      <c r="AR1239">
        <v>0</v>
      </c>
      <c r="AS1239" t="s">
        <v>3</v>
      </c>
      <c r="AT1239">
        <v>3.85</v>
      </c>
      <c r="AU1239" t="s">
        <v>3</v>
      </c>
      <c r="AV1239">
        <v>0</v>
      </c>
      <c r="AW1239">
        <v>2</v>
      </c>
      <c r="AX1239">
        <v>47640440</v>
      </c>
      <c r="AY1239">
        <v>1</v>
      </c>
      <c r="AZ1239">
        <v>0</v>
      </c>
      <c r="BA1239">
        <v>1231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Y1239*Source!I545</f>
        <v>0.154</v>
      </c>
      <c r="CY1239">
        <f>AA1239</f>
        <v>2.44</v>
      </c>
      <c r="CZ1239">
        <f>AE1239</f>
        <v>2.44</v>
      </c>
      <c r="DA1239">
        <f>AI1239</f>
        <v>1</v>
      </c>
      <c r="DB1239">
        <f>ROUND(ROUND(AT1239*CZ1239,2),6)</f>
        <v>9.39</v>
      </c>
      <c r="DC1239">
        <f>ROUND(ROUND(AT1239*AG1239,2),6)</f>
        <v>0</v>
      </c>
    </row>
    <row r="1240" spans="1:107" x14ac:dyDescent="0.2">
      <c r="A1240">
        <f>ROW(Source!A545)</f>
        <v>545</v>
      </c>
      <c r="B1240">
        <v>47641669</v>
      </c>
      <c r="C1240">
        <v>47640425</v>
      </c>
      <c r="D1240">
        <v>36802468</v>
      </c>
      <c r="E1240">
        <v>1</v>
      </c>
      <c r="F1240">
        <v>1</v>
      </c>
      <c r="G1240">
        <v>1</v>
      </c>
      <c r="H1240">
        <v>3</v>
      </c>
      <c r="I1240" t="s">
        <v>1030</v>
      </c>
      <c r="J1240" t="s">
        <v>1031</v>
      </c>
      <c r="K1240" t="s">
        <v>1032</v>
      </c>
      <c r="L1240">
        <v>1339</v>
      </c>
      <c r="N1240">
        <v>1007</v>
      </c>
      <c r="O1240" t="s">
        <v>50</v>
      </c>
      <c r="P1240" t="s">
        <v>50</v>
      </c>
      <c r="Q1240">
        <v>1</v>
      </c>
      <c r="W1240">
        <v>0</v>
      </c>
      <c r="X1240">
        <v>114057443</v>
      </c>
      <c r="Y1240">
        <v>3.06</v>
      </c>
      <c r="AA1240">
        <v>34.92</v>
      </c>
      <c r="AB1240">
        <v>0</v>
      </c>
      <c r="AC1240">
        <v>0</v>
      </c>
      <c r="AD1240">
        <v>0</v>
      </c>
      <c r="AE1240">
        <v>34.92</v>
      </c>
      <c r="AF1240">
        <v>0</v>
      </c>
      <c r="AG1240">
        <v>0</v>
      </c>
      <c r="AH1240">
        <v>0</v>
      </c>
      <c r="AI1240">
        <v>1</v>
      </c>
      <c r="AJ1240">
        <v>1</v>
      </c>
      <c r="AK1240">
        <v>1</v>
      </c>
      <c r="AL1240">
        <v>1</v>
      </c>
      <c r="AN1240">
        <v>0</v>
      </c>
      <c r="AO1240">
        <v>1</v>
      </c>
      <c r="AP1240">
        <v>0</v>
      </c>
      <c r="AQ1240">
        <v>0</v>
      </c>
      <c r="AR1240">
        <v>0</v>
      </c>
      <c r="AS1240" t="s">
        <v>3</v>
      </c>
      <c r="AT1240">
        <v>3.06</v>
      </c>
      <c r="AU1240" t="s">
        <v>3</v>
      </c>
      <c r="AV1240">
        <v>0</v>
      </c>
      <c r="AW1240">
        <v>2</v>
      </c>
      <c r="AX1240">
        <v>47640441</v>
      </c>
      <c r="AY1240">
        <v>1</v>
      </c>
      <c r="AZ1240">
        <v>0</v>
      </c>
      <c r="BA1240">
        <v>1232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Y1240*Source!I545</f>
        <v>0.12240000000000001</v>
      </c>
      <c r="CY1240">
        <f>AA1240</f>
        <v>34.92</v>
      </c>
      <c r="CZ1240">
        <f>AE1240</f>
        <v>34.92</v>
      </c>
      <c r="DA1240">
        <f>AI1240</f>
        <v>1</v>
      </c>
      <c r="DB1240">
        <f>ROUND(ROUND(AT1240*CZ1240,2),6)</f>
        <v>106.86</v>
      </c>
      <c r="DC1240">
        <f>ROUND(ROUND(AT1240*AG1240,2),6)</f>
        <v>0</v>
      </c>
    </row>
    <row r="1241" spans="1:107" x14ac:dyDescent="0.2">
      <c r="A1241">
        <f>ROW(Source!A545)</f>
        <v>545</v>
      </c>
      <c r="B1241">
        <v>47641669</v>
      </c>
      <c r="C1241">
        <v>47640425</v>
      </c>
      <c r="D1241">
        <v>36807345</v>
      </c>
      <c r="E1241">
        <v>1</v>
      </c>
      <c r="F1241">
        <v>1</v>
      </c>
      <c r="G1241">
        <v>1</v>
      </c>
      <c r="H1241">
        <v>3</v>
      </c>
      <c r="I1241" t="s">
        <v>418</v>
      </c>
      <c r="J1241" t="s">
        <v>420</v>
      </c>
      <c r="K1241" t="s">
        <v>419</v>
      </c>
      <c r="L1241">
        <v>1339</v>
      </c>
      <c r="N1241">
        <v>1007</v>
      </c>
      <c r="O1241" t="s">
        <v>50</v>
      </c>
      <c r="P1241" t="s">
        <v>50</v>
      </c>
      <c r="Q1241">
        <v>1</v>
      </c>
      <c r="W1241">
        <v>0</v>
      </c>
      <c r="X1241">
        <v>1189598585</v>
      </c>
      <c r="Y1241">
        <v>1.3</v>
      </c>
      <c r="AA1241">
        <v>651.78</v>
      </c>
      <c r="AB1241">
        <v>0</v>
      </c>
      <c r="AC1241">
        <v>0</v>
      </c>
      <c r="AD1241">
        <v>0</v>
      </c>
      <c r="AE1241">
        <v>651.78</v>
      </c>
      <c r="AF1241">
        <v>0</v>
      </c>
      <c r="AG1241">
        <v>0</v>
      </c>
      <c r="AH1241">
        <v>0</v>
      </c>
      <c r="AI1241">
        <v>1</v>
      </c>
      <c r="AJ1241">
        <v>1</v>
      </c>
      <c r="AK1241">
        <v>1</v>
      </c>
      <c r="AL1241">
        <v>1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 t="s">
        <v>3</v>
      </c>
      <c r="AT1241">
        <v>1.3</v>
      </c>
      <c r="AU1241" t="s">
        <v>3</v>
      </c>
      <c r="AV1241">
        <v>0</v>
      </c>
      <c r="AW1241">
        <v>1</v>
      </c>
      <c r="AX1241">
        <v>-1</v>
      </c>
      <c r="AY1241">
        <v>0</v>
      </c>
      <c r="AZ1241">
        <v>0</v>
      </c>
      <c r="BA1241" t="s">
        <v>3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Y1241*Source!I545</f>
        <v>5.2000000000000005E-2</v>
      </c>
      <c r="CY1241">
        <f>AA1241</f>
        <v>651.78</v>
      </c>
      <c r="CZ1241">
        <f>AE1241</f>
        <v>651.78</v>
      </c>
      <c r="DA1241">
        <f>AI1241</f>
        <v>1</v>
      </c>
      <c r="DB1241">
        <f>ROUND(ROUND(AT1241*CZ1241,2),6)</f>
        <v>847.31</v>
      </c>
      <c r="DC1241">
        <f>ROUND(ROUND(AT1241*AG1241,2),6)</f>
        <v>0</v>
      </c>
    </row>
    <row r="1242" spans="1:107" x14ac:dyDescent="0.2">
      <c r="A1242">
        <f>ROW(Source!A545)</f>
        <v>545</v>
      </c>
      <c r="B1242">
        <v>47641669</v>
      </c>
      <c r="C1242">
        <v>47640425</v>
      </c>
      <c r="D1242">
        <v>36820630</v>
      </c>
      <c r="E1242">
        <v>1</v>
      </c>
      <c r="F1242">
        <v>1</v>
      </c>
      <c r="G1242">
        <v>1</v>
      </c>
      <c r="H1242">
        <v>3</v>
      </c>
      <c r="I1242" t="s">
        <v>422</v>
      </c>
      <c r="J1242" t="s">
        <v>424</v>
      </c>
      <c r="K1242" t="s">
        <v>423</v>
      </c>
      <c r="L1242">
        <v>1327</v>
      </c>
      <c r="N1242">
        <v>1005</v>
      </c>
      <c r="O1242" t="s">
        <v>399</v>
      </c>
      <c r="P1242" t="s">
        <v>399</v>
      </c>
      <c r="Q1242">
        <v>1</v>
      </c>
      <c r="W1242">
        <v>0</v>
      </c>
      <c r="X1242">
        <v>1158602457</v>
      </c>
      <c r="Y1242">
        <v>102</v>
      </c>
      <c r="AA1242">
        <v>65.63</v>
      </c>
      <c r="AB1242">
        <v>0</v>
      </c>
      <c r="AC1242">
        <v>0</v>
      </c>
      <c r="AD1242">
        <v>0</v>
      </c>
      <c r="AE1242">
        <v>65.63</v>
      </c>
      <c r="AF1242">
        <v>0</v>
      </c>
      <c r="AG1242">
        <v>0</v>
      </c>
      <c r="AH1242">
        <v>0</v>
      </c>
      <c r="AI1242">
        <v>1</v>
      </c>
      <c r="AJ1242">
        <v>1</v>
      </c>
      <c r="AK1242">
        <v>1</v>
      </c>
      <c r="AL1242">
        <v>1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 t="s">
        <v>3</v>
      </c>
      <c r="AT1242">
        <v>102</v>
      </c>
      <c r="AU1242" t="s">
        <v>3</v>
      </c>
      <c r="AV1242">
        <v>0</v>
      </c>
      <c r="AW1242">
        <v>1</v>
      </c>
      <c r="AX1242">
        <v>-1</v>
      </c>
      <c r="AY1242">
        <v>0</v>
      </c>
      <c r="AZ1242">
        <v>0</v>
      </c>
      <c r="BA1242" t="s">
        <v>3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Y1242*Source!I545</f>
        <v>4.08</v>
      </c>
      <c r="CY1242">
        <f>AA1242</f>
        <v>65.63</v>
      </c>
      <c r="CZ1242">
        <f>AE1242</f>
        <v>65.63</v>
      </c>
      <c r="DA1242">
        <f>AI1242</f>
        <v>1</v>
      </c>
      <c r="DB1242">
        <f>ROUND(ROUND(AT1242*CZ1242,2),6)</f>
        <v>6694.26</v>
      </c>
      <c r="DC1242">
        <f>ROUND(ROUND(AT1242*AG1242,2),6)</f>
        <v>0</v>
      </c>
    </row>
    <row r="1243" spans="1:107" x14ac:dyDescent="0.2">
      <c r="A1243">
        <f>ROW(Source!A550)</f>
        <v>550</v>
      </c>
      <c r="B1243">
        <v>47636896</v>
      </c>
      <c r="C1243">
        <v>47640446</v>
      </c>
      <c r="D1243">
        <v>37066739</v>
      </c>
      <c r="E1243">
        <v>1</v>
      </c>
      <c r="F1243">
        <v>1</v>
      </c>
      <c r="G1243">
        <v>1</v>
      </c>
      <c r="H1243">
        <v>1</v>
      </c>
      <c r="I1243" t="s">
        <v>1033</v>
      </c>
      <c r="J1243" t="s">
        <v>3</v>
      </c>
      <c r="K1243" t="s">
        <v>1034</v>
      </c>
      <c r="L1243">
        <v>1191</v>
      </c>
      <c r="N1243">
        <v>1013</v>
      </c>
      <c r="O1243" t="s">
        <v>770</v>
      </c>
      <c r="P1243" t="s">
        <v>770</v>
      </c>
      <c r="Q1243">
        <v>1</v>
      </c>
      <c r="W1243">
        <v>0</v>
      </c>
      <c r="X1243">
        <v>-608433632</v>
      </c>
      <c r="Y1243">
        <v>100.61579999999998</v>
      </c>
      <c r="AA1243">
        <v>0</v>
      </c>
      <c r="AB1243">
        <v>0</v>
      </c>
      <c r="AC1243">
        <v>0</v>
      </c>
      <c r="AD1243">
        <v>8.4600000000000009</v>
      </c>
      <c r="AE1243">
        <v>0</v>
      </c>
      <c r="AF1243">
        <v>0</v>
      </c>
      <c r="AG1243">
        <v>0</v>
      </c>
      <c r="AH1243">
        <v>8.4600000000000009</v>
      </c>
      <c r="AI1243">
        <v>1</v>
      </c>
      <c r="AJ1243">
        <v>1</v>
      </c>
      <c r="AK1243">
        <v>1</v>
      </c>
      <c r="AL1243">
        <v>1</v>
      </c>
      <c r="AN1243">
        <v>0</v>
      </c>
      <c r="AO1243">
        <v>1</v>
      </c>
      <c r="AP1243">
        <v>1</v>
      </c>
      <c r="AQ1243">
        <v>0</v>
      </c>
      <c r="AR1243">
        <v>0</v>
      </c>
      <c r="AS1243" t="s">
        <v>3</v>
      </c>
      <c r="AT1243">
        <v>76.08</v>
      </c>
      <c r="AU1243" t="s">
        <v>196</v>
      </c>
      <c r="AV1243">
        <v>1</v>
      </c>
      <c r="AW1243">
        <v>2</v>
      </c>
      <c r="AX1243">
        <v>47640457</v>
      </c>
      <c r="AY1243">
        <v>1</v>
      </c>
      <c r="AZ1243">
        <v>0</v>
      </c>
      <c r="BA1243">
        <v>1235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Y1243*Source!I550</f>
        <v>9.0554219999999983</v>
      </c>
      <c r="CY1243">
        <f>AD1243</f>
        <v>8.4600000000000009</v>
      </c>
      <c r="CZ1243">
        <f>AH1243</f>
        <v>8.4600000000000009</v>
      </c>
      <c r="DA1243">
        <f>AL1243</f>
        <v>1</v>
      </c>
      <c r="DB1243">
        <f>ROUND(((ROUND(AT1243*CZ1243,2)*1.15)*1.15),6)</f>
        <v>851.21389999999997</v>
      </c>
      <c r="DC1243">
        <f>ROUND(((ROUND(AT1243*AG1243,2)*1.15)*1.15),6)</f>
        <v>0</v>
      </c>
    </row>
    <row r="1244" spans="1:107" x14ac:dyDescent="0.2">
      <c r="A1244">
        <f>ROW(Source!A550)</f>
        <v>550</v>
      </c>
      <c r="B1244">
        <v>47636896</v>
      </c>
      <c r="C1244">
        <v>47640446</v>
      </c>
      <c r="D1244">
        <v>37064876</v>
      </c>
      <c r="E1244">
        <v>1</v>
      </c>
      <c r="F1244">
        <v>1</v>
      </c>
      <c r="G1244">
        <v>1</v>
      </c>
      <c r="H1244">
        <v>1</v>
      </c>
      <c r="I1244" t="s">
        <v>771</v>
      </c>
      <c r="J1244" t="s">
        <v>3</v>
      </c>
      <c r="K1244" t="s">
        <v>772</v>
      </c>
      <c r="L1244">
        <v>1191</v>
      </c>
      <c r="N1244">
        <v>1013</v>
      </c>
      <c r="O1244" t="s">
        <v>770</v>
      </c>
      <c r="P1244" t="s">
        <v>770</v>
      </c>
      <c r="Q1244">
        <v>1</v>
      </c>
      <c r="W1244">
        <v>0</v>
      </c>
      <c r="X1244">
        <v>-1417349443</v>
      </c>
      <c r="Y1244">
        <v>0.72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1</v>
      </c>
      <c r="AJ1244">
        <v>1</v>
      </c>
      <c r="AK1244">
        <v>1</v>
      </c>
      <c r="AL1244">
        <v>1</v>
      </c>
      <c r="AN1244">
        <v>0</v>
      </c>
      <c r="AO1244">
        <v>1</v>
      </c>
      <c r="AP1244">
        <v>0</v>
      </c>
      <c r="AQ1244">
        <v>0</v>
      </c>
      <c r="AR1244">
        <v>0</v>
      </c>
      <c r="AS1244" t="s">
        <v>3</v>
      </c>
      <c r="AT1244">
        <v>0.72</v>
      </c>
      <c r="AU1244" t="s">
        <v>3</v>
      </c>
      <c r="AV1244">
        <v>2</v>
      </c>
      <c r="AW1244">
        <v>2</v>
      </c>
      <c r="AX1244">
        <v>47640458</v>
      </c>
      <c r="AY1244">
        <v>1</v>
      </c>
      <c r="AZ1244">
        <v>2048</v>
      </c>
      <c r="BA1244">
        <v>1236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Y1244*Source!I550</f>
        <v>6.4799999999999996E-2</v>
      </c>
      <c r="CY1244">
        <f>AD1244</f>
        <v>0</v>
      </c>
      <c r="CZ1244">
        <f>AH1244</f>
        <v>0</v>
      </c>
      <c r="DA1244">
        <f>AL1244</f>
        <v>1</v>
      </c>
      <c r="DB1244">
        <f>ROUND(ROUND(AT1244*CZ1244,2),6)</f>
        <v>0</v>
      </c>
      <c r="DC1244">
        <f>ROUND(ROUND(AT1244*AG1244,2),6)</f>
        <v>0</v>
      </c>
    </row>
    <row r="1245" spans="1:107" x14ac:dyDescent="0.2">
      <c r="A1245">
        <f>ROW(Source!A550)</f>
        <v>550</v>
      </c>
      <c r="B1245">
        <v>47636896</v>
      </c>
      <c r="C1245">
        <v>47640446</v>
      </c>
      <c r="D1245">
        <v>36882159</v>
      </c>
      <c r="E1245">
        <v>1</v>
      </c>
      <c r="F1245">
        <v>1</v>
      </c>
      <c r="G1245">
        <v>1</v>
      </c>
      <c r="H1245">
        <v>2</v>
      </c>
      <c r="I1245" t="s">
        <v>773</v>
      </c>
      <c r="J1245" t="s">
        <v>774</v>
      </c>
      <c r="K1245" t="s">
        <v>775</v>
      </c>
      <c r="L1245">
        <v>1368</v>
      </c>
      <c r="N1245">
        <v>1011</v>
      </c>
      <c r="O1245" t="s">
        <v>776</v>
      </c>
      <c r="P1245" t="s">
        <v>776</v>
      </c>
      <c r="Q1245">
        <v>1</v>
      </c>
      <c r="W1245">
        <v>0</v>
      </c>
      <c r="X1245">
        <v>-1718674368</v>
      </c>
      <c r="Y1245">
        <v>0.97750000000000004</v>
      </c>
      <c r="AA1245">
        <v>0</v>
      </c>
      <c r="AB1245">
        <v>111.99</v>
      </c>
      <c r="AC1245">
        <v>13.5</v>
      </c>
      <c r="AD1245">
        <v>0</v>
      </c>
      <c r="AE1245">
        <v>0</v>
      </c>
      <c r="AF1245">
        <v>111.99</v>
      </c>
      <c r="AG1245">
        <v>13.5</v>
      </c>
      <c r="AH1245">
        <v>0</v>
      </c>
      <c r="AI1245">
        <v>1</v>
      </c>
      <c r="AJ1245">
        <v>1</v>
      </c>
      <c r="AK1245">
        <v>1</v>
      </c>
      <c r="AL1245">
        <v>1</v>
      </c>
      <c r="AN1245">
        <v>0</v>
      </c>
      <c r="AO1245">
        <v>1</v>
      </c>
      <c r="AP1245">
        <v>1</v>
      </c>
      <c r="AQ1245">
        <v>0</v>
      </c>
      <c r="AR1245">
        <v>0</v>
      </c>
      <c r="AS1245" t="s">
        <v>3</v>
      </c>
      <c r="AT1245">
        <v>0.68</v>
      </c>
      <c r="AU1245" t="s">
        <v>348</v>
      </c>
      <c r="AV1245">
        <v>0</v>
      </c>
      <c r="AW1245">
        <v>2</v>
      </c>
      <c r="AX1245">
        <v>47640459</v>
      </c>
      <c r="AY1245">
        <v>1</v>
      </c>
      <c r="AZ1245">
        <v>0</v>
      </c>
      <c r="BA1245">
        <v>1237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Y1245*Source!I550</f>
        <v>8.7974999999999998E-2</v>
      </c>
      <c r="CY1245">
        <f>AB1245</f>
        <v>111.99</v>
      </c>
      <c r="CZ1245">
        <f>AF1245</f>
        <v>111.99</v>
      </c>
      <c r="DA1245">
        <f>AJ1245</f>
        <v>1</v>
      </c>
      <c r="DB1245">
        <f>ROUND(((ROUND(AT1245*CZ1245,2)*1.15)*1.25),6)</f>
        <v>109.465625</v>
      </c>
      <c r="DC1245">
        <f>ROUND(((ROUND(AT1245*AG1245,2)*1.15)*1.25),6)</f>
        <v>13.196249999999999</v>
      </c>
    </row>
    <row r="1246" spans="1:107" x14ac:dyDescent="0.2">
      <c r="A1246">
        <f>ROW(Source!A550)</f>
        <v>550</v>
      </c>
      <c r="B1246">
        <v>47636896</v>
      </c>
      <c r="C1246">
        <v>47640446</v>
      </c>
      <c r="D1246">
        <v>36883554</v>
      </c>
      <c r="E1246">
        <v>1</v>
      </c>
      <c r="F1246">
        <v>1</v>
      </c>
      <c r="G1246">
        <v>1</v>
      </c>
      <c r="H1246">
        <v>2</v>
      </c>
      <c r="I1246" t="s">
        <v>780</v>
      </c>
      <c r="J1246" t="s">
        <v>781</v>
      </c>
      <c r="K1246" t="s">
        <v>782</v>
      </c>
      <c r="L1246">
        <v>1368</v>
      </c>
      <c r="N1246">
        <v>1011</v>
      </c>
      <c r="O1246" t="s">
        <v>776</v>
      </c>
      <c r="P1246" t="s">
        <v>776</v>
      </c>
      <c r="Q1246">
        <v>1</v>
      </c>
      <c r="W1246">
        <v>0</v>
      </c>
      <c r="X1246">
        <v>1372534845</v>
      </c>
      <c r="Y1246">
        <v>5.7499999999999996E-2</v>
      </c>
      <c r="AA1246">
        <v>0</v>
      </c>
      <c r="AB1246">
        <v>65.709999999999994</v>
      </c>
      <c r="AC1246">
        <v>11.6</v>
      </c>
      <c r="AD1246">
        <v>0</v>
      </c>
      <c r="AE1246">
        <v>0</v>
      </c>
      <c r="AF1246">
        <v>65.709999999999994</v>
      </c>
      <c r="AG1246">
        <v>11.6</v>
      </c>
      <c r="AH1246">
        <v>0</v>
      </c>
      <c r="AI1246">
        <v>1</v>
      </c>
      <c r="AJ1246">
        <v>1</v>
      </c>
      <c r="AK1246">
        <v>1</v>
      </c>
      <c r="AL1246">
        <v>1</v>
      </c>
      <c r="AN1246">
        <v>0</v>
      </c>
      <c r="AO1246">
        <v>1</v>
      </c>
      <c r="AP1246">
        <v>1</v>
      </c>
      <c r="AQ1246">
        <v>0</v>
      </c>
      <c r="AR1246">
        <v>0</v>
      </c>
      <c r="AS1246" t="s">
        <v>3</v>
      </c>
      <c r="AT1246">
        <v>0.04</v>
      </c>
      <c r="AU1246" t="s">
        <v>348</v>
      </c>
      <c r="AV1246">
        <v>0</v>
      </c>
      <c r="AW1246">
        <v>2</v>
      </c>
      <c r="AX1246">
        <v>47640460</v>
      </c>
      <c r="AY1246">
        <v>1</v>
      </c>
      <c r="AZ1246">
        <v>0</v>
      </c>
      <c r="BA1246">
        <v>1238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Y1246*Source!I550</f>
        <v>5.174999999999999E-3</v>
      </c>
      <c r="CY1246">
        <f>AB1246</f>
        <v>65.709999999999994</v>
      </c>
      <c r="CZ1246">
        <f>AF1246</f>
        <v>65.709999999999994</v>
      </c>
      <c r="DA1246">
        <f>AJ1246</f>
        <v>1</v>
      </c>
      <c r="DB1246">
        <f>ROUND(((ROUND(AT1246*CZ1246,2)*1.15)*1.25),6)</f>
        <v>3.7806250000000001</v>
      </c>
      <c r="DC1246">
        <f>ROUND(((ROUND(AT1246*AG1246,2)*1.15)*1.25),6)</f>
        <v>0.66125</v>
      </c>
    </row>
    <row r="1247" spans="1:107" x14ac:dyDescent="0.2">
      <c r="A1247">
        <f>ROW(Source!A550)</f>
        <v>550</v>
      </c>
      <c r="B1247">
        <v>47636896</v>
      </c>
      <c r="C1247">
        <v>47640446</v>
      </c>
      <c r="D1247">
        <v>36804545</v>
      </c>
      <c r="E1247">
        <v>1</v>
      </c>
      <c r="F1247">
        <v>1</v>
      </c>
      <c r="G1247">
        <v>1</v>
      </c>
      <c r="H1247">
        <v>3</v>
      </c>
      <c r="I1247" t="s">
        <v>801</v>
      </c>
      <c r="J1247" t="s">
        <v>802</v>
      </c>
      <c r="K1247" t="s">
        <v>803</v>
      </c>
      <c r="L1247">
        <v>1348</v>
      </c>
      <c r="N1247">
        <v>1009</v>
      </c>
      <c r="O1247" t="s">
        <v>19</v>
      </c>
      <c r="P1247" t="s">
        <v>19</v>
      </c>
      <c r="Q1247">
        <v>1000</v>
      </c>
      <c r="W1247">
        <v>0</v>
      </c>
      <c r="X1247">
        <v>1174701286</v>
      </c>
      <c r="Y1247">
        <v>1E-3</v>
      </c>
      <c r="AA1247">
        <v>11978</v>
      </c>
      <c r="AB1247">
        <v>0</v>
      </c>
      <c r="AC1247">
        <v>0</v>
      </c>
      <c r="AD1247">
        <v>0</v>
      </c>
      <c r="AE1247">
        <v>11978</v>
      </c>
      <c r="AF1247">
        <v>0</v>
      </c>
      <c r="AG1247">
        <v>0</v>
      </c>
      <c r="AH1247">
        <v>0</v>
      </c>
      <c r="AI1247">
        <v>1</v>
      </c>
      <c r="AJ1247">
        <v>1</v>
      </c>
      <c r="AK1247">
        <v>1</v>
      </c>
      <c r="AL1247">
        <v>1</v>
      </c>
      <c r="AN1247">
        <v>0</v>
      </c>
      <c r="AO1247">
        <v>1</v>
      </c>
      <c r="AP1247">
        <v>0</v>
      </c>
      <c r="AQ1247">
        <v>0</v>
      </c>
      <c r="AR1247">
        <v>0</v>
      </c>
      <c r="AS1247" t="s">
        <v>3</v>
      </c>
      <c r="AT1247">
        <v>1E-3</v>
      </c>
      <c r="AU1247" t="s">
        <v>3</v>
      </c>
      <c r="AV1247">
        <v>0</v>
      </c>
      <c r="AW1247">
        <v>2</v>
      </c>
      <c r="AX1247">
        <v>47640461</v>
      </c>
      <c r="AY1247">
        <v>1</v>
      </c>
      <c r="AZ1247">
        <v>0</v>
      </c>
      <c r="BA1247">
        <v>1239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Y1247*Source!I550</f>
        <v>8.9999999999999992E-5</v>
      </c>
      <c r="CY1247">
        <f>AA1247</f>
        <v>11978</v>
      </c>
      <c r="CZ1247">
        <f>AE1247</f>
        <v>11978</v>
      </c>
      <c r="DA1247">
        <f>AI1247</f>
        <v>1</v>
      </c>
      <c r="DB1247">
        <f>ROUND(ROUND(AT1247*CZ1247,2),6)</f>
        <v>11.98</v>
      </c>
      <c r="DC1247">
        <f>ROUND(ROUND(AT1247*AG1247,2),6)</f>
        <v>0</v>
      </c>
    </row>
    <row r="1248" spans="1:107" x14ac:dyDescent="0.2">
      <c r="A1248">
        <f>ROW(Source!A550)</f>
        <v>550</v>
      </c>
      <c r="B1248">
        <v>47636896</v>
      </c>
      <c r="C1248">
        <v>47640446</v>
      </c>
      <c r="D1248">
        <v>36807096</v>
      </c>
      <c r="E1248">
        <v>1</v>
      </c>
      <c r="F1248">
        <v>1</v>
      </c>
      <c r="G1248">
        <v>1</v>
      </c>
      <c r="H1248">
        <v>3</v>
      </c>
      <c r="I1248" t="s">
        <v>353</v>
      </c>
      <c r="J1248" t="s">
        <v>355</v>
      </c>
      <c r="K1248" t="s">
        <v>354</v>
      </c>
      <c r="L1248">
        <v>1339</v>
      </c>
      <c r="N1248">
        <v>1007</v>
      </c>
      <c r="O1248" t="s">
        <v>50</v>
      </c>
      <c r="P1248" t="s">
        <v>50</v>
      </c>
      <c r="Q1248">
        <v>1</v>
      </c>
      <c r="W1248">
        <v>0</v>
      </c>
      <c r="X1248">
        <v>184330150</v>
      </c>
      <c r="Y1248">
        <v>5.9</v>
      </c>
      <c r="AA1248">
        <v>592.76</v>
      </c>
      <c r="AB1248">
        <v>0</v>
      </c>
      <c r="AC1248">
        <v>0</v>
      </c>
      <c r="AD1248">
        <v>0</v>
      </c>
      <c r="AE1248">
        <v>592.76</v>
      </c>
      <c r="AF1248">
        <v>0</v>
      </c>
      <c r="AG1248">
        <v>0</v>
      </c>
      <c r="AH1248">
        <v>0</v>
      </c>
      <c r="AI1248">
        <v>1</v>
      </c>
      <c r="AJ1248">
        <v>1</v>
      </c>
      <c r="AK1248">
        <v>1</v>
      </c>
      <c r="AL1248">
        <v>1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 t="s">
        <v>3</v>
      </c>
      <c r="AT1248">
        <v>5.9</v>
      </c>
      <c r="AU1248" t="s">
        <v>3</v>
      </c>
      <c r="AV1248">
        <v>0</v>
      </c>
      <c r="AW1248">
        <v>2</v>
      </c>
      <c r="AX1248">
        <v>47640462</v>
      </c>
      <c r="AY1248">
        <v>1</v>
      </c>
      <c r="AZ1248">
        <v>0</v>
      </c>
      <c r="BA1248">
        <v>1240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Y1248*Source!I550</f>
        <v>0.53100000000000003</v>
      </c>
      <c r="CY1248">
        <f>AA1248</f>
        <v>592.76</v>
      </c>
      <c r="CZ1248">
        <f>AE1248</f>
        <v>592.76</v>
      </c>
      <c r="DA1248">
        <f>AI1248</f>
        <v>1</v>
      </c>
      <c r="DB1248">
        <f>ROUND(ROUND(AT1248*CZ1248,2),6)</f>
        <v>3497.28</v>
      </c>
      <c r="DC1248">
        <f>ROUND(ROUND(AT1248*AG1248,2),6)</f>
        <v>0</v>
      </c>
    </row>
    <row r="1249" spans="1:107" x14ac:dyDescent="0.2">
      <c r="A1249">
        <f>ROW(Source!A550)</f>
        <v>550</v>
      </c>
      <c r="B1249">
        <v>47636896</v>
      </c>
      <c r="C1249">
        <v>47640446</v>
      </c>
      <c r="D1249">
        <v>36807342</v>
      </c>
      <c r="E1249">
        <v>1</v>
      </c>
      <c r="F1249">
        <v>1</v>
      </c>
      <c r="G1249">
        <v>1</v>
      </c>
      <c r="H1249">
        <v>3</v>
      </c>
      <c r="I1249" t="s">
        <v>834</v>
      </c>
      <c r="J1249" t="s">
        <v>835</v>
      </c>
      <c r="K1249" t="s">
        <v>836</v>
      </c>
      <c r="L1249">
        <v>1339</v>
      </c>
      <c r="N1249">
        <v>1007</v>
      </c>
      <c r="O1249" t="s">
        <v>50</v>
      </c>
      <c r="P1249" t="s">
        <v>50</v>
      </c>
      <c r="Q1249">
        <v>1</v>
      </c>
      <c r="W1249">
        <v>0</v>
      </c>
      <c r="X1249">
        <v>519185539</v>
      </c>
      <c r="Y1249">
        <v>0.06</v>
      </c>
      <c r="AA1249">
        <v>519.79999999999995</v>
      </c>
      <c r="AB1249">
        <v>0</v>
      </c>
      <c r="AC1249">
        <v>0</v>
      </c>
      <c r="AD1249">
        <v>0</v>
      </c>
      <c r="AE1249">
        <v>519.79999999999995</v>
      </c>
      <c r="AF1249">
        <v>0</v>
      </c>
      <c r="AG1249">
        <v>0</v>
      </c>
      <c r="AH1249">
        <v>0</v>
      </c>
      <c r="AI1249">
        <v>1</v>
      </c>
      <c r="AJ1249">
        <v>1</v>
      </c>
      <c r="AK1249">
        <v>1</v>
      </c>
      <c r="AL1249">
        <v>1</v>
      </c>
      <c r="AN1249">
        <v>0</v>
      </c>
      <c r="AO1249">
        <v>1</v>
      </c>
      <c r="AP1249">
        <v>0</v>
      </c>
      <c r="AQ1249">
        <v>0</v>
      </c>
      <c r="AR1249">
        <v>0</v>
      </c>
      <c r="AS1249" t="s">
        <v>3</v>
      </c>
      <c r="AT1249">
        <v>0.06</v>
      </c>
      <c r="AU1249" t="s">
        <v>3</v>
      </c>
      <c r="AV1249">
        <v>0</v>
      </c>
      <c r="AW1249">
        <v>2</v>
      </c>
      <c r="AX1249">
        <v>47640463</v>
      </c>
      <c r="AY1249">
        <v>1</v>
      </c>
      <c r="AZ1249">
        <v>0</v>
      </c>
      <c r="BA1249">
        <v>1241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Y1249*Source!I550</f>
        <v>5.3999999999999994E-3</v>
      </c>
      <c r="CY1249">
        <f>AA1249</f>
        <v>519.79999999999995</v>
      </c>
      <c r="CZ1249">
        <f>AE1249</f>
        <v>519.79999999999995</v>
      </c>
      <c r="DA1249">
        <f>AI1249</f>
        <v>1</v>
      </c>
      <c r="DB1249">
        <f>ROUND(ROUND(AT1249*CZ1249,2),6)</f>
        <v>31.19</v>
      </c>
      <c r="DC1249">
        <f>ROUND(ROUND(AT1249*AG1249,2),6)</f>
        <v>0</v>
      </c>
    </row>
    <row r="1250" spans="1:107" x14ac:dyDescent="0.2">
      <c r="A1250">
        <f>ROW(Source!A550)</f>
        <v>550</v>
      </c>
      <c r="B1250">
        <v>47636896</v>
      </c>
      <c r="C1250">
        <v>47640446</v>
      </c>
      <c r="D1250">
        <v>36820750</v>
      </c>
      <c r="E1250">
        <v>1</v>
      </c>
      <c r="F1250">
        <v>1</v>
      </c>
      <c r="G1250">
        <v>1</v>
      </c>
      <c r="H1250">
        <v>3</v>
      </c>
      <c r="I1250" t="s">
        <v>435</v>
      </c>
      <c r="J1250" t="s">
        <v>437</v>
      </c>
      <c r="K1250" t="s">
        <v>436</v>
      </c>
      <c r="L1250">
        <v>1354</v>
      </c>
      <c r="N1250">
        <v>1010</v>
      </c>
      <c r="O1250" t="s">
        <v>337</v>
      </c>
      <c r="P1250" t="s">
        <v>337</v>
      </c>
      <c r="Q1250">
        <v>1</v>
      </c>
      <c r="W1250">
        <v>0</v>
      </c>
      <c r="X1250">
        <v>1254108881</v>
      </c>
      <c r="Y1250">
        <v>100</v>
      </c>
      <c r="AA1250">
        <v>47.25</v>
      </c>
      <c r="AB1250">
        <v>0</v>
      </c>
      <c r="AC1250">
        <v>0</v>
      </c>
      <c r="AD1250">
        <v>0</v>
      </c>
      <c r="AE1250">
        <v>47.25</v>
      </c>
      <c r="AF1250">
        <v>0</v>
      </c>
      <c r="AG1250">
        <v>0</v>
      </c>
      <c r="AH1250">
        <v>0</v>
      </c>
      <c r="AI1250">
        <v>1</v>
      </c>
      <c r="AJ1250">
        <v>1</v>
      </c>
      <c r="AK1250">
        <v>1</v>
      </c>
      <c r="AL1250">
        <v>1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 t="s">
        <v>3</v>
      </c>
      <c r="AT1250">
        <v>100</v>
      </c>
      <c r="AU1250" t="s">
        <v>3</v>
      </c>
      <c r="AV1250">
        <v>0</v>
      </c>
      <c r="AW1250">
        <v>1</v>
      </c>
      <c r="AX1250">
        <v>-1</v>
      </c>
      <c r="AY1250">
        <v>0</v>
      </c>
      <c r="AZ1250">
        <v>0</v>
      </c>
      <c r="BA1250" t="s">
        <v>3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Y1250*Source!I550</f>
        <v>9</v>
      </c>
      <c r="CY1250">
        <f>AA1250</f>
        <v>47.25</v>
      </c>
      <c r="CZ1250">
        <f>AE1250</f>
        <v>47.25</v>
      </c>
      <c r="DA1250">
        <f>AI1250</f>
        <v>1</v>
      </c>
      <c r="DB1250">
        <f>ROUND(ROUND(AT1250*CZ1250,2),6)</f>
        <v>4725</v>
      </c>
      <c r="DC1250">
        <f>ROUND(ROUND(AT1250*AG1250,2),6)</f>
        <v>0</v>
      </c>
    </row>
    <row r="1251" spans="1:107" x14ac:dyDescent="0.2">
      <c r="A1251">
        <f>ROW(Source!A550)</f>
        <v>550</v>
      </c>
      <c r="B1251">
        <v>47636896</v>
      </c>
      <c r="C1251">
        <v>47640446</v>
      </c>
      <c r="D1251">
        <v>36830346</v>
      </c>
      <c r="E1251">
        <v>1</v>
      </c>
      <c r="F1251">
        <v>1</v>
      </c>
      <c r="G1251">
        <v>1</v>
      </c>
      <c r="H1251">
        <v>3</v>
      </c>
      <c r="I1251" t="s">
        <v>1035</v>
      </c>
      <c r="J1251" t="s">
        <v>1036</v>
      </c>
      <c r="K1251" t="s">
        <v>1037</v>
      </c>
      <c r="L1251">
        <v>1339</v>
      </c>
      <c r="N1251">
        <v>1007</v>
      </c>
      <c r="O1251" t="s">
        <v>50</v>
      </c>
      <c r="P1251" t="s">
        <v>50</v>
      </c>
      <c r="Q1251">
        <v>1</v>
      </c>
      <c r="W1251">
        <v>0</v>
      </c>
      <c r="X1251">
        <v>-1065285962</v>
      </c>
      <c r="Y1251">
        <v>0.17</v>
      </c>
      <c r="AA1251">
        <v>880.01</v>
      </c>
      <c r="AB1251">
        <v>0</v>
      </c>
      <c r="AC1251">
        <v>0</v>
      </c>
      <c r="AD1251">
        <v>0</v>
      </c>
      <c r="AE1251">
        <v>880.01</v>
      </c>
      <c r="AF1251">
        <v>0</v>
      </c>
      <c r="AG1251">
        <v>0</v>
      </c>
      <c r="AH1251">
        <v>0</v>
      </c>
      <c r="AI1251">
        <v>1</v>
      </c>
      <c r="AJ1251">
        <v>1</v>
      </c>
      <c r="AK1251">
        <v>1</v>
      </c>
      <c r="AL1251">
        <v>1</v>
      </c>
      <c r="AN1251">
        <v>0</v>
      </c>
      <c r="AO1251">
        <v>1</v>
      </c>
      <c r="AP1251">
        <v>0</v>
      </c>
      <c r="AQ1251">
        <v>0</v>
      </c>
      <c r="AR1251">
        <v>0</v>
      </c>
      <c r="AS1251" t="s">
        <v>3</v>
      </c>
      <c r="AT1251">
        <v>0.17</v>
      </c>
      <c r="AU1251" t="s">
        <v>3</v>
      </c>
      <c r="AV1251">
        <v>0</v>
      </c>
      <c r="AW1251">
        <v>2</v>
      </c>
      <c r="AX1251">
        <v>47640464</v>
      </c>
      <c r="AY1251">
        <v>1</v>
      </c>
      <c r="AZ1251">
        <v>0</v>
      </c>
      <c r="BA1251">
        <v>1242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Y1251*Source!I550</f>
        <v>1.5300000000000001E-2</v>
      </c>
      <c r="CY1251">
        <f>AA1251</f>
        <v>880.01</v>
      </c>
      <c r="CZ1251">
        <f>AE1251</f>
        <v>880.01</v>
      </c>
      <c r="DA1251">
        <f>AI1251</f>
        <v>1</v>
      </c>
      <c r="DB1251">
        <f>ROUND(ROUND(AT1251*CZ1251,2),6)</f>
        <v>149.6</v>
      </c>
      <c r="DC1251">
        <f>ROUND(ROUND(AT1251*AG1251,2),6)</f>
        <v>0</v>
      </c>
    </row>
    <row r="1252" spans="1:107" x14ac:dyDescent="0.2">
      <c r="A1252">
        <f>ROW(Source!A551)</f>
        <v>551</v>
      </c>
      <c r="B1252">
        <v>47641669</v>
      </c>
      <c r="C1252">
        <v>47640446</v>
      </c>
      <c r="D1252">
        <v>37066739</v>
      </c>
      <c r="E1252">
        <v>1</v>
      </c>
      <c r="F1252">
        <v>1</v>
      </c>
      <c r="G1252">
        <v>1</v>
      </c>
      <c r="H1252">
        <v>1</v>
      </c>
      <c r="I1252" t="s">
        <v>1033</v>
      </c>
      <c r="J1252" t="s">
        <v>3</v>
      </c>
      <c r="K1252" t="s">
        <v>1034</v>
      </c>
      <c r="L1252">
        <v>1191</v>
      </c>
      <c r="N1252">
        <v>1013</v>
      </c>
      <c r="O1252" t="s">
        <v>770</v>
      </c>
      <c r="P1252" t="s">
        <v>770</v>
      </c>
      <c r="Q1252">
        <v>1</v>
      </c>
      <c r="W1252">
        <v>0</v>
      </c>
      <c r="X1252">
        <v>-608433632</v>
      </c>
      <c r="Y1252">
        <v>100.61579999999998</v>
      </c>
      <c r="AA1252">
        <v>0</v>
      </c>
      <c r="AB1252">
        <v>0</v>
      </c>
      <c r="AC1252">
        <v>0</v>
      </c>
      <c r="AD1252">
        <v>8.4600000000000009</v>
      </c>
      <c r="AE1252">
        <v>0</v>
      </c>
      <c r="AF1252">
        <v>0</v>
      </c>
      <c r="AG1252">
        <v>0</v>
      </c>
      <c r="AH1252">
        <v>8.4600000000000009</v>
      </c>
      <c r="AI1252">
        <v>1</v>
      </c>
      <c r="AJ1252">
        <v>1</v>
      </c>
      <c r="AK1252">
        <v>1</v>
      </c>
      <c r="AL1252">
        <v>1</v>
      </c>
      <c r="AN1252">
        <v>0</v>
      </c>
      <c r="AO1252">
        <v>1</v>
      </c>
      <c r="AP1252">
        <v>1</v>
      </c>
      <c r="AQ1252">
        <v>0</v>
      </c>
      <c r="AR1252">
        <v>0</v>
      </c>
      <c r="AS1252" t="s">
        <v>3</v>
      </c>
      <c r="AT1252">
        <v>76.08</v>
      </c>
      <c r="AU1252" t="s">
        <v>196</v>
      </c>
      <c r="AV1252">
        <v>1</v>
      </c>
      <c r="AW1252">
        <v>2</v>
      </c>
      <c r="AX1252">
        <v>47640457</v>
      </c>
      <c r="AY1252">
        <v>1</v>
      </c>
      <c r="AZ1252">
        <v>0</v>
      </c>
      <c r="BA1252">
        <v>1244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Y1252*Source!I551</f>
        <v>9.0554219999999983</v>
      </c>
      <c r="CY1252">
        <f>AD1252</f>
        <v>8.4600000000000009</v>
      </c>
      <c r="CZ1252">
        <f>AH1252</f>
        <v>8.4600000000000009</v>
      </c>
      <c r="DA1252">
        <f>AL1252</f>
        <v>1</v>
      </c>
      <c r="DB1252">
        <f>ROUND(((ROUND(AT1252*CZ1252,2)*1.15)*1.15),6)</f>
        <v>851.21389999999997</v>
      </c>
      <c r="DC1252">
        <f>ROUND(((ROUND(AT1252*AG1252,2)*1.15)*1.15),6)</f>
        <v>0</v>
      </c>
    </row>
    <row r="1253" spans="1:107" x14ac:dyDescent="0.2">
      <c r="A1253">
        <f>ROW(Source!A551)</f>
        <v>551</v>
      </c>
      <c r="B1253">
        <v>47641669</v>
      </c>
      <c r="C1253">
        <v>47640446</v>
      </c>
      <c r="D1253">
        <v>37064876</v>
      </c>
      <c r="E1253">
        <v>1</v>
      </c>
      <c r="F1253">
        <v>1</v>
      </c>
      <c r="G1253">
        <v>1</v>
      </c>
      <c r="H1253">
        <v>1</v>
      </c>
      <c r="I1253" t="s">
        <v>771</v>
      </c>
      <c r="J1253" t="s">
        <v>3</v>
      </c>
      <c r="K1253" t="s">
        <v>772</v>
      </c>
      <c r="L1253">
        <v>1191</v>
      </c>
      <c r="N1253">
        <v>1013</v>
      </c>
      <c r="O1253" t="s">
        <v>770</v>
      </c>
      <c r="P1253" t="s">
        <v>770</v>
      </c>
      <c r="Q1253">
        <v>1</v>
      </c>
      <c r="W1253">
        <v>0</v>
      </c>
      <c r="X1253">
        <v>-1417349443</v>
      </c>
      <c r="Y1253">
        <v>0.72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1</v>
      </c>
      <c r="AJ1253">
        <v>1</v>
      </c>
      <c r="AK1253">
        <v>1</v>
      </c>
      <c r="AL1253">
        <v>1</v>
      </c>
      <c r="AN1253">
        <v>0</v>
      </c>
      <c r="AO1253">
        <v>1</v>
      </c>
      <c r="AP1253">
        <v>0</v>
      </c>
      <c r="AQ1253">
        <v>0</v>
      </c>
      <c r="AR1253">
        <v>0</v>
      </c>
      <c r="AS1253" t="s">
        <v>3</v>
      </c>
      <c r="AT1253">
        <v>0.72</v>
      </c>
      <c r="AU1253" t="s">
        <v>3</v>
      </c>
      <c r="AV1253">
        <v>2</v>
      </c>
      <c r="AW1253">
        <v>2</v>
      </c>
      <c r="AX1253">
        <v>47640458</v>
      </c>
      <c r="AY1253">
        <v>1</v>
      </c>
      <c r="AZ1253">
        <v>2048</v>
      </c>
      <c r="BA1253">
        <v>1245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Y1253*Source!I551</f>
        <v>6.4799999999999996E-2</v>
      </c>
      <c r="CY1253">
        <f>AD1253</f>
        <v>0</v>
      </c>
      <c r="CZ1253">
        <f>AH1253</f>
        <v>0</v>
      </c>
      <c r="DA1253">
        <f>AL1253</f>
        <v>1</v>
      </c>
      <c r="DB1253">
        <f>ROUND(ROUND(AT1253*CZ1253,2),6)</f>
        <v>0</v>
      </c>
      <c r="DC1253">
        <f>ROUND(ROUND(AT1253*AG1253,2),6)</f>
        <v>0</v>
      </c>
    </row>
    <row r="1254" spans="1:107" x14ac:dyDescent="0.2">
      <c r="A1254">
        <f>ROW(Source!A551)</f>
        <v>551</v>
      </c>
      <c r="B1254">
        <v>47641669</v>
      </c>
      <c r="C1254">
        <v>47640446</v>
      </c>
      <c r="D1254">
        <v>36882159</v>
      </c>
      <c r="E1254">
        <v>1</v>
      </c>
      <c r="F1254">
        <v>1</v>
      </c>
      <c r="G1254">
        <v>1</v>
      </c>
      <c r="H1254">
        <v>2</v>
      </c>
      <c r="I1254" t="s">
        <v>773</v>
      </c>
      <c r="J1254" t="s">
        <v>774</v>
      </c>
      <c r="K1254" t="s">
        <v>775</v>
      </c>
      <c r="L1254">
        <v>1368</v>
      </c>
      <c r="N1254">
        <v>1011</v>
      </c>
      <c r="O1254" t="s">
        <v>776</v>
      </c>
      <c r="P1254" t="s">
        <v>776</v>
      </c>
      <c r="Q1254">
        <v>1</v>
      </c>
      <c r="W1254">
        <v>0</v>
      </c>
      <c r="X1254">
        <v>-1718674368</v>
      </c>
      <c r="Y1254">
        <v>0.97750000000000004</v>
      </c>
      <c r="AA1254">
        <v>0</v>
      </c>
      <c r="AB1254">
        <v>111.99</v>
      </c>
      <c r="AC1254">
        <v>13.5</v>
      </c>
      <c r="AD1254">
        <v>0</v>
      </c>
      <c r="AE1254">
        <v>0</v>
      </c>
      <c r="AF1254">
        <v>111.99</v>
      </c>
      <c r="AG1254">
        <v>13.5</v>
      </c>
      <c r="AH1254">
        <v>0</v>
      </c>
      <c r="AI1254">
        <v>1</v>
      </c>
      <c r="AJ1254">
        <v>1</v>
      </c>
      <c r="AK1254">
        <v>1</v>
      </c>
      <c r="AL1254">
        <v>1</v>
      </c>
      <c r="AN1254">
        <v>0</v>
      </c>
      <c r="AO1254">
        <v>1</v>
      </c>
      <c r="AP1254">
        <v>1</v>
      </c>
      <c r="AQ1254">
        <v>0</v>
      </c>
      <c r="AR1254">
        <v>0</v>
      </c>
      <c r="AS1254" t="s">
        <v>3</v>
      </c>
      <c r="AT1254">
        <v>0.68</v>
      </c>
      <c r="AU1254" t="s">
        <v>348</v>
      </c>
      <c r="AV1254">
        <v>0</v>
      </c>
      <c r="AW1254">
        <v>2</v>
      </c>
      <c r="AX1254">
        <v>47640459</v>
      </c>
      <c r="AY1254">
        <v>1</v>
      </c>
      <c r="AZ1254">
        <v>0</v>
      </c>
      <c r="BA1254">
        <v>1246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Y1254*Source!I551</f>
        <v>8.7974999999999998E-2</v>
      </c>
      <c r="CY1254">
        <f>AB1254</f>
        <v>111.99</v>
      </c>
      <c r="CZ1254">
        <f>AF1254</f>
        <v>111.99</v>
      </c>
      <c r="DA1254">
        <f>AJ1254</f>
        <v>1</v>
      </c>
      <c r="DB1254">
        <f>ROUND(((ROUND(AT1254*CZ1254,2)*1.15)*1.25),6)</f>
        <v>109.465625</v>
      </c>
      <c r="DC1254">
        <f>ROUND(((ROUND(AT1254*AG1254,2)*1.15)*1.25),6)</f>
        <v>13.196249999999999</v>
      </c>
    </row>
    <row r="1255" spans="1:107" x14ac:dyDescent="0.2">
      <c r="A1255">
        <f>ROW(Source!A551)</f>
        <v>551</v>
      </c>
      <c r="B1255">
        <v>47641669</v>
      </c>
      <c r="C1255">
        <v>47640446</v>
      </c>
      <c r="D1255">
        <v>36883554</v>
      </c>
      <c r="E1255">
        <v>1</v>
      </c>
      <c r="F1255">
        <v>1</v>
      </c>
      <c r="G1255">
        <v>1</v>
      </c>
      <c r="H1255">
        <v>2</v>
      </c>
      <c r="I1255" t="s">
        <v>780</v>
      </c>
      <c r="J1255" t="s">
        <v>781</v>
      </c>
      <c r="K1255" t="s">
        <v>782</v>
      </c>
      <c r="L1255">
        <v>1368</v>
      </c>
      <c r="N1255">
        <v>1011</v>
      </c>
      <c r="O1255" t="s">
        <v>776</v>
      </c>
      <c r="P1255" t="s">
        <v>776</v>
      </c>
      <c r="Q1255">
        <v>1</v>
      </c>
      <c r="W1255">
        <v>0</v>
      </c>
      <c r="X1255">
        <v>1372534845</v>
      </c>
      <c r="Y1255">
        <v>5.7499999999999996E-2</v>
      </c>
      <c r="AA1255">
        <v>0</v>
      </c>
      <c r="AB1255">
        <v>65.709999999999994</v>
      </c>
      <c r="AC1255">
        <v>11.6</v>
      </c>
      <c r="AD1255">
        <v>0</v>
      </c>
      <c r="AE1255">
        <v>0</v>
      </c>
      <c r="AF1255">
        <v>65.709999999999994</v>
      </c>
      <c r="AG1255">
        <v>11.6</v>
      </c>
      <c r="AH1255">
        <v>0</v>
      </c>
      <c r="AI1255">
        <v>1</v>
      </c>
      <c r="AJ1255">
        <v>1</v>
      </c>
      <c r="AK1255">
        <v>1</v>
      </c>
      <c r="AL1255">
        <v>1</v>
      </c>
      <c r="AN1255">
        <v>0</v>
      </c>
      <c r="AO1255">
        <v>1</v>
      </c>
      <c r="AP1255">
        <v>1</v>
      </c>
      <c r="AQ1255">
        <v>0</v>
      </c>
      <c r="AR1255">
        <v>0</v>
      </c>
      <c r="AS1255" t="s">
        <v>3</v>
      </c>
      <c r="AT1255">
        <v>0.04</v>
      </c>
      <c r="AU1255" t="s">
        <v>348</v>
      </c>
      <c r="AV1255">
        <v>0</v>
      </c>
      <c r="AW1255">
        <v>2</v>
      </c>
      <c r="AX1255">
        <v>47640460</v>
      </c>
      <c r="AY1255">
        <v>1</v>
      </c>
      <c r="AZ1255">
        <v>0</v>
      </c>
      <c r="BA1255">
        <v>1247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Y1255*Source!I551</f>
        <v>5.174999999999999E-3</v>
      </c>
      <c r="CY1255">
        <f>AB1255</f>
        <v>65.709999999999994</v>
      </c>
      <c r="CZ1255">
        <f>AF1255</f>
        <v>65.709999999999994</v>
      </c>
      <c r="DA1255">
        <f>AJ1255</f>
        <v>1</v>
      </c>
      <c r="DB1255">
        <f>ROUND(((ROUND(AT1255*CZ1255,2)*1.15)*1.25),6)</f>
        <v>3.7806250000000001</v>
      </c>
      <c r="DC1255">
        <f>ROUND(((ROUND(AT1255*AG1255,2)*1.15)*1.25),6)</f>
        <v>0.66125</v>
      </c>
    </row>
    <row r="1256" spans="1:107" x14ac:dyDescent="0.2">
      <c r="A1256">
        <f>ROW(Source!A551)</f>
        <v>551</v>
      </c>
      <c r="B1256">
        <v>47641669</v>
      </c>
      <c r="C1256">
        <v>47640446</v>
      </c>
      <c r="D1256">
        <v>36804545</v>
      </c>
      <c r="E1256">
        <v>1</v>
      </c>
      <c r="F1256">
        <v>1</v>
      </c>
      <c r="G1256">
        <v>1</v>
      </c>
      <c r="H1256">
        <v>3</v>
      </c>
      <c r="I1256" t="s">
        <v>801</v>
      </c>
      <c r="J1256" t="s">
        <v>802</v>
      </c>
      <c r="K1256" t="s">
        <v>803</v>
      </c>
      <c r="L1256">
        <v>1348</v>
      </c>
      <c r="N1256">
        <v>1009</v>
      </c>
      <c r="O1256" t="s">
        <v>19</v>
      </c>
      <c r="P1256" t="s">
        <v>19</v>
      </c>
      <c r="Q1256">
        <v>1000</v>
      </c>
      <c r="W1256">
        <v>0</v>
      </c>
      <c r="X1256">
        <v>1174701286</v>
      </c>
      <c r="Y1256">
        <v>1E-3</v>
      </c>
      <c r="AA1256">
        <v>11978</v>
      </c>
      <c r="AB1256">
        <v>0</v>
      </c>
      <c r="AC1256">
        <v>0</v>
      </c>
      <c r="AD1256">
        <v>0</v>
      </c>
      <c r="AE1256">
        <v>11978</v>
      </c>
      <c r="AF1256">
        <v>0</v>
      </c>
      <c r="AG1256">
        <v>0</v>
      </c>
      <c r="AH1256">
        <v>0</v>
      </c>
      <c r="AI1256">
        <v>1</v>
      </c>
      <c r="AJ1256">
        <v>1</v>
      </c>
      <c r="AK1256">
        <v>1</v>
      </c>
      <c r="AL1256">
        <v>1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 t="s">
        <v>3</v>
      </c>
      <c r="AT1256">
        <v>1E-3</v>
      </c>
      <c r="AU1256" t="s">
        <v>3</v>
      </c>
      <c r="AV1256">
        <v>0</v>
      </c>
      <c r="AW1256">
        <v>2</v>
      </c>
      <c r="AX1256">
        <v>47640461</v>
      </c>
      <c r="AY1256">
        <v>1</v>
      </c>
      <c r="AZ1256">
        <v>0</v>
      </c>
      <c r="BA1256">
        <v>1248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Y1256*Source!I551</f>
        <v>8.9999999999999992E-5</v>
      </c>
      <c r="CY1256">
        <f>AA1256</f>
        <v>11978</v>
      </c>
      <c r="CZ1256">
        <f>AE1256</f>
        <v>11978</v>
      </c>
      <c r="DA1256">
        <f>AI1256</f>
        <v>1</v>
      </c>
      <c r="DB1256">
        <f>ROUND(ROUND(AT1256*CZ1256,2),6)</f>
        <v>11.98</v>
      </c>
      <c r="DC1256">
        <f>ROUND(ROUND(AT1256*AG1256,2),6)</f>
        <v>0</v>
      </c>
    </row>
    <row r="1257" spans="1:107" x14ac:dyDescent="0.2">
      <c r="A1257">
        <f>ROW(Source!A551)</f>
        <v>551</v>
      </c>
      <c r="B1257">
        <v>47641669</v>
      </c>
      <c r="C1257">
        <v>47640446</v>
      </c>
      <c r="D1257">
        <v>36807096</v>
      </c>
      <c r="E1257">
        <v>1</v>
      </c>
      <c r="F1257">
        <v>1</v>
      </c>
      <c r="G1257">
        <v>1</v>
      </c>
      <c r="H1257">
        <v>3</v>
      </c>
      <c r="I1257" t="s">
        <v>353</v>
      </c>
      <c r="J1257" t="s">
        <v>355</v>
      </c>
      <c r="K1257" t="s">
        <v>354</v>
      </c>
      <c r="L1257">
        <v>1339</v>
      </c>
      <c r="N1257">
        <v>1007</v>
      </c>
      <c r="O1257" t="s">
        <v>50</v>
      </c>
      <c r="P1257" t="s">
        <v>50</v>
      </c>
      <c r="Q1257">
        <v>1</v>
      </c>
      <c r="W1257">
        <v>0</v>
      </c>
      <c r="X1257">
        <v>184330150</v>
      </c>
      <c r="Y1257">
        <v>5.9</v>
      </c>
      <c r="AA1257">
        <v>592.76</v>
      </c>
      <c r="AB1257">
        <v>0</v>
      </c>
      <c r="AC1257">
        <v>0</v>
      </c>
      <c r="AD1257">
        <v>0</v>
      </c>
      <c r="AE1257">
        <v>592.76</v>
      </c>
      <c r="AF1257">
        <v>0</v>
      </c>
      <c r="AG1257">
        <v>0</v>
      </c>
      <c r="AH1257">
        <v>0</v>
      </c>
      <c r="AI1257">
        <v>1</v>
      </c>
      <c r="AJ1257">
        <v>1</v>
      </c>
      <c r="AK1257">
        <v>1</v>
      </c>
      <c r="AL1257">
        <v>1</v>
      </c>
      <c r="AN1257">
        <v>0</v>
      </c>
      <c r="AO1257">
        <v>1</v>
      </c>
      <c r="AP1257">
        <v>0</v>
      </c>
      <c r="AQ1257">
        <v>0</v>
      </c>
      <c r="AR1257">
        <v>0</v>
      </c>
      <c r="AS1257" t="s">
        <v>3</v>
      </c>
      <c r="AT1257">
        <v>5.9</v>
      </c>
      <c r="AU1257" t="s">
        <v>3</v>
      </c>
      <c r="AV1257">
        <v>0</v>
      </c>
      <c r="AW1257">
        <v>2</v>
      </c>
      <c r="AX1257">
        <v>47640462</v>
      </c>
      <c r="AY1257">
        <v>1</v>
      </c>
      <c r="AZ1257">
        <v>0</v>
      </c>
      <c r="BA1257">
        <v>1249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Y1257*Source!I551</f>
        <v>0.53100000000000003</v>
      </c>
      <c r="CY1257">
        <f>AA1257</f>
        <v>592.76</v>
      </c>
      <c r="CZ1257">
        <f>AE1257</f>
        <v>592.76</v>
      </c>
      <c r="DA1257">
        <f>AI1257</f>
        <v>1</v>
      </c>
      <c r="DB1257">
        <f>ROUND(ROUND(AT1257*CZ1257,2),6)</f>
        <v>3497.28</v>
      </c>
      <c r="DC1257">
        <f>ROUND(ROUND(AT1257*AG1257,2),6)</f>
        <v>0</v>
      </c>
    </row>
    <row r="1258" spans="1:107" x14ac:dyDescent="0.2">
      <c r="A1258">
        <f>ROW(Source!A551)</f>
        <v>551</v>
      </c>
      <c r="B1258">
        <v>47641669</v>
      </c>
      <c r="C1258">
        <v>47640446</v>
      </c>
      <c r="D1258">
        <v>36807342</v>
      </c>
      <c r="E1258">
        <v>1</v>
      </c>
      <c r="F1258">
        <v>1</v>
      </c>
      <c r="G1258">
        <v>1</v>
      </c>
      <c r="H1258">
        <v>3</v>
      </c>
      <c r="I1258" t="s">
        <v>834</v>
      </c>
      <c r="J1258" t="s">
        <v>835</v>
      </c>
      <c r="K1258" t="s">
        <v>836</v>
      </c>
      <c r="L1258">
        <v>1339</v>
      </c>
      <c r="N1258">
        <v>1007</v>
      </c>
      <c r="O1258" t="s">
        <v>50</v>
      </c>
      <c r="P1258" t="s">
        <v>50</v>
      </c>
      <c r="Q1258">
        <v>1</v>
      </c>
      <c r="W1258">
        <v>0</v>
      </c>
      <c r="X1258">
        <v>519185539</v>
      </c>
      <c r="Y1258">
        <v>0.06</v>
      </c>
      <c r="AA1258">
        <v>519.79999999999995</v>
      </c>
      <c r="AB1258">
        <v>0</v>
      </c>
      <c r="AC1258">
        <v>0</v>
      </c>
      <c r="AD1258">
        <v>0</v>
      </c>
      <c r="AE1258">
        <v>519.79999999999995</v>
      </c>
      <c r="AF1258">
        <v>0</v>
      </c>
      <c r="AG1258">
        <v>0</v>
      </c>
      <c r="AH1258">
        <v>0</v>
      </c>
      <c r="AI1258">
        <v>1</v>
      </c>
      <c r="AJ1258">
        <v>1</v>
      </c>
      <c r="AK1258">
        <v>1</v>
      </c>
      <c r="AL1258">
        <v>1</v>
      </c>
      <c r="AN1258">
        <v>0</v>
      </c>
      <c r="AO1258">
        <v>1</v>
      </c>
      <c r="AP1258">
        <v>0</v>
      </c>
      <c r="AQ1258">
        <v>0</v>
      </c>
      <c r="AR1258">
        <v>0</v>
      </c>
      <c r="AS1258" t="s">
        <v>3</v>
      </c>
      <c r="AT1258">
        <v>0.06</v>
      </c>
      <c r="AU1258" t="s">
        <v>3</v>
      </c>
      <c r="AV1258">
        <v>0</v>
      </c>
      <c r="AW1258">
        <v>2</v>
      </c>
      <c r="AX1258">
        <v>47640463</v>
      </c>
      <c r="AY1258">
        <v>1</v>
      </c>
      <c r="AZ1258">
        <v>0</v>
      </c>
      <c r="BA1258">
        <v>1250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Y1258*Source!I551</f>
        <v>5.3999999999999994E-3</v>
      </c>
      <c r="CY1258">
        <f>AA1258</f>
        <v>519.79999999999995</v>
      </c>
      <c r="CZ1258">
        <f>AE1258</f>
        <v>519.79999999999995</v>
      </c>
      <c r="DA1258">
        <f>AI1258</f>
        <v>1</v>
      </c>
      <c r="DB1258">
        <f>ROUND(ROUND(AT1258*CZ1258,2),6)</f>
        <v>31.19</v>
      </c>
      <c r="DC1258">
        <f>ROUND(ROUND(AT1258*AG1258,2),6)</f>
        <v>0</v>
      </c>
    </row>
    <row r="1259" spans="1:107" x14ac:dyDescent="0.2">
      <c r="A1259">
        <f>ROW(Source!A551)</f>
        <v>551</v>
      </c>
      <c r="B1259">
        <v>47641669</v>
      </c>
      <c r="C1259">
        <v>47640446</v>
      </c>
      <c r="D1259">
        <v>36820750</v>
      </c>
      <c r="E1259">
        <v>1</v>
      </c>
      <c r="F1259">
        <v>1</v>
      </c>
      <c r="G1259">
        <v>1</v>
      </c>
      <c r="H1259">
        <v>3</v>
      </c>
      <c r="I1259" t="s">
        <v>435</v>
      </c>
      <c r="J1259" t="s">
        <v>437</v>
      </c>
      <c r="K1259" t="s">
        <v>436</v>
      </c>
      <c r="L1259">
        <v>1354</v>
      </c>
      <c r="N1259">
        <v>1010</v>
      </c>
      <c r="O1259" t="s">
        <v>337</v>
      </c>
      <c r="P1259" t="s">
        <v>337</v>
      </c>
      <c r="Q1259">
        <v>1</v>
      </c>
      <c r="W1259">
        <v>0</v>
      </c>
      <c r="X1259">
        <v>1254108881</v>
      </c>
      <c r="Y1259">
        <v>100</v>
      </c>
      <c r="AA1259">
        <v>47.25</v>
      </c>
      <c r="AB1259">
        <v>0</v>
      </c>
      <c r="AC1259">
        <v>0</v>
      </c>
      <c r="AD1259">
        <v>0</v>
      </c>
      <c r="AE1259">
        <v>47.25</v>
      </c>
      <c r="AF1259">
        <v>0</v>
      </c>
      <c r="AG1259">
        <v>0</v>
      </c>
      <c r="AH1259">
        <v>0</v>
      </c>
      <c r="AI1259">
        <v>1</v>
      </c>
      <c r="AJ1259">
        <v>1</v>
      </c>
      <c r="AK1259">
        <v>1</v>
      </c>
      <c r="AL1259">
        <v>1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 t="s">
        <v>3</v>
      </c>
      <c r="AT1259">
        <v>100</v>
      </c>
      <c r="AU1259" t="s">
        <v>3</v>
      </c>
      <c r="AV1259">
        <v>0</v>
      </c>
      <c r="AW1259">
        <v>1</v>
      </c>
      <c r="AX1259">
        <v>-1</v>
      </c>
      <c r="AY1259">
        <v>0</v>
      </c>
      <c r="AZ1259">
        <v>0</v>
      </c>
      <c r="BA1259" t="s">
        <v>3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Y1259*Source!I551</f>
        <v>9</v>
      </c>
      <c r="CY1259">
        <f>AA1259</f>
        <v>47.25</v>
      </c>
      <c r="CZ1259">
        <f>AE1259</f>
        <v>47.25</v>
      </c>
      <c r="DA1259">
        <f>AI1259</f>
        <v>1</v>
      </c>
      <c r="DB1259">
        <f>ROUND(ROUND(AT1259*CZ1259,2),6)</f>
        <v>4725</v>
      </c>
      <c r="DC1259">
        <f>ROUND(ROUND(AT1259*AG1259,2),6)</f>
        <v>0</v>
      </c>
    </row>
    <row r="1260" spans="1:107" x14ac:dyDescent="0.2">
      <c r="A1260">
        <f>ROW(Source!A551)</f>
        <v>551</v>
      </c>
      <c r="B1260">
        <v>47641669</v>
      </c>
      <c r="C1260">
        <v>47640446</v>
      </c>
      <c r="D1260">
        <v>36830346</v>
      </c>
      <c r="E1260">
        <v>1</v>
      </c>
      <c r="F1260">
        <v>1</v>
      </c>
      <c r="G1260">
        <v>1</v>
      </c>
      <c r="H1260">
        <v>3</v>
      </c>
      <c r="I1260" t="s">
        <v>1035</v>
      </c>
      <c r="J1260" t="s">
        <v>1036</v>
      </c>
      <c r="K1260" t="s">
        <v>1037</v>
      </c>
      <c r="L1260">
        <v>1339</v>
      </c>
      <c r="N1260">
        <v>1007</v>
      </c>
      <c r="O1260" t="s">
        <v>50</v>
      </c>
      <c r="P1260" t="s">
        <v>50</v>
      </c>
      <c r="Q1260">
        <v>1</v>
      </c>
      <c r="W1260">
        <v>0</v>
      </c>
      <c r="X1260">
        <v>-1065285962</v>
      </c>
      <c r="Y1260">
        <v>0.17</v>
      </c>
      <c r="AA1260">
        <v>880.01</v>
      </c>
      <c r="AB1260">
        <v>0</v>
      </c>
      <c r="AC1260">
        <v>0</v>
      </c>
      <c r="AD1260">
        <v>0</v>
      </c>
      <c r="AE1260">
        <v>880.01</v>
      </c>
      <c r="AF1260">
        <v>0</v>
      </c>
      <c r="AG1260">
        <v>0</v>
      </c>
      <c r="AH1260">
        <v>0</v>
      </c>
      <c r="AI1260">
        <v>1</v>
      </c>
      <c r="AJ1260">
        <v>1</v>
      </c>
      <c r="AK1260">
        <v>1</v>
      </c>
      <c r="AL1260">
        <v>1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 t="s">
        <v>3</v>
      </c>
      <c r="AT1260">
        <v>0.17</v>
      </c>
      <c r="AU1260" t="s">
        <v>3</v>
      </c>
      <c r="AV1260">
        <v>0</v>
      </c>
      <c r="AW1260">
        <v>2</v>
      </c>
      <c r="AX1260">
        <v>47640464</v>
      </c>
      <c r="AY1260">
        <v>1</v>
      </c>
      <c r="AZ1260">
        <v>0</v>
      </c>
      <c r="BA1260">
        <v>1251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Y1260*Source!I551</f>
        <v>1.5300000000000001E-2</v>
      </c>
      <c r="CY1260">
        <f>AA1260</f>
        <v>880.01</v>
      </c>
      <c r="CZ1260">
        <f>AE1260</f>
        <v>880.01</v>
      </c>
      <c r="DA1260">
        <f>AI1260</f>
        <v>1</v>
      </c>
      <c r="DB1260">
        <f>ROUND(ROUND(AT1260*CZ1260,2),6)</f>
        <v>149.6</v>
      </c>
      <c r="DC1260">
        <f>ROUND(ROUND(AT1260*AG1260,2),6)</f>
        <v>0</v>
      </c>
    </row>
    <row r="1261" spans="1:107" x14ac:dyDescent="0.2">
      <c r="A1261">
        <f>ROW(Source!A554)</f>
        <v>554</v>
      </c>
      <c r="B1261">
        <v>47636896</v>
      </c>
      <c r="C1261">
        <v>47640468</v>
      </c>
      <c r="D1261">
        <v>37072442</v>
      </c>
      <c r="E1261">
        <v>1</v>
      </c>
      <c r="F1261">
        <v>1</v>
      </c>
      <c r="G1261">
        <v>1</v>
      </c>
      <c r="H1261">
        <v>1</v>
      </c>
      <c r="I1261" t="s">
        <v>939</v>
      </c>
      <c r="J1261" t="s">
        <v>3</v>
      </c>
      <c r="K1261" t="s">
        <v>940</v>
      </c>
      <c r="L1261">
        <v>1191</v>
      </c>
      <c r="N1261">
        <v>1013</v>
      </c>
      <c r="O1261" t="s">
        <v>770</v>
      </c>
      <c r="P1261" t="s">
        <v>770</v>
      </c>
      <c r="Q1261">
        <v>1</v>
      </c>
      <c r="W1261">
        <v>0</v>
      </c>
      <c r="X1261">
        <v>1145761654</v>
      </c>
      <c r="Y1261">
        <v>7.7247224999999986</v>
      </c>
      <c r="AA1261">
        <v>0</v>
      </c>
      <c r="AB1261">
        <v>0</v>
      </c>
      <c r="AC1261">
        <v>0</v>
      </c>
      <c r="AD1261">
        <v>10.65</v>
      </c>
      <c r="AE1261">
        <v>0</v>
      </c>
      <c r="AF1261">
        <v>0</v>
      </c>
      <c r="AG1261">
        <v>0</v>
      </c>
      <c r="AH1261">
        <v>10.65</v>
      </c>
      <c r="AI1261">
        <v>1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1</v>
      </c>
      <c r="AQ1261">
        <v>0</v>
      </c>
      <c r="AR1261">
        <v>0</v>
      </c>
      <c r="AS1261" t="s">
        <v>3</v>
      </c>
      <c r="AT1261">
        <v>5.31</v>
      </c>
      <c r="AU1261" t="s">
        <v>326</v>
      </c>
      <c r="AV1261">
        <v>1</v>
      </c>
      <c r="AW1261">
        <v>2</v>
      </c>
      <c r="AX1261">
        <v>47640477</v>
      </c>
      <c r="AY1261">
        <v>1</v>
      </c>
      <c r="AZ1261">
        <v>0</v>
      </c>
      <c r="BA1261">
        <v>1253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Y1261*Source!I554</f>
        <v>2.3405909174999997</v>
      </c>
      <c r="CY1261">
        <f>AD1261</f>
        <v>10.65</v>
      </c>
      <c r="CZ1261">
        <f>AH1261</f>
        <v>10.65</v>
      </c>
      <c r="DA1261">
        <f>AL1261</f>
        <v>1</v>
      </c>
      <c r="DB1261">
        <f>ROUND((((ROUND(AT1261*CZ1261,2)*1.1)*1.15)*1.15),6)</f>
        <v>82.266113000000004</v>
      </c>
      <c r="DC1261">
        <f>ROUND((((ROUND(AT1261*AG1261,2)*1.1)*1.15)*1.15),6)</f>
        <v>0</v>
      </c>
    </row>
    <row r="1262" spans="1:107" x14ac:dyDescent="0.2">
      <c r="A1262">
        <f>ROW(Source!A554)</f>
        <v>554</v>
      </c>
      <c r="B1262">
        <v>47636896</v>
      </c>
      <c r="C1262">
        <v>47640468</v>
      </c>
      <c r="D1262">
        <v>37064876</v>
      </c>
      <c r="E1262">
        <v>1</v>
      </c>
      <c r="F1262">
        <v>1</v>
      </c>
      <c r="G1262">
        <v>1</v>
      </c>
      <c r="H1262">
        <v>1</v>
      </c>
      <c r="I1262" t="s">
        <v>771</v>
      </c>
      <c r="J1262" t="s">
        <v>3</v>
      </c>
      <c r="K1262" t="s">
        <v>772</v>
      </c>
      <c r="L1262">
        <v>1191</v>
      </c>
      <c r="N1262">
        <v>1013</v>
      </c>
      <c r="O1262" t="s">
        <v>770</v>
      </c>
      <c r="P1262" t="s">
        <v>770</v>
      </c>
      <c r="Q1262">
        <v>1</v>
      </c>
      <c r="W1262">
        <v>0</v>
      </c>
      <c r="X1262">
        <v>-1417349443</v>
      </c>
      <c r="Y1262">
        <v>0.02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1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3</v>
      </c>
      <c r="AT1262">
        <v>0.02</v>
      </c>
      <c r="AU1262" t="s">
        <v>3</v>
      </c>
      <c r="AV1262">
        <v>2</v>
      </c>
      <c r="AW1262">
        <v>2</v>
      </c>
      <c r="AX1262">
        <v>47640478</v>
      </c>
      <c r="AY1262">
        <v>1</v>
      </c>
      <c r="AZ1262">
        <v>2048</v>
      </c>
      <c r="BA1262">
        <v>1254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Y1262*Source!I554</f>
        <v>6.0600000000000003E-3</v>
      </c>
      <c r="CY1262">
        <f>AD1262</f>
        <v>0</v>
      </c>
      <c r="CZ1262">
        <f>AH1262</f>
        <v>0</v>
      </c>
      <c r="DA1262">
        <f>AL1262</f>
        <v>1</v>
      </c>
      <c r="DB1262">
        <f>ROUND(ROUND(AT1262*CZ1262,2),6)</f>
        <v>0</v>
      </c>
      <c r="DC1262">
        <f>ROUND(ROUND(AT1262*AG1262,2),6)</f>
        <v>0</v>
      </c>
    </row>
    <row r="1263" spans="1:107" x14ac:dyDescent="0.2">
      <c r="A1263">
        <f>ROW(Source!A554)</f>
        <v>554</v>
      </c>
      <c r="B1263">
        <v>47636896</v>
      </c>
      <c r="C1263">
        <v>47640468</v>
      </c>
      <c r="D1263">
        <v>36882356</v>
      </c>
      <c r="E1263">
        <v>1</v>
      </c>
      <c r="F1263">
        <v>1</v>
      </c>
      <c r="G1263">
        <v>1</v>
      </c>
      <c r="H1263">
        <v>2</v>
      </c>
      <c r="I1263" t="s">
        <v>941</v>
      </c>
      <c r="J1263" t="s">
        <v>942</v>
      </c>
      <c r="K1263" t="s">
        <v>943</v>
      </c>
      <c r="L1263">
        <v>1368</v>
      </c>
      <c r="N1263">
        <v>1011</v>
      </c>
      <c r="O1263" t="s">
        <v>776</v>
      </c>
      <c r="P1263" t="s">
        <v>776</v>
      </c>
      <c r="Q1263">
        <v>1</v>
      </c>
      <c r="W1263">
        <v>0</v>
      </c>
      <c r="X1263">
        <v>1047452784</v>
      </c>
      <c r="Y1263">
        <v>1.58125E-2</v>
      </c>
      <c r="AA1263">
        <v>0</v>
      </c>
      <c r="AB1263">
        <v>1.7</v>
      </c>
      <c r="AC1263">
        <v>0</v>
      </c>
      <c r="AD1263">
        <v>0</v>
      </c>
      <c r="AE1263">
        <v>0</v>
      </c>
      <c r="AF1263">
        <v>1.7</v>
      </c>
      <c r="AG1263">
        <v>0</v>
      </c>
      <c r="AH1263">
        <v>0</v>
      </c>
      <c r="AI1263">
        <v>1</v>
      </c>
      <c r="AJ1263">
        <v>1</v>
      </c>
      <c r="AK1263">
        <v>1</v>
      </c>
      <c r="AL1263">
        <v>1</v>
      </c>
      <c r="AN1263">
        <v>0</v>
      </c>
      <c r="AO1263">
        <v>1</v>
      </c>
      <c r="AP1263">
        <v>1</v>
      </c>
      <c r="AQ1263">
        <v>0</v>
      </c>
      <c r="AR1263">
        <v>0</v>
      </c>
      <c r="AS1263" t="s">
        <v>3</v>
      </c>
      <c r="AT1263">
        <v>0.01</v>
      </c>
      <c r="AU1263" t="s">
        <v>325</v>
      </c>
      <c r="AV1263">
        <v>0</v>
      </c>
      <c r="AW1263">
        <v>2</v>
      </c>
      <c r="AX1263">
        <v>47640479</v>
      </c>
      <c r="AY1263">
        <v>1</v>
      </c>
      <c r="AZ1263">
        <v>0</v>
      </c>
      <c r="BA1263">
        <v>1255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Y1263*Source!I554</f>
        <v>4.7911875000000003E-3</v>
      </c>
      <c r="CY1263">
        <f>AB1263</f>
        <v>1.7</v>
      </c>
      <c r="CZ1263">
        <f>AF1263</f>
        <v>1.7</v>
      </c>
      <c r="DA1263">
        <f>AJ1263</f>
        <v>1</v>
      </c>
      <c r="DB1263">
        <f>ROUND((((ROUND(AT1263*CZ1263,2)*1.1)*1.25)*1.15),6)</f>
        <v>3.1625E-2</v>
      </c>
      <c r="DC1263">
        <f>ROUND((((ROUND(AT1263*AG1263,2)*1.1)*1.25)*1.15),6)</f>
        <v>0</v>
      </c>
    </row>
    <row r="1264" spans="1:107" x14ac:dyDescent="0.2">
      <c r="A1264">
        <f>ROW(Source!A554)</f>
        <v>554</v>
      </c>
      <c r="B1264">
        <v>47636896</v>
      </c>
      <c r="C1264">
        <v>47640468</v>
      </c>
      <c r="D1264">
        <v>36882383</v>
      </c>
      <c r="E1264">
        <v>1</v>
      </c>
      <c r="F1264">
        <v>1</v>
      </c>
      <c r="G1264">
        <v>1</v>
      </c>
      <c r="H1264">
        <v>2</v>
      </c>
      <c r="I1264" t="s">
        <v>944</v>
      </c>
      <c r="J1264" t="s">
        <v>945</v>
      </c>
      <c r="K1264" t="s">
        <v>946</v>
      </c>
      <c r="L1264">
        <v>1368</v>
      </c>
      <c r="N1264">
        <v>1011</v>
      </c>
      <c r="O1264" t="s">
        <v>776</v>
      </c>
      <c r="P1264" t="s">
        <v>776</v>
      </c>
      <c r="Q1264">
        <v>1</v>
      </c>
      <c r="W1264">
        <v>0</v>
      </c>
      <c r="X1264">
        <v>-665367104</v>
      </c>
      <c r="Y1264">
        <v>1.58125E-2</v>
      </c>
      <c r="AA1264">
        <v>0</v>
      </c>
      <c r="AB1264">
        <v>89.99</v>
      </c>
      <c r="AC1264">
        <v>10.06</v>
      </c>
      <c r="AD1264">
        <v>0</v>
      </c>
      <c r="AE1264">
        <v>0</v>
      </c>
      <c r="AF1264">
        <v>89.99</v>
      </c>
      <c r="AG1264">
        <v>10.06</v>
      </c>
      <c r="AH1264">
        <v>0</v>
      </c>
      <c r="AI1264">
        <v>1</v>
      </c>
      <c r="AJ1264">
        <v>1</v>
      </c>
      <c r="AK1264">
        <v>1</v>
      </c>
      <c r="AL1264">
        <v>1</v>
      </c>
      <c r="AN1264">
        <v>0</v>
      </c>
      <c r="AO1264">
        <v>1</v>
      </c>
      <c r="AP1264">
        <v>1</v>
      </c>
      <c r="AQ1264">
        <v>0</v>
      </c>
      <c r="AR1264">
        <v>0</v>
      </c>
      <c r="AS1264" t="s">
        <v>3</v>
      </c>
      <c r="AT1264">
        <v>0.01</v>
      </c>
      <c r="AU1264" t="s">
        <v>325</v>
      </c>
      <c r="AV1264">
        <v>0</v>
      </c>
      <c r="AW1264">
        <v>2</v>
      </c>
      <c r="AX1264">
        <v>47640480</v>
      </c>
      <c r="AY1264">
        <v>1</v>
      </c>
      <c r="AZ1264">
        <v>0</v>
      </c>
      <c r="BA1264">
        <v>1256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Y1264*Source!I554</f>
        <v>4.7911875000000003E-3</v>
      </c>
      <c r="CY1264">
        <f>AB1264</f>
        <v>89.99</v>
      </c>
      <c r="CZ1264">
        <f>AF1264</f>
        <v>89.99</v>
      </c>
      <c r="DA1264">
        <f>AJ1264</f>
        <v>1</v>
      </c>
      <c r="DB1264">
        <f>ROUND((((ROUND(AT1264*CZ1264,2)*1.1)*1.25)*1.15),6)</f>
        <v>1.423125</v>
      </c>
      <c r="DC1264">
        <f>ROUND((((ROUND(AT1264*AG1264,2)*1.1)*1.25)*1.15),6)</f>
        <v>0.15812499999999999</v>
      </c>
    </row>
    <row r="1265" spans="1:107" x14ac:dyDescent="0.2">
      <c r="A1265">
        <f>ROW(Source!A554)</f>
        <v>554</v>
      </c>
      <c r="B1265">
        <v>47636896</v>
      </c>
      <c r="C1265">
        <v>47640468</v>
      </c>
      <c r="D1265">
        <v>36883554</v>
      </c>
      <c r="E1265">
        <v>1</v>
      </c>
      <c r="F1265">
        <v>1</v>
      </c>
      <c r="G1265">
        <v>1</v>
      </c>
      <c r="H1265">
        <v>2</v>
      </c>
      <c r="I1265" t="s">
        <v>780</v>
      </c>
      <c r="J1265" t="s">
        <v>781</v>
      </c>
      <c r="K1265" t="s">
        <v>782</v>
      </c>
      <c r="L1265">
        <v>1368</v>
      </c>
      <c r="N1265">
        <v>1011</v>
      </c>
      <c r="O1265" t="s">
        <v>776</v>
      </c>
      <c r="P1265" t="s">
        <v>776</v>
      </c>
      <c r="Q1265">
        <v>1</v>
      </c>
      <c r="W1265">
        <v>0</v>
      </c>
      <c r="X1265">
        <v>1372534845</v>
      </c>
      <c r="Y1265">
        <v>1.58125E-2</v>
      </c>
      <c r="AA1265">
        <v>0</v>
      </c>
      <c r="AB1265">
        <v>65.709999999999994</v>
      </c>
      <c r="AC1265">
        <v>11.6</v>
      </c>
      <c r="AD1265">
        <v>0</v>
      </c>
      <c r="AE1265">
        <v>0</v>
      </c>
      <c r="AF1265">
        <v>65.709999999999994</v>
      </c>
      <c r="AG1265">
        <v>11.6</v>
      </c>
      <c r="AH1265">
        <v>0</v>
      </c>
      <c r="AI1265">
        <v>1</v>
      </c>
      <c r="AJ1265">
        <v>1</v>
      </c>
      <c r="AK1265">
        <v>1</v>
      </c>
      <c r="AL1265">
        <v>1</v>
      </c>
      <c r="AN1265">
        <v>0</v>
      </c>
      <c r="AO1265">
        <v>1</v>
      </c>
      <c r="AP1265">
        <v>1</v>
      </c>
      <c r="AQ1265">
        <v>0</v>
      </c>
      <c r="AR1265">
        <v>0</v>
      </c>
      <c r="AS1265" t="s">
        <v>3</v>
      </c>
      <c r="AT1265">
        <v>0.01</v>
      </c>
      <c r="AU1265" t="s">
        <v>325</v>
      </c>
      <c r="AV1265">
        <v>0</v>
      </c>
      <c r="AW1265">
        <v>2</v>
      </c>
      <c r="AX1265">
        <v>47640481</v>
      </c>
      <c r="AY1265">
        <v>1</v>
      </c>
      <c r="AZ1265">
        <v>0</v>
      </c>
      <c r="BA1265">
        <v>1257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Y1265*Source!I554</f>
        <v>4.7911875000000003E-3</v>
      </c>
      <c r="CY1265">
        <f>AB1265</f>
        <v>65.709999999999994</v>
      </c>
      <c r="CZ1265">
        <f>AF1265</f>
        <v>65.709999999999994</v>
      </c>
      <c r="DA1265">
        <f>AJ1265</f>
        <v>1</v>
      </c>
      <c r="DB1265">
        <f>ROUND((((ROUND(AT1265*CZ1265,2)*1.1)*1.25)*1.15),6)</f>
        <v>1.043625</v>
      </c>
      <c r="DC1265">
        <f>ROUND((((ROUND(AT1265*AG1265,2)*1.1)*1.25)*1.15),6)</f>
        <v>0.18975</v>
      </c>
    </row>
    <row r="1266" spans="1:107" x14ac:dyDescent="0.2">
      <c r="A1266">
        <f>ROW(Source!A554)</f>
        <v>554</v>
      </c>
      <c r="B1266">
        <v>47636896</v>
      </c>
      <c r="C1266">
        <v>47640468</v>
      </c>
      <c r="D1266">
        <v>36884416</v>
      </c>
      <c r="E1266">
        <v>1</v>
      </c>
      <c r="F1266">
        <v>1</v>
      </c>
      <c r="G1266">
        <v>1</v>
      </c>
      <c r="H1266">
        <v>2</v>
      </c>
      <c r="I1266" t="s">
        <v>947</v>
      </c>
      <c r="J1266" t="s">
        <v>948</v>
      </c>
      <c r="K1266" t="s">
        <v>949</v>
      </c>
      <c r="L1266">
        <v>1368</v>
      </c>
      <c r="N1266">
        <v>1011</v>
      </c>
      <c r="O1266" t="s">
        <v>776</v>
      </c>
      <c r="P1266" t="s">
        <v>776</v>
      </c>
      <c r="Q1266">
        <v>1</v>
      </c>
      <c r="W1266">
        <v>0</v>
      </c>
      <c r="X1266">
        <v>271748449</v>
      </c>
      <c r="Y1266">
        <v>1.7710000000000001</v>
      </c>
      <c r="AA1266">
        <v>0</v>
      </c>
      <c r="AB1266">
        <v>6.82</v>
      </c>
      <c r="AC1266">
        <v>0</v>
      </c>
      <c r="AD1266">
        <v>0</v>
      </c>
      <c r="AE1266">
        <v>0</v>
      </c>
      <c r="AF1266">
        <v>6.82</v>
      </c>
      <c r="AG1266">
        <v>0</v>
      </c>
      <c r="AH1266">
        <v>0</v>
      </c>
      <c r="AI1266">
        <v>1</v>
      </c>
      <c r="AJ1266">
        <v>1</v>
      </c>
      <c r="AK1266">
        <v>1</v>
      </c>
      <c r="AL1266">
        <v>1</v>
      </c>
      <c r="AN1266">
        <v>0</v>
      </c>
      <c r="AO1266">
        <v>1</v>
      </c>
      <c r="AP1266">
        <v>1</v>
      </c>
      <c r="AQ1266">
        <v>0</v>
      </c>
      <c r="AR1266">
        <v>0</v>
      </c>
      <c r="AS1266" t="s">
        <v>3</v>
      </c>
      <c r="AT1266">
        <v>1.1200000000000001</v>
      </c>
      <c r="AU1266" t="s">
        <v>325</v>
      </c>
      <c r="AV1266">
        <v>0</v>
      </c>
      <c r="AW1266">
        <v>2</v>
      </c>
      <c r="AX1266">
        <v>47640482</v>
      </c>
      <c r="AY1266">
        <v>1</v>
      </c>
      <c r="AZ1266">
        <v>0</v>
      </c>
      <c r="BA1266">
        <v>1258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Y1266*Source!I554</f>
        <v>0.53661300000000001</v>
      </c>
      <c r="CY1266">
        <f>AB1266</f>
        <v>6.82</v>
      </c>
      <c r="CZ1266">
        <f>AF1266</f>
        <v>6.82</v>
      </c>
      <c r="DA1266">
        <f>AJ1266</f>
        <v>1</v>
      </c>
      <c r="DB1266">
        <f>ROUND((((ROUND(AT1266*CZ1266,2)*1.1)*1.25)*1.15),6)</f>
        <v>12.08075</v>
      </c>
      <c r="DC1266">
        <f>ROUND((((ROUND(AT1266*AG1266,2)*1.1)*1.25)*1.15),6)</f>
        <v>0</v>
      </c>
    </row>
    <row r="1267" spans="1:107" x14ac:dyDescent="0.2">
      <c r="A1267">
        <f>ROW(Source!A554)</f>
        <v>554</v>
      </c>
      <c r="B1267">
        <v>47636896</v>
      </c>
      <c r="C1267">
        <v>47640468</v>
      </c>
      <c r="D1267">
        <v>36837948</v>
      </c>
      <c r="E1267">
        <v>1</v>
      </c>
      <c r="F1267">
        <v>1</v>
      </c>
      <c r="G1267">
        <v>1</v>
      </c>
      <c r="H1267">
        <v>3</v>
      </c>
      <c r="I1267" t="s">
        <v>817</v>
      </c>
      <c r="J1267" t="s">
        <v>818</v>
      </c>
      <c r="K1267" t="s">
        <v>819</v>
      </c>
      <c r="L1267">
        <v>1348</v>
      </c>
      <c r="N1267">
        <v>1009</v>
      </c>
      <c r="O1267" t="s">
        <v>19</v>
      </c>
      <c r="P1267" t="s">
        <v>19</v>
      </c>
      <c r="Q1267">
        <v>1000</v>
      </c>
      <c r="W1267">
        <v>0</v>
      </c>
      <c r="X1267">
        <v>-1655298345</v>
      </c>
      <c r="Y1267">
        <v>1.3200000000000002E-2</v>
      </c>
      <c r="AA1267">
        <v>15620</v>
      </c>
      <c r="AB1267">
        <v>0</v>
      </c>
      <c r="AC1267">
        <v>0</v>
      </c>
      <c r="AD1267">
        <v>0</v>
      </c>
      <c r="AE1267">
        <v>15620</v>
      </c>
      <c r="AF1267">
        <v>0</v>
      </c>
      <c r="AG1267">
        <v>0</v>
      </c>
      <c r="AH1267">
        <v>0</v>
      </c>
      <c r="AI1267">
        <v>1</v>
      </c>
      <c r="AJ1267">
        <v>1</v>
      </c>
      <c r="AK1267">
        <v>1</v>
      </c>
      <c r="AL1267">
        <v>1</v>
      </c>
      <c r="AN1267">
        <v>0</v>
      </c>
      <c r="AO1267">
        <v>1</v>
      </c>
      <c r="AP1267">
        <v>1</v>
      </c>
      <c r="AQ1267">
        <v>0</v>
      </c>
      <c r="AR1267">
        <v>0</v>
      </c>
      <c r="AS1267" t="s">
        <v>3</v>
      </c>
      <c r="AT1267">
        <v>1.2E-2</v>
      </c>
      <c r="AU1267" t="s">
        <v>220</v>
      </c>
      <c r="AV1267">
        <v>0</v>
      </c>
      <c r="AW1267">
        <v>2</v>
      </c>
      <c r="AX1267">
        <v>47640483</v>
      </c>
      <c r="AY1267">
        <v>1</v>
      </c>
      <c r="AZ1267">
        <v>0</v>
      </c>
      <c r="BA1267">
        <v>1259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Y1267*Source!I554</f>
        <v>3.9996000000000007E-3</v>
      </c>
      <c r="CY1267">
        <f>AA1267</f>
        <v>15620</v>
      </c>
      <c r="CZ1267">
        <f>AE1267</f>
        <v>15620</v>
      </c>
      <c r="DA1267">
        <f>AI1267</f>
        <v>1</v>
      </c>
      <c r="DB1267">
        <f>ROUND((ROUND(AT1267*CZ1267,2)*1.1),6)</f>
        <v>206.184</v>
      </c>
      <c r="DC1267">
        <f>ROUND((ROUND(AT1267*AG1267,2)*1.1),6)</f>
        <v>0</v>
      </c>
    </row>
    <row r="1268" spans="1:107" x14ac:dyDescent="0.2">
      <c r="A1268">
        <f>ROW(Source!A554)</f>
        <v>554</v>
      </c>
      <c r="B1268">
        <v>47636896</v>
      </c>
      <c r="C1268">
        <v>47640468</v>
      </c>
      <c r="D1268">
        <v>36839083</v>
      </c>
      <c r="E1268">
        <v>1</v>
      </c>
      <c r="F1268">
        <v>1</v>
      </c>
      <c r="G1268">
        <v>1</v>
      </c>
      <c r="H1268">
        <v>3</v>
      </c>
      <c r="I1268" t="s">
        <v>950</v>
      </c>
      <c r="J1268" t="s">
        <v>951</v>
      </c>
      <c r="K1268" t="s">
        <v>952</v>
      </c>
      <c r="L1268">
        <v>1348</v>
      </c>
      <c r="N1268">
        <v>1009</v>
      </c>
      <c r="O1268" t="s">
        <v>19</v>
      </c>
      <c r="P1268" t="s">
        <v>19</v>
      </c>
      <c r="Q1268">
        <v>1000</v>
      </c>
      <c r="W1268">
        <v>0</v>
      </c>
      <c r="X1268">
        <v>1262170789</v>
      </c>
      <c r="Y1268">
        <v>2.2000000000000001E-3</v>
      </c>
      <c r="AA1268">
        <v>7640</v>
      </c>
      <c r="AB1268">
        <v>0</v>
      </c>
      <c r="AC1268">
        <v>0</v>
      </c>
      <c r="AD1268">
        <v>0</v>
      </c>
      <c r="AE1268">
        <v>7640</v>
      </c>
      <c r="AF1268">
        <v>0</v>
      </c>
      <c r="AG1268">
        <v>0</v>
      </c>
      <c r="AH1268">
        <v>0</v>
      </c>
      <c r="AI1268">
        <v>1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1</v>
      </c>
      <c r="AQ1268">
        <v>0</v>
      </c>
      <c r="AR1268">
        <v>0</v>
      </c>
      <c r="AS1268" t="s">
        <v>3</v>
      </c>
      <c r="AT1268">
        <v>2E-3</v>
      </c>
      <c r="AU1268" t="s">
        <v>220</v>
      </c>
      <c r="AV1268">
        <v>0</v>
      </c>
      <c r="AW1268">
        <v>2</v>
      </c>
      <c r="AX1268">
        <v>47640484</v>
      </c>
      <c r="AY1268">
        <v>1</v>
      </c>
      <c r="AZ1268">
        <v>0</v>
      </c>
      <c r="BA1268">
        <v>1260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Y1268*Source!I554</f>
        <v>6.6660000000000005E-4</v>
      </c>
      <c r="CY1268">
        <f>AA1268</f>
        <v>7640</v>
      </c>
      <c r="CZ1268">
        <f>AE1268</f>
        <v>7640</v>
      </c>
      <c r="DA1268">
        <f>AI1268</f>
        <v>1</v>
      </c>
      <c r="DB1268">
        <f>ROUND((ROUND(AT1268*CZ1268,2)*1.1),6)</f>
        <v>16.808</v>
      </c>
      <c r="DC1268">
        <f>ROUND((ROUND(AT1268*AG1268,2)*1.1),6)</f>
        <v>0</v>
      </c>
    </row>
    <row r="1269" spans="1:107" x14ac:dyDescent="0.2">
      <c r="A1269">
        <f>ROW(Source!A555)</f>
        <v>555</v>
      </c>
      <c r="B1269">
        <v>47641669</v>
      </c>
      <c r="C1269">
        <v>47640468</v>
      </c>
      <c r="D1269">
        <v>37072442</v>
      </c>
      <c r="E1269">
        <v>1</v>
      </c>
      <c r="F1269">
        <v>1</v>
      </c>
      <c r="G1269">
        <v>1</v>
      </c>
      <c r="H1269">
        <v>1</v>
      </c>
      <c r="I1269" t="s">
        <v>939</v>
      </c>
      <c r="J1269" t="s">
        <v>3</v>
      </c>
      <c r="K1269" t="s">
        <v>940</v>
      </c>
      <c r="L1269">
        <v>1191</v>
      </c>
      <c r="N1269">
        <v>1013</v>
      </c>
      <c r="O1269" t="s">
        <v>770</v>
      </c>
      <c r="P1269" t="s">
        <v>770</v>
      </c>
      <c r="Q1269">
        <v>1</v>
      </c>
      <c r="W1269">
        <v>0</v>
      </c>
      <c r="X1269">
        <v>1145761654</v>
      </c>
      <c r="Y1269">
        <v>7.7247224999999986</v>
      </c>
      <c r="AA1269">
        <v>0</v>
      </c>
      <c r="AB1269">
        <v>0</v>
      </c>
      <c r="AC1269">
        <v>0</v>
      </c>
      <c r="AD1269">
        <v>10.65</v>
      </c>
      <c r="AE1269">
        <v>0</v>
      </c>
      <c r="AF1269">
        <v>0</v>
      </c>
      <c r="AG1269">
        <v>0</v>
      </c>
      <c r="AH1269">
        <v>10.65</v>
      </c>
      <c r="AI1269">
        <v>1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1</v>
      </c>
      <c r="AQ1269">
        <v>0</v>
      </c>
      <c r="AR1269">
        <v>0</v>
      </c>
      <c r="AS1269" t="s">
        <v>3</v>
      </c>
      <c r="AT1269">
        <v>5.31</v>
      </c>
      <c r="AU1269" t="s">
        <v>326</v>
      </c>
      <c r="AV1269">
        <v>1</v>
      </c>
      <c r="AW1269">
        <v>2</v>
      </c>
      <c r="AX1269">
        <v>47640477</v>
      </c>
      <c r="AY1269">
        <v>1</v>
      </c>
      <c r="AZ1269">
        <v>0</v>
      </c>
      <c r="BA1269">
        <v>1261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Y1269*Source!I555</f>
        <v>2.3405909174999997</v>
      </c>
      <c r="CY1269">
        <f>AD1269</f>
        <v>10.65</v>
      </c>
      <c r="CZ1269">
        <f>AH1269</f>
        <v>10.65</v>
      </c>
      <c r="DA1269">
        <f>AL1269</f>
        <v>1</v>
      </c>
      <c r="DB1269">
        <f>ROUND((((ROUND(AT1269*CZ1269,2)*1.1)*1.15)*1.15),6)</f>
        <v>82.266113000000004</v>
      </c>
      <c r="DC1269">
        <f>ROUND((((ROUND(AT1269*AG1269,2)*1.1)*1.15)*1.15),6)</f>
        <v>0</v>
      </c>
    </row>
    <row r="1270" spans="1:107" x14ac:dyDescent="0.2">
      <c r="A1270">
        <f>ROW(Source!A555)</f>
        <v>555</v>
      </c>
      <c r="B1270">
        <v>47641669</v>
      </c>
      <c r="C1270">
        <v>47640468</v>
      </c>
      <c r="D1270">
        <v>37064876</v>
      </c>
      <c r="E1270">
        <v>1</v>
      </c>
      <c r="F1270">
        <v>1</v>
      </c>
      <c r="G1270">
        <v>1</v>
      </c>
      <c r="H1270">
        <v>1</v>
      </c>
      <c r="I1270" t="s">
        <v>771</v>
      </c>
      <c r="J1270" t="s">
        <v>3</v>
      </c>
      <c r="K1270" t="s">
        <v>772</v>
      </c>
      <c r="L1270">
        <v>1191</v>
      </c>
      <c r="N1270">
        <v>1013</v>
      </c>
      <c r="O1270" t="s">
        <v>770</v>
      </c>
      <c r="P1270" t="s">
        <v>770</v>
      </c>
      <c r="Q1270">
        <v>1</v>
      </c>
      <c r="W1270">
        <v>0</v>
      </c>
      <c r="X1270">
        <v>-1417349443</v>
      </c>
      <c r="Y1270">
        <v>0.02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1</v>
      </c>
      <c r="AJ1270">
        <v>1</v>
      </c>
      <c r="AK1270">
        <v>1</v>
      </c>
      <c r="AL1270">
        <v>1</v>
      </c>
      <c r="AN1270">
        <v>0</v>
      </c>
      <c r="AO1270">
        <v>1</v>
      </c>
      <c r="AP1270">
        <v>0</v>
      </c>
      <c r="AQ1270">
        <v>0</v>
      </c>
      <c r="AR1270">
        <v>0</v>
      </c>
      <c r="AS1270" t="s">
        <v>3</v>
      </c>
      <c r="AT1270">
        <v>0.02</v>
      </c>
      <c r="AU1270" t="s">
        <v>3</v>
      </c>
      <c r="AV1270">
        <v>2</v>
      </c>
      <c r="AW1270">
        <v>2</v>
      </c>
      <c r="AX1270">
        <v>47640478</v>
      </c>
      <c r="AY1270">
        <v>1</v>
      </c>
      <c r="AZ1270">
        <v>2048</v>
      </c>
      <c r="BA1270">
        <v>1262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Y1270*Source!I555</f>
        <v>6.0600000000000003E-3</v>
      </c>
      <c r="CY1270">
        <f>AD1270</f>
        <v>0</v>
      </c>
      <c r="CZ1270">
        <f>AH1270</f>
        <v>0</v>
      </c>
      <c r="DA1270">
        <f>AL1270</f>
        <v>1</v>
      </c>
      <c r="DB1270">
        <f>ROUND(ROUND(AT1270*CZ1270,2),6)</f>
        <v>0</v>
      </c>
      <c r="DC1270">
        <f>ROUND(ROUND(AT1270*AG1270,2),6)</f>
        <v>0</v>
      </c>
    </row>
    <row r="1271" spans="1:107" x14ac:dyDescent="0.2">
      <c r="A1271">
        <f>ROW(Source!A555)</f>
        <v>555</v>
      </c>
      <c r="B1271">
        <v>47641669</v>
      </c>
      <c r="C1271">
        <v>47640468</v>
      </c>
      <c r="D1271">
        <v>36882356</v>
      </c>
      <c r="E1271">
        <v>1</v>
      </c>
      <c r="F1271">
        <v>1</v>
      </c>
      <c r="G1271">
        <v>1</v>
      </c>
      <c r="H1271">
        <v>2</v>
      </c>
      <c r="I1271" t="s">
        <v>941</v>
      </c>
      <c r="J1271" t="s">
        <v>942</v>
      </c>
      <c r="K1271" t="s">
        <v>943</v>
      </c>
      <c r="L1271">
        <v>1368</v>
      </c>
      <c r="N1271">
        <v>1011</v>
      </c>
      <c r="O1271" t="s">
        <v>776</v>
      </c>
      <c r="P1271" t="s">
        <v>776</v>
      </c>
      <c r="Q1271">
        <v>1</v>
      </c>
      <c r="W1271">
        <v>0</v>
      </c>
      <c r="X1271">
        <v>1047452784</v>
      </c>
      <c r="Y1271">
        <v>1.58125E-2</v>
      </c>
      <c r="AA1271">
        <v>0</v>
      </c>
      <c r="AB1271">
        <v>1.7</v>
      </c>
      <c r="AC1271">
        <v>0</v>
      </c>
      <c r="AD1271">
        <v>0</v>
      </c>
      <c r="AE1271">
        <v>0</v>
      </c>
      <c r="AF1271">
        <v>1.7</v>
      </c>
      <c r="AG1271">
        <v>0</v>
      </c>
      <c r="AH1271">
        <v>0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1</v>
      </c>
      <c r="AP1271">
        <v>1</v>
      </c>
      <c r="AQ1271">
        <v>0</v>
      </c>
      <c r="AR1271">
        <v>0</v>
      </c>
      <c r="AS1271" t="s">
        <v>3</v>
      </c>
      <c r="AT1271">
        <v>0.01</v>
      </c>
      <c r="AU1271" t="s">
        <v>325</v>
      </c>
      <c r="AV1271">
        <v>0</v>
      </c>
      <c r="AW1271">
        <v>2</v>
      </c>
      <c r="AX1271">
        <v>47640479</v>
      </c>
      <c r="AY1271">
        <v>1</v>
      </c>
      <c r="AZ1271">
        <v>0</v>
      </c>
      <c r="BA1271">
        <v>1263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Y1271*Source!I555</f>
        <v>4.7911875000000003E-3</v>
      </c>
      <c r="CY1271">
        <f>AB1271</f>
        <v>1.7</v>
      </c>
      <c r="CZ1271">
        <f>AF1271</f>
        <v>1.7</v>
      </c>
      <c r="DA1271">
        <f>AJ1271</f>
        <v>1</v>
      </c>
      <c r="DB1271">
        <f>ROUND((((ROUND(AT1271*CZ1271,2)*1.1)*1.25)*1.15),6)</f>
        <v>3.1625E-2</v>
      </c>
      <c r="DC1271">
        <f>ROUND((((ROUND(AT1271*AG1271,2)*1.1)*1.25)*1.15),6)</f>
        <v>0</v>
      </c>
    </row>
    <row r="1272" spans="1:107" x14ac:dyDescent="0.2">
      <c r="A1272">
        <f>ROW(Source!A555)</f>
        <v>555</v>
      </c>
      <c r="B1272">
        <v>47641669</v>
      </c>
      <c r="C1272">
        <v>47640468</v>
      </c>
      <c r="D1272">
        <v>36882383</v>
      </c>
      <c r="E1272">
        <v>1</v>
      </c>
      <c r="F1272">
        <v>1</v>
      </c>
      <c r="G1272">
        <v>1</v>
      </c>
      <c r="H1272">
        <v>2</v>
      </c>
      <c r="I1272" t="s">
        <v>944</v>
      </c>
      <c r="J1272" t="s">
        <v>945</v>
      </c>
      <c r="K1272" t="s">
        <v>946</v>
      </c>
      <c r="L1272">
        <v>1368</v>
      </c>
      <c r="N1272">
        <v>1011</v>
      </c>
      <c r="O1272" t="s">
        <v>776</v>
      </c>
      <c r="P1272" t="s">
        <v>776</v>
      </c>
      <c r="Q1272">
        <v>1</v>
      </c>
      <c r="W1272">
        <v>0</v>
      </c>
      <c r="X1272">
        <v>-665367104</v>
      </c>
      <c r="Y1272">
        <v>1.58125E-2</v>
      </c>
      <c r="AA1272">
        <v>0</v>
      </c>
      <c r="AB1272">
        <v>89.99</v>
      </c>
      <c r="AC1272">
        <v>10.06</v>
      </c>
      <c r="AD1272">
        <v>0</v>
      </c>
      <c r="AE1272">
        <v>0</v>
      </c>
      <c r="AF1272">
        <v>89.99</v>
      </c>
      <c r="AG1272">
        <v>10.06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1</v>
      </c>
      <c r="AP1272">
        <v>1</v>
      </c>
      <c r="AQ1272">
        <v>0</v>
      </c>
      <c r="AR1272">
        <v>0</v>
      </c>
      <c r="AS1272" t="s">
        <v>3</v>
      </c>
      <c r="AT1272">
        <v>0.01</v>
      </c>
      <c r="AU1272" t="s">
        <v>325</v>
      </c>
      <c r="AV1272">
        <v>0</v>
      </c>
      <c r="AW1272">
        <v>2</v>
      </c>
      <c r="AX1272">
        <v>47640480</v>
      </c>
      <c r="AY1272">
        <v>1</v>
      </c>
      <c r="AZ1272">
        <v>0</v>
      </c>
      <c r="BA1272">
        <v>1264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Y1272*Source!I555</f>
        <v>4.7911875000000003E-3</v>
      </c>
      <c r="CY1272">
        <f>AB1272</f>
        <v>89.99</v>
      </c>
      <c r="CZ1272">
        <f>AF1272</f>
        <v>89.99</v>
      </c>
      <c r="DA1272">
        <f>AJ1272</f>
        <v>1</v>
      </c>
      <c r="DB1272">
        <f>ROUND((((ROUND(AT1272*CZ1272,2)*1.1)*1.25)*1.15),6)</f>
        <v>1.423125</v>
      </c>
      <c r="DC1272">
        <f>ROUND((((ROUND(AT1272*AG1272,2)*1.1)*1.25)*1.15),6)</f>
        <v>0.15812499999999999</v>
      </c>
    </row>
    <row r="1273" spans="1:107" x14ac:dyDescent="0.2">
      <c r="A1273">
        <f>ROW(Source!A555)</f>
        <v>555</v>
      </c>
      <c r="B1273">
        <v>47641669</v>
      </c>
      <c r="C1273">
        <v>47640468</v>
      </c>
      <c r="D1273">
        <v>36883554</v>
      </c>
      <c r="E1273">
        <v>1</v>
      </c>
      <c r="F1273">
        <v>1</v>
      </c>
      <c r="G1273">
        <v>1</v>
      </c>
      <c r="H1273">
        <v>2</v>
      </c>
      <c r="I1273" t="s">
        <v>780</v>
      </c>
      <c r="J1273" t="s">
        <v>781</v>
      </c>
      <c r="K1273" t="s">
        <v>782</v>
      </c>
      <c r="L1273">
        <v>1368</v>
      </c>
      <c r="N1273">
        <v>1011</v>
      </c>
      <c r="O1273" t="s">
        <v>776</v>
      </c>
      <c r="P1273" t="s">
        <v>776</v>
      </c>
      <c r="Q1273">
        <v>1</v>
      </c>
      <c r="W1273">
        <v>0</v>
      </c>
      <c r="X1273">
        <v>1372534845</v>
      </c>
      <c r="Y1273">
        <v>1.58125E-2</v>
      </c>
      <c r="AA1273">
        <v>0</v>
      </c>
      <c r="AB1273">
        <v>65.709999999999994</v>
      </c>
      <c r="AC1273">
        <v>11.6</v>
      </c>
      <c r="AD1273">
        <v>0</v>
      </c>
      <c r="AE1273">
        <v>0</v>
      </c>
      <c r="AF1273">
        <v>65.709999999999994</v>
      </c>
      <c r="AG1273">
        <v>11.6</v>
      </c>
      <c r="AH1273">
        <v>0</v>
      </c>
      <c r="AI1273">
        <v>1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1</v>
      </c>
      <c r="AQ1273">
        <v>0</v>
      </c>
      <c r="AR1273">
        <v>0</v>
      </c>
      <c r="AS1273" t="s">
        <v>3</v>
      </c>
      <c r="AT1273">
        <v>0.01</v>
      </c>
      <c r="AU1273" t="s">
        <v>325</v>
      </c>
      <c r="AV1273">
        <v>0</v>
      </c>
      <c r="AW1273">
        <v>2</v>
      </c>
      <c r="AX1273">
        <v>47640481</v>
      </c>
      <c r="AY1273">
        <v>1</v>
      </c>
      <c r="AZ1273">
        <v>0</v>
      </c>
      <c r="BA1273">
        <v>1265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Y1273*Source!I555</f>
        <v>4.7911875000000003E-3</v>
      </c>
      <c r="CY1273">
        <f>AB1273</f>
        <v>65.709999999999994</v>
      </c>
      <c r="CZ1273">
        <f>AF1273</f>
        <v>65.709999999999994</v>
      </c>
      <c r="DA1273">
        <f>AJ1273</f>
        <v>1</v>
      </c>
      <c r="DB1273">
        <f>ROUND((((ROUND(AT1273*CZ1273,2)*1.1)*1.25)*1.15),6)</f>
        <v>1.043625</v>
      </c>
      <c r="DC1273">
        <f>ROUND((((ROUND(AT1273*AG1273,2)*1.1)*1.25)*1.15),6)</f>
        <v>0.18975</v>
      </c>
    </row>
    <row r="1274" spans="1:107" x14ac:dyDescent="0.2">
      <c r="A1274">
        <f>ROW(Source!A555)</f>
        <v>555</v>
      </c>
      <c r="B1274">
        <v>47641669</v>
      </c>
      <c r="C1274">
        <v>47640468</v>
      </c>
      <c r="D1274">
        <v>36884416</v>
      </c>
      <c r="E1274">
        <v>1</v>
      </c>
      <c r="F1274">
        <v>1</v>
      </c>
      <c r="G1274">
        <v>1</v>
      </c>
      <c r="H1274">
        <v>2</v>
      </c>
      <c r="I1274" t="s">
        <v>947</v>
      </c>
      <c r="J1274" t="s">
        <v>948</v>
      </c>
      <c r="K1274" t="s">
        <v>949</v>
      </c>
      <c r="L1274">
        <v>1368</v>
      </c>
      <c r="N1274">
        <v>1011</v>
      </c>
      <c r="O1274" t="s">
        <v>776</v>
      </c>
      <c r="P1274" t="s">
        <v>776</v>
      </c>
      <c r="Q1274">
        <v>1</v>
      </c>
      <c r="W1274">
        <v>0</v>
      </c>
      <c r="X1274">
        <v>271748449</v>
      </c>
      <c r="Y1274">
        <v>1.7710000000000001</v>
      </c>
      <c r="AA1274">
        <v>0</v>
      </c>
      <c r="AB1274">
        <v>6.82</v>
      </c>
      <c r="AC1274">
        <v>0</v>
      </c>
      <c r="AD1274">
        <v>0</v>
      </c>
      <c r="AE1274">
        <v>0</v>
      </c>
      <c r="AF1274">
        <v>6.82</v>
      </c>
      <c r="AG1274">
        <v>0</v>
      </c>
      <c r="AH1274">
        <v>0</v>
      </c>
      <c r="AI1274">
        <v>1</v>
      </c>
      <c r="AJ1274">
        <v>1</v>
      </c>
      <c r="AK1274">
        <v>1</v>
      </c>
      <c r="AL1274">
        <v>1</v>
      </c>
      <c r="AN1274">
        <v>0</v>
      </c>
      <c r="AO1274">
        <v>1</v>
      </c>
      <c r="AP1274">
        <v>1</v>
      </c>
      <c r="AQ1274">
        <v>0</v>
      </c>
      <c r="AR1274">
        <v>0</v>
      </c>
      <c r="AS1274" t="s">
        <v>3</v>
      </c>
      <c r="AT1274">
        <v>1.1200000000000001</v>
      </c>
      <c r="AU1274" t="s">
        <v>325</v>
      </c>
      <c r="AV1274">
        <v>0</v>
      </c>
      <c r="AW1274">
        <v>2</v>
      </c>
      <c r="AX1274">
        <v>47640482</v>
      </c>
      <c r="AY1274">
        <v>1</v>
      </c>
      <c r="AZ1274">
        <v>0</v>
      </c>
      <c r="BA1274">
        <v>1266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Y1274*Source!I555</f>
        <v>0.53661300000000001</v>
      </c>
      <c r="CY1274">
        <f>AB1274</f>
        <v>6.82</v>
      </c>
      <c r="CZ1274">
        <f>AF1274</f>
        <v>6.82</v>
      </c>
      <c r="DA1274">
        <f>AJ1274</f>
        <v>1</v>
      </c>
      <c r="DB1274">
        <f>ROUND((((ROUND(AT1274*CZ1274,2)*1.1)*1.25)*1.15),6)</f>
        <v>12.08075</v>
      </c>
      <c r="DC1274">
        <f>ROUND((((ROUND(AT1274*AG1274,2)*1.1)*1.25)*1.15),6)</f>
        <v>0</v>
      </c>
    </row>
    <row r="1275" spans="1:107" x14ac:dyDescent="0.2">
      <c r="A1275">
        <f>ROW(Source!A555)</f>
        <v>555</v>
      </c>
      <c r="B1275">
        <v>47641669</v>
      </c>
      <c r="C1275">
        <v>47640468</v>
      </c>
      <c r="D1275">
        <v>36837948</v>
      </c>
      <c r="E1275">
        <v>1</v>
      </c>
      <c r="F1275">
        <v>1</v>
      </c>
      <c r="G1275">
        <v>1</v>
      </c>
      <c r="H1275">
        <v>3</v>
      </c>
      <c r="I1275" t="s">
        <v>817</v>
      </c>
      <c r="J1275" t="s">
        <v>818</v>
      </c>
      <c r="K1275" t="s">
        <v>819</v>
      </c>
      <c r="L1275">
        <v>1348</v>
      </c>
      <c r="N1275">
        <v>1009</v>
      </c>
      <c r="O1275" t="s">
        <v>19</v>
      </c>
      <c r="P1275" t="s">
        <v>19</v>
      </c>
      <c r="Q1275">
        <v>1000</v>
      </c>
      <c r="W1275">
        <v>0</v>
      </c>
      <c r="X1275">
        <v>-1655298345</v>
      </c>
      <c r="Y1275">
        <v>1.3200000000000002E-2</v>
      </c>
      <c r="AA1275">
        <v>15620</v>
      </c>
      <c r="AB1275">
        <v>0</v>
      </c>
      <c r="AC1275">
        <v>0</v>
      </c>
      <c r="AD1275">
        <v>0</v>
      </c>
      <c r="AE1275">
        <v>15620</v>
      </c>
      <c r="AF1275">
        <v>0</v>
      </c>
      <c r="AG1275">
        <v>0</v>
      </c>
      <c r="AH1275">
        <v>0</v>
      </c>
      <c r="AI1275">
        <v>1</v>
      </c>
      <c r="AJ1275">
        <v>1</v>
      </c>
      <c r="AK1275">
        <v>1</v>
      </c>
      <c r="AL1275">
        <v>1</v>
      </c>
      <c r="AN1275">
        <v>0</v>
      </c>
      <c r="AO1275">
        <v>1</v>
      </c>
      <c r="AP1275">
        <v>1</v>
      </c>
      <c r="AQ1275">
        <v>0</v>
      </c>
      <c r="AR1275">
        <v>0</v>
      </c>
      <c r="AS1275" t="s">
        <v>3</v>
      </c>
      <c r="AT1275">
        <v>1.2E-2</v>
      </c>
      <c r="AU1275" t="s">
        <v>220</v>
      </c>
      <c r="AV1275">
        <v>0</v>
      </c>
      <c r="AW1275">
        <v>2</v>
      </c>
      <c r="AX1275">
        <v>47640483</v>
      </c>
      <c r="AY1275">
        <v>1</v>
      </c>
      <c r="AZ1275">
        <v>0</v>
      </c>
      <c r="BA1275">
        <v>1267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Y1275*Source!I555</f>
        <v>3.9996000000000007E-3</v>
      </c>
      <c r="CY1275">
        <f>AA1275</f>
        <v>15620</v>
      </c>
      <c r="CZ1275">
        <f>AE1275</f>
        <v>15620</v>
      </c>
      <c r="DA1275">
        <f>AI1275</f>
        <v>1</v>
      </c>
      <c r="DB1275">
        <f>ROUND((ROUND(AT1275*CZ1275,2)*1.1),6)</f>
        <v>206.184</v>
      </c>
      <c r="DC1275">
        <f>ROUND((ROUND(AT1275*AG1275,2)*1.1),6)</f>
        <v>0</v>
      </c>
    </row>
    <row r="1276" spans="1:107" x14ac:dyDescent="0.2">
      <c r="A1276">
        <f>ROW(Source!A555)</f>
        <v>555</v>
      </c>
      <c r="B1276">
        <v>47641669</v>
      </c>
      <c r="C1276">
        <v>47640468</v>
      </c>
      <c r="D1276">
        <v>36839083</v>
      </c>
      <c r="E1276">
        <v>1</v>
      </c>
      <c r="F1276">
        <v>1</v>
      </c>
      <c r="G1276">
        <v>1</v>
      </c>
      <c r="H1276">
        <v>3</v>
      </c>
      <c r="I1276" t="s">
        <v>950</v>
      </c>
      <c r="J1276" t="s">
        <v>951</v>
      </c>
      <c r="K1276" t="s">
        <v>952</v>
      </c>
      <c r="L1276">
        <v>1348</v>
      </c>
      <c r="N1276">
        <v>1009</v>
      </c>
      <c r="O1276" t="s">
        <v>19</v>
      </c>
      <c r="P1276" t="s">
        <v>19</v>
      </c>
      <c r="Q1276">
        <v>1000</v>
      </c>
      <c r="W1276">
        <v>0</v>
      </c>
      <c r="X1276">
        <v>1262170789</v>
      </c>
      <c r="Y1276">
        <v>2.2000000000000001E-3</v>
      </c>
      <c r="AA1276">
        <v>7640</v>
      </c>
      <c r="AB1276">
        <v>0</v>
      </c>
      <c r="AC1276">
        <v>0</v>
      </c>
      <c r="AD1276">
        <v>0</v>
      </c>
      <c r="AE1276">
        <v>7640</v>
      </c>
      <c r="AF1276">
        <v>0</v>
      </c>
      <c r="AG1276">
        <v>0</v>
      </c>
      <c r="AH1276">
        <v>0</v>
      </c>
      <c r="AI1276">
        <v>1</v>
      </c>
      <c r="AJ1276">
        <v>1</v>
      </c>
      <c r="AK1276">
        <v>1</v>
      </c>
      <c r="AL1276">
        <v>1</v>
      </c>
      <c r="AN1276">
        <v>0</v>
      </c>
      <c r="AO1276">
        <v>1</v>
      </c>
      <c r="AP1276">
        <v>1</v>
      </c>
      <c r="AQ1276">
        <v>0</v>
      </c>
      <c r="AR1276">
        <v>0</v>
      </c>
      <c r="AS1276" t="s">
        <v>3</v>
      </c>
      <c r="AT1276">
        <v>2E-3</v>
      </c>
      <c r="AU1276" t="s">
        <v>220</v>
      </c>
      <c r="AV1276">
        <v>0</v>
      </c>
      <c r="AW1276">
        <v>2</v>
      </c>
      <c r="AX1276">
        <v>47640484</v>
      </c>
      <c r="AY1276">
        <v>1</v>
      </c>
      <c r="AZ1276">
        <v>0</v>
      </c>
      <c r="BA1276">
        <v>1268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Y1276*Source!I555</f>
        <v>6.6660000000000005E-4</v>
      </c>
      <c r="CY1276">
        <f>AA1276</f>
        <v>7640</v>
      </c>
      <c r="CZ1276">
        <f>AE1276</f>
        <v>7640</v>
      </c>
      <c r="DA1276">
        <f>AI1276</f>
        <v>1</v>
      </c>
      <c r="DB1276">
        <f>ROUND((ROUND(AT1276*CZ1276,2)*1.1),6)</f>
        <v>16.808</v>
      </c>
      <c r="DC1276">
        <f>ROUND((ROUND(AT1276*AG1276,2)*1.1),6)</f>
        <v>0</v>
      </c>
    </row>
    <row r="1277" spans="1:107" x14ac:dyDescent="0.2">
      <c r="A1277">
        <f>ROW(Source!A556)</f>
        <v>556</v>
      </c>
      <c r="B1277">
        <v>47636896</v>
      </c>
      <c r="C1277">
        <v>47640485</v>
      </c>
      <c r="D1277">
        <v>37064928</v>
      </c>
      <c r="E1277">
        <v>1</v>
      </c>
      <c r="F1277">
        <v>1</v>
      </c>
      <c r="G1277">
        <v>1</v>
      </c>
      <c r="H1277">
        <v>1</v>
      </c>
      <c r="I1277" t="s">
        <v>823</v>
      </c>
      <c r="J1277" t="s">
        <v>3</v>
      </c>
      <c r="K1277" t="s">
        <v>824</v>
      </c>
      <c r="L1277">
        <v>1191</v>
      </c>
      <c r="N1277">
        <v>1013</v>
      </c>
      <c r="O1277" t="s">
        <v>770</v>
      </c>
      <c r="P1277" t="s">
        <v>770</v>
      </c>
      <c r="Q1277">
        <v>1</v>
      </c>
      <c r="W1277">
        <v>0</v>
      </c>
      <c r="X1277">
        <v>145020957</v>
      </c>
      <c r="Y1277">
        <v>11.143384999999999</v>
      </c>
      <c r="AA1277">
        <v>0</v>
      </c>
      <c r="AB1277">
        <v>0</v>
      </c>
      <c r="AC1277">
        <v>0</v>
      </c>
      <c r="AD1277">
        <v>9.07</v>
      </c>
      <c r="AE1277">
        <v>0</v>
      </c>
      <c r="AF1277">
        <v>0</v>
      </c>
      <c r="AG1277">
        <v>0</v>
      </c>
      <c r="AH1277">
        <v>9.07</v>
      </c>
      <c r="AI1277">
        <v>1</v>
      </c>
      <c r="AJ1277">
        <v>1</v>
      </c>
      <c r="AK1277">
        <v>1</v>
      </c>
      <c r="AL1277">
        <v>1</v>
      </c>
      <c r="AN1277">
        <v>0</v>
      </c>
      <c r="AO1277">
        <v>1</v>
      </c>
      <c r="AP1277">
        <v>1</v>
      </c>
      <c r="AQ1277">
        <v>0</v>
      </c>
      <c r="AR1277">
        <v>0</v>
      </c>
      <c r="AS1277" t="s">
        <v>3</v>
      </c>
      <c r="AT1277">
        <v>3.83</v>
      </c>
      <c r="AU1277" t="s">
        <v>330</v>
      </c>
      <c r="AV1277">
        <v>1</v>
      </c>
      <c r="AW1277">
        <v>2</v>
      </c>
      <c r="AX1277">
        <v>47640495</v>
      </c>
      <c r="AY1277">
        <v>1</v>
      </c>
      <c r="AZ1277">
        <v>0</v>
      </c>
      <c r="BA1277">
        <v>1269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Y1277*Source!I556</f>
        <v>3.3764456549999995</v>
      </c>
      <c r="CY1277">
        <f>AD1277</f>
        <v>9.07</v>
      </c>
      <c r="CZ1277">
        <f>AH1277</f>
        <v>9.07</v>
      </c>
      <c r="DA1277">
        <f>AL1277</f>
        <v>1</v>
      </c>
      <c r="DB1277">
        <f>ROUND((((ROUND(AT1277*CZ1277,2)*1.1*2)*1.15)*1.15),6)</f>
        <v>101.07603</v>
      </c>
      <c r="DC1277">
        <f>ROUND((((ROUND(AT1277*AG1277,2)*1.1*2)*1.15)*1.15),6)</f>
        <v>0</v>
      </c>
    </row>
    <row r="1278" spans="1:107" x14ac:dyDescent="0.2">
      <c r="A1278">
        <f>ROW(Source!A556)</f>
        <v>556</v>
      </c>
      <c r="B1278">
        <v>47636896</v>
      </c>
      <c r="C1278">
        <v>47640485</v>
      </c>
      <c r="D1278">
        <v>37064876</v>
      </c>
      <c r="E1278">
        <v>1</v>
      </c>
      <c r="F1278">
        <v>1</v>
      </c>
      <c r="G1278">
        <v>1</v>
      </c>
      <c r="H1278">
        <v>1</v>
      </c>
      <c r="I1278" t="s">
        <v>771</v>
      </c>
      <c r="J1278" t="s">
        <v>3</v>
      </c>
      <c r="K1278" t="s">
        <v>772</v>
      </c>
      <c r="L1278">
        <v>1191</v>
      </c>
      <c r="N1278">
        <v>1013</v>
      </c>
      <c r="O1278" t="s">
        <v>770</v>
      </c>
      <c r="P1278" t="s">
        <v>770</v>
      </c>
      <c r="Q1278">
        <v>1</v>
      </c>
      <c r="W1278">
        <v>0</v>
      </c>
      <c r="X1278">
        <v>-1417349443</v>
      </c>
      <c r="Y1278">
        <v>0.02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1</v>
      </c>
      <c r="AJ1278">
        <v>1</v>
      </c>
      <c r="AK1278">
        <v>1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3</v>
      </c>
      <c r="AT1278">
        <v>0.02</v>
      </c>
      <c r="AU1278" t="s">
        <v>3</v>
      </c>
      <c r="AV1278">
        <v>2</v>
      </c>
      <c r="AW1278">
        <v>2</v>
      </c>
      <c r="AX1278">
        <v>47640496</v>
      </c>
      <c r="AY1278">
        <v>1</v>
      </c>
      <c r="AZ1278">
        <v>2048</v>
      </c>
      <c r="BA1278">
        <v>1270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Y1278*Source!I556</f>
        <v>6.0600000000000003E-3</v>
      </c>
      <c r="CY1278">
        <f>AD1278</f>
        <v>0</v>
      </c>
      <c r="CZ1278">
        <f>AH1278</f>
        <v>0</v>
      </c>
      <c r="DA1278">
        <f>AL1278</f>
        <v>1</v>
      </c>
      <c r="DB1278">
        <f>ROUND(ROUND(AT1278*CZ1278,2),6)</f>
        <v>0</v>
      </c>
      <c r="DC1278">
        <f>ROUND(ROUND(AT1278*AG1278,2),6)</f>
        <v>0</v>
      </c>
    </row>
    <row r="1279" spans="1:107" x14ac:dyDescent="0.2">
      <c r="A1279">
        <f>ROW(Source!A556)</f>
        <v>556</v>
      </c>
      <c r="B1279">
        <v>47636896</v>
      </c>
      <c r="C1279">
        <v>47640485</v>
      </c>
      <c r="D1279">
        <v>36882356</v>
      </c>
      <c r="E1279">
        <v>1</v>
      </c>
      <c r="F1279">
        <v>1</v>
      </c>
      <c r="G1279">
        <v>1</v>
      </c>
      <c r="H1279">
        <v>2</v>
      </c>
      <c r="I1279" t="s">
        <v>941</v>
      </c>
      <c r="J1279" t="s">
        <v>942</v>
      </c>
      <c r="K1279" t="s">
        <v>943</v>
      </c>
      <c r="L1279">
        <v>1368</v>
      </c>
      <c r="N1279">
        <v>1011</v>
      </c>
      <c r="O1279" t="s">
        <v>776</v>
      </c>
      <c r="P1279" t="s">
        <v>776</v>
      </c>
      <c r="Q1279">
        <v>1</v>
      </c>
      <c r="W1279">
        <v>0</v>
      </c>
      <c r="X1279">
        <v>1047452784</v>
      </c>
      <c r="Y1279">
        <v>3.1625E-2</v>
      </c>
      <c r="AA1279">
        <v>0</v>
      </c>
      <c r="AB1279">
        <v>1.7</v>
      </c>
      <c r="AC1279">
        <v>0</v>
      </c>
      <c r="AD1279">
        <v>0</v>
      </c>
      <c r="AE1279">
        <v>0</v>
      </c>
      <c r="AF1279">
        <v>1.7</v>
      </c>
      <c r="AG1279">
        <v>0</v>
      </c>
      <c r="AH1279">
        <v>0</v>
      </c>
      <c r="AI1279">
        <v>1</v>
      </c>
      <c r="AJ1279">
        <v>1</v>
      </c>
      <c r="AK1279">
        <v>1</v>
      </c>
      <c r="AL1279">
        <v>1</v>
      </c>
      <c r="AN1279">
        <v>0</v>
      </c>
      <c r="AO1279">
        <v>1</v>
      </c>
      <c r="AP1279">
        <v>1</v>
      </c>
      <c r="AQ1279">
        <v>0</v>
      </c>
      <c r="AR1279">
        <v>0</v>
      </c>
      <c r="AS1279" t="s">
        <v>3</v>
      </c>
      <c r="AT1279">
        <v>0.01</v>
      </c>
      <c r="AU1279" t="s">
        <v>329</v>
      </c>
      <c r="AV1279">
        <v>0</v>
      </c>
      <c r="AW1279">
        <v>2</v>
      </c>
      <c r="AX1279">
        <v>47640497</v>
      </c>
      <c r="AY1279">
        <v>1</v>
      </c>
      <c r="AZ1279">
        <v>0</v>
      </c>
      <c r="BA1279">
        <v>1271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Y1279*Source!I556</f>
        <v>9.5823750000000006E-3</v>
      </c>
      <c r="CY1279">
        <f>AB1279</f>
        <v>1.7</v>
      </c>
      <c r="CZ1279">
        <f>AF1279</f>
        <v>1.7</v>
      </c>
      <c r="DA1279">
        <f>AJ1279</f>
        <v>1</v>
      </c>
      <c r="DB1279">
        <f>ROUND((((ROUND(AT1279*CZ1279,2)*1.1*2)*1.25)*1.15),6)</f>
        <v>6.3250000000000001E-2</v>
      </c>
      <c r="DC1279">
        <f>ROUND((((ROUND(AT1279*AG1279,2)*1.1*2)*1.25)*1.15),6)</f>
        <v>0</v>
      </c>
    </row>
    <row r="1280" spans="1:107" x14ac:dyDescent="0.2">
      <c r="A1280">
        <f>ROW(Source!A556)</f>
        <v>556</v>
      </c>
      <c r="B1280">
        <v>47636896</v>
      </c>
      <c r="C1280">
        <v>47640485</v>
      </c>
      <c r="D1280">
        <v>36882383</v>
      </c>
      <c r="E1280">
        <v>1</v>
      </c>
      <c r="F1280">
        <v>1</v>
      </c>
      <c r="G1280">
        <v>1</v>
      </c>
      <c r="H1280">
        <v>2</v>
      </c>
      <c r="I1280" t="s">
        <v>944</v>
      </c>
      <c r="J1280" t="s">
        <v>945</v>
      </c>
      <c r="K1280" t="s">
        <v>946</v>
      </c>
      <c r="L1280">
        <v>1368</v>
      </c>
      <c r="N1280">
        <v>1011</v>
      </c>
      <c r="O1280" t="s">
        <v>776</v>
      </c>
      <c r="P1280" t="s">
        <v>776</v>
      </c>
      <c r="Q1280">
        <v>1</v>
      </c>
      <c r="W1280">
        <v>0</v>
      </c>
      <c r="X1280">
        <v>-665367104</v>
      </c>
      <c r="Y1280">
        <v>3.1625E-2</v>
      </c>
      <c r="AA1280">
        <v>0</v>
      </c>
      <c r="AB1280">
        <v>89.99</v>
      </c>
      <c r="AC1280">
        <v>10.06</v>
      </c>
      <c r="AD1280">
        <v>0</v>
      </c>
      <c r="AE1280">
        <v>0</v>
      </c>
      <c r="AF1280">
        <v>89.99</v>
      </c>
      <c r="AG1280">
        <v>10.06</v>
      </c>
      <c r="AH1280">
        <v>0</v>
      </c>
      <c r="AI1280">
        <v>1</v>
      </c>
      <c r="AJ1280">
        <v>1</v>
      </c>
      <c r="AK1280">
        <v>1</v>
      </c>
      <c r="AL1280">
        <v>1</v>
      </c>
      <c r="AN1280">
        <v>0</v>
      </c>
      <c r="AO1280">
        <v>1</v>
      </c>
      <c r="AP1280">
        <v>1</v>
      </c>
      <c r="AQ1280">
        <v>0</v>
      </c>
      <c r="AR1280">
        <v>0</v>
      </c>
      <c r="AS1280" t="s">
        <v>3</v>
      </c>
      <c r="AT1280">
        <v>0.01</v>
      </c>
      <c r="AU1280" t="s">
        <v>329</v>
      </c>
      <c r="AV1280">
        <v>0</v>
      </c>
      <c r="AW1280">
        <v>2</v>
      </c>
      <c r="AX1280">
        <v>47640498</v>
      </c>
      <c r="AY1280">
        <v>1</v>
      </c>
      <c r="AZ1280">
        <v>0</v>
      </c>
      <c r="BA1280">
        <v>1272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Y1280*Source!I556</f>
        <v>9.5823750000000006E-3</v>
      </c>
      <c r="CY1280">
        <f>AB1280</f>
        <v>89.99</v>
      </c>
      <c r="CZ1280">
        <f>AF1280</f>
        <v>89.99</v>
      </c>
      <c r="DA1280">
        <f>AJ1280</f>
        <v>1</v>
      </c>
      <c r="DB1280">
        <f>ROUND((((ROUND(AT1280*CZ1280,2)*1.1*2)*1.25)*1.15),6)</f>
        <v>2.8462499999999999</v>
      </c>
      <c r="DC1280">
        <f>ROUND((((ROUND(AT1280*AG1280,2)*1.1*2)*1.25)*1.15),6)</f>
        <v>0.31624999999999998</v>
      </c>
    </row>
    <row r="1281" spans="1:107" x14ac:dyDescent="0.2">
      <c r="A1281">
        <f>ROW(Source!A556)</f>
        <v>556</v>
      </c>
      <c r="B1281">
        <v>47636896</v>
      </c>
      <c r="C1281">
        <v>47640485</v>
      </c>
      <c r="D1281">
        <v>36883554</v>
      </c>
      <c r="E1281">
        <v>1</v>
      </c>
      <c r="F1281">
        <v>1</v>
      </c>
      <c r="G1281">
        <v>1</v>
      </c>
      <c r="H1281">
        <v>2</v>
      </c>
      <c r="I1281" t="s">
        <v>780</v>
      </c>
      <c r="J1281" t="s">
        <v>781</v>
      </c>
      <c r="K1281" t="s">
        <v>782</v>
      </c>
      <c r="L1281">
        <v>1368</v>
      </c>
      <c r="N1281">
        <v>1011</v>
      </c>
      <c r="O1281" t="s">
        <v>776</v>
      </c>
      <c r="P1281" t="s">
        <v>776</v>
      </c>
      <c r="Q1281">
        <v>1</v>
      </c>
      <c r="W1281">
        <v>0</v>
      </c>
      <c r="X1281">
        <v>1372534845</v>
      </c>
      <c r="Y1281">
        <v>3.1625E-2</v>
      </c>
      <c r="AA1281">
        <v>0</v>
      </c>
      <c r="AB1281">
        <v>65.709999999999994</v>
      </c>
      <c r="AC1281">
        <v>11.6</v>
      </c>
      <c r="AD1281">
        <v>0</v>
      </c>
      <c r="AE1281">
        <v>0</v>
      </c>
      <c r="AF1281">
        <v>65.709999999999994</v>
      </c>
      <c r="AG1281">
        <v>11.6</v>
      </c>
      <c r="AH1281">
        <v>0</v>
      </c>
      <c r="AI1281">
        <v>1</v>
      </c>
      <c r="AJ1281">
        <v>1</v>
      </c>
      <c r="AK1281">
        <v>1</v>
      </c>
      <c r="AL1281">
        <v>1</v>
      </c>
      <c r="AN1281">
        <v>0</v>
      </c>
      <c r="AO1281">
        <v>1</v>
      </c>
      <c r="AP1281">
        <v>1</v>
      </c>
      <c r="AQ1281">
        <v>0</v>
      </c>
      <c r="AR1281">
        <v>0</v>
      </c>
      <c r="AS1281" t="s">
        <v>3</v>
      </c>
      <c r="AT1281">
        <v>0.01</v>
      </c>
      <c r="AU1281" t="s">
        <v>329</v>
      </c>
      <c r="AV1281">
        <v>0</v>
      </c>
      <c r="AW1281">
        <v>2</v>
      </c>
      <c r="AX1281">
        <v>47640499</v>
      </c>
      <c r="AY1281">
        <v>1</v>
      </c>
      <c r="AZ1281">
        <v>0</v>
      </c>
      <c r="BA1281">
        <v>1273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Y1281*Source!I556</f>
        <v>9.5823750000000006E-3</v>
      </c>
      <c r="CY1281">
        <f>AB1281</f>
        <v>65.709999999999994</v>
      </c>
      <c r="CZ1281">
        <f>AF1281</f>
        <v>65.709999999999994</v>
      </c>
      <c r="DA1281">
        <f>AJ1281</f>
        <v>1</v>
      </c>
      <c r="DB1281">
        <f>ROUND((((ROUND(AT1281*CZ1281,2)*1.1*2)*1.25)*1.15),6)</f>
        <v>2.08725</v>
      </c>
      <c r="DC1281">
        <f>ROUND((((ROUND(AT1281*AG1281,2)*1.1*2)*1.25)*1.15),6)</f>
        <v>0.3795</v>
      </c>
    </row>
    <row r="1282" spans="1:107" x14ac:dyDescent="0.2">
      <c r="A1282">
        <f>ROW(Source!A556)</f>
        <v>556</v>
      </c>
      <c r="B1282">
        <v>47636896</v>
      </c>
      <c r="C1282">
        <v>47640485</v>
      </c>
      <c r="D1282">
        <v>36884416</v>
      </c>
      <c r="E1282">
        <v>1</v>
      </c>
      <c r="F1282">
        <v>1</v>
      </c>
      <c r="G1282">
        <v>1</v>
      </c>
      <c r="H1282">
        <v>2</v>
      </c>
      <c r="I1282" t="s">
        <v>947</v>
      </c>
      <c r="J1282" t="s">
        <v>948</v>
      </c>
      <c r="K1282" t="s">
        <v>949</v>
      </c>
      <c r="L1282">
        <v>1368</v>
      </c>
      <c r="N1282">
        <v>1011</v>
      </c>
      <c r="O1282" t="s">
        <v>776</v>
      </c>
      <c r="P1282" t="s">
        <v>776</v>
      </c>
      <c r="Q1282">
        <v>1</v>
      </c>
      <c r="W1282">
        <v>0</v>
      </c>
      <c r="X1282">
        <v>271748449</v>
      </c>
      <c r="Y1282">
        <v>2.055625</v>
      </c>
      <c r="AA1282">
        <v>0</v>
      </c>
      <c r="AB1282">
        <v>6.82</v>
      </c>
      <c r="AC1282">
        <v>0</v>
      </c>
      <c r="AD1282">
        <v>0</v>
      </c>
      <c r="AE1282">
        <v>0</v>
      </c>
      <c r="AF1282">
        <v>6.82</v>
      </c>
      <c r="AG1282">
        <v>0</v>
      </c>
      <c r="AH1282">
        <v>0</v>
      </c>
      <c r="AI1282">
        <v>1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1</v>
      </c>
      <c r="AQ1282">
        <v>0</v>
      </c>
      <c r="AR1282">
        <v>0</v>
      </c>
      <c r="AS1282" t="s">
        <v>3</v>
      </c>
      <c r="AT1282">
        <v>0.65</v>
      </c>
      <c r="AU1282" t="s">
        <v>329</v>
      </c>
      <c r="AV1282">
        <v>0</v>
      </c>
      <c r="AW1282">
        <v>2</v>
      </c>
      <c r="AX1282">
        <v>47640500</v>
      </c>
      <c r="AY1282">
        <v>1</v>
      </c>
      <c r="AZ1282">
        <v>0</v>
      </c>
      <c r="BA1282">
        <v>1274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Y1282*Source!I556</f>
        <v>0.62285437499999996</v>
      </c>
      <c r="CY1282">
        <f>AB1282</f>
        <v>6.82</v>
      </c>
      <c r="CZ1282">
        <f>AF1282</f>
        <v>6.82</v>
      </c>
      <c r="DA1282">
        <f>AJ1282</f>
        <v>1</v>
      </c>
      <c r="DB1282">
        <f>ROUND((((ROUND(AT1282*CZ1282,2)*1.1*2)*1.25)*1.15),6)</f>
        <v>14.009874999999999</v>
      </c>
      <c r="DC1282">
        <f>ROUND((((ROUND(AT1282*AG1282,2)*1.1*2)*1.25)*1.15),6)</f>
        <v>0</v>
      </c>
    </row>
    <row r="1283" spans="1:107" x14ac:dyDescent="0.2">
      <c r="A1283">
        <f>ROW(Source!A556)</f>
        <v>556</v>
      </c>
      <c r="B1283">
        <v>47636896</v>
      </c>
      <c r="C1283">
        <v>47640485</v>
      </c>
      <c r="D1283">
        <v>36838546</v>
      </c>
      <c r="E1283">
        <v>1</v>
      </c>
      <c r="F1283">
        <v>1</v>
      </c>
      <c r="G1283">
        <v>1</v>
      </c>
      <c r="H1283">
        <v>3</v>
      </c>
      <c r="I1283" t="s">
        <v>238</v>
      </c>
      <c r="J1283" t="s">
        <v>240</v>
      </c>
      <c r="K1283" t="s">
        <v>239</v>
      </c>
      <c r="L1283">
        <v>1348</v>
      </c>
      <c r="N1283">
        <v>1009</v>
      </c>
      <c r="O1283" t="s">
        <v>19</v>
      </c>
      <c r="P1283" t="s">
        <v>19</v>
      </c>
      <c r="Q1283">
        <v>1000</v>
      </c>
      <c r="W1283">
        <v>1</v>
      </c>
      <c r="X1283">
        <v>314961973</v>
      </c>
      <c r="Y1283">
        <v>-4.1800000000000004E-2</v>
      </c>
      <c r="AA1283">
        <v>14312.87</v>
      </c>
      <c r="AB1283">
        <v>0</v>
      </c>
      <c r="AC1283">
        <v>0</v>
      </c>
      <c r="AD1283">
        <v>0</v>
      </c>
      <c r="AE1283">
        <v>14312.87</v>
      </c>
      <c r="AF1283">
        <v>0</v>
      </c>
      <c r="AG1283">
        <v>0</v>
      </c>
      <c r="AH1283">
        <v>0</v>
      </c>
      <c r="AI1283">
        <v>1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1</v>
      </c>
      <c r="AQ1283">
        <v>0</v>
      </c>
      <c r="AR1283">
        <v>0</v>
      </c>
      <c r="AS1283" t="s">
        <v>3</v>
      </c>
      <c r="AT1283">
        <v>-1.9E-2</v>
      </c>
      <c r="AU1283" t="s">
        <v>230</v>
      </c>
      <c r="AV1283">
        <v>0</v>
      </c>
      <c r="AW1283">
        <v>2</v>
      </c>
      <c r="AX1283">
        <v>47640501</v>
      </c>
      <c r="AY1283">
        <v>1</v>
      </c>
      <c r="AZ1283">
        <v>6144</v>
      </c>
      <c r="BA1283">
        <v>1275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Y1283*Source!I556</f>
        <v>-1.26654E-2</v>
      </c>
      <c r="CY1283">
        <f>AA1283</f>
        <v>14312.87</v>
      </c>
      <c r="CZ1283">
        <f>AE1283</f>
        <v>14312.87</v>
      </c>
      <c r="DA1283">
        <f>AI1283</f>
        <v>1</v>
      </c>
      <c r="DB1283">
        <f>ROUND((ROUND(AT1283*CZ1283,2)*1.1*2),6)</f>
        <v>-598.26800000000003</v>
      </c>
      <c r="DC1283">
        <f>ROUND((ROUND(AT1283*AG1283,2)*1.1*2),6)</f>
        <v>0</v>
      </c>
    </row>
    <row r="1284" spans="1:107" x14ac:dyDescent="0.2">
      <c r="A1284">
        <f>ROW(Source!A556)</f>
        <v>556</v>
      </c>
      <c r="B1284">
        <v>47636896</v>
      </c>
      <c r="C1284">
        <v>47640485</v>
      </c>
      <c r="D1284">
        <v>36838551</v>
      </c>
      <c r="E1284">
        <v>1</v>
      </c>
      <c r="F1284">
        <v>1</v>
      </c>
      <c r="G1284">
        <v>1</v>
      </c>
      <c r="H1284">
        <v>3</v>
      </c>
      <c r="I1284" t="s">
        <v>234</v>
      </c>
      <c r="J1284" t="s">
        <v>236</v>
      </c>
      <c r="K1284" t="s">
        <v>235</v>
      </c>
      <c r="L1284">
        <v>1348</v>
      </c>
      <c r="N1284">
        <v>1009</v>
      </c>
      <c r="O1284" t="s">
        <v>19</v>
      </c>
      <c r="P1284" t="s">
        <v>19</v>
      </c>
      <c r="Q1284">
        <v>1000</v>
      </c>
      <c r="W1284">
        <v>0</v>
      </c>
      <c r="X1284">
        <v>-1644319245</v>
      </c>
      <c r="Y1284">
        <v>4.1800000000000004E-2</v>
      </c>
      <c r="AA1284">
        <v>16303</v>
      </c>
      <c r="AB1284">
        <v>0</v>
      </c>
      <c r="AC1284">
        <v>0</v>
      </c>
      <c r="AD1284">
        <v>0</v>
      </c>
      <c r="AE1284">
        <v>16303</v>
      </c>
      <c r="AF1284">
        <v>0</v>
      </c>
      <c r="AG1284">
        <v>0</v>
      </c>
      <c r="AH1284">
        <v>0</v>
      </c>
      <c r="AI1284">
        <v>1</v>
      </c>
      <c r="AJ1284">
        <v>1</v>
      </c>
      <c r="AK1284">
        <v>1</v>
      </c>
      <c r="AL1284">
        <v>1</v>
      </c>
      <c r="AN1284">
        <v>0</v>
      </c>
      <c r="AO1284">
        <v>0</v>
      </c>
      <c r="AP1284">
        <v>1</v>
      </c>
      <c r="AQ1284">
        <v>0</v>
      </c>
      <c r="AR1284">
        <v>0</v>
      </c>
      <c r="AS1284" t="s">
        <v>3</v>
      </c>
      <c r="AT1284">
        <v>1.9E-2</v>
      </c>
      <c r="AU1284" t="s">
        <v>230</v>
      </c>
      <c r="AV1284">
        <v>0</v>
      </c>
      <c r="AW1284">
        <v>1</v>
      </c>
      <c r="AX1284">
        <v>-1</v>
      </c>
      <c r="AY1284">
        <v>0</v>
      </c>
      <c r="AZ1284">
        <v>0</v>
      </c>
      <c r="BA1284" t="s">
        <v>3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Y1284*Source!I556</f>
        <v>1.26654E-2</v>
      </c>
      <c r="CY1284">
        <f>AA1284</f>
        <v>16303</v>
      </c>
      <c r="CZ1284">
        <f>AE1284</f>
        <v>16303</v>
      </c>
      <c r="DA1284">
        <f>AI1284</f>
        <v>1</v>
      </c>
      <c r="DB1284">
        <f>ROUND((ROUND(AT1284*CZ1284,2)*1.1*2),6)</f>
        <v>681.47199999999998</v>
      </c>
      <c r="DC1284">
        <f>ROUND((ROUND(AT1284*AG1284,2)*1.1*2),6)</f>
        <v>0</v>
      </c>
    </row>
    <row r="1285" spans="1:107" x14ac:dyDescent="0.2">
      <c r="A1285">
        <f>ROW(Source!A556)</f>
        <v>556</v>
      </c>
      <c r="B1285">
        <v>47636896</v>
      </c>
      <c r="C1285">
        <v>47640485</v>
      </c>
      <c r="D1285">
        <v>36839186</v>
      </c>
      <c r="E1285">
        <v>1</v>
      </c>
      <c r="F1285">
        <v>1</v>
      </c>
      <c r="G1285">
        <v>1</v>
      </c>
      <c r="H1285">
        <v>3</v>
      </c>
      <c r="I1285" t="s">
        <v>953</v>
      </c>
      <c r="J1285" t="s">
        <v>954</v>
      </c>
      <c r="K1285" t="s">
        <v>955</v>
      </c>
      <c r="L1285">
        <v>1348</v>
      </c>
      <c r="N1285">
        <v>1009</v>
      </c>
      <c r="O1285" t="s">
        <v>19</v>
      </c>
      <c r="P1285" t="s">
        <v>19</v>
      </c>
      <c r="Q1285">
        <v>1000</v>
      </c>
      <c r="W1285">
        <v>0</v>
      </c>
      <c r="X1285">
        <v>-2124557522</v>
      </c>
      <c r="Y1285">
        <v>3.0800000000000003E-3</v>
      </c>
      <c r="AA1285">
        <v>6667</v>
      </c>
      <c r="AB1285">
        <v>0</v>
      </c>
      <c r="AC1285">
        <v>0</v>
      </c>
      <c r="AD1285">
        <v>0</v>
      </c>
      <c r="AE1285">
        <v>6667</v>
      </c>
      <c r="AF1285">
        <v>0</v>
      </c>
      <c r="AG1285">
        <v>0</v>
      </c>
      <c r="AH1285">
        <v>0</v>
      </c>
      <c r="AI1285">
        <v>1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1</v>
      </c>
      <c r="AQ1285">
        <v>0</v>
      </c>
      <c r="AR1285">
        <v>0</v>
      </c>
      <c r="AS1285" t="s">
        <v>3</v>
      </c>
      <c r="AT1285">
        <v>1.4E-3</v>
      </c>
      <c r="AU1285" t="s">
        <v>230</v>
      </c>
      <c r="AV1285">
        <v>0</v>
      </c>
      <c r="AW1285">
        <v>2</v>
      </c>
      <c r="AX1285">
        <v>47640502</v>
      </c>
      <c r="AY1285">
        <v>1</v>
      </c>
      <c r="AZ1285">
        <v>0</v>
      </c>
      <c r="BA1285">
        <v>1276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Y1285*Source!I556</f>
        <v>9.3324E-4</v>
      </c>
      <c r="CY1285">
        <f>AA1285</f>
        <v>6667</v>
      </c>
      <c r="CZ1285">
        <f>AE1285</f>
        <v>6667</v>
      </c>
      <c r="DA1285">
        <f>AI1285</f>
        <v>1</v>
      </c>
      <c r="DB1285">
        <f>ROUND((ROUND(AT1285*CZ1285,2)*1.1*2),6)</f>
        <v>20.526</v>
      </c>
      <c r="DC1285">
        <f>ROUND((ROUND(AT1285*AG1285,2)*1.1*2),6)</f>
        <v>0</v>
      </c>
    </row>
    <row r="1286" spans="1:107" x14ac:dyDescent="0.2">
      <c r="A1286">
        <f>ROW(Source!A557)</f>
        <v>557</v>
      </c>
      <c r="B1286">
        <v>47641669</v>
      </c>
      <c r="C1286">
        <v>47640485</v>
      </c>
      <c r="D1286">
        <v>37064928</v>
      </c>
      <c r="E1286">
        <v>1</v>
      </c>
      <c r="F1286">
        <v>1</v>
      </c>
      <c r="G1286">
        <v>1</v>
      </c>
      <c r="H1286">
        <v>1</v>
      </c>
      <c r="I1286" t="s">
        <v>823</v>
      </c>
      <c r="J1286" t="s">
        <v>3</v>
      </c>
      <c r="K1286" t="s">
        <v>824</v>
      </c>
      <c r="L1286">
        <v>1191</v>
      </c>
      <c r="N1286">
        <v>1013</v>
      </c>
      <c r="O1286" t="s">
        <v>770</v>
      </c>
      <c r="P1286" t="s">
        <v>770</v>
      </c>
      <c r="Q1286">
        <v>1</v>
      </c>
      <c r="W1286">
        <v>0</v>
      </c>
      <c r="X1286">
        <v>145020957</v>
      </c>
      <c r="Y1286">
        <v>11.143384999999999</v>
      </c>
      <c r="AA1286">
        <v>0</v>
      </c>
      <c r="AB1286">
        <v>0</v>
      </c>
      <c r="AC1286">
        <v>0</v>
      </c>
      <c r="AD1286">
        <v>9.07</v>
      </c>
      <c r="AE1286">
        <v>0</v>
      </c>
      <c r="AF1286">
        <v>0</v>
      </c>
      <c r="AG1286">
        <v>0</v>
      </c>
      <c r="AH1286">
        <v>9.07</v>
      </c>
      <c r="AI1286">
        <v>1</v>
      </c>
      <c r="AJ1286">
        <v>1</v>
      </c>
      <c r="AK1286">
        <v>1</v>
      </c>
      <c r="AL1286">
        <v>1</v>
      </c>
      <c r="AN1286">
        <v>0</v>
      </c>
      <c r="AO1286">
        <v>1</v>
      </c>
      <c r="AP1286">
        <v>1</v>
      </c>
      <c r="AQ1286">
        <v>0</v>
      </c>
      <c r="AR1286">
        <v>0</v>
      </c>
      <c r="AS1286" t="s">
        <v>3</v>
      </c>
      <c r="AT1286">
        <v>3.83</v>
      </c>
      <c r="AU1286" t="s">
        <v>330</v>
      </c>
      <c r="AV1286">
        <v>1</v>
      </c>
      <c r="AW1286">
        <v>2</v>
      </c>
      <c r="AX1286">
        <v>47640495</v>
      </c>
      <c r="AY1286">
        <v>1</v>
      </c>
      <c r="AZ1286">
        <v>0</v>
      </c>
      <c r="BA1286">
        <v>1277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Y1286*Source!I557</f>
        <v>3.3764456549999995</v>
      </c>
      <c r="CY1286">
        <f>AD1286</f>
        <v>9.07</v>
      </c>
      <c r="CZ1286">
        <f>AH1286</f>
        <v>9.07</v>
      </c>
      <c r="DA1286">
        <f>AL1286</f>
        <v>1</v>
      </c>
      <c r="DB1286">
        <f>ROUND((((ROUND(AT1286*CZ1286,2)*1.1*2)*1.15)*1.15),6)</f>
        <v>101.07603</v>
      </c>
      <c r="DC1286">
        <f>ROUND((((ROUND(AT1286*AG1286,2)*1.1*2)*1.15)*1.15),6)</f>
        <v>0</v>
      </c>
    </row>
    <row r="1287" spans="1:107" x14ac:dyDescent="0.2">
      <c r="A1287">
        <f>ROW(Source!A557)</f>
        <v>557</v>
      </c>
      <c r="B1287">
        <v>47641669</v>
      </c>
      <c r="C1287">
        <v>47640485</v>
      </c>
      <c r="D1287">
        <v>37064876</v>
      </c>
      <c r="E1287">
        <v>1</v>
      </c>
      <c r="F1287">
        <v>1</v>
      </c>
      <c r="G1287">
        <v>1</v>
      </c>
      <c r="H1287">
        <v>1</v>
      </c>
      <c r="I1287" t="s">
        <v>771</v>
      </c>
      <c r="J1287" t="s">
        <v>3</v>
      </c>
      <c r="K1287" t="s">
        <v>772</v>
      </c>
      <c r="L1287">
        <v>1191</v>
      </c>
      <c r="N1287">
        <v>1013</v>
      </c>
      <c r="O1287" t="s">
        <v>770</v>
      </c>
      <c r="P1287" t="s">
        <v>770</v>
      </c>
      <c r="Q1287">
        <v>1</v>
      </c>
      <c r="W1287">
        <v>0</v>
      </c>
      <c r="X1287">
        <v>-1417349443</v>
      </c>
      <c r="Y1287">
        <v>0.02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1</v>
      </c>
      <c r="AJ1287">
        <v>1</v>
      </c>
      <c r="AK1287">
        <v>1</v>
      </c>
      <c r="AL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 t="s">
        <v>3</v>
      </c>
      <c r="AT1287">
        <v>0.02</v>
      </c>
      <c r="AU1287" t="s">
        <v>3</v>
      </c>
      <c r="AV1287">
        <v>2</v>
      </c>
      <c r="AW1287">
        <v>2</v>
      </c>
      <c r="AX1287">
        <v>47640496</v>
      </c>
      <c r="AY1287">
        <v>1</v>
      </c>
      <c r="AZ1287">
        <v>2048</v>
      </c>
      <c r="BA1287">
        <v>1278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Y1287*Source!I557</f>
        <v>6.0600000000000003E-3</v>
      </c>
      <c r="CY1287">
        <f>AD1287</f>
        <v>0</v>
      </c>
      <c r="CZ1287">
        <f>AH1287</f>
        <v>0</v>
      </c>
      <c r="DA1287">
        <f>AL1287</f>
        <v>1</v>
      </c>
      <c r="DB1287">
        <f>ROUND(ROUND(AT1287*CZ1287,2),6)</f>
        <v>0</v>
      </c>
      <c r="DC1287">
        <f>ROUND(ROUND(AT1287*AG1287,2),6)</f>
        <v>0</v>
      </c>
    </row>
    <row r="1288" spans="1:107" x14ac:dyDescent="0.2">
      <c r="A1288">
        <f>ROW(Source!A557)</f>
        <v>557</v>
      </c>
      <c r="B1288">
        <v>47641669</v>
      </c>
      <c r="C1288">
        <v>47640485</v>
      </c>
      <c r="D1288">
        <v>36882356</v>
      </c>
      <c r="E1288">
        <v>1</v>
      </c>
      <c r="F1288">
        <v>1</v>
      </c>
      <c r="G1288">
        <v>1</v>
      </c>
      <c r="H1288">
        <v>2</v>
      </c>
      <c r="I1288" t="s">
        <v>941</v>
      </c>
      <c r="J1288" t="s">
        <v>942</v>
      </c>
      <c r="K1288" t="s">
        <v>943</v>
      </c>
      <c r="L1288">
        <v>1368</v>
      </c>
      <c r="N1288">
        <v>1011</v>
      </c>
      <c r="O1288" t="s">
        <v>776</v>
      </c>
      <c r="P1288" t="s">
        <v>776</v>
      </c>
      <c r="Q1288">
        <v>1</v>
      </c>
      <c r="W1288">
        <v>0</v>
      </c>
      <c r="X1288">
        <v>1047452784</v>
      </c>
      <c r="Y1288">
        <v>3.1625E-2</v>
      </c>
      <c r="AA1288">
        <v>0</v>
      </c>
      <c r="AB1288">
        <v>1.7</v>
      </c>
      <c r="AC1288">
        <v>0</v>
      </c>
      <c r="AD1288">
        <v>0</v>
      </c>
      <c r="AE1288">
        <v>0</v>
      </c>
      <c r="AF1288">
        <v>1.7</v>
      </c>
      <c r="AG1288">
        <v>0</v>
      </c>
      <c r="AH1288">
        <v>0</v>
      </c>
      <c r="AI1288">
        <v>1</v>
      </c>
      <c r="AJ1288">
        <v>1</v>
      </c>
      <c r="AK1288">
        <v>1</v>
      </c>
      <c r="AL1288">
        <v>1</v>
      </c>
      <c r="AN1288">
        <v>0</v>
      </c>
      <c r="AO1288">
        <v>1</v>
      </c>
      <c r="AP1288">
        <v>1</v>
      </c>
      <c r="AQ1288">
        <v>0</v>
      </c>
      <c r="AR1288">
        <v>0</v>
      </c>
      <c r="AS1288" t="s">
        <v>3</v>
      </c>
      <c r="AT1288">
        <v>0.01</v>
      </c>
      <c r="AU1288" t="s">
        <v>329</v>
      </c>
      <c r="AV1288">
        <v>0</v>
      </c>
      <c r="AW1288">
        <v>2</v>
      </c>
      <c r="AX1288">
        <v>47640497</v>
      </c>
      <c r="AY1288">
        <v>1</v>
      </c>
      <c r="AZ1288">
        <v>0</v>
      </c>
      <c r="BA1288">
        <v>1279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Y1288*Source!I557</f>
        <v>9.5823750000000006E-3</v>
      </c>
      <c r="CY1288">
        <f>AB1288</f>
        <v>1.7</v>
      </c>
      <c r="CZ1288">
        <f>AF1288</f>
        <v>1.7</v>
      </c>
      <c r="DA1288">
        <f>AJ1288</f>
        <v>1</v>
      </c>
      <c r="DB1288">
        <f>ROUND((((ROUND(AT1288*CZ1288,2)*1.1*2)*1.25)*1.15),6)</f>
        <v>6.3250000000000001E-2</v>
      </c>
      <c r="DC1288">
        <f>ROUND((((ROUND(AT1288*AG1288,2)*1.1*2)*1.25)*1.15),6)</f>
        <v>0</v>
      </c>
    </row>
    <row r="1289" spans="1:107" x14ac:dyDescent="0.2">
      <c r="A1289">
        <f>ROW(Source!A557)</f>
        <v>557</v>
      </c>
      <c r="B1289">
        <v>47641669</v>
      </c>
      <c r="C1289">
        <v>47640485</v>
      </c>
      <c r="D1289">
        <v>36882383</v>
      </c>
      <c r="E1289">
        <v>1</v>
      </c>
      <c r="F1289">
        <v>1</v>
      </c>
      <c r="G1289">
        <v>1</v>
      </c>
      <c r="H1289">
        <v>2</v>
      </c>
      <c r="I1289" t="s">
        <v>944</v>
      </c>
      <c r="J1289" t="s">
        <v>945</v>
      </c>
      <c r="K1289" t="s">
        <v>946</v>
      </c>
      <c r="L1289">
        <v>1368</v>
      </c>
      <c r="N1289">
        <v>1011</v>
      </c>
      <c r="O1289" t="s">
        <v>776</v>
      </c>
      <c r="P1289" t="s">
        <v>776</v>
      </c>
      <c r="Q1289">
        <v>1</v>
      </c>
      <c r="W1289">
        <v>0</v>
      </c>
      <c r="X1289">
        <v>-665367104</v>
      </c>
      <c r="Y1289">
        <v>3.1625E-2</v>
      </c>
      <c r="AA1289">
        <v>0</v>
      </c>
      <c r="AB1289">
        <v>89.99</v>
      </c>
      <c r="AC1289">
        <v>10.06</v>
      </c>
      <c r="AD1289">
        <v>0</v>
      </c>
      <c r="AE1289">
        <v>0</v>
      </c>
      <c r="AF1289">
        <v>89.99</v>
      </c>
      <c r="AG1289">
        <v>10.06</v>
      </c>
      <c r="AH1289">
        <v>0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1</v>
      </c>
      <c r="AP1289">
        <v>1</v>
      </c>
      <c r="AQ1289">
        <v>0</v>
      </c>
      <c r="AR1289">
        <v>0</v>
      </c>
      <c r="AS1289" t="s">
        <v>3</v>
      </c>
      <c r="AT1289">
        <v>0.01</v>
      </c>
      <c r="AU1289" t="s">
        <v>329</v>
      </c>
      <c r="AV1289">
        <v>0</v>
      </c>
      <c r="AW1289">
        <v>2</v>
      </c>
      <c r="AX1289">
        <v>47640498</v>
      </c>
      <c r="AY1289">
        <v>1</v>
      </c>
      <c r="AZ1289">
        <v>0</v>
      </c>
      <c r="BA1289">
        <v>1280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Y1289*Source!I557</f>
        <v>9.5823750000000006E-3</v>
      </c>
      <c r="CY1289">
        <f>AB1289</f>
        <v>89.99</v>
      </c>
      <c r="CZ1289">
        <f>AF1289</f>
        <v>89.99</v>
      </c>
      <c r="DA1289">
        <f>AJ1289</f>
        <v>1</v>
      </c>
      <c r="DB1289">
        <f>ROUND((((ROUND(AT1289*CZ1289,2)*1.1*2)*1.25)*1.15),6)</f>
        <v>2.8462499999999999</v>
      </c>
      <c r="DC1289">
        <f>ROUND((((ROUND(AT1289*AG1289,2)*1.1*2)*1.25)*1.15),6)</f>
        <v>0.31624999999999998</v>
      </c>
    </row>
    <row r="1290" spans="1:107" x14ac:dyDescent="0.2">
      <c r="A1290">
        <f>ROW(Source!A557)</f>
        <v>557</v>
      </c>
      <c r="B1290">
        <v>47641669</v>
      </c>
      <c r="C1290">
        <v>47640485</v>
      </c>
      <c r="D1290">
        <v>36883554</v>
      </c>
      <c r="E1290">
        <v>1</v>
      </c>
      <c r="F1290">
        <v>1</v>
      </c>
      <c r="G1290">
        <v>1</v>
      </c>
      <c r="H1290">
        <v>2</v>
      </c>
      <c r="I1290" t="s">
        <v>780</v>
      </c>
      <c r="J1290" t="s">
        <v>781</v>
      </c>
      <c r="K1290" t="s">
        <v>782</v>
      </c>
      <c r="L1290">
        <v>1368</v>
      </c>
      <c r="N1290">
        <v>1011</v>
      </c>
      <c r="O1290" t="s">
        <v>776</v>
      </c>
      <c r="P1290" t="s">
        <v>776</v>
      </c>
      <c r="Q1290">
        <v>1</v>
      </c>
      <c r="W1290">
        <v>0</v>
      </c>
      <c r="X1290">
        <v>1372534845</v>
      </c>
      <c r="Y1290">
        <v>3.1625E-2</v>
      </c>
      <c r="AA1290">
        <v>0</v>
      </c>
      <c r="AB1290">
        <v>65.709999999999994</v>
      </c>
      <c r="AC1290">
        <v>11.6</v>
      </c>
      <c r="AD1290">
        <v>0</v>
      </c>
      <c r="AE1290">
        <v>0</v>
      </c>
      <c r="AF1290">
        <v>65.709999999999994</v>
      </c>
      <c r="AG1290">
        <v>11.6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1</v>
      </c>
      <c r="AP1290">
        <v>1</v>
      </c>
      <c r="AQ1290">
        <v>0</v>
      </c>
      <c r="AR1290">
        <v>0</v>
      </c>
      <c r="AS1290" t="s">
        <v>3</v>
      </c>
      <c r="AT1290">
        <v>0.01</v>
      </c>
      <c r="AU1290" t="s">
        <v>329</v>
      </c>
      <c r="AV1290">
        <v>0</v>
      </c>
      <c r="AW1290">
        <v>2</v>
      </c>
      <c r="AX1290">
        <v>47640499</v>
      </c>
      <c r="AY1290">
        <v>1</v>
      </c>
      <c r="AZ1290">
        <v>0</v>
      </c>
      <c r="BA1290">
        <v>1281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Y1290*Source!I557</f>
        <v>9.5823750000000006E-3</v>
      </c>
      <c r="CY1290">
        <f>AB1290</f>
        <v>65.709999999999994</v>
      </c>
      <c r="CZ1290">
        <f>AF1290</f>
        <v>65.709999999999994</v>
      </c>
      <c r="DA1290">
        <f>AJ1290</f>
        <v>1</v>
      </c>
      <c r="DB1290">
        <f>ROUND((((ROUND(AT1290*CZ1290,2)*1.1*2)*1.25)*1.15),6)</f>
        <v>2.08725</v>
      </c>
      <c r="DC1290">
        <f>ROUND((((ROUND(AT1290*AG1290,2)*1.1*2)*1.25)*1.15),6)</f>
        <v>0.3795</v>
      </c>
    </row>
    <row r="1291" spans="1:107" x14ac:dyDescent="0.2">
      <c r="A1291">
        <f>ROW(Source!A557)</f>
        <v>557</v>
      </c>
      <c r="B1291">
        <v>47641669</v>
      </c>
      <c r="C1291">
        <v>47640485</v>
      </c>
      <c r="D1291">
        <v>36884416</v>
      </c>
      <c r="E1291">
        <v>1</v>
      </c>
      <c r="F1291">
        <v>1</v>
      </c>
      <c r="G1291">
        <v>1</v>
      </c>
      <c r="H1291">
        <v>2</v>
      </c>
      <c r="I1291" t="s">
        <v>947</v>
      </c>
      <c r="J1291" t="s">
        <v>948</v>
      </c>
      <c r="K1291" t="s">
        <v>949</v>
      </c>
      <c r="L1291">
        <v>1368</v>
      </c>
      <c r="N1291">
        <v>1011</v>
      </c>
      <c r="O1291" t="s">
        <v>776</v>
      </c>
      <c r="P1291" t="s">
        <v>776</v>
      </c>
      <c r="Q1291">
        <v>1</v>
      </c>
      <c r="W1291">
        <v>0</v>
      </c>
      <c r="X1291">
        <v>271748449</v>
      </c>
      <c r="Y1291">
        <v>2.055625</v>
      </c>
      <c r="AA1291">
        <v>0</v>
      </c>
      <c r="AB1291">
        <v>6.82</v>
      </c>
      <c r="AC1291">
        <v>0</v>
      </c>
      <c r="AD1291">
        <v>0</v>
      </c>
      <c r="AE1291">
        <v>0</v>
      </c>
      <c r="AF1291">
        <v>6.82</v>
      </c>
      <c r="AG1291">
        <v>0</v>
      </c>
      <c r="AH1291">
        <v>0</v>
      </c>
      <c r="AI1291">
        <v>1</v>
      </c>
      <c r="AJ1291">
        <v>1</v>
      </c>
      <c r="AK1291">
        <v>1</v>
      </c>
      <c r="AL1291">
        <v>1</v>
      </c>
      <c r="AN1291">
        <v>0</v>
      </c>
      <c r="AO1291">
        <v>1</v>
      </c>
      <c r="AP1291">
        <v>1</v>
      </c>
      <c r="AQ1291">
        <v>0</v>
      </c>
      <c r="AR1291">
        <v>0</v>
      </c>
      <c r="AS1291" t="s">
        <v>3</v>
      </c>
      <c r="AT1291">
        <v>0.65</v>
      </c>
      <c r="AU1291" t="s">
        <v>329</v>
      </c>
      <c r="AV1291">
        <v>0</v>
      </c>
      <c r="AW1291">
        <v>2</v>
      </c>
      <c r="AX1291">
        <v>47640500</v>
      </c>
      <c r="AY1291">
        <v>1</v>
      </c>
      <c r="AZ1291">
        <v>0</v>
      </c>
      <c r="BA1291">
        <v>1282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Y1291*Source!I557</f>
        <v>0.62285437499999996</v>
      </c>
      <c r="CY1291">
        <f>AB1291</f>
        <v>6.82</v>
      </c>
      <c r="CZ1291">
        <f>AF1291</f>
        <v>6.82</v>
      </c>
      <c r="DA1291">
        <f>AJ1291</f>
        <v>1</v>
      </c>
      <c r="DB1291">
        <f>ROUND((((ROUND(AT1291*CZ1291,2)*1.1*2)*1.25)*1.15),6)</f>
        <v>14.009874999999999</v>
      </c>
      <c r="DC1291">
        <f>ROUND((((ROUND(AT1291*AG1291,2)*1.1*2)*1.25)*1.15),6)</f>
        <v>0</v>
      </c>
    </row>
    <row r="1292" spans="1:107" x14ac:dyDescent="0.2">
      <c r="A1292">
        <f>ROW(Source!A557)</f>
        <v>557</v>
      </c>
      <c r="B1292">
        <v>47641669</v>
      </c>
      <c r="C1292">
        <v>47640485</v>
      </c>
      <c r="D1292">
        <v>36838546</v>
      </c>
      <c r="E1292">
        <v>1</v>
      </c>
      <c r="F1292">
        <v>1</v>
      </c>
      <c r="G1292">
        <v>1</v>
      </c>
      <c r="H1292">
        <v>3</v>
      </c>
      <c r="I1292" t="s">
        <v>238</v>
      </c>
      <c r="J1292" t="s">
        <v>240</v>
      </c>
      <c r="K1292" t="s">
        <v>239</v>
      </c>
      <c r="L1292">
        <v>1348</v>
      </c>
      <c r="N1292">
        <v>1009</v>
      </c>
      <c r="O1292" t="s">
        <v>19</v>
      </c>
      <c r="P1292" t="s">
        <v>19</v>
      </c>
      <c r="Q1292">
        <v>1000</v>
      </c>
      <c r="W1292">
        <v>1</v>
      </c>
      <c r="X1292">
        <v>314961973</v>
      </c>
      <c r="Y1292">
        <v>-4.1800000000000004E-2</v>
      </c>
      <c r="AA1292">
        <v>14312.87</v>
      </c>
      <c r="AB1292">
        <v>0</v>
      </c>
      <c r="AC1292">
        <v>0</v>
      </c>
      <c r="AD1292">
        <v>0</v>
      </c>
      <c r="AE1292">
        <v>14312.87</v>
      </c>
      <c r="AF1292">
        <v>0</v>
      </c>
      <c r="AG1292">
        <v>0</v>
      </c>
      <c r="AH1292">
        <v>0</v>
      </c>
      <c r="AI1292">
        <v>1</v>
      </c>
      <c r="AJ1292">
        <v>1</v>
      </c>
      <c r="AK1292">
        <v>1</v>
      </c>
      <c r="AL1292">
        <v>1</v>
      </c>
      <c r="AN1292">
        <v>0</v>
      </c>
      <c r="AO1292">
        <v>1</v>
      </c>
      <c r="AP1292">
        <v>1</v>
      </c>
      <c r="AQ1292">
        <v>0</v>
      </c>
      <c r="AR1292">
        <v>0</v>
      </c>
      <c r="AS1292" t="s">
        <v>3</v>
      </c>
      <c r="AT1292">
        <v>-1.9E-2</v>
      </c>
      <c r="AU1292" t="s">
        <v>230</v>
      </c>
      <c r="AV1292">
        <v>0</v>
      </c>
      <c r="AW1292">
        <v>2</v>
      </c>
      <c r="AX1292">
        <v>47640501</v>
      </c>
      <c r="AY1292">
        <v>1</v>
      </c>
      <c r="AZ1292">
        <v>6144</v>
      </c>
      <c r="BA1292">
        <v>1283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Y1292*Source!I557</f>
        <v>-1.26654E-2</v>
      </c>
      <c r="CY1292">
        <f>AA1292</f>
        <v>14312.87</v>
      </c>
      <c r="CZ1292">
        <f>AE1292</f>
        <v>14312.87</v>
      </c>
      <c r="DA1292">
        <f>AI1292</f>
        <v>1</v>
      </c>
      <c r="DB1292">
        <f>ROUND((ROUND(AT1292*CZ1292,2)*1.1*2),6)</f>
        <v>-598.26800000000003</v>
      </c>
      <c r="DC1292">
        <f>ROUND((ROUND(AT1292*AG1292,2)*1.1*2),6)</f>
        <v>0</v>
      </c>
    </row>
    <row r="1293" spans="1:107" x14ac:dyDescent="0.2">
      <c r="A1293">
        <f>ROW(Source!A557)</f>
        <v>557</v>
      </c>
      <c r="B1293">
        <v>47641669</v>
      </c>
      <c r="C1293">
        <v>47640485</v>
      </c>
      <c r="D1293">
        <v>36838551</v>
      </c>
      <c r="E1293">
        <v>1</v>
      </c>
      <c r="F1293">
        <v>1</v>
      </c>
      <c r="G1293">
        <v>1</v>
      </c>
      <c r="H1293">
        <v>3</v>
      </c>
      <c r="I1293" t="s">
        <v>234</v>
      </c>
      <c r="J1293" t="s">
        <v>236</v>
      </c>
      <c r="K1293" t="s">
        <v>235</v>
      </c>
      <c r="L1293">
        <v>1348</v>
      </c>
      <c r="N1293">
        <v>1009</v>
      </c>
      <c r="O1293" t="s">
        <v>19</v>
      </c>
      <c r="P1293" t="s">
        <v>19</v>
      </c>
      <c r="Q1293">
        <v>1000</v>
      </c>
      <c r="W1293">
        <v>0</v>
      </c>
      <c r="X1293">
        <v>-1644319245</v>
      </c>
      <c r="Y1293">
        <v>4.1800000000000004E-2</v>
      </c>
      <c r="AA1293">
        <v>16303</v>
      </c>
      <c r="AB1293">
        <v>0</v>
      </c>
      <c r="AC1293">
        <v>0</v>
      </c>
      <c r="AD1293">
        <v>0</v>
      </c>
      <c r="AE1293">
        <v>16303</v>
      </c>
      <c r="AF1293">
        <v>0</v>
      </c>
      <c r="AG1293">
        <v>0</v>
      </c>
      <c r="AH1293">
        <v>0</v>
      </c>
      <c r="AI1293">
        <v>1</v>
      </c>
      <c r="AJ1293">
        <v>1</v>
      </c>
      <c r="AK1293">
        <v>1</v>
      </c>
      <c r="AL1293">
        <v>1</v>
      </c>
      <c r="AN1293">
        <v>0</v>
      </c>
      <c r="AO1293">
        <v>0</v>
      </c>
      <c r="AP1293">
        <v>1</v>
      </c>
      <c r="AQ1293">
        <v>0</v>
      </c>
      <c r="AR1293">
        <v>0</v>
      </c>
      <c r="AS1293" t="s">
        <v>3</v>
      </c>
      <c r="AT1293">
        <v>1.9E-2</v>
      </c>
      <c r="AU1293" t="s">
        <v>230</v>
      </c>
      <c r="AV1293">
        <v>0</v>
      </c>
      <c r="AW1293">
        <v>1</v>
      </c>
      <c r="AX1293">
        <v>-1</v>
      </c>
      <c r="AY1293">
        <v>0</v>
      </c>
      <c r="AZ1293">
        <v>0</v>
      </c>
      <c r="BA1293" t="s">
        <v>3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Y1293*Source!I557</f>
        <v>1.26654E-2</v>
      </c>
      <c r="CY1293">
        <f>AA1293</f>
        <v>16303</v>
      </c>
      <c r="CZ1293">
        <f>AE1293</f>
        <v>16303</v>
      </c>
      <c r="DA1293">
        <f>AI1293</f>
        <v>1</v>
      </c>
      <c r="DB1293">
        <f>ROUND((ROUND(AT1293*CZ1293,2)*1.1*2),6)</f>
        <v>681.47199999999998</v>
      </c>
      <c r="DC1293">
        <f>ROUND((ROUND(AT1293*AG1293,2)*1.1*2),6)</f>
        <v>0</v>
      </c>
    </row>
    <row r="1294" spans="1:107" x14ac:dyDescent="0.2">
      <c r="A1294">
        <f>ROW(Source!A557)</f>
        <v>557</v>
      </c>
      <c r="B1294">
        <v>47641669</v>
      </c>
      <c r="C1294">
        <v>47640485</v>
      </c>
      <c r="D1294">
        <v>36839186</v>
      </c>
      <c r="E1294">
        <v>1</v>
      </c>
      <c r="F1294">
        <v>1</v>
      </c>
      <c r="G1294">
        <v>1</v>
      </c>
      <c r="H1294">
        <v>3</v>
      </c>
      <c r="I1294" t="s">
        <v>953</v>
      </c>
      <c r="J1294" t="s">
        <v>954</v>
      </c>
      <c r="K1294" t="s">
        <v>955</v>
      </c>
      <c r="L1294">
        <v>1348</v>
      </c>
      <c r="N1294">
        <v>1009</v>
      </c>
      <c r="O1294" t="s">
        <v>19</v>
      </c>
      <c r="P1294" t="s">
        <v>19</v>
      </c>
      <c r="Q1294">
        <v>1000</v>
      </c>
      <c r="W1294">
        <v>0</v>
      </c>
      <c r="X1294">
        <v>-2124557522</v>
      </c>
      <c r="Y1294">
        <v>3.0800000000000003E-3</v>
      </c>
      <c r="AA1294">
        <v>6667</v>
      </c>
      <c r="AB1294">
        <v>0</v>
      </c>
      <c r="AC1294">
        <v>0</v>
      </c>
      <c r="AD1294">
        <v>0</v>
      </c>
      <c r="AE1294">
        <v>6667</v>
      </c>
      <c r="AF1294">
        <v>0</v>
      </c>
      <c r="AG1294">
        <v>0</v>
      </c>
      <c r="AH1294">
        <v>0</v>
      </c>
      <c r="AI1294">
        <v>1</v>
      </c>
      <c r="AJ1294">
        <v>1</v>
      </c>
      <c r="AK1294">
        <v>1</v>
      </c>
      <c r="AL1294">
        <v>1</v>
      </c>
      <c r="AN1294">
        <v>0</v>
      </c>
      <c r="AO1294">
        <v>1</v>
      </c>
      <c r="AP1294">
        <v>1</v>
      </c>
      <c r="AQ1294">
        <v>0</v>
      </c>
      <c r="AR1294">
        <v>0</v>
      </c>
      <c r="AS1294" t="s">
        <v>3</v>
      </c>
      <c r="AT1294">
        <v>1.4E-3</v>
      </c>
      <c r="AU1294" t="s">
        <v>230</v>
      </c>
      <c r="AV1294">
        <v>0</v>
      </c>
      <c r="AW1294">
        <v>2</v>
      </c>
      <c r="AX1294">
        <v>47640502</v>
      </c>
      <c r="AY1294">
        <v>1</v>
      </c>
      <c r="AZ1294">
        <v>0</v>
      </c>
      <c r="BA1294">
        <v>1284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Y1294*Source!I557</f>
        <v>9.3324E-4</v>
      </c>
      <c r="CY1294">
        <f>AA1294</f>
        <v>6667</v>
      </c>
      <c r="CZ1294">
        <f>AE1294</f>
        <v>6667</v>
      </c>
      <c r="DA1294">
        <f>AI1294</f>
        <v>1</v>
      </c>
      <c r="DB1294">
        <f>ROUND((ROUND(AT1294*CZ1294,2)*1.1*2),6)</f>
        <v>20.526</v>
      </c>
      <c r="DC1294">
        <f>ROUND((ROUND(AT1294*AG1294,2)*1.1*2),6)</f>
        <v>0</v>
      </c>
    </row>
    <row r="1295" spans="1:107" x14ac:dyDescent="0.2">
      <c r="A1295">
        <f>ROW(Source!A562)</f>
        <v>562</v>
      </c>
      <c r="B1295">
        <v>47636896</v>
      </c>
      <c r="C1295">
        <v>47640505</v>
      </c>
      <c r="D1295">
        <v>37071037</v>
      </c>
      <c r="E1295">
        <v>1</v>
      </c>
      <c r="F1295">
        <v>1</v>
      </c>
      <c r="G1295">
        <v>1</v>
      </c>
      <c r="H1295">
        <v>1</v>
      </c>
      <c r="I1295" t="s">
        <v>956</v>
      </c>
      <c r="J1295" t="s">
        <v>3</v>
      </c>
      <c r="K1295" t="s">
        <v>957</v>
      </c>
      <c r="L1295">
        <v>1191</v>
      </c>
      <c r="N1295">
        <v>1013</v>
      </c>
      <c r="O1295" t="s">
        <v>770</v>
      </c>
      <c r="P1295" t="s">
        <v>770</v>
      </c>
      <c r="Q1295">
        <v>1</v>
      </c>
      <c r="W1295">
        <v>0</v>
      </c>
      <c r="X1295">
        <v>1069510174</v>
      </c>
      <c r="Y1295">
        <v>0.15869999999999998</v>
      </c>
      <c r="AA1295">
        <v>0</v>
      </c>
      <c r="AB1295">
        <v>0</v>
      </c>
      <c r="AC1295">
        <v>0</v>
      </c>
      <c r="AD1295">
        <v>9.6199999999999992</v>
      </c>
      <c r="AE1295">
        <v>0</v>
      </c>
      <c r="AF1295">
        <v>0</v>
      </c>
      <c r="AG1295">
        <v>0</v>
      </c>
      <c r="AH1295">
        <v>9.6199999999999992</v>
      </c>
      <c r="AI1295">
        <v>1</v>
      </c>
      <c r="AJ1295">
        <v>1</v>
      </c>
      <c r="AK1295">
        <v>1</v>
      </c>
      <c r="AL1295">
        <v>1</v>
      </c>
      <c r="AN1295">
        <v>0</v>
      </c>
      <c r="AO1295">
        <v>1</v>
      </c>
      <c r="AP1295">
        <v>1</v>
      </c>
      <c r="AQ1295">
        <v>0</v>
      </c>
      <c r="AR1295">
        <v>0</v>
      </c>
      <c r="AS1295" t="s">
        <v>3</v>
      </c>
      <c r="AT1295">
        <v>0.12</v>
      </c>
      <c r="AU1295" t="s">
        <v>196</v>
      </c>
      <c r="AV1295">
        <v>1</v>
      </c>
      <c r="AW1295">
        <v>2</v>
      </c>
      <c r="AX1295">
        <v>47640511</v>
      </c>
      <c r="AY1295">
        <v>1</v>
      </c>
      <c r="AZ1295">
        <v>0</v>
      </c>
      <c r="BA1295">
        <v>1285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Y1295*Source!I562</f>
        <v>0.95219999999999994</v>
      </c>
      <c r="CY1295">
        <f>AD1295</f>
        <v>9.6199999999999992</v>
      </c>
      <c r="CZ1295">
        <f>AH1295</f>
        <v>9.6199999999999992</v>
      </c>
      <c r="DA1295">
        <f>AL1295</f>
        <v>1</v>
      </c>
      <c r="DB1295">
        <f>ROUND(((ROUND(AT1295*CZ1295,2)*1.15)*1.15),6)</f>
        <v>1.520875</v>
      </c>
      <c r="DC1295">
        <f>ROUND(((ROUND(AT1295*AG1295,2)*1.15)*1.15),6)</f>
        <v>0</v>
      </c>
    </row>
    <row r="1296" spans="1:107" x14ac:dyDescent="0.2">
      <c r="A1296">
        <f>ROW(Source!A562)</f>
        <v>562</v>
      </c>
      <c r="B1296">
        <v>47636896</v>
      </c>
      <c r="C1296">
        <v>47640505</v>
      </c>
      <c r="D1296">
        <v>36804576</v>
      </c>
      <c r="E1296">
        <v>1</v>
      </c>
      <c r="F1296">
        <v>1</v>
      </c>
      <c r="G1296">
        <v>1</v>
      </c>
      <c r="H1296">
        <v>3</v>
      </c>
      <c r="I1296" t="s">
        <v>1038</v>
      </c>
      <c r="J1296" t="s">
        <v>1039</v>
      </c>
      <c r="K1296" t="s">
        <v>1040</v>
      </c>
      <c r="L1296">
        <v>1355</v>
      </c>
      <c r="N1296">
        <v>1010</v>
      </c>
      <c r="O1296" t="s">
        <v>317</v>
      </c>
      <c r="P1296" t="s">
        <v>317</v>
      </c>
      <c r="Q1296">
        <v>100</v>
      </c>
      <c r="W1296">
        <v>0</v>
      </c>
      <c r="X1296">
        <v>2087919564</v>
      </c>
      <c r="Y1296">
        <v>0.2</v>
      </c>
      <c r="AA1296">
        <v>39</v>
      </c>
      <c r="AB1296">
        <v>0</v>
      </c>
      <c r="AC1296">
        <v>0</v>
      </c>
      <c r="AD1296">
        <v>0</v>
      </c>
      <c r="AE1296">
        <v>39</v>
      </c>
      <c r="AF1296">
        <v>0</v>
      </c>
      <c r="AG1296">
        <v>0</v>
      </c>
      <c r="AH1296">
        <v>0</v>
      </c>
      <c r="AI1296">
        <v>1</v>
      </c>
      <c r="AJ1296">
        <v>1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3</v>
      </c>
      <c r="AT1296">
        <v>0.2</v>
      </c>
      <c r="AU1296" t="s">
        <v>3</v>
      </c>
      <c r="AV1296">
        <v>0</v>
      </c>
      <c r="AW1296">
        <v>2</v>
      </c>
      <c r="AX1296">
        <v>47640512</v>
      </c>
      <c r="AY1296">
        <v>1</v>
      </c>
      <c r="AZ1296">
        <v>0</v>
      </c>
      <c r="BA1296">
        <v>1286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Y1296*Source!I562</f>
        <v>1.2000000000000002</v>
      </c>
      <c r="CY1296">
        <f>AA1296</f>
        <v>39</v>
      </c>
      <c r="CZ1296">
        <f>AE1296</f>
        <v>39</v>
      </c>
      <c r="DA1296">
        <f>AI1296</f>
        <v>1</v>
      </c>
      <c r="DB1296">
        <f>ROUND(ROUND(AT1296*CZ1296,2),6)</f>
        <v>7.8</v>
      </c>
      <c r="DC1296">
        <f>ROUND(ROUND(AT1296*AG1296,2),6)</f>
        <v>0</v>
      </c>
    </row>
    <row r="1297" spans="1:107" x14ac:dyDescent="0.2">
      <c r="A1297">
        <f>ROW(Source!A562)</f>
        <v>562</v>
      </c>
      <c r="B1297">
        <v>47636896</v>
      </c>
      <c r="C1297">
        <v>47640505</v>
      </c>
      <c r="D1297">
        <v>36824220</v>
      </c>
      <c r="E1297">
        <v>1</v>
      </c>
      <c r="F1297">
        <v>1</v>
      </c>
      <c r="G1297">
        <v>1</v>
      </c>
      <c r="H1297">
        <v>3</v>
      </c>
      <c r="I1297" t="s">
        <v>458</v>
      </c>
      <c r="J1297" t="s">
        <v>460</v>
      </c>
      <c r="K1297" t="s">
        <v>459</v>
      </c>
      <c r="L1297">
        <v>1354</v>
      </c>
      <c r="N1297">
        <v>1010</v>
      </c>
      <c r="O1297" t="s">
        <v>337</v>
      </c>
      <c r="P1297" t="s">
        <v>337</v>
      </c>
      <c r="Q1297">
        <v>1</v>
      </c>
      <c r="W1297">
        <v>0</v>
      </c>
      <c r="X1297">
        <v>231315228</v>
      </c>
      <c r="Y1297">
        <v>0.16666700000000001</v>
      </c>
      <c r="AA1297">
        <v>213.23</v>
      </c>
      <c r="AB1297">
        <v>0</v>
      </c>
      <c r="AC1297">
        <v>0</v>
      </c>
      <c r="AD1297">
        <v>0</v>
      </c>
      <c r="AE1297">
        <v>213.23</v>
      </c>
      <c r="AF1297">
        <v>0</v>
      </c>
      <c r="AG1297">
        <v>0</v>
      </c>
      <c r="AH1297">
        <v>0</v>
      </c>
      <c r="AI1297">
        <v>1</v>
      </c>
      <c r="AJ1297">
        <v>1</v>
      </c>
      <c r="AK1297">
        <v>1</v>
      </c>
      <c r="AL1297">
        <v>1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 t="s">
        <v>3</v>
      </c>
      <c r="AT1297">
        <v>0.16666700000000001</v>
      </c>
      <c r="AU1297" t="s">
        <v>3</v>
      </c>
      <c r="AV1297">
        <v>0</v>
      </c>
      <c r="AW1297">
        <v>1</v>
      </c>
      <c r="AX1297">
        <v>-1</v>
      </c>
      <c r="AY1297">
        <v>0</v>
      </c>
      <c r="AZ1297">
        <v>0</v>
      </c>
      <c r="BA1297" t="s">
        <v>3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Y1297*Source!I562</f>
        <v>1.0000020000000001</v>
      </c>
      <c r="CY1297">
        <f>AA1297</f>
        <v>213.23</v>
      </c>
      <c r="CZ1297">
        <f>AE1297</f>
        <v>213.23</v>
      </c>
      <c r="DA1297">
        <f>AI1297</f>
        <v>1</v>
      </c>
      <c r="DB1297">
        <f>ROUND(ROUND(AT1297*CZ1297,2),6)</f>
        <v>35.54</v>
      </c>
      <c r="DC1297">
        <f>ROUND(ROUND(AT1297*AG1297,2),6)</f>
        <v>0</v>
      </c>
    </row>
    <row r="1298" spans="1:107" x14ac:dyDescent="0.2">
      <c r="A1298">
        <f>ROW(Source!A562)</f>
        <v>562</v>
      </c>
      <c r="B1298">
        <v>47636896</v>
      </c>
      <c r="C1298">
        <v>47640505</v>
      </c>
      <c r="D1298">
        <v>36824244</v>
      </c>
      <c r="E1298">
        <v>1</v>
      </c>
      <c r="F1298">
        <v>1</v>
      </c>
      <c r="G1298">
        <v>1</v>
      </c>
      <c r="H1298">
        <v>3</v>
      </c>
      <c r="I1298" t="s">
        <v>454</v>
      </c>
      <c r="J1298" t="s">
        <v>456</v>
      </c>
      <c r="K1298" t="s">
        <v>455</v>
      </c>
      <c r="L1298">
        <v>1354</v>
      </c>
      <c r="N1298">
        <v>1010</v>
      </c>
      <c r="O1298" t="s">
        <v>337</v>
      </c>
      <c r="P1298" t="s">
        <v>337</v>
      </c>
      <c r="Q1298">
        <v>1</v>
      </c>
      <c r="W1298">
        <v>0</v>
      </c>
      <c r="X1298">
        <v>-935975544</v>
      </c>
      <c r="Y1298">
        <v>0.16666700000000001</v>
      </c>
      <c r="AA1298">
        <v>267.44</v>
      </c>
      <c r="AB1298">
        <v>0</v>
      </c>
      <c r="AC1298">
        <v>0</v>
      </c>
      <c r="AD1298">
        <v>0</v>
      </c>
      <c r="AE1298">
        <v>267.44</v>
      </c>
      <c r="AF1298">
        <v>0</v>
      </c>
      <c r="AG1298">
        <v>0</v>
      </c>
      <c r="AH1298">
        <v>0</v>
      </c>
      <c r="AI1298">
        <v>1</v>
      </c>
      <c r="AJ1298">
        <v>1</v>
      </c>
      <c r="AK1298">
        <v>1</v>
      </c>
      <c r="AL1298">
        <v>1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 t="s">
        <v>3</v>
      </c>
      <c r="AT1298">
        <v>0.16666700000000001</v>
      </c>
      <c r="AU1298" t="s">
        <v>3</v>
      </c>
      <c r="AV1298">
        <v>0</v>
      </c>
      <c r="AW1298">
        <v>1</v>
      </c>
      <c r="AX1298">
        <v>-1</v>
      </c>
      <c r="AY1298">
        <v>0</v>
      </c>
      <c r="AZ1298">
        <v>0</v>
      </c>
      <c r="BA1298" t="s">
        <v>3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Y1298*Source!I562</f>
        <v>1.0000020000000001</v>
      </c>
      <c r="CY1298">
        <f>AA1298</f>
        <v>267.44</v>
      </c>
      <c r="CZ1298">
        <f>AE1298</f>
        <v>267.44</v>
      </c>
      <c r="DA1298">
        <f>AI1298</f>
        <v>1</v>
      </c>
      <c r="DB1298">
        <f>ROUND(ROUND(AT1298*CZ1298,2),6)</f>
        <v>44.57</v>
      </c>
      <c r="DC1298">
        <f>ROUND(ROUND(AT1298*AG1298,2),6)</f>
        <v>0</v>
      </c>
    </row>
    <row r="1299" spans="1:107" x14ac:dyDescent="0.2">
      <c r="A1299">
        <f>ROW(Source!A562)</f>
        <v>562</v>
      </c>
      <c r="B1299">
        <v>47636896</v>
      </c>
      <c r="C1299">
        <v>47640505</v>
      </c>
      <c r="D1299">
        <v>36861220</v>
      </c>
      <c r="E1299">
        <v>1</v>
      </c>
      <c r="F1299">
        <v>1</v>
      </c>
      <c r="G1299">
        <v>1</v>
      </c>
      <c r="H1299">
        <v>3</v>
      </c>
      <c r="I1299" t="s">
        <v>449</v>
      </c>
      <c r="J1299" t="s">
        <v>452</v>
      </c>
      <c r="K1299" t="s">
        <v>450</v>
      </c>
      <c r="L1299">
        <v>1358</v>
      </c>
      <c r="N1299">
        <v>1010</v>
      </c>
      <c r="O1299" t="s">
        <v>451</v>
      </c>
      <c r="P1299" t="s">
        <v>451</v>
      </c>
      <c r="Q1299">
        <v>10</v>
      </c>
      <c r="W1299">
        <v>0</v>
      </c>
      <c r="X1299">
        <v>-523033937</v>
      </c>
      <c r="Y1299">
        <v>0.1</v>
      </c>
      <c r="AA1299">
        <v>111</v>
      </c>
      <c r="AB1299">
        <v>0</v>
      </c>
      <c r="AC1299">
        <v>0</v>
      </c>
      <c r="AD1299">
        <v>0</v>
      </c>
      <c r="AE1299">
        <v>111</v>
      </c>
      <c r="AF1299">
        <v>0</v>
      </c>
      <c r="AG1299">
        <v>0</v>
      </c>
      <c r="AH1299">
        <v>0</v>
      </c>
      <c r="AI1299">
        <v>1</v>
      </c>
      <c r="AJ1299">
        <v>1</v>
      </c>
      <c r="AK1299">
        <v>1</v>
      </c>
      <c r="AL1299">
        <v>1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 t="s">
        <v>3</v>
      </c>
      <c r="AT1299">
        <v>0.1</v>
      </c>
      <c r="AU1299" t="s">
        <v>3</v>
      </c>
      <c r="AV1299">
        <v>0</v>
      </c>
      <c r="AW1299">
        <v>1</v>
      </c>
      <c r="AX1299">
        <v>-1</v>
      </c>
      <c r="AY1299">
        <v>0</v>
      </c>
      <c r="AZ1299">
        <v>0</v>
      </c>
      <c r="BA1299" t="s">
        <v>3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Y1299*Source!I562</f>
        <v>0.60000000000000009</v>
      </c>
      <c r="CY1299">
        <f>AA1299</f>
        <v>111</v>
      </c>
      <c r="CZ1299">
        <f>AE1299</f>
        <v>111</v>
      </c>
      <c r="DA1299">
        <f>AI1299</f>
        <v>1</v>
      </c>
      <c r="DB1299">
        <f>ROUND(ROUND(AT1299*CZ1299,2),6)</f>
        <v>11.1</v>
      </c>
      <c r="DC1299">
        <f>ROUND(ROUND(AT1299*AG1299,2),6)</f>
        <v>0</v>
      </c>
    </row>
    <row r="1300" spans="1:107" x14ac:dyDescent="0.2">
      <c r="A1300">
        <f>ROW(Source!A563)</f>
        <v>563</v>
      </c>
      <c r="B1300">
        <v>47641669</v>
      </c>
      <c r="C1300">
        <v>47640505</v>
      </c>
      <c r="D1300">
        <v>37071037</v>
      </c>
      <c r="E1300">
        <v>1</v>
      </c>
      <c r="F1300">
        <v>1</v>
      </c>
      <c r="G1300">
        <v>1</v>
      </c>
      <c r="H1300">
        <v>1</v>
      </c>
      <c r="I1300" t="s">
        <v>956</v>
      </c>
      <c r="J1300" t="s">
        <v>3</v>
      </c>
      <c r="K1300" t="s">
        <v>957</v>
      </c>
      <c r="L1300">
        <v>1191</v>
      </c>
      <c r="N1300">
        <v>1013</v>
      </c>
      <c r="O1300" t="s">
        <v>770</v>
      </c>
      <c r="P1300" t="s">
        <v>770</v>
      </c>
      <c r="Q1300">
        <v>1</v>
      </c>
      <c r="W1300">
        <v>0</v>
      </c>
      <c r="X1300">
        <v>1069510174</v>
      </c>
      <c r="Y1300">
        <v>0.15869999999999998</v>
      </c>
      <c r="AA1300">
        <v>0</v>
      </c>
      <c r="AB1300">
        <v>0</v>
      </c>
      <c r="AC1300">
        <v>0</v>
      </c>
      <c r="AD1300">
        <v>9.6199999999999992</v>
      </c>
      <c r="AE1300">
        <v>0</v>
      </c>
      <c r="AF1300">
        <v>0</v>
      </c>
      <c r="AG1300">
        <v>0</v>
      </c>
      <c r="AH1300">
        <v>9.6199999999999992</v>
      </c>
      <c r="AI1300">
        <v>1</v>
      </c>
      <c r="AJ1300">
        <v>1</v>
      </c>
      <c r="AK1300">
        <v>1</v>
      </c>
      <c r="AL1300">
        <v>1</v>
      </c>
      <c r="AN1300">
        <v>0</v>
      </c>
      <c r="AO1300">
        <v>1</v>
      </c>
      <c r="AP1300">
        <v>1</v>
      </c>
      <c r="AQ1300">
        <v>0</v>
      </c>
      <c r="AR1300">
        <v>0</v>
      </c>
      <c r="AS1300" t="s">
        <v>3</v>
      </c>
      <c r="AT1300">
        <v>0.12</v>
      </c>
      <c r="AU1300" t="s">
        <v>196</v>
      </c>
      <c r="AV1300">
        <v>1</v>
      </c>
      <c r="AW1300">
        <v>2</v>
      </c>
      <c r="AX1300">
        <v>47640511</v>
      </c>
      <c r="AY1300">
        <v>1</v>
      </c>
      <c r="AZ1300">
        <v>0</v>
      </c>
      <c r="BA1300">
        <v>1289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Y1300*Source!I563</f>
        <v>0.95219999999999994</v>
      </c>
      <c r="CY1300">
        <f>AD1300</f>
        <v>9.6199999999999992</v>
      </c>
      <c r="CZ1300">
        <f>AH1300</f>
        <v>9.6199999999999992</v>
      </c>
      <c r="DA1300">
        <f>AL1300</f>
        <v>1</v>
      </c>
      <c r="DB1300">
        <f>ROUND(((ROUND(AT1300*CZ1300,2)*1.15)*1.15),6)</f>
        <v>1.520875</v>
      </c>
      <c r="DC1300">
        <f>ROUND(((ROUND(AT1300*AG1300,2)*1.15)*1.15),6)</f>
        <v>0</v>
      </c>
    </row>
    <row r="1301" spans="1:107" x14ac:dyDescent="0.2">
      <c r="A1301">
        <f>ROW(Source!A563)</f>
        <v>563</v>
      </c>
      <c r="B1301">
        <v>47641669</v>
      </c>
      <c r="C1301">
        <v>47640505</v>
      </c>
      <c r="D1301">
        <v>36804576</v>
      </c>
      <c r="E1301">
        <v>1</v>
      </c>
      <c r="F1301">
        <v>1</v>
      </c>
      <c r="G1301">
        <v>1</v>
      </c>
      <c r="H1301">
        <v>3</v>
      </c>
      <c r="I1301" t="s">
        <v>1038</v>
      </c>
      <c r="J1301" t="s">
        <v>1039</v>
      </c>
      <c r="K1301" t="s">
        <v>1040</v>
      </c>
      <c r="L1301">
        <v>1355</v>
      </c>
      <c r="N1301">
        <v>1010</v>
      </c>
      <c r="O1301" t="s">
        <v>317</v>
      </c>
      <c r="P1301" t="s">
        <v>317</v>
      </c>
      <c r="Q1301">
        <v>100</v>
      </c>
      <c r="W1301">
        <v>0</v>
      </c>
      <c r="X1301">
        <v>2087919564</v>
      </c>
      <c r="Y1301">
        <v>0.2</v>
      </c>
      <c r="AA1301">
        <v>39</v>
      </c>
      <c r="AB1301">
        <v>0</v>
      </c>
      <c r="AC1301">
        <v>0</v>
      </c>
      <c r="AD1301">
        <v>0</v>
      </c>
      <c r="AE1301">
        <v>39</v>
      </c>
      <c r="AF1301">
        <v>0</v>
      </c>
      <c r="AG1301">
        <v>0</v>
      </c>
      <c r="AH1301">
        <v>0</v>
      </c>
      <c r="AI1301">
        <v>1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0</v>
      </c>
      <c r="AQ1301">
        <v>0</v>
      </c>
      <c r="AR1301">
        <v>0</v>
      </c>
      <c r="AS1301" t="s">
        <v>3</v>
      </c>
      <c r="AT1301">
        <v>0.2</v>
      </c>
      <c r="AU1301" t="s">
        <v>3</v>
      </c>
      <c r="AV1301">
        <v>0</v>
      </c>
      <c r="AW1301">
        <v>2</v>
      </c>
      <c r="AX1301">
        <v>47640512</v>
      </c>
      <c r="AY1301">
        <v>1</v>
      </c>
      <c r="AZ1301">
        <v>0</v>
      </c>
      <c r="BA1301">
        <v>1290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Y1301*Source!I563</f>
        <v>1.2000000000000002</v>
      </c>
      <c r="CY1301">
        <f>AA1301</f>
        <v>39</v>
      </c>
      <c r="CZ1301">
        <f>AE1301</f>
        <v>39</v>
      </c>
      <c r="DA1301">
        <f>AI1301</f>
        <v>1</v>
      </c>
      <c r="DB1301">
        <f>ROUND(ROUND(AT1301*CZ1301,2),6)</f>
        <v>7.8</v>
      </c>
      <c r="DC1301">
        <f>ROUND(ROUND(AT1301*AG1301,2),6)</f>
        <v>0</v>
      </c>
    </row>
    <row r="1302" spans="1:107" x14ac:dyDescent="0.2">
      <c r="A1302">
        <f>ROW(Source!A563)</f>
        <v>563</v>
      </c>
      <c r="B1302">
        <v>47641669</v>
      </c>
      <c r="C1302">
        <v>47640505</v>
      </c>
      <c r="D1302">
        <v>36824220</v>
      </c>
      <c r="E1302">
        <v>1</v>
      </c>
      <c r="F1302">
        <v>1</v>
      </c>
      <c r="G1302">
        <v>1</v>
      </c>
      <c r="H1302">
        <v>3</v>
      </c>
      <c r="I1302" t="s">
        <v>458</v>
      </c>
      <c r="J1302" t="s">
        <v>460</v>
      </c>
      <c r="K1302" t="s">
        <v>459</v>
      </c>
      <c r="L1302">
        <v>1354</v>
      </c>
      <c r="N1302">
        <v>1010</v>
      </c>
      <c r="O1302" t="s">
        <v>337</v>
      </c>
      <c r="P1302" t="s">
        <v>337</v>
      </c>
      <c r="Q1302">
        <v>1</v>
      </c>
      <c r="W1302">
        <v>0</v>
      </c>
      <c r="X1302">
        <v>231315228</v>
      </c>
      <c r="Y1302">
        <v>0.16666700000000001</v>
      </c>
      <c r="AA1302">
        <v>213.23</v>
      </c>
      <c r="AB1302">
        <v>0</v>
      </c>
      <c r="AC1302">
        <v>0</v>
      </c>
      <c r="AD1302">
        <v>0</v>
      </c>
      <c r="AE1302">
        <v>213.23</v>
      </c>
      <c r="AF1302">
        <v>0</v>
      </c>
      <c r="AG1302">
        <v>0</v>
      </c>
      <c r="AH1302">
        <v>0</v>
      </c>
      <c r="AI1302">
        <v>1</v>
      </c>
      <c r="AJ1302">
        <v>1</v>
      </c>
      <c r="AK1302">
        <v>1</v>
      </c>
      <c r="AL1302">
        <v>1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 t="s">
        <v>3</v>
      </c>
      <c r="AT1302">
        <v>0.16666700000000001</v>
      </c>
      <c r="AU1302" t="s">
        <v>3</v>
      </c>
      <c r="AV1302">
        <v>0</v>
      </c>
      <c r="AW1302">
        <v>1</v>
      </c>
      <c r="AX1302">
        <v>-1</v>
      </c>
      <c r="AY1302">
        <v>0</v>
      </c>
      <c r="AZ1302">
        <v>0</v>
      </c>
      <c r="BA1302" t="s">
        <v>3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Y1302*Source!I563</f>
        <v>1.0000020000000001</v>
      </c>
      <c r="CY1302">
        <f>AA1302</f>
        <v>213.23</v>
      </c>
      <c r="CZ1302">
        <f>AE1302</f>
        <v>213.23</v>
      </c>
      <c r="DA1302">
        <f>AI1302</f>
        <v>1</v>
      </c>
      <c r="DB1302">
        <f>ROUND(ROUND(AT1302*CZ1302,2),6)</f>
        <v>35.54</v>
      </c>
      <c r="DC1302">
        <f>ROUND(ROUND(AT1302*AG1302,2),6)</f>
        <v>0</v>
      </c>
    </row>
    <row r="1303" spans="1:107" x14ac:dyDescent="0.2">
      <c r="A1303">
        <f>ROW(Source!A563)</f>
        <v>563</v>
      </c>
      <c r="B1303">
        <v>47641669</v>
      </c>
      <c r="C1303">
        <v>47640505</v>
      </c>
      <c r="D1303">
        <v>36824244</v>
      </c>
      <c r="E1303">
        <v>1</v>
      </c>
      <c r="F1303">
        <v>1</v>
      </c>
      <c r="G1303">
        <v>1</v>
      </c>
      <c r="H1303">
        <v>3</v>
      </c>
      <c r="I1303" t="s">
        <v>454</v>
      </c>
      <c r="J1303" t="s">
        <v>456</v>
      </c>
      <c r="K1303" t="s">
        <v>455</v>
      </c>
      <c r="L1303">
        <v>1354</v>
      </c>
      <c r="N1303">
        <v>1010</v>
      </c>
      <c r="O1303" t="s">
        <v>337</v>
      </c>
      <c r="P1303" t="s">
        <v>337</v>
      </c>
      <c r="Q1303">
        <v>1</v>
      </c>
      <c r="W1303">
        <v>0</v>
      </c>
      <c r="X1303">
        <v>-935975544</v>
      </c>
      <c r="Y1303">
        <v>0.16666700000000001</v>
      </c>
      <c r="AA1303">
        <v>267.44</v>
      </c>
      <c r="AB1303">
        <v>0</v>
      </c>
      <c r="AC1303">
        <v>0</v>
      </c>
      <c r="AD1303">
        <v>0</v>
      </c>
      <c r="AE1303">
        <v>267.44</v>
      </c>
      <c r="AF1303">
        <v>0</v>
      </c>
      <c r="AG1303">
        <v>0</v>
      </c>
      <c r="AH1303">
        <v>0</v>
      </c>
      <c r="AI1303">
        <v>1</v>
      </c>
      <c r="AJ1303">
        <v>1</v>
      </c>
      <c r="AK1303">
        <v>1</v>
      </c>
      <c r="AL1303">
        <v>1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 t="s">
        <v>3</v>
      </c>
      <c r="AT1303">
        <v>0.16666700000000001</v>
      </c>
      <c r="AU1303" t="s">
        <v>3</v>
      </c>
      <c r="AV1303">
        <v>0</v>
      </c>
      <c r="AW1303">
        <v>1</v>
      </c>
      <c r="AX1303">
        <v>-1</v>
      </c>
      <c r="AY1303">
        <v>0</v>
      </c>
      <c r="AZ1303">
        <v>0</v>
      </c>
      <c r="BA1303" t="s">
        <v>3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Y1303*Source!I563</f>
        <v>1.0000020000000001</v>
      </c>
      <c r="CY1303">
        <f>AA1303</f>
        <v>267.44</v>
      </c>
      <c r="CZ1303">
        <f>AE1303</f>
        <v>267.44</v>
      </c>
      <c r="DA1303">
        <f>AI1303</f>
        <v>1</v>
      </c>
      <c r="DB1303">
        <f>ROUND(ROUND(AT1303*CZ1303,2),6)</f>
        <v>44.57</v>
      </c>
      <c r="DC1303">
        <f>ROUND(ROUND(AT1303*AG1303,2),6)</f>
        <v>0</v>
      </c>
    </row>
    <row r="1304" spans="1:107" x14ac:dyDescent="0.2">
      <c r="A1304">
        <f>ROW(Source!A563)</f>
        <v>563</v>
      </c>
      <c r="B1304">
        <v>47641669</v>
      </c>
      <c r="C1304">
        <v>47640505</v>
      </c>
      <c r="D1304">
        <v>36861220</v>
      </c>
      <c r="E1304">
        <v>1</v>
      </c>
      <c r="F1304">
        <v>1</v>
      </c>
      <c r="G1304">
        <v>1</v>
      </c>
      <c r="H1304">
        <v>3</v>
      </c>
      <c r="I1304" t="s">
        <v>449</v>
      </c>
      <c r="J1304" t="s">
        <v>452</v>
      </c>
      <c r="K1304" t="s">
        <v>450</v>
      </c>
      <c r="L1304">
        <v>1358</v>
      </c>
      <c r="N1304">
        <v>1010</v>
      </c>
      <c r="O1304" t="s">
        <v>451</v>
      </c>
      <c r="P1304" t="s">
        <v>451</v>
      </c>
      <c r="Q1304">
        <v>10</v>
      </c>
      <c r="W1304">
        <v>0</v>
      </c>
      <c r="X1304">
        <v>-523033937</v>
      </c>
      <c r="Y1304">
        <v>0.1</v>
      </c>
      <c r="AA1304">
        <v>111</v>
      </c>
      <c r="AB1304">
        <v>0</v>
      </c>
      <c r="AC1304">
        <v>0</v>
      </c>
      <c r="AD1304">
        <v>0</v>
      </c>
      <c r="AE1304">
        <v>111</v>
      </c>
      <c r="AF1304">
        <v>0</v>
      </c>
      <c r="AG1304">
        <v>0</v>
      </c>
      <c r="AH1304">
        <v>0</v>
      </c>
      <c r="AI1304">
        <v>1</v>
      </c>
      <c r="AJ1304">
        <v>1</v>
      </c>
      <c r="AK1304">
        <v>1</v>
      </c>
      <c r="AL1304">
        <v>1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 t="s">
        <v>3</v>
      </c>
      <c r="AT1304">
        <v>0.1</v>
      </c>
      <c r="AU1304" t="s">
        <v>3</v>
      </c>
      <c r="AV1304">
        <v>0</v>
      </c>
      <c r="AW1304">
        <v>1</v>
      </c>
      <c r="AX1304">
        <v>-1</v>
      </c>
      <c r="AY1304">
        <v>0</v>
      </c>
      <c r="AZ1304">
        <v>0</v>
      </c>
      <c r="BA1304" t="s">
        <v>3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Y1304*Source!I563</f>
        <v>0.60000000000000009</v>
      </c>
      <c r="CY1304">
        <f>AA1304</f>
        <v>111</v>
      </c>
      <c r="CZ1304">
        <f>AE1304</f>
        <v>111</v>
      </c>
      <c r="DA1304">
        <f>AI1304</f>
        <v>1</v>
      </c>
      <c r="DB1304">
        <f>ROUND(ROUND(AT1304*CZ1304,2),6)</f>
        <v>11.1</v>
      </c>
      <c r="DC1304">
        <f>ROUND(ROUND(AT1304*AG1304,2),6)</f>
        <v>0</v>
      </c>
    </row>
    <row r="1305" spans="1:107" x14ac:dyDescent="0.2">
      <c r="A1305">
        <f>ROW(Source!A604)</f>
        <v>604</v>
      </c>
      <c r="B1305">
        <v>47636896</v>
      </c>
      <c r="C1305">
        <v>47640875</v>
      </c>
      <c r="D1305">
        <v>37064998</v>
      </c>
      <c r="E1305">
        <v>1</v>
      </c>
      <c r="F1305">
        <v>1</v>
      </c>
      <c r="G1305">
        <v>1</v>
      </c>
      <c r="H1305">
        <v>1</v>
      </c>
      <c r="I1305" t="s">
        <v>846</v>
      </c>
      <c r="J1305" t="s">
        <v>3</v>
      </c>
      <c r="K1305" t="s">
        <v>847</v>
      </c>
      <c r="L1305">
        <v>1191</v>
      </c>
      <c r="N1305">
        <v>1013</v>
      </c>
      <c r="O1305" t="s">
        <v>770</v>
      </c>
      <c r="P1305" t="s">
        <v>770</v>
      </c>
      <c r="Q1305">
        <v>1</v>
      </c>
      <c r="W1305">
        <v>0</v>
      </c>
      <c r="X1305">
        <v>735429535</v>
      </c>
      <c r="Y1305">
        <v>238.04999999999995</v>
      </c>
      <c r="AA1305">
        <v>0</v>
      </c>
      <c r="AB1305">
        <v>0</v>
      </c>
      <c r="AC1305">
        <v>0</v>
      </c>
      <c r="AD1305">
        <v>7.8</v>
      </c>
      <c r="AE1305">
        <v>0</v>
      </c>
      <c r="AF1305">
        <v>0</v>
      </c>
      <c r="AG1305">
        <v>0</v>
      </c>
      <c r="AH1305">
        <v>7.8</v>
      </c>
      <c r="AI1305">
        <v>1</v>
      </c>
      <c r="AJ1305">
        <v>1</v>
      </c>
      <c r="AK1305">
        <v>1</v>
      </c>
      <c r="AL1305">
        <v>1</v>
      </c>
      <c r="AN1305">
        <v>0</v>
      </c>
      <c r="AO1305">
        <v>1</v>
      </c>
      <c r="AP1305">
        <v>1</v>
      </c>
      <c r="AQ1305">
        <v>0</v>
      </c>
      <c r="AR1305">
        <v>0</v>
      </c>
      <c r="AS1305" t="s">
        <v>3</v>
      </c>
      <c r="AT1305">
        <v>180</v>
      </c>
      <c r="AU1305" t="s">
        <v>196</v>
      </c>
      <c r="AV1305">
        <v>1</v>
      </c>
      <c r="AW1305">
        <v>2</v>
      </c>
      <c r="AX1305">
        <v>47640884</v>
      </c>
      <c r="AY1305">
        <v>1</v>
      </c>
      <c r="AZ1305">
        <v>0</v>
      </c>
      <c r="BA1305">
        <v>1293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Y1305*Source!I604</f>
        <v>1.1902499999999998</v>
      </c>
      <c r="CY1305">
        <f>AD1305</f>
        <v>7.8</v>
      </c>
      <c r="CZ1305">
        <f>AH1305</f>
        <v>7.8</v>
      </c>
      <c r="DA1305">
        <f>AL1305</f>
        <v>1</v>
      </c>
      <c r="DB1305">
        <f>ROUND(((ROUND(AT1305*CZ1305,2)*1.15)*1.15),6)</f>
        <v>1856.79</v>
      </c>
      <c r="DC1305">
        <f>ROUND(((ROUND(AT1305*AG1305,2)*1.15)*1.15),6)</f>
        <v>0</v>
      </c>
    </row>
    <row r="1306" spans="1:107" x14ac:dyDescent="0.2">
      <c r="A1306">
        <f>ROW(Source!A604)</f>
        <v>604</v>
      </c>
      <c r="B1306">
        <v>47636896</v>
      </c>
      <c r="C1306">
        <v>47640875</v>
      </c>
      <c r="D1306">
        <v>37064876</v>
      </c>
      <c r="E1306">
        <v>1</v>
      </c>
      <c r="F1306">
        <v>1</v>
      </c>
      <c r="G1306">
        <v>1</v>
      </c>
      <c r="H1306">
        <v>1</v>
      </c>
      <c r="I1306" t="s">
        <v>771</v>
      </c>
      <c r="J1306" t="s">
        <v>3</v>
      </c>
      <c r="K1306" t="s">
        <v>772</v>
      </c>
      <c r="L1306">
        <v>1191</v>
      </c>
      <c r="N1306">
        <v>1013</v>
      </c>
      <c r="O1306" t="s">
        <v>770</v>
      </c>
      <c r="P1306" t="s">
        <v>770</v>
      </c>
      <c r="Q1306">
        <v>1</v>
      </c>
      <c r="W1306">
        <v>0</v>
      </c>
      <c r="X1306">
        <v>-1417349443</v>
      </c>
      <c r="Y1306">
        <v>18.13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1</v>
      </c>
      <c r="AJ1306">
        <v>1</v>
      </c>
      <c r="AK1306">
        <v>1</v>
      </c>
      <c r="AL1306">
        <v>1</v>
      </c>
      <c r="AN1306">
        <v>0</v>
      </c>
      <c r="AO1306">
        <v>1</v>
      </c>
      <c r="AP1306">
        <v>0</v>
      </c>
      <c r="AQ1306">
        <v>0</v>
      </c>
      <c r="AR1306">
        <v>0</v>
      </c>
      <c r="AS1306" t="s">
        <v>3</v>
      </c>
      <c r="AT1306">
        <v>18.13</v>
      </c>
      <c r="AU1306" t="s">
        <v>3</v>
      </c>
      <c r="AV1306">
        <v>2</v>
      </c>
      <c r="AW1306">
        <v>2</v>
      </c>
      <c r="AX1306">
        <v>47640885</v>
      </c>
      <c r="AY1306">
        <v>1</v>
      </c>
      <c r="AZ1306">
        <v>2048</v>
      </c>
      <c r="BA1306">
        <v>1294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Y1306*Source!I604</f>
        <v>9.0649999999999994E-2</v>
      </c>
      <c r="CY1306">
        <f>AD1306</f>
        <v>0</v>
      </c>
      <c r="CZ1306">
        <f>AH1306</f>
        <v>0</v>
      </c>
      <c r="DA1306">
        <f>AL1306</f>
        <v>1</v>
      </c>
      <c r="DB1306">
        <f>ROUND(ROUND(AT1306*CZ1306,2),6)</f>
        <v>0</v>
      </c>
      <c r="DC1306">
        <f>ROUND(ROUND(AT1306*AG1306,2),6)</f>
        <v>0</v>
      </c>
    </row>
    <row r="1307" spans="1:107" x14ac:dyDescent="0.2">
      <c r="A1307">
        <f>ROW(Source!A604)</f>
        <v>604</v>
      </c>
      <c r="B1307">
        <v>47636896</v>
      </c>
      <c r="C1307">
        <v>47640875</v>
      </c>
      <c r="D1307">
        <v>36882057</v>
      </c>
      <c r="E1307">
        <v>1</v>
      </c>
      <c r="F1307">
        <v>1</v>
      </c>
      <c r="G1307">
        <v>1</v>
      </c>
      <c r="H1307">
        <v>2</v>
      </c>
      <c r="I1307" t="s">
        <v>825</v>
      </c>
      <c r="J1307" t="s">
        <v>826</v>
      </c>
      <c r="K1307" t="s">
        <v>827</v>
      </c>
      <c r="L1307">
        <v>1368</v>
      </c>
      <c r="N1307">
        <v>1011</v>
      </c>
      <c r="O1307" t="s">
        <v>776</v>
      </c>
      <c r="P1307" t="s">
        <v>776</v>
      </c>
      <c r="Q1307">
        <v>1</v>
      </c>
      <c r="W1307">
        <v>0</v>
      </c>
      <c r="X1307">
        <v>-1460065968</v>
      </c>
      <c r="Y1307">
        <v>25.875</v>
      </c>
      <c r="AA1307">
        <v>0</v>
      </c>
      <c r="AB1307">
        <v>86.4</v>
      </c>
      <c r="AC1307">
        <v>13.5</v>
      </c>
      <c r="AD1307">
        <v>0</v>
      </c>
      <c r="AE1307">
        <v>0</v>
      </c>
      <c r="AF1307">
        <v>86.4</v>
      </c>
      <c r="AG1307">
        <v>13.5</v>
      </c>
      <c r="AH1307">
        <v>0</v>
      </c>
      <c r="AI1307">
        <v>1</v>
      </c>
      <c r="AJ1307">
        <v>1</v>
      </c>
      <c r="AK1307">
        <v>1</v>
      </c>
      <c r="AL1307">
        <v>1</v>
      </c>
      <c r="AN1307">
        <v>0</v>
      </c>
      <c r="AO1307">
        <v>1</v>
      </c>
      <c r="AP1307">
        <v>1</v>
      </c>
      <c r="AQ1307">
        <v>0</v>
      </c>
      <c r="AR1307">
        <v>0</v>
      </c>
      <c r="AS1307" t="s">
        <v>3</v>
      </c>
      <c r="AT1307">
        <v>18</v>
      </c>
      <c r="AU1307" t="s">
        <v>348</v>
      </c>
      <c r="AV1307">
        <v>0</v>
      </c>
      <c r="AW1307">
        <v>2</v>
      </c>
      <c r="AX1307">
        <v>47640886</v>
      </c>
      <c r="AY1307">
        <v>1</v>
      </c>
      <c r="AZ1307">
        <v>0</v>
      </c>
      <c r="BA1307">
        <v>1295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Y1307*Source!I604</f>
        <v>0.12937499999999999</v>
      </c>
      <c r="CY1307">
        <f>AB1307</f>
        <v>86.4</v>
      </c>
      <c r="CZ1307">
        <f>AF1307</f>
        <v>86.4</v>
      </c>
      <c r="DA1307">
        <f>AJ1307</f>
        <v>1</v>
      </c>
      <c r="DB1307">
        <f>ROUND(((ROUND(AT1307*CZ1307,2)*1.15)*1.25),6)</f>
        <v>2235.6</v>
      </c>
      <c r="DC1307">
        <f>ROUND(((ROUND(AT1307*AG1307,2)*1.15)*1.25),6)</f>
        <v>349.3125</v>
      </c>
    </row>
    <row r="1308" spans="1:107" x14ac:dyDescent="0.2">
      <c r="A1308">
        <f>ROW(Source!A604)</f>
        <v>604</v>
      </c>
      <c r="B1308">
        <v>47636896</v>
      </c>
      <c r="C1308">
        <v>47640875</v>
      </c>
      <c r="D1308">
        <v>36882569</v>
      </c>
      <c r="E1308">
        <v>1</v>
      </c>
      <c r="F1308">
        <v>1</v>
      </c>
      <c r="G1308">
        <v>1</v>
      </c>
      <c r="H1308">
        <v>2</v>
      </c>
      <c r="I1308" t="s">
        <v>978</v>
      </c>
      <c r="J1308" t="s">
        <v>979</v>
      </c>
      <c r="K1308" t="s">
        <v>980</v>
      </c>
      <c r="L1308">
        <v>1368</v>
      </c>
      <c r="N1308">
        <v>1011</v>
      </c>
      <c r="O1308" t="s">
        <v>776</v>
      </c>
      <c r="P1308" t="s">
        <v>776</v>
      </c>
      <c r="Q1308">
        <v>1</v>
      </c>
      <c r="W1308">
        <v>0</v>
      </c>
      <c r="X1308">
        <v>-1750804799</v>
      </c>
      <c r="Y1308">
        <v>69</v>
      </c>
      <c r="AA1308">
        <v>0</v>
      </c>
      <c r="AB1308">
        <v>0.5</v>
      </c>
      <c r="AC1308">
        <v>0</v>
      </c>
      <c r="AD1308">
        <v>0</v>
      </c>
      <c r="AE1308">
        <v>0</v>
      </c>
      <c r="AF1308">
        <v>0.5</v>
      </c>
      <c r="AG1308">
        <v>0</v>
      </c>
      <c r="AH1308">
        <v>0</v>
      </c>
      <c r="AI1308">
        <v>1</v>
      </c>
      <c r="AJ1308">
        <v>1</v>
      </c>
      <c r="AK1308">
        <v>1</v>
      </c>
      <c r="AL1308">
        <v>1</v>
      </c>
      <c r="AN1308">
        <v>0</v>
      </c>
      <c r="AO1308">
        <v>1</v>
      </c>
      <c r="AP1308">
        <v>1</v>
      </c>
      <c r="AQ1308">
        <v>0</v>
      </c>
      <c r="AR1308">
        <v>0</v>
      </c>
      <c r="AS1308" t="s">
        <v>3</v>
      </c>
      <c r="AT1308">
        <v>48</v>
      </c>
      <c r="AU1308" t="s">
        <v>348</v>
      </c>
      <c r="AV1308">
        <v>0</v>
      </c>
      <c r="AW1308">
        <v>2</v>
      </c>
      <c r="AX1308">
        <v>47640887</v>
      </c>
      <c r="AY1308">
        <v>1</v>
      </c>
      <c r="AZ1308">
        <v>0</v>
      </c>
      <c r="BA1308">
        <v>1296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Y1308*Source!I604</f>
        <v>0.34500000000000003</v>
      </c>
      <c r="CY1308">
        <f>AB1308</f>
        <v>0.5</v>
      </c>
      <c r="CZ1308">
        <f>AF1308</f>
        <v>0.5</v>
      </c>
      <c r="DA1308">
        <f>AJ1308</f>
        <v>1</v>
      </c>
      <c r="DB1308">
        <f>ROUND(((ROUND(AT1308*CZ1308,2)*1.15)*1.25),6)</f>
        <v>34.5</v>
      </c>
      <c r="DC1308">
        <f>ROUND(((ROUND(AT1308*AG1308,2)*1.15)*1.25),6)</f>
        <v>0</v>
      </c>
    </row>
    <row r="1309" spans="1:107" x14ac:dyDescent="0.2">
      <c r="A1309">
        <f>ROW(Source!A604)</f>
        <v>604</v>
      </c>
      <c r="B1309">
        <v>47636896</v>
      </c>
      <c r="C1309">
        <v>47640875</v>
      </c>
      <c r="D1309">
        <v>36883554</v>
      </c>
      <c r="E1309">
        <v>1</v>
      </c>
      <c r="F1309">
        <v>1</v>
      </c>
      <c r="G1309">
        <v>1</v>
      </c>
      <c r="H1309">
        <v>2</v>
      </c>
      <c r="I1309" t="s">
        <v>780</v>
      </c>
      <c r="J1309" t="s">
        <v>781</v>
      </c>
      <c r="K1309" t="s">
        <v>782</v>
      </c>
      <c r="L1309">
        <v>1368</v>
      </c>
      <c r="N1309">
        <v>1011</v>
      </c>
      <c r="O1309" t="s">
        <v>776</v>
      </c>
      <c r="P1309" t="s">
        <v>776</v>
      </c>
      <c r="Q1309">
        <v>1</v>
      </c>
      <c r="W1309">
        <v>0</v>
      </c>
      <c r="X1309">
        <v>1372534845</v>
      </c>
      <c r="Y1309">
        <v>0.18687499999999999</v>
      </c>
      <c r="AA1309">
        <v>0</v>
      </c>
      <c r="AB1309">
        <v>65.709999999999994</v>
      </c>
      <c r="AC1309">
        <v>11.6</v>
      </c>
      <c r="AD1309">
        <v>0</v>
      </c>
      <c r="AE1309">
        <v>0</v>
      </c>
      <c r="AF1309">
        <v>65.709999999999994</v>
      </c>
      <c r="AG1309">
        <v>11.6</v>
      </c>
      <c r="AH1309">
        <v>0</v>
      </c>
      <c r="AI1309">
        <v>1</v>
      </c>
      <c r="AJ1309">
        <v>1</v>
      </c>
      <c r="AK1309">
        <v>1</v>
      </c>
      <c r="AL1309">
        <v>1</v>
      </c>
      <c r="AN1309">
        <v>0</v>
      </c>
      <c r="AO1309">
        <v>1</v>
      </c>
      <c r="AP1309">
        <v>1</v>
      </c>
      <c r="AQ1309">
        <v>0</v>
      </c>
      <c r="AR1309">
        <v>0</v>
      </c>
      <c r="AS1309" t="s">
        <v>3</v>
      </c>
      <c r="AT1309">
        <v>0.13</v>
      </c>
      <c r="AU1309" t="s">
        <v>348</v>
      </c>
      <c r="AV1309">
        <v>0</v>
      </c>
      <c r="AW1309">
        <v>2</v>
      </c>
      <c r="AX1309">
        <v>47640888</v>
      </c>
      <c r="AY1309">
        <v>1</v>
      </c>
      <c r="AZ1309">
        <v>0</v>
      </c>
      <c r="BA1309">
        <v>1297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Y1309*Source!I604</f>
        <v>9.3437499999999998E-4</v>
      </c>
      <c r="CY1309">
        <f>AB1309</f>
        <v>65.709999999999994</v>
      </c>
      <c r="CZ1309">
        <f>AF1309</f>
        <v>65.709999999999994</v>
      </c>
      <c r="DA1309">
        <f>AJ1309</f>
        <v>1</v>
      </c>
      <c r="DB1309">
        <f>ROUND(((ROUND(AT1309*CZ1309,2)*1.15)*1.25),6)</f>
        <v>12.276249999999999</v>
      </c>
      <c r="DC1309">
        <f>ROUND(((ROUND(AT1309*AG1309,2)*1.15)*1.25),6)</f>
        <v>2.1706249999999998</v>
      </c>
    </row>
    <row r="1310" spans="1:107" x14ac:dyDescent="0.2">
      <c r="A1310">
        <f>ROW(Source!A604)</f>
        <v>604</v>
      </c>
      <c r="B1310">
        <v>47636896</v>
      </c>
      <c r="C1310">
        <v>47640875</v>
      </c>
      <c r="D1310">
        <v>36801792</v>
      </c>
      <c r="E1310">
        <v>1</v>
      </c>
      <c r="F1310">
        <v>1</v>
      </c>
      <c r="G1310">
        <v>1</v>
      </c>
      <c r="H1310">
        <v>3</v>
      </c>
      <c r="I1310" t="s">
        <v>981</v>
      </c>
      <c r="J1310" t="s">
        <v>982</v>
      </c>
      <c r="K1310" t="s">
        <v>983</v>
      </c>
      <c r="L1310">
        <v>1339</v>
      </c>
      <c r="N1310">
        <v>1007</v>
      </c>
      <c r="O1310" t="s">
        <v>50</v>
      </c>
      <c r="P1310" t="s">
        <v>50</v>
      </c>
      <c r="Q1310">
        <v>1</v>
      </c>
      <c r="W1310">
        <v>0</v>
      </c>
      <c r="X1310">
        <v>-1660354250</v>
      </c>
      <c r="Y1310">
        <v>0.2</v>
      </c>
      <c r="AA1310">
        <v>2.44</v>
      </c>
      <c r="AB1310">
        <v>0</v>
      </c>
      <c r="AC1310">
        <v>0</v>
      </c>
      <c r="AD1310">
        <v>0</v>
      </c>
      <c r="AE1310">
        <v>2.44</v>
      </c>
      <c r="AF1310">
        <v>0</v>
      </c>
      <c r="AG1310">
        <v>0</v>
      </c>
      <c r="AH1310">
        <v>0</v>
      </c>
      <c r="AI1310">
        <v>1</v>
      </c>
      <c r="AJ1310">
        <v>1</v>
      </c>
      <c r="AK1310">
        <v>1</v>
      </c>
      <c r="AL1310">
        <v>1</v>
      </c>
      <c r="AN1310">
        <v>0</v>
      </c>
      <c r="AO1310">
        <v>1</v>
      </c>
      <c r="AP1310">
        <v>0</v>
      </c>
      <c r="AQ1310">
        <v>0</v>
      </c>
      <c r="AR1310">
        <v>0</v>
      </c>
      <c r="AS1310" t="s">
        <v>3</v>
      </c>
      <c r="AT1310">
        <v>0.2</v>
      </c>
      <c r="AU1310" t="s">
        <v>3</v>
      </c>
      <c r="AV1310">
        <v>0</v>
      </c>
      <c r="AW1310">
        <v>2</v>
      </c>
      <c r="AX1310">
        <v>47640889</v>
      </c>
      <c r="AY1310">
        <v>1</v>
      </c>
      <c r="AZ1310">
        <v>0</v>
      </c>
      <c r="BA1310">
        <v>1298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Y1310*Source!I604</f>
        <v>1E-3</v>
      </c>
      <c r="CY1310">
        <f>AA1310</f>
        <v>2.44</v>
      </c>
      <c r="CZ1310">
        <f>AE1310</f>
        <v>2.44</v>
      </c>
      <c r="DA1310">
        <f>AI1310</f>
        <v>1</v>
      </c>
      <c r="DB1310">
        <f>ROUND(ROUND(AT1310*CZ1310,2),6)</f>
        <v>0.49</v>
      </c>
      <c r="DC1310">
        <f>ROUND(ROUND(AT1310*AG1310,2),6)</f>
        <v>0</v>
      </c>
    </row>
    <row r="1311" spans="1:107" x14ac:dyDescent="0.2">
      <c r="A1311">
        <f>ROW(Source!A604)</f>
        <v>604</v>
      </c>
      <c r="B1311">
        <v>47636896</v>
      </c>
      <c r="C1311">
        <v>47640875</v>
      </c>
      <c r="D1311">
        <v>36802304</v>
      </c>
      <c r="E1311">
        <v>1</v>
      </c>
      <c r="F1311">
        <v>1</v>
      </c>
      <c r="G1311">
        <v>1</v>
      </c>
      <c r="H1311">
        <v>3</v>
      </c>
      <c r="I1311" t="s">
        <v>984</v>
      </c>
      <c r="J1311" t="s">
        <v>985</v>
      </c>
      <c r="K1311" t="s">
        <v>986</v>
      </c>
      <c r="L1311">
        <v>1327</v>
      </c>
      <c r="N1311">
        <v>1005</v>
      </c>
      <c r="O1311" t="s">
        <v>399</v>
      </c>
      <c r="P1311" t="s">
        <v>399</v>
      </c>
      <c r="Q1311">
        <v>1</v>
      </c>
      <c r="W1311">
        <v>0</v>
      </c>
      <c r="X1311">
        <v>440019653</v>
      </c>
      <c r="Y1311">
        <v>250</v>
      </c>
      <c r="AA1311">
        <v>3.62</v>
      </c>
      <c r="AB1311">
        <v>0</v>
      </c>
      <c r="AC1311">
        <v>0</v>
      </c>
      <c r="AD1311">
        <v>0</v>
      </c>
      <c r="AE1311">
        <v>3.62</v>
      </c>
      <c r="AF1311">
        <v>0</v>
      </c>
      <c r="AG1311">
        <v>0</v>
      </c>
      <c r="AH1311">
        <v>0</v>
      </c>
      <c r="AI1311">
        <v>1</v>
      </c>
      <c r="AJ1311">
        <v>1</v>
      </c>
      <c r="AK1311">
        <v>1</v>
      </c>
      <c r="AL1311">
        <v>1</v>
      </c>
      <c r="AN1311">
        <v>0</v>
      </c>
      <c r="AO1311">
        <v>1</v>
      </c>
      <c r="AP1311">
        <v>0</v>
      </c>
      <c r="AQ1311">
        <v>0</v>
      </c>
      <c r="AR1311">
        <v>0</v>
      </c>
      <c r="AS1311" t="s">
        <v>3</v>
      </c>
      <c r="AT1311">
        <v>250</v>
      </c>
      <c r="AU1311" t="s">
        <v>3</v>
      </c>
      <c r="AV1311">
        <v>0</v>
      </c>
      <c r="AW1311">
        <v>2</v>
      </c>
      <c r="AX1311">
        <v>47640890</v>
      </c>
      <c r="AY1311">
        <v>1</v>
      </c>
      <c r="AZ1311">
        <v>0</v>
      </c>
      <c r="BA1311">
        <v>1299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Y1311*Source!I604</f>
        <v>1.25</v>
      </c>
      <c r="CY1311">
        <f>AA1311</f>
        <v>3.62</v>
      </c>
      <c r="CZ1311">
        <f>AE1311</f>
        <v>3.62</v>
      </c>
      <c r="DA1311">
        <f>AI1311</f>
        <v>1</v>
      </c>
      <c r="DB1311">
        <f>ROUND(ROUND(AT1311*CZ1311,2),6)</f>
        <v>905</v>
      </c>
      <c r="DC1311">
        <f>ROUND(ROUND(AT1311*AG1311,2),6)</f>
        <v>0</v>
      </c>
    </row>
    <row r="1312" spans="1:107" x14ac:dyDescent="0.2">
      <c r="A1312">
        <f>ROW(Source!A604)</f>
        <v>604</v>
      </c>
      <c r="B1312">
        <v>47636896</v>
      </c>
      <c r="C1312">
        <v>47640875</v>
      </c>
      <c r="D1312">
        <v>36807096</v>
      </c>
      <c r="E1312">
        <v>1</v>
      </c>
      <c r="F1312">
        <v>1</v>
      </c>
      <c r="G1312">
        <v>1</v>
      </c>
      <c r="H1312">
        <v>3</v>
      </c>
      <c r="I1312" t="s">
        <v>353</v>
      </c>
      <c r="J1312" t="s">
        <v>355</v>
      </c>
      <c r="K1312" t="s">
        <v>354</v>
      </c>
      <c r="L1312">
        <v>1339</v>
      </c>
      <c r="N1312">
        <v>1007</v>
      </c>
      <c r="O1312" t="s">
        <v>50</v>
      </c>
      <c r="P1312" t="s">
        <v>50</v>
      </c>
      <c r="Q1312">
        <v>1</v>
      </c>
      <c r="W1312">
        <v>0</v>
      </c>
      <c r="X1312">
        <v>184330150</v>
      </c>
      <c r="Y1312">
        <v>102</v>
      </c>
      <c r="AA1312">
        <v>592.76</v>
      </c>
      <c r="AB1312">
        <v>0</v>
      </c>
      <c r="AC1312">
        <v>0</v>
      </c>
      <c r="AD1312">
        <v>0</v>
      </c>
      <c r="AE1312">
        <v>592.76</v>
      </c>
      <c r="AF1312">
        <v>0</v>
      </c>
      <c r="AG1312">
        <v>0</v>
      </c>
      <c r="AH1312">
        <v>0</v>
      </c>
      <c r="AI1312">
        <v>1</v>
      </c>
      <c r="AJ1312">
        <v>1</v>
      </c>
      <c r="AK1312">
        <v>1</v>
      </c>
      <c r="AL1312">
        <v>1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 t="s">
        <v>3</v>
      </c>
      <c r="AT1312">
        <v>102</v>
      </c>
      <c r="AU1312" t="s">
        <v>3</v>
      </c>
      <c r="AV1312">
        <v>0</v>
      </c>
      <c r="AW1312">
        <v>1</v>
      </c>
      <c r="AX1312">
        <v>-1</v>
      </c>
      <c r="AY1312">
        <v>0</v>
      </c>
      <c r="AZ1312">
        <v>0</v>
      </c>
      <c r="BA1312" t="s">
        <v>3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Y1312*Source!I604</f>
        <v>0.51</v>
      </c>
      <c r="CY1312">
        <f>AA1312</f>
        <v>592.76</v>
      </c>
      <c r="CZ1312">
        <f>AE1312</f>
        <v>592.76</v>
      </c>
      <c r="DA1312">
        <f>AI1312</f>
        <v>1</v>
      </c>
      <c r="DB1312">
        <f>ROUND(ROUND(AT1312*CZ1312,2),6)</f>
        <v>60461.52</v>
      </c>
      <c r="DC1312">
        <f>ROUND(ROUND(AT1312*AG1312,2),6)</f>
        <v>0</v>
      </c>
    </row>
    <row r="1313" spans="1:107" x14ac:dyDescent="0.2">
      <c r="A1313">
        <f>ROW(Source!A605)</f>
        <v>605</v>
      </c>
      <c r="B1313">
        <v>47641669</v>
      </c>
      <c r="C1313">
        <v>47640875</v>
      </c>
      <c r="D1313">
        <v>37064998</v>
      </c>
      <c r="E1313">
        <v>1</v>
      </c>
      <c r="F1313">
        <v>1</v>
      </c>
      <c r="G1313">
        <v>1</v>
      </c>
      <c r="H1313">
        <v>1</v>
      </c>
      <c r="I1313" t="s">
        <v>846</v>
      </c>
      <c r="J1313" t="s">
        <v>3</v>
      </c>
      <c r="K1313" t="s">
        <v>847</v>
      </c>
      <c r="L1313">
        <v>1191</v>
      </c>
      <c r="N1313">
        <v>1013</v>
      </c>
      <c r="O1313" t="s">
        <v>770</v>
      </c>
      <c r="P1313" t="s">
        <v>770</v>
      </c>
      <c r="Q1313">
        <v>1</v>
      </c>
      <c r="W1313">
        <v>0</v>
      </c>
      <c r="X1313">
        <v>735429535</v>
      </c>
      <c r="Y1313">
        <v>238.04999999999995</v>
      </c>
      <c r="AA1313">
        <v>0</v>
      </c>
      <c r="AB1313">
        <v>0</v>
      </c>
      <c r="AC1313">
        <v>0</v>
      </c>
      <c r="AD1313">
        <v>7.8</v>
      </c>
      <c r="AE1313">
        <v>0</v>
      </c>
      <c r="AF1313">
        <v>0</v>
      </c>
      <c r="AG1313">
        <v>0</v>
      </c>
      <c r="AH1313">
        <v>7.8</v>
      </c>
      <c r="AI1313">
        <v>1</v>
      </c>
      <c r="AJ1313">
        <v>1</v>
      </c>
      <c r="AK1313">
        <v>1</v>
      </c>
      <c r="AL1313">
        <v>1</v>
      </c>
      <c r="AN1313">
        <v>0</v>
      </c>
      <c r="AO1313">
        <v>1</v>
      </c>
      <c r="AP1313">
        <v>1</v>
      </c>
      <c r="AQ1313">
        <v>0</v>
      </c>
      <c r="AR1313">
        <v>0</v>
      </c>
      <c r="AS1313" t="s">
        <v>3</v>
      </c>
      <c r="AT1313">
        <v>180</v>
      </c>
      <c r="AU1313" t="s">
        <v>196</v>
      </c>
      <c r="AV1313">
        <v>1</v>
      </c>
      <c r="AW1313">
        <v>2</v>
      </c>
      <c r="AX1313">
        <v>47640884</v>
      </c>
      <c r="AY1313">
        <v>1</v>
      </c>
      <c r="AZ1313">
        <v>0</v>
      </c>
      <c r="BA1313">
        <v>1301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Y1313*Source!I605</f>
        <v>1.1902499999999998</v>
      </c>
      <c r="CY1313">
        <f>AD1313</f>
        <v>7.8</v>
      </c>
      <c r="CZ1313">
        <f>AH1313</f>
        <v>7.8</v>
      </c>
      <c r="DA1313">
        <f>AL1313</f>
        <v>1</v>
      </c>
      <c r="DB1313">
        <f>ROUND(((ROUND(AT1313*CZ1313,2)*1.15)*1.15),6)</f>
        <v>1856.79</v>
      </c>
      <c r="DC1313">
        <f>ROUND(((ROUND(AT1313*AG1313,2)*1.15)*1.15),6)</f>
        <v>0</v>
      </c>
    </row>
    <row r="1314" spans="1:107" x14ac:dyDescent="0.2">
      <c r="A1314">
        <f>ROW(Source!A605)</f>
        <v>605</v>
      </c>
      <c r="B1314">
        <v>47641669</v>
      </c>
      <c r="C1314">
        <v>47640875</v>
      </c>
      <c r="D1314">
        <v>37064876</v>
      </c>
      <c r="E1314">
        <v>1</v>
      </c>
      <c r="F1314">
        <v>1</v>
      </c>
      <c r="G1314">
        <v>1</v>
      </c>
      <c r="H1314">
        <v>1</v>
      </c>
      <c r="I1314" t="s">
        <v>771</v>
      </c>
      <c r="J1314" t="s">
        <v>3</v>
      </c>
      <c r="K1314" t="s">
        <v>772</v>
      </c>
      <c r="L1314">
        <v>1191</v>
      </c>
      <c r="N1314">
        <v>1013</v>
      </c>
      <c r="O1314" t="s">
        <v>770</v>
      </c>
      <c r="P1314" t="s">
        <v>770</v>
      </c>
      <c r="Q1314">
        <v>1</v>
      </c>
      <c r="W1314">
        <v>0</v>
      </c>
      <c r="X1314">
        <v>-1417349443</v>
      </c>
      <c r="Y1314">
        <v>18.13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1</v>
      </c>
      <c r="AJ1314">
        <v>1</v>
      </c>
      <c r="AK1314">
        <v>1</v>
      </c>
      <c r="AL1314">
        <v>1</v>
      </c>
      <c r="AN1314">
        <v>0</v>
      </c>
      <c r="AO1314">
        <v>1</v>
      </c>
      <c r="AP1314">
        <v>0</v>
      </c>
      <c r="AQ1314">
        <v>0</v>
      </c>
      <c r="AR1314">
        <v>0</v>
      </c>
      <c r="AS1314" t="s">
        <v>3</v>
      </c>
      <c r="AT1314">
        <v>18.13</v>
      </c>
      <c r="AU1314" t="s">
        <v>3</v>
      </c>
      <c r="AV1314">
        <v>2</v>
      </c>
      <c r="AW1314">
        <v>2</v>
      </c>
      <c r="AX1314">
        <v>47640885</v>
      </c>
      <c r="AY1314">
        <v>1</v>
      </c>
      <c r="AZ1314">
        <v>2048</v>
      </c>
      <c r="BA1314">
        <v>1302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Y1314*Source!I605</f>
        <v>9.0649999999999994E-2</v>
      </c>
      <c r="CY1314">
        <f>AD1314</f>
        <v>0</v>
      </c>
      <c r="CZ1314">
        <f>AH1314</f>
        <v>0</v>
      </c>
      <c r="DA1314">
        <f>AL1314</f>
        <v>1</v>
      </c>
      <c r="DB1314">
        <f>ROUND(ROUND(AT1314*CZ1314,2),6)</f>
        <v>0</v>
      </c>
      <c r="DC1314">
        <f>ROUND(ROUND(AT1314*AG1314,2),6)</f>
        <v>0</v>
      </c>
    </row>
    <row r="1315" spans="1:107" x14ac:dyDescent="0.2">
      <c r="A1315">
        <f>ROW(Source!A605)</f>
        <v>605</v>
      </c>
      <c r="B1315">
        <v>47641669</v>
      </c>
      <c r="C1315">
        <v>47640875</v>
      </c>
      <c r="D1315">
        <v>36882057</v>
      </c>
      <c r="E1315">
        <v>1</v>
      </c>
      <c r="F1315">
        <v>1</v>
      </c>
      <c r="G1315">
        <v>1</v>
      </c>
      <c r="H1315">
        <v>2</v>
      </c>
      <c r="I1315" t="s">
        <v>825</v>
      </c>
      <c r="J1315" t="s">
        <v>826</v>
      </c>
      <c r="K1315" t="s">
        <v>827</v>
      </c>
      <c r="L1315">
        <v>1368</v>
      </c>
      <c r="N1315">
        <v>1011</v>
      </c>
      <c r="O1315" t="s">
        <v>776</v>
      </c>
      <c r="P1315" t="s">
        <v>776</v>
      </c>
      <c r="Q1315">
        <v>1</v>
      </c>
      <c r="W1315">
        <v>0</v>
      </c>
      <c r="X1315">
        <v>-1460065968</v>
      </c>
      <c r="Y1315">
        <v>25.875</v>
      </c>
      <c r="AA1315">
        <v>0</v>
      </c>
      <c r="AB1315">
        <v>86.4</v>
      </c>
      <c r="AC1315">
        <v>13.5</v>
      </c>
      <c r="AD1315">
        <v>0</v>
      </c>
      <c r="AE1315">
        <v>0</v>
      </c>
      <c r="AF1315">
        <v>86.4</v>
      </c>
      <c r="AG1315">
        <v>13.5</v>
      </c>
      <c r="AH1315">
        <v>0</v>
      </c>
      <c r="AI1315">
        <v>1</v>
      </c>
      <c r="AJ1315">
        <v>1</v>
      </c>
      <c r="AK1315">
        <v>1</v>
      </c>
      <c r="AL1315">
        <v>1</v>
      </c>
      <c r="AN1315">
        <v>0</v>
      </c>
      <c r="AO1315">
        <v>1</v>
      </c>
      <c r="AP1315">
        <v>1</v>
      </c>
      <c r="AQ1315">
        <v>0</v>
      </c>
      <c r="AR1315">
        <v>0</v>
      </c>
      <c r="AS1315" t="s">
        <v>3</v>
      </c>
      <c r="AT1315">
        <v>18</v>
      </c>
      <c r="AU1315" t="s">
        <v>348</v>
      </c>
      <c r="AV1315">
        <v>0</v>
      </c>
      <c r="AW1315">
        <v>2</v>
      </c>
      <c r="AX1315">
        <v>47640886</v>
      </c>
      <c r="AY1315">
        <v>1</v>
      </c>
      <c r="AZ1315">
        <v>0</v>
      </c>
      <c r="BA1315">
        <v>1303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Y1315*Source!I605</f>
        <v>0.12937499999999999</v>
      </c>
      <c r="CY1315">
        <f>AB1315</f>
        <v>86.4</v>
      </c>
      <c r="CZ1315">
        <f>AF1315</f>
        <v>86.4</v>
      </c>
      <c r="DA1315">
        <f>AJ1315</f>
        <v>1</v>
      </c>
      <c r="DB1315">
        <f>ROUND(((ROUND(AT1315*CZ1315,2)*1.15)*1.25),6)</f>
        <v>2235.6</v>
      </c>
      <c r="DC1315">
        <f>ROUND(((ROUND(AT1315*AG1315,2)*1.15)*1.25),6)</f>
        <v>349.3125</v>
      </c>
    </row>
    <row r="1316" spans="1:107" x14ac:dyDescent="0.2">
      <c r="A1316">
        <f>ROW(Source!A605)</f>
        <v>605</v>
      </c>
      <c r="B1316">
        <v>47641669</v>
      </c>
      <c r="C1316">
        <v>47640875</v>
      </c>
      <c r="D1316">
        <v>36882569</v>
      </c>
      <c r="E1316">
        <v>1</v>
      </c>
      <c r="F1316">
        <v>1</v>
      </c>
      <c r="G1316">
        <v>1</v>
      </c>
      <c r="H1316">
        <v>2</v>
      </c>
      <c r="I1316" t="s">
        <v>978</v>
      </c>
      <c r="J1316" t="s">
        <v>979</v>
      </c>
      <c r="K1316" t="s">
        <v>980</v>
      </c>
      <c r="L1316">
        <v>1368</v>
      </c>
      <c r="N1316">
        <v>1011</v>
      </c>
      <c r="O1316" t="s">
        <v>776</v>
      </c>
      <c r="P1316" t="s">
        <v>776</v>
      </c>
      <c r="Q1316">
        <v>1</v>
      </c>
      <c r="W1316">
        <v>0</v>
      </c>
      <c r="X1316">
        <v>-1750804799</v>
      </c>
      <c r="Y1316">
        <v>69</v>
      </c>
      <c r="AA1316">
        <v>0</v>
      </c>
      <c r="AB1316">
        <v>0.5</v>
      </c>
      <c r="AC1316">
        <v>0</v>
      </c>
      <c r="AD1316">
        <v>0</v>
      </c>
      <c r="AE1316">
        <v>0</v>
      </c>
      <c r="AF1316">
        <v>0.5</v>
      </c>
      <c r="AG1316">
        <v>0</v>
      </c>
      <c r="AH1316">
        <v>0</v>
      </c>
      <c r="AI1316">
        <v>1</v>
      </c>
      <c r="AJ1316">
        <v>1</v>
      </c>
      <c r="AK1316">
        <v>1</v>
      </c>
      <c r="AL1316">
        <v>1</v>
      </c>
      <c r="AN1316">
        <v>0</v>
      </c>
      <c r="AO1316">
        <v>1</v>
      </c>
      <c r="AP1316">
        <v>1</v>
      </c>
      <c r="AQ1316">
        <v>0</v>
      </c>
      <c r="AR1316">
        <v>0</v>
      </c>
      <c r="AS1316" t="s">
        <v>3</v>
      </c>
      <c r="AT1316">
        <v>48</v>
      </c>
      <c r="AU1316" t="s">
        <v>348</v>
      </c>
      <c r="AV1316">
        <v>0</v>
      </c>
      <c r="AW1316">
        <v>2</v>
      </c>
      <c r="AX1316">
        <v>47640887</v>
      </c>
      <c r="AY1316">
        <v>1</v>
      </c>
      <c r="AZ1316">
        <v>0</v>
      </c>
      <c r="BA1316">
        <v>1304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Y1316*Source!I605</f>
        <v>0.34500000000000003</v>
      </c>
      <c r="CY1316">
        <f>AB1316</f>
        <v>0.5</v>
      </c>
      <c r="CZ1316">
        <f>AF1316</f>
        <v>0.5</v>
      </c>
      <c r="DA1316">
        <f>AJ1316</f>
        <v>1</v>
      </c>
      <c r="DB1316">
        <f>ROUND(((ROUND(AT1316*CZ1316,2)*1.15)*1.25),6)</f>
        <v>34.5</v>
      </c>
      <c r="DC1316">
        <f>ROUND(((ROUND(AT1316*AG1316,2)*1.15)*1.25),6)</f>
        <v>0</v>
      </c>
    </row>
    <row r="1317" spans="1:107" x14ac:dyDescent="0.2">
      <c r="A1317">
        <f>ROW(Source!A605)</f>
        <v>605</v>
      </c>
      <c r="B1317">
        <v>47641669</v>
      </c>
      <c r="C1317">
        <v>47640875</v>
      </c>
      <c r="D1317">
        <v>36883554</v>
      </c>
      <c r="E1317">
        <v>1</v>
      </c>
      <c r="F1317">
        <v>1</v>
      </c>
      <c r="G1317">
        <v>1</v>
      </c>
      <c r="H1317">
        <v>2</v>
      </c>
      <c r="I1317" t="s">
        <v>780</v>
      </c>
      <c r="J1317" t="s">
        <v>781</v>
      </c>
      <c r="K1317" t="s">
        <v>782</v>
      </c>
      <c r="L1317">
        <v>1368</v>
      </c>
      <c r="N1317">
        <v>1011</v>
      </c>
      <c r="O1317" t="s">
        <v>776</v>
      </c>
      <c r="P1317" t="s">
        <v>776</v>
      </c>
      <c r="Q1317">
        <v>1</v>
      </c>
      <c r="W1317">
        <v>0</v>
      </c>
      <c r="X1317">
        <v>1372534845</v>
      </c>
      <c r="Y1317">
        <v>0.18687499999999999</v>
      </c>
      <c r="AA1317">
        <v>0</v>
      </c>
      <c r="AB1317">
        <v>65.709999999999994</v>
      </c>
      <c r="AC1317">
        <v>11.6</v>
      </c>
      <c r="AD1317">
        <v>0</v>
      </c>
      <c r="AE1317">
        <v>0</v>
      </c>
      <c r="AF1317">
        <v>65.709999999999994</v>
      </c>
      <c r="AG1317">
        <v>11.6</v>
      </c>
      <c r="AH1317">
        <v>0</v>
      </c>
      <c r="AI1317">
        <v>1</v>
      </c>
      <c r="AJ1317">
        <v>1</v>
      </c>
      <c r="AK1317">
        <v>1</v>
      </c>
      <c r="AL1317">
        <v>1</v>
      </c>
      <c r="AN1317">
        <v>0</v>
      </c>
      <c r="AO1317">
        <v>1</v>
      </c>
      <c r="AP1317">
        <v>1</v>
      </c>
      <c r="AQ1317">
        <v>0</v>
      </c>
      <c r="AR1317">
        <v>0</v>
      </c>
      <c r="AS1317" t="s">
        <v>3</v>
      </c>
      <c r="AT1317">
        <v>0.13</v>
      </c>
      <c r="AU1317" t="s">
        <v>348</v>
      </c>
      <c r="AV1317">
        <v>0</v>
      </c>
      <c r="AW1317">
        <v>2</v>
      </c>
      <c r="AX1317">
        <v>47640888</v>
      </c>
      <c r="AY1317">
        <v>1</v>
      </c>
      <c r="AZ1317">
        <v>0</v>
      </c>
      <c r="BA1317">
        <v>1305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Y1317*Source!I605</f>
        <v>9.3437499999999998E-4</v>
      </c>
      <c r="CY1317">
        <f>AB1317</f>
        <v>65.709999999999994</v>
      </c>
      <c r="CZ1317">
        <f>AF1317</f>
        <v>65.709999999999994</v>
      </c>
      <c r="DA1317">
        <f>AJ1317</f>
        <v>1</v>
      </c>
      <c r="DB1317">
        <f>ROUND(((ROUND(AT1317*CZ1317,2)*1.15)*1.25),6)</f>
        <v>12.276249999999999</v>
      </c>
      <c r="DC1317">
        <f>ROUND(((ROUND(AT1317*AG1317,2)*1.15)*1.25),6)</f>
        <v>2.1706249999999998</v>
      </c>
    </row>
    <row r="1318" spans="1:107" x14ac:dyDescent="0.2">
      <c r="A1318">
        <f>ROW(Source!A605)</f>
        <v>605</v>
      </c>
      <c r="B1318">
        <v>47641669</v>
      </c>
      <c r="C1318">
        <v>47640875</v>
      </c>
      <c r="D1318">
        <v>36801792</v>
      </c>
      <c r="E1318">
        <v>1</v>
      </c>
      <c r="F1318">
        <v>1</v>
      </c>
      <c r="G1318">
        <v>1</v>
      </c>
      <c r="H1318">
        <v>3</v>
      </c>
      <c r="I1318" t="s">
        <v>981</v>
      </c>
      <c r="J1318" t="s">
        <v>982</v>
      </c>
      <c r="K1318" t="s">
        <v>983</v>
      </c>
      <c r="L1318">
        <v>1339</v>
      </c>
      <c r="N1318">
        <v>1007</v>
      </c>
      <c r="O1318" t="s">
        <v>50</v>
      </c>
      <c r="P1318" t="s">
        <v>50</v>
      </c>
      <c r="Q1318">
        <v>1</v>
      </c>
      <c r="W1318">
        <v>0</v>
      </c>
      <c r="X1318">
        <v>-1660354250</v>
      </c>
      <c r="Y1318">
        <v>0.2</v>
      </c>
      <c r="AA1318">
        <v>2.44</v>
      </c>
      <c r="AB1318">
        <v>0</v>
      </c>
      <c r="AC1318">
        <v>0</v>
      </c>
      <c r="AD1318">
        <v>0</v>
      </c>
      <c r="AE1318">
        <v>2.44</v>
      </c>
      <c r="AF1318">
        <v>0</v>
      </c>
      <c r="AG1318">
        <v>0</v>
      </c>
      <c r="AH1318">
        <v>0</v>
      </c>
      <c r="AI1318">
        <v>1</v>
      </c>
      <c r="AJ1318">
        <v>1</v>
      </c>
      <c r="AK1318">
        <v>1</v>
      </c>
      <c r="AL1318">
        <v>1</v>
      </c>
      <c r="AN1318">
        <v>0</v>
      </c>
      <c r="AO1318">
        <v>1</v>
      </c>
      <c r="AP1318">
        <v>0</v>
      </c>
      <c r="AQ1318">
        <v>0</v>
      </c>
      <c r="AR1318">
        <v>0</v>
      </c>
      <c r="AS1318" t="s">
        <v>3</v>
      </c>
      <c r="AT1318">
        <v>0.2</v>
      </c>
      <c r="AU1318" t="s">
        <v>3</v>
      </c>
      <c r="AV1318">
        <v>0</v>
      </c>
      <c r="AW1318">
        <v>2</v>
      </c>
      <c r="AX1318">
        <v>47640889</v>
      </c>
      <c r="AY1318">
        <v>1</v>
      </c>
      <c r="AZ1318">
        <v>0</v>
      </c>
      <c r="BA1318">
        <v>1306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Y1318*Source!I605</f>
        <v>1E-3</v>
      </c>
      <c r="CY1318">
        <f>AA1318</f>
        <v>2.44</v>
      </c>
      <c r="CZ1318">
        <f>AE1318</f>
        <v>2.44</v>
      </c>
      <c r="DA1318">
        <f>AI1318</f>
        <v>1</v>
      </c>
      <c r="DB1318">
        <f>ROUND(ROUND(AT1318*CZ1318,2),6)</f>
        <v>0.49</v>
      </c>
      <c r="DC1318">
        <f>ROUND(ROUND(AT1318*AG1318,2),6)</f>
        <v>0</v>
      </c>
    </row>
    <row r="1319" spans="1:107" x14ac:dyDescent="0.2">
      <c r="A1319">
        <f>ROW(Source!A605)</f>
        <v>605</v>
      </c>
      <c r="B1319">
        <v>47641669</v>
      </c>
      <c r="C1319">
        <v>47640875</v>
      </c>
      <c r="D1319">
        <v>36802304</v>
      </c>
      <c r="E1319">
        <v>1</v>
      </c>
      <c r="F1319">
        <v>1</v>
      </c>
      <c r="G1319">
        <v>1</v>
      </c>
      <c r="H1319">
        <v>3</v>
      </c>
      <c r="I1319" t="s">
        <v>984</v>
      </c>
      <c r="J1319" t="s">
        <v>985</v>
      </c>
      <c r="K1319" t="s">
        <v>986</v>
      </c>
      <c r="L1319">
        <v>1327</v>
      </c>
      <c r="N1319">
        <v>1005</v>
      </c>
      <c r="O1319" t="s">
        <v>399</v>
      </c>
      <c r="P1319" t="s">
        <v>399</v>
      </c>
      <c r="Q1319">
        <v>1</v>
      </c>
      <c r="W1319">
        <v>0</v>
      </c>
      <c r="X1319">
        <v>440019653</v>
      </c>
      <c r="Y1319">
        <v>250</v>
      </c>
      <c r="AA1319">
        <v>3.62</v>
      </c>
      <c r="AB1319">
        <v>0</v>
      </c>
      <c r="AC1319">
        <v>0</v>
      </c>
      <c r="AD1319">
        <v>0</v>
      </c>
      <c r="AE1319">
        <v>3.62</v>
      </c>
      <c r="AF1319">
        <v>0</v>
      </c>
      <c r="AG1319">
        <v>0</v>
      </c>
      <c r="AH1319">
        <v>0</v>
      </c>
      <c r="AI1319">
        <v>1</v>
      </c>
      <c r="AJ1319">
        <v>1</v>
      </c>
      <c r="AK1319">
        <v>1</v>
      </c>
      <c r="AL1319">
        <v>1</v>
      </c>
      <c r="AN1319">
        <v>0</v>
      </c>
      <c r="AO1319">
        <v>1</v>
      </c>
      <c r="AP1319">
        <v>0</v>
      </c>
      <c r="AQ1319">
        <v>0</v>
      </c>
      <c r="AR1319">
        <v>0</v>
      </c>
      <c r="AS1319" t="s">
        <v>3</v>
      </c>
      <c r="AT1319">
        <v>250</v>
      </c>
      <c r="AU1319" t="s">
        <v>3</v>
      </c>
      <c r="AV1319">
        <v>0</v>
      </c>
      <c r="AW1319">
        <v>2</v>
      </c>
      <c r="AX1319">
        <v>47640890</v>
      </c>
      <c r="AY1319">
        <v>1</v>
      </c>
      <c r="AZ1319">
        <v>0</v>
      </c>
      <c r="BA1319">
        <v>1307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Y1319*Source!I605</f>
        <v>1.25</v>
      </c>
      <c r="CY1319">
        <f>AA1319</f>
        <v>3.62</v>
      </c>
      <c r="CZ1319">
        <f>AE1319</f>
        <v>3.62</v>
      </c>
      <c r="DA1319">
        <f>AI1319</f>
        <v>1</v>
      </c>
      <c r="DB1319">
        <f>ROUND(ROUND(AT1319*CZ1319,2),6)</f>
        <v>905</v>
      </c>
      <c r="DC1319">
        <f>ROUND(ROUND(AT1319*AG1319,2),6)</f>
        <v>0</v>
      </c>
    </row>
    <row r="1320" spans="1:107" x14ac:dyDescent="0.2">
      <c r="A1320">
        <f>ROW(Source!A605)</f>
        <v>605</v>
      </c>
      <c r="B1320">
        <v>47641669</v>
      </c>
      <c r="C1320">
        <v>47640875</v>
      </c>
      <c r="D1320">
        <v>36807096</v>
      </c>
      <c r="E1320">
        <v>1</v>
      </c>
      <c r="F1320">
        <v>1</v>
      </c>
      <c r="G1320">
        <v>1</v>
      </c>
      <c r="H1320">
        <v>3</v>
      </c>
      <c r="I1320" t="s">
        <v>353</v>
      </c>
      <c r="J1320" t="s">
        <v>355</v>
      </c>
      <c r="K1320" t="s">
        <v>354</v>
      </c>
      <c r="L1320">
        <v>1339</v>
      </c>
      <c r="N1320">
        <v>1007</v>
      </c>
      <c r="O1320" t="s">
        <v>50</v>
      </c>
      <c r="P1320" t="s">
        <v>50</v>
      </c>
      <c r="Q1320">
        <v>1</v>
      </c>
      <c r="W1320">
        <v>0</v>
      </c>
      <c r="X1320">
        <v>184330150</v>
      </c>
      <c r="Y1320">
        <v>102</v>
      </c>
      <c r="AA1320">
        <v>592.76</v>
      </c>
      <c r="AB1320">
        <v>0</v>
      </c>
      <c r="AC1320">
        <v>0</v>
      </c>
      <c r="AD1320">
        <v>0</v>
      </c>
      <c r="AE1320">
        <v>592.76</v>
      </c>
      <c r="AF1320">
        <v>0</v>
      </c>
      <c r="AG1320">
        <v>0</v>
      </c>
      <c r="AH1320">
        <v>0</v>
      </c>
      <c r="AI1320">
        <v>1</v>
      </c>
      <c r="AJ1320">
        <v>1</v>
      </c>
      <c r="AK1320">
        <v>1</v>
      </c>
      <c r="AL1320">
        <v>1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 t="s">
        <v>3</v>
      </c>
      <c r="AT1320">
        <v>102</v>
      </c>
      <c r="AU1320" t="s">
        <v>3</v>
      </c>
      <c r="AV1320">
        <v>0</v>
      </c>
      <c r="AW1320">
        <v>1</v>
      </c>
      <c r="AX1320">
        <v>-1</v>
      </c>
      <c r="AY1320">
        <v>0</v>
      </c>
      <c r="AZ1320">
        <v>0</v>
      </c>
      <c r="BA1320" t="s">
        <v>3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Y1320*Source!I605</f>
        <v>0.51</v>
      </c>
      <c r="CY1320">
        <f>AA1320</f>
        <v>592.76</v>
      </c>
      <c r="CZ1320">
        <f>AE1320</f>
        <v>592.76</v>
      </c>
      <c r="DA1320">
        <f>AI1320</f>
        <v>1</v>
      </c>
      <c r="DB1320">
        <f>ROUND(ROUND(AT1320*CZ1320,2),6)</f>
        <v>60461.52</v>
      </c>
      <c r="DC1320">
        <f>ROUND(ROUND(AT1320*AG1320,2),6)</f>
        <v>0</v>
      </c>
    </row>
    <row r="1321" spans="1:107" x14ac:dyDescent="0.2">
      <c r="A1321">
        <f>ROW(Source!A608)</f>
        <v>608</v>
      </c>
      <c r="B1321">
        <v>47636896</v>
      </c>
      <c r="C1321">
        <v>47640893</v>
      </c>
      <c r="D1321">
        <v>37065248</v>
      </c>
      <c r="E1321">
        <v>1</v>
      </c>
      <c r="F1321">
        <v>1</v>
      </c>
      <c r="G1321">
        <v>1</v>
      </c>
      <c r="H1321">
        <v>1</v>
      </c>
      <c r="I1321" t="s">
        <v>768</v>
      </c>
      <c r="J1321" t="s">
        <v>3</v>
      </c>
      <c r="K1321" t="s">
        <v>769</v>
      </c>
      <c r="L1321">
        <v>1191</v>
      </c>
      <c r="N1321">
        <v>1013</v>
      </c>
      <c r="O1321" t="s">
        <v>770</v>
      </c>
      <c r="P1321" t="s">
        <v>770</v>
      </c>
      <c r="Q1321">
        <v>1</v>
      </c>
      <c r="W1321">
        <v>0</v>
      </c>
      <c r="X1321">
        <v>-400197608</v>
      </c>
      <c r="Y1321">
        <v>4.5626249999999997</v>
      </c>
      <c r="AA1321">
        <v>0</v>
      </c>
      <c r="AB1321">
        <v>0</v>
      </c>
      <c r="AC1321">
        <v>0</v>
      </c>
      <c r="AD1321">
        <v>8.5299999999999994</v>
      </c>
      <c r="AE1321">
        <v>0</v>
      </c>
      <c r="AF1321">
        <v>0</v>
      </c>
      <c r="AG1321">
        <v>0</v>
      </c>
      <c r="AH1321">
        <v>8.5299999999999994</v>
      </c>
      <c r="AI1321">
        <v>1</v>
      </c>
      <c r="AJ1321">
        <v>1</v>
      </c>
      <c r="AK1321">
        <v>1</v>
      </c>
      <c r="AL1321">
        <v>1</v>
      </c>
      <c r="AN1321">
        <v>0</v>
      </c>
      <c r="AO1321">
        <v>1</v>
      </c>
      <c r="AP1321">
        <v>1</v>
      </c>
      <c r="AQ1321">
        <v>0</v>
      </c>
      <c r="AR1321">
        <v>0</v>
      </c>
      <c r="AS1321" t="s">
        <v>3</v>
      </c>
      <c r="AT1321">
        <v>3.45</v>
      </c>
      <c r="AU1321" t="s">
        <v>196</v>
      </c>
      <c r="AV1321">
        <v>1</v>
      </c>
      <c r="AW1321">
        <v>2</v>
      </c>
      <c r="AX1321">
        <v>47640898</v>
      </c>
      <c r="AY1321">
        <v>1</v>
      </c>
      <c r="AZ1321">
        <v>0</v>
      </c>
      <c r="BA1321">
        <v>1309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Y1321*Source!I608</f>
        <v>0.22813125000000001</v>
      </c>
      <c r="CY1321">
        <f>AD1321</f>
        <v>8.5299999999999994</v>
      </c>
      <c r="CZ1321">
        <f>AH1321</f>
        <v>8.5299999999999994</v>
      </c>
      <c r="DA1321">
        <f>AL1321</f>
        <v>1</v>
      </c>
      <c r="DB1321">
        <f>ROUND(((ROUND(AT1321*CZ1321,2)*1.15)*1.15),6)</f>
        <v>38.921174999999998</v>
      </c>
      <c r="DC1321">
        <f>ROUND(((ROUND(AT1321*AG1321,2)*1.15)*1.15),6)</f>
        <v>0</v>
      </c>
    </row>
    <row r="1322" spans="1:107" x14ac:dyDescent="0.2">
      <c r="A1322">
        <f>ROW(Source!A608)</f>
        <v>608</v>
      </c>
      <c r="B1322">
        <v>47636896</v>
      </c>
      <c r="C1322">
        <v>47640893</v>
      </c>
      <c r="D1322">
        <v>37064876</v>
      </c>
      <c r="E1322">
        <v>1</v>
      </c>
      <c r="F1322">
        <v>1</v>
      </c>
      <c r="G1322">
        <v>1</v>
      </c>
      <c r="H1322">
        <v>1</v>
      </c>
      <c r="I1322" t="s">
        <v>771</v>
      </c>
      <c r="J1322" t="s">
        <v>3</v>
      </c>
      <c r="K1322" t="s">
        <v>772</v>
      </c>
      <c r="L1322">
        <v>1191</v>
      </c>
      <c r="N1322">
        <v>1013</v>
      </c>
      <c r="O1322" t="s">
        <v>770</v>
      </c>
      <c r="P1322" t="s">
        <v>770</v>
      </c>
      <c r="Q1322">
        <v>1</v>
      </c>
      <c r="W1322">
        <v>0</v>
      </c>
      <c r="X1322">
        <v>-1417349443</v>
      </c>
      <c r="Y1322">
        <v>0.02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1</v>
      </c>
      <c r="AJ1322">
        <v>1</v>
      </c>
      <c r="AK1322">
        <v>1</v>
      </c>
      <c r="AL1322">
        <v>1</v>
      </c>
      <c r="AN1322">
        <v>0</v>
      </c>
      <c r="AO1322">
        <v>1</v>
      </c>
      <c r="AP1322">
        <v>0</v>
      </c>
      <c r="AQ1322">
        <v>0</v>
      </c>
      <c r="AR1322">
        <v>0</v>
      </c>
      <c r="AS1322" t="s">
        <v>3</v>
      </c>
      <c r="AT1322">
        <v>0.02</v>
      </c>
      <c r="AU1322" t="s">
        <v>3</v>
      </c>
      <c r="AV1322">
        <v>2</v>
      </c>
      <c r="AW1322">
        <v>2</v>
      </c>
      <c r="AX1322">
        <v>47640899</v>
      </c>
      <c r="AY1322">
        <v>1</v>
      </c>
      <c r="AZ1322">
        <v>2048</v>
      </c>
      <c r="BA1322">
        <v>1310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Y1322*Source!I608</f>
        <v>1E-3</v>
      </c>
      <c r="CY1322">
        <f>AD1322</f>
        <v>0</v>
      </c>
      <c r="CZ1322">
        <f>AH1322</f>
        <v>0</v>
      </c>
      <c r="DA1322">
        <f>AL1322</f>
        <v>1</v>
      </c>
      <c r="DB1322">
        <f>ROUND(ROUND(AT1322*CZ1322,2),6)</f>
        <v>0</v>
      </c>
      <c r="DC1322">
        <f>ROUND(ROUND(AT1322*AG1322,2),6)</f>
        <v>0</v>
      </c>
    </row>
    <row r="1323" spans="1:107" x14ac:dyDescent="0.2">
      <c r="A1323">
        <f>ROW(Source!A608)</f>
        <v>608</v>
      </c>
      <c r="B1323">
        <v>47636896</v>
      </c>
      <c r="C1323">
        <v>47640893</v>
      </c>
      <c r="D1323">
        <v>36883554</v>
      </c>
      <c r="E1323">
        <v>1</v>
      </c>
      <c r="F1323">
        <v>1</v>
      </c>
      <c r="G1323">
        <v>1</v>
      </c>
      <c r="H1323">
        <v>2</v>
      </c>
      <c r="I1323" t="s">
        <v>780</v>
      </c>
      <c r="J1323" t="s">
        <v>781</v>
      </c>
      <c r="K1323" t="s">
        <v>782</v>
      </c>
      <c r="L1323">
        <v>1368</v>
      </c>
      <c r="N1323">
        <v>1011</v>
      </c>
      <c r="O1323" t="s">
        <v>776</v>
      </c>
      <c r="P1323" t="s">
        <v>776</v>
      </c>
      <c r="Q1323">
        <v>1</v>
      </c>
      <c r="W1323">
        <v>0</v>
      </c>
      <c r="X1323">
        <v>1372534845</v>
      </c>
      <c r="Y1323">
        <v>2.8749999999999998E-2</v>
      </c>
      <c r="AA1323">
        <v>0</v>
      </c>
      <c r="AB1323">
        <v>65.709999999999994</v>
      </c>
      <c r="AC1323">
        <v>11.6</v>
      </c>
      <c r="AD1323">
        <v>0</v>
      </c>
      <c r="AE1323">
        <v>0</v>
      </c>
      <c r="AF1323">
        <v>65.709999999999994</v>
      </c>
      <c r="AG1323">
        <v>11.6</v>
      </c>
      <c r="AH1323">
        <v>0</v>
      </c>
      <c r="AI1323">
        <v>1</v>
      </c>
      <c r="AJ1323">
        <v>1</v>
      </c>
      <c r="AK1323">
        <v>1</v>
      </c>
      <c r="AL1323">
        <v>1</v>
      </c>
      <c r="AN1323">
        <v>0</v>
      </c>
      <c r="AO1323">
        <v>1</v>
      </c>
      <c r="AP1323">
        <v>1</v>
      </c>
      <c r="AQ1323">
        <v>0</v>
      </c>
      <c r="AR1323">
        <v>0</v>
      </c>
      <c r="AS1323" t="s">
        <v>3</v>
      </c>
      <c r="AT1323">
        <v>0.02</v>
      </c>
      <c r="AU1323" t="s">
        <v>348</v>
      </c>
      <c r="AV1323">
        <v>0</v>
      </c>
      <c r="AW1323">
        <v>2</v>
      </c>
      <c r="AX1323">
        <v>47640900</v>
      </c>
      <c r="AY1323">
        <v>1</v>
      </c>
      <c r="AZ1323">
        <v>0</v>
      </c>
      <c r="BA1323">
        <v>1311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Y1323*Source!I608</f>
        <v>1.4375E-3</v>
      </c>
      <c r="CY1323">
        <f>AB1323</f>
        <v>65.709999999999994</v>
      </c>
      <c r="CZ1323">
        <f>AF1323</f>
        <v>65.709999999999994</v>
      </c>
      <c r="DA1323">
        <f>AJ1323</f>
        <v>1</v>
      </c>
      <c r="DB1323">
        <f>ROUND(((ROUND(AT1323*CZ1323,2)*1.15)*1.25),6)</f>
        <v>1.8831249999999999</v>
      </c>
      <c r="DC1323">
        <f>ROUND(((ROUND(AT1323*AG1323,2)*1.15)*1.25),6)</f>
        <v>0.330625</v>
      </c>
    </row>
    <row r="1324" spans="1:107" x14ac:dyDescent="0.2">
      <c r="A1324">
        <f>ROW(Source!A608)</f>
        <v>608</v>
      </c>
      <c r="B1324">
        <v>47636896</v>
      </c>
      <c r="C1324">
        <v>47640893</v>
      </c>
      <c r="D1324">
        <v>36802302</v>
      </c>
      <c r="E1324">
        <v>1</v>
      </c>
      <c r="F1324">
        <v>1</v>
      </c>
      <c r="G1324">
        <v>1</v>
      </c>
      <c r="H1324">
        <v>3</v>
      </c>
      <c r="I1324" t="s">
        <v>987</v>
      </c>
      <c r="J1324" t="s">
        <v>988</v>
      </c>
      <c r="K1324" t="s">
        <v>989</v>
      </c>
      <c r="L1324">
        <v>1327</v>
      </c>
      <c r="N1324">
        <v>1005</v>
      </c>
      <c r="O1324" t="s">
        <v>399</v>
      </c>
      <c r="P1324" t="s">
        <v>399</v>
      </c>
      <c r="Q1324">
        <v>1</v>
      </c>
      <c r="W1324">
        <v>0</v>
      </c>
      <c r="X1324">
        <v>-543550502</v>
      </c>
      <c r="Y1324">
        <v>122.4</v>
      </c>
      <c r="AA1324">
        <v>12.19</v>
      </c>
      <c r="AB1324">
        <v>0</v>
      </c>
      <c r="AC1324">
        <v>0</v>
      </c>
      <c r="AD1324">
        <v>0</v>
      </c>
      <c r="AE1324">
        <v>12.19</v>
      </c>
      <c r="AF1324">
        <v>0</v>
      </c>
      <c r="AG1324">
        <v>0</v>
      </c>
      <c r="AH1324">
        <v>0</v>
      </c>
      <c r="AI1324">
        <v>1</v>
      </c>
      <c r="AJ1324">
        <v>1</v>
      </c>
      <c r="AK1324">
        <v>1</v>
      </c>
      <c r="AL1324">
        <v>1</v>
      </c>
      <c r="AN1324">
        <v>0</v>
      </c>
      <c r="AO1324">
        <v>1</v>
      </c>
      <c r="AP1324">
        <v>0</v>
      </c>
      <c r="AQ1324">
        <v>0</v>
      </c>
      <c r="AR1324">
        <v>0</v>
      </c>
      <c r="AS1324" t="s">
        <v>3</v>
      </c>
      <c r="AT1324">
        <v>122.4</v>
      </c>
      <c r="AU1324" t="s">
        <v>3</v>
      </c>
      <c r="AV1324">
        <v>0</v>
      </c>
      <c r="AW1324">
        <v>2</v>
      </c>
      <c r="AX1324">
        <v>47640901</v>
      </c>
      <c r="AY1324">
        <v>1</v>
      </c>
      <c r="AZ1324">
        <v>0</v>
      </c>
      <c r="BA1324">
        <v>1312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Y1324*Source!I608</f>
        <v>6.120000000000001</v>
      </c>
      <c r="CY1324">
        <f>AA1324</f>
        <v>12.19</v>
      </c>
      <c r="CZ1324">
        <f>AE1324</f>
        <v>12.19</v>
      </c>
      <c r="DA1324">
        <f>AI1324</f>
        <v>1</v>
      </c>
      <c r="DB1324">
        <f>ROUND(ROUND(AT1324*CZ1324,2),6)</f>
        <v>1492.06</v>
      </c>
      <c r="DC1324">
        <f>ROUND(ROUND(AT1324*AG1324,2),6)</f>
        <v>0</v>
      </c>
    </row>
    <row r="1325" spans="1:107" x14ac:dyDescent="0.2">
      <c r="A1325">
        <f>ROW(Source!A609)</f>
        <v>609</v>
      </c>
      <c r="B1325">
        <v>47641669</v>
      </c>
      <c r="C1325">
        <v>47640893</v>
      </c>
      <c r="D1325">
        <v>37065248</v>
      </c>
      <c r="E1325">
        <v>1</v>
      </c>
      <c r="F1325">
        <v>1</v>
      </c>
      <c r="G1325">
        <v>1</v>
      </c>
      <c r="H1325">
        <v>1</v>
      </c>
      <c r="I1325" t="s">
        <v>768</v>
      </c>
      <c r="J1325" t="s">
        <v>3</v>
      </c>
      <c r="K1325" t="s">
        <v>769</v>
      </c>
      <c r="L1325">
        <v>1191</v>
      </c>
      <c r="N1325">
        <v>1013</v>
      </c>
      <c r="O1325" t="s">
        <v>770</v>
      </c>
      <c r="P1325" t="s">
        <v>770</v>
      </c>
      <c r="Q1325">
        <v>1</v>
      </c>
      <c r="W1325">
        <v>0</v>
      </c>
      <c r="X1325">
        <v>-400197608</v>
      </c>
      <c r="Y1325">
        <v>4.5626249999999997</v>
      </c>
      <c r="AA1325">
        <v>0</v>
      </c>
      <c r="AB1325">
        <v>0</v>
      </c>
      <c r="AC1325">
        <v>0</v>
      </c>
      <c r="AD1325">
        <v>8.5299999999999994</v>
      </c>
      <c r="AE1325">
        <v>0</v>
      </c>
      <c r="AF1325">
        <v>0</v>
      </c>
      <c r="AG1325">
        <v>0</v>
      </c>
      <c r="AH1325">
        <v>8.5299999999999994</v>
      </c>
      <c r="AI1325">
        <v>1</v>
      </c>
      <c r="AJ1325">
        <v>1</v>
      </c>
      <c r="AK1325">
        <v>1</v>
      </c>
      <c r="AL1325">
        <v>1</v>
      </c>
      <c r="AN1325">
        <v>0</v>
      </c>
      <c r="AO1325">
        <v>1</v>
      </c>
      <c r="AP1325">
        <v>1</v>
      </c>
      <c r="AQ1325">
        <v>0</v>
      </c>
      <c r="AR1325">
        <v>0</v>
      </c>
      <c r="AS1325" t="s">
        <v>3</v>
      </c>
      <c r="AT1325">
        <v>3.45</v>
      </c>
      <c r="AU1325" t="s">
        <v>196</v>
      </c>
      <c r="AV1325">
        <v>1</v>
      </c>
      <c r="AW1325">
        <v>2</v>
      </c>
      <c r="AX1325">
        <v>47640898</v>
      </c>
      <c r="AY1325">
        <v>1</v>
      </c>
      <c r="AZ1325">
        <v>0</v>
      </c>
      <c r="BA1325">
        <v>1313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Y1325*Source!I609</f>
        <v>0.22813125000000001</v>
      </c>
      <c r="CY1325">
        <f>AD1325</f>
        <v>8.5299999999999994</v>
      </c>
      <c r="CZ1325">
        <f>AH1325</f>
        <v>8.5299999999999994</v>
      </c>
      <c r="DA1325">
        <f>AL1325</f>
        <v>1</v>
      </c>
      <c r="DB1325">
        <f>ROUND(((ROUND(AT1325*CZ1325,2)*1.15)*1.15),6)</f>
        <v>38.921174999999998</v>
      </c>
      <c r="DC1325">
        <f>ROUND(((ROUND(AT1325*AG1325,2)*1.15)*1.15),6)</f>
        <v>0</v>
      </c>
    </row>
    <row r="1326" spans="1:107" x14ac:dyDescent="0.2">
      <c r="A1326">
        <f>ROW(Source!A609)</f>
        <v>609</v>
      </c>
      <c r="B1326">
        <v>47641669</v>
      </c>
      <c r="C1326">
        <v>47640893</v>
      </c>
      <c r="D1326">
        <v>37064876</v>
      </c>
      <c r="E1326">
        <v>1</v>
      </c>
      <c r="F1326">
        <v>1</v>
      </c>
      <c r="G1326">
        <v>1</v>
      </c>
      <c r="H1326">
        <v>1</v>
      </c>
      <c r="I1326" t="s">
        <v>771</v>
      </c>
      <c r="J1326" t="s">
        <v>3</v>
      </c>
      <c r="K1326" t="s">
        <v>772</v>
      </c>
      <c r="L1326">
        <v>1191</v>
      </c>
      <c r="N1326">
        <v>1013</v>
      </c>
      <c r="O1326" t="s">
        <v>770</v>
      </c>
      <c r="P1326" t="s">
        <v>770</v>
      </c>
      <c r="Q1326">
        <v>1</v>
      </c>
      <c r="W1326">
        <v>0</v>
      </c>
      <c r="X1326">
        <v>-1417349443</v>
      </c>
      <c r="Y1326">
        <v>0.02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1</v>
      </c>
      <c r="AJ1326">
        <v>1</v>
      </c>
      <c r="AK1326">
        <v>1</v>
      </c>
      <c r="AL1326">
        <v>1</v>
      </c>
      <c r="AN1326">
        <v>0</v>
      </c>
      <c r="AO1326">
        <v>1</v>
      </c>
      <c r="AP1326">
        <v>0</v>
      </c>
      <c r="AQ1326">
        <v>0</v>
      </c>
      <c r="AR1326">
        <v>0</v>
      </c>
      <c r="AS1326" t="s">
        <v>3</v>
      </c>
      <c r="AT1326">
        <v>0.02</v>
      </c>
      <c r="AU1326" t="s">
        <v>3</v>
      </c>
      <c r="AV1326">
        <v>2</v>
      </c>
      <c r="AW1326">
        <v>2</v>
      </c>
      <c r="AX1326">
        <v>47640899</v>
      </c>
      <c r="AY1326">
        <v>1</v>
      </c>
      <c r="AZ1326">
        <v>2048</v>
      </c>
      <c r="BA1326">
        <v>1314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Y1326*Source!I609</f>
        <v>1E-3</v>
      </c>
      <c r="CY1326">
        <f>AD1326</f>
        <v>0</v>
      </c>
      <c r="CZ1326">
        <f>AH1326</f>
        <v>0</v>
      </c>
      <c r="DA1326">
        <f>AL1326</f>
        <v>1</v>
      </c>
      <c r="DB1326">
        <f>ROUND(ROUND(AT1326*CZ1326,2),6)</f>
        <v>0</v>
      </c>
      <c r="DC1326">
        <f>ROUND(ROUND(AT1326*AG1326,2),6)</f>
        <v>0</v>
      </c>
    </row>
    <row r="1327" spans="1:107" x14ac:dyDescent="0.2">
      <c r="A1327">
        <f>ROW(Source!A609)</f>
        <v>609</v>
      </c>
      <c r="B1327">
        <v>47641669</v>
      </c>
      <c r="C1327">
        <v>47640893</v>
      </c>
      <c r="D1327">
        <v>36883554</v>
      </c>
      <c r="E1327">
        <v>1</v>
      </c>
      <c r="F1327">
        <v>1</v>
      </c>
      <c r="G1327">
        <v>1</v>
      </c>
      <c r="H1327">
        <v>2</v>
      </c>
      <c r="I1327" t="s">
        <v>780</v>
      </c>
      <c r="J1327" t="s">
        <v>781</v>
      </c>
      <c r="K1327" t="s">
        <v>782</v>
      </c>
      <c r="L1327">
        <v>1368</v>
      </c>
      <c r="N1327">
        <v>1011</v>
      </c>
      <c r="O1327" t="s">
        <v>776</v>
      </c>
      <c r="P1327" t="s">
        <v>776</v>
      </c>
      <c r="Q1327">
        <v>1</v>
      </c>
      <c r="W1327">
        <v>0</v>
      </c>
      <c r="X1327">
        <v>1372534845</v>
      </c>
      <c r="Y1327">
        <v>2.8749999999999998E-2</v>
      </c>
      <c r="AA1327">
        <v>0</v>
      </c>
      <c r="AB1327">
        <v>65.709999999999994</v>
      </c>
      <c r="AC1327">
        <v>11.6</v>
      </c>
      <c r="AD1327">
        <v>0</v>
      </c>
      <c r="AE1327">
        <v>0</v>
      </c>
      <c r="AF1327">
        <v>65.709999999999994</v>
      </c>
      <c r="AG1327">
        <v>11.6</v>
      </c>
      <c r="AH1327">
        <v>0</v>
      </c>
      <c r="AI1327">
        <v>1</v>
      </c>
      <c r="AJ1327">
        <v>1</v>
      </c>
      <c r="AK1327">
        <v>1</v>
      </c>
      <c r="AL1327">
        <v>1</v>
      </c>
      <c r="AN1327">
        <v>0</v>
      </c>
      <c r="AO1327">
        <v>1</v>
      </c>
      <c r="AP1327">
        <v>1</v>
      </c>
      <c r="AQ1327">
        <v>0</v>
      </c>
      <c r="AR1327">
        <v>0</v>
      </c>
      <c r="AS1327" t="s">
        <v>3</v>
      </c>
      <c r="AT1327">
        <v>0.02</v>
      </c>
      <c r="AU1327" t="s">
        <v>348</v>
      </c>
      <c r="AV1327">
        <v>0</v>
      </c>
      <c r="AW1327">
        <v>2</v>
      </c>
      <c r="AX1327">
        <v>47640900</v>
      </c>
      <c r="AY1327">
        <v>1</v>
      </c>
      <c r="AZ1327">
        <v>0</v>
      </c>
      <c r="BA1327">
        <v>1315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Y1327*Source!I609</f>
        <v>1.4375E-3</v>
      </c>
      <c r="CY1327">
        <f>AB1327</f>
        <v>65.709999999999994</v>
      </c>
      <c r="CZ1327">
        <f>AF1327</f>
        <v>65.709999999999994</v>
      </c>
      <c r="DA1327">
        <f>AJ1327</f>
        <v>1</v>
      </c>
      <c r="DB1327">
        <f>ROUND(((ROUND(AT1327*CZ1327,2)*1.15)*1.25),6)</f>
        <v>1.8831249999999999</v>
      </c>
      <c r="DC1327">
        <f>ROUND(((ROUND(AT1327*AG1327,2)*1.15)*1.25),6)</f>
        <v>0.330625</v>
      </c>
    </row>
    <row r="1328" spans="1:107" x14ac:dyDescent="0.2">
      <c r="A1328">
        <f>ROW(Source!A609)</f>
        <v>609</v>
      </c>
      <c r="B1328">
        <v>47641669</v>
      </c>
      <c r="C1328">
        <v>47640893</v>
      </c>
      <c r="D1328">
        <v>36802302</v>
      </c>
      <c r="E1328">
        <v>1</v>
      </c>
      <c r="F1328">
        <v>1</v>
      </c>
      <c r="G1328">
        <v>1</v>
      </c>
      <c r="H1328">
        <v>3</v>
      </c>
      <c r="I1328" t="s">
        <v>987</v>
      </c>
      <c r="J1328" t="s">
        <v>988</v>
      </c>
      <c r="K1328" t="s">
        <v>989</v>
      </c>
      <c r="L1328">
        <v>1327</v>
      </c>
      <c r="N1328">
        <v>1005</v>
      </c>
      <c r="O1328" t="s">
        <v>399</v>
      </c>
      <c r="P1328" t="s">
        <v>399</v>
      </c>
      <c r="Q1328">
        <v>1</v>
      </c>
      <c r="W1328">
        <v>0</v>
      </c>
      <c r="X1328">
        <v>-543550502</v>
      </c>
      <c r="Y1328">
        <v>122.4</v>
      </c>
      <c r="AA1328">
        <v>12.19</v>
      </c>
      <c r="AB1328">
        <v>0</v>
      </c>
      <c r="AC1328">
        <v>0</v>
      </c>
      <c r="AD1328">
        <v>0</v>
      </c>
      <c r="AE1328">
        <v>12.19</v>
      </c>
      <c r="AF1328">
        <v>0</v>
      </c>
      <c r="AG1328">
        <v>0</v>
      </c>
      <c r="AH1328">
        <v>0</v>
      </c>
      <c r="AI1328">
        <v>1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0</v>
      </c>
      <c r="AQ1328">
        <v>0</v>
      </c>
      <c r="AR1328">
        <v>0</v>
      </c>
      <c r="AS1328" t="s">
        <v>3</v>
      </c>
      <c r="AT1328">
        <v>122.4</v>
      </c>
      <c r="AU1328" t="s">
        <v>3</v>
      </c>
      <c r="AV1328">
        <v>0</v>
      </c>
      <c r="AW1328">
        <v>2</v>
      </c>
      <c r="AX1328">
        <v>47640901</v>
      </c>
      <c r="AY1328">
        <v>1</v>
      </c>
      <c r="AZ1328">
        <v>0</v>
      </c>
      <c r="BA1328">
        <v>1316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Y1328*Source!I609</f>
        <v>6.120000000000001</v>
      </c>
      <c r="CY1328">
        <f>AA1328</f>
        <v>12.19</v>
      </c>
      <c r="CZ1328">
        <f>AE1328</f>
        <v>12.19</v>
      </c>
      <c r="DA1328">
        <f>AI1328</f>
        <v>1</v>
      </c>
      <c r="DB1328">
        <f>ROUND(ROUND(AT1328*CZ1328,2),6)</f>
        <v>1492.06</v>
      </c>
      <c r="DC1328">
        <f>ROUND(ROUND(AT1328*AG1328,2),6)</f>
        <v>0</v>
      </c>
    </row>
    <row r="1329" spans="1:107" x14ac:dyDescent="0.2">
      <c r="A1329">
        <f>ROW(Source!A610)</f>
        <v>610</v>
      </c>
      <c r="B1329">
        <v>47636896</v>
      </c>
      <c r="C1329">
        <v>47640902</v>
      </c>
      <c r="D1329">
        <v>37065248</v>
      </c>
      <c r="E1329">
        <v>1</v>
      </c>
      <c r="F1329">
        <v>1</v>
      </c>
      <c r="G1329">
        <v>1</v>
      </c>
      <c r="H1329">
        <v>1</v>
      </c>
      <c r="I1329" t="s">
        <v>768</v>
      </c>
      <c r="J1329" t="s">
        <v>3</v>
      </c>
      <c r="K1329" t="s">
        <v>769</v>
      </c>
      <c r="L1329">
        <v>1191</v>
      </c>
      <c r="N1329">
        <v>1013</v>
      </c>
      <c r="O1329" t="s">
        <v>770</v>
      </c>
      <c r="P1329" t="s">
        <v>770</v>
      </c>
      <c r="Q1329">
        <v>1</v>
      </c>
      <c r="W1329">
        <v>0</v>
      </c>
      <c r="X1329">
        <v>-400197608</v>
      </c>
      <c r="Y1329">
        <v>291.82284999999996</v>
      </c>
      <c r="AA1329">
        <v>0</v>
      </c>
      <c r="AB1329">
        <v>0</v>
      </c>
      <c r="AC1329">
        <v>0</v>
      </c>
      <c r="AD1329">
        <v>8.5299999999999994</v>
      </c>
      <c r="AE1329">
        <v>0</v>
      </c>
      <c r="AF1329">
        <v>0</v>
      </c>
      <c r="AG1329">
        <v>0</v>
      </c>
      <c r="AH1329">
        <v>8.5299999999999994</v>
      </c>
      <c r="AI1329">
        <v>1</v>
      </c>
      <c r="AJ1329">
        <v>1</v>
      </c>
      <c r="AK1329">
        <v>1</v>
      </c>
      <c r="AL1329">
        <v>1</v>
      </c>
      <c r="AN1329">
        <v>0</v>
      </c>
      <c r="AO1329">
        <v>1</v>
      </c>
      <c r="AP1329">
        <v>1</v>
      </c>
      <c r="AQ1329">
        <v>0</v>
      </c>
      <c r="AR1329">
        <v>0</v>
      </c>
      <c r="AS1329" t="s">
        <v>3</v>
      </c>
      <c r="AT1329">
        <v>220.66</v>
      </c>
      <c r="AU1329" t="s">
        <v>196</v>
      </c>
      <c r="AV1329">
        <v>1</v>
      </c>
      <c r="AW1329">
        <v>2</v>
      </c>
      <c r="AX1329">
        <v>47640922</v>
      </c>
      <c r="AY1329">
        <v>1</v>
      </c>
      <c r="AZ1329">
        <v>0</v>
      </c>
      <c r="BA1329">
        <v>1317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Y1329*Source!I610</f>
        <v>2.9182284999999997</v>
      </c>
      <c r="CY1329">
        <f>AD1329</f>
        <v>8.5299999999999994</v>
      </c>
      <c r="CZ1329">
        <f>AH1329</f>
        <v>8.5299999999999994</v>
      </c>
      <c r="DA1329">
        <f>AL1329</f>
        <v>1</v>
      </c>
      <c r="DB1329">
        <f>ROUND(((ROUND(AT1329*CZ1329,2)*1.15)*1.15),6)</f>
        <v>2489.2491749999999</v>
      </c>
      <c r="DC1329">
        <f>ROUND(((ROUND(AT1329*AG1329,2)*1.15)*1.15),6)</f>
        <v>0</v>
      </c>
    </row>
    <row r="1330" spans="1:107" x14ac:dyDescent="0.2">
      <c r="A1330">
        <f>ROW(Source!A610)</f>
        <v>610</v>
      </c>
      <c r="B1330">
        <v>47636896</v>
      </c>
      <c r="C1330">
        <v>47640902</v>
      </c>
      <c r="D1330">
        <v>37064876</v>
      </c>
      <c r="E1330">
        <v>1</v>
      </c>
      <c r="F1330">
        <v>1</v>
      </c>
      <c r="G1330">
        <v>1</v>
      </c>
      <c r="H1330">
        <v>1</v>
      </c>
      <c r="I1330" t="s">
        <v>771</v>
      </c>
      <c r="J1330" t="s">
        <v>3</v>
      </c>
      <c r="K1330" t="s">
        <v>772</v>
      </c>
      <c r="L1330">
        <v>1191</v>
      </c>
      <c r="N1330">
        <v>1013</v>
      </c>
      <c r="O1330" t="s">
        <v>770</v>
      </c>
      <c r="P1330" t="s">
        <v>770</v>
      </c>
      <c r="Q1330">
        <v>1</v>
      </c>
      <c r="W1330">
        <v>0</v>
      </c>
      <c r="X1330">
        <v>-1417349443</v>
      </c>
      <c r="Y1330">
        <v>28.78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1</v>
      </c>
      <c r="AJ1330">
        <v>1</v>
      </c>
      <c r="AK1330">
        <v>1</v>
      </c>
      <c r="AL1330">
        <v>1</v>
      </c>
      <c r="AN1330">
        <v>0</v>
      </c>
      <c r="AO1330">
        <v>1</v>
      </c>
      <c r="AP1330">
        <v>0</v>
      </c>
      <c r="AQ1330">
        <v>0</v>
      </c>
      <c r="AR1330">
        <v>0</v>
      </c>
      <c r="AS1330" t="s">
        <v>3</v>
      </c>
      <c r="AT1330">
        <v>28.78</v>
      </c>
      <c r="AU1330" t="s">
        <v>3</v>
      </c>
      <c r="AV1330">
        <v>2</v>
      </c>
      <c r="AW1330">
        <v>2</v>
      </c>
      <c r="AX1330">
        <v>47640923</v>
      </c>
      <c r="AY1330">
        <v>1</v>
      </c>
      <c r="AZ1330">
        <v>2048</v>
      </c>
      <c r="BA1330">
        <v>1318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Y1330*Source!I610</f>
        <v>0.2878</v>
      </c>
      <c r="CY1330">
        <f>AD1330</f>
        <v>0</v>
      </c>
      <c r="CZ1330">
        <f>AH1330</f>
        <v>0</v>
      </c>
      <c r="DA1330">
        <f>AL1330</f>
        <v>1</v>
      </c>
      <c r="DB1330">
        <f>ROUND(ROUND(AT1330*CZ1330,2),6)</f>
        <v>0</v>
      </c>
      <c r="DC1330">
        <f>ROUND(ROUND(AT1330*AG1330,2),6)</f>
        <v>0</v>
      </c>
    </row>
    <row r="1331" spans="1:107" x14ac:dyDescent="0.2">
      <c r="A1331">
        <f>ROW(Source!A610)</f>
        <v>610</v>
      </c>
      <c r="B1331">
        <v>47636896</v>
      </c>
      <c r="C1331">
        <v>47640902</v>
      </c>
      <c r="D1331">
        <v>36882057</v>
      </c>
      <c r="E1331">
        <v>1</v>
      </c>
      <c r="F1331">
        <v>1</v>
      </c>
      <c r="G1331">
        <v>1</v>
      </c>
      <c r="H1331">
        <v>2</v>
      </c>
      <c r="I1331" t="s">
        <v>825</v>
      </c>
      <c r="J1331" t="s">
        <v>826</v>
      </c>
      <c r="K1331" t="s">
        <v>827</v>
      </c>
      <c r="L1331">
        <v>1368</v>
      </c>
      <c r="N1331">
        <v>1011</v>
      </c>
      <c r="O1331" t="s">
        <v>776</v>
      </c>
      <c r="P1331" t="s">
        <v>776</v>
      </c>
      <c r="Q1331">
        <v>1</v>
      </c>
      <c r="W1331">
        <v>0</v>
      </c>
      <c r="X1331">
        <v>-1460065968</v>
      </c>
      <c r="Y1331">
        <v>37.46125</v>
      </c>
      <c r="AA1331">
        <v>0</v>
      </c>
      <c r="AB1331">
        <v>86.4</v>
      </c>
      <c r="AC1331">
        <v>13.5</v>
      </c>
      <c r="AD1331">
        <v>0</v>
      </c>
      <c r="AE1331">
        <v>0</v>
      </c>
      <c r="AF1331">
        <v>86.4</v>
      </c>
      <c r="AG1331">
        <v>13.5</v>
      </c>
      <c r="AH1331">
        <v>0</v>
      </c>
      <c r="AI1331">
        <v>1</v>
      </c>
      <c r="AJ1331">
        <v>1</v>
      </c>
      <c r="AK1331">
        <v>1</v>
      </c>
      <c r="AL1331">
        <v>1</v>
      </c>
      <c r="AN1331">
        <v>0</v>
      </c>
      <c r="AO1331">
        <v>1</v>
      </c>
      <c r="AP1331">
        <v>1</v>
      </c>
      <c r="AQ1331">
        <v>0</v>
      </c>
      <c r="AR1331">
        <v>0</v>
      </c>
      <c r="AS1331" t="s">
        <v>3</v>
      </c>
      <c r="AT1331">
        <v>26.06</v>
      </c>
      <c r="AU1331" t="s">
        <v>348</v>
      </c>
      <c r="AV1331">
        <v>0</v>
      </c>
      <c r="AW1331">
        <v>2</v>
      </c>
      <c r="AX1331">
        <v>47640924</v>
      </c>
      <c r="AY1331">
        <v>1</v>
      </c>
      <c r="AZ1331">
        <v>0</v>
      </c>
      <c r="BA1331">
        <v>1319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Y1331*Source!I610</f>
        <v>0.37461250000000001</v>
      </c>
      <c r="CY1331">
        <f t="shared" ref="CY1331:CY1336" si="256">AB1331</f>
        <v>86.4</v>
      </c>
      <c r="CZ1331">
        <f t="shared" ref="CZ1331:CZ1336" si="257">AF1331</f>
        <v>86.4</v>
      </c>
      <c r="DA1331">
        <f t="shared" ref="DA1331:DA1336" si="258">AJ1331</f>
        <v>1</v>
      </c>
      <c r="DB1331">
        <f t="shared" ref="DB1331:DB1336" si="259">ROUND(((ROUND(AT1331*CZ1331,2)*1.15)*1.25),6)</f>
        <v>3236.6462499999998</v>
      </c>
      <c r="DC1331">
        <f t="shared" ref="DC1331:DC1336" si="260">ROUND(((ROUND(AT1331*AG1331,2)*1.15)*1.25),6)</f>
        <v>505.72687500000001</v>
      </c>
    </row>
    <row r="1332" spans="1:107" x14ac:dyDescent="0.2">
      <c r="A1332">
        <f>ROW(Source!A610)</f>
        <v>610</v>
      </c>
      <c r="B1332">
        <v>47636896</v>
      </c>
      <c r="C1332">
        <v>47640902</v>
      </c>
      <c r="D1332">
        <v>36882159</v>
      </c>
      <c r="E1332">
        <v>1</v>
      </c>
      <c r="F1332">
        <v>1</v>
      </c>
      <c r="G1332">
        <v>1</v>
      </c>
      <c r="H1332">
        <v>2</v>
      </c>
      <c r="I1332" t="s">
        <v>773</v>
      </c>
      <c r="J1332" t="s">
        <v>774</v>
      </c>
      <c r="K1332" t="s">
        <v>775</v>
      </c>
      <c r="L1332">
        <v>1368</v>
      </c>
      <c r="N1332">
        <v>1011</v>
      </c>
      <c r="O1332" t="s">
        <v>776</v>
      </c>
      <c r="P1332" t="s">
        <v>776</v>
      </c>
      <c r="Q1332">
        <v>1</v>
      </c>
      <c r="W1332">
        <v>0</v>
      </c>
      <c r="X1332">
        <v>-1718674368</v>
      </c>
      <c r="Y1332">
        <v>1.4087499999999999</v>
      </c>
      <c r="AA1332">
        <v>0</v>
      </c>
      <c r="AB1332">
        <v>111.99</v>
      </c>
      <c r="AC1332">
        <v>13.5</v>
      </c>
      <c r="AD1332">
        <v>0</v>
      </c>
      <c r="AE1332">
        <v>0</v>
      </c>
      <c r="AF1332">
        <v>111.99</v>
      </c>
      <c r="AG1332">
        <v>13.5</v>
      </c>
      <c r="AH1332">
        <v>0</v>
      </c>
      <c r="AI1332">
        <v>1</v>
      </c>
      <c r="AJ1332">
        <v>1</v>
      </c>
      <c r="AK1332">
        <v>1</v>
      </c>
      <c r="AL1332">
        <v>1</v>
      </c>
      <c r="AN1332">
        <v>0</v>
      </c>
      <c r="AO1332">
        <v>1</v>
      </c>
      <c r="AP1332">
        <v>1</v>
      </c>
      <c r="AQ1332">
        <v>0</v>
      </c>
      <c r="AR1332">
        <v>0</v>
      </c>
      <c r="AS1332" t="s">
        <v>3</v>
      </c>
      <c r="AT1332">
        <v>0.98</v>
      </c>
      <c r="AU1332" t="s">
        <v>348</v>
      </c>
      <c r="AV1332">
        <v>0</v>
      </c>
      <c r="AW1332">
        <v>2</v>
      </c>
      <c r="AX1332">
        <v>47640925</v>
      </c>
      <c r="AY1332">
        <v>1</v>
      </c>
      <c r="AZ1332">
        <v>0</v>
      </c>
      <c r="BA1332">
        <v>1320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Y1332*Source!I610</f>
        <v>1.4087499999999999E-2</v>
      </c>
      <c r="CY1332">
        <f t="shared" si="256"/>
        <v>111.99</v>
      </c>
      <c r="CZ1332">
        <f t="shared" si="257"/>
        <v>111.99</v>
      </c>
      <c r="DA1332">
        <f t="shared" si="258"/>
        <v>1</v>
      </c>
      <c r="DB1332">
        <f t="shared" si="259"/>
        <v>157.765625</v>
      </c>
      <c r="DC1332">
        <f t="shared" si="260"/>
        <v>19.018125000000001</v>
      </c>
    </row>
    <row r="1333" spans="1:107" x14ac:dyDescent="0.2">
      <c r="A1333">
        <f>ROW(Source!A610)</f>
        <v>610</v>
      </c>
      <c r="B1333">
        <v>47636896</v>
      </c>
      <c r="C1333">
        <v>47640902</v>
      </c>
      <c r="D1333">
        <v>36882383</v>
      </c>
      <c r="E1333">
        <v>1</v>
      </c>
      <c r="F1333">
        <v>1</v>
      </c>
      <c r="G1333">
        <v>1</v>
      </c>
      <c r="H1333">
        <v>2</v>
      </c>
      <c r="I1333" t="s">
        <v>944</v>
      </c>
      <c r="J1333" t="s">
        <v>945</v>
      </c>
      <c r="K1333" t="s">
        <v>946</v>
      </c>
      <c r="L1333">
        <v>1368</v>
      </c>
      <c r="N1333">
        <v>1011</v>
      </c>
      <c r="O1333" t="s">
        <v>776</v>
      </c>
      <c r="P1333" t="s">
        <v>776</v>
      </c>
      <c r="Q1333">
        <v>1</v>
      </c>
      <c r="W1333">
        <v>0</v>
      </c>
      <c r="X1333">
        <v>-665367104</v>
      </c>
      <c r="Y1333">
        <v>0.388125</v>
      </c>
      <c r="AA1333">
        <v>0</v>
      </c>
      <c r="AB1333">
        <v>89.99</v>
      </c>
      <c r="AC1333">
        <v>10.06</v>
      </c>
      <c r="AD1333">
        <v>0</v>
      </c>
      <c r="AE1333">
        <v>0</v>
      </c>
      <c r="AF1333">
        <v>89.99</v>
      </c>
      <c r="AG1333">
        <v>10.06</v>
      </c>
      <c r="AH1333">
        <v>0</v>
      </c>
      <c r="AI1333">
        <v>1</v>
      </c>
      <c r="AJ1333">
        <v>1</v>
      </c>
      <c r="AK1333">
        <v>1</v>
      </c>
      <c r="AL1333">
        <v>1</v>
      </c>
      <c r="AN1333">
        <v>0</v>
      </c>
      <c r="AO1333">
        <v>1</v>
      </c>
      <c r="AP1333">
        <v>1</v>
      </c>
      <c r="AQ1333">
        <v>0</v>
      </c>
      <c r="AR1333">
        <v>0</v>
      </c>
      <c r="AS1333" t="s">
        <v>3</v>
      </c>
      <c r="AT1333">
        <v>0.27</v>
      </c>
      <c r="AU1333" t="s">
        <v>348</v>
      </c>
      <c r="AV1333">
        <v>0</v>
      </c>
      <c r="AW1333">
        <v>2</v>
      </c>
      <c r="AX1333">
        <v>47640926</v>
      </c>
      <c r="AY1333">
        <v>1</v>
      </c>
      <c r="AZ1333">
        <v>0</v>
      </c>
      <c r="BA1333">
        <v>1321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Y1333*Source!I610</f>
        <v>3.8812500000000002E-3</v>
      </c>
      <c r="CY1333">
        <f t="shared" si="256"/>
        <v>89.99</v>
      </c>
      <c r="CZ1333">
        <f t="shared" si="257"/>
        <v>89.99</v>
      </c>
      <c r="DA1333">
        <f t="shared" si="258"/>
        <v>1</v>
      </c>
      <c r="DB1333">
        <f t="shared" si="259"/>
        <v>34.931249999999999</v>
      </c>
      <c r="DC1333">
        <f t="shared" si="260"/>
        <v>3.91</v>
      </c>
    </row>
    <row r="1334" spans="1:107" x14ac:dyDescent="0.2">
      <c r="A1334">
        <f>ROW(Source!A610)</f>
        <v>610</v>
      </c>
      <c r="B1334">
        <v>47636896</v>
      </c>
      <c r="C1334">
        <v>47640902</v>
      </c>
      <c r="D1334">
        <v>36882567</v>
      </c>
      <c r="E1334">
        <v>1</v>
      </c>
      <c r="F1334">
        <v>1</v>
      </c>
      <c r="G1334">
        <v>1</v>
      </c>
      <c r="H1334">
        <v>2</v>
      </c>
      <c r="I1334" t="s">
        <v>969</v>
      </c>
      <c r="J1334" t="s">
        <v>970</v>
      </c>
      <c r="K1334" t="s">
        <v>971</v>
      </c>
      <c r="L1334">
        <v>1368</v>
      </c>
      <c r="N1334">
        <v>1011</v>
      </c>
      <c r="O1334" t="s">
        <v>776</v>
      </c>
      <c r="P1334" t="s">
        <v>776</v>
      </c>
      <c r="Q1334">
        <v>1</v>
      </c>
      <c r="W1334">
        <v>0</v>
      </c>
      <c r="X1334">
        <v>2014125784</v>
      </c>
      <c r="Y1334">
        <v>15.395624999999999</v>
      </c>
      <c r="AA1334">
        <v>0</v>
      </c>
      <c r="AB1334">
        <v>1.9</v>
      </c>
      <c r="AC1334">
        <v>0</v>
      </c>
      <c r="AD1334">
        <v>0</v>
      </c>
      <c r="AE1334">
        <v>0</v>
      </c>
      <c r="AF1334">
        <v>1.9</v>
      </c>
      <c r="AG1334">
        <v>0</v>
      </c>
      <c r="AH1334">
        <v>0</v>
      </c>
      <c r="AI1334">
        <v>1</v>
      </c>
      <c r="AJ1334">
        <v>1</v>
      </c>
      <c r="AK1334">
        <v>1</v>
      </c>
      <c r="AL1334">
        <v>1</v>
      </c>
      <c r="AN1334">
        <v>0</v>
      </c>
      <c r="AO1334">
        <v>1</v>
      </c>
      <c r="AP1334">
        <v>1</v>
      </c>
      <c r="AQ1334">
        <v>0</v>
      </c>
      <c r="AR1334">
        <v>0</v>
      </c>
      <c r="AS1334" t="s">
        <v>3</v>
      </c>
      <c r="AT1334">
        <v>10.71</v>
      </c>
      <c r="AU1334" t="s">
        <v>348</v>
      </c>
      <c r="AV1334">
        <v>0</v>
      </c>
      <c r="AW1334">
        <v>2</v>
      </c>
      <c r="AX1334">
        <v>47640927</v>
      </c>
      <c r="AY1334">
        <v>1</v>
      </c>
      <c r="AZ1334">
        <v>0</v>
      </c>
      <c r="BA1334">
        <v>1322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Y1334*Source!I610</f>
        <v>0.15395624999999999</v>
      </c>
      <c r="CY1334">
        <f t="shared" si="256"/>
        <v>1.9</v>
      </c>
      <c r="CZ1334">
        <f t="shared" si="257"/>
        <v>1.9</v>
      </c>
      <c r="DA1334">
        <f t="shared" si="258"/>
        <v>1</v>
      </c>
      <c r="DB1334">
        <f t="shared" si="259"/>
        <v>29.253125000000001</v>
      </c>
      <c r="DC1334">
        <f t="shared" si="260"/>
        <v>0</v>
      </c>
    </row>
    <row r="1335" spans="1:107" x14ac:dyDescent="0.2">
      <c r="A1335">
        <f>ROW(Source!A610)</f>
        <v>610</v>
      </c>
      <c r="B1335">
        <v>47636896</v>
      </c>
      <c r="C1335">
        <v>47640902</v>
      </c>
      <c r="D1335">
        <v>36883554</v>
      </c>
      <c r="E1335">
        <v>1</v>
      </c>
      <c r="F1335">
        <v>1</v>
      </c>
      <c r="G1335">
        <v>1</v>
      </c>
      <c r="H1335">
        <v>2</v>
      </c>
      <c r="I1335" t="s">
        <v>780</v>
      </c>
      <c r="J1335" t="s">
        <v>781</v>
      </c>
      <c r="K1335" t="s">
        <v>782</v>
      </c>
      <c r="L1335">
        <v>1368</v>
      </c>
      <c r="N1335">
        <v>1011</v>
      </c>
      <c r="O1335" t="s">
        <v>776</v>
      </c>
      <c r="P1335" t="s">
        <v>776</v>
      </c>
      <c r="Q1335">
        <v>1</v>
      </c>
      <c r="W1335">
        <v>0</v>
      </c>
      <c r="X1335">
        <v>1372534845</v>
      </c>
      <c r="Y1335">
        <v>2.1131249999999997</v>
      </c>
      <c r="AA1335">
        <v>0</v>
      </c>
      <c r="AB1335">
        <v>65.709999999999994</v>
      </c>
      <c r="AC1335">
        <v>11.6</v>
      </c>
      <c r="AD1335">
        <v>0</v>
      </c>
      <c r="AE1335">
        <v>0</v>
      </c>
      <c r="AF1335">
        <v>65.709999999999994</v>
      </c>
      <c r="AG1335">
        <v>11.6</v>
      </c>
      <c r="AH1335">
        <v>0</v>
      </c>
      <c r="AI1335">
        <v>1</v>
      </c>
      <c r="AJ1335">
        <v>1</v>
      </c>
      <c r="AK1335">
        <v>1</v>
      </c>
      <c r="AL1335">
        <v>1</v>
      </c>
      <c r="AN1335">
        <v>0</v>
      </c>
      <c r="AO1335">
        <v>1</v>
      </c>
      <c r="AP1335">
        <v>1</v>
      </c>
      <c r="AQ1335">
        <v>0</v>
      </c>
      <c r="AR1335">
        <v>0</v>
      </c>
      <c r="AS1335" t="s">
        <v>3</v>
      </c>
      <c r="AT1335">
        <v>1.47</v>
      </c>
      <c r="AU1335" t="s">
        <v>348</v>
      </c>
      <c r="AV1335">
        <v>0</v>
      </c>
      <c r="AW1335">
        <v>2</v>
      </c>
      <c r="AX1335">
        <v>47640928</v>
      </c>
      <c r="AY1335">
        <v>1</v>
      </c>
      <c r="AZ1335">
        <v>0</v>
      </c>
      <c r="BA1335">
        <v>1323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Y1335*Source!I610</f>
        <v>2.1131249999999997E-2</v>
      </c>
      <c r="CY1335">
        <f t="shared" si="256"/>
        <v>65.709999999999994</v>
      </c>
      <c r="CZ1335">
        <f t="shared" si="257"/>
        <v>65.709999999999994</v>
      </c>
      <c r="DA1335">
        <f t="shared" si="258"/>
        <v>1</v>
      </c>
      <c r="DB1335">
        <f t="shared" si="259"/>
        <v>138.84812500000001</v>
      </c>
      <c r="DC1335">
        <f t="shared" si="260"/>
        <v>24.509374999999999</v>
      </c>
    </row>
    <row r="1336" spans="1:107" x14ac:dyDescent="0.2">
      <c r="A1336">
        <f>ROW(Source!A610)</f>
        <v>610</v>
      </c>
      <c r="B1336">
        <v>47636896</v>
      </c>
      <c r="C1336">
        <v>47640902</v>
      </c>
      <c r="D1336">
        <v>36883858</v>
      </c>
      <c r="E1336">
        <v>1</v>
      </c>
      <c r="F1336">
        <v>1</v>
      </c>
      <c r="G1336">
        <v>1</v>
      </c>
      <c r="H1336">
        <v>2</v>
      </c>
      <c r="I1336" t="s">
        <v>828</v>
      </c>
      <c r="J1336" t="s">
        <v>829</v>
      </c>
      <c r="K1336" t="s">
        <v>830</v>
      </c>
      <c r="L1336">
        <v>1368</v>
      </c>
      <c r="N1336">
        <v>1011</v>
      </c>
      <c r="O1336" t="s">
        <v>776</v>
      </c>
      <c r="P1336" t="s">
        <v>776</v>
      </c>
      <c r="Q1336">
        <v>1</v>
      </c>
      <c r="W1336">
        <v>0</v>
      </c>
      <c r="X1336">
        <v>-353815937</v>
      </c>
      <c r="Y1336">
        <v>6.1812499999999995</v>
      </c>
      <c r="AA1336">
        <v>0</v>
      </c>
      <c r="AB1336">
        <v>8.1</v>
      </c>
      <c r="AC1336">
        <v>0</v>
      </c>
      <c r="AD1336">
        <v>0</v>
      </c>
      <c r="AE1336">
        <v>0</v>
      </c>
      <c r="AF1336">
        <v>8.1</v>
      </c>
      <c r="AG1336">
        <v>0</v>
      </c>
      <c r="AH1336">
        <v>0</v>
      </c>
      <c r="AI1336">
        <v>1</v>
      </c>
      <c r="AJ1336">
        <v>1</v>
      </c>
      <c r="AK1336">
        <v>1</v>
      </c>
      <c r="AL1336">
        <v>1</v>
      </c>
      <c r="AN1336">
        <v>0</v>
      </c>
      <c r="AO1336">
        <v>1</v>
      </c>
      <c r="AP1336">
        <v>1</v>
      </c>
      <c r="AQ1336">
        <v>0</v>
      </c>
      <c r="AR1336">
        <v>0</v>
      </c>
      <c r="AS1336" t="s">
        <v>3</v>
      </c>
      <c r="AT1336">
        <v>4.3</v>
      </c>
      <c r="AU1336" t="s">
        <v>348</v>
      </c>
      <c r="AV1336">
        <v>0</v>
      </c>
      <c r="AW1336">
        <v>2</v>
      </c>
      <c r="AX1336">
        <v>47640929</v>
      </c>
      <c r="AY1336">
        <v>1</v>
      </c>
      <c r="AZ1336">
        <v>0</v>
      </c>
      <c r="BA1336">
        <v>1324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Y1336*Source!I610</f>
        <v>6.1812499999999999E-2</v>
      </c>
      <c r="CY1336">
        <f t="shared" si="256"/>
        <v>8.1</v>
      </c>
      <c r="CZ1336">
        <f t="shared" si="257"/>
        <v>8.1</v>
      </c>
      <c r="DA1336">
        <f t="shared" si="258"/>
        <v>1</v>
      </c>
      <c r="DB1336">
        <f t="shared" si="259"/>
        <v>50.068125000000002</v>
      </c>
      <c r="DC1336">
        <f t="shared" si="260"/>
        <v>0</v>
      </c>
    </row>
    <row r="1337" spans="1:107" x14ac:dyDescent="0.2">
      <c r="A1337">
        <f>ROW(Source!A610)</f>
        <v>610</v>
      </c>
      <c r="B1337">
        <v>47636896</v>
      </c>
      <c r="C1337">
        <v>47640902</v>
      </c>
      <c r="D1337">
        <v>36801792</v>
      </c>
      <c r="E1337">
        <v>1</v>
      </c>
      <c r="F1337">
        <v>1</v>
      </c>
      <c r="G1337">
        <v>1</v>
      </c>
      <c r="H1337">
        <v>3</v>
      </c>
      <c r="I1337" t="s">
        <v>981</v>
      </c>
      <c r="J1337" t="s">
        <v>982</v>
      </c>
      <c r="K1337" t="s">
        <v>983</v>
      </c>
      <c r="L1337">
        <v>1339</v>
      </c>
      <c r="N1337">
        <v>1007</v>
      </c>
      <c r="O1337" t="s">
        <v>50</v>
      </c>
      <c r="P1337" t="s">
        <v>50</v>
      </c>
      <c r="Q1337">
        <v>1</v>
      </c>
      <c r="W1337">
        <v>0</v>
      </c>
      <c r="X1337">
        <v>-1660354250</v>
      </c>
      <c r="Y1337">
        <v>0.73</v>
      </c>
      <c r="AA1337">
        <v>2.44</v>
      </c>
      <c r="AB1337">
        <v>0</v>
      </c>
      <c r="AC1337">
        <v>0</v>
      </c>
      <c r="AD1337">
        <v>0</v>
      </c>
      <c r="AE1337">
        <v>2.44</v>
      </c>
      <c r="AF1337">
        <v>0</v>
      </c>
      <c r="AG1337">
        <v>0</v>
      </c>
      <c r="AH1337">
        <v>0</v>
      </c>
      <c r="AI1337">
        <v>1</v>
      </c>
      <c r="AJ1337">
        <v>1</v>
      </c>
      <c r="AK1337">
        <v>1</v>
      </c>
      <c r="AL1337">
        <v>1</v>
      </c>
      <c r="AN1337">
        <v>0</v>
      </c>
      <c r="AO1337">
        <v>1</v>
      </c>
      <c r="AP1337">
        <v>0</v>
      </c>
      <c r="AQ1337">
        <v>0</v>
      </c>
      <c r="AR1337">
        <v>0</v>
      </c>
      <c r="AS1337" t="s">
        <v>3</v>
      </c>
      <c r="AT1337">
        <v>0.73</v>
      </c>
      <c r="AU1337" t="s">
        <v>3</v>
      </c>
      <c r="AV1337">
        <v>0</v>
      </c>
      <c r="AW1337">
        <v>2</v>
      </c>
      <c r="AX1337">
        <v>47640930</v>
      </c>
      <c r="AY1337">
        <v>1</v>
      </c>
      <c r="AZ1337">
        <v>0</v>
      </c>
      <c r="BA1337">
        <v>1325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Y1337*Source!I610</f>
        <v>7.3000000000000001E-3</v>
      </c>
      <c r="CY1337">
        <f t="shared" ref="CY1337:CY1347" si="261">AA1337</f>
        <v>2.44</v>
      </c>
      <c r="CZ1337">
        <f t="shared" ref="CZ1337:CZ1347" si="262">AE1337</f>
        <v>2.44</v>
      </c>
      <c r="DA1337">
        <f t="shared" ref="DA1337:DA1347" si="263">AI1337</f>
        <v>1</v>
      </c>
      <c r="DB1337">
        <f t="shared" ref="DB1337:DB1347" si="264">ROUND(ROUND(AT1337*CZ1337,2),6)</f>
        <v>1.78</v>
      </c>
      <c r="DC1337">
        <f t="shared" ref="DC1337:DC1347" si="265">ROUND(ROUND(AT1337*AG1337,2),6)</f>
        <v>0</v>
      </c>
    </row>
    <row r="1338" spans="1:107" x14ac:dyDescent="0.2">
      <c r="A1338">
        <f>ROW(Source!A610)</f>
        <v>610</v>
      </c>
      <c r="B1338">
        <v>47636896</v>
      </c>
      <c r="C1338">
        <v>47640902</v>
      </c>
      <c r="D1338">
        <v>36802304</v>
      </c>
      <c r="E1338">
        <v>1</v>
      </c>
      <c r="F1338">
        <v>1</v>
      </c>
      <c r="G1338">
        <v>1</v>
      </c>
      <c r="H1338">
        <v>3</v>
      </c>
      <c r="I1338" t="s">
        <v>984</v>
      </c>
      <c r="J1338" t="s">
        <v>985</v>
      </c>
      <c r="K1338" t="s">
        <v>986</v>
      </c>
      <c r="L1338">
        <v>1327</v>
      </c>
      <c r="N1338">
        <v>1005</v>
      </c>
      <c r="O1338" t="s">
        <v>399</v>
      </c>
      <c r="P1338" t="s">
        <v>399</v>
      </c>
      <c r="Q1338">
        <v>1</v>
      </c>
      <c r="W1338">
        <v>0</v>
      </c>
      <c r="X1338">
        <v>440019653</v>
      </c>
      <c r="Y1338">
        <v>30</v>
      </c>
      <c r="AA1338">
        <v>3.62</v>
      </c>
      <c r="AB1338">
        <v>0</v>
      </c>
      <c r="AC1338">
        <v>0</v>
      </c>
      <c r="AD1338">
        <v>0</v>
      </c>
      <c r="AE1338">
        <v>3.62</v>
      </c>
      <c r="AF1338">
        <v>0</v>
      </c>
      <c r="AG1338">
        <v>0</v>
      </c>
      <c r="AH1338">
        <v>0</v>
      </c>
      <c r="AI1338">
        <v>1</v>
      </c>
      <c r="AJ1338">
        <v>1</v>
      </c>
      <c r="AK1338">
        <v>1</v>
      </c>
      <c r="AL1338">
        <v>1</v>
      </c>
      <c r="AN1338">
        <v>0</v>
      </c>
      <c r="AO1338">
        <v>1</v>
      </c>
      <c r="AP1338">
        <v>0</v>
      </c>
      <c r="AQ1338">
        <v>0</v>
      </c>
      <c r="AR1338">
        <v>0</v>
      </c>
      <c r="AS1338" t="s">
        <v>3</v>
      </c>
      <c r="AT1338">
        <v>30</v>
      </c>
      <c r="AU1338" t="s">
        <v>3</v>
      </c>
      <c r="AV1338">
        <v>0</v>
      </c>
      <c r="AW1338">
        <v>2</v>
      </c>
      <c r="AX1338">
        <v>47640931</v>
      </c>
      <c r="AY1338">
        <v>1</v>
      </c>
      <c r="AZ1338">
        <v>0</v>
      </c>
      <c r="BA1338">
        <v>1326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Y1338*Source!I610</f>
        <v>0.3</v>
      </c>
      <c r="CY1338">
        <f t="shared" si="261"/>
        <v>3.62</v>
      </c>
      <c r="CZ1338">
        <f t="shared" si="262"/>
        <v>3.62</v>
      </c>
      <c r="DA1338">
        <f t="shared" si="263"/>
        <v>1</v>
      </c>
      <c r="DB1338">
        <f t="shared" si="264"/>
        <v>108.6</v>
      </c>
      <c r="DC1338">
        <f t="shared" si="265"/>
        <v>0</v>
      </c>
    </row>
    <row r="1339" spans="1:107" x14ac:dyDescent="0.2">
      <c r="A1339">
        <f>ROW(Source!A610)</f>
        <v>610</v>
      </c>
      <c r="B1339">
        <v>47636896</v>
      </c>
      <c r="C1339">
        <v>47640902</v>
      </c>
      <c r="D1339">
        <v>36803256</v>
      </c>
      <c r="E1339">
        <v>1</v>
      </c>
      <c r="F1339">
        <v>1</v>
      </c>
      <c r="G1339">
        <v>1</v>
      </c>
      <c r="H1339">
        <v>3</v>
      </c>
      <c r="I1339" t="s">
        <v>990</v>
      </c>
      <c r="J1339" t="s">
        <v>991</v>
      </c>
      <c r="K1339" t="s">
        <v>992</v>
      </c>
      <c r="L1339">
        <v>1348</v>
      </c>
      <c r="N1339">
        <v>1009</v>
      </c>
      <c r="O1339" t="s">
        <v>19</v>
      </c>
      <c r="P1339" t="s">
        <v>19</v>
      </c>
      <c r="Q1339">
        <v>1000</v>
      </c>
      <c r="W1339">
        <v>0</v>
      </c>
      <c r="X1339">
        <v>-714836380</v>
      </c>
      <c r="Y1339">
        <v>5.0000000000000001E-3</v>
      </c>
      <c r="AA1339">
        <v>10315.01</v>
      </c>
      <c r="AB1339">
        <v>0</v>
      </c>
      <c r="AC1339">
        <v>0</v>
      </c>
      <c r="AD1339">
        <v>0</v>
      </c>
      <c r="AE1339">
        <v>10315.01</v>
      </c>
      <c r="AF1339">
        <v>0</v>
      </c>
      <c r="AG1339">
        <v>0</v>
      </c>
      <c r="AH1339">
        <v>0</v>
      </c>
      <c r="AI1339">
        <v>1</v>
      </c>
      <c r="AJ1339">
        <v>1</v>
      </c>
      <c r="AK1339">
        <v>1</v>
      </c>
      <c r="AL1339">
        <v>1</v>
      </c>
      <c r="AN1339">
        <v>0</v>
      </c>
      <c r="AO1339">
        <v>1</v>
      </c>
      <c r="AP1339">
        <v>0</v>
      </c>
      <c r="AQ1339">
        <v>0</v>
      </c>
      <c r="AR1339">
        <v>0</v>
      </c>
      <c r="AS1339" t="s">
        <v>3</v>
      </c>
      <c r="AT1339">
        <v>5.0000000000000001E-3</v>
      </c>
      <c r="AU1339" t="s">
        <v>3</v>
      </c>
      <c r="AV1339">
        <v>0</v>
      </c>
      <c r="AW1339">
        <v>2</v>
      </c>
      <c r="AX1339">
        <v>47640932</v>
      </c>
      <c r="AY1339">
        <v>1</v>
      </c>
      <c r="AZ1339">
        <v>0</v>
      </c>
      <c r="BA1339">
        <v>1327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Y1339*Source!I610</f>
        <v>5.0000000000000002E-5</v>
      </c>
      <c r="CY1339">
        <f t="shared" si="261"/>
        <v>10315.01</v>
      </c>
      <c r="CZ1339">
        <f t="shared" si="262"/>
        <v>10315.01</v>
      </c>
      <c r="DA1339">
        <f t="shared" si="263"/>
        <v>1</v>
      </c>
      <c r="DB1339">
        <f t="shared" si="264"/>
        <v>51.58</v>
      </c>
      <c r="DC1339">
        <f t="shared" si="265"/>
        <v>0</v>
      </c>
    </row>
    <row r="1340" spans="1:107" x14ac:dyDescent="0.2">
      <c r="A1340">
        <f>ROW(Source!A610)</f>
        <v>610</v>
      </c>
      <c r="B1340">
        <v>47636896</v>
      </c>
      <c r="C1340">
        <v>47640902</v>
      </c>
      <c r="D1340">
        <v>36804545</v>
      </c>
      <c r="E1340">
        <v>1</v>
      </c>
      <c r="F1340">
        <v>1</v>
      </c>
      <c r="G1340">
        <v>1</v>
      </c>
      <c r="H1340">
        <v>3</v>
      </c>
      <c r="I1340" t="s">
        <v>801</v>
      </c>
      <c r="J1340" t="s">
        <v>802</v>
      </c>
      <c r="K1340" t="s">
        <v>803</v>
      </c>
      <c r="L1340">
        <v>1348</v>
      </c>
      <c r="N1340">
        <v>1009</v>
      </c>
      <c r="O1340" t="s">
        <v>19</v>
      </c>
      <c r="P1340" t="s">
        <v>19</v>
      </c>
      <c r="Q1340">
        <v>1000</v>
      </c>
      <c r="W1340">
        <v>0</v>
      </c>
      <c r="X1340">
        <v>1174701286</v>
      </c>
      <c r="Y1340">
        <v>2E-3</v>
      </c>
      <c r="AA1340">
        <v>11978</v>
      </c>
      <c r="AB1340">
        <v>0</v>
      </c>
      <c r="AC1340">
        <v>0</v>
      </c>
      <c r="AD1340">
        <v>0</v>
      </c>
      <c r="AE1340">
        <v>11978</v>
      </c>
      <c r="AF1340">
        <v>0</v>
      </c>
      <c r="AG1340">
        <v>0</v>
      </c>
      <c r="AH1340">
        <v>0</v>
      </c>
      <c r="AI1340">
        <v>1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0</v>
      </c>
      <c r="AQ1340">
        <v>0</v>
      </c>
      <c r="AR1340">
        <v>0</v>
      </c>
      <c r="AS1340" t="s">
        <v>3</v>
      </c>
      <c r="AT1340">
        <v>2E-3</v>
      </c>
      <c r="AU1340" t="s">
        <v>3</v>
      </c>
      <c r="AV1340">
        <v>0</v>
      </c>
      <c r="AW1340">
        <v>2</v>
      </c>
      <c r="AX1340">
        <v>47640933</v>
      </c>
      <c r="AY1340">
        <v>1</v>
      </c>
      <c r="AZ1340">
        <v>0</v>
      </c>
      <c r="BA1340">
        <v>1328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Y1340*Source!I610</f>
        <v>2.0000000000000002E-5</v>
      </c>
      <c r="CY1340">
        <f t="shared" si="261"/>
        <v>11978</v>
      </c>
      <c r="CZ1340">
        <f t="shared" si="262"/>
        <v>11978</v>
      </c>
      <c r="DA1340">
        <f t="shared" si="263"/>
        <v>1</v>
      </c>
      <c r="DB1340">
        <f t="shared" si="264"/>
        <v>23.96</v>
      </c>
      <c r="DC1340">
        <f t="shared" si="265"/>
        <v>0</v>
      </c>
    </row>
    <row r="1341" spans="1:107" x14ac:dyDescent="0.2">
      <c r="A1341">
        <f>ROW(Source!A610)</f>
        <v>610</v>
      </c>
      <c r="B1341">
        <v>47636896</v>
      </c>
      <c r="C1341">
        <v>47640902</v>
      </c>
      <c r="D1341">
        <v>36806520</v>
      </c>
      <c r="E1341">
        <v>1</v>
      </c>
      <c r="F1341">
        <v>1</v>
      </c>
      <c r="G1341">
        <v>1</v>
      </c>
      <c r="H1341">
        <v>3</v>
      </c>
      <c r="I1341" t="s">
        <v>993</v>
      </c>
      <c r="J1341" t="s">
        <v>994</v>
      </c>
      <c r="K1341" t="s">
        <v>995</v>
      </c>
      <c r="L1341">
        <v>1348</v>
      </c>
      <c r="N1341">
        <v>1009</v>
      </c>
      <c r="O1341" t="s">
        <v>19</v>
      </c>
      <c r="P1341" t="s">
        <v>19</v>
      </c>
      <c r="Q1341">
        <v>1000</v>
      </c>
      <c r="W1341">
        <v>0</v>
      </c>
      <c r="X1341">
        <v>36820162</v>
      </c>
      <c r="Y1341">
        <v>0.01</v>
      </c>
      <c r="AA1341">
        <v>734.5</v>
      </c>
      <c r="AB1341">
        <v>0</v>
      </c>
      <c r="AC1341">
        <v>0</v>
      </c>
      <c r="AD1341">
        <v>0</v>
      </c>
      <c r="AE1341">
        <v>734.5</v>
      </c>
      <c r="AF1341">
        <v>0</v>
      </c>
      <c r="AG1341">
        <v>0</v>
      </c>
      <c r="AH1341">
        <v>0</v>
      </c>
      <c r="AI1341">
        <v>1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0</v>
      </c>
      <c r="AQ1341">
        <v>0</v>
      </c>
      <c r="AR1341">
        <v>0</v>
      </c>
      <c r="AS1341" t="s">
        <v>3</v>
      </c>
      <c r="AT1341">
        <v>0.01</v>
      </c>
      <c r="AU1341" t="s">
        <v>3</v>
      </c>
      <c r="AV1341">
        <v>0</v>
      </c>
      <c r="AW1341">
        <v>2</v>
      </c>
      <c r="AX1341">
        <v>47640934</v>
      </c>
      <c r="AY1341">
        <v>1</v>
      </c>
      <c r="AZ1341">
        <v>0</v>
      </c>
      <c r="BA1341">
        <v>1329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Y1341*Source!I610</f>
        <v>1E-4</v>
      </c>
      <c r="CY1341">
        <f t="shared" si="261"/>
        <v>734.5</v>
      </c>
      <c r="CZ1341">
        <f t="shared" si="262"/>
        <v>734.5</v>
      </c>
      <c r="DA1341">
        <f t="shared" si="263"/>
        <v>1</v>
      </c>
      <c r="DB1341">
        <f t="shared" si="264"/>
        <v>7.35</v>
      </c>
      <c r="DC1341">
        <f t="shared" si="265"/>
        <v>0</v>
      </c>
    </row>
    <row r="1342" spans="1:107" x14ac:dyDescent="0.2">
      <c r="A1342">
        <f>ROW(Source!A610)</f>
        <v>610</v>
      </c>
      <c r="B1342">
        <v>47636896</v>
      </c>
      <c r="C1342">
        <v>47640902</v>
      </c>
      <c r="D1342">
        <v>36807097</v>
      </c>
      <c r="E1342">
        <v>1</v>
      </c>
      <c r="F1342">
        <v>1</v>
      </c>
      <c r="G1342">
        <v>1</v>
      </c>
      <c r="H1342">
        <v>3</v>
      </c>
      <c r="I1342" t="s">
        <v>242</v>
      </c>
      <c r="J1342" t="s">
        <v>244</v>
      </c>
      <c r="K1342" t="s">
        <v>367</v>
      </c>
      <c r="L1342">
        <v>1339</v>
      </c>
      <c r="N1342">
        <v>1007</v>
      </c>
      <c r="O1342" t="s">
        <v>50</v>
      </c>
      <c r="P1342" t="s">
        <v>50</v>
      </c>
      <c r="Q1342">
        <v>1</v>
      </c>
      <c r="W1342">
        <v>0</v>
      </c>
      <c r="X1342">
        <v>1329812617</v>
      </c>
      <c r="Y1342">
        <v>101.5</v>
      </c>
      <c r="AA1342">
        <v>665</v>
      </c>
      <c r="AB1342">
        <v>0</v>
      </c>
      <c r="AC1342">
        <v>0</v>
      </c>
      <c r="AD1342">
        <v>0</v>
      </c>
      <c r="AE1342">
        <v>665</v>
      </c>
      <c r="AF1342">
        <v>0</v>
      </c>
      <c r="AG1342">
        <v>0</v>
      </c>
      <c r="AH1342">
        <v>0</v>
      </c>
      <c r="AI1342">
        <v>1</v>
      </c>
      <c r="AJ1342">
        <v>1</v>
      </c>
      <c r="AK1342">
        <v>1</v>
      </c>
      <c r="AL1342">
        <v>1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 t="s">
        <v>3</v>
      </c>
      <c r="AT1342">
        <v>101.5</v>
      </c>
      <c r="AU1342" t="s">
        <v>3</v>
      </c>
      <c r="AV1342">
        <v>0</v>
      </c>
      <c r="AW1342">
        <v>1</v>
      </c>
      <c r="AX1342">
        <v>-1</v>
      </c>
      <c r="AY1342">
        <v>0</v>
      </c>
      <c r="AZ1342">
        <v>0</v>
      </c>
      <c r="BA1342" t="s">
        <v>3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Y1342*Source!I610</f>
        <v>1.0150000000000001</v>
      </c>
      <c r="CY1342">
        <f t="shared" si="261"/>
        <v>665</v>
      </c>
      <c r="CZ1342">
        <f t="shared" si="262"/>
        <v>665</v>
      </c>
      <c r="DA1342">
        <f t="shared" si="263"/>
        <v>1</v>
      </c>
      <c r="DB1342">
        <f t="shared" si="264"/>
        <v>67497.5</v>
      </c>
      <c r="DC1342">
        <f t="shared" si="265"/>
        <v>0</v>
      </c>
    </row>
    <row r="1343" spans="1:107" x14ac:dyDescent="0.2">
      <c r="A1343">
        <f>ROW(Source!A610)</f>
        <v>610</v>
      </c>
      <c r="B1343">
        <v>47636896</v>
      </c>
      <c r="C1343">
        <v>47640902</v>
      </c>
      <c r="D1343">
        <v>36825646</v>
      </c>
      <c r="E1343">
        <v>1</v>
      </c>
      <c r="F1343">
        <v>1</v>
      </c>
      <c r="G1343">
        <v>1</v>
      </c>
      <c r="H1343">
        <v>3</v>
      </c>
      <c r="I1343" t="s">
        <v>811</v>
      </c>
      <c r="J1343" t="s">
        <v>812</v>
      </c>
      <c r="K1343" t="s">
        <v>813</v>
      </c>
      <c r="L1343">
        <v>1348</v>
      </c>
      <c r="N1343">
        <v>1009</v>
      </c>
      <c r="O1343" t="s">
        <v>19</v>
      </c>
      <c r="P1343" t="s">
        <v>19</v>
      </c>
      <c r="Q1343">
        <v>1000</v>
      </c>
      <c r="W1343">
        <v>0</v>
      </c>
      <c r="X1343">
        <v>-1396314973</v>
      </c>
      <c r="Y1343">
        <v>1.0200000000000001E-2</v>
      </c>
      <c r="AA1343">
        <v>4455.2</v>
      </c>
      <c r="AB1343">
        <v>0</v>
      </c>
      <c r="AC1343">
        <v>0</v>
      </c>
      <c r="AD1343">
        <v>0</v>
      </c>
      <c r="AE1343">
        <v>4455.2</v>
      </c>
      <c r="AF1343">
        <v>0</v>
      </c>
      <c r="AG1343">
        <v>0</v>
      </c>
      <c r="AH1343">
        <v>0</v>
      </c>
      <c r="AI1343">
        <v>1</v>
      </c>
      <c r="AJ1343">
        <v>1</v>
      </c>
      <c r="AK1343">
        <v>1</v>
      </c>
      <c r="AL1343">
        <v>1</v>
      </c>
      <c r="AN1343">
        <v>0</v>
      </c>
      <c r="AO1343">
        <v>1</v>
      </c>
      <c r="AP1343">
        <v>0</v>
      </c>
      <c r="AQ1343">
        <v>0</v>
      </c>
      <c r="AR1343">
        <v>0</v>
      </c>
      <c r="AS1343" t="s">
        <v>3</v>
      </c>
      <c r="AT1343">
        <v>1.0200000000000001E-2</v>
      </c>
      <c r="AU1343" t="s">
        <v>3</v>
      </c>
      <c r="AV1343">
        <v>0</v>
      </c>
      <c r="AW1343">
        <v>2</v>
      </c>
      <c r="AX1343">
        <v>47640936</v>
      </c>
      <c r="AY1343">
        <v>1</v>
      </c>
      <c r="AZ1343">
        <v>0</v>
      </c>
      <c r="BA1343">
        <v>1331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Y1343*Source!I610</f>
        <v>1.0200000000000001E-4</v>
      </c>
      <c r="CY1343">
        <f t="shared" si="261"/>
        <v>4455.2</v>
      </c>
      <c r="CZ1343">
        <f t="shared" si="262"/>
        <v>4455.2</v>
      </c>
      <c r="DA1343">
        <f t="shared" si="263"/>
        <v>1</v>
      </c>
      <c r="DB1343">
        <f t="shared" si="264"/>
        <v>45.44</v>
      </c>
      <c r="DC1343">
        <f t="shared" si="265"/>
        <v>0</v>
      </c>
    </row>
    <row r="1344" spans="1:107" x14ac:dyDescent="0.2">
      <c r="A1344">
        <f>ROW(Source!A610)</f>
        <v>610</v>
      </c>
      <c r="B1344">
        <v>47636896</v>
      </c>
      <c r="C1344">
        <v>47640902</v>
      </c>
      <c r="D1344">
        <v>36826671</v>
      </c>
      <c r="E1344">
        <v>1</v>
      </c>
      <c r="F1344">
        <v>1</v>
      </c>
      <c r="G1344">
        <v>1</v>
      </c>
      <c r="H1344">
        <v>3</v>
      </c>
      <c r="I1344" t="s">
        <v>369</v>
      </c>
      <c r="J1344" t="s">
        <v>371</v>
      </c>
      <c r="K1344" t="s">
        <v>373</v>
      </c>
      <c r="L1344">
        <v>1348</v>
      </c>
      <c r="N1344">
        <v>1009</v>
      </c>
      <c r="O1344" t="s">
        <v>19</v>
      </c>
      <c r="P1344" t="s">
        <v>19</v>
      </c>
      <c r="Q1344">
        <v>1000</v>
      </c>
      <c r="W1344">
        <v>0</v>
      </c>
      <c r="X1344">
        <v>-1610259268</v>
      </c>
      <c r="Y1344">
        <v>0.22800000000000001</v>
      </c>
      <c r="AA1344">
        <v>5650</v>
      </c>
      <c r="AB1344">
        <v>0</v>
      </c>
      <c r="AC1344">
        <v>0</v>
      </c>
      <c r="AD1344">
        <v>0</v>
      </c>
      <c r="AE1344">
        <v>5650</v>
      </c>
      <c r="AF1344">
        <v>0</v>
      </c>
      <c r="AG1344">
        <v>0</v>
      </c>
      <c r="AH1344">
        <v>0</v>
      </c>
      <c r="AI1344">
        <v>1</v>
      </c>
      <c r="AJ1344">
        <v>1</v>
      </c>
      <c r="AK1344">
        <v>1</v>
      </c>
      <c r="AL1344">
        <v>1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 t="s">
        <v>3</v>
      </c>
      <c r="AT1344">
        <v>0.22800000000000001</v>
      </c>
      <c r="AU1344" t="s">
        <v>3</v>
      </c>
      <c r="AV1344">
        <v>0</v>
      </c>
      <c r="AW1344">
        <v>1</v>
      </c>
      <c r="AX1344">
        <v>-1</v>
      </c>
      <c r="AY1344">
        <v>0</v>
      </c>
      <c r="AZ1344">
        <v>0</v>
      </c>
      <c r="BA1344" t="s">
        <v>3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Y1344*Source!I610</f>
        <v>2.2800000000000003E-3</v>
      </c>
      <c r="CY1344">
        <f t="shared" si="261"/>
        <v>5650</v>
      </c>
      <c r="CZ1344">
        <f t="shared" si="262"/>
        <v>5650</v>
      </c>
      <c r="DA1344">
        <f t="shared" si="263"/>
        <v>1</v>
      </c>
      <c r="DB1344">
        <f t="shared" si="264"/>
        <v>1288.2</v>
      </c>
      <c r="DC1344">
        <f t="shared" si="265"/>
        <v>0</v>
      </c>
    </row>
    <row r="1345" spans="1:107" x14ac:dyDescent="0.2">
      <c r="A1345">
        <f>ROW(Source!A610)</f>
        <v>610</v>
      </c>
      <c r="B1345">
        <v>47636896</v>
      </c>
      <c r="C1345">
        <v>47640902</v>
      </c>
      <c r="D1345">
        <v>36826671</v>
      </c>
      <c r="E1345">
        <v>1</v>
      </c>
      <c r="F1345">
        <v>1</v>
      </c>
      <c r="G1345">
        <v>1</v>
      </c>
      <c r="H1345">
        <v>3</v>
      </c>
      <c r="I1345" t="s">
        <v>369</v>
      </c>
      <c r="J1345" t="s">
        <v>371</v>
      </c>
      <c r="K1345" t="s">
        <v>370</v>
      </c>
      <c r="L1345">
        <v>1348</v>
      </c>
      <c r="N1345">
        <v>1009</v>
      </c>
      <c r="O1345" t="s">
        <v>19</v>
      </c>
      <c r="P1345" t="s">
        <v>19</v>
      </c>
      <c r="Q1345">
        <v>1000</v>
      </c>
      <c r="W1345">
        <v>0</v>
      </c>
      <c r="X1345">
        <v>-1996811505</v>
      </c>
      <c r="Y1345">
        <v>7.2380000000000004</v>
      </c>
      <c r="AA1345">
        <v>5650</v>
      </c>
      <c r="AB1345">
        <v>0</v>
      </c>
      <c r="AC1345">
        <v>0</v>
      </c>
      <c r="AD1345">
        <v>0</v>
      </c>
      <c r="AE1345">
        <v>5650</v>
      </c>
      <c r="AF1345">
        <v>0</v>
      </c>
      <c r="AG1345">
        <v>0</v>
      </c>
      <c r="AH1345">
        <v>0</v>
      </c>
      <c r="AI1345">
        <v>1</v>
      </c>
      <c r="AJ1345">
        <v>1</v>
      </c>
      <c r="AK1345">
        <v>1</v>
      </c>
      <c r="AL1345">
        <v>1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 t="s">
        <v>3</v>
      </c>
      <c r="AT1345">
        <v>7.2380000000000004</v>
      </c>
      <c r="AU1345" t="s">
        <v>3</v>
      </c>
      <c r="AV1345">
        <v>0</v>
      </c>
      <c r="AW1345">
        <v>1</v>
      </c>
      <c r="AX1345">
        <v>-1</v>
      </c>
      <c r="AY1345">
        <v>0</v>
      </c>
      <c r="AZ1345">
        <v>0</v>
      </c>
      <c r="BA1345" t="s">
        <v>3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Y1345*Source!I610</f>
        <v>7.238E-2</v>
      </c>
      <c r="CY1345">
        <f t="shared" si="261"/>
        <v>5650</v>
      </c>
      <c r="CZ1345">
        <f t="shared" si="262"/>
        <v>5650</v>
      </c>
      <c r="DA1345">
        <f t="shared" si="263"/>
        <v>1</v>
      </c>
      <c r="DB1345">
        <f t="shared" si="264"/>
        <v>40894.699999999997</v>
      </c>
      <c r="DC1345">
        <f t="shared" si="265"/>
        <v>0</v>
      </c>
    </row>
    <row r="1346" spans="1:107" x14ac:dyDescent="0.2">
      <c r="A1346">
        <f>ROW(Source!A610)</f>
        <v>610</v>
      </c>
      <c r="B1346">
        <v>47636896</v>
      </c>
      <c r="C1346">
        <v>47640902</v>
      </c>
      <c r="D1346">
        <v>36830509</v>
      </c>
      <c r="E1346">
        <v>1</v>
      </c>
      <c r="F1346">
        <v>1</v>
      </c>
      <c r="G1346">
        <v>1</v>
      </c>
      <c r="H1346">
        <v>3</v>
      </c>
      <c r="I1346" t="s">
        <v>996</v>
      </c>
      <c r="J1346" t="s">
        <v>997</v>
      </c>
      <c r="K1346" t="s">
        <v>998</v>
      </c>
      <c r="L1346">
        <v>1339</v>
      </c>
      <c r="N1346">
        <v>1007</v>
      </c>
      <c r="O1346" t="s">
        <v>50</v>
      </c>
      <c r="P1346" t="s">
        <v>50</v>
      </c>
      <c r="Q1346">
        <v>1</v>
      </c>
      <c r="W1346">
        <v>0</v>
      </c>
      <c r="X1346">
        <v>-709960560</v>
      </c>
      <c r="Y1346">
        <v>0.04</v>
      </c>
      <c r="AA1346">
        <v>1056</v>
      </c>
      <c r="AB1346">
        <v>0</v>
      </c>
      <c r="AC1346">
        <v>0</v>
      </c>
      <c r="AD1346">
        <v>0</v>
      </c>
      <c r="AE1346">
        <v>1056</v>
      </c>
      <c r="AF1346">
        <v>0</v>
      </c>
      <c r="AG1346">
        <v>0</v>
      </c>
      <c r="AH1346">
        <v>0</v>
      </c>
      <c r="AI1346">
        <v>1</v>
      </c>
      <c r="AJ1346">
        <v>1</v>
      </c>
      <c r="AK1346">
        <v>1</v>
      </c>
      <c r="AL1346">
        <v>1</v>
      </c>
      <c r="AN1346">
        <v>0</v>
      </c>
      <c r="AO1346">
        <v>1</v>
      </c>
      <c r="AP1346">
        <v>0</v>
      </c>
      <c r="AQ1346">
        <v>0</v>
      </c>
      <c r="AR1346">
        <v>0</v>
      </c>
      <c r="AS1346" t="s">
        <v>3</v>
      </c>
      <c r="AT1346">
        <v>0.04</v>
      </c>
      <c r="AU1346" t="s">
        <v>3</v>
      </c>
      <c r="AV1346">
        <v>0</v>
      </c>
      <c r="AW1346">
        <v>2</v>
      </c>
      <c r="AX1346">
        <v>47640938</v>
      </c>
      <c r="AY1346">
        <v>1</v>
      </c>
      <c r="AZ1346">
        <v>0</v>
      </c>
      <c r="BA1346">
        <v>1333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Y1346*Source!I610</f>
        <v>4.0000000000000002E-4</v>
      </c>
      <c r="CY1346">
        <f t="shared" si="261"/>
        <v>1056</v>
      </c>
      <c r="CZ1346">
        <f t="shared" si="262"/>
        <v>1056</v>
      </c>
      <c r="DA1346">
        <f t="shared" si="263"/>
        <v>1</v>
      </c>
      <c r="DB1346">
        <f t="shared" si="264"/>
        <v>42.24</v>
      </c>
      <c r="DC1346">
        <f t="shared" si="265"/>
        <v>0</v>
      </c>
    </row>
    <row r="1347" spans="1:107" x14ac:dyDescent="0.2">
      <c r="A1347">
        <f>ROW(Source!A610)</f>
        <v>610</v>
      </c>
      <c r="B1347">
        <v>47636896</v>
      </c>
      <c r="C1347">
        <v>47640902</v>
      </c>
      <c r="D1347">
        <v>36831734</v>
      </c>
      <c r="E1347">
        <v>1</v>
      </c>
      <c r="F1347">
        <v>1</v>
      </c>
      <c r="G1347">
        <v>1</v>
      </c>
      <c r="H1347">
        <v>3</v>
      </c>
      <c r="I1347" t="s">
        <v>999</v>
      </c>
      <c r="J1347" t="s">
        <v>1000</v>
      </c>
      <c r="K1347" t="s">
        <v>1001</v>
      </c>
      <c r="L1347">
        <v>1327</v>
      </c>
      <c r="N1347">
        <v>1005</v>
      </c>
      <c r="O1347" t="s">
        <v>399</v>
      </c>
      <c r="P1347" t="s">
        <v>399</v>
      </c>
      <c r="Q1347">
        <v>1</v>
      </c>
      <c r="W1347">
        <v>0</v>
      </c>
      <c r="X1347">
        <v>-2064955635</v>
      </c>
      <c r="Y1347">
        <v>3.6</v>
      </c>
      <c r="AA1347">
        <v>57.63</v>
      </c>
      <c r="AB1347">
        <v>0</v>
      </c>
      <c r="AC1347">
        <v>0</v>
      </c>
      <c r="AD1347">
        <v>0</v>
      </c>
      <c r="AE1347">
        <v>57.63</v>
      </c>
      <c r="AF1347">
        <v>0</v>
      </c>
      <c r="AG1347">
        <v>0</v>
      </c>
      <c r="AH1347">
        <v>0</v>
      </c>
      <c r="AI1347">
        <v>1</v>
      </c>
      <c r="AJ1347">
        <v>1</v>
      </c>
      <c r="AK1347">
        <v>1</v>
      </c>
      <c r="AL1347">
        <v>1</v>
      </c>
      <c r="AN1347">
        <v>0</v>
      </c>
      <c r="AO1347">
        <v>1</v>
      </c>
      <c r="AP1347">
        <v>0</v>
      </c>
      <c r="AQ1347">
        <v>0</v>
      </c>
      <c r="AR1347">
        <v>0</v>
      </c>
      <c r="AS1347" t="s">
        <v>3</v>
      </c>
      <c r="AT1347">
        <v>3.6</v>
      </c>
      <c r="AU1347" t="s">
        <v>3</v>
      </c>
      <c r="AV1347">
        <v>0</v>
      </c>
      <c r="AW1347">
        <v>2</v>
      </c>
      <c r="AX1347">
        <v>47640939</v>
      </c>
      <c r="AY1347">
        <v>1</v>
      </c>
      <c r="AZ1347">
        <v>0</v>
      </c>
      <c r="BA1347">
        <v>1334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Y1347*Source!I610</f>
        <v>3.6000000000000004E-2</v>
      </c>
      <c r="CY1347">
        <f t="shared" si="261"/>
        <v>57.63</v>
      </c>
      <c r="CZ1347">
        <f t="shared" si="262"/>
        <v>57.63</v>
      </c>
      <c r="DA1347">
        <f t="shared" si="263"/>
        <v>1</v>
      </c>
      <c r="DB1347">
        <f t="shared" si="264"/>
        <v>207.47</v>
      </c>
      <c r="DC1347">
        <f t="shared" si="265"/>
        <v>0</v>
      </c>
    </row>
    <row r="1348" spans="1:107" x14ac:dyDescent="0.2">
      <c r="A1348">
        <f>ROW(Source!A611)</f>
        <v>611</v>
      </c>
      <c r="B1348">
        <v>47641669</v>
      </c>
      <c r="C1348">
        <v>47640902</v>
      </c>
      <c r="D1348">
        <v>37065248</v>
      </c>
      <c r="E1348">
        <v>1</v>
      </c>
      <c r="F1348">
        <v>1</v>
      </c>
      <c r="G1348">
        <v>1</v>
      </c>
      <c r="H1348">
        <v>1</v>
      </c>
      <c r="I1348" t="s">
        <v>768</v>
      </c>
      <c r="J1348" t="s">
        <v>3</v>
      </c>
      <c r="K1348" t="s">
        <v>769</v>
      </c>
      <c r="L1348">
        <v>1191</v>
      </c>
      <c r="N1348">
        <v>1013</v>
      </c>
      <c r="O1348" t="s">
        <v>770</v>
      </c>
      <c r="P1348" t="s">
        <v>770</v>
      </c>
      <c r="Q1348">
        <v>1</v>
      </c>
      <c r="W1348">
        <v>0</v>
      </c>
      <c r="X1348">
        <v>-400197608</v>
      </c>
      <c r="Y1348">
        <v>291.82284999999996</v>
      </c>
      <c r="AA1348">
        <v>0</v>
      </c>
      <c r="AB1348">
        <v>0</v>
      </c>
      <c r="AC1348">
        <v>0</v>
      </c>
      <c r="AD1348">
        <v>8.5299999999999994</v>
      </c>
      <c r="AE1348">
        <v>0</v>
      </c>
      <c r="AF1348">
        <v>0</v>
      </c>
      <c r="AG1348">
        <v>0</v>
      </c>
      <c r="AH1348">
        <v>8.5299999999999994</v>
      </c>
      <c r="AI1348">
        <v>1</v>
      </c>
      <c r="AJ1348">
        <v>1</v>
      </c>
      <c r="AK1348">
        <v>1</v>
      </c>
      <c r="AL1348">
        <v>1</v>
      </c>
      <c r="AN1348">
        <v>0</v>
      </c>
      <c r="AO1348">
        <v>1</v>
      </c>
      <c r="AP1348">
        <v>1</v>
      </c>
      <c r="AQ1348">
        <v>0</v>
      </c>
      <c r="AR1348">
        <v>0</v>
      </c>
      <c r="AS1348" t="s">
        <v>3</v>
      </c>
      <c r="AT1348">
        <v>220.66</v>
      </c>
      <c r="AU1348" t="s">
        <v>196</v>
      </c>
      <c r="AV1348">
        <v>1</v>
      </c>
      <c r="AW1348">
        <v>2</v>
      </c>
      <c r="AX1348">
        <v>47640922</v>
      </c>
      <c r="AY1348">
        <v>1</v>
      </c>
      <c r="AZ1348">
        <v>0</v>
      </c>
      <c r="BA1348">
        <v>1335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Y1348*Source!I611</f>
        <v>2.9182284999999997</v>
      </c>
      <c r="CY1348">
        <f>AD1348</f>
        <v>8.5299999999999994</v>
      </c>
      <c r="CZ1348">
        <f>AH1348</f>
        <v>8.5299999999999994</v>
      </c>
      <c r="DA1348">
        <f>AL1348</f>
        <v>1</v>
      </c>
      <c r="DB1348">
        <f>ROUND(((ROUND(AT1348*CZ1348,2)*1.15)*1.15),6)</f>
        <v>2489.2491749999999</v>
      </c>
      <c r="DC1348">
        <f>ROUND(((ROUND(AT1348*AG1348,2)*1.15)*1.15),6)</f>
        <v>0</v>
      </c>
    </row>
    <row r="1349" spans="1:107" x14ac:dyDescent="0.2">
      <c r="A1349">
        <f>ROW(Source!A611)</f>
        <v>611</v>
      </c>
      <c r="B1349">
        <v>47641669</v>
      </c>
      <c r="C1349">
        <v>47640902</v>
      </c>
      <c r="D1349">
        <v>37064876</v>
      </c>
      <c r="E1349">
        <v>1</v>
      </c>
      <c r="F1349">
        <v>1</v>
      </c>
      <c r="G1349">
        <v>1</v>
      </c>
      <c r="H1349">
        <v>1</v>
      </c>
      <c r="I1349" t="s">
        <v>771</v>
      </c>
      <c r="J1349" t="s">
        <v>3</v>
      </c>
      <c r="K1349" t="s">
        <v>772</v>
      </c>
      <c r="L1349">
        <v>1191</v>
      </c>
      <c r="N1349">
        <v>1013</v>
      </c>
      <c r="O1349" t="s">
        <v>770</v>
      </c>
      <c r="P1349" t="s">
        <v>770</v>
      </c>
      <c r="Q1349">
        <v>1</v>
      </c>
      <c r="W1349">
        <v>0</v>
      </c>
      <c r="X1349">
        <v>-1417349443</v>
      </c>
      <c r="Y1349">
        <v>28.78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1</v>
      </c>
      <c r="AJ1349">
        <v>1</v>
      </c>
      <c r="AK1349">
        <v>1</v>
      </c>
      <c r="AL1349">
        <v>1</v>
      </c>
      <c r="AN1349">
        <v>0</v>
      </c>
      <c r="AO1349">
        <v>1</v>
      </c>
      <c r="AP1349">
        <v>0</v>
      </c>
      <c r="AQ1349">
        <v>0</v>
      </c>
      <c r="AR1349">
        <v>0</v>
      </c>
      <c r="AS1349" t="s">
        <v>3</v>
      </c>
      <c r="AT1349">
        <v>28.78</v>
      </c>
      <c r="AU1349" t="s">
        <v>3</v>
      </c>
      <c r="AV1349">
        <v>2</v>
      </c>
      <c r="AW1349">
        <v>2</v>
      </c>
      <c r="AX1349">
        <v>47640923</v>
      </c>
      <c r="AY1349">
        <v>1</v>
      </c>
      <c r="AZ1349">
        <v>2048</v>
      </c>
      <c r="BA1349">
        <v>1336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Y1349*Source!I611</f>
        <v>0.2878</v>
      </c>
      <c r="CY1349">
        <f>AD1349</f>
        <v>0</v>
      </c>
      <c r="CZ1349">
        <f>AH1349</f>
        <v>0</v>
      </c>
      <c r="DA1349">
        <f>AL1349</f>
        <v>1</v>
      </c>
      <c r="DB1349">
        <f>ROUND(ROUND(AT1349*CZ1349,2),6)</f>
        <v>0</v>
      </c>
      <c r="DC1349">
        <f>ROUND(ROUND(AT1349*AG1349,2),6)</f>
        <v>0</v>
      </c>
    </row>
    <row r="1350" spans="1:107" x14ac:dyDescent="0.2">
      <c r="A1350">
        <f>ROW(Source!A611)</f>
        <v>611</v>
      </c>
      <c r="B1350">
        <v>47641669</v>
      </c>
      <c r="C1350">
        <v>47640902</v>
      </c>
      <c r="D1350">
        <v>36882057</v>
      </c>
      <c r="E1350">
        <v>1</v>
      </c>
      <c r="F1350">
        <v>1</v>
      </c>
      <c r="G1350">
        <v>1</v>
      </c>
      <c r="H1350">
        <v>2</v>
      </c>
      <c r="I1350" t="s">
        <v>825</v>
      </c>
      <c r="J1350" t="s">
        <v>826</v>
      </c>
      <c r="K1350" t="s">
        <v>827</v>
      </c>
      <c r="L1350">
        <v>1368</v>
      </c>
      <c r="N1350">
        <v>1011</v>
      </c>
      <c r="O1350" t="s">
        <v>776</v>
      </c>
      <c r="P1350" t="s">
        <v>776</v>
      </c>
      <c r="Q1350">
        <v>1</v>
      </c>
      <c r="W1350">
        <v>0</v>
      </c>
      <c r="X1350">
        <v>-1460065968</v>
      </c>
      <c r="Y1350">
        <v>37.46125</v>
      </c>
      <c r="AA1350">
        <v>0</v>
      </c>
      <c r="AB1350">
        <v>86.4</v>
      </c>
      <c r="AC1350">
        <v>13.5</v>
      </c>
      <c r="AD1350">
        <v>0</v>
      </c>
      <c r="AE1350">
        <v>0</v>
      </c>
      <c r="AF1350">
        <v>86.4</v>
      </c>
      <c r="AG1350">
        <v>13.5</v>
      </c>
      <c r="AH1350">
        <v>0</v>
      </c>
      <c r="AI1350">
        <v>1</v>
      </c>
      <c r="AJ1350">
        <v>1</v>
      </c>
      <c r="AK1350">
        <v>1</v>
      </c>
      <c r="AL1350">
        <v>1</v>
      </c>
      <c r="AN1350">
        <v>0</v>
      </c>
      <c r="AO1350">
        <v>1</v>
      </c>
      <c r="AP1350">
        <v>1</v>
      </c>
      <c r="AQ1350">
        <v>0</v>
      </c>
      <c r="AR1350">
        <v>0</v>
      </c>
      <c r="AS1350" t="s">
        <v>3</v>
      </c>
      <c r="AT1350">
        <v>26.06</v>
      </c>
      <c r="AU1350" t="s">
        <v>348</v>
      </c>
      <c r="AV1350">
        <v>0</v>
      </c>
      <c r="AW1350">
        <v>2</v>
      </c>
      <c r="AX1350">
        <v>47640924</v>
      </c>
      <c r="AY1350">
        <v>1</v>
      </c>
      <c r="AZ1350">
        <v>0</v>
      </c>
      <c r="BA1350">
        <v>1337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Y1350*Source!I611</f>
        <v>0.37461250000000001</v>
      </c>
      <c r="CY1350">
        <f t="shared" ref="CY1350:CY1355" si="266">AB1350</f>
        <v>86.4</v>
      </c>
      <c r="CZ1350">
        <f t="shared" ref="CZ1350:CZ1355" si="267">AF1350</f>
        <v>86.4</v>
      </c>
      <c r="DA1350">
        <f t="shared" ref="DA1350:DA1355" si="268">AJ1350</f>
        <v>1</v>
      </c>
      <c r="DB1350">
        <f t="shared" ref="DB1350:DB1355" si="269">ROUND(((ROUND(AT1350*CZ1350,2)*1.15)*1.25),6)</f>
        <v>3236.6462499999998</v>
      </c>
      <c r="DC1350">
        <f t="shared" ref="DC1350:DC1355" si="270">ROUND(((ROUND(AT1350*AG1350,2)*1.15)*1.25),6)</f>
        <v>505.72687500000001</v>
      </c>
    </row>
    <row r="1351" spans="1:107" x14ac:dyDescent="0.2">
      <c r="A1351">
        <f>ROW(Source!A611)</f>
        <v>611</v>
      </c>
      <c r="B1351">
        <v>47641669</v>
      </c>
      <c r="C1351">
        <v>47640902</v>
      </c>
      <c r="D1351">
        <v>36882159</v>
      </c>
      <c r="E1351">
        <v>1</v>
      </c>
      <c r="F1351">
        <v>1</v>
      </c>
      <c r="G1351">
        <v>1</v>
      </c>
      <c r="H1351">
        <v>2</v>
      </c>
      <c r="I1351" t="s">
        <v>773</v>
      </c>
      <c r="J1351" t="s">
        <v>774</v>
      </c>
      <c r="K1351" t="s">
        <v>775</v>
      </c>
      <c r="L1351">
        <v>1368</v>
      </c>
      <c r="N1351">
        <v>1011</v>
      </c>
      <c r="O1351" t="s">
        <v>776</v>
      </c>
      <c r="P1351" t="s">
        <v>776</v>
      </c>
      <c r="Q1351">
        <v>1</v>
      </c>
      <c r="W1351">
        <v>0</v>
      </c>
      <c r="X1351">
        <v>-1718674368</v>
      </c>
      <c r="Y1351">
        <v>1.4087499999999999</v>
      </c>
      <c r="AA1351">
        <v>0</v>
      </c>
      <c r="AB1351">
        <v>111.99</v>
      </c>
      <c r="AC1351">
        <v>13.5</v>
      </c>
      <c r="AD1351">
        <v>0</v>
      </c>
      <c r="AE1351">
        <v>0</v>
      </c>
      <c r="AF1351">
        <v>111.99</v>
      </c>
      <c r="AG1351">
        <v>13.5</v>
      </c>
      <c r="AH1351">
        <v>0</v>
      </c>
      <c r="AI1351">
        <v>1</v>
      </c>
      <c r="AJ1351">
        <v>1</v>
      </c>
      <c r="AK1351">
        <v>1</v>
      </c>
      <c r="AL1351">
        <v>1</v>
      </c>
      <c r="AN1351">
        <v>0</v>
      </c>
      <c r="AO1351">
        <v>1</v>
      </c>
      <c r="AP1351">
        <v>1</v>
      </c>
      <c r="AQ1351">
        <v>0</v>
      </c>
      <c r="AR1351">
        <v>0</v>
      </c>
      <c r="AS1351" t="s">
        <v>3</v>
      </c>
      <c r="AT1351">
        <v>0.98</v>
      </c>
      <c r="AU1351" t="s">
        <v>348</v>
      </c>
      <c r="AV1351">
        <v>0</v>
      </c>
      <c r="AW1351">
        <v>2</v>
      </c>
      <c r="AX1351">
        <v>47640925</v>
      </c>
      <c r="AY1351">
        <v>1</v>
      </c>
      <c r="AZ1351">
        <v>0</v>
      </c>
      <c r="BA1351">
        <v>1338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Y1351*Source!I611</f>
        <v>1.4087499999999999E-2</v>
      </c>
      <c r="CY1351">
        <f t="shared" si="266"/>
        <v>111.99</v>
      </c>
      <c r="CZ1351">
        <f t="shared" si="267"/>
        <v>111.99</v>
      </c>
      <c r="DA1351">
        <f t="shared" si="268"/>
        <v>1</v>
      </c>
      <c r="DB1351">
        <f t="shared" si="269"/>
        <v>157.765625</v>
      </c>
      <c r="DC1351">
        <f t="shared" si="270"/>
        <v>19.018125000000001</v>
      </c>
    </row>
    <row r="1352" spans="1:107" x14ac:dyDescent="0.2">
      <c r="A1352">
        <f>ROW(Source!A611)</f>
        <v>611</v>
      </c>
      <c r="B1352">
        <v>47641669</v>
      </c>
      <c r="C1352">
        <v>47640902</v>
      </c>
      <c r="D1352">
        <v>36882383</v>
      </c>
      <c r="E1352">
        <v>1</v>
      </c>
      <c r="F1352">
        <v>1</v>
      </c>
      <c r="G1352">
        <v>1</v>
      </c>
      <c r="H1352">
        <v>2</v>
      </c>
      <c r="I1352" t="s">
        <v>944</v>
      </c>
      <c r="J1352" t="s">
        <v>945</v>
      </c>
      <c r="K1352" t="s">
        <v>946</v>
      </c>
      <c r="L1352">
        <v>1368</v>
      </c>
      <c r="N1352">
        <v>1011</v>
      </c>
      <c r="O1352" t="s">
        <v>776</v>
      </c>
      <c r="P1352" t="s">
        <v>776</v>
      </c>
      <c r="Q1352">
        <v>1</v>
      </c>
      <c r="W1352">
        <v>0</v>
      </c>
      <c r="X1352">
        <v>-665367104</v>
      </c>
      <c r="Y1352">
        <v>0.388125</v>
      </c>
      <c r="AA1352">
        <v>0</v>
      </c>
      <c r="AB1352">
        <v>89.99</v>
      </c>
      <c r="AC1352">
        <v>10.06</v>
      </c>
      <c r="AD1352">
        <v>0</v>
      </c>
      <c r="AE1352">
        <v>0</v>
      </c>
      <c r="AF1352">
        <v>89.99</v>
      </c>
      <c r="AG1352">
        <v>10.06</v>
      </c>
      <c r="AH1352">
        <v>0</v>
      </c>
      <c r="AI1352">
        <v>1</v>
      </c>
      <c r="AJ1352">
        <v>1</v>
      </c>
      <c r="AK1352">
        <v>1</v>
      </c>
      <c r="AL1352">
        <v>1</v>
      </c>
      <c r="AN1352">
        <v>0</v>
      </c>
      <c r="AO1352">
        <v>1</v>
      </c>
      <c r="AP1352">
        <v>1</v>
      </c>
      <c r="AQ1352">
        <v>0</v>
      </c>
      <c r="AR1352">
        <v>0</v>
      </c>
      <c r="AS1352" t="s">
        <v>3</v>
      </c>
      <c r="AT1352">
        <v>0.27</v>
      </c>
      <c r="AU1352" t="s">
        <v>348</v>
      </c>
      <c r="AV1352">
        <v>0</v>
      </c>
      <c r="AW1352">
        <v>2</v>
      </c>
      <c r="AX1352">
        <v>47640926</v>
      </c>
      <c r="AY1352">
        <v>1</v>
      </c>
      <c r="AZ1352">
        <v>0</v>
      </c>
      <c r="BA1352">
        <v>1339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Y1352*Source!I611</f>
        <v>3.8812500000000002E-3</v>
      </c>
      <c r="CY1352">
        <f t="shared" si="266"/>
        <v>89.99</v>
      </c>
      <c r="CZ1352">
        <f t="shared" si="267"/>
        <v>89.99</v>
      </c>
      <c r="DA1352">
        <f t="shared" si="268"/>
        <v>1</v>
      </c>
      <c r="DB1352">
        <f t="shared" si="269"/>
        <v>34.931249999999999</v>
      </c>
      <c r="DC1352">
        <f t="shared" si="270"/>
        <v>3.91</v>
      </c>
    </row>
    <row r="1353" spans="1:107" x14ac:dyDescent="0.2">
      <c r="A1353">
        <f>ROW(Source!A611)</f>
        <v>611</v>
      </c>
      <c r="B1353">
        <v>47641669</v>
      </c>
      <c r="C1353">
        <v>47640902</v>
      </c>
      <c r="D1353">
        <v>36882567</v>
      </c>
      <c r="E1353">
        <v>1</v>
      </c>
      <c r="F1353">
        <v>1</v>
      </c>
      <c r="G1353">
        <v>1</v>
      </c>
      <c r="H1353">
        <v>2</v>
      </c>
      <c r="I1353" t="s">
        <v>969</v>
      </c>
      <c r="J1353" t="s">
        <v>970</v>
      </c>
      <c r="K1353" t="s">
        <v>971</v>
      </c>
      <c r="L1353">
        <v>1368</v>
      </c>
      <c r="N1353">
        <v>1011</v>
      </c>
      <c r="O1353" t="s">
        <v>776</v>
      </c>
      <c r="P1353" t="s">
        <v>776</v>
      </c>
      <c r="Q1353">
        <v>1</v>
      </c>
      <c r="W1353">
        <v>0</v>
      </c>
      <c r="X1353">
        <v>2014125784</v>
      </c>
      <c r="Y1353">
        <v>15.395624999999999</v>
      </c>
      <c r="AA1353">
        <v>0</v>
      </c>
      <c r="AB1353">
        <v>1.9</v>
      </c>
      <c r="AC1353">
        <v>0</v>
      </c>
      <c r="AD1353">
        <v>0</v>
      </c>
      <c r="AE1353">
        <v>0</v>
      </c>
      <c r="AF1353">
        <v>1.9</v>
      </c>
      <c r="AG1353">
        <v>0</v>
      </c>
      <c r="AH1353">
        <v>0</v>
      </c>
      <c r="AI1353">
        <v>1</v>
      </c>
      <c r="AJ1353">
        <v>1</v>
      </c>
      <c r="AK1353">
        <v>1</v>
      </c>
      <c r="AL1353">
        <v>1</v>
      </c>
      <c r="AN1353">
        <v>0</v>
      </c>
      <c r="AO1353">
        <v>1</v>
      </c>
      <c r="AP1353">
        <v>1</v>
      </c>
      <c r="AQ1353">
        <v>0</v>
      </c>
      <c r="AR1353">
        <v>0</v>
      </c>
      <c r="AS1353" t="s">
        <v>3</v>
      </c>
      <c r="AT1353">
        <v>10.71</v>
      </c>
      <c r="AU1353" t="s">
        <v>348</v>
      </c>
      <c r="AV1353">
        <v>0</v>
      </c>
      <c r="AW1353">
        <v>2</v>
      </c>
      <c r="AX1353">
        <v>47640927</v>
      </c>
      <c r="AY1353">
        <v>1</v>
      </c>
      <c r="AZ1353">
        <v>0</v>
      </c>
      <c r="BA1353">
        <v>1340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Y1353*Source!I611</f>
        <v>0.15395624999999999</v>
      </c>
      <c r="CY1353">
        <f t="shared" si="266"/>
        <v>1.9</v>
      </c>
      <c r="CZ1353">
        <f t="shared" si="267"/>
        <v>1.9</v>
      </c>
      <c r="DA1353">
        <f t="shared" si="268"/>
        <v>1</v>
      </c>
      <c r="DB1353">
        <f t="shared" si="269"/>
        <v>29.253125000000001</v>
      </c>
      <c r="DC1353">
        <f t="shared" si="270"/>
        <v>0</v>
      </c>
    </row>
    <row r="1354" spans="1:107" x14ac:dyDescent="0.2">
      <c r="A1354">
        <f>ROW(Source!A611)</f>
        <v>611</v>
      </c>
      <c r="B1354">
        <v>47641669</v>
      </c>
      <c r="C1354">
        <v>47640902</v>
      </c>
      <c r="D1354">
        <v>36883554</v>
      </c>
      <c r="E1354">
        <v>1</v>
      </c>
      <c r="F1354">
        <v>1</v>
      </c>
      <c r="G1354">
        <v>1</v>
      </c>
      <c r="H1354">
        <v>2</v>
      </c>
      <c r="I1354" t="s">
        <v>780</v>
      </c>
      <c r="J1354" t="s">
        <v>781</v>
      </c>
      <c r="K1354" t="s">
        <v>782</v>
      </c>
      <c r="L1354">
        <v>1368</v>
      </c>
      <c r="N1354">
        <v>1011</v>
      </c>
      <c r="O1354" t="s">
        <v>776</v>
      </c>
      <c r="P1354" t="s">
        <v>776</v>
      </c>
      <c r="Q1354">
        <v>1</v>
      </c>
      <c r="W1354">
        <v>0</v>
      </c>
      <c r="X1354">
        <v>1372534845</v>
      </c>
      <c r="Y1354">
        <v>2.1131249999999997</v>
      </c>
      <c r="AA1354">
        <v>0</v>
      </c>
      <c r="AB1354">
        <v>65.709999999999994</v>
      </c>
      <c r="AC1354">
        <v>11.6</v>
      </c>
      <c r="AD1354">
        <v>0</v>
      </c>
      <c r="AE1354">
        <v>0</v>
      </c>
      <c r="AF1354">
        <v>65.709999999999994</v>
      </c>
      <c r="AG1354">
        <v>11.6</v>
      </c>
      <c r="AH1354">
        <v>0</v>
      </c>
      <c r="AI1354">
        <v>1</v>
      </c>
      <c r="AJ1354">
        <v>1</v>
      </c>
      <c r="AK1354">
        <v>1</v>
      </c>
      <c r="AL1354">
        <v>1</v>
      </c>
      <c r="AN1354">
        <v>0</v>
      </c>
      <c r="AO1354">
        <v>1</v>
      </c>
      <c r="AP1354">
        <v>1</v>
      </c>
      <c r="AQ1354">
        <v>0</v>
      </c>
      <c r="AR1354">
        <v>0</v>
      </c>
      <c r="AS1354" t="s">
        <v>3</v>
      </c>
      <c r="AT1354">
        <v>1.47</v>
      </c>
      <c r="AU1354" t="s">
        <v>348</v>
      </c>
      <c r="AV1354">
        <v>0</v>
      </c>
      <c r="AW1354">
        <v>2</v>
      </c>
      <c r="AX1354">
        <v>47640928</v>
      </c>
      <c r="AY1354">
        <v>1</v>
      </c>
      <c r="AZ1354">
        <v>0</v>
      </c>
      <c r="BA1354">
        <v>1341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Y1354*Source!I611</f>
        <v>2.1131249999999997E-2</v>
      </c>
      <c r="CY1354">
        <f t="shared" si="266"/>
        <v>65.709999999999994</v>
      </c>
      <c r="CZ1354">
        <f t="shared" si="267"/>
        <v>65.709999999999994</v>
      </c>
      <c r="DA1354">
        <f t="shared" si="268"/>
        <v>1</v>
      </c>
      <c r="DB1354">
        <f t="shared" si="269"/>
        <v>138.84812500000001</v>
      </c>
      <c r="DC1354">
        <f t="shared" si="270"/>
        <v>24.509374999999999</v>
      </c>
    </row>
    <row r="1355" spans="1:107" x14ac:dyDescent="0.2">
      <c r="A1355">
        <f>ROW(Source!A611)</f>
        <v>611</v>
      </c>
      <c r="B1355">
        <v>47641669</v>
      </c>
      <c r="C1355">
        <v>47640902</v>
      </c>
      <c r="D1355">
        <v>36883858</v>
      </c>
      <c r="E1355">
        <v>1</v>
      </c>
      <c r="F1355">
        <v>1</v>
      </c>
      <c r="G1355">
        <v>1</v>
      </c>
      <c r="H1355">
        <v>2</v>
      </c>
      <c r="I1355" t="s">
        <v>828</v>
      </c>
      <c r="J1355" t="s">
        <v>829</v>
      </c>
      <c r="K1355" t="s">
        <v>830</v>
      </c>
      <c r="L1355">
        <v>1368</v>
      </c>
      <c r="N1355">
        <v>1011</v>
      </c>
      <c r="O1355" t="s">
        <v>776</v>
      </c>
      <c r="P1355" t="s">
        <v>776</v>
      </c>
      <c r="Q1355">
        <v>1</v>
      </c>
      <c r="W1355">
        <v>0</v>
      </c>
      <c r="X1355">
        <v>-353815937</v>
      </c>
      <c r="Y1355">
        <v>6.1812499999999995</v>
      </c>
      <c r="AA1355">
        <v>0</v>
      </c>
      <c r="AB1355">
        <v>8.1</v>
      </c>
      <c r="AC1355">
        <v>0</v>
      </c>
      <c r="AD1355">
        <v>0</v>
      </c>
      <c r="AE1355">
        <v>0</v>
      </c>
      <c r="AF1355">
        <v>8.1</v>
      </c>
      <c r="AG1355">
        <v>0</v>
      </c>
      <c r="AH1355">
        <v>0</v>
      </c>
      <c r="AI1355">
        <v>1</v>
      </c>
      <c r="AJ1355">
        <v>1</v>
      </c>
      <c r="AK1355">
        <v>1</v>
      </c>
      <c r="AL1355">
        <v>1</v>
      </c>
      <c r="AN1355">
        <v>0</v>
      </c>
      <c r="AO1355">
        <v>1</v>
      </c>
      <c r="AP1355">
        <v>1</v>
      </c>
      <c r="AQ1355">
        <v>0</v>
      </c>
      <c r="AR1355">
        <v>0</v>
      </c>
      <c r="AS1355" t="s">
        <v>3</v>
      </c>
      <c r="AT1355">
        <v>4.3</v>
      </c>
      <c r="AU1355" t="s">
        <v>348</v>
      </c>
      <c r="AV1355">
        <v>0</v>
      </c>
      <c r="AW1355">
        <v>2</v>
      </c>
      <c r="AX1355">
        <v>47640929</v>
      </c>
      <c r="AY1355">
        <v>1</v>
      </c>
      <c r="AZ1355">
        <v>0</v>
      </c>
      <c r="BA1355">
        <v>1342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CX1355">
        <f>Y1355*Source!I611</f>
        <v>6.1812499999999999E-2</v>
      </c>
      <c r="CY1355">
        <f t="shared" si="266"/>
        <v>8.1</v>
      </c>
      <c r="CZ1355">
        <f t="shared" si="267"/>
        <v>8.1</v>
      </c>
      <c r="DA1355">
        <f t="shared" si="268"/>
        <v>1</v>
      </c>
      <c r="DB1355">
        <f t="shared" si="269"/>
        <v>50.068125000000002</v>
      </c>
      <c r="DC1355">
        <f t="shared" si="270"/>
        <v>0</v>
      </c>
    </row>
    <row r="1356" spans="1:107" x14ac:dyDescent="0.2">
      <c r="A1356">
        <f>ROW(Source!A611)</f>
        <v>611</v>
      </c>
      <c r="B1356">
        <v>47641669</v>
      </c>
      <c r="C1356">
        <v>47640902</v>
      </c>
      <c r="D1356">
        <v>36801792</v>
      </c>
      <c r="E1356">
        <v>1</v>
      </c>
      <c r="F1356">
        <v>1</v>
      </c>
      <c r="G1356">
        <v>1</v>
      </c>
      <c r="H1356">
        <v>3</v>
      </c>
      <c r="I1356" t="s">
        <v>981</v>
      </c>
      <c r="J1356" t="s">
        <v>982</v>
      </c>
      <c r="K1356" t="s">
        <v>983</v>
      </c>
      <c r="L1356">
        <v>1339</v>
      </c>
      <c r="N1356">
        <v>1007</v>
      </c>
      <c r="O1356" t="s">
        <v>50</v>
      </c>
      <c r="P1356" t="s">
        <v>50</v>
      </c>
      <c r="Q1356">
        <v>1</v>
      </c>
      <c r="W1356">
        <v>0</v>
      </c>
      <c r="X1356">
        <v>-1660354250</v>
      </c>
      <c r="Y1356">
        <v>0.73</v>
      </c>
      <c r="AA1356">
        <v>2.44</v>
      </c>
      <c r="AB1356">
        <v>0</v>
      </c>
      <c r="AC1356">
        <v>0</v>
      </c>
      <c r="AD1356">
        <v>0</v>
      </c>
      <c r="AE1356">
        <v>2.44</v>
      </c>
      <c r="AF1356">
        <v>0</v>
      </c>
      <c r="AG1356">
        <v>0</v>
      </c>
      <c r="AH1356">
        <v>0</v>
      </c>
      <c r="AI1356">
        <v>1</v>
      </c>
      <c r="AJ1356">
        <v>1</v>
      </c>
      <c r="AK1356">
        <v>1</v>
      </c>
      <c r="AL1356">
        <v>1</v>
      </c>
      <c r="AN1356">
        <v>0</v>
      </c>
      <c r="AO1356">
        <v>1</v>
      </c>
      <c r="AP1356">
        <v>0</v>
      </c>
      <c r="AQ1356">
        <v>0</v>
      </c>
      <c r="AR1356">
        <v>0</v>
      </c>
      <c r="AS1356" t="s">
        <v>3</v>
      </c>
      <c r="AT1356">
        <v>0.73</v>
      </c>
      <c r="AU1356" t="s">
        <v>3</v>
      </c>
      <c r="AV1356">
        <v>0</v>
      </c>
      <c r="AW1356">
        <v>2</v>
      </c>
      <c r="AX1356">
        <v>47640930</v>
      </c>
      <c r="AY1356">
        <v>1</v>
      </c>
      <c r="AZ1356">
        <v>0</v>
      </c>
      <c r="BA1356">
        <v>1343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CX1356">
        <f>Y1356*Source!I611</f>
        <v>7.3000000000000001E-3</v>
      </c>
      <c r="CY1356">
        <f t="shared" ref="CY1356:CY1366" si="271">AA1356</f>
        <v>2.44</v>
      </c>
      <c r="CZ1356">
        <f t="shared" ref="CZ1356:CZ1366" si="272">AE1356</f>
        <v>2.44</v>
      </c>
      <c r="DA1356">
        <f t="shared" ref="DA1356:DA1366" si="273">AI1356</f>
        <v>1</v>
      </c>
      <c r="DB1356">
        <f t="shared" ref="DB1356:DB1366" si="274">ROUND(ROUND(AT1356*CZ1356,2),6)</f>
        <v>1.78</v>
      </c>
      <c r="DC1356">
        <f t="shared" ref="DC1356:DC1366" si="275">ROUND(ROUND(AT1356*AG1356,2),6)</f>
        <v>0</v>
      </c>
    </row>
    <row r="1357" spans="1:107" x14ac:dyDescent="0.2">
      <c r="A1357">
        <f>ROW(Source!A611)</f>
        <v>611</v>
      </c>
      <c r="B1357">
        <v>47641669</v>
      </c>
      <c r="C1357">
        <v>47640902</v>
      </c>
      <c r="D1357">
        <v>36802304</v>
      </c>
      <c r="E1357">
        <v>1</v>
      </c>
      <c r="F1357">
        <v>1</v>
      </c>
      <c r="G1357">
        <v>1</v>
      </c>
      <c r="H1357">
        <v>3</v>
      </c>
      <c r="I1357" t="s">
        <v>984</v>
      </c>
      <c r="J1357" t="s">
        <v>985</v>
      </c>
      <c r="K1357" t="s">
        <v>986</v>
      </c>
      <c r="L1357">
        <v>1327</v>
      </c>
      <c r="N1357">
        <v>1005</v>
      </c>
      <c r="O1357" t="s">
        <v>399</v>
      </c>
      <c r="P1357" t="s">
        <v>399</v>
      </c>
      <c r="Q1357">
        <v>1</v>
      </c>
      <c r="W1357">
        <v>0</v>
      </c>
      <c r="X1357">
        <v>440019653</v>
      </c>
      <c r="Y1357">
        <v>30</v>
      </c>
      <c r="AA1357">
        <v>3.62</v>
      </c>
      <c r="AB1357">
        <v>0</v>
      </c>
      <c r="AC1357">
        <v>0</v>
      </c>
      <c r="AD1357">
        <v>0</v>
      </c>
      <c r="AE1357">
        <v>3.62</v>
      </c>
      <c r="AF1357">
        <v>0</v>
      </c>
      <c r="AG1357">
        <v>0</v>
      </c>
      <c r="AH1357">
        <v>0</v>
      </c>
      <c r="AI1357">
        <v>1</v>
      </c>
      <c r="AJ1357">
        <v>1</v>
      </c>
      <c r="AK1357">
        <v>1</v>
      </c>
      <c r="AL1357">
        <v>1</v>
      </c>
      <c r="AN1357">
        <v>0</v>
      </c>
      <c r="AO1357">
        <v>1</v>
      </c>
      <c r="AP1357">
        <v>0</v>
      </c>
      <c r="AQ1357">
        <v>0</v>
      </c>
      <c r="AR1357">
        <v>0</v>
      </c>
      <c r="AS1357" t="s">
        <v>3</v>
      </c>
      <c r="AT1357">
        <v>30</v>
      </c>
      <c r="AU1357" t="s">
        <v>3</v>
      </c>
      <c r="AV1357">
        <v>0</v>
      </c>
      <c r="AW1357">
        <v>2</v>
      </c>
      <c r="AX1357">
        <v>47640931</v>
      </c>
      <c r="AY1357">
        <v>1</v>
      </c>
      <c r="AZ1357">
        <v>0</v>
      </c>
      <c r="BA1357">
        <v>1344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CX1357">
        <f>Y1357*Source!I611</f>
        <v>0.3</v>
      </c>
      <c r="CY1357">
        <f t="shared" si="271"/>
        <v>3.62</v>
      </c>
      <c r="CZ1357">
        <f t="shared" si="272"/>
        <v>3.62</v>
      </c>
      <c r="DA1357">
        <f t="shared" si="273"/>
        <v>1</v>
      </c>
      <c r="DB1357">
        <f t="shared" si="274"/>
        <v>108.6</v>
      </c>
      <c r="DC1357">
        <f t="shared" si="275"/>
        <v>0</v>
      </c>
    </row>
    <row r="1358" spans="1:107" x14ac:dyDescent="0.2">
      <c r="A1358">
        <f>ROW(Source!A611)</f>
        <v>611</v>
      </c>
      <c r="B1358">
        <v>47641669</v>
      </c>
      <c r="C1358">
        <v>47640902</v>
      </c>
      <c r="D1358">
        <v>36803256</v>
      </c>
      <c r="E1358">
        <v>1</v>
      </c>
      <c r="F1358">
        <v>1</v>
      </c>
      <c r="G1358">
        <v>1</v>
      </c>
      <c r="H1358">
        <v>3</v>
      </c>
      <c r="I1358" t="s">
        <v>990</v>
      </c>
      <c r="J1358" t="s">
        <v>991</v>
      </c>
      <c r="K1358" t="s">
        <v>992</v>
      </c>
      <c r="L1358">
        <v>1348</v>
      </c>
      <c r="N1358">
        <v>1009</v>
      </c>
      <c r="O1358" t="s">
        <v>19</v>
      </c>
      <c r="P1358" t="s">
        <v>19</v>
      </c>
      <c r="Q1358">
        <v>1000</v>
      </c>
      <c r="W1358">
        <v>0</v>
      </c>
      <c r="X1358">
        <v>-714836380</v>
      </c>
      <c r="Y1358">
        <v>5.0000000000000001E-3</v>
      </c>
      <c r="AA1358">
        <v>10315.01</v>
      </c>
      <c r="AB1358">
        <v>0</v>
      </c>
      <c r="AC1358">
        <v>0</v>
      </c>
      <c r="AD1358">
        <v>0</v>
      </c>
      <c r="AE1358">
        <v>10315.01</v>
      </c>
      <c r="AF1358">
        <v>0</v>
      </c>
      <c r="AG1358">
        <v>0</v>
      </c>
      <c r="AH1358">
        <v>0</v>
      </c>
      <c r="AI1358">
        <v>1</v>
      </c>
      <c r="AJ1358">
        <v>1</v>
      </c>
      <c r="AK1358">
        <v>1</v>
      </c>
      <c r="AL1358">
        <v>1</v>
      </c>
      <c r="AN1358">
        <v>0</v>
      </c>
      <c r="AO1358">
        <v>1</v>
      </c>
      <c r="AP1358">
        <v>0</v>
      </c>
      <c r="AQ1358">
        <v>0</v>
      </c>
      <c r="AR1358">
        <v>0</v>
      </c>
      <c r="AS1358" t="s">
        <v>3</v>
      </c>
      <c r="AT1358">
        <v>5.0000000000000001E-3</v>
      </c>
      <c r="AU1358" t="s">
        <v>3</v>
      </c>
      <c r="AV1358">
        <v>0</v>
      </c>
      <c r="AW1358">
        <v>2</v>
      </c>
      <c r="AX1358">
        <v>47640932</v>
      </c>
      <c r="AY1358">
        <v>1</v>
      </c>
      <c r="AZ1358">
        <v>0</v>
      </c>
      <c r="BA1358">
        <v>1345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CX1358">
        <f>Y1358*Source!I611</f>
        <v>5.0000000000000002E-5</v>
      </c>
      <c r="CY1358">
        <f t="shared" si="271"/>
        <v>10315.01</v>
      </c>
      <c r="CZ1358">
        <f t="shared" si="272"/>
        <v>10315.01</v>
      </c>
      <c r="DA1358">
        <f t="shared" si="273"/>
        <v>1</v>
      </c>
      <c r="DB1358">
        <f t="shared" si="274"/>
        <v>51.58</v>
      </c>
      <c r="DC1358">
        <f t="shared" si="275"/>
        <v>0</v>
      </c>
    </row>
    <row r="1359" spans="1:107" x14ac:dyDescent="0.2">
      <c r="A1359">
        <f>ROW(Source!A611)</f>
        <v>611</v>
      </c>
      <c r="B1359">
        <v>47641669</v>
      </c>
      <c r="C1359">
        <v>47640902</v>
      </c>
      <c r="D1359">
        <v>36804545</v>
      </c>
      <c r="E1359">
        <v>1</v>
      </c>
      <c r="F1359">
        <v>1</v>
      </c>
      <c r="G1359">
        <v>1</v>
      </c>
      <c r="H1359">
        <v>3</v>
      </c>
      <c r="I1359" t="s">
        <v>801</v>
      </c>
      <c r="J1359" t="s">
        <v>802</v>
      </c>
      <c r="K1359" t="s">
        <v>803</v>
      </c>
      <c r="L1359">
        <v>1348</v>
      </c>
      <c r="N1359">
        <v>1009</v>
      </c>
      <c r="O1359" t="s">
        <v>19</v>
      </c>
      <c r="P1359" t="s">
        <v>19</v>
      </c>
      <c r="Q1359">
        <v>1000</v>
      </c>
      <c r="W1359">
        <v>0</v>
      </c>
      <c r="X1359">
        <v>1174701286</v>
      </c>
      <c r="Y1359">
        <v>2E-3</v>
      </c>
      <c r="AA1359">
        <v>11978</v>
      </c>
      <c r="AB1359">
        <v>0</v>
      </c>
      <c r="AC1359">
        <v>0</v>
      </c>
      <c r="AD1359">
        <v>0</v>
      </c>
      <c r="AE1359">
        <v>11978</v>
      </c>
      <c r="AF1359">
        <v>0</v>
      </c>
      <c r="AG1359">
        <v>0</v>
      </c>
      <c r="AH1359">
        <v>0</v>
      </c>
      <c r="AI1359">
        <v>1</v>
      </c>
      <c r="AJ1359">
        <v>1</v>
      </c>
      <c r="AK1359">
        <v>1</v>
      </c>
      <c r="AL1359">
        <v>1</v>
      </c>
      <c r="AN1359">
        <v>0</v>
      </c>
      <c r="AO1359">
        <v>1</v>
      </c>
      <c r="AP1359">
        <v>0</v>
      </c>
      <c r="AQ1359">
        <v>0</v>
      </c>
      <c r="AR1359">
        <v>0</v>
      </c>
      <c r="AS1359" t="s">
        <v>3</v>
      </c>
      <c r="AT1359">
        <v>2E-3</v>
      </c>
      <c r="AU1359" t="s">
        <v>3</v>
      </c>
      <c r="AV1359">
        <v>0</v>
      </c>
      <c r="AW1359">
        <v>2</v>
      </c>
      <c r="AX1359">
        <v>47640933</v>
      </c>
      <c r="AY1359">
        <v>1</v>
      </c>
      <c r="AZ1359">
        <v>0</v>
      </c>
      <c r="BA1359">
        <v>1346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CX1359">
        <f>Y1359*Source!I611</f>
        <v>2.0000000000000002E-5</v>
      </c>
      <c r="CY1359">
        <f t="shared" si="271"/>
        <v>11978</v>
      </c>
      <c r="CZ1359">
        <f t="shared" si="272"/>
        <v>11978</v>
      </c>
      <c r="DA1359">
        <f t="shared" si="273"/>
        <v>1</v>
      </c>
      <c r="DB1359">
        <f t="shared" si="274"/>
        <v>23.96</v>
      </c>
      <c r="DC1359">
        <f t="shared" si="275"/>
        <v>0</v>
      </c>
    </row>
    <row r="1360" spans="1:107" x14ac:dyDescent="0.2">
      <c r="A1360">
        <f>ROW(Source!A611)</f>
        <v>611</v>
      </c>
      <c r="B1360">
        <v>47641669</v>
      </c>
      <c r="C1360">
        <v>47640902</v>
      </c>
      <c r="D1360">
        <v>36806520</v>
      </c>
      <c r="E1360">
        <v>1</v>
      </c>
      <c r="F1360">
        <v>1</v>
      </c>
      <c r="G1360">
        <v>1</v>
      </c>
      <c r="H1360">
        <v>3</v>
      </c>
      <c r="I1360" t="s">
        <v>993</v>
      </c>
      <c r="J1360" t="s">
        <v>994</v>
      </c>
      <c r="K1360" t="s">
        <v>995</v>
      </c>
      <c r="L1360">
        <v>1348</v>
      </c>
      <c r="N1360">
        <v>1009</v>
      </c>
      <c r="O1360" t="s">
        <v>19</v>
      </c>
      <c r="P1360" t="s">
        <v>19</v>
      </c>
      <c r="Q1360">
        <v>1000</v>
      </c>
      <c r="W1360">
        <v>0</v>
      </c>
      <c r="X1360">
        <v>36820162</v>
      </c>
      <c r="Y1360">
        <v>0.01</v>
      </c>
      <c r="AA1360">
        <v>734.5</v>
      </c>
      <c r="AB1360">
        <v>0</v>
      </c>
      <c r="AC1360">
        <v>0</v>
      </c>
      <c r="AD1360">
        <v>0</v>
      </c>
      <c r="AE1360">
        <v>734.5</v>
      </c>
      <c r="AF1360">
        <v>0</v>
      </c>
      <c r="AG1360">
        <v>0</v>
      </c>
      <c r="AH1360">
        <v>0</v>
      </c>
      <c r="AI1360">
        <v>1</v>
      </c>
      <c r="AJ1360">
        <v>1</v>
      </c>
      <c r="AK1360">
        <v>1</v>
      </c>
      <c r="AL1360">
        <v>1</v>
      </c>
      <c r="AN1360">
        <v>0</v>
      </c>
      <c r="AO1360">
        <v>1</v>
      </c>
      <c r="AP1360">
        <v>0</v>
      </c>
      <c r="AQ1360">
        <v>0</v>
      </c>
      <c r="AR1360">
        <v>0</v>
      </c>
      <c r="AS1360" t="s">
        <v>3</v>
      </c>
      <c r="AT1360">
        <v>0.01</v>
      </c>
      <c r="AU1360" t="s">
        <v>3</v>
      </c>
      <c r="AV1360">
        <v>0</v>
      </c>
      <c r="AW1360">
        <v>2</v>
      </c>
      <c r="AX1360">
        <v>47640934</v>
      </c>
      <c r="AY1360">
        <v>1</v>
      </c>
      <c r="AZ1360">
        <v>0</v>
      </c>
      <c r="BA1360">
        <v>1347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CX1360">
        <f>Y1360*Source!I611</f>
        <v>1E-4</v>
      </c>
      <c r="CY1360">
        <f t="shared" si="271"/>
        <v>734.5</v>
      </c>
      <c r="CZ1360">
        <f t="shared" si="272"/>
        <v>734.5</v>
      </c>
      <c r="DA1360">
        <f t="shared" si="273"/>
        <v>1</v>
      </c>
      <c r="DB1360">
        <f t="shared" si="274"/>
        <v>7.35</v>
      </c>
      <c r="DC1360">
        <f t="shared" si="275"/>
        <v>0</v>
      </c>
    </row>
    <row r="1361" spans="1:107" x14ac:dyDescent="0.2">
      <c r="A1361">
        <f>ROW(Source!A611)</f>
        <v>611</v>
      </c>
      <c r="B1361">
        <v>47641669</v>
      </c>
      <c r="C1361">
        <v>47640902</v>
      </c>
      <c r="D1361">
        <v>36807097</v>
      </c>
      <c r="E1361">
        <v>1</v>
      </c>
      <c r="F1361">
        <v>1</v>
      </c>
      <c r="G1361">
        <v>1</v>
      </c>
      <c r="H1361">
        <v>3</v>
      </c>
      <c r="I1361" t="s">
        <v>242</v>
      </c>
      <c r="J1361" t="s">
        <v>244</v>
      </c>
      <c r="K1361" t="s">
        <v>367</v>
      </c>
      <c r="L1361">
        <v>1339</v>
      </c>
      <c r="N1361">
        <v>1007</v>
      </c>
      <c r="O1361" t="s">
        <v>50</v>
      </c>
      <c r="P1361" t="s">
        <v>50</v>
      </c>
      <c r="Q1361">
        <v>1</v>
      </c>
      <c r="W1361">
        <v>0</v>
      </c>
      <c r="X1361">
        <v>1329812617</v>
      </c>
      <c r="Y1361">
        <v>101.5</v>
      </c>
      <c r="AA1361">
        <v>665</v>
      </c>
      <c r="AB1361">
        <v>0</v>
      </c>
      <c r="AC1361">
        <v>0</v>
      </c>
      <c r="AD1361">
        <v>0</v>
      </c>
      <c r="AE1361">
        <v>665</v>
      </c>
      <c r="AF1361">
        <v>0</v>
      </c>
      <c r="AG1361">
        <v>0</v>
      </c>
      <c r="AH1361">
        <v>0</v>
      </c>
      <c r="AI1361">
        <v>1</v>
      </c>
      <c r="AJ1361">
        <v>1</v>
      </c>
      <c r="AK1361">
        <v>1</v>
      </c>
      <c r="AL1361">
        <v>1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 t="s">
        <v>3</v>
      </c>
      <c r="AT1361">
        <v>101.5</v>
      </c>
      <c r="AU1361" t="s">
        <v>3</v>
      </c>
      <c r="AV1361">
        <v>0</v>
      </c>
      <c r="AW1361">
        <v>1</v>
      </c>
      <c r="AX1361">
        <v>-1</v>
      </c>
      <c r="AY1361">
        <v>0</v>
      </c>
      <c r="AZ1361">
        <v>0</v>
      </c>
      <c r="BA1361" t="s">
        <v>3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CX1361">
        <f>Y1361*Source!I611</f>
        <v>1.0150000000000001</v>
      </c>
      <c r="CY1361">
        <f t="shared" si="271"/>
        <v>665</v>
      </c>
      <c r="CZ1361">
        <f t="shared" si="272"/>
        <v>665</v>
      </c>
      <c r="DA1361">
        <f t="shared" si="273"/>
        <v>1</v>
      </c>
      <c r="DB1361">
        <f t="shared" si="274"/>
        <v>67497.5</v>
      </c>
      <c r="DC1361">
        <f t="shared" si="275"/>
        <v>0</v>
      </c>
    </row>
    <row r="1362" spans="1:107" x14ac:dyDescent="0.2">
      <c r="A1362">
        <f>ROW(Source!A611)</f>
        <v>611</v>
      </c>
      <c r="B1362">
        <v>47641669</v>
      </c>
      <c r="C1362">
        <v>47640902</v>
      </c>
      <c r="D1362">
        <v>36825646</v>
      </c>
      <c r="E1362">
        <v>1</v>
      </c>
      <c r="F1362">
        <v>1</v>
      </c>
      <c r="G1362">
        <v>1</v>
      </c>
      <c r="H1362">
        <v>3</v>
      </c>
      <c r="I1362" t="s">
        <v>811</v>
      </c>
      <c r="J1362" t="s">
        <v>812</v>
      </c>
      <c r="K1362" t="s">
        <v>813</v>
      </c>
      <c r="L1362">
        <v>1348</v>
      </c>
      <c r="N1362">
        <v>1009</v>
      </c>
      <c r="O1362" t="s">
        <v>19</v>
      </c>
      <c r="P1362" t="s">
        <v>19</v>
      </c>
      <c r="Q1362">
        <v>1000</v>
      </c>
      <c r="W1362">
        <v>0</v>
      </c>
      <c r="X1362">
        <v>-1396314973</v>
      </c>
      <c r="Y1362">
        <v>1.0200000000000001E-2</v>
      </c>
      <c r="AA1362">
        <v>4455.2</v>
      </c>
      <c r="AB1362">
        <v>0</v>
      </c>
      <c r="AC1362">
        <v>0</v>
      </c>
      <c r="AD1362">
        <v>0</v>
      </c>
      <c r="AE1362">
        <v>4455.2</v>
      </c>
      <c r="AF1362">
        <v>0</v>
      </c>
      <c r="AG1362">
        <v>0</v>
      </c>
      <c r="AH1362">
        <v>0</v>
      </c>
      <c r="AI1362">
        <v>1</v>
      </c>
      <c r="AJ1362">
        <v>1</v>
      </c>
      <c r="AK1362">
        <v>1</v>
      </c>
      <c r="AL1362">
        <v>1</v>
      </c>
      <c r="AN1362">
        <v>0</v>
      </c>
      <c r="AO1362">
        <v>1</v>
      </c>
      <c r="AP1362">
        <v>0</v>
      </c>
      <c r="AQ1362">
        <v>0</v>
      </c>
      <c r="AR1362">
        <v>0</v>
      </c>
      <c r="AS1362" t="s">
        <v>3</v>
      </c>
      <c r="AT1362">
        <v>1.0200000000000001E-2</v>
      </c>
      <c r="AU1362" t="s">
        <v>3</v>
      </c>
      <c r="AV1362">
        <v>0</v>
      </c>
      <c r="AW1362">
        <v>2</v>
      </c>
      <c r="AX1362">
        <v>47640936</v>
      </c>
      <c r="AY1362">
        <v>1</v>
      </c>
      <c r="AZ1362">
        <v>0</v>
      </c>
      <c r="BA1362">
        <v>1349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CX1362">
        <f>Y1362*Source!I611</f>
        <v>1.0200000000000001E-4</v>
      </c>
      <c r="CY1362">
        <f t="shared" si="271"/>
        <v>4455.2</v>
      </c>
      <c r="CZ1362">
        <f t="shared" si="272"/>
        <v>4455.2</v>
      </c>
      <c r="DA1362">
        <f t="shared" si="273"/>
        <v>1</v>
      </c>
      <c r="DB1362">
        <f t="shared" si="274"/>
        <v>45.44</v>
      </c>
      <c r="DC1362">
        <f t="shared" si="275"/>
        <v>0</v>
      </c>
    </row>
    <row r="1363" spans="1:107" x14ac:dyDescent="0.2">
      <c r="A1363">
        <f>ROW(Source!A611)</f>
        <v>611</v>
      </c>
      <c r="B1363">
        <v>47641669</v>
      </c>
      <c r="C1363">
        <v>47640902</v>
      </c>
      <c r="D1363">
        <v>36826671</v>
      </c>
      <c r="E1363">
        <v>1</v>
      </c>
      <c r="F1363">
        <v>1</v>
      </c>
      <c r="G1363">
        <v>1</v>
      </c>
      <c r="H1363">
        <v>3</v>
      </c>
      <c r="I1363" t="s">
        <v>369</v>
      </c>
      <c r="J1363" t="s">
        <v>371</v>
      </c>
      <c r="K1363" t="s">
        <v>373</v>
      </c>
      <c r="L1363">
        <v>1348</v>
      </c>
      <c r="N1363">
        <v>1009</v>
      </c>
      <c r="O1363" t="s">
        <v>19</v>
      </c>
      <c r="P1363" t="s">
        <v>19</v>
      </c>
      <c r="Q1363">
        <v>1000</v>
      </c>
      <c r="W1363">
        <v>0</v>
      </c>
      <c r="X1363">
        <v>-1610259268</v>
      </c>
      <c r="Y1363">
        <v>0.22800000000000001</v>
      </c>
      <c r="AA1363">
        <v>5650</v>
      </c>
      <c r="AB1363">
        <v>0</v>
      </c>
      <c r="AC1363">
        <v>0</v>
      </c>
      <c r="AD1363">
        <v>0</v>
      </c>
      <c r="AE1363">
        <v>5650</v>
      </c>
      <c r="AF1363">
        <v>0</v>
      </c>
      <c r="AG1363">
        <v>0</v>
      </c>
      <c r="AH1363">
        <v>0</v>
      </c>
      <c r="AI1363">
        <v>1</v>
      </c>
      <c r="AJ1363">
        <v>1</v>
      </c>
      <c r="AK1363">
        <v>1</v>
      </c>
      <c r="AL1363">
        <v>1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 t="s">
        <v>3</v>
      </c>
      <c r="AT1363">
        <v>0.22800000000000001</v>
      </c>
      <c r="AU1363" t="s">
        <v>3</v>
      </c>
      <c r="AV1363">
        <v>0</v>
      </c>
      <c r="AW1363">
        <v>1</v>
      </c>
      <c r="AX1363">
        <v>-1</v>
      </c>
      <c r="AY1363">
        <v>0</v>
      </c>
      <c r="AZ1363">
        <v>0</v>
      </c>
      <c r="BA1363" t="s">
        <v>3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CX1363">
        <f>Y1363*Source!I611</f>
        <v>2.2800000000000003E-3</v>
      </c>
      <c r="CY1363">
        <f t="shared" si="271"/>
        <v>5650</v>
      </c>
      <c r="CZ1363">
        <f t="shared" si="272"/>
        <v>5650</v>
      </c>
      <c r="DA1363">
        <f t="shared" si="273"/>
        <v>1</v>
      </c>
      <c r="DB1363">
        <f t="shared" si="274"/>
        <v>1288.2</v>
      </c>
      <c r="DC1363">
        <f t="shared" si="275"/>
        <v>0</v>
      </c>
    </row>
    <row r="1364" spans="1:107" x14ac:dyDescent="0.2">
      <c r="A1364">
        <f>ROW(Source!A611)</f>
        <v>611</v>
      </c>
      <c r="B1364">
        <v>47641669</v>
      </c>
      <c r="C1364">
        <v>47640902</v>
      </c>
      <c r="D1364">
        <v>36826671</v>
      </c>
      <c r="E1364">
        <v>1</v>
      </c>
      <c r="F1364">
        <v>1</v>
      </c>
      <c r="G1364">
        <v>1</v>
      </c>
      <c r="H1364">
        <v>3</v>
      </c>
      <c r="I1364" t="s">
        <v>369</v>
      </c>
      <c r="J1364" t="s">
        <v>371</v>
      </c>
      <c r="K1364" t="s">
        <v>370</v>
      </c>
      <c r="L1364">
        <v>1348</v>
      </c>
      <c r="N1364">
        <v>1009</v>
      </c>
      <c r="O1364" t="s">
        <v>19</v>
      </c>
      <c r="P1364" t="s">
        <v>19</v>
      </c>
      <c r="Q1364">
        <v>1000</v>
      </c>
      <c r="W1364">
        <v>0</v>
      </c>
      <c r="X1364">
        <v>-1996811505</v>
      </c>
      <c r="Y1364">
        <v>7.2380000000000004</v>
      </c>
      <c r="AA1364">
        <v>5650</v>
      </c>
      <c r="AB1364">
        <v>0</v>
      </c>
      <c r="AC1364">
        <v>0</v>
      </c>
      <c r="AD1364">
        <v>0</v>
      </c>
      <c r="AE1364">
        <v>5650</v>
      </c>
      <c r="AF1364">
        <v>0</v>
      </c>
      <c r="AG1364">
        <v>0</v>
      </c>
      <c r="AH1364">
        <v>0</v>
      </c>
      <c r="AI1364">
        <v>1</v>
      </c>
      <c r="AJ1364">
        <v>1</v>
      </c>
      <c r="AK1364">
        <v>1</v>
      </c>
      <c r="AL1364">
        <v>1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 t="s">
        <v>3</v>
      </c>
      <c r="AT1364">
        <v>7.2380000000000004</v>
      </c>
      <c r="AU1364" t="s">
        <v>3</v>
      </c>
      <c r="AV1364">
        <v>0</v>
      </c>
      <c r="AW1364">
        <v>1</v>
      </c>
      <c r="AX1364">
        <v>-1</v>
      </c>
      <c r="AY1364">
        <v>0</v>
      </c>
      <c r="AZ1364">
        <v>0</v>
      </c>
      <c r="BA1364" t="s">
        <v>3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CX1364">
        <f>Y1364*Source!I611</f>
        <v>7.238E-2</v>
      </c>
      <c r="CY1364">
        <f t="shared" si="271"/>
        <v>5650</v>
      </c>
      <c r="CZ1364">
        <f t="shared" si="272"/>
        <v>5650</v>
      </c>
      <c r="DA1364">
        <f t="shared" si="273"/>
        <v>1</v>
      </c>
      <c r="DB1364">
        <f t="shared" si="274"/>
        <v>40894.699999999997</v>
      </c>
      <c r="DC1364">
        <f t="shared" si="275"/>
        <v>0</v>
      </c>
    </row>
    <row r="1365" spans="1:107" x14ac:dyDescent="0.2">
      <c r="A1365">
        <f>ROW(Source!A611)</f>
        <v>611</v>
      </c>
      <c r="B1365">
        <v>47641669</v>
      </c>
      <c r="C1365">
        <v>47640902</v>
      </c>
      <c r="D1365">
        <v>36830509</v>
      </c>
      <c r="E1365">
        <v>1</v>
      </c>
      <c r="F1365">
        <v>1</v>
      </c>
      <c r="G1365">
        <v>1</v>
      </c>
      <c r="H1365">
        <v>3</v>
      </c>
      <c r="I1365" t="s">
        <v>996</v>
      </c>
      <c r="J1365" t="s">
        <v>997</v>
      </c>
      <c r="K1365" t="s">
        <v>998</v>
      </c>
      <c r="L1365">
        <v>1339</v>
      </c>
      <c r="N1365">
        <v>1007</v>
      </c>
      <c r="O1365" t="s">
        <v>50</v>
      </c>
      <c r="P1365" t="s">
        <v>50</v>
      </c>
      <c r="Q1365">
        <v>1</v>
      </c>
      <c r="W1365">
        <v>0</v>
      </c>
      <c r="X1365">
        <v>-709960560</v>
      </c>
      <c r="Y1365">
        <v>0.04</v>
      </c>
      <c r="AA1365">
        <v>1056</v>
      </c>
      <c r="AB1365">
        <v>0</v>
      </c>
      <c r="AC1365">
        <v>0</v>
      </c>
      <c r="AD1365">
        <v>0</v>
      </c>
      <c r="AE1365">
        <v>1056</v>
      </c>
      <c r="AF1365">
        <v>0</v>
      </c>
      <c r="AG1365">
        <v>0</v>
      </c>
      <c r="AH1365">
        <v>0</v>
      </c>
      <c r="AI1365">
        <v>1</v>
      </c>
      <c r="AJ1365">
        <v>1</v>
      </c>
      <c r="AK1365">
        <v>1</v>
      </c>
      <c r="AL1365">
        <v>1</v>
      </c>
      <c r="AN1365">
        <v>0</v>
      </c>
      <c r="AO1365">
        <v>1</v>
      </c>
      <c r="AP1365">
        <v>0</v>
      </c>
      <c r="AQ1365">
        <v>0</v>
      </c>
      <c r="AR1365">
        <v>0</v>
      </c>
      <c r="AS1365" t="s">
        <v>3</v>
      </c>
      <c r="AT1365">
        <v>0.04</v>
      </c>
      <c r="AU1365" t="s">
        <v>3</v>
      </c>
      <c r="AV1365">
        <v>0</v>
      </c>
      <c r="AW1365">
        <v>2</v>
      </c>
      <c r="AX1365">
        <v>47640938</v>
      </c>
      <c r="AY1365">
        <v>1</v>
      </c>
      <c r="AZ1365">
        <v>0</v>
      </c>
      <c r="BA1365">
        <v>1351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CX1365">
        <f>Y1365*Source!I611</f>
        <v>4.0000000000000002E-4</v>
      </c>
      <c r="CY1365">
        <f t="shared" si="271"/>
        <v>1056</v>
      </c>
      <c r="CZ1365">
        <f t="shared" si="272"/>
        <v>1056</v>
      </c>
      <c r="DA1365">
        <f t="shared" si="273"/>
        <v>1</v>
      </c>
      <c r="DB1365">
        <f t="shared" si="274"/>
        <v>42.24</v>
      </c>
      <c r="DC1365">
        <f t="shared" si="275"/>
        <v>0</v>
      </c>
    </row>
    <row r="1366" spans="1:107" x14ac:dyDescent="0.2">
      <c r="A1366">
        <f>ROW(Source!A611)</f>
        <v>611</v>
      </c>
      <c r="B1366">
        <v>47641669</v>
      </c>
      <c r="C1366">
        <v>47640902</v>
      </c>
      <c r="D1366">
        <v>36831734</v>
      </c>
      <c r="E1366">
        <v>1</v>
      </c>
      <c r="F1366">
        <v>1</v>
      </c>
      <c r="G1366">
        <v>1</v>
      </c>
      <c r="H1366">
        <v>3</v>
      </c>
      <c r="I1366" t="s">
        <v>999</v>
      </c>
      <c r="J1366" t="s">
        <v>1000</v>
      </c>
      <c r="K1366" t="s">
        <v>1001</v>
      </c>
      <c r="L1366">
        <v>1327</v>
      </c>
      <c r="N1366">
        <v>1005</v>
      </c>
      <c r="O1366" t="s">
        <v>399</v>
      </c>
      <c r="P1366" t="s">
        <v>399</v>
      </c>
      <c r="Q1366">
        <v>1</v>
      </c>
      <c r="W1366">
        <v>0</v>
      </c>
      <c r="X1366">
        <v>-2064955635</v>
      </c>
      <c r="Y1366">
        <v>3.6</v>
      </c>
      <c r="AA1366">
        <v>57.63</v>
      </c>
      <c r="AB1366">
        <v>0</v>
      </c>
      <c r="AC1366">
        <v>0</v>
      </c>
      <c r="AD1366">
        <v>0</v>
      </c>
      <c r="AE1366">
        <v>57.63</v>
      </c>
      <c r="AF1366">
        <v>0</v>
      </c>
      <c r="AG1366">
        <v>0</v>
      </c>
      <c r="AH1366">
        <v>0</v>
      </c>
      <c r="AI1366">
        <v>1</v>
      </c>
      <c r="AJ1366">
        <v>1</v>
      </c>
      <c r="AK1366">
        <v>1</v>
      </c>
      <c r="AL1366">
        <v>1</v>
      </c>
      <c r="AN1366">
        <v>0</v>
      </c>
      <c r="AO1366">
        <v>1</v>
      </c>
      <c r="AP1366">
        <v>0</v>
      </c>
      <c r="AQ1366">
        <v>0</v>
      </c>
      <c r="AR1366">
        <v>0</v>
      </c>
      <c r="AS1366" t="s">
        <v>3</v>
      </c>
      <c r="AT1366">
        <v>3.6</v>
      </c>
      <c r="AU1366" t="s">
        <v>3</v>
      </c>
      <c r="AV1366">
        <v>0</v>
      </c>
      <c r="AW1366">
        <v>2</v>
      </c>
      <c r="AX1366">
        <v>47640939</v>
      </c>
      <c r="AY1366">
        <v>1</v>
      </c>
      <c r="AZ1366">
        <v>0</v>
      </c>
      <c r="BA1366">
        <v>1352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CX1366">
        <f>Y1366*Source!I611</f>
        <v>3.6000000000000004E-2</v>
      </c>
      <c r="CY1366">
        <f t="shared" si="271"/>
        <v>57.63</v>
      </c>
      <c r="CZ1366">
        <f t="shared" si="272"/>
        <v>57.63</v>
      </c>
      <c r="DA1366">
        <f t="shared" si="273"/>
        <v>1</v>
      </c>
      <c r="DB1366">
        <f t="shared" si="274"/>
        <v>207.47</v>
      </c>
      <c r="DC1366">
        <f t="shared" si="275"/>
        <v>0</v>
      </c>
    </row>
    <row r="1367" spans="1:107" x14ac:dyDescent="0.2">
      <c r="A1367">
        <f>ROW(Source!A618)</f>
        <v>618</v>
      </c>
      <c r="B1367">
        <v>47636896</v>
      </c>
      <c r="C1367">
        <v>47640943</v>
      </c>
      <c r="D1367">
        <v>37064928</v>
      </c>
      <c r="E1367">
        <v>1</v>
      </c>
      <c r="F1367">
        <v>1</v>
      </c>
      <c r="G1367">
        <v>1</v>
      </c>
      <c r="H1367">
        <v>1</v>
      </c>
      <c r="I1367" t="s">
        <v>823</v>
      </c>
      <c r="J1367" t="s">
        <v>3</v>
      </c>
      <c r="K1367" t="s">
        <v>824</v>
      </c>
      <c r="L1367">
        <v>1191</v>
      </c>
      <c r="N1367">
        <v>1013</v>
      </c>
      <c r="O1367" t="s">
        <v>770</v>
      </c>
      <c r="P1367" t="s">
        <v>770</v>
      </c>
      <c r="Q1367">
        <v>1</v>
      </c>
      <c r="W1367">
        <v>0</v>
      </c>
      <c r="X1367">
        <v>145020957</v>
      </c>
      <c r="Y1367">
        <v>347.81749999999994</v>
      </c>
      <c r="AA1367">
        <v>0</v>
      </c>
      <c r="AB1367">
        <v>0</v>
      </c>
      <c r="AC1367">
        <v>0</v>
      </c>
      <c r="AD1367">
        <v>9.07</v>
      </c>
      <c r="AE1367">
        <v>0</v>
      </c>
      <c r="AF1367">
        <v>0</v>
      </c>
      <c r="AG1367">
        <v>0</v>
      </c>
      <c r="AH1367">
        <v>9.07</v>
      </c>
      <c r="AI1367">
        <v>1</v>
      </c>
      <c r="AJ1367">
        <v>1</v>
      </c>
      <c r="AK1367">
        <v>1</v>
      </c>
      <c r="AL1367">
        <v>1</v>
      </c>
      <c r="AN1367">
        <v>0</v>
      </c>
      <c r="AO1367">
        <v>1</v>
      </c>
      <c r="AP1367">
        <v>1</v>
      </c>
      <c r="AQ1367">
        <v>0</v>
      </c>
      <c r="AR1367">
        <v>0</v>
      </c>
      <c r="AS1367" t="s">
        <v>3</v>
      </c>
      <c r="AT1367">
        <v>263</v>
      </c>
      <c r="AU1367" t="s">
        <v>196</v>
      </c>
      <c r="AV1367">
        <v>1</v>
      </c>
      <c r="AW1367">
        <v>2</v>
      </c>
      <c r="AX1367">
        <v>47640949</v>
      </c>
      <c r="AY1367">
        <v>1</v>
      </c>
      <c r="AZ1367">
        <v>0</v>
      </c>
      <c r="BA1367">
        <v>1353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CX1367">
        <f>Y1367*Source!I618</f>
        <v>4.9459648499999993</v>
      </c>
      <c r="CY1367">
        <f>AD1367</f>
        <v>9.07</v>
      </c>
      <c r="CZ1367">
        <f>AH1367</f>
        <v>9.07</v>
      </c>
      <c r="DA1367">
        <f>AL1367</f>
        <v>1</v>
      </c>
      <c r="DB1367">
        <f>ROUND(((ROUND(AT1367*CZ1367,2)*1.15)*1.15),6)</f>
        <v>3154.7047250000001</v>
      </c>
      <c r="DC1367">
        <f>ROUND(((ROUND(AT1367*AG1367,2)*1.15)*1.15),6)</f>
        <v>0</v>
      </c>
    </row>
    <row r="1368" spans="1:107" x14ac:dyDescent="0.2">
      <c r="A1368">
        <f>ROW(Source!A618)</f>
        <v>618</v>
      </c>
      <c r="B1368">
        <v>47636896</v>
      </c>
      <c r="C1368">
        <v>47640943</v>
      </c>
      <c r="D1368">
        <v>37064876</v>
      </c>
      <c r="E1368">
        <v>1</v>
      </c>
      <c r="F1368">
        <v>1</v>
      </c>
      <c r="G1368">
        <v>1</v>
      </c>
      <c r="H1368">
        <v>1</v>
      </c>
      <c r="I1368" t="s">
        <v>771</v>
      </c>
      <c r="J1368" t="s">
        <v>3</v>
      </c>
      <c r="K1368" t="s">
        <v>772</v>
      </c>
      <c r="L1368">
        <v>1191</v>
      </c>
      <c r="N1368">
        <v>1013</v>
      </c>
      <c r="O1368" t="s">
        <v>770</v>
      </c>
      <c r="P1368" t="s">
        <v>770</v>
      </c>
      <c r="Q1368">
        <v>1</v>
      </c>
      <c r="W1368">
        <v>0</v>
      </c>
      <c r="X1368">
        <v>-1417349443</v>
      </c>
      <c r="Y1368">
        <v>0.44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1</v>
      </c>
      <c r="AJ1368">
        <v>1</v>
      </c>
      <c r="AK1368">
        <v>1</v>
      </c>
      <c r="AL1368">
        <v>1</v>
      </c>
      <c r="AN1368">
        <v>0</v>
      </c>
      <c r="AO1368">
        <v>1</v>
      </c>
      <c r="AP1368">
        <v>0</v>
      </c>
      <c r="AQ1368">
        <v>0</v>
      </c>
      <c r="AR1368">
        <v>0</v>
      </c>
      <c r="AS1368" t="s">
        <v>3</v>
      </c>
      <c r="AT1368">
        <v>0.44</v>
      </c>
      <c r="AU1368" t="s">
        <v>3</v>
      </c>
      <c r="AV1368">
        <v>2</v>
      </c>
      <c r="AW1368">
        <v>2</v>
      </c>
      <c r="AX1368">
        <v>47640950</v>
      </c>
      <c r="AY1368">
        <v>1</v>
      </c>
      <c r="AZ1368">
        <v>2048</v>
      </c>
      <c r="BA1368">
        <v>1354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CX1368">
        <f>Y1368*Source!I618</f>
        <v>6.2567999999999999E-3</v>
      </c>
      <c r="CY1368">
        <f>AD1368</f>
        <v>0</v>
      </c>
      <c r="CZ1368">
        <f>AH1368</f>
        <v>0</v>
      </c>
      <c r="DA1368">
        <f>AL1368</f>
        <v>1</v>
      </c>
      <c r="DB1368">
        <f>ROUND(ROUND(AT1368*CZ1368,2),6)</f>
        <v>0</v>
      </c>
      <c r="DC1368">
        <f>ROUND(ROUND(AT1368*AG1368,2),6)</f>
        <v>0</v>
      </c>
    </row>
    <row r="1369" spans="1:107" x14ac:dyDescent="0.2">
      <c r="A1369">
        <f>ROW(Source!A618)</f>
        <v>618</v>
      </c>
      <c r="B1369">
        <v>47636896</v>
      </c>
      <c r="C1369">
        <v>47640943</v>
      </c>
      <c r="D1369">
        <v>36882041</v>
      </c>
      <c r="E1369">
        <v>1</v>
      </c>
      <c r="F1369">
        <v>1</v>
      </c>
      <c r="G1369">
        <v>1</v>
      </c>
      <c r="H1369">
        <v>2</v>
      </c>
      <c r="I1369" t="s">
        <v>1002</v>
      </c>
      <c r="J1369" t="s">
        <v>1003</v>
      </c>
      <c r="K1369" t="s">
        <v>1004</v>
      </c>
      <c r="L1369">
        <v>1368</v>
      </c>
      <c r="N1369">
        <v>1011</v>
      </c>
      <c r="O1369" t="s">
        <v>776</v>
      </c>
      <c r="P1369" t="s">
        <v>776</v>
      </c>
      <c r="Q1369">
        <v>1</v>
      </c>
      <c r="W1369">
        <v>0</v>
      </c>
      <c r="X1369">
        <v>533973013</v>
      </c>
      <c r="Y1369">
        <v>0.25874999999999998</v>
      </c>
      <c r="AA1369">
        <v>0</v>
      </c>
      <c r="AB1369">
        <v>765.21</v>
      </c>
      <c r="AC1369">
        <v>13.5</v>
      </c>
      <c r="AD1369">
        <v>0</v>
      </c>
      <c r="AE1369">
        <v>0</v>
      </c>
      <c r="AF1369">
        <v>765.21</v>
      </c>
      <c r="AG1369">
        <v>13.5</v>
      </c>
      <c r="AH1369">
        <v>0</v>
      </c>
      <c r="AI1369">
        <v>1</v>
      </c>
      <c r="AJ1369">
        <v>1</v>
      </c>
      <c r="AK1369">
        <v>1</v>
      </c>
      <c r="AL1369">
        <v>1</v>
      </c>
      <c r="AN1369">
        <v>0</v>
      </c>
      <c r="AO1369">
        <v>1</v>
      </c>
      <c r="AP1369">
        <v>1</v>
      </c>
      <c r="AQ1369">
        <v>0</v>
      </c>
      <c r="AR1369">
        <v>0</v>
      </c>
      <c r="AS1369" t="s">
        <v>3</v>
      </c>
      <c r="AT1369">
        <v>0.18</v>
      </c>
      <c r="AU1369" t="s">
        <v>348</v>
      </c>
      <c r="AV1369">
        <v>0</v>
      </c>
      <c r="AW1369">
        <v>2</v>
      </c>
      <c r="AX1369">
        <v>47640951</v>
      </c>
      <c r="AY1369">
        <v>1</v>
      </c>
      <c r="AZ1369">
        <v>0</v>
      </c>
      <c r="BA1369">
        <v>1355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CX1369">
        <f>Y1369*Source!I618</f>
        <v>3.6794249999999996E-3</v>
      </c>
      <c r="CY1369">
        <f>AB1369</f>
        <v>765.21</v>
      </c>
      <c r="CZ1369">
        <f>AF1369</f>
        <v>765.21</v>
      </c>
      <c r="DA1369">
        <f>AJ1369</f>
        <v>1</v>
      </c>
      <c r="DB1369">
        <f>ROUND(((ROUND(AT1369*CZ1369,2)*1.15)*1.25),6)</f>
        <v>198.00125</v>
      </c>
      <c r="DC1369">
        <f>ROUND(((ROUND(AT1369*AG1369,2)*1.15)*1.25),6)</f>
        <v>3.493125</v>
      </c>
    </row>
    <row r="1370" spans="1:107" x14ac:dyDescent="0.2">
      <c r="A1370">
        <f>ROW(Source!A618)</f>
        <v>618</v>
      </c>
      <c r="B1370">
        <v>47636896</v>
      </c>
      <c r="C1370">
        <v>47640943</v>
      </c>
      <c r="D1370">
        <v>36883554</v>
      </c>
      <c r="E1370">
        <v>1</v>
      </c>
      <c r="F1370">
        <v>1</v>
      </c>
      <c r="G1370">
        <v>1</v>
      </c>
      <c r="H1370">
        <v>2</v>
      </c>
      <c r="I1370" t="s">
        <v>780</v>
      </c>
      <c r="J1370" t="s">
        <v>781</v>
      </c>
      <c r="K1370" t="s">
        <v>782</v>
      </c>
      <c r="L1370">
        <v>1368</v>
      </c>
      <c r="N1370">
        <v>1011</v>
      </c>
      <c r="O1370" t="s">
        <v>776</v>
      </c>
      <c r="P1370" t="s">
        <v>776</v>
      </c>
      <c r="Q1370">
        <v>1</v>
      </c>
      <c r="W1370">
        <v>0</v>
      </c>
      <c r="X1370">
        <v>1372534845</v>
      </c>
      <c r="Y1370">
        <v>0.37374999999999997</v>
      </c>
      <c r="AA1370">
        <v>0</v>
      </c>
      <c r="AB1370">
        <v>65.709999999999994</v>
      </c>
      <c r="AC1370">
        <v>11.6</v>
      </c>
      <c r="AD1370">
        <v>0</v>
      </c>
      <c r="AE1370">
        <v>0</v>
      </c>
      <c r="AF1370">
        <v>65.709999999999994</v>
      </c>
      <c r="AG1370">
        <v>11.6</v>
      </c>
      <c r="AH1370">
        <v>0</v>
      </c>
      <c r="AI1370">
        <v>1</v>
      </c>
      <c r="AJ1370">
        <v>1</v>
      </c>
      <c r="AK1370">
        <v>1</v>
      </c>
      <c r="AL1370">
        <v>1</v>
      </c>
      <c r="AN1370">
        <v>0</v>
      </c>
      <c r="AO1370">
        <v>1</v>
      </c>
      <c r="AP1370">
        <v>1</v>
      </c>
      <c r="AQ1370">
        <v>0</v>
      </c>
      <c r="AR1370">
        <v>0</v>
      </c>
      <c r="AS1370" t="s">
        <v>3</v>
      </c>
      <c r="AT1370">
        <v>0.26</v>
      </c>
      <c r="AU1370" t="s">
        <v>348</v>
      </c>
      <c r="AV1370">
        <v>0</v>
      </c>
      <c r="AW1370">
        <v>2</v>
      </c>
      <c r="AX1370">
        <v>47640952</v>
      </c>
      <c r="AY1370">
        <v>1</v>
      </c>
      <c r="AZ1370">
        <v>0</v>
      </c>
      <c r="BA1370">
        <v>1356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CX1370">
        <f>Y1370*Source!I618</f>
        <v>5.3147249999999993E-3</v>
      </c>
      <c r="CY1370">
        <f>AB1370</f>
        <v>65.709999999999994</v>
      </c>
      <c r="CZ1370">
        <f>AF1370</f>
        <v>65.709999999999994</v>
      </c>
      <c r="DA1370">
        <f>AJ1370</f>
        <v>1</v>
      </c>
      <c r="DB1370">
        <f>ROUND(((ROUND(AT1370*CZ1370,2)*1.15)*1.25),6)</f>
        <v>24.552499999999998</v>
      </c>
      <c r="DC1370">
        <f>ROUND(((ROUND(AT1370*AG1370,2)*1.15)*1.25),6)</f>
        <v>4.3412499999999996</v>
      </c>
    </row>
    <row r="1371" spans="1:107" x14ac:dyDescent="0.2">
      <c r="A1371">
        <f>ROW(Source!A618)</f>
        <v>618</v>
      </c>
      <c r="B1371">
        <v>47636896</v>
      </c>
      <c r="C1371">
        <v>47640943</v>
      </c>
      <c r="D1371">
        <v>46010390</v>
      </c>
      <c r="E1371">
        <v>1</v>
      </c>
      <c r="F1371">
        <v>1</v>
      </c>
      <c r="G1371">
        <v>1</v>
      </c>
      <c r="H1371">
        <v>3</v>
      </c>
      <c r="I1371" t="s">
        <v>379</v>
      </c>
      <c r="J1371" t="s">
        <v>381</v>
      </c>
      <c r="K1371" t="s">
        <v>380</v>
      </c>
      <c r="L1371">
        <v>1348</v>
      </c>
      <c r="N1371">
        <v>1009</v>
      </c>
      <c r="O1371" t="s">
        <v>19</v>
      </c>
      <c r="P1371" t="s">
        <v>19</v>
      </c>
      <c r="Q1371">
        <v>1000</v>
      </c>
      <c r="W1371">
        <v>0</v>
      </c>
      <c r="X1371">
        <v>-1264958911</v>
      </c>
      <c r="Y1371">
        <v>1</v>
      </c>
      <c r="AA1371">
        <v>13568.69</v>
      </c>
      <c r="AB1371">
        <v>0</v>
      </c>
      <c r="AC1371">
        <v>0</v>
      </c>
      <c r="AD1371">
        <v>0</v>
      </c>
      <c r="AE1371">
        <v>13568.69</v>
      </c>
      <c r="AF1371">
        <v>0</v>
      </c>
      <c r="AG1371">
        <v>0</v>
      </c>
      <c r="AH1371">
        <v>0</v>
      </c>
      <c r="AI1371">
        <v>1</v>
      </c>
      <c r="AJ1371">
        <v>1</v>
      </c>
      <c r="AK1371">
        <v>1</v>
      </c>
      <c r="AL1371">
        <v>1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 t="s">
        <v>3</v>
      </c>
      <c r="AT1371">
        <v>1</v>
      </c>
      <c r="AU1371" t="s">
        <v>3</v>
      </c>
      <c r="AV1371">
        <v>0</v>
      </c>
      <c r="AW1371">
        <v>1</v>
      </c>
      <c r="AX1371">
        <v>-1</v>
      </c>
      <c r="AY1371">
        <v>0</v>
      </c>
      <c r="AZ1371">
        <v>0</v>
      </c>
      <c r="BA1371" t="s">
        <v>3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CX1371">
        <f>Y1371*Source!I618</f>
        <v>1.422E-2</v>
      </c>
      <c r="CY1371">
        <f>AA1371</f>
        <v>13568.69</v>
      </c>
      <c r="CZ1371">
        <f>AE1371</f>
        <v>13568.69</v>
      </c>
      <c r="DA1371">
        <f>AI1371</f>
        <v>1</v>
      </c>
      <c r="DB1371">
        <f>ROUND(ROUND(AT1371*CZ1371,2),6)</f>
        <v>13568.69</v>
      </c>
      <c r="DC1371">
        <f>ROUND(ROUND(AT1371*AG1371,2),6)</f>
        <v>0</v>
      </c>
    </row>
    <row r="1372" spans="1:107" x14ac:dyDescent="0.2">
      <c r="A1372">
        <f>ROW(Source!A619)</f>
        <v>619</v>
      </c>
      <c r="B1372">
        <v>47641669</v>
      </c>
      <c r="C1372">
        <v>47640943</v>
      </c>
      <c r="D1372">
        <v>37064928</v>
      </c>
      <c r="E1372">
        <v>1</v>
      </c>
      <c r="F1372">
        <v>1</v>
      </c>
      <c r="G1372">
        <v>1</v>
      </c>
      <c r="H1372">
        <v>1</v>
      </c>
      <c r="I1372" t="s">
        <v>823</v>
      </c>
      <c r="J1372" t="s">
        <v>3</v>
      </c>
      <c r="K1372" t="s">
        <v>824</v>
      </c>
      <c r="L1372">
        <v>1191</v>
      </c>
      <c r="N1372">
        <v>1013</v>
      </c>
      <c r="O1372" t="s">
        <v>770</v>
      </c>
      <c r="P1372" t="s">
        <v>770</v>
      </c>
      <c r="Q1372">
        <v>1</v>
      </c>
      <c r="W1372">
        <v>0</v>
      </c>
      <c r="X1372">
        <v>145020957</v>
      </c>
      <c r="Y1372">
        <v>347.81749999999994</v>
      </c>
      <c r="AA1372">
        <v>0</v>
      </c>
      <c r="AB1372">
        <v>0</v>
      </c>
      <c r="AC1372">
        <v>0</v>
      </c>
      <c r="AD1372">
        <v>9.07</v>
      </c>
      <c r="AE1372">
        <v>0</v>
      </c>
      <c r="AF1372">
        <v>0</v>
      </c>
      <c r="AG1372">
        <v>0</v>
      </c>
      <c r="AH1372">
        <v>9.07</v>
      </c>
      <c r="AI1372">
        <v>1</v>
      </c>
      <c r="AJ1372">
        <v>1</v>
      </c>
      <c r="AK1372">
        <v>1</v>
      </c>
      <c r="AL1372">
        <v>1</v>
      </c>
      <c r="AN1372">
        <v>0</v>
      </c>
      <c r="AO1372">
        <v>1</v>
      </c>
      <c r="AP1372">
        <v>1</v>
      </c>
      <c r="AQ1372">
        <v>0</v>
      </c>
      <c r="AR1372">
        <v>0</v>
      </c>
      <c r="AS1372" t="s">
        <v>3</v>
      </c>
      <c r="AT1372">
        <v>263</v>
      </c>
      <c r="AU1372" t="s">
        <v>196</v>
      </c>
      <c r="AV1372">
        <v>1</v>
      </c>
      <c r="AW1372">
        <v>2</v>
      </c>
      <c r="AX1372">
        <v>47640949</v>
      </c>
      <c r="AY1372">
        <v>1</v>
      </c>
      <c r="AZ1372">
        <v>0</v>
      </c>
      <c r="BA1372">
        <v>1358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CX1372">
        <f>Y1372*Source!I619</f>
        <v>4.9459648499999993</v>
      </c>
      <c r="CY1372">
        <f>AD1372</f>
        <v>9.07</v>
      </c>
      <c r="CZ1372">
        <f>AH1372</f>
        <v>9.07</v>
      </c>
      <c r="DA1372">
        <f>AL1372</f>
        <v>1</v>
      </c>
      <c r="DB1372">
        <f>ROUND(((ROUND(AT1372*CZ1372,2)*1.15)*1.15),6)</f>
        <v>3154.7047250000001</v>
      </c>
      <c r="DC1372">
        <f>ROUND(((ROUND(AT1372*AG1372,2)*1.15)*1.15),6)</f>
        <v>0</v>
      </c>
    </row>
    <row r="1373" spans="1:107" x14ac:dyDescent="0.2">
      <c r="A1373">
        <f>ROW(Source!A619)</f>
        <v>619</v>
      </c>
      <c r="B1373">
        <v>47641669</v>
      </c>
      <c r="C1373">
        <v>47640943</v>
      </c>
      <c r="D1373">
        <v>37064876</v>
      </c>
      <c r="E1373">
        <v>1</v>
      </c>
      <c r="F1373">
        <v>1</v>
      </c>
      <c r="G1373">
        <v>1</v>
      </c>
      <c r="H1373">
        <v>1</v>
      </c>
      <c r="I1373" t="s">
        <v>771</v>
      </c>
      <c r="J1373" t="s">
        <v>3</v>
      </c>
      <c r="K1373" t="s">
        <v>772</v>
      </c>
      <c r="L1373">
        <v>1191</v>
      </c>
      <c r="N1373">
        <v>1013</v>
      </c>
      <c r="O1373" t="s">
        <v>770</v>
      </c>
      <c r="P1373" t="s">
        <v>770</v>
      </c>
      <c r="Q1373">
        <v>1</v>
      </c>
      <c r="W1373">
        <v>0</v>
      </c>
      <c r="X1373">
        <v>-1417349443</v>
      </c>
      <c r="Y1373">
        <v>0.44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1</v>
      </c>
      <c r="AJ1373">
        <v>1</v>
      </c>
      <c r="AK1373">
        <v>1</v>
      </c>
      <c r="AL1373">
        <v>1</v>
      </c>
      <c r="AN1373">
        <v>0</v>
      </c>
      <c r="AO1373">
        <v>1</v>
      </c>
      <c r="AP1373">
        <v>0</v>
      </c>
      <c r="AQ1373">
        <v>0</v>
      </c>
      <c r="AR1373">
        <v>0</v>
      </c>
      <c r="AS1373" t="s">
        <v>3</v>
      </c>
      <c r="AT1373">
        <v>0.44</v>
      </c>
      <c r="AU1373" t="s">
        <v>3</v>
      </c>
      <c r="AV1373">
        <v>2</v>
      </c>
      <c r="AW1373">
        <v>2</v>
      </c>
      <c r="AX1373">
        <v>47640950</v>
      </c>
      <c r="AY1373">
        <v>1</v>
      </c>
      <c r="AZ1373">
        <v>2048</v>
      </c>
      <c r="BA1373">
        <v>1359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CX1373">
        <f>Y1373*Source!I619</f>
        <v>6.2567999999999999E-3</v>
      </c>
      <c r="CY1373">
        <f>AD1373</f>
        <v>0</v>
      </c>
      <c r="CZ1373">
        <f>AH1373</f>
        <v>0</v>
      </c>
      <c r="DA1373">
        <f>AL1373</f>
        <v>1</v>
      </c>
      <c r="DB1373">
        <f>ROUND(ROUND(AT1373*CZ1373,2),6)</f>
        <v>0</v>
      </c>
      <c r="DC1373">
        <f>ROUND(ROUND(AT1373*AG1373,2),6)</f>
        <v>0</v>
      </c>
    </row>
    <row r="1374" spans="1:107" x14ac:dyDescent="0.2">
      <c r="A1374">
        <f>ROW(Source!A619)</f>
        <v>619</v>
      </c>
      <c r="B1374">
        <v>47641669</v>
      </c>
      <c r="C1374">
        <v>47640943</v>
      </c>
      <c r="D1374">
        <v>36882041</v>
      </c>
      <c r="E1374">
        <v>1</v>
      </c>
      <c r="F1374">
        <v>1</v>
      </c>
      <c r="G1374">
        <v>1</v>
      </c>
      <c r="H1374">
        <v>2</v>
      </c>
      <c r="I1374" t="s">
        <v>1002</v>
      </c>
      <c r="J1374" t="s">
        <v>1003</v>
      </c>
      <c r="K1374" t="s">
        <v>1004</v>
      </c>
      <c r="L1374">
        <v>1368</v>
      </c>
      <c r="N1374">
        <v>1011</v>
      </c>
      <c r="O1374" t="s">
        <v>776</v>
      </c>
      <c r="P1374" t="s">
        <v>776</v>
      </c>
      <c r="Q1374">
        <v>1</v>
      </c>
      <c r="W1374">
        <v>0</v>
      </c>
      <c r="X1374">
        <v>533973013</v>
      </c>
      <c r="Y1374">
        <v>0.25874999999999998</v>
      </c>
      <c r="AA1374">
        <v>0</v>
      </c>
      <c r="AB1374">
        <v>765.21</v>
      </c>
      <c r="AC1374">
        <v>13.5</v>
      </c>
      <c r="AD1374">
        <v>0</v>
      </c>
      <c r="AE1374">
        <v>0</v>
      </c>
      <c r="AF1374">
        <v>765.21</v>
      </c>
      <c r="AG1374">
        <v>13.5</v>
      </c>
      <c r="AH1374">
        <v>0</v>
      </c>
      <c r="AI1374">
        <v>1</v>
      </c>
      <c r="AJ1374">
        <v>1</v>
      </c>
      <c r="AK1374">
        <v>1</v>
      </c>
      <c r="AL1374">
        <v>1</v>
      </c>
      <c r="AN1374">
        <v>0</v>
      </c>
      <c r="AO1374">
        <v>1</v>
      </c>
      <c r="AP1374">
        <v>1</v>
      </c>
      <c r="AQ1374">
        <v>0</v>
      </c>
      <c r="AR1374">
        <v>0</v>
      </c>
      <c r="AS1374" t="s">
        <v>3</v>
      </c>
      <c r="AT1374">
        <v>0.18</v>
      </c>
      <c r="AU1374" t="s">
        <v>348</v>
      </c>
      <c r="AV1374">
        <v>0</v>
      </c>
      <c r="AW1374">
        <v>2</v>
      </c>
      <c r="AX1374">
        <v>47640951</v>
      </c>
      <c r="AY1374">
        <v>1</v>
      </c>
      <c r="AZ1374">
        <v>0</v>
      </c>
      <c r="BA1374">
        <v>1360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CX1374">
        <f>Y1374*Source!I619</f>
        <v>3.6794249999999996E-3</v>
      </c>
      <c r="CY1374">
        <f>AB1374</f>
        <v>765.21</v>
      </c>
      <c r="CZ1374">
        <f>AF1374</f>
        <v>765.21</v>
      </c>
      <c r="DA1374">
        <f>AJ1374</f>
        <v>1</v>
      </c>
      <c r="DB1374">
        <f>ROUND(((ROUND(AT1374*CZ1374,2)*1.15)*1.25),6)</f>
        <v>198.00125</v>
      </c>
      <c r="DC1374">
        <f>ROUND(((ROUND(AT1374*AG1374,2)*1.15)*1.25),6)</f>
        <v>3.493125</v>
      </c>
    </row>
    <row r="1375" spans="1:107" x14ac:dyDescent="0.2">
      <c r="A1375">
        <f>ROW(Source!A619)</f>
        <v>619</v>
      </c>
      <c r="B1375">
        <v>47641669</v>
      </c>
      <c r="C1375">
        <v>47640943</v>
      </c>
      <c r="D1375">
        <v>36883554</v>
      </c>
      <c r="E1375">
        <v>1</v>
      </c>
      <c r="F1375">
        <v>1</v>
      </c>
      <c r="G1375">
        <v>1</v>
      </c>
      <c r="H1375">
        <v>2</v>
      </c>
      <c r="I1375" t="s">
        <v>780</v>
      </c>
      <c r="J1375" t="s">
        <v>781</v>
      </c>
      <c r="K1375" t="s">
        <v>782</v>
      </c>
      <c r="L1375">
        <v>1368</v>
      </c>
      <c r="N1375">
        <v>1011</v>
      </c>
      <c r="O1375" t="s">
        <v>776</v>
      </c>
      <c r="P1375" t="s">
        <v>776</v>
      </c>
      <c r="Q1375">
        <v>1</v>
      </c>
      <c r="W1375">
        <v>0</v>
      </c>
      <c r="X1375">
        <v>1372534845</v>
      </c>
      <c r="Y1375">
        <v>0.37374999999999997</v>
      </c>
      <c r="AA1375">
        <v>0</v>
      </c>
      <c r="AB1375">
        <v>65.709999999999994</v>
      </c>
      <c r="AC1375">
        <v>11.6</v>
      </c>
      <c r="AD1375">
        <v>0</v>
      </c>
      <c r="AE1375">
        <v>0</v>
      </c>
      <c r="AF1375">
        <v>65.709999999999994</v>
      </c>
      <c r="AG1375">
        <v>11.6</v>
      </c>
      <c r="AH1375">
        <v>0</v>
      </c>
      <c r="AI1375">
        <v>1</v>
      </c>
      <c r="AJ1375">
        <v>1</v>
      </c>
      <c r="AK1375">
        <v>1</v>
      </c>
      <c r="AL1375">
        <v>1</v>
      </c>
      <c r="AN1375">
        <v>0</v>
      </c>
      <c r="AO1375">
        <v>1</v>
      </c>
      <c r="AP1375">
        <v>1</v>
      </c>
      <c r="AQ1375">
        <v>0</v>
      </c>
      <c r="AR1375">
        <v>0</v>
      </c>
      <c r="AS1375" t="s">
        <v>3</v>
      </c>
      <c r="AT1375">
        <v>0.26</v>
      </c>
      <c r="AU1375" t="s">
        <v>348</v>
      </c>
      <c r="AV1375">
        <v>0</v>
      </c>
      <c r="AW1375">
        <v>2</v>
      </c>
      <c r="AX1375">
        <v>47640952</v>
      </c>
      <c r="AY1375">
        <v>1</v>
      </c>
      <c r="AZ1375">
        <v>0</v>
      </c>
      <c r="BA1375">
        <v>1361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CX1375">
        <f>Y1375*Source!I619</f>
        <v>5.3147249999999993E-3</v>
      </c>
      <c r="CY1375">
        <f>AB1375</f>
        <v>65.709999999999994</v>
      </c>
      <c r="CZ1375">
        <f>AF1375</f>
        <v>65.709999999999994</v>
      </c>
      <c r="DA1375">
        <f>AJ1375</f>
        <v>1</v>
      </c>
      <c r="DB1375">
        <f>ROUND(((ROUND(AT1375*CZ1375,2)*1.15)*1.25),6)</f>
        <v>24.552499999999998</v>
      </c>
      <c r="DC1375">
        <f>ROUND(((ROUND(AT1375*AG1375,2)*1.15)*1.25),6)</f>
        <v>4.3412499999999996</v>
      </c>
    </row>
    <row r="1376" spans="1:107" x14ac:dyDescent="0.2">
      <c r="A1376">
        <f>ROW(Source!A619)</f>
        <v>619</v>
      </c>
      <c r="B1376">
        <v>47641669</v>
      </c>
      <c r="C1376">
        <v>47640943</v>
      </c>
      <c r="D1376">
        <v>46010390</v>
      </c>
      <c r="E1376">
        <v>1</v>
      </c>
      <c r="F1376">
        <v>1</v>
      </c>
      <c r="G1376">
        <v>1</v>
      </c>
      <c r="H1376">
        <v>3</v>
      </c>
      <c r="I1376" t="s">
        <v>379</v>
      </c>
      <c r="J1376" t="s">
        <v>381</v>
      </c>
      <c r="K1376" t="s">
        <v>380</v>
      </c>
      <c r="L1376">
        <v>1348</v>
      </c>
      <c r="N1376">
        <v>1009</v>
      </c>
      <c r="O1376" t="s">
        <v>19</v>
      </c>
      <c r="P1376" t="s">
        <v>19</v>
      </c>
      <c r="Q1376">
        <v>1000</v>
      </c>
      <c r="W1376">
        <v>0</v>
      </c>
      <c r="X1376">
        <v>-1264958911</v>
      </c>
      <c r="Y1376">
        <v>1</v>
      </c>
      <c r="AA1376">
        <v>13568.69</v>
      </c>
      <c r="AB1376">
        <v>0</v>
      </c>
      <c r="AC1376">
        <v>0</v>
      </c>
      <c r="AD1376">
        <v>0</v>
      </c>
      <c r="AE1376">
        <v>13568.69</v>
      </c>
      <c r="AF1376">
        <v>0</v>
      </c>
      <c r="AG1376">
        <v>0</v>
      </c>
      <c r="AH1376">
        <v>0</v>
      </c>
      <c r="AI1376">
        <v>1</v>
      </c>
      <c r="AJ1376">
        <v>1</v>
      </c>
      <c r="AK1376">
        <v>1</v>
      </c>
      <c r="AL1376">
        <v>1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 t="s">
        <v>3</v>
      </c>
      <c r="AT1376">
        <v>1</v>
      </c>
      <c r="AU1376" t="s">
        <v>3</v>
      </c>
      <c r="AV1376">
        <v>0</v>
      </c>
      <c r="AW1376">
        <v>1</v>
      </c>
      <c r="AX1376">
        <v>-1</v>
      </c>
      <c r="AY1376">
        <v>0</v>
      </c>
      <c r="AZ1376">
        <v>0</v>
      </c>
      <c r="BA1376" t="s">
        <v>3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CX1376">
        <f>Y1376*Source!I619</f>
        <v>1.422E-2</v>
      </c>
      <c r="CY1376">
        <f>AA1376</f>
        <v>13568.69</v>
      </c>
      <c r="CZ1376">
        <f>AE1376</f>
        <v>13568.69</v>
      </c>
      <c r="DA1376">
        <f>AI1376</f>
        <v>1</v>
      </c>
      <c r="DB1376">
        <f>ROUND(ROUND(AT1376*CZ1376,2),6)</f>
        <v>13568.69</v>
      </c>
      <c r="DC1376">
        <f>ROUND(ROUND(AT1376*AG1376,2),6)</f>
        <v>0</v>
      </c>
    </row>
    <row r="1377" spans="1:107" x14ac:dyDescent="0.2">
      <c r="A1377">
        <f>ROW(Source!A622)</f>
        <v>622</v>
      </c>
      <c r="B1377">
        <v>47636896</v>
      </c>
      <c r="C1377">
        <v>47640955</v>
      </c>
      <c r="D1377">
        <v>37064878</v>
      </c>
      <c r="E1377">
        <v>1</v>
      </c>
      <c r="F1377">
        <v>1</v>
      </c>
      <c r="G1377">
        <v>1</v>
      </c>
      <c r="H1377">
        <v>1</v>
      </c>
      <c r="I1377" t="s">
        <v>919</v>
      </c>
      <c r="J1377" t="s">
        <v>3</v>
      </c>
      <c r="K1377" t="s">
        <v>920</v>
      </c>
      <c r="L1377">
        <v>1191</v>
      </c>
      <c r="N1377">
        <v>1013</v>
      </c>
      <c r="O1377" t="s">
        <v>770</v>
      </c>
      <c r="P1377" t="s">
        <v>770</v>
      </c>
      <c r="Q1377">
        <v>1</v>
      </c>
      <c r="W1377">
        <v>0</v>
      </c>
      <c r="X1377">
        <v>-1081351934</v>
      </c>
      <c r="Y1377">
        <v>25.630049999999994</v>
      </c>
      <c r="AA1377">
        <v>0</v>
      </c>
      <c r="AB1377">
        <v>0</v>
      </c>
      <c r="AC1377">
        <v>0</v>
      </c>
      <c r="AD1377">
        <v>9.4</v>
      </c>
      <c r="AE1377">
        <v>0</v>
      </c>
      <c r="AF1377">
        <v>0</v>
      </c>
      <c r="AG1377">
        <v>0</v>
      </c>
      <c r="AH1377">
        <v>9.4</v>
      </c>
      <c r="AI1377">
        <v>1</v>
      </c>
      <c r="AJ1377">
        <v>1</v>
      </c>
      <c r="AK1377">
        <v>1</v>
      </c>
      <c r="AL1377">
        <v>1</v>
      </c>
      <c r="AN1377">
        <v>0</v>
      </c>
      <c r="AO1377">
        <v>1</v>
      </c>
      <c r="AP1377">
        <v>1</v>
      </c>
      <c r="AQ1377">
        <v>0</v>
      </c>
      <c r="AR1377">
        <v>0</v>
      </c>
      <c r="AS1377" t="s">
        <v>3</v>
      </c>
      <c r="AT1377">
        <v>19.38</v>
      </c>
      <c r="AU1377" t="s">
        <v>196</v>
      </c>
      <c r="AV1377">
        <v>1</v>
      </c>
      <c r="AW1377">
        <v>2</v>
      </c>
      <c r="AX1377">
        <v>47640979</v>
      </c>
      <c r="AY1377">
        <v>1</v>
      </c>
      <c r="AZ1377">
        <v>0</v>
      </c>
      <c r="BA1377">
        <v>1363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CX1377">
        <f>Y1377*Source!I622</f>
        <v>11.598622826999996</v>
      </c>
      <c r="CY1377">
        <f>AD1377</f>
        <v>9.4</v>
      </c>
      <c r="CZ1377">
        <f>AH1377</f>
        <v>9.4</v>
      </c>
      <c r="DA1377">
        <f>AL1377</f>
        <v>1</v>
      </c>
      <c r="DB1377">
        <f>ROUND(((ROUND(AT1377*CZ1377,2)*1.15)*1.15),6)</f>
        <v>240.919825</v>
      </c>
      <c r="DC1377">
        <f>ROUND(((ROUND(AT1377*AG1377,2)*1.15)*1.15),6)</f>
        <v>0</v>
      </c>
    </row>
    <row r="1378" spans="1:107" x14ac:dyDescent="0.2">
      <c r="A1378">
        <f>ROW(Source!A622)</f>
        <v>622</v>
      </c>
      <c r="B1378">
        <v>47636896</v>
      </c>
      <c r="C1378">
        <v>47640955</v>
      </c>
      <c r="D1378">
        <v>37064876</v>
      </c>
      <c r="E1378">
        <v>1</v>
      </c>
      <c r="F1378">
        <v>1</v>
      </c>
      <c r="G1378">
        <v>1</v>
      </c>
      <c r="H1378">
        <v>1</v>
      </c>
      <c r="I1378" t="s">
        <v>771</v>
      </c>
      <c r="J1378" t="s">
        <v>3</v>
      </c>
      <c r="K1378" t="s">
        <v>772</v>
      </c>
      <c r="L1378">
        <v>1191</v>
      </c>
      <c r="N1378">
        <v>1013</v>
      </c>
      <c r="O1378" t="s">
        <v>770</v>
      </c>
      <c r="P1378" t="s">
        <v>770</v>
      </c>
      <c r="Q1378">
        <v>1</v>
      </c>
      <c r="W1378">
        <v>0</v>
      </c>
      <c r="X1378">
        <v>-1417349443</v>
      </c>
      <c r="Y1378">
        <v>1.47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1</v>
      </c>
      <c r="AJ1378">
        <v>1</v>
      </c>
      <c r="AK1378">
        <v>1</v>
      </c>
      <c r="AL1378">
        <v>1</v>
      </c>
      <c r="AN1378">
        <v>0</v>
      </c>
      <c r="AO1378">
        <v>1</v>
      </c>
      <c r="AP1378">
        <v>0</v>
      </c>
      <c r="AQ1378">
        <v>0</v>
      </c>
      <c r="AR1378">
        <v>0</v>
      </c>
      <c r="AS1378" t="s">
        <v>3</v>
      </c>
      <c r="AT1378">
        <v>1.47</v>
      </c>
      <c r="AU1378" t="s">
        <v>3</v>
      </c>
      <c r="AV1378">
        <v>2</v>
      </c>
      <c r="AW1378">
        <v>2</v>
      </c>
      <c r="AX1378">
        <v>47640980</v>
      </c>
      <c r="AY1378">
        <v>1</v>
      </c>
      <c r="AZ1378">
        <v>2048</v>
      </c>
      <c r="BA1378">
        <v>1364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CX1378">
        <f>Y1378*Source!I622</f>
        <v>0.66523379999999999</v>
      </c>
      <c r="CY1378">
        <f>AD1378</f>
        <v>0</v>
      </c>
      <c r="CZ1378">
        <f>AH1378</f>
        <v>0</v>
      </c>
      <c r="DA1378">
        <f>AL1378</f>
        <v>1</v>
      </c>
      <c r="DB1378">
        <f>ROUND(ROUND(AT1378*CZ1378,2),6)</f>
        <v>0</v>
      </c>
      <c r="DC1378">
        <f>ROUND(ROUND(AT1378*AG1378,2),6)</f>
        <v>0</v>
      </c>
    </row>
    <row r="1379" spans="1:107" x14ac:dyDescent="0.2">
      <c r="A1379">
        <f>ROW(Source!A622)</f>
        <v>622</v>
      </c>
      <c r="B1379">
        <v>47636896</v>
      </c>
      <c r="C1379">
        <v>47640955</v>
      </c>
      <c r="D1379">
        <v>36882079</v>
      </c>
      <c r="E1379">
        <v>1</v>
      </c>
      <c r="F1379">
        <v>1</v>
      </c>
      <c r="G1379">
        <v>1</v>
      </c>
      <c r="H1379">
        <v>2</v>
      </c>
      <c r="I1379" t="s">
        <v>1005</v>
      </c>
      <c r="J1379" t="s">
        <v>1006</v>
      </c>
      <c r="K1379" t="s">
        <v>1007</v>
      </c>
      <c r="L1379">
        <v>1368</v>
      </c>
      <c r="N1379">
        <v>1011</v>
      </c>
      <c r="O1379" t="s">
        <v>776</v>
      </c>
      <c r="P1379" t="s">
        <v>776</v>
      </c>
      <c r="Q1379">
        <v>1</v>
      </c>
      <c r="W1379">
        <v>0</v>
      </c>
      <c r="X1379">
        <v>641541266</v>
      </c>
      <c r="Y1379">
        <v>0.14374999999999999</v>
      </c>
      <c r="AA1379">
        <v>0</v>
      </c>
      <c r="AB1379">
        <v>120.24</v>
      </c>
      <c r="AC1379">
        <v>15.42</v>
      </c>
      <c r="AD1379">
        <v>0</v>
      </c>
      <c r="AE1379">
        <v>0</v>
      </c>
      <c r="AF1379">
        <v>120.24</v>
      </c>
      <c r="AG1379">
        <v>15.42</v>
      </c>
      <c r="AH1379">
        <v>0</v>
      </c>
      <c r="AI1379">
        <v>1</v>
      </c>
      <c r="AJ1379">
        <v>1</v>
      </c>
      <c r="AK1379">
        <v>1</v>
      </c>
      <c r="AL1379">
        <v>1</v>
      </c>
      <c r="AN1379">
        <v>0</v>
      </c>
      <c r="AO1379">
        <v>1</v>
      </c>
      <c r="AP1379">
        <v>1</v>
      </c>
      <c r="AQ1379">
        <v>0</v>
      </c>
      <c r="AR1379">
        <v>0</v>
      </c>
      <c r="AS1379" t="s">
        <v>3</v>
      </c>
      <c r="AT1379">
        <v>0.1</v>
      </c>
      <c r="AU1379" t="s">
        <v>348</v>
      </c>
      <c r="AV1379">
        <v>0</v>
      </c>
      <c r="AW1379">
        <v>2</v>
      </c>
      <c r="AX1379">
        <v>47640981</v>
      </c>
      <c r="AY1379">
        <v>1</v>
      </c>
      <c r="AZ1379">
        <v>0</v>
      </c>
      <c r="BA1379">
        <v>1365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CX1379">
        <f>Y1379*Source!I622</f>
        <v>6.5052624999999989E-2</v>
      </c>
      <c r="CY1379">
        <f t="shared" ref="CY1379:CY1385" si="276">AB1379</f>
        <v>120.24</v>
      </c>
      <c r="CZ1379">
        <f t="shared" ref="CZ1379:CZ1385" si="277">AF1379</f>
        <v>120.24</v>
      </c>
      <c r="DA1379">
        <f t="shared" ref="DA1379:DA1385" si="278">AJ1379</f>
        <v>1</v>
      </c>
      <c r="DB1379">
        <f t="shared" ref="DB1379:DB1385" si="279">ROUND(((ROUND(AT1379*CZ1379,2)*1.15)*1.25),6)</f>
        <v>17.278749999999999</v>
      </c>
      <c r="DC1379">
        <f t="shared" ref="DC1379:DC1385" si="280">ROUND(((ROUND(AT1379*AG1379,2)*1.15)*1.25),6)</f>
        <v>2.2137500000000001</v>
      </c>
    </row>
    <row r="1380" spans="1:107" x14ac:dyDescent="0.2">
      <c r="A1380">
        <f>ROW(Source!A622)</f>
        <v>622</v>
      </c>
      <c r="B1380">
        <v>47636896</v>
      </c>
      <c r="C1380">
        <v>47640955</v>
      </c>
      <c r="D1380">
        <v>36882159</v>
      </c>
      <c r="E1380">
        <v>1</v>
      </c>
      <c r="F1380">
        <v>1</v>
      </c>
      <c r="G1380">
        <v>1</v>
      </c>
      <c r="H1380">
        <v>2</v>
      </c>
      <c r="I1380" t="s">
        <v>773</v>
      </c>
      <c r="J1380" t="s">
        <v>774</v>
      </c>
      <c r="K1380" t="s">
        <v>775</v>
      </c>
      <c r="L1380">
        <v>1368</v>
      </c>
      <c r="N1380">
        <v>1011</v>
      </c>
      <c r="O1380" t="s">
        <v>776</v>
      </c>
      <c r="P1380" t="s">
        <v>776</v>
      </c>
      <c r="Q1380">
        <v>1</v>
      </c>
      <c r="W1380">
        <v>0</v>
      </c>
      <c r="X1380">
        <v>-1718674368</v>
      </c>
      <c r="Y1380">
        <v>0.17249999999999999</v>
      </c>
      <c r="AA1380">
        <v>0</v>
      </c>
      <c r="AB1380">
        <v>111.99</v>
      </c>
      <c r="AC1380">
        <v>13.5</v>
      </c>
      <c r="AD1380">
        <v>0</v>
      </c>
      <c r="AE1380">
        <v>0</v>
      </c>
      <c r="AF1380">
        <v>111.99</v>
      </c>
      <c r="AG1380">
        <v>13.5</v>
      </c>
      <c r="AH1380">
        <v>0</v>
      </c>
      <c r="AI1380">
        <v>1</v>
      </c>
      <c r="AJ1380">
        <v>1</v>
      </c>
      <c r="AK1380">
        <v>1</v>
      </c>
      <c r="AL1380">
        <v>1</v>
      </c>
      <c r="AN1380">
        <v>0</v>
      </c>
      <c r="AO1380">
        <v>1</v>
      </c>
      <c r="AP1380">
        <v>1</v>
      </c>
      <c r="AQ1380">
        <v>0</v>
      </c>
      <c r="AR1380">
        <v>0</v>
      </c>
      <c r="AS1380" t="s">
        <v>3</v>
      </c>
      <c r="AT1380">
        <v>0.12</v>
      </c>
      <c r="AU1380" t="s">
        <v>348</v>
      </c>
      <c r="AV1380">
        <v>0</v>
      </c>
      <c r="AW1380">
        <v>2</v>
      </c>
      <c r="AX1380">
        <v>47640982</v>
      </c>
      <c r="AY1380">
        <v>1</v>
      </c>
      <c r="AZ1380">
        <v>0</v>
      </c>
      <c r="BA1380">
        <v>1366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CX1380">
        <f>Y1380*Source!I622</f>
        <v>7.8063149999999998E-2</v>
      </c>
      <c r="CY1380">
        <f t="shared" si="276"/>
        <v>111.99</v>
      </c>
      <c r="CZ1380">
        <f t="shared" si="277"/>
        <v>111.99</v>
      </c>
      <c r="DA1380">
        <f t="shared" si="278"/>
        <v>1</v>
      </c>
      <c r="DB1380">
        <f t="shared" si="279"/>
        <v>19.32</v>
      </c>
      <c r="DC1380">
        <f t="shared" si="280"/>
        <v>2.3287499999999999</v>
      </c>
    </row>
    <row r="1381" spans="1:107" x14ac:dyDescent="0.2">
      <c r="A1381">
        <f>ROW(Source!A622)</f>
        <v>622</v>
      </c>
      <c r="B1381">
        <v>47636896</v>
      </c>
      <c r="C1381">
        <v>47640955</v>
      </c>
      <c r="D1381">
        <v>36882171</v>
      </c>
      <c r="E1381">
        <v>1</v>
      </c>
      <c r="F1381">
        <v>1</v>
      </c>
      <c r="G1381">
        <v>1</v>
      </c>
      <c r="H1381">
        <v>2</v>
      </c>
      <c r="I1381" t="s">
        <v>1008</v>
      </c>
      <c r="J1381" t="s">
        <v>1009</v>
      </c>
      <c r="K1381" t="s">
        <v>1010</v>
      </c>
      <c r="L1381">
        <v>1368</v>
      </c>
      <c r="N1381">
        <v>1011</v>
      </c>
      <c r="O1381" t="s">
        <v>776</v>
      </c>
      <c r="P1381" t="s">
        <v>776</v>
      </c>
      <c r="Q1381">
        <v>1</v>
      </c>
      <c r="W1381">
        <v>0</v>
      </c>
      <c r="X1381">
        <v>1604609147</v>
      </c>
      <c r="Y1381">
        <v>1.5237499999999997</v>
      </c>
      <c r="AA1381">
        <v>0</v>
      </c>
      <c r="AB1381">
        <v>120.04</v>
      </c>
      <c r="AC1381">
        <v>13.5</v>
      </c>
      <c r="AD1381">
        <v>0</v>
      </c>
      <c r="AE1381">
        <v>0</v>
      </c>
      <c r="AF1381">
        <v>120.04</v>
      </c>
      <c r="AG1381">
        <v>13.5</v>
      </c>
      <c r="AH1381">
        <v>0</v>
      </c>
      <c r="AI1381">
        <v>1</v>
      </c>
      <c r="AJ1381">
        <v>1</v>
      </c>
      <c r="AK1381">
        <v>1</v>
      </c>
      <c r="AL1381">
        <v>1</v>
      </c>
      <c r="AN1381">
        <v>0</v>
      </c>
      <c r="AO1381">
        <v>1</v>
      </c>
      <c r="AP1381">
        <v>1</v>
      </c>
      <c r="AQ1381">
        <v>0</v>
      </c>
      <c r="AR1381">
        <v>0</v>
      </c>
      <c r="AS1381" t="s">
        <v>3</v>
      </c>
      <c r="AT1381">
        <v>1.06</v>
      </c>
      <c r="AU1381" t="s">
        <v>348</v>
      </c>
      <c r="AV1381">
        <v>0</v>
      </c>
      <c r="AW1381">
        <v>2</v>
      </c>
      <c r="AX1381">
        <v>47640983</v>
      </c>
      <c r="AY1381">
        <v>1</v>
      </c>
      <c r="AZ1381">
        <v>0</v>
      </c>
      <c r="BA1381">
        <v>1367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CX1381">
        <f>Y1381*Source!I622</f>
        <v>0.68955782499999985</v>
      </c>
      <c r="CY1381">
        <f t="shared" si="276"/>
        <v>120.04</v>
      </c>
      <c r="CZ1381">
        <f t="shared" si="277"/>
        <v>120.04</v>
      </c>
      <c r="DA1381">
        <f t="shared" si="278"/>
        <v>1</v>
      </c>
      <c r="DB1381">
        <f t="shared" si="279"/>
        <v>182.9075</v>
      </c>
      <c r="DC1381">
        <f t="shared" si="280"/>
        <v>20.570625</v>
      </c>
    </row>
    <row r="1382" spans="1:107" x14ac:dyDescent="0.2">
      <c r="A1382">
        <f>ROW(Source!A622)</f>
        <v>622</v>
      </c>
      <c r="B1382">
        <v>47636896</v>
      </c>
      <c r="C1382">
        <v>47640955</v>
      </c>
      <c r="D1382">
        <v>36882358</v>
      </c>
      <c r="E1382">
        <v>1</v>
      </c>
      <c r="F1382">
        <v>1</v>
      </c>
      <c r="G1382">
        <v>1</v>
      </c>
      <c r="H1382">
        <v>2</v>
      </c>
      <c r="I1382" t="s">
        <v>777</v>
      </c>
      <c r="J1382" t="s">
        <v>778</v>
      </c>
      <c r="K1382" t="s">
        <v>779</v>
      </c>
      <c r="L1382">
        <v>1368</v>
      </c>
      <c r="N1382">
        <v>1011</v>
      </c>
      <c r="O1382" t="s">
        <v>776</v>
      </c>
      <c r="P1382" t="s">
        <v>776</v>
      </c>
      <c r="Q1382">
        <v>1</v>
      </c>
      <c r="W1382">
        <v>0</v>
      </c>
      <c r="X1382">
        <v>1544661785</v>
      </c>
      <c r="Y1382">
        <v>1.38</v>
      </c>
      <c r="AA1382">
        <v>0</v>
      </c>
      <c r="AB1382">
        <v>6.9</v>
      </c>
      <c r="AC1382">
        <v>0</v>
      </c>
      <c r="AD1382">
        <v>0</v>
      </c>
      <c r="AE1382">
        <v>0</v>
      </c>
      <c r="AF1382">
        <v>6.9</v>
      </c>
      <c r="AG1382">
        <v>0</v>
      </c>
      <c r="AH1382">
        <v>0</v>
      </c>
      <c r="AI1382">
        <v>1</v>
      </c>
      <c r="AJ1382">
        <v>1</v>
      </c>
      <c r="AK1382">
        <v>1</v>
      </c>
      <c r="AL1382">
        <v>1</v>
      </c>
      <c r="AN1382">
        <v>0</v>
      </c>
      <c r="AO1382">
        <v>1</v>
      </c>
      <c r="AP1382">
        <v>1</v>
      </c>
      <c r="AQ1382">
        <v>0</v>
      </c>
      <c r="AR1382">
        <v>0</v>
      </c>
      <c r="AS1382" t="s">
        <v>3</v>
      </c>
      <c r="AT1382">
        <v>0.96</v>
      </c>
      <c r="AU1382" t="s">
        <v>348</v>
      </c>
      <c r="AV1382">
        <v>0</v>
      </c>
      <c r="AW1382">
        <v>2</v>
      </c>
      <c r="AX1382">
        <v>47640984</v>
      </c>
      <c r="AY1382">
        <v>1</v>
      </c>
      <c r="AZ1382">
        <v>0</v>
      </c>
      <c r="BA1382">
        <v>1368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CX1382">
        <f>Y1382*Source!I622</f>
        <v>0.62450519999999998</v>
      </c>
      <c r="CY1382">
        <f t="shared" si="276"/>
        <v>6.9</v>
      </c>
      <c r="CZ1382">
        <f t="shared" si="277"/>
        <v>6.9</v>
      </c>
      <c r="DA1382">
        <f t="shared" si="278"/>
        <v>1</v>
      </c>
      <c r="DB1382">
        <f t="shared" si="279"/>
        <v>9.5162499999999994</v>
      </c>
      <c r="DC1382">
        <f t="shared" si="280"/>
        <v>0</v>
      </c>
    </row>
    <row r="1383" spans="1:107" x14ac:dyDescent="0.2">
      <c r="A1383">
        <f>ROW(Source!A622)</f>
        <v>622</v>
      </c>
      <c r="B1383">
        <v>47636896</v>
      </c>
      <c r="C1383">
        <v>47640955</v>
      </c>
      <c r="D1383">
        <v>36883554</v>
      </c>
      <c r="E1383">
        <v>1</v>
      </c>
      <c r="F1383">
        <v>1</v>
      </c>
      <c r="G1383">
        <v>1</v>
      </c>
      <c r="H1383">
        <v>2</v>
      </c>
      <c r="I1383" t="s">
        <v>780</v>
      </c>
      <c r="J1383" t="s">
        <v>781</v>
      </c>
      <c r="K1383" t="s">
        <v>782</v>
      </c>
      <c r="L1383">
        <v>1368</v>
      </c>
      <c r="N1383">
        <v>1011</v>
      </c>
      <c r="O1383" t="s">
        <v>776</v>
      </c>
      <c r="P1383" t="s">
        <v>776</v>
      </c>
      <c r="Q1383">
        <v>1</v>
      </c>
      <c r="W1383">
        <v>0</v>
      </c>
      <c r="X1383">
        <v>1372534845</v>
      </c>
      <c r="Y1383">
        <v>0.27312499999999995</v>
      </c>
      <c r="AA1383">
        <v>0</v>
      </c>
      <c r="AB1383">
        <v>65.709999999999994</v>
      </c>
      <c r="AC1383">
        <v>11.6</v>
      </c>
      <c r="AD1383">
        <v>0</v>
      </c>
      <c r="AE1383">
        <v>0</v>
      </c>
      <c r="AF1383">
        <v>65.709999999999994</v>
      </c>
      <c r="AG1383">
        <v>11.6</v>
      </c>
      <c r="AH1383">
        <v>0</v>
      </c>
      <c r="AI1383">
        <v>1</v>
      </c>
      <c r="AJ1383">
        <v>1</v>
      </c>
      <c r="AK1383">
        <v>1</v>
      </c>
      <c r="AL1383">
        <v>1</v>
      </c>
      <c r="AN1383">
        <v>0</v>
      </c>
      <c r="AO1383">
        <v>1</v>
      </c>
      <c r="AP1383">
        <v>1</v>
      </c>
      <c r="AQ1383">
        <v>0</v>
      </c>
      <c r="AR1383">
        <v>0</v>
      </c>
      <c r="AS1383" t="s">
        <v>3</v>
      </c>
      <c r="AT1383">
        <v>0.19</v>
      </c>
      <c r="AU1383" t="s">
        <v>348</v>
      </c>
      <c r="AV1383">
        <v>0</v>
      </c>
      <c r="AW1383">
        <v>2</v>
      </c>
      <c r="AX1383">
        <v>47640985</v>
      </c>
      <c r="AY1383">
        <v>1</v>
      </c>
      <c r="AZ1383">
        <v>0</v>
      </c>
      <c r="BA1383">
        <v>1369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CX1383">
        <f>Y1383*Source!I622</f>
        <v>0.12359998749999998</v>
      </c>
      <c r="CY1383">
        <f t="shared" si="276"/>
        <v>65.709999999999994</v>
      </c>
      <c r="CZ1383">
        <f t="shared" si="277"/>
        <v>65.709999999999994</v>
      </c>
      <c r="DA1383">
        <f t="shared" si="278"/>
        <v>1</v>
      </c>
      <c r="DB1383">
        <f t="shared" si="279"/>
        <v>17.940000000000001</v>
      </c>
      <c r="DC1383">
        <f t="shared" si="280"/>
        <v>3.1625000000000001</v>
      </c>
    </row>
    <row r="1384" spans="1:107" x14ac:dyDescent="0.2">
      <c r="A1384">
        <f>ROW(Source!A622)</f>
        <v>622</v>
      </c>
      <c r="B1384">
        <v>47636896</v>
      </c>
      <c r="C1384">
        <v>47640955</v>
      </c>
      <c r="D1384">
        <v>36883789</v>
      </c>
      <c r="E1384">
        <v>1</v>
      </c>
      <c r="F1384">
        <v>1</v>
      </c>
      <c r="G1384">
        <v>1</v>
      </c>
      <c r="H1384">
        <v>2</v>
      </c>
      <c r="I1384" t="s">
        <v>783</v>
      </c>
      <c r="J1384" t="s">
        <v>784</v>
      </c>
      <c r="K1384" t="s">
        <v>785</v>
      </c>
      <c r="L1384">
        <v>1368</v>
      </c>
      <c r="N1384">
        <v>1011</v>
      </c>
      <c r="O1384" t="s">
        <v>776</v>
      </c>
      <c r="P1384" t="s">
        <v>776</v>
      </c>
      <c r="Q1384">
        <v>1</v>
      </c>
      <c r="W1384">
        <v>0</v>
      </c>
      <c r="X1384">
        <v>-624296059</v>
      </c>
      <c r="Y1384">
        <v>3.22</v>
      </c>
      <c r="AA1384">
        <v>0</v>
      </c>
      <c r="AB1384">
        <v>1.2</v>
      </c>
      <c r="AC1384">
        <v>0</v>
      </c>
      <c r="AD1384">
        <v>0</v>
      </c>
      <c r="AE1384">
        <v>0</v>
      </c>
      <c r="AF1384">
        <v>1.2</v>
      </c>
      <c r="AG1384">
        <v>0</v>
      </c>
      <c r="AH1384">
        <v>0</v>
      </c>
      <c r="AI1384">
        <v>1</v>
      </c>
      <c r="AJ1384">
        <v>1</v>
      </c>
      <c r="AK1384">
        <v>1</v>
      </c>
      <c r="AL1384">
        <v>1</v>
      </c>
      <c r="AN1384">
        <v>0</v>
      </c>
      <c r="AO1384">
        <v>1</v>
      </c>
      <c r="AP1384">
        <v>1</v>
      </c>
      <c r="AQ1384">
        <v>0</v>
      </c>
      <c r="AR1384">
        <v>0</v>
      </c>
      <c r="AS1384" t="s">
        <v>3</v>
      </c>
      <c r="AT1384">
        <v>2.2400000000000002</v>
      </c>
      <c r="AU1384" t="s">
        <v>348</v>
      </c>
      <c r="AV1384">
        <v>0</v>
      </c>
      <c r="AW1384">
        <v>2</v>
      </c>
      <c r="AX1384">
        <v>47640986</v>
      </c>
      <c r="AY1384">
        <v>1</v>
      </c>
      <c r="AZ1384">
        <v>0</v>
      </c>
      <c r="BA1384">
        <v>1370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CX1384">
        <f>Y1384*Source!I622</f>
        <v>1.4571788000000001</v>
      </c>
      <c r="CY1384">
        <f t="shared" si="276"/>
        <v>1.2</v>
      </c>
      <c r="CZ1384">
        <f t="shared" si="277"/>
        <v>1.2</v>
      </c>
      <c r="DA1384">
        <f t="shared" si="278"/>
        <v>1</v>
      </c>
      <c r="DB1384">
        <f t="shared" si="279"/>
        <v>3.8668749999999998</v>
      </c>
      <c r="DC1384">
        <f t="shared" si="280"/>
        <v>0</v>
      </c>
    </row>
    <row r="1385" spans="1:107" x14ac:dyDescent="0.2">
      <c r="A1385">
        <f>ROW(Source!A622)</f>
        <v>622</v>
      </c>
      <c r="B1385">
        <v>47636896</v>
      </c>
      <c r="C1385">
        <v>47640955</v>
      </c>
      <c r="D1385">
        <v>36883836</v>
      </c>
      <c r="E1385">
        <v>1</v>
      </c>
      <c r="F1385">
        <v>1</v>
      </c>
      <c r="G1385">
        <v>1</v>
      </c>
      <c r="H1385">
        <v>2</v>
      </c>
      <c r="I1385" t="s">
        <v>786</v>
      </c>
      <c r="J1385" t="s">
        <v>787</v>
      </c>
      <c r="K1385" t="s">
        <v>788</v>
      </c>
      <c r="L1385">
        <v>1368</v>
      </c>
      <c r="N1385">
        <v>1011</v>
      </c>
      <c r="O1385" t="s">
        <v>776</v>
      </c>
      <c r="P1385" t="s">
        <v>776</v>
      </c>
      <c r="Q1385">
        <v>1</v>
      </c>
      <c r="W1385">
        <v>0</v>
      </c>
      <c r="X1385">
        <v>1061502546</v>
      </c>
      <c r="Y1385">
        <v>7.1587500000000004</v>
      </c>
      <c r="AA1385">
        <v>0</v>
      </c>
      <c r="AB1385">
        <v>12.31</v>
      </c>
      <c r="AC1385">
        <v>0</v>
      </c>
      <c r="AD1385">
        <v>0</v>
      </c>
      <c r="AE1385">
        <v>0</v>
      </c>
      <c r="AF1385">
        <v>12.31</v>
      </c>
      <c r="AG1385">
        <v>0</v>
      </c>
      <c r="AH1385">
        <v>0</v>
      </c>
      <c r="AI1385">
        <v>1</v>
      </c>
      <c r="AJ1385">
        <v>1</v>
      </c>
      <c r="AK1385">
        <v>1</v>
      </c>
      <c r="AL1385">
        <v>1</v>
      </c>
      <c r="AN1385">
        <v>0</v>
      </c>
      <c r="AO1385">
        <v>1</v>
      </c>
      <c r="AP1385">
        <v>1</v>
      </c>
      <c r="AQ1385">
        <v>0</v>
      </c>
      <c r="AR1385">
        <v>0</v>
      </c>
      <c r="AS1385" t="s">
        <v>3</v>
      </c>
      <c r="AT1385">
        <v>4.9800000000000004</v>
      </c>
      <c r="AU1385" t="s">
        <v>348</v>
      </c>
      <c r="AV1385">
        <v>0</v>
      </c>
      <c r="AW1385">
        <v>2</v>
      </c>
      <c r="AX1385">
        <v>47640987</v>
      </c>
      <c r="AY1385">
        <v>1</v>
      </c>
      <c r="AZ1385">
        <v>0</v>
      </c>
      <c r="BA1385">
        <v>1371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CX1385">
        <f>Y1385*Source!I622</f>
        <v>3.239620725</v>
      </c>
      <c r="CY1385">
        <f t="shared" si="276"/>
        <v>12.31</v>
      </c>
      <c r="CZ1385">
        <f t="shared" si="277"/>
        <v>12.31</v>
      </c>
      <c r="DA1385">
        <f t="shared" si="278"/>
        <v>1</v>
      </c>
      <c r="DB1385">
        <f t="shared" si="279"/>
        <v>88.118750000000006</v>
      </c>
      <c r="DC1385">
        <f t="shared" si="280"/>
        <v>0</v>
      </c>
    </row>
    <row r="1386" spans="1:107" x14ac:dyDescent="0.2">
      <c r="A1386">
        <f>ROW(Source!A622)</f>
        <v>622</v>
      </c>
      <c r="B1386">
        <v>47636896</v>
      </c>
      <c r="C1386">
        <v>47640955</v>
      </c>
      <c r="D1386">
        <v>36800159</v>
      </c>
      <c r="E1386">
        <v>1</v>
      </c>
      <c r="F1386">
        <v>1</v>
      </c>
      <c r="G1386">
        <v>1</v>
      </c>
      <c r="H1386">
        <v>3</v>
      </c>
      <c r="I1386" t="s">
        <v>789</v>
      </c>
      <c r="J1386" t="s">
        <v>790</v>
      </c>
      <c r="K1386" t="s">
        <v>791</v>
      </c>
      <c r="L1386">
        <v>1339</v>
      </c>
      <c r="N1386">
        <v>1007</v>
      </c>
      <c r="O1386" t="s">
        <v>50</v>
      </c>
      <c r="P1386" t="s">
        <v>50</v>
      </c>
      <c r="Q1386">
        <v>1</v>
      </c>
      <c r="W1386">
        <v>0</v>
      </c>
      <c r="X1386">
        <v>1262771840</v>
      </c>
      <c r="Y1386">
        <v>1.95</v>
      </c>
      <c r="AA1386">
        <v>6.22</v>
      </c>
      <c r="AB1386">
        <v>0</v>
      </c>
      <c r="AC1386">
        <v>0</v>
      </c>
      <c r="AD1386">
        <v>0</v>
      </c>
      <c r="AE1386">
        <v>6.22</v>
      </c>
      <c r="AF1386">
        <v>0</v>
      </c>
      <c r="AG1386">
        <v>0</v>
      </c>
      <c r="AH1386">
        <v>0</v>
      </c>
      <c r="AI1386">
        <v>1</v>
      </c>
      <c r="AJ1386">
        <v>1</v>
      </c>
      <c r="AK1386">
        <v>1</v>
      </c>
      <c r="AL1386">
        <v>1</v>
      </c>
      <c r="AN1386">
        <v>0</v>
      </c>
      <c r="AO1386">
        <v>1</v>
      </c>
      <c r="AP1386">
        <v>0</v>
      </c>
      <c r="AQ1386">
        <v>0</v>
      </c>
      <c r="AR1386">
        <v>0</v>
      </c>
      <c r="AS1386" t="s">
        <v>3</v>
      </c>
      <c r="AT1386">
        <v>1.95</v>
      </c>
      <c r="AU1386" t="s">
        <v>3</v>
      </c>
      <c r="AV1386">
        <v>0</v>
      </c>
      <c r="AW1386">
        <v>2</v>
      </c>
      <c r="AX1386">
        <v>47640988</v>
      </c>
      <c r="AY1386">
        <v>1</v>
      </c>
      <c r="AZ1386">
        <v>0</v>
      </c>
      <c r="BA1386">
        <v>1372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CX1386">
        <f>Y1386*Source!I622</f>
        <v>0.88245299999999993</v>
      </c>
      <c r="CY1386">
        <f t="shared" ref="CY1386:CY1399" si="281">AA1386</f>
        <v>6.22</v>
      </c>
      <c r="CZ1386">
        <f t="shared" ref="CZ1386:CZ1399" si="282">AE1386</f>
        <v>6.22</v>
      </c>
      <c r="DA1386">
        <f t="shared" ref="DA1386:DA1399" si="283">AI1386</f>
        <v>1</v>
      </c>
      <c r="DB1386">
        <f t="shared" ref="DB1386:DB1399" si="284">ROUND(ROUND(AT1386*CZ1386,2),6)</f>
        <v>12.13</v>
      </c>
      <c r="DC1386">
        <f t="shared" ref="DC1386:DC1399" si="285">ROUND(ROUND(AT1386*AG1386,2),6)</f>
        <v>0</v>
      </c>
    </row>
    <row r="1387" spans="1:107" x14ac:dyDescent="0.2">
      <c r="A1387">
        <f>ROW(Source!A622)</f>
        <v>622</v>
      </c>
      <c r="B1387">
        <v>47636896</v>
      </c>
      <c r="C1387">
        <v>47640955</v>
      </c>
      <c r="D1387">
        <v>36800166</v>
      </c>
      <c r="E1387">
        <v>1</v>
      </c>
      <c r="F1387">
        <v>1</v>
      </c>
      <c r="G1387">
        <v>1</v>
      </c>
      <c r="H1387">
        <v>3</v>
      </c>
      <c r="I1387" t="s">
        <v>792</v>
      </c>
      <c r="J1387" t="s">
        <v>793</v>
      </c>
      <c r="K1387" t="s">
        <v>794</v>
      </c>
      <c r="L1387">
        <v>1346</v>
      </c>
      <c r="N1387">
        <v>1009</v>
      </c>
      <c r="O1387" t="s">
        <v>585</v>
      </c>
      <c r="P1387" t="s">
        <v>585</v>
      </c>
      <c r="Q1387">
        <v>1</v>
      </c>
      <c r="W1387">
        <v>0</v>
      </c>
      <c r="X1387">
        <v>1721895514</v>
      </c>
      <c r="Y1387">
        <v>0.59</v>
      </c>
      <c r="AA1387">
        <v>6.09</v>
      </c>
      <c r="AB1387">
        <v>0</v>
      </c>
      <c r="AC1387">
        <v>0</v>
      </c>
      <c r="AD1387">
        <v>0</v>
      </c>
      <c r="AE1387">
        <v>6.09</v>
      </c>
      <c r="AF1387">
        <v>0</v>
      </c>
      <c r="AG1387">
        <v>0</v>
      </c>
      <c r="AH1387">
        <v>0</v>
      </c>
      <c r="AI1387">
        <v>1</v>
      </c>
      <c r="AJ1387">
        <v>1</v>
      </c>
      <c r="AK1387">
        <v>1</v>
      </c>
      <c r="AL1387">
        <v>1</v>
      </c>
      <c r="AN1387">
        <v>0</v>
      </c>
      <c r="AO1387">
        <v>1</v>
      </c>
      <c r="AP1387">
        <v>0</v>
      </c>
      <c r="AQ1387">
        <v>0</v>
      </c>
      <c r="AR1387">
        <v>0</v>
      </c>
      <c r="AS1387" t="s">
        <v>3</v>
      </c>
      <c r="AT1387">
        <v>0.59</v>
      </c>
      <c r="AU1387" t="s">
        <v>3</v>
      </c>
      <c r="AV1387">
        <v>0</v>
      </c>
      <c r="AW1387">
        <v>2</v>
      </c>
      <c r="AX1387">
        <v>47640989</v>
      </c>
      <c r="AY1387">
        <v>1</v>
      </c>
      <c r="AZ1387">
        <v>0</v>
      </c>
      <c r="BA1387">
        <v>1373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CX1387">
        <f>Y1387*Source!I622</f>
        <v>0.26699859999999997</v>
      </c>
      <c r="CY1387">
        <f t="shared" si="281"/>
        <v>6.09</v>
      </c>
      <c r="CZ1387">
        <f t="shared" si="282"/>
        <v>6.09</v>
      </c>
      <c r="DA1387">
        <f t="shared" si="283"/>
        <v>1</v>
      </c>
      <c r="DB1387">
        <f t="shared" si="284"/>
        <v>3.59</v>
      </c>
      <c r="DC1387">
        <f t="shared" si="285"/>
        <v>0</v>
      </c>
    </row>
    <row r="1388" spans="1:107" x14ac:dyDescent="0.2">
      <c r="A1388">
        <f>ROW(Source!A622)</f>
        <v>622</v>
      </c>
      <c r="B1388">
        <v>47636896</v>
      </c>
      <c r="C1388">
        <v>47640955</v>
      </c>
      <c r="D1388">
        <v>36803259</v>
      </c>
      <c r="E1388">
        <v>1</v>
      </c>
      <c r="F1388">
        <v>1</v>
      </c>
      <c r="G1388">
        <v>1</v>
      </c>
      <c r="H1388">
        <v>3</v>
      </c>
      <c r="I1388" t="s">
        <v>795</v>
      </c>
      <c r="J1388" t="s">
        <v>796</v>
      </c>
      <c r="K1388" t="s">
        <v>797</v>
      </c>
      <c r="L1388">
        <v>1348</v>
      </c>
      <c r="N1388">
        <v>1009</v>
      </c>
      <c r="O1388" t="s">
        <v>19</v>
      </c>
      <c r="P1388" t="s">
        <v>19</v>
      </c>
      <c r="Q1388">
        <v>1000</v>
      </c>
      <c r="W1388">
        <v>0</v>
      </c>
      <c r="X1388">
        <v>1225357214</v>
      </c>
      <c r="Y1388">
        <v>3.1E-2</v>
      </c>
      <c r="AA1388">
        <v>10749</v>
      </c>
      <c r="AB1388">
        <v>0</v>
      </c>
      <c r="AC1388">
        <v>0</v>
      </c>
      <c r="AD1388">
        <v>0</v>
      </c>
      <c r="AE1388">
        <v>10749</v>
      </c>
      <c r="AF1388">
        <v>0</v>
      </c>
      <c r="AG1388">
        <v>0</v>
      </c>
      <c r="AH1388">
        <v>0</v>
      </c>
      <c r="AI1388">
        <v>1</v>
      </c>
      <c r="AJ1388">
        <v>1</v>
      </c>
      <c r="AK1388">
        <v>1</v>
      </c>
      <c r="AL1388">
        <v>1</v>
      </c>
      <c r="AN1388">
        <v>0</v>
      </c>
      <c r="AO1388">
        <v>1</v>
      </c>
      <c r="AP1388">
        <v>0</v>
      </c>
      <c r="AQ1388">
        <v>0</v>
      </c>
      <c r="AR1388">
        <v>0</v>
      </c>
      <c r="AS1388" t="s">
        <v>3</v>
      </c>
      <c r="AT1388">
        <v>3.1E-2</v>
      </c>
      <c r="AU1388" t="s">
        <v>3</v>
      </c>
      <c r="AV1388">
        <v>0</v>
      </c>
      <c r="AW1388">
        <v>2</v>
      </c>
      <c r="AX1388">
        <v>47640990</v>
      </c>
      <c r="AY1388">
        <v>1</v>
      </c>
      <c r="AZ1388">
        <v>0</v>
      </c>
      <c r="BA1388">
        <v>1374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CX1388">
        <f>Y1388*Source!I622</f>
        <v>1.402874E-2</v>
      </c>
      <c r="CY1388">
        <f t="shared" si="281"/>
        <v>10749</v>
      </c>
      <c r="CZ1388">
        <f t="shared" si="282"/>
        <v>10749</v>
      </c>
      <c r="DA1388">
        <f t="shared" si="283"/>
        <v>1</v>
      </c>
      <c r="DB1388">
        <f t="shared" si="284"/>
        <v>333.22</v>
      </c>
      <c r="DC1388">
        <f t="shared" si="285"/>
        <v>0</v>
      </c>
    </row>
    <row r="1389" spans="1:107" x14ac:dyDescent="0.2">
      <c r="A1389">
        <f>ROW(Source!A622)</f>
        <v>622</v>
      </c>
      <c r="B1389">
        <v>47636896</v>
      </c>
      <c r="C1389">
        <v>47640955</v>
      </c>
      <c r="D1389">
        <v>36804447</v>
      </c>
      <c r="E1389">
        <v>1</v>
      </c>
      <c r="F1389">
        <v>1</v>
      </c>
      <c r="G1389">
        <v>1</v>
      </c>
      <c r="H1389">
        <v>3</v>
      </c>
      <c r="I1389" t="s">
        <v>798</v>
      </c>
      <c r="J1389" t="s">
        <v>799</v>
      </c>
      <c r="K1389" t="s">
        <v>800</v>
      </c>
      <c r="L1389">
        <v>1348</v>
      </c>
      <c r="N1389">
        <v>1009</v>
      </c>
      <c r="O1389" t="s">
        <v>19</v>
      </c>
      <c r="P1389" t="s">
        <v>19</v>
      </c>
      <c r="Q1389">
        <v>1000</v>
      </c>
      <c r="W1389">
        <v>0</v>
      </c>
      <c r="X1389">
        <v>-437906794</v>
      </c>
      <c r="Y1389">
        <v>4.0000000000000001E-3</v>
      </c>
      <c r="AA1389">
        <v>9040.01</v>
      </c>
      <c r="AB1389">
        <v>0</v>
      </c>
      <c r="AC1389">
        <v>0</v>
      </c>
      <c r="AD1389">
        <v>0</v>
      </c>
      <c r="AE1389">
        <v>9040.01</v>
      </c>
      <c r="AF1389">
        <v>0</v>
      </c>
      <c r="AG1389">
        <v>0</v>
      </c>
      <c r="AH1389">
        <v>0</v>
      </c>
      <c r="AI1389">
        <v>1</v>
      </c>
      <c r="AJ1389">
        <v>1</v>
      </c>
      <c r="AK1389">
        <v>1</v>
      </c>
      <c r="AL1389">
        <v>1</v>
      </c>
      <c r="AN1389">
        <v>0</v>
      </c>
      <c r="AO1389">
        <v>1</v>
      </c>
      <c r="AP1389">
        <v>0</v>
      </c>
      <c r="AQ1389">
        <v>0</v>
      </c>
      <c r="AR1389">
        <v>0</v>
      </c>
      <c r="AS1389" t="s">
        <v>3</v>
      </c>
      <c r="AT1389">
        <v>4.0000000000000001E-3</v>
      </c>
      <c r="AU1389" t="s">
        <v>3</v>
      </c>
      <c r="AV1389">
        <v>0</v>
      </c>
      <c r="AW1389">
        <v>2</v>
      </c>
      <c r="AX1389">
        <v>47640991</v>
      </c>
      <c r="AY1389">
        <v>1</v>
      </c>
      <c r="AZ1389">
        <v>0</v>
      </c>
      <c r="BA1389">
        <v>1375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CX1389">
        <f>Y1389*Source!I622</f>
        <v>1.8101600000000001E-3</v>
      </c>
      <c r="CY1389">
        <f t="shared" si="281"/>
        <v>9040.01</v>
      </c>
      <c r="CZ1389">
        <f t="shared" si="282"/>
        <v>9040.01</v>
      </c>
      <c r="DA1389">
        <f t="shared" si="283"/>
        <v>1</v>
      </c>
      <c r="DB1389">
        <f t="shared" si="284"/>
        <v>36.159999999999997</v>
      </c>
      <c r="DC1389">
        <f t="shared" si="285"/>
        <v>0</v>
      </c>
    </row>
    <row r="1390" spans="1:107" x14ac:dyDescent="0.2">
      <c r="A1390">
        <f>ROW(Source!A622)</f>
        <v>622</v>
      </c>
      <c r="B1390">
        <v>47636896</v>
      </c>
      <c r="C1390">
        <v>47640955</v>
      </c>
      <c r="D1390">
        <v>36804545</v>
      </c>
      <c r="E1390">
        <v>1</v>
      </c>
      <c r="F1390">
        <v>1</v>
      </c>
      <c r="G1390">
        <v>1</v>
      </c>
      <c r="H1390">
        <v>3</v>
      </c>
      <c r="I1390" t="s">
        <v>801</v>
      </c>
      <c r="J1390" t="s">
        <v>802</v>
      </c>
      <c r="K1390" t="s">
        <v>803</v>
      </c>
      <c r="L1390">
        <v>1348</v>
      </c>
      <c r="N1390">
        <v>1009</v>
      </c>
      <c r="O1390" t="s">
        <v>19</v>
      </c>
      <c r="P1390" t="s">
        <v>19</v>
      </c>
      <c r="Q1390">
        <v>1000</v>
      </c>
      <c r="W1390">
        <v>0</v>
      </c>
      <c r="X1390">
        <v>1174701286</v>
      </c>
      <c r="Y1390">
        <v>1.0000000000000001E-5</v>
      </c>
      <c r="AA1390">
        <v>11978</v>
      </c>
      <c r="AB1390">
        <v>0</v>
      </c>
      <c r="AC1390">
        <v>0</v>
      </c>
      <c r="AD1390">
        <v>0</v>
      </c>
      <c r="AE1390">
        <v>11978</v>
      </c>
      <c r="AF1390">
        <v>0</v>
      </c>
      <c r="AG1390">
        <v>0</v>
      </c>
      <c r="AH1390">
        <v>0</v>
      </c>
      <c r="AI1390">
        <v>1</v>
      </c>
      <c r="AJ1390">
        <v>1</v>
      </c>
      <c r="AK1390">
        <v>1</v>
      </c>
      <c r="AL1390">
        <v>1</v>
      </c>
      <c r="AN1390">
        <v>0</v>
      </c>
      <c r="AO1390">
        <v>1</v>
      </c>
      <c r="AP1390">
        <v>0</v>
      </c>
      <c r="AQ1390">
        <v>0</v>
      </c>
      <c r="AR1390">
        <v>0</v>
      </c>
      <c r="AS1390" t="s">
        <v>3</v>
      </c>
      <c r="AT1390">
        <v>1.0000000000000001E-5</v>
      </c>
      <c r="AU1390" t="s">
        <v>3</v>
      </c>
      <c r="AV1390">
        <v>0</v>
      </c>
      <c r="AW1390">
        <v>2</v>
      </c>
      <c r="AX1390">
        <v>47640992</v>
      </c>
      <c r="AY1390">
        <v>1</v>
      </c>
      <c r="AZ1390">
        <v>0</v>
      </c>
      <c r="BA1390">
        <v>1376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CX1390">
        <f>Y1390*Source!I622</f>
        <v>4.5254000000000008E-6</v>
      </c>
      <c r="CY1390">
        <f t="shared" si="281"/>
        <v>11978</v>
      </c>
      <c r="CZ1390">
        <f t="shared" si="282"/>
        <v>11978</v>
      </c>
      <c r="DA1390">
        <f t="shared" si="283"/>
        <v>1</v>
      </c>
      <c r="DB1390">
        <f t="shared" si="284"/>
        <v>0.12</v>
      </c>
      <c r="DC1390">
        <f t="shared" si="285"/>
        <v>0</v>
      </c>
    </row>
    <row r="1391" spans="1:107" x14ac:dyDescent="0.2">
      <c r="A1391">
        <f>ROW(Source!A622)</f>
        <v>622</v>
      </c>
      <c r="B1391">
        <v>47636896</v>
      </c>
      <c r="C1391">
        <v>47640955</v>
      </c>
      <c r="D1391">
        <v>36805527</v>
      </c>
      <c r="E1391">
        <v>1</v>
      </c>
      <c r="F1391">
        <v>1</v>
      </c>
      <c r="G1391">
        <v>1</v>
      </c>
      <c r="H1391">
        <v>3</v>
      </c>
      <c r="I1391" t="s">
        <v>804</v>
      </c>
      <c r="J1391" t="s">
        <v>805</v>
      </c>
      <c r="K1391" t="s">
        <v>806</v>
      </c>
      <c r="L1391">
        <v>1348</v>
      </c>
      <c r="N1391">
        <v>1009</v>
      </c>
      <c r="O1391" t="s">
        <v>19</v>
      </c>
      <c r="P1391" t="s">
        <v>19</v>
      </c>
      <c r="Q1391">
        <v>1000</v>
      </c>
      <c r="W1391">
        <v>0</v>
      </c>
      <c r="X1391">
        <v>-2116243625</v>
      </c>
      <c r="Y1391">
        <v>1E-4</v>
      </c>
      <c r="AA1391">
        <v>37900</v>
      </c>
      <c r="AB1391">
        <v>0</v>
      </c>
      <c r="AC1391">
        <v>0</v>
      </c>
      <c r="AD1391">
        <v>0</v>
      </c>
      <c r="AE1391">
        <v>37900</v>
      </c>
      <c r="AF1391">
        <v>0</v>
      </c>
      <c r="AG1391">
        <v>0</v>
      </c>
      <c r="AH1391">
        <v>0</v>
      </c>
      <c r="AI1391">
        <v>1</v>
      </c>
      <c r="AJ1391">
        <v>1</v>
      </c>
      <c r="AK1391">
        <v>1</v>
      </c>
      <c r="AL1391">
        <v>1</v>
      </c>
      <c r="AN1391">
        <v>0</v>
      </c>
      <c r="AO1391">
        <v>1</v>
      </c>
      <c r="AP1391">
        <v>0</v>
      </c>
      <c r="AQ1391">
        <v>0</v>
      </c>
      <c r="AR1391">
        <v>0</v>
      </c>
      <c r="AS1391" t="s">
        <v>3</v>
      </c>
      <c r="AT1391">
        <v>1E-4</v>
      </c>
      <c r="AU1391" t="s">
        <v>3</v>
      </c>
      <c r="AV1391">
        <v>0</v>
      </c>
      <c r="AW1391">
        <v>2</v>
      </c>
      <c r="AX1391">
        <v>47640993</v>
      </c>
      <c r="AY1391">
        <v>1</v>
      </c>
      <c r="AZ1391">
        <v>0</v>
      </c>
      <c r="BA1391">
        <v>1377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CX1391">
        <f>Y1391*Source!I622</f>
        <v>4.5254000000000004E-5</v>
      </c>
      <c r="CY1391">
        <f t="shared" si="281"/>
        <v>37900</v>
      </c>
      <c r="CZ1391">
        <f t="shared" si="282"/>
        <v>37900</v>
      </c>
      <c r="DA1391">
        <f t="shared" si="283"/>
        <v>1</v>
      </c>
      <c r="DB1391">
        <f t="shared" si="284"/>
        <v>3.79</v>
      </c>
      <c r="DC1391">
        <f t="shared" si="285"/>
        <v>0</v>
      </c>
    </row>
    <row r="1392" spans="1:107" x14ac:dyDescent="0.2">
      <c r="A1392">
        <f>ROW(Source!A622)</f>
        <v>622</v>
      </c>
      <c r="B1392">
        <v>47636896</v>
      </c>
      <c r="C1392">
        <v>47640955</v>
      </c>
      <c r="D1392">
        <v>36823142</v>
      </c>
      <c r="E1392">
        <v>1</v>
      </c>
      <c r="F1392">
        <v>1</v>
      </c>
      <c r="G1392">
        <v>1</v>
      </c>
      <c r="H1392">
        <v>3</v>
      </c>
      <c r="I1392" t="s">
        <v>285</v>
      </c>
      <c r="J1392" t="s">
        <v>287</v>
      </c>
      <c r="K1392" t="s">
        <v>387</v>
      </c>
      <c r="L1392">
        <v>1348</v>
      </c>
      <c r="N1392">
        <v>1009</v>
      </c>
      <c r="O1392" t="s">
        <v>19</v>
      </c>
      <c r="P1392" t="s">
        <v>19</v>
      </c>
      <c r="Q1392">
        <v>1000</v>
      </c>
      <c r="W1392">
        <v>0</v>
      </c>
      <c r="X1392">
        <v>-1669505893</v>
      </c>
      <c r="Y1392">
        <v>1</v>
      </c>
      <c r="AA1392">
        <v>10508</v>
      </c>
      <c r="AB1392">
        <v>0</v>
      </c>
      <c r="AC1392">
        <v>0</v>
      </c>
      <c r="AD1392">
        <v>0</v>
      </c>
      <c r="AE1392">
        <v>10508</v>
      </c>
      <c r="AF1392">
        <v>0</v>
      </c>
      <c r="AG1392">
        <v>0</v>
      </c>
      <c r="AH1392">
        <v>0</v>
      </c>
      <c r="AI1392">
        <v>1</v>
      </c>
      <c r="AJ1392">
        <v>1</v>
      </c>
      <c r="AK1392">
        <v>1</v>
      </c>
      <c r="AL1392">
        <v>1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 t="s">
        <v>3</v>
      </c>
      <c r="AT1392">
        <v>1</v>
      </c>
      <c r="AU1392" t="s">
        <v>3</v>
      </c>
      <c r="AV1392">
        <v>0</v>
      </c>
      <c r="AW1392">
        <v>1</v>
      </c>
      <c r="AX1392">
        <v>-1</v>
      </c>
      <c r="AY1392">
        <v>0</v>
      </c>
      <c r="AZ1392">
        <v>0</v>
      </c>
      <c r="BA1392" t="s">
        <v>3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CX1392">
        <f>Y1392*Source!I622</f>
        <v>0.45254</v>
      </c>
      <c r="CY1392">
        <f t="shared" si="281"/>
        <v>10508</v>
      </c>
      <c r="CZ1392">
        <f t="shared" si="282"/>
        <v>10508</v>
      </c>
      <c r="DA1392">
        <f t="shared" si="283"/>
        <v>1</v>
      </c>
      <c r="DB1392">
        <f t="shared" si="284"/>
        <v>10508</v>
      </c>
      <c r="DC1392">
        <f t="shared" si="285"/>
        <v>0</v>
      </c>
    </row>
    <row r="1393" spans="1:107" x14ac:dyDescent="0.2">
      <c r="A1393">
        <f>ROW(Source!A622)</f>
        <v>622</v>
      </c>
      <c r="B1393">
        <v>47636896</v>
      </c>
      <c r="C1393">
        <v>47640955</v>
      </c>
      <c r="D1393">
        <v>36823258</v>
      </c>
      <c r="E1393">
        <v>1</v>
      </c>
      <c r="F1393">
        <v>1</v>
      </c>
      <c r="G1393">
        <v>1</v>
      </c>
      <c r="H1393">
        <v>3</v>
      </c>
      <c r="I1393" t="s">
        <v>1011</v>
      </c>
      <c r="J1393" t="s">
        <v>1012</v>
      </c>
      <c r="K1393" t="s">
        <v>1013</v>
      </c>
      <c r="L1393">
        <v>1348</v>
      </c>
      <c r="N1393">
        <v>1009</v>
      </c>
      <c r="O1393" t="s">
        <v>19</v>
      </c>
      <c r="P1393" t="s">
        <v>19</v>
      </c>
      <c r="Q1393">
        <v>1000</v>
      </c>
      <c r="W1393">
        <v>0</v>
      </c>
      <c r="X1393">
        <v>299819930</v>
      </c>
      <c r="Y1393">
        <v>5.0000000000000001E-3</v>
      </c>
      <c r="AA1393">
        <v>7712</v>
      </c>
      <c r="AB1393">
        <v>0</v>
      </c>
      <c r="AC1393">
        <v>0</v>
      </c>
      <c r="AD1393">
        <v>0</v>
      </c>
      <c r="AE1393">
        <v>7712</v>
      </c>
      <c r="AF1393">
        <v>0</v>
      </c>
      <c r="AG1393">
        <v>0</v>
      </c>
      <c r="AH1393">
        <v>0</v>
      </c>
      <c r="AI1393">
        <v>1</v>
      </c>
      <c r="AJ1393">
        <v>1</v>
      </c>
      <c r="AK1393">
        <v>1</v>
      </c>
      <c r="AL1393">
        <v>1</v>
      </c>
      <c r="AN1393">
        <v>0</v>
      </c>
      <c r="AO1393">
        <v>1</v>
      </c>
      <c r="AP1393">
        <v>0</v>
      </c>
      <c r="AQ1393">
        <v>0</v>
      </c>
      <c r="AR1393">
        <v>0</v>
      </c>
      <c r="AS1393" t="s">
        <v>3</v>
      </c>
      <c r="AT1393">
        <v>5.0000000000000001E-3</v>
      </c>
      <c r="AU1393" t="s">
        <v>3</v>
      </c>
      <c r="AV1393">
        <v>0</v>
      </c>
      <c r="AW1393">
        <v>2</v>
      </c>
      <c r="AX1393">
        <v>47640994</v>
      </c>
      <c r="AY1393">
        <v>1</v>
      </c>
      <c r="AZ1393">
        <v>0</v>
      </c>
      <c r="BA1393">
        <v>1378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CX1393">
        <f>Y1393*Source!I622</f>
        <v>2.2626999999999999E-3</v>
      </c>
      <c r="CY1393">
        <f t="shared" si="281"/>
        <v>7712</v>
      </c>
      <c r="CZ1393">
        <f t="shared" si="282"/>
        <v>7712</v>
      </c>
      <c r="DA1393">
        <f t="shared" si="283"/>
        <v>1</v>
      </c>
      <c r="DB1393">
        <f t="shared" si="284"/>
        <v>38.56</v>
      </c>
      <c r="DC1393">
        <f t="shared" si="285"/>
        <v>0</v>
      </c>
    </row>
    <row r="1394" spans="1:107" x14ac:dyDescent="0.2">
      <c r="A1394">
        <f>ROW(Source!A622)</f>
        <v>622</v>
      </c>
      <c r="B1394">
        <v>47636896</v>
      </c>
      <c r="C1394">
        <v>47640955</v>
      </c>
      <c r="D1394">
        <v>36825287</v>
      </c>
      <c r="E1394">
        <v>1</v>
      </c>
      <c r="F1394">
        <v>1</v>
      </c>
      <c r="G1394">
        <v>1</v>
      </c>
      <c r="H1394">
        <v>3</v>
      </c>
      <c r="I1394" t="s">
        <v>807</v>
      </c>
      <c r="J1394" t="s">
        <v>808</v>
      </c>
      <c r="K1394" t="s">
        <v>809</v>
      </c>
      <c r="L1394">
        <v>1302</v>
      </c>
      <c r="N1394">
        <v>1003</v>
      </c>
      <c r="O1394" t="s">
        <v>810</v>
      </c>
      <c r="P1394" t="s">
        <v>810</v>
      </c>
      <c r="Q1394">
        <v>10</v>
      </c>
      <c r="W1394">
        <v>0</v>
      </c>
      <c r="X1394">
        <v>-1640127157</v>
      </c>
      <c r="Y1394">
        <v>1.8700000000000001E-2</v>
      </c>
      <c r="AA1394">
        <v>50.24</v>
      </c>
      <c r="AB1394">
        <v>0</v>
      </c>
      <c r="AC1394">
        <v>0</v>
      </c>
      <c r="AD1394">
        <v>0</v>
      </c>
      <c r="AE1394">
        <v>50.24</v>
      </c>
      <c r="AF1394">
        <v>0</v>
      </c>
      <c r="AG1394">
        <v>0</v>
      </c>
      <c r="AH1394">
        <v>0</v>
      </c>
      <c r="AI1394">
        <v>1</v>
      </c>
      <c r="AJ1394">
        <v>1</v>
      </c>
      <c r="AK1394">
        <v>1</v>
      </c>
      <c r="AL1394">
        <v>1</v>
      </c>
      <c r="AN1394">
        <v>0</v>
      </c>
      <c r="AO1394">
        <v>1</v>
      </c>
      <c r="AP1394">
        <v>0</v>
      </c>
      <c r="AQ1394">
        <v>0</v>
      </c>
      <c r="AR1394">
        <v>0</v>
      </c>
      <c r="AS1394" t="s">
        <v>3</v>
      </c>
      <c r="AT1394">
        <v>1.8700000000000001E-2</v>
      </c>
      <c r="AU1394" t="s">
        <v>3</v>
      </c>
      <c r="AV1394">
        <v>0</v>
      </c>
      <c r="AW1394">
        <v>2</v>
      </c>
      <c r="AX1394">
        <v>47640996</v>
      </c>
      <c r="AY1394">
        <v>1</v>
      </c>
      <c r="AZ1394">
        <v>0</v>
      </c>
      <c r="BA1394">
        <v>1380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CX1394">
        <f>Y1394*Source!I622</f>
        <v>8.4624980000000006E-3</v>
      </c>
      <c r="CY1394">
        <f t="shared" si="281"/>
        <v>50.24</v>
      </c>
      <c r="CZ1394">
        <f t="shared" si="282"/>
        <v>50.24</v>
      </c>
      <c r="DA1394">
        <f t="shared" si="283"/>
        <v>1</v>
      </c>
      <c r="DB1394">
        <f t="shared" si="284"/>
        <v>0.94</v>
      </c>
      <c r="DC1394">
        <f t="shared" si="285"/>
        <v>0</v>
      </c>
    </row>
    <row r="1395" spans="1:107" x14ac:dyDescent="0.2">
      <c r="A1395">
        <f>ROW(Source!A622)</f>
        <v>622</v>
      </c>
      <c r="B1395">
        <v>47636896</v>
      </c>
      <c r="C1395">
        <v>47640955</v>
      </c>
      <c r="D1395">
        <v>36825646</v>
      </c>
      <c r="E1395">
        <v>1</v>
      </c>
      <c r="F1395">
        <v>1</v>
      </c>
      <c r="G1395">
        <v>1</v>
      </c>
      <c r="H1395">
        <v>3</v>
      </c>
      <c r="I1395" t="s">
        <v>811</v>
      </c>
      <c r="J1395" t="s">
        <v>812</v>
      </c>
      <c r="K1395" t="s">
        <v>813</v>
      </c>
      <c r="L1395">
        <v>1348</v>
      </c>
      <c r="N1395">
        <v>1009</v>
      </c>
      <c r="O1395" t="s">
        <v>19</v>
      </c>
      <c r="P1395" t="s">
        <v>19</v>
      </c>
      <c r="Q1395">
        <v>1000</v>
      </c>
      <c r="W1395">
        <v>0</v>
      </c>
      <c r="X1395">
        <v>-1396314973</v>
      </c>
      <c r="Y1395">
        <v>3.0000000000000001E-5</v>
      </c>
      <c r="AA1395">
        <v>4455.2</v>
      </c>
      <c r="AB1395">
        <v>0</v>
      </c>
      <c r="AC1395">
        <v>0</v>
      </c>
      <c r="AD1395">
        <v>0</v>
      </c>
      <c r="AE1395">
        <v>4455.2</v>
      </c>
      <c r="AF1395">
        <v>0</v>
      </c>
      <c r="AG1395">
        <v>0</v>
      </c>
      <c r="AH1395">
        <v>0</v>
      </c>
      <c r="AI1395">
        <v>1</v>
      </c>
      <c r="AJ1395">
        <v>1</v>
      </c>
      <c r="AK1395">
        <v>1</v>
      </c>
      <c r="AL1395">
        <v>1</v>
      </c>
      <c r="AN1395">
        <v>0</v>
      </c>
      <c r="AO1395">
        <v>1</v>
      </c>
      <c r="AP1395">
        <v>0</v>
      </c>
      <c r="AQ1395">
        <v>0</v>
      </c>
      <c r="AR1395">
        <v>0</v>
      </c>
      <c r="AS1395" t="s">
        <v>3</v>
      </c>
      <c r="AT1395">
        <v>3.0000000000000001E-5</v>
      </c>
      <c r="AU1395" t="s">
        <v>3</v>
      </c>
      <c r="AV1395">
        <v>0</v>
      </c>
      <c r="AW1395">
        <v>2</v>
      </c>
      <c r="AX1395">
        <v>47640997</v>
      </c>
      <c r="AY1395">
        <v>1</v>
      </c>
      <c r="AZ1395">
        <v>0</v>
      </c>
      <c r="BA1395">
        <v>1381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CX1395">
        <f>Y1395*Source!I622</f>
        <v>1.3576200000000001E-5</v>
      </c>
      <c r="CY1395">
        <f t="shared" si="281"/>
        <v>4455.2</v>
      </c>
      <c r="CZ1395">
        <f t="shared" si="282"/>
        <v>4455.2</v>
      </c>
      <c r="DA1395">
        <f t="shared" si="283"/>
        <v>1</v>
      </c>
      <c r="DB1395">
        <f t="shared" si="284"/>
        <v>0.13</v>
      </c>
      <c r="DC1395">
        <f t="shared" si="285"/>
        <v>0</v>
      </c>
    </row>
    <row r="1396" spans="1:107" x14ac:dyDescent="0.2">
      <c r="A1396">
        <f>ROW(Source!A622)</f>
        <v>622</v>
      </c>
      <c r="B1396">
        <v>47636896</v>
      </c>
      <c r="C1396">
        <v>47640955</v>
      </c>
      <c r="D1396">
        <v>36826406</v>
      </c>
      <c r="E1396">
        <v>1</v>
      </c>
      <c r="F1396">
        <v>1</v>
      </c>
      <c r="G1396">
        <v>1</v>
      </c>
      <c r="H1396">
        <v>3</v>
      </c>
      <c r="I1396" t="s">
        <v>814</v>
      </c>
      <c r="J1396" t="s">
        <v>815</v>
      </c>
      <c r="K1396" t="s">
        <v>816</v>
      </c>
      <c r="L1396">
        <v>1348</v>
      </c>
      <c r="N1396">
        <v>1009</v>
      </c>
      <c r="O1396" t="s">
        <v>19</v>
      </c>
      <c r="P1396" t="s">
        <v>19</v>
      </c>
      <c r="Q1396">
        <v>1000</v>
      </c>
      <c r="W1396">
        <v>0</v>
      </c>
      <c r="X1396">
        <v>900832145</v>
      </c>
      <c r="Y1396">
        <v>1.9400000000000001E-3</v>
      </c>
      <c r="AA1396">
        <v>4920</v>
      </c>
      <c r="AB1396">
        <v>0</v>
      </c>
      <c r="AC1396">
        <v>0</v>
      </c>
      <c r="AD1396">
        <v>0</v>
      </c>
      <c r="AE1396">
        <v>4920</v>
      </c>
      <c r="AF1396">
        <v>0</v>
      </c>
      <c r="AG1396">
        <v>0</v>
      </c>
      <c r="AH1396">
        <v>0</v>
      </c>
      <c r="AI1396">
        <v>1</v>
      </c>
      <c r="AJ1396">
        <v>1</v>
      </c>
      <c r="AK1396">
        <v>1</v>
      </c>
      <c r="AL1396">
        <v>1</v>
      </c>
      <c r="AN1396">
        <v>0</v>
      </c>
      <c r="AO1396">
        <v>1</v>
      </c>
      <c r="AP1396">
        <v>0</v>
      </c>
      <c r="AQ1396">
        <v>0</v>
      </c>
      <c r="AR1396">
        <v>0</v>
      </c>
      <c r="AS1396" t="s">
        <v>3</v>
      </c>
      <c r="AT1396">
        <v>1.9400000000000001E-3</v>
      </c>
      <c r="AU1396" t="s">
        <v>3</v>
      </c>
      <c r="AV1396">
        <v>0</v>
      </c>
      <c r="AW1396">
        <v>2</v>
      </c>
      <c r="AX1396">
        <v>47640998</v>
      </c>
      <c r="AY1396">
        <v>1</v>
      </c>
      <c r="AZ1396">
        <v>0</v>
      </c>
      <c r="BA1396">
        <v>1382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CX1396">
        <f>Y1396*Source!I622</f>
        <v>8.7792760000000001E-4</v>
      </c>
      <c r="CY1396">
        <f t="shared" si="281"/>
        <v>4920</v>
      </c>
      <c r="CZ1396">
        <f t="shared" si="282"/>
        <v>4920</v>
      </c>
      <c r="DA1396">
        <f t="shared" si="283"/>
        <v>1</v>
      </c>
      <c r="DB1396">
        <f t="shared" si="284"/>
        <v>9.5399999999999991</v>
      </c>
      <c r="DC1396">
        <f t="shared" si="285"/>
        <v>0</v>
      </c>
    </row>
    <row r="1397" spans="1:107" x14ac:dyDescent="0.2">
      <c r="A1397">
        <f>ROW(Source!A622)</f>
        <v>622</v>
      </c>
      <c r="B1397">
        <v>47636896</v>
      </c>
      <c r="C1397">
        <v>47640955</v>
      </c>
      <c r="D1397">
        <v>36830313</v>
      </c>
      <c r="E1397">
        <v>1</v>
      </c>
      <c r="F1397">
        <v>1</v>
      </c>
      <c r="G1397">
        <v>1</v>
      </c>
      <c r="H1397">
        <v>3</v>
      </c>
      <c r="I1397" t="s">
        <v>1014</v>
      </c>
      <c r="J1397" t="s">
        <v>1015</v>
      </c>
      <c r="K1397" t="s">
        <v>1016</v>
      </c>
      <c r="L1397">
        <v>1339</v>
      </c>
      <c r="N1397">
        <v>1007</v>
      </c>
      <c r="O1397" t="s">
        <v>50</v>
      </c>
      <c r="P1397" t="s">
        <v>50</v>
      </c>
      <c r="Q1397">
        <v>1</v>
      </c>
      <c r="W1397">
        <v>0</v>
      </c>
      <c r="X1397">
        <v>1283004816</v>
      </c>
      <c r="Y1397">
        <v>1.0300000000000001E-3</v>
      </c>
      <c r="AA1397">
        <v>1700</v>
      </c>
      <c r="AB1397">
        <v>0</v>
      </c>
      <c r="AC1397">
        <v>0</v>
      </c>
      <c r="AD1397">
        <v>0</v>
      </c>
      <c r="AE1397">
        <v>1700</v>
      </c>
      <c r="AF1397">
        <v>0</v>
      </c>
      <c r="AG1397">
        <v>0</v>
      </c>
      <c r="AH1397">
        <v>0</v>
      </c>
      <c r="AI1397">
        <v>1</v>
      </c>
      <c r="AJ1397">
        <v>1</v>
      </c>
      <c r="AK1397">
        <v>1</v>
      </c>
      <c r="AL1397">
        <v>1</v>
      </c>
      <c r="AN1397">
        <v>0</v>
      </c>
      <c r="AO1397">
        <v>1</v>
      </c>
      <c r="AP1397">
        <v>0</v>
      </c>
      <c r="AQ1397">
        <v>0</v>
      </c>
      <c r="AR1397">
        <v>0</v>
      </c>
      <c r="AS1397" t="s">
        <v>3</v>
      </c>
      <c r="AT1397">
        <v>1.0300000000000001E-3</v>
      </c>
      <c r="AU1397" t="s">
        <v>3</v>
      </c>
      <c r="AV1397">
        <v>0</v>
      </c>
      <c r="AW1397">
        <v>2</v>
      </c>
      <c r="AX1397">
        <v>47640999</v>
      </c>
      <c r="AY1397">
        <v>1</v>
      </c>
      <c r="AZ1397">
        <v>0</v>
      </c>
      <c r="BA1397">
        <v>1383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CX1397">
        <f>Y1397*Source!I622</f>
        <v>4.6611620000000005E-4</v>
      </c>
      <c r="CY1397">
        <f t="shared" si="281"/>
        <v>1700</v>
      </c>
      <c r="CZ1397">
        <f t="shared" si="282"/>
        <v>1700</v>
      </c>
      <c r="DA1397">
        <f t="shared" si="283"/>
        <v>1</v>
      </c>
      <c r="DB1397">
        <f t="shared" si="284"/>
        <v>1.75</v>
      </c>
      <c r="DC1397">
        <f t="shared" si="285"/>
        <v>0</v>
      </c>
    </row>
    <row r="1398" spans="1:107" x14ac:dyDescent="0.2">
      <c r="A1398">
        <f>ROW(Source!A622)</f>
        <v>622</v>
      </c>
      <c r="B1398">
        <v>47636896</v>
      </c>
      <c r="C1398">
        <v>47640955</v>
      </c>
      <c r="D1398">
        <v>36837948</v>
      </c>
      <c r="E1398">
        <v>1</v>
      </c>
      <c r="F1398">
        <v>1</v>
      </c>
      <c r="G1398">
        <v>1</v>
      </c>
      <c r="H1398">
        <v>3</v>
      </c>
      <c r="I1398" t="s">
        <v>817</v>
      </c>
      <c r="J1398" t="s">
        <v>818</v>
      </c>
      <c r="K1398" t="s">
        <v>819</v>
      </c>
      <c r="L1398">
        <v>1348</v>
      </c>
      <c r="N1398">
        <v>1009</v>
      </c>
      <c r="O1398" t="s">
        <v>19</v>
      </c>
      <c r="P1398" t="s">
        <v>19</v>
      </c>
      <c r="Q1398">
        <v>1000</v>
      </c>
      <c r="W1398">
        <v>0</v>
      </c>
      <c r="X1398">
        <v>-1655298345</v>
      </c>
      <c r="Y1398">
        <v>3.1E-4</v>
      </c>
      <c r="AA1398">
        <v>15620</v>
      </c>
      <c r="AB1398">
        <v>0</v>
      </c>
      <c r="AC1398">
        <v>0</v>
      </c>
      <c r="AD1398">
        <v>0</v>
      </c>
      <c r="AE1398">
        <v>15620</v>
      </c>
      <c r="AF1398">
        <v>0</v>
      </c>
      <c r="AG1398">
        <v>0</v>
      </c>
      <c r="AH1398">
        <v>0</v>
      </c>
      <c r="AI1398">
        <v>1</v>
      </c>
      <c r="AJ1398">
        <v>1</v>
      </c>
      <c r="AK1398">
        <v>1</v>
      </c>
      <c r="AL1398">
        <v>1</v>
      </c>
      <c r="AN1398">
        <v>0</v>
      </c>
      <c r="AO1398">
        <v>1</v>
      </c>
      <c r="AP1398">
        <v>0</v>
      </c>
      <c r="AQ1398">
        <v>0</v>
      </c>
      <c r="AR1398">
        <v>0</v>
      </c>
      <c r="AS1398" t="s">
        <v>3</v>
      </c>
      <c r="AT1398">
        <v>3.1E-4</v>
      </c>
      <c r="AU1398" t="s">
        <v>3</v>
      </c>
      <c r="AV1398">
        <v>0</v>
      </c>
      <c r="AW1398">
        <v>2</v>
      </c>
      <c r="AX1398">
        <v>47641000</v>
      </c>
      <c r="AY1398">
        <v>1</v>
      </c>
      <c r="AZ1398">
        <v>0</v>
      </c>
      <c r="BA1398">
        <v>1384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CX1398">
        <f>Y1398*Source!I622</f>
        <v>1.4028740000000001E-4</v>
      </c>
      <c r="CY1398">
        <f t="shared" si="281"/>
        <v>15620</v>
      </c>
      <c r="CZ1398">
        <f t="shared" si="282"/>
        <v>15620</v>
      </c>
      <c r="DA1398">
        <f t="shared" si="283"/>
        <v>1</v>
      </c>
      <c r="DB1398">
        <f t="shared" si="284"/>
        <v>4.84</v>
      </c>
      <c r="DC1398">
        <f t="shared" si="285"/>
        <v>0</v>
      </c>
    </row>
    <row r="1399" spans="1:107" x14ac:dyDescent="0.2">
      <c r="A1399">
        <f>ROW(Source!A622)</f>
        <v>622</v>
      </c>
      <c r="B1399">
        <v>47636896</v>
      </c>
      <c r="C1399">
        <v>47640955</v>
      </c>
      <c r="D1399">
        <v>36839146</v>
      </c>
      <c r="E1399">
        <v>1</v>
      </c>
      <c r="F1399">
        <v>1</v>
      </c>
      <c r="G1399">
        <v>1</v>
      </c>
      <c r="H1399">
        <v>3</v>
      </c>
      <c r="I1399" t="s">
        <v>820</v>
      </c>
      <c r="J1399" t="s">
        <v>821</v>
      </c>
      <c r="K1399" t="s">
        <v>822</v>
      </c>
      <c r="L1399">
        <v>1348</v>
      </c>
      <c r="N1399">
        <v>1009</v>
      </c>
      <c r="O1399" t="s">
        <v>19</v>
      </c>
      <c r="P1399" t="s">
        <v>19</v>
      </c>
      <c r="Q1399">
        <v>1000</v>
      </c>
      <c r="W1399">
        <v>0</v>
      </c>
      <c r="X1399">
        <v>-639604785</v>
      </c>
      <c r="Y1399">
        <v>5.9999999999999995E-4</v>
      </c>
      <c r="AA1399">
        <v>9420</v>
      </c>
      <c r="AB1399">
        <v>0</v>
      </c>
      <c r="AC1399">
        <v>0</v>
      </c>
      <c r="AD1399">
        <v>0</v>
      </c>
      <c r="AE1399">
        <v>9420</v>
      </c>
      <c r="AF1399">
        <v>0</v>
      </c>
      <c r="AG1399">
        <v>0</v>
      </c>
      <c r="AH1399">
        <v>0</v>
      </c>
      <c r="AI1399">
        <v>1</v>
      </c>
      <c r="AJ1399">
        <v>1</v>
      </c>
      <c r="AK1399">
        <v>1</v>
      </c>
      <c r="AL1399">
        <v>1</v>
      </c>
      <c r="AN1399">
        <v>0</v>
      </c>
      <c r="AO1399">
        <v>1</v>
      </c>
      <c r="AP1399">
        <v>0</v>
      </c>
      <c r="AQ1399">
        <v>0</v>
      </c>
      <c r="AR1399">
        <v>0</v>
      </c>
      <c r="AS1399" t="s">
        <v>3</v>
      </c>
      <c r="AT1399">
        <v>5.9999999999999995E-4</v>
      </c>
      <c r="AU1399" t="s">
        <v>3</v>
      </c>
      <c r="AV1399">
        <v>0</v>
      </c>
      <c r="AW1399">
        <v>2</v>
      </c>
      <c r="AX1399">
        <v>47641001</v>
      </c>
      <c r="AY1399">
        <v>1</v>
      </c>
      <c r="AZ1399">
        <v>0</v>
      </c>
      <c r="BA1399">
        <v>1385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CX1399">
        <f>Y1399*Source!I622</f>
        <v>2.7152399999999998E-4</v>
      </c>
      <c r="CY1399">
        <f t="shared" si="281"/>
        <v>9420</v>
      </c>
      <c r="CZ1399">
        <f t="shared" si="282"/>
        <v>9420</v>
      </c>
      <c r="DA1399">
        <f t="shared" si="283"/>
        <v>1</v>
      </c>
      <c r="DB1399">
        <f t="shared" si="284"/>
        <v>5.65</v>
      </c>
      <c r="DC1399">
        <f t="shared" si="285"/>
        <v>0</v>
      </c>
    </row>
    <row r="1400" spans="1:107" x14ac:dyDescent="0.2">
      <c r="A1400">
        <f>ROW(Source!A623)</f>
        <v>623</v>
      </c>
      <c r="B1400">
        <v>47641669</v>
      </c>
      <c r="C1400">
        <v>47640955</v>
      </c>
      <c r="D1400">
        <v>37064878</v>
      </c>
      <c r="E1400">
        <v>1</v>
      </c>
      <c r="F1400">
        <v>1</v>
      </c>
      <c r="G1400">
        <v>1</v>
      </c>
      <c r="H1400">
        <v>1</v>
      </c>
      <c r="I1400" t="s">
        <v>919</v>
      </c>
      <c r="J1400" t="s">
        <v>3</v>
      </c>
      <c r="K1400" t="s">
        <v>920</v>
      </c>
      <c r="L1400">
        <v>1191</v>
      </c>
      <c r="N1400">
        <v>1013</v>
      </c>
      <c r="O1400" t="s">
        <v>770</v>
      </c>
      <c r="P1400" t="s">
        <v>770</v>
      </c>
      <c r="Q1400">
        <v>1</v>
      </c>
      <c r="W1400">
        <v>0</v>
      </c>
      <c r="X1400">
        <v>-1081351934</v>
      </c>
      <c r="Y1400">
        <v>25.630049999999994</v>
      </c>
      <c r="AA1400">
        <v>0</v>
      </c>
      <c r="AB1400">
        <v>0</v>
      </c>
      <c r="AC1400">
        <v>0</v>
      </c>
      <c r="AD1400">
        <v>9.4</v>
      </c>
      <c r="AE1400">
        <v>0</v>
      </c>
      <c r="AF1400">
        <v>0</v>
      </c>
      <c r="AG1400">
        <v>0</v>
      </c>
      <c r="AH1400">
        <v>9.4</v>
      </c>
      <c r="AI1400">
        <v>1</v>
      </c>
      <c r="AJ1400">
        <v>1</v>
      </c>
      <c r="AK1400">
        <v>1</v>
      </c>
      <c r="AL1400">
        <v>1</v>
      </c>
      <c r="AN1400">
        <v>0</v>
      </c>
      <c r="AO1400">
        <v>1</v>
      </c>
      <c r="AP1400">
        <v>1</v>
      </c>
      <c r="AQ1400">
        <v>0</v>
      </c>
      <c r="AR1400">
        <v>0</v>
      </c>
      <c r="AS1400" t="s">
        <v>3</v>
      </c>
      <c r="AT1400">
        <v>19.38</v>
      </c>
      <c r="AU1400" t="s">
        <v>196</v>
      </c>
      <c r="AV1400">
        <v>1</v>
      </c>
      <c r="AW1400">
        <v>2</v>
      </c>
      <c r="AX1400">
        <v>47640979</v>
      </c>
      <c r="AY1400">
        <v>1</v>
      </c>
      <c r="AZ1400">
        <v>0</v>
      </c>
      <c r="BA1400">
        <v>1386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CX1400">
        <f>Y1400*Source!I623</f>
        <v>11.598622826999996</v>
      </c>
      <c r="CY1400">
        <f>AD1400</f>
        <v>9.4</v>
      </c>
      <c r="CZ1400">
        <f>AH1400</f>
        <v>9.4</v>
      </c>
      <c r="DA1400">
        <f>AL1400</f>
        <v>1</v>
      </c>
      <c r="DB1400">
        <f>ROUND(((ROUND(AT1400*CZ1400,2)*1.15)*1.15),6)</f>
        <v>240.919825</v>
      </c>
      <c r="DC1400">
        <f>ROUND(((ROUND(AT1400*AG1400,2)*1.15)*1.15),6)</f>
        <v>0</v>
      </c>
    </row>
    <row r="1401" spans="1:107" x14ac:dyDescent="0.2">
      <c r="A1401">
        <f>ROW(Source!A623)</f>
        <v>623</v>
      </c>
      <c r="B1401">
        <v>47641669</v>
      </c>
      <c r="C1401">
        <v>47640955</v>
      </c>
      <c r="D1401">
        <v>37064876</v>
      </c>
      <c r="E1401">
        <v>1</v>
      </c>
      <c r="F1401">
        <v>1</v>
      </c>
      <c r="G1401">
        <v>1</v>
      </c>
      <c r="H1401">
        <v>1</v>
      </c>
      <c r="I1401" t="s">
        <v>771</v>
      </c>
      <c r="J1401" t="s">
        <v>3</v>
      </c>
      <c r="K1401" t="s">
        <v>772</v>
      </c>
      <c r="L1401">
        <v>1191</v>
      </c>
      <c r="N1401">
        <v>1013</v>
      </c>
      <c r="O1401" t="s">
        <v>770</v>
      </c>
      <c r="P1401" t="s">
        <v>770</v>
      </c>
      <c r="Q1401">
        <v>1</v>
      </c>
      <c r="W1401">
        <v>0</v>
      </c>
      <c r="X1401">
        <v>-1417349443</v>
      </c>
      <c r="Y1401">
        <v>1.47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1</v>
      </c>
      <c r="AJ1401">
        <v>1</v>
      </c>
      <c r="AK1401">
        <v>1</v>
      </c>
      <c r="AL1401">
        <v>1</v>
      </c>
      <c r="AN1401">
        <v>0</v>
      </c>
      <c r="AO1401">
        <v>1</v>
      </c>
      <c r="AP1401">
        <v>0</v>
      </c>
      <c r="AQ1401">
        <v>0</v>
      </c>
      <c r="AR1401">
        <v>0</v>
      </c>
      <c r="AS1401" t="s">
        <v>3</v>
      </c>
      <c r="AT1401">
        <v>1.47</v>
      </c>
      <c r="AU1401" t="s">
        <v>3</v>
      </c>
      <c r="AV1401">
        <v>2</v>
      </c>
      <c r="AW1401">
        <v>2</v>
      </c>
      <c r="AX1401">
        <v>47640980</v>
      </c>
      <c r="AY1401">
        <v>1</v>
      </c>
      <c r="AZ1401">
        <v>2048</v>
      </c>
      <c r="BA1401">
        <v>1387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CX1401">
        <f>Y1401*Source!I623</f>
        <v>0.66523379999999999</v>
      </c>
      <c r="CY1401">
        <f>AD1401</f>
        <v>0</v>
      </c>
      <c r="CZ1401">
        <f>AH1401</f>
        <v>0</v>
      </c>
      <c r="DA1401">
        <f>AL1401</f>
        <v>1</v>
      </c>
      <c r="DB1401">
        <f>ROUND(ROUND(AT1401*CZ1401,2),6)</f>
        <v>0</v>
      </c>
      <c r="DC1401">
        <f>ROUND(ROUND(AT1401*AG1401,2),6)</f>
        <v>0</v>
      </c>
    </row>
    <row r="1402" spans="1:107" x14ac:dyDescent="0.2">
      <c r="A1402">
        <f>ROW(Source!A623)</f>
        <v>623</v>
      </c>
      <c r="B1402">
        <v>47641669</v>
      </c>
      <c r="C1402">
        <v>47640955</v>
      </c>
      <c r="D1402">
        <v>36882079</v>
      </c>
      <c r="E1402">
        <v>1</v>
      </c>
      <c r="F1402">
        <v>1</v>
      </c>
      <c r="G1402">
        <v>1</v>
      </c>
      <c r="H1402">
        <v>2</v>
      </c>
      <c r="I1402" t="s">
        <v>1005</v>
      </c>
      <c r="J1402" t="s">
        <v>1006</v>
      </c>
      <c r="K1402" t="s">
        <v>1007</v>
      </c>
      <c r="L1402">
        <v>1368</v>
      </c>
      <c r="N1402">
        <v>1011</v>
      </c>
      <c r="O1402" t="s">
        <v>776</v>
      </c>
      <c r="P1402" t="s">
        <v>776</v>
      </c>
      <c r="Q1402">
        <v>1</v>
      </c>
      <c r="W1402">
        <v>0</v>
      </c>
      <c r="X1402">
        <v>641541266</v>
      </c>
      <c r="Y1402">
        <v>0.14374999999999999</v>
      </c>
      <c r="AA1402">
        <v>0</v>
      </c>
      <c r="AB1402">
        <v>120.24</v>
      </c>
      <c r="AC1402">
        <v>15.42</v>
      </c>
      <c r="AD1402">
        <v>0</v>
      </c>
      <c r="AE1402">
        <v>0</v>
      </c>
      <c r="AF1402">
        <v>120.24</v>
      </c>
      <c r="AG1402">
        <v>15.42</v>
      </c>
      <c r="AH1402">
        <v>0</v>
      </c>
      <c r="AI1402">
        <v>1</v>
      </c>
      <c r="AJ1402">
        <v>1</v>
      </c>
      <c r="AK1402">
        <v>1</v>
      </c>
      <c r="AL1402">
        <v>1</v>
      </c>
      <c r="AN1402">
        <v>0</v>
      </c>
      <c r="AO1402">
        <v>1</v>
      </c>
      <c r="AP1402">
        <v>1</v>
      </c>
      <c r="AQ1402">
        <v>0</v>
      </c>
      <c r="AR1402">
        <v>0</v>
      </c>
      <c r="AS1402" t="s">
        <v>3</v>
      </c>
      <c r="AT1402">
        <v>0.1</v>
      </c>
      <c r="AU1402" t="s">
        <v>348</v>
      </c>
      <c r="AV1402">
        <v>0</v>
      </c>
      <c r="AW1402">
        <v>2</v>
      </c>
      <c r="AX1402">
        <v>47640981</v>
      </c>
      <c r="AY1402">
        <v>1</v>
      </c>
      <c r="AZ1402">
        <v>0</v>
      </c>
      <c r="BA1402">
        <v>1388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CX1402">
        <f>Y1402*Source!I623</f>
        <v>6.5052624999999989E-2</v>
      </c>
      <c r="CY1402">
        <f t="shared" ref="CY1402:CY1408" si="286">AB1402</f>
        <v>120.24</v>
      </c>
      <c r="CZ1402">
        <f t="shared" ref="CZ1402:CZ1408" si="287">AF1402</f>
        <v>120.24</v>
      </c>
      <c r="DA1402">
        <f t="shared" ref="DA1402:DA1408" si="288">AJ1402</f>
        <v>1</v>
      </c>
      <c r="DB1402">
        <f t="shared" ref="DB1402:DB1408" si="289">ROUND(((ROUND(AT1402*CZ1402,2)*1.15)*1.25),6)</f>
        <v>17.278749999999999</v>
      </c>
      <c r="DC1402">
        <f t="shared" ref="DC1402:DC1408" si="290">ROUND(((ROUND(AT1402*AG1402,2)*1.15)*1.25),6)</f>
        <v>2.2137500000000001</v>
      </c>
    </row>
    <row r="1403" spans="1:107" x14ac:dyDescent="0.2">
      <c r="A1403">
        <f>ROW(Source!A623)</f>
        <v>623</v>
      </c>
      <c r="B1403">
        <v>47641669</v>
      </c>
      <c r="C1403">
        <v>47640955</v>
      </c>
      <c r="D1403">
        <v>36882159</v>
      </c>
      <c r="E1403">
        <v>1</v>
      </c>
      <c r="F1403">
        <v>1</v>
      </c>
      <c r="G1403">
        <v>1</v>
      </c>
      <c r="H1403">
        <v>2</v>
      </c>
      <c r="I1403" t="s">
        <v>773</v>
      </c>
      <c r="J1403" t="s">
        <v>774</v>
      </c>
      <c r="K1403" t="s">
        <v>775</v>
      </c>
      <c r="L1403">
        <v>1368</v>
      </c>
      <c r="N1403">
        <v>1011</v>
      </c>
      <c r="O1403" t="s">
        <v>776</v>
      </c>
      <c r="P1403" t="s">
        <v>776</v>
      </c>
      <c r="Q1403">
        <v>1</v>
      </c>
      <c r="W1403">
        <v>0</v>
      </c>
      <c r="X1403">
        <v>-1718674368</v>
      </c>
      <c r="Y1403">
        <v>0.17249999999999999</v>
      </c>
      <c r="AA1403">
        <v>0</v>
      </c>
      <c r="AB1403">
        <v>111.99</v>
      </c>
      <c r="AC1403">
        <v>13.5</v>
      </c>
      <c r="AD1403">
        <v>0</v>
      </c>
      <c r="AE1403">
        <v>0</v>
      </c>
      <c r="AF1403">
        <v>111.99</v>
      </c>
      <c r="AG1403">
        <v>13.5</v>
      </c>
      <c r="AH1403">
        <v>0</v>
      </c>
      <c r="AI1403">
        <v>1</v>
      </c>
      <c r="AJ1403">
        <v>1</v>
      </c>
      <c r="AK1403">
        <v>1</v>
      </c>
      <c r="AL1403">
        <v>1</v>
      </c>
      <c r="AN1403">
        <v>0</v>
      </c>
      <c r="AO1403">
        <v>1</v>
      </c>
      <c r="AP1403">
        <v>1</v>
      </c>
      <c r="AQ1403">
        <v>0</v>
      </c>
      <c r="AR1403">
        <v>0</v>
      </c>
      <c r="AS1403" t="s">
        <v>3</v>
      </c>
      <c r="AT1403">
        <v>0.12</v>
      </c>
      <c r="AU1403" t="s">
        <v>348</v>
      </c>
      <c r="AV1403">
        <v>0</v>
      </c>
      <c r="AW1403">
        <v>2</v>
      </c>
      <c r="AX1403">
        <v>47640982</v>
      </c>
      <c r="AY1403">
        <v>1</v>
      </c>
      <c r="AZ1403">
        <v>0</v>
      </c>
      <c r="BA1403">
        <v>1389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CX1403">
        <f>Y1403*Source!I623</f>
        <v>7.8063149999999998E-2</v>
      </c>
      <c r="CY1403">
        <f t="shared" si="286"/>
        <v>111.99</v>
      </c>
      <c r="CZ1403">
        <f t="shared" si="287"/>
        <v>111.99</v>
      </c>
      <c r="DA1403">
        <f t="shared" si="288"/>
        <v>1</v>
      </c>
      <c r="DB1403">
        <f t="shared" si="289"/>
        <v>19.32</v>
      </c>
      <c r="DC1403">
        <f t="shared" si="290"/>
        <v>2.3287499999999999</v>
      </c>
    </row>
    <row r="1404" spans="1:107" x14ac:dyDescent="0.2">
      <c r="A1404">
        <f>ROW(Source!A623)</f>
        <v>623</v>
      </c>
      <c r="B1404">
        <v>47641669</v>
      </c>
      <c r="C1404">
        <v>47640955</v>
      </c>
      <c r="D1404">
        <v>36882171</v>
      </c>
      <c r="E1404">
        <v>1</v>
      </c>
      <c r="F1404">
        <v>1</v>
      </c>
      <c r="G1404">
        <v>1</v>
      </c>
      <c r="H1404">
        <v>2</v>
      </c>
      <c r="I1404" t="s">
        <v>1008</v>
      </c>
      <c r="J1404" t="s">
        <v>1009</v>
      </c>
      <c r="K1404" t="s">
        <v>1010</v>
      </c>
      <c r="L1404">
        <v>1368</v>
      </c>
      <c r="N1404">
        <v>1011</v>
      </c>
      <c r="O1404" t="s">
        <v>776</v>
      </c>
      <c r="P1404" t="s">
        <v>776</v>
      </c>
      <c r="Q1404">
        <v>1</v>
      </c>
      <c r="W1404">
        <v>0</v>
      </c>
      <c r="X1404">
        <v>1604609147</v>
      </c>
      <c r="Y1404">
        <v>1.5237499999999997</v>
      </c>
      <c r="AA1404">
        <v>0</v>
      </c>
      <c r="AB1404">
        <v>120.04</v>
      </c>
      <c r="AC1404">
        <v>13.5</v>
      </c>
      <c r="AD1404">
        <v>0</v>
      </c>
      <c r="AE1404">
        <v>0</v>
      </c>
      <c r="AF1404">
        <v>120.04</v>
      </c>
      <c r="AG1404">
        <v>13.5</v>
      </c>
      <c r="AH1404">
        <v>0</v>
      </c>
      <c r="AI1404">
        <v>1</v>
      </c>
      <c r="AJ1404">
        <v>1</v>
      </c>
      <c r="AK1404">
        <v>1</v>
      </c>
      <c r="AL1404">
        <v>1</v>
      </c>
      <c r="AN1404">
        <v>0</v>
      </c>
      <c r="AO1404">
        <v>1</v>
      </c>
      <c r="AP1404">
        <v>1</v>
      </c>
      <c r="AQ1404">
        <v>0</v>
      </c>
      <c r="AR1404">
        <v>0</v>
      </c>
      <c r="AS1404" t="s">
        <v>3</v>
      </c>
      <c r="AT1404">
        <v>1.06</v>
      </c>
      <c r="AU1404" t="s">
        <v>348</v>
      </c>
      <c r="AV1404">
        <v>0</v>
      </c>
      <c r="AW1404">
        <v>2</v>
      </c>
      <c r="AX1404">
        <v>47640983</v>
      </c>
      <c r="AY1404">
        <v>1</v>
      </c>
      <c r="AZ1404">
        <v>0</v>
      </c>
      <c r="BA1404">
        <v>1390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CX1404">
        <f>Y1404*Source!I623</f>
        <v>0.68955782499999985</v>
      </c>
      <c r="CY1404">
        <f t="shared" si="286"/>
        <v>120.04</v>
      </c>
      <c r="CZ1404">
        <f t="shared" si="287"/>
        <v>120.04</v>
      </c>
      <c r="DA1404">
        <f t="shared" si="288"/>
        <v>1</v>
      </c>
      <c r="DB1404">
        <f t="shared" si="289"/>
        <v>182.9075</v>
      </c>
      <c r="DC1404">
        <f t="shared" si="290"/>
        <v>20.570625</v>
      </c>
    </row>
    <row r="1405" spans="1:107" x14ac:dyDescent="0.2">
      <c r="A1405">
        <f>ROW(Source!A623)</f>
        <v>623</v>
      </c>
      <c r="B1405">
        <v>47641669</v>
      </c>
      <c r="C1405">
        <v>47640955</v>
      </c>
      <c r="D1405">
        <v>36882358</v>
      </c>
      <c r="E1405">
        <v>1</v>
      </c>
      <c r="F1405">
        <v>1</v>
      </c>
      <c r="G1405">
        <v>1</v>
      </c>
      <c r="H1405">
        <v>2</v>
      </c>
      <c r="I1405" t="s">
        <v>777</v>
      </c>
      <c r="J1405" t="s">
        <v>778</v>
      </c>
      <c r="K1405" t="s">
        <v>779</v>
      </c>
      <c r="L1405">
        <v>1368</v>
      </c>
      <c r="N1405">
        <v>1011</v>
      </c>
      <c r="O1405" t="s">
        <v>776</v>
      </c>
      <c r="P1405" t="s">
        <v>776</v>
      </c>
      <c r="Q1405">
        <v>1</v>
      </c>
      <c r="W1405">
        <v>0</v>
      </c>
      <c r="X1405">
        <v>1544661785</v>
      </c>
      <c r="Y1405">
        <v>1.38</v>
      </c>
      <c r="AA1405">
        <v>0</v>
      </c>
      <c r="AB1405">
        <v>6.9</v>
      </c>
      <c r="AC1405">
        <v>0</v>
      </c>
      <c r="AD1405">
        <v>0</v>
      </c>
      <c r="AE1405">
        <v>0</v>
      </c>
      <c r="AF1405">
        <v>6.9</v>
      </c>
      <c r="AG1405">
        <v>0</v>
      </c>
      <c r="AH1405">
        <v>0</v>
      </c>
      <c r="AI1405">
        <v>1</v>
      </c>
      <c r="AJ1405">
        <v>1</v>
      </c>
      <c r="AK1405">
        <v>1</v>
      </c>
      <c r="AL1405">
        <v>1</v>
      </c>
      <c r="AN1405">
        <v>0</v>
      </c>
      <c r="AO1405">
        <v>1</v>
      </c>
      <c r="AP1405">
        <v>1</v>
      </c>
      <c r="AQ1405">
        <v>0</v>
      </c>
      <c r="AR1405">
        <v>0</v>
      </c>
      <c r="AS1405" t="s">
        <v>3</v>
      </c>
      <c r="AT1405">
        <v>0.96</v>
      </c>
      <c r="AU1405" t="s">
        <v>348</v>
      </c>
      <c r="AV1405">
        <v>0</v>
      </c>
      <c r="AW1405">
        <v>2</v>
      </c>
      <c r="AX1405">
        <v>47640984</v>
      </c>
      <c r="AY1405">
        <v>1</v>
      </c>
      <c r="AZ1405">
        <v>0</v>
      </c>
      <c r="BA1405">
        <v>1391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CX1405">
        <f>Y1405*Source!I623</f>
        <v>0.62450519999999998</v>
      </c>
      <c r="CY1405">
        <f t="shared" si="286"/>
        <v>6.9</v>
      </c>
      <c r="CZ1405">
        <f t="shared" si="287"/>
        <v>6.9</v>
      </c>
      <c r="DA1405">
        <f t="shared" si="288"/>
        <v>1</v>
      </c>
      <c r="DB1405">
        <f t="shared" si="289"/>
        <v>9.5162499999999994</v>
      </c>
      <c r="DC1405">
        <f t="shared" si="290"/>
        <v>0</v>
      </c>
    </row>
    <row r="1406" spans="1:107" x14ac:dyDescent="0.2">
      <c r="A1406">
        <f>ROW(Source!A623)</f>
        <v>623</v>
      </c>
      <c r="B1406">
        <v>47641669</v>
      </c>
      <c r="C1406">
        <v>47640955</v>
      </c>
      <c r="D1406">
        <v>36883554</v>
      </c>
      <c r="E1406">
        <v>1</v>
      </c>
      <c r="F1406">
        <v>1</v>
      </c>
      <c r="G1406">
        <v>1</v>
      </c>
      <c r="H1406">
        <v>2</v>
      </c>
      <c r="I1406" t="s">
        <v>780</v>
      </c>
      <c r="J1406" t="s">
        <v>781</v>
      </c>
      <c r="K1406" t="s">
        <v>782</v>
      </c>
      <c r="L1406">
        <v>1368</v>
      </c>
      <c r="N1406">
        <v>1011</v>
      </c>
      <c r="O1406" t="s">
        <v>776</v>
      </c>
      <c r="P1406" t="s">
        <v>776</v>
      </c>
      <c r="Q1406">
        <v>1</v>
      </c>
      <c r="W1406">
        <v>0</v>
      </c>
      <c r="X1406">
        <v>1372534845</v>
      </c>
      <c r="Y1406">
        <v>0.27312499999999995</v>
      </c>
      <c r="AA1406">
        <v>0</v>
      </c>
      <c r="AB1406">
        <v>65.709999999999994</v>
      </c>
      <c r="AC1406">
        <v>11.6</v>
      </c>
      <c r="AD1406">
        <v>0</v>
      </c>
      <c r="AE1406">
        <v>0</v>
      </c>
      <c r="AF1406">
        <v>65.709999999999994</v>
      </c>
      <c r="AG1406">
        <v>11.6</v>
      </c>
      <c r="AH1406">
        <v>0</v>
      </c>
      <c r="AI1406">
        <v>1</v>
      </c>
      <c r="AJ1406">
        <v>1</v>
      </c>
      <c r="AK1406">
        <v>1</v>
      </c>
      <c r="AL1406">
        <v>1</v>
      </c>
      <c r="AN1406">
        <v>0</v>
      </c>
      <c r="AO1406">
        <v>1</v>
      </c>
      <c r="AP1406">
        <v>1</v>
      </c>
      <c r="AQ1406">
        <v>0</v>
      </c>
      <c r="AR1406">
        <v>0</v>
      </c>
      <c r="AS1406" t="s">
        <v>3</v>
      </c>
      <c r="AT1406">
        <v>0.19</v>
      </c>
      <c r="AU1406" t="s">
        <v>348</v>
      </c>
      <c r="AV1406">
        <v>0</v>
      </c>
      <c r="AW1406">
        <v>2</v>
      </c>
      <c r="AX1406">
        <v>47640985</v>
      </c>
      <c r="AY1406">
        <v>1</v>
      </c>
      <c r="AZ1406">
        <v>0</v>
      </c>
      <c r="BA1406">
        <v>1392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CX1406">
        <f>Y1406*Source!I623</f>
        <v>0.12359998749999998</v>
      </c>
      <c r="CY1406">
        <f t="shared" si="286"/>
        <v>65.709999999999994</v>
      </c>
      <c r="CZ1406">
        <f t="shared" si="287"/>
        <v>65.709999999999994</v>
      </c>
      <c r="DA1406">
        <f t="shared" si="288"/>
        <v>1</v>
      </c>
      <c r="DB1406">
        <f t="shared" si="289"/>
        <v>17.940000000000001</v>
      </c>
      <c r="DC1406">
        <f t="shared" si="290"/>
        <v>3.1625000000000001</v>
      </c>
    </row>
    <row r="1407" spans="1:107" x14ac:dyDescent="0.2">
      <c r="A1407">
        <f>ROW(Source!A623)</f>
        <v>623</v>
      </c>
      <c r="B1407">
        <v>47641669</v>
      </c>
      <c r="C1407">
        <v>47640955</v>
      </c>
      <c r="D1407">
        <v>36883789</v>
      </c>
      <c r="E1407">
        <v>1</v>
      </c>
      <c r="F1407">
        <v>1</v>
      </c>
      <c r="G1407">
        <v>1</v>
      </c>
      <c r="H1407">
        <v>2</v>
      </c>
      <c r="I1407" t="s">
        <v>783</v>
      </c>
      <c r="J1407" t="s">
        <v>784</v>
      </c>
      <c r="K1407" t="s">
        <v>785</v>
      </c>
      <c r="L1407">
        <v>1368</v>
      </c>
      <c r="N1407">
        <v>1011</v>
      </c>
      <c r="O1407" t="s">
        <v>776</v>
      </c>
      <c r="P1407" t="s">
        <v>776</v>
      </c>
      <c r="Q1407">
        <v>1</v>
      </c>
      <c r="W1407">
        <v>0</v>
      </c>
      <c r="X1407">
        <v>-624296059</v>
      </c>
      <c r="Y1407">
        <v>3.22</v>
      </c>
      <c r="AA1407">
        <v>0</v>
      </c>
      <c r="AB1407">
        <v>1.2</v>
      </c>
      <c r="AC1407">
        <v>0</v>
      </c>
      <c r="AD1407">
        <v>0</v>
      </c>
      <c r="AE1407">
        <v>0</v>
      </c>
      <c r="AF1407">
        <v>1.2</v>
      </c>
      <c r="AG1407">
        <v>0</v>
      </c>
      <c r="AH1407">
        <v>0</v>
      </c>
      <c r="AI1407">
        <v>1</v>
      </c>
      <c r="AJ1407">
        <v>1</v>
      </c>
      <c r="AK1407">
        <v>1</v>
      </c>
      <c r="AL1407">
        <v>1</v>
      </c>
      <c r="AN1407">
        <v>0</v>
      </c>
      <c r="AO1407">
        <v>1</v>
      </c>
      <c r="AP1407">
        <v>1</v>
      </c>
      <c r="AQ1407">
        <v>0</v>
      </c>
      <c r="AR1407">
        <v>0</v>
      </c>
      <c r="AS1407" t="s">
        <v>3</v>
      </c>
      <c r="AT1407">
        <v>2.2400000000000002</v>
      </c>
      <c r="AU1407" t="s">
        <v>348</v>
      </c>
      <c r="AV1407">
        <v>0</v>
      </c>
      <c r="AW1407">
        <v>2</v>
      </c>
      <c r="AX1407">
        <v>47640986</v>
      </c>
      <c r="AY1407">
        <v>1</v>
      </c>
      <c r="AZ1407">
        <v>0</v>
      </c>
      <c r="BA1407">
        <v>1393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CX1407">
        <f>Y1407*Source!I623</f>
        <v>1.4571788000000001</v>
      </c>
      <c r="CY1407">
        <f t="shared" si="286"/>
        <v>1.2</v>
      </c>
      <c r="CZ1407">
        <f t="shared" si="287"/>
        <v>1.2</v>
      </c>
      <c r="DA1407">
        <f t="shared" si="288"/>
        <v>1</v>
      </c>
      <c r="DB1407">
        <f t="shared" si="289"/>
        <v>3.8668749999999998</v>
      </c>
      <c r="DC1407">
        <f t="shared" si="290"/>
        <v>0</v>
      </c>
    </row>
    <row r="1408" spans="1:107" x14ac:dyDescent="0.2">
      <c r="A1408">
        <f>ROW(Source!A623)</f>
        <v>623</v>
      </c>
      <c r="B1408">
        <v>47641669</v>
      </c>
      <c r="C1408">
        <v>47640955</v>
      </c>
      <c r="D1408">
        <v>36883836</v>
      </c>
      <c r="E1408">
        <v>1</v>
      </c>
      <c r="F1408">
        <v>1</v>
      </c>
      <c r="G1408">
        <v>1</v>
      </c>
      <c r="H1408">
        <v>2</v>
      </c>
      <c r="I1408" t="s">
        <v>786</v>
      </c>
      <c r="J1408" t="s">
        <v>787</v>
      </c>
      <c r="K1408" t="s">
        <v>788</v>
      </c>
      <c r="L1408">
        <v>1368</v>
      </c>
      <c r="N1408">
        <v>1011</v>
      </c>
      <c r="O1408" t="s">
        <v>776</v>
      </c>
      <c r="P1408" t="s">
        <v>776</v>
      </c>
      <c r="Q1408">
        <v>1</v>
      </c>
      <c r="W1408">
        <v>0</v>
      </c>
      <c r="X1408">
        <v>1061502546</v>
      </c>
      <c r="Y1408">
        <v>7.1587500000000004</v>
      </c>
      <c r="AA1408">
        <v>0</v>
      </c>
      <c r="AB1408">
        <v>12.31</v>
      </c>
      <c r="AC1408">
        <v>0</v>
      </c>
      <c r="AD1408">
        <v>0</v>
      </c>
      <c r="AE1408">
        <v>0</v>
      </c>
      <c r="AF1408">
        <v>12.31</v>
      </c>
      <c r="AG1408">
        <v>0</v>
      </c>
      <c r="AH1408">
        <v>0</v>
      </c>
      <c r="AI1408">
        <v>1</v>
      </c>
      <c r="AJ1408">
        <v>1</v>
      </c>
      <c r="AK1408">
        <v>1</v>
      </c>
      <c r="AL1408">
        <v>1</v>
      </c>
      <c r="AN1408">
        <v>0</v>
      </c>
      <c r="AO1408">
        <v>1</v>
      </c>
      <c r="AP1408">
        <v>1</v>
      </c>
      <c r="AQ1408">
        <v>0</v>
      </c>
      <c r="AR1408">
        <v>0</v>
      </c>
      <c r="AS1408" t="s">
        <v>3</v>
      </c>
      <c r="AT1408">
        <v>4.9800000000000004</v>
      </c>
      <c r="AU1408" t="s">
        <v>348</v>
      </c>
      <c r="AV1408">
        <v>0</v>
      </c>
      <c r="AW1408">
        <v>2</v>
      </c>
      <c r="AX1408">
        <v>47640987</v>
      </c>
      <c r="AY1408">
        <v>1</v>
      </c>
      <c r="AZ1408">
        <v>0</v>
      </c>
      <c r="BA1408">
        <v>1394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CX1408">
        <f>Y1408*Source!I623</f>
        <v>3.239620725</v>
      </c>
      <c r="CY1408">
        <f t="shared" si="286"/>
        <v>12.31</v>
      </c>
      <c r="CZ1408">
        <f t="shared" si="287"/>
        <v>12.31</v>
      </c>
      <c r="DA1408">
        <f t="shared" si="288"/>
        <v>1</v>
      </c>
      <c r="DB1408">
        <f t="shared" si="289"/>
        <v>88.118750000000006</v>
      </c>
      <c r="DC1408">
        <f t="shared" si="290"/>
        <v>0</v>
      </c>
    </row>
    <row r="1409" spans="1:107" x14ac:dyDescent="0.2">
      <c r="A1409">
        <f>ROW(Source!A623)</f>
        <v>623</v>
      </c>
      <c r="B1409">
        <v>47641669</v>
      </c>
      <c r="C1409">
        <v>47640955</v>
      </c>
      <c r="D1409">
        <v>36800159</v>
      </c>
      <c r="E1409">
        <v>1</v>
      </c>
      <c r="F1409">
        <v>1</v>
      </c>
      <c r="G1409">
        <v>1</v>
      </c>
      <c r="H1409">
        <v>3</v>
      </c>
      <c r="I1409" t="s">
        <v>789</v>
      </c>
      <c r="J1409" t="s">
        <v>790</v>
      </c>
      <c r="K1409" t="s">
        <v>791</v>
      </c>
      <c r="L1409">
        <v>1339</v>
      </c>
      <c r="N1409">
        <v>1007</v>
      </c>
      <c r="O1409" t="s">
        <v>50</v>
      </c>
      <c r="P1409" t="s">
        <v>50</v>
      </c>
      <c r="Q1409">
        <v>1</v>
      </c>
      <c r="W1409">
        <v>0</v>
      </c>
      <c r="X1409">
        <v>1262771840</v>
      </c>
      <c r="Y1409">
        <v>1.95</v>
      </c>
      <c r="AA1409">
        <v>6.22</v>
      </c>
      <c r="AB1409">
        <v>0</v>
      </c>
      <c r="AC1409">
        <v>0</v>
      </c>
      <c r="AD1409">
        <v>0</v>
      </c>
      <c r="AE1409">
        <v>6.22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1</v>
      </c>
      <c r="AL1409">
        <v>1</v>
      </c>
      <c r="AN1409">
        <v>0</v>
      </c>
      <c r="AO1409">
        <v>1</v>
      </c>
      <c r="AP1409">
        <v>0</v>
      </c>
      <c r="AQ1409">
        <v>0</v>
      </c>
      <c r="AR1409">
        <v>0</v>
      </c>
      <c r="AS1409" t="s">
        <v>3</v>
      </c>
      <c r="AT1409">
        <v>1.95</v>
      </c>
      <c r="AU1409" t="s">
        <v>3</v>
      </c>
      <c r="AV1409">
        <v>0</v>
      </c>
      <c r="AW1409">
        <v>2</v>
      </c>
      <c r="AX1409">
        <v>47640988</v>
      </c>
      <c r="AY1409">
        <v>1</v>
      </c>
      <c r="AZ1409">
        <v>0</v>
      </c>
      <c r="BA1409">
        <v>1395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CX1409">
        <f>Y1409*Source!I623</f>
        <v>0.88245299999999993</v>
      </c>
      <c r="CY1409">
        <f t="shared" ref="CY1409:CY1422" si="291">AA1409</f>
        <v>6.22</v>
      </c>
      <c r="CZ1409">
        <f t="shared" ref="CZ1409:CZ1422" si="292">AE1409</f>
        <v>6.22</v>
      </c>
      <c r="DA1409">
        <f t="shared" ref="DA1409:DA1422" si="293">AI1409</f>
        <v>1</v>
      </c>
      <c r="DB1409">
        <f t="shared" ref="DB1409:DB1422" si="294">ROUND(ROUND(AT1409*CZ1409,2),6)</f>
        <v>12.13</v>
      </c>
      <c r="DC1409">
        <f t="shared" ref="DC1409:DC1422" si="295">ROUND(ROUND(AT1409*AG1409,2),6)</f>
        <v>0</v>
      </c>
    </row>
    <row r="1410" spans="1:107" x14ac:dyDescent="0.2">
      <c r="A1410">
        <f>ROW(Source!A623)</f>
        <v>623</v>
      </c>
      <c r="B1410">
        <v>47641669</v>
      </c>
      <c r="C1410">
        <v>47640955</v>
      </c>
      <c r="D1410">
        <v>36800166</v>
      </c>
      <c r="E1410">
        <v>1</v>
      </c>
      <c r="F1410">
        <v>1</v>
      </c>
      <c r="G1410">
        <v>1</v>
      </c>
      <c r="H1410">
        <v>3</v>
      </c>
      <c r="I1410" t="s">
        <v>792</v>
      </c>
      <c r="J1410" t="s">
        <v>793</v>
      </c>
      <c r="K1410" t="s">
        <v>794</v>
      </c>
      <c r="L1410">
        <v>1346</v>
      </c>
      <c r="N1410">
        <v>1009</v>
      </c>
      <c r="O1410" t="s">
        <v>585</v>
      </c>
      <c r="P1410" t="s">
        <v>585</v>
      </c>
      <c r="Q1410">
        <v>1</v>
      </c>
      <c r="W1410">
        <v>0</v>
      </c>
      <c r="X1410">
        <v>1721895514</v>
      </c>
      <c r="Y1410">
        <v>0.59</v>
      </c>
      <c r="AA1410">
        <v>6.09</v>
      </c>
      <c r="AB1410">
        <v>0</v>
      </c>
      <c r="AC1410">
        <v>0</v>
      </c>
      <c r="AD1410">
        <v>0</v>
      </c>
      <c r="AE1410">
        <v>6.09</v>
      </c>
      <c r="AF1410">
        <v>0</v>
      </c>
      <c r="AG1410">
        <v>0</v>
      </c>
      <c r="AH1410">
        <v>0</v>
      </c>
      <c r="AI1410">
        <v>1</v>
      </c>
      <c r="AJ1410">
        <v>1</v>
      </c>
      <c r="AK1410">
        <v>1</v>
      </c>
      <c r="AL1410">
        <v>1</v>
      </c>
      <c r="AN1410">
        <v>0</v>
      </c>
      <c r="AO1410">
        <v>1</v>
      </c>
      <c r="AP1410">
        <v>0</v>
      </c>
      <c r="AQ1410">
        <v>0</v>
      </c>
      <c r="AR1410">
        <v>0</v>
      </c>
      <c r="AS1410" t="s">
        <v>3</v>
      </c>
      <c r="AT1410">
        <v>0.59</v>
      </c>
      <c r="AU1410" t="s">
        <v>3</v>
      </c>
      <c r="AV1410">
        <v>0</v>
      </c>
      <c r="AW1410">
        <v>2</v>
      </c>
      <c r="AX1410">
        <v>47640989</v>
      </c>
      <c r="AY1410">
        <v>1</v>
      </c>
      <c r="AZ1410">
        <v>0</v>
      </c>
      <c r="BA1410">
        <v>1396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CX1410">
        <f>Y1410*Source!I623</f>
        <v>0.26699859999999997</v>
      </c>
      <c r="CY1410">
        <f t="shared" si="291"/>
        <v>6.09</v>
      </c>
      <c r="CZ1410">
        <f t="shared" si="292"/>
        <v>6.09</v>
      </c>
      <c r="DA1410">
        <f t="shared" si="293"/>
        <v>1</v>
      </c>
      <c r="DB1410">
        <f t="shared" si="294"/>
        <v>3.59</v>
      </c>
      <c r="DC1410">
        <f t="shared" si="295"/>
        <v>0</v>
      </c>
    </row>
    <row r="1411" spans="1:107" x14ac:dyDescent="0.2">
      <c r="A1411">
        <f>ROW(Source!A623)</f>
        <v>623</v>
      </c>
      <c r="B1411">
        <v>47641669</v>
      </c>
      <c r="C1411">
        <v>47640955</v>
      </c>
      <c r="D1411">
        <v>36803259</v>
      </c>
      <c r="E1411">
        <v>1</v>
      </c>
      <c r="F1411">
        <v>1</v>
      </c>
      <c r="G1411">
        <v>1</v>
      </c>
      <c r="H1411">
        <v>3</v>
      </c>
      <c r="I1411" t="s">
        <v>795</v>
      </c>
      <c r="J1411" t="s">
        <v>796</v>
      </c>
      <c r="K1411" t="s">
        <v>797</v>
      </c>
      <c r="L1411">
        <v>1348</v>
      </c>
      <c r="N1411">
        <v>1009</v>
      </c>
      <c r="O1411" t="s">
        <v>19</v>
      </c>
      <c r="P1411" t="s">
        <v>19</v>
      </c>
      <c r="Q1411">
        <v>1000</v>
      </c>
      <c r="W1411">
        <v>0</v>
      </c>
      <c r="X1411">
        <v>1225357214</v>
      </c>
      <c r="Y1411">
        <v>3.1E-2</v>
      </c>
      <c r="AA1411">
        <v>10749</v>
      </c>
      <c r="AB1411">
        <v>0</v>
      </c>
      <c r="AC1411">
        <v>0</v>
      </c>
      <c r="AD1411">
        <v>0</v>
      </c>
      <c r="AE1411">
        <v>10749</v>
      </c>
      <c r="AF1411">
        <v>0</v>
      </c>
      <c r="AG1411">
        <v>0</v>
      </c>
      <c r="AH1411">
        <v>0</v>
      </c>
      <c r="AI1411">
        <v>1</v>
      </c>
      <c r="AJ1411">
        <v>1</v>
      </c>
      <c r="AK1411">
        <v>1</v>
      </c>
      <c r="AL1411">
        <v>1</v>
      </c>
      <c r="AN1411">
        <v>0</v>
      </c>
      <c r="AO1411">
        <v>1</v>
      </c>
      <c r="AP1411">
        <v>0</v>
      </c>
      <c r="AQ1411">
        <v>0</v>
      </c>
      <c r="AR1411">
        <v>0</v>
      </c>
      <c r="AS1411" t="s">
        <v>3</v>
      </c>
      <c r="AT1411">
        <v>3.1E-2</v>
      </c>
      <c r="AU1411" t="s">
        <v>3</v>
      </c>
      <c r="AV1411">
        <v>0</v>
      </c>
      <c r="AW1411">
        <v>2</v>
      </c>
      <c r="AX1411">
        <v>47640990</v>
      </c>
      <c r="AY1411">
        <v>1</v>
      </c>
      <c r="AZ1411">
        <v>0</v>
      </c>
      <c r="BA1411">
        <v>1397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CX1411">
        <f>Y1411*Source!I623</f>
        <v>1.402874E-2</v>
      </c>
      <c r="CY1411">
        <f t="shared" si="291"/>
        <v>10749</v>
      </c>
      <c r="CZ1411">
        <f t="shared" si="292"/>
        <v>10749</v>
      </c>
      <c r="DA1411">
        <f t="shared" si="293"/>
        <v>1</v>
      </c>
      <c r="DB1411">
        <f t="shared" si="294"/>
        <v>333.22</v>
      </c>
      <c r="DC1411">
        <f t="shared" si="295"/>
        <v>0</v>
      </c>
    </row>
    <row r="1412" spans="1:107" x14ac:dyDescent="0.2">
      <c r="A1412">
        <f>ROW(Source!A623)</f>
        <v>623</v>
      </c>
      <c r="B1412">
        <v>47641669</v>
      </c>
      <c r="C1412">
        <v>47640955</v>
      </c>
      <c r="D1412">
        <v>36804447</v>
      </c>
      <c r="E1412">
        <v>1</v>
      </c>
      <c r="F1412">
        <v>1</v>
      </c>
      <c r="G1412">
        <v>1</v>
      </c>
      <c r="H1412">
        <v>3</v>
      </c>
      <c r="I1412" t="s">
        <v>798</v>
      </c>
      <c r="J1412" t="s">
        <v>799</v>
      </c>
      <c r="K1412" t="s">
        <v>800</v>
      </c>
      <c r="L1412">
        <v>1348</v>
      </c>
      <c r="N1412">
        <v>1009</v>
      </c>
      <c r="O1412" t="s">
        <v>19</v>
      </c>
      <c r="P1412" t="s">
        <v>19</v>
      </c>
      <c r="Q1412">
        <v>1000</v>
      </c>
      <c r="W1412">
        <v>0</v>
      </c>
      <c r="X1412">
        <v>-437906794</v>
      </c>
      <c r="Y1412">
        <v>4.0000000000000001E-3</v>
      </c>
      <c r="AA1412">
        <v>9040.01</v>
      </c>
      <c r="AB1412">
        <v>0</v>
      </c>
      <c r="AC1412">
        <v>0</v>
      </c>
      <c r="AD1412">
        <v>0</v>
      </c>
      <c r="AE1412">
        <v>9040.01</v>
      </c>
      <c r="AF1412">
        <v>0</v>
      </c>
      <c r="AG1412">
        <v>0</v>
      </c>
      <c r="AH1412">
        <v>0</v>
      </c>
      <c r="AI1412">
        <v>1</v>
      </c>
      <c r="AJ1412">
        <v>1</v>
      </c>
      <c r="AK1412">
        <v>1</v>
      </c>
      <c r="AL1412">
        <v>1</v>
      </c>
      <c r="AN1412">
        <v>0</v>
      </c>
      <c r="AO1412">
        <v>1</v>
      </c>
      <c r="AP1412">
        <v>0</v>
      </c>
      <c r="AQ1412">
        <v>0</v>
      </c>
      <c r="AR1412">
        <v>0</v>
      </c>
      <c r="AS1412" t="s">
        <v>3</v>
      </c>
      <c r="AT1412">
        <v>4.0000000000000001E-3</v>
      </c>
      <c r="AU1412" t="s">
        <v>3</v>
      </c>
      <c r="AV1412">
        <v>0</v>
      </c>
      <c r="AW1412">
        <v>2</v>
      </c>
      <c r="AX1412">
        <v>47640991</v>
      </c>
      <c r="AY1412">
        <v>1</v>
      </c>
      <c r="AZ1412">
        <v>0</v>
      </c>
      <c r="BA1412">
        <v>1398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CX1412">
        <f>Y1412*Source!I623</f>
        <v>1.8101600000000001E-3</v>
      </c>
      <c r="CY1412">
        <f t="shared" si="291"/>
        <v>9040.01</v>
      </c>
      <c r="CZ1412">
        <f t="shared" si="292"/>
        <v>9040.01</v>
      </c>
      <c r="DA1412">
        <f t="shared" si="293"/>
        <v>1</v>
      </c>
      <c r="DB1412">
        <f t="shared" si="294"/>
        <v>36.159999999999997</v>
      </c>
      <c r="DC1412">
        <f t="shared" si="295"/>
        <v>0</v>
      </c>
    </row>
    <row r="1413" spans="1:107" x14ac:dyDescent="0.2">
      <c r="A1413">
        <f>ROW(Source!A623)</f>
        <v>623</v>
      </c>
      <c r="B1413">
        <v>47641669</v>
      </c>
      <c r="C1413">
        <v>47640955</v>
      </c>
      <c r="D1413">
        <v>36804545</v>
      </c>
      <c r="E1413">
        <v>1</v>
      </c>
      <c r="F1413">
        <v>1</v>
      </c>
      <c r="G1413">
        <v>1</v>
      </c>
      <c r="H1413">
        <v>3</v>
      </c>
      <c r="I1413" t="s">
        <v>801</v>
      </c>
      <c r="J1413" t="s">
        <v>802</v>
      </c>
      <c r="K1413" t="s">
        <v>803</v>
      </c>
      <c r="L1413">
        <v>1348</v>
      </c>
      <c r="N1413">
        <v>1009</v>
      </c>
      <c r="O1413" t="s">
        <v>19</v>
      </c>
      <c r="P1413" t="s">
        <v>19</v>
      </c>
      <c r="Q1413">
        <v>1000</v>
      </c>
      <c r="W1413">
        <v>0</v>
      </c>
      <c r="X1413">
        <v>1174701286</v>
      </c>
      <c r="Y1413">
        <v>1.0000000000000001E-5</v>
      </c>
      <c r="AA1413">
        <v>11978</v>
      </c>
      <c r="AB1413">
        <v>0</v>
      </c>
      <c r="AC1413">
        <v>0</v>
      </c>
      <c r="AD1413">
        <v>0</v>
      </c>
      <c r="AE1413">
        <v>11978</v>
      </c>
      <c r="AF1413">
        <v>0</v>
      </c>
      <c r="AG1413">
        <v>0</v>
      </c>
      <c r="AH1413">
        <v>0</v>
      </c>
      <c r="AI1413">
        <v>1</v>
      </c>
      <c r="AJ1413">
        <v>1</v>
      </c>
      <c r="AK1413">
        <v>1</v>
      </c>
      <c r="AL1413">
        <v>1</v>
      </c>
      <c r="AN1413">
        <v>0</v>
      </c>
      <c r="AO1413">
        <v>1</v>
      </c>
      <c r="AP1413">
        <v>0</v>
      </c>
      <c r="AQ1413">
        <v>0</v>
      </c>
      <c r="AR1413">
        <v>0</v>
      </c>
      <c r="AS1413" t="s">
        <v>3</v>
      </c>
      <c r="AT1413">
        <v>1.0000000000000001E-5</v>
      </c>
      <c r="AU1413" t="s">
        <v>3</v>
      </c>
      <c r="AV1413">
        <v>0</v>
      </c>
      <c r="AW1413">
        <v>2</v>
      </c>
      <c r="AX1413">
        <v>47640992</v>
      </c>
      <c r="AY1413">
        <v>1</v>
      </c>
      <c r="AZ1413">
        <v>0</v>
      </c>
      <c r="BA1413">
        <v>1399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CX1413">
        <f>Y1413*Source!I623</f>
        <v>4.5254000000000008E-6</v>
      </c>
      <c r="CY1413">
        <f t="shared" si="291"/>
        <v>11978</v>
      </c>
      <c r="CZ1413">
        <f t="shared" si="292"/>
        <v>11978</v>
      </c>
      <c r="DA1413">
        <f t="shared" si="293"/>
        <v>1</v>
      </c>
      <c r="DB1413">
        <f t="shared" si="294"/>
        <v>0.12</v>
      </c>
      <c r="DC1413">
        <f t="shared" si="295"/>
        <v>0</v>
      </c>
    </row>
    <row r="1414" spans="1:107" x14ac:dyDescent="0.2">
      <c r="A1414">
        <f>ROW(Source!A623)</f>
        <v>623</v>
      </c>
      <c r="B1414">
        <v>47641669</v>
      </c>
      <c r="C1414">
        <v>47640955</v>
      </c>
      <c r="D1414">
        <v>36805527</v>
      </c>
      <c r="E1414">
        <v>1</v>
      </c>
      <c r="F1414">
        <v>1</v>
      </c>
      <c r="G1414">
        <v>1</v>
      </c>
      <c r="H1414">
        <v>3</v>
      </c>
      <c r="I1414" t="s">
        <v>804</v>
      </c>
      <c r="J1414" t="s">
        <v>805</v>
      </c>
      <c r="K1414" t="s">
        <v>806</v>
      </c>
      <c r="L1414">
        <v>1348</v>
      </c>
      <c r="N1414">
        <v>1009</v>
      </c>
      <c r="O1414" t="s">
        <v>19</v>
      </c>
      <c r="P1414" t="s">
        <v>19</v>
      </c>
      <c r="Q1414">
        <v>1000</v>
      </c>
      <c r="W1414">
        <v>0</v>
      </c>
      <c r="X1414">
        <v>-2116243625</v>
      </c>
      <c r="Y1414">
        <v>1E-4</v>
      </c>
      <c r="AA1414">
        <v>37900</v>
      </c>
      <c r="AB1414">
        <v>0</v>
      </c>
      <c r="AC1414">
        <v>0</v>
      </c>
      <c r="AD1414">
        <v>0</v>
      </c>
      <c r="AE1414">
        <v>37900</v>
      </c>
      <c r="AF1414">
        <v>0</v>
      </c>
      <c r="AG1414">
        <v>0</v>
      </c>
      <c r="AH1414">
        <v>0</v>
      </c>
      <c r="AI1414">
        <v>1</v>
      </c>
      <c r="AJ1414">
        <v>1</v>
      </c>
      <c r="AK1414">
        <v>1</v>
      </c>
      <c r="AL1414">
        <v>1</v>
      </c>
      <c r="AN1414">
        <v>0</v>
      </c>
      <c r="AO1414">
        <v>1</v>
      </c>
      <c r="AP1414">
        <v>0</v>
      </c>
      <c r="AQ1414">
        <v>0</v>
      </c>
      <c r="AR1414">
        <v>0</v>
      </c>
      <c r="AS1414" t="s">
        <v>3</v>
      </c>
      <c r="AT1414">
        <v>1E-4</v>
      </c>
      <c r="AU1414" t="s">
        <v>3</v>
      </c>
      <c r="AV1414">
        <v>0</v>
      </c>
      <c r="AW1414">
        <v>2</v>
      </c>
      <c r="AX1414">
        <v>47640993</v>
      </c>
      <c r="AY1414">
        <v>1</v>
      </c>
      <c r="AZ1414">
        <v>0</v>
      </c>
      <c r="BA1414">
        <v>1400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CX1414">
        <f>Y1414*Source!I623</f>
        <v>4.5254000000000004E-5</v>
      </c>
      <c r="CY1414">
        <f t="shared" si="291"/>
        <v>37900</v>
      </c>
      <c r="CZ1414">
        <f t="shared" si="292"/>
        <v>37900</v>
      </c>
      <c r="DA1414">
        <f t="shared" si="293"/>
        <v>1</v>
      </c>
      <c r="DB1414">
        <f t="shared" si="294"/>
        <v>3.79</v>
      </c>
      <c r="DC1414">
        <f t="shared" si="295"/>
        <v>0</v>
      </c>
    </row>
    <row r="1415" spans="1:107" x14ac:dyDescent="0.2">
      <c r="A1415">
        <f>ROW(Source!A623)</f>
        <v>623</v>
      </c>
      <c r="B1415">
        <v>47641669</v>
      </c>
      <c r="C1415">
        <v>47640955</v>
      </c>
      <c r="D1415">
        <v>36823142</v>
      </c>
      <c r="E1415">
        <v>1</v>
      </c>
      <c r="F1415">
        <v>1</v>
      </c>
      <c r="G1415">
        <v>1</v>
      </c>
      <c r="H1415">
        <v>3</v>
      </c>
      <c r="I1415" t="s">
        <v>285</v>
      </c>
      <c r="J1415" t="s">
        <v>287</v>
      </c>
      <c r="K1415" t="s">
        <v>387</v>
      </c>
      <c r="L1415">
        <v>1348</v>
      </c>
      <c r="N1415">
        <v>1009</v>
      </c>
      <c r="O1415" t="s">
        <v>19</v>
      </c>
      <c r="P1415" t="s">
        <v>19</v>
      </c>
      <c r="Q1415">
        <v>1000</v>
      </c>
      <c r="W1415">
        <v>0</v>
      </c>
      <c r="X1415">
        <v>-1669505893</v>
      </c>
      <c r="Y1415">
        <v>1</v>
      </c>
      <c r="AA1415">
        <v>10508</v>
      </c>
      <c r="AB1415">
        <v>0</v>
      </c>
      <c r="AC1415">
        <v>0</v>
      </c>
      <c r="AD1415">
        <v>0</v>
      </c>
      <c r="AE1415">
        <v>10508</v>
      </c>
      <c r="AF1415">
        <v>0</v>
      </c>
      <c r="AG1415">
        <v>0</v>
      </c>
      <c r="AH1415">
        <v>0</v>
      </c>
      <c r="AI1415">
        <v>1</v>
      </c>
      <c r="AJ1415">
        <v>1</v>
      </c>
      <c r="AK1415">
        <v>1</v>
      </c>
      <c r="AL1415">
        <v>1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 t="s">
        <v>3</v>
      </c>
      <c r="AT1415">
        <v>1</v>
      </c>
      <c r="AU1415" t="s">
        <v>3</v>
      </c>
      <c r="AV1415">
        <v>0</v>
      </c>
      <c r="AW1415">
        <v>1</v>
      </c>
      <c r="AX1415">
        <v>-1</v>
      </c>
      <c r="AY1415">
        <v>0</v>
      </c>
      <c r="AZ1415">
        <v>0</v>
      </c>
      <c r="BA1415" t="s">
        <v>3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CX1415">
        <f>Y1415*Source!I623</f>
        <v>0.45254</v>
      </c>
      <c r="CY1415">
        <f t="shared" si="291"/>
        <v>10508</v>
      </c>
      <c r="CZ1415">
        <f t="shared" si="292"/>
        <v>10508</v>
      </c>
      <c r="DA1415">
        <f t="shared" si="293"/>
        <v>1</v>
      </c>
      <c r="DB1415">
        <f t="shared" si="294"/>
        <v>10508</v>
      </c>
      <c r="DC1415">
        <f t="shared" si="295"/>
        <v>0</v>
      </c>
    </row>
    <row r="1416" spans="1:107" x14ac:dyDescent="0.2">
      <c r="A1416">
        <f>ROW(Source!A623)</f>
        <v>623</v>
      </c>
      <c r="B1416">
        <v>47641669</v>
      </c>
      <c r="C1416">
        <v>47640955</v>
      </c>
      <c r="D1416">
        <v>36823258</v>
      </c>
      <c r="E1416">
        <v>1</v>
      </c>
      <c r="F1416">
        <v>1</v>
      </c>
      <c r="G1416">
        <v>1</v>
      </c>
      <c r="H1416">
        <v>3</v>
      </c>
      <c r="I1416" t="s">
        <v>1011</v>
      </c>
      <c r="J1416" t="s">
        <v>1012</v>
      </c>
      <c r="K1416" t="s">
        <v>1013</v>
      </c>
      <c r="L1416">
        <v>1348</v>
      </c>
      <c r="N1416">
        <v>1009</v>
      </c>
      <c r="O1416" t="s">
        <v>19</v>
      </c>
      <c r="P1416" t="s">
        <v>19</v>
      </c>
      <c r="Q1416">
        <v>1000</v>
      </c>
      <c r="W1416">
        <v>0</v>
      </c>
      <c r="X1416">
        <v>299819930</v>
      </c>
      <c r="Y1416">
        <v>5.0000000000000001E-3</v>
      </c>
      <c r="AA1416">
        <v>7712</v>
      </c>
      <c r="AB1416">
        <v>0</v>
      </c>
      <c r="AC1416">
        <v>0</v>
      </c>
      <c r="AD1416">
        <v>0</v>
      </c>
      <c r="AE1416">
        <v>7712</v>
      </c>
      <c r="AF1416">
        <v>0</v>
      </c>
      <c r="AG1416">
        <v>0</v>
      </c>
      <c r="AH1416">
        <v>0</v>
      </c>
      <c r="AI1416">
        <v>1</v>
      </c>
      <c r="AJ1416">
        <v>1</v>
      </c>
      <c r="AK1416">
        <v>1</v>
      </c>
      <c r="AL1416">
        <v>1</v>
      </c>
      <c r="AN1416">
        <v>0</v>
      </c>
      <c r="AO1416">
        <v>1</v>
      </c>
      <c r="AP1416">
        <v>0</v>
      </c>
      <c r="AQ1416">
        <v>0</v>
      </c>
      <c r="AR1416">
        <v>0</v>
      </c>
      <c r="AS1416" t="s">
        <v>3</v>
      </c>
      <c r="AT1416">
        <v>5.0000000000000001E-3</v>
      </c>
      <c r="AU1416" t="s">
        <v>3</v>
      </c>
      <c r="AV1416">
        <v>0</v>
      </c>
      <c r="AW1416">
        <v>2</v>
      </c>
      <c r="AX1416">
        <v>47640994</v>
      </c>
      <c r="AY1416">
        <v>1</v>
      </c>
      <c r="AZ1416">
        <v>0</v>
      </c>
      <c r="BA1416">
        <v>1401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CX1416">
        <f>Y1416*Source!I623</f>
        <v>2.2626999999999999E-3</v>
      </c>
      <c r="CY1416">
        <f t="shared" si="291"/>
        <v>7712</v>
      </c>
      <c r="CZ1416">
        <f t="shared" si="292"/>
        <v>7712</v>
      </c>
      <c r="DA1416">
        <f t="shared" si="293"/>
        <v>1</v>
      </c>
      <c r="DB1416">
        <f t="shared" si="294"/>
        <v>38.56</v>
      </c>
      <c r="DC1416">
        <f t="shared" si="295"/>
        <v>0</v>
      </c>
    </row>
    <row r="1417" spans="1:107" x14ac:dyDescent="0.2">
      <c r="A1417">
        <f>ROW(Source!A623)</f>
        <v>623</v>
      </c>
      <c r="B1417">
        <v>47641669</v>
      </c>
      <c r="C1417">
        <v>47640955</v>
      </c>
      <c r="D1417">
        <v>36825287</v>
      </c>
      <c r="E1417">
        <v>1</v>
      </c>
      <c r="F1417">
        <v>1</v>
      </c>
      <c r="G1417">
        <v>1</v>
      </c>
      <c r="H1417">
        <v>3</v>
      </c>
      <c r="I1417" t="s">
        <v>807</v>
      </c>
      <c r="J1417" t="s">
        <v>808</v>
      </c>
      <c r="K1417" t="s">
        <v>809</v>
      </c>
      <c r="L1417">
        <v>1302</v>
      </c>
      <c r="N1417">
        <v>1003</v>
      </c>
      <c r="O1417" t="s">
        <v>810</v>
      </c>
      <c r="P1417" t="s">
        <v>810</v>
      </c>
      <c r="Q1417">
        <v>10</v>
      </c>
      <c r="W1417">
        <v>0</v>
      </c>
      <c r="X1417">
        <v>-1640127157</v>
      </c>
      <c r="Y1417">
        <v>1.8700000000000001E-2</v>
      </c>
      <c r="AA1417">
        <v>50.24</v>
      </c>
      <c r="AB1417">
        <v>0</v>
      </c>
      <c r="AC1417">
        <v>0</v>
      </c>
      <c r="AD1417">
        <v>0</v>
      </c>
      <c r="AE1417">
        <v>50.24</v>
      </c>
      <c r="AF1417">
        <v>0</v>
      </c>
      <c r="AG1417">
        <v>0</v>
      </c>
      <c r="AH1417">
        <v>0</v>
      </c>
      <c r="AI1417">
        <v>1</v>
      </c>
      <c r="AJ1417">
        <v>1</v>
      </c>
      <c r="AK1417">
        <v>1</v>
      </c>
      <c r="AL1417">
        <v>1</v>
      </c>
      <c r="AN1417">
        <v>0</v>
      </c>
      <c r="AO1417">
        <v>1</v>
      </c>
      <c r="AP1417">
        <v>0</v>
      </c>
      <c r="AQ1417">
        <v>0</v>
      </c>
      <c r="AR1417">
        <v>0</v>
      </c>
      <c r="AS1417" t="s">
        <v>3</v>
      </c>
      <c r="AT1417">
        <v>1.8700000000000001E-2</v>
      </c>
      <c r="AU1417" t="s">
        <v>3</v>
      </c>
      <c r="AV1417">
        <v>0</v>
      </c>
      <c r="AW1417">
        <v>2</v>
      </c>
      <c r="AX1417">
        <v>47640996</v>
      </c>
      <c r="AY1417">
        <v>1</v>
      </c>
      <c r="AZ1417">
        <v>0</v>
      </c>
      <c r="BA1417">
        <v>1403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CX1417">
        <f>Y1417*Source!I623</f>
        <v>8.4624980000000006E-3</v>
      </c>
      <c r="CY1417">
        <f t="shared" si="291"/>
        <v>50.24</v>
      </c>
      <c r="CZ1417">
        <f t="shared" si="292"/>
        <v>50.24</v>
      </c>
      <c r="DA1417">
        <f t="shared" si="293"/>
        <v>1</v>
      </c>
      <c r="DB1417">
        <f t="shared" si="294"/>
        <v>0.94</v>
      </c>
      <c r="DC1417">
        <f t="shared" si="295"/>
        <v>0</v>
      </c>
    </row>
    <row r="1418" spans="1:107" x14ac:dyDescent="0.2">
      <c r="A1418">
        <f>ROW(Source!A623)</f>
        <v>623</v>
      </c>
      <c r="B1418">
        <v>47641669</v>
      </c>
      <c r="C1418">
        <v>47640955</v>
      </c>
      <c r="D1418">
        <v>36825646</v>
      </c>
      <c r="E1418">
        <v>1</v>
      </c>
      <c r="F1418">
        <v>1</v>
      </c>
      <c r="G1418">
        <v>1</v>
      </c>
      <c r="H1418">
        <v>3</v>
      </c>
      <c r="I1418" t="s">
        <v>811</v>
      </c>
      <c r="J1418" t="s">
        <v>812</v>
      </c>
      <c r="K1418" t="s">
        <v>813</v>
      </c>
      <c r="L1418">
        <v>1348</v>
      </c>
      <c r="N1418">
        <v>1009</v>
      </c>
      <c r="O1418" t="s">
        <v>19</v>
      </c>
      <c r="P1418" t="s">
        <v>19</v>
      </c>
      <c r="Q1418">
        <v>1000</v>
      </c>
      <c r="W1418">
        <v>0</v>
      </c>
      <c r="X1418">
        <v>-1396314973</v>
      </c>
      <c r="Y1418">
        <v>3.0000000000000001E-5</v>
      </c>
      <c r="AA1418">
        <v>4455.2</v>
      </c>
      <c r="AB1418">
        <v>0</v>
      </c>
      <c r="AC1418">
        <v>0</v>
      </c>
      <c r="AD1418">
        <v>0</v>
      </c>
      <c r="AE1418">
        <v>4455.2</v>
      </c>
      <c r="AF1418">
        <v>0</v>
      </c>
      <c r="AG1418">
        <v>0</v>
      </c>
      <c r="AH1418">
        <v>0</v>
      </c>
      <c r="AI1418">
        <v>1</v>
      </c>
      <c r="AJ1418">
        <v>1</v>
      </c>
      <c r="AK1418">
        <v>1</v>
      </c>
      <c r="AL1418">
        <v>1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 t="s">
        <v>3</v>
      </c>
      <c r="AT1418">
        <v>3.0000000000000001E-5</v>
      </c>
      <c r="AU1418" t="s">
        <v>3</v>
      </c>
      <c r="AV1418">
        <v>0</v>
      </c>
      <c r="AW1418">
        <v>2</v>
      </c>
      <c r="AX1418">
        <v>47640997</v>
      </c>
      <c r="AY1418">
        <v>1</v>
      </c>
      <c r="AZ1418">
        <v>0</v>
      </c>
      <c r="BA1418">
        <v>1404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CX1418">
        <f>Y1418*Source!I623</f>
        <v>1.3576200000000001E-5</v>
      </c>
      <c r="CY1418">
        <f t="shared" si="291"/>
        <v>4455.2</v>
      </c>
      <c r="CZ1418">
        <f t="shared" si="292"/>
        <v>4455.2</v>
      </c>
      <c r="DA1418">
        <f t="shared" si="293"/>
        <v>1</v>
      </c>
      <c r="DB1418">
        <f t="shared" si="294"/>
        <v>0.13</v>
      </c>
      <c r="DC1418">
        <f t="shared" si="295"/>
        <v>0</v>
      </c>
    </row>
    <row r="1419" spans="1:107" x14ac:dyDescent="0.2">
      <c r="A1419">
        <f>ROW(Source!A623)</f>
        <v>623</v>
      </c>
      <c r="B1419">
        <v>47641669</v>
      </c>
      <c r="C1419">
        <v>47640955</v>
      </c>
      <c r="D1419">
        <v>36826406</v>
      </c>
      <c r="E1419">
        <v>1</v>
      </c>
      <c r="F1419">
        <v>1</v>
      </c>
      <c r="G1419">
        <v>1</v>
      </c>
      <c r="H1419">
        <v>3</v>
      </c>
      <c r="I1419" t="s">
        <v>814</v>
      </c>
      <c r="J1419" t="s">
        <v>815</v>
      </c>
      <c r="K1419" t="s">
        <v>816</v>
      </c>
      <c r="L1419">
        <v>1348</v>
      </c>
      <c r="N1419">
        <v>1009</v>
      </c>
      <c r="O1419" t="s">
        <v>19</v>
      </c>
      <c r="P1419" t="s">
        <v>19</v>
      </c>
      <c r="Q1419">
        <v>1000</v>
      </c>
      <c r="W1419">
        <v>0</v>
      </c>
      <c r="X1419">
        <v>900832145</v>
      </c>
      <c r="Y1419">
        <v>1.9400000000000001E-3</v>
      </c>
      <c r="AA1419">
        <v>4920</v>
      </c>
      <c r="AB1419">
        <v>0</v>
      </c>
      <c r="AC1419">
        <v>0</v>
      </c>
      <c r="AD1419">
        <v>0</v>
      </c>
      <c r="AE1419">
        <v>4920</v>
      </c>
      <c r="AF1419">
        <v>0</v>
      </c>
      <c r="AG1419">
        <v>0</v>
      </c>
      <c r="AH1419">
        <v>0</v>
      </c>
      <c r="AI1419">
        <v>1</v>
      </c>
      <c r="AJ1419">
        <v>1</v>
      </c>
      <c r="AK1419">
        <v>1</v>
      </c>
      <c r="AL1419">
        <v>1</v>
      </c>
      <c r="AN1419">
        <v>0</v>
      </c>
      <c r="AO1419">
        <v>1</v>
      </c>
      <c r="AP1419">
        <v>0</v>
      </c>
      <c r="AQ1419">
        <v>0</v>
      </c>
      <c r="AR1419">
        <v>0</v>
      </c>
      <c r="AS1419" t="s">
        <v>3</v>
      </c>
      <c r="AT1419">
        <v>1.9400000000000001E-3</v>
      </c>
      <c r="AU1419" t="s">
        <v>3</v>
      </c>
      <c r="AV1419">
        <v>0</v>
      </c>
      <c r="AW1419">
        <v>2</v>
      </c>
      <c r="AX1419">
        <v>47640998</v>
      </c>
      <c r="AY1419">
        <v>1</v>
      </c>
      <c r="AZ1419">
        <v>0</v>
      </c>
      <c r="BA1419">
        <v>1405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CX1419">
        <f>Y1419*Source!I623</f>
        <v>8.7792760000000001E-4</v>
      </c>
      <c r="CY1419">
        <f t="shared" si="291"/>
        <v>4920</v>
      </c>
      <c r="CZ1419">
        <f t="shared" si="292"/>
        <v>4920</v>
      </c>
      <c r="DA1419">
        <f t="shared" si="293"/>
        <v>1</v>
      </c>
      <c r="DB1419">
        <f t="shared" si="294"/>
        <v>9.5399999999999991</v>
      </c>
      <c r="DC1419">
        <f t="shared" si="295"/>
        <v>0</v>
      </c>
    </row>
    <row r="1420" spans="1:107" x14ac:dyDescent="0.2">
      <c r="A1420">
        <f>ROW(Source!A623)</f>
        <v>623</v>
      </c>
      <c r="B1420">
        <v>47641669</v>
      </c>
      <c r="C1420">
        <v>47640955</v>
      </c>
      <c r="D1420">
        <v>36830313</v>
      </c>
      <c r="E1420">
        <v>1</v>
      </c>
      <c r="F1420">
        <v>1</v>
      </c>
      <c r="G1420">
        <v>1</v>
      </c>
      <c r="H1420">
        <v>3</v>
      </c>
      <c r="I1420" t="s">
        <v>1014</v>
      </c>
      <c r="J1420" t="s">
        <v>1015</v>
      </c>
      <c r="K1420" t="s">
        <v>1016</v>
      </c>
      <c r="L1420">
        <v>1339</v>
      </c>
      <c r="N1420">
        <v>1007</v>
      </c>
      <c r="O1420" t="s">
        <v>50</v>
      </c>
      <c r="P1420" t="s">
        <v>50</v>
      </c>
      <c r="Q1420">
        <v>1</v>
      </c>
      <c r="W1420">
        <v>0</v>
      </c>
      <c r="X1420">
        <v>1283004816</v>
      </c>
      <c r="Y1420">
        <v>1.0300000000000001E-3</v>
      </c>
      <c r="AA1420">
        <v>1700</v>
      </c>
      <c r="AB1420">
        <v>0</v>
      </c>
      <c r="AC1420">
        <v>0</v>
      </c>
      <c r="AD1420">
        <v>0</v>
      </c>
      <c r="AE1420">
        <v>1700</v>
      </c>
      <c r="AF1420">
        <v>0</v>
      </c>
      <c r="AG1420">
        <v>0</v>
      </c>
      <c r="AH1420">
        <v>0</v>
      </c>
      <c r="AI1420">
        <v>1</v>
      </c>
      <c r="AJ1420">
        <v>1</v>
      </c>
      <c r="AK1420">
        <v>1</v>
      </c>
      <c r="AL1420">
        <v>1</v>
      </c>
      <c r="AN1420">
        <v>0</v>
      </c>
      <c r="AO1420">
        <v>1</v>
      </c>
      <c r="AP1420">
        <v>0</v>
      </c>
      <c r="AQ1420">
        <v>0</v>
      </c>
      <c r="AR1420">
        <v>0</v>
      </c>
      <c r="AS1420" t="s">
        <v>3</v>
      </c>
      <c r="AT1420">
        <v>1.0300000000000001E-3</v>
      </c>
      <c r="AU1420" t="s">
        <v>3</v>
      </c>
      <c r="AV1420">
        <v>0</v>
      </c>
      <c r="AW1420">
        <v>2</v>
      </c>
      <c r="AX1420">
        <v>47640999</v>
      </c>
      <c r="AY1420">
        <v>1</v>
      </c>
      <c r="AZ1420">
        <v>0</v>
      </c>
      <c r="BA1420">
        <v>1406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CX1420">
        <f>Y1420*Source!I623</f>
        <v>4.6611620000000005E-4</v>
      </c>
      <c r="CY1420">
        <f t="shared" si="291"/>
        <v>1700</v>
      </c>
      <c r="CZ1420">
        <f t="shared" si="292"/>
        <v>1700</v>
      </c>
      <c r="DA1420">
        <f t="shared" si="293"/>
        <v>1</v>
      </c>
      <c r="DB1420">
        <f t="shared" si="294"/>
        <v>1.75</v>
      </c>
      <c r="DC1420">
        <f t="shared" si="295"/>
        <v>0</v>
      </c>
    </row>
    <row r="1421" spans="1:107" x14ac:dyDescent="0.2">
      <c r="A1421">
        <f>ROW(Source!A623)</f>
        <v>623</v>
      </c>
      <c r="B1421">
        <v>47641669</v>
      </c>
      <c r="C1421">
        <v>47640955</v>
      </c>
      <c r="D1421">
        <v>36837948</v>
      </c>
      <c r="E1421">
        <v>1</v>
      </c>
      <c r="F1421">
        <v>1</v>
      </c>
      <c r="G1421">
        <v>1</v>
      </c>
      <c r="H1421">
        <v>3</v>
      </c>
      <c r="I1421" t="s">
        <v>817</v>
      </c>
      <c r="J1421" t="s">
        <v>818</v>
      </c>
      <c r="K1421" t="s">
        <v>819</v>
      </c>
      <c r="L1421">
        <v>1348</v>
      </c>
      <c r="N1421">
        <v>1009</v>
      </c>
      <c r="O1421" t="s">
        <v>19</v>
      </c>
      <c r="P1421" t="s">
        <v>19</v>
      </c>
      <c r="Q1421">
        <v>1000</v>
      </c>
      <c r="W1421">
        <v>0</v>
      </c>
      <c r="X1421">
        <v>-1655298345</v>
      </c>
      <c r="Y1421">
        <v>3.1E-4</v>
      </c>
      <c r="AA1421">
        <v>15620</v>
      </c>
      <c r="AB1421">
        <v>0</v>
      </c>
      <c r="AC1421">
        <v>0</v>
      </c>
      <c r="AD1421">
        <v>0</v>
      </c>
      <c r="AE1421">
        <v>15620</v>
      </c>
      <c r="AF1421">
        <v>0</v>
      </c>
      <c r="AG1421">
        <v>0</v>
      </c>
      <c r="AH1421">
        <v>0</v>
      </c>
      <c r="AI1421">
        <v>1</v>
      </c>
      <c r="AJ1421">
        <v>1</v>
      </c>
      <c r="AK1421">
        <v>1</v>
      </c>
      <c r="AL1421">
        <v>1</v>
      </c>
      <c r="AN1421">
        <v>0</v>
      </c>
      <c r="AO1421">
        <v>1</v>
      </c>
      <c r="AP1421">
        <v>0</v>
      </c>
      <c r="AQ1421">
        <v>0</v>
      </c>
      <c r="AR1421">
        <v>0</v>
      </c>
      <c r="AS1421" t="s">
        <v>3</v>
      </c>
      <c r="AT1421">
        <v>3.1E-4</v>
      </c>
      <c r="AU1421" t="s">
        <v>3</v>
      </c>
      <c r="AV1421">
        <v>0</v>
      </c>
      <c r="AW1421">
        <v>2</v>
      </c>
      <c r="AX1421">
        <v>47641000</v>
      </c>
      <c r="AY1421">
        <v>1</v>
      </c>
      <c r="AZ1421">
        <v>0</v>
      </c>
      <c r="BA1421">
        <v>1407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CX1421">
        <f>Y1421*Source!I623</f>
        <v>1.4028740000000001E-4</v>
      </c>
      <c r="CY1421">
        <f t="shared" si="291"/>
        <v>15620</v>
      </c>
      <c r="CZ1421">
        <f t="shared" si="292"/>
        <v>15620</v>
      </c>
      <c r="DA1421">
        <f t="shared" si="293"/>
        <v>1</v>
      </c>
      <c r="DB1421">
        <f t="shared" si="294"/>
        <v>4.84</v>
      </c>
      <c r="DC1421">
        <f t="shared" si="295"/>
        <v>0</v>
      </c>
    </row>
    <row r="1422" spans="1:107" x14ac:dyDescent="0.2">
      <c r="A1422">
        <f>ROW(Source!A623)</f>
        <v>623</v>
      </c>
      <c r="B1422">
        <v>47641669</v>
      </c>
      <c r="C1422">
        <v>47640955</v>
      </c>
      <c r="D1422">
        <v>36839146</v>
      </c>
      <c r="E1422">
        <v>1</v>
      </c>
      <c r="F1422">
        <v>1</v>
      </c>
      <c r="G1422">
        <v>1</v>
      </c>
      <c r="H1422">
        <v>3</v>
      </c>
      <c r="I1422" t="s">
        <v>820</v>
      </c>
      <c r="J1422" t="s">
        <v>821</v>
      </c>
      <c r="K1422" t="s">
        <v>822</v>
      </c>
      <c r="L1422">
        <v>1348</v>
      </c>
      <c r="N1422">
        <v>1009</v>
      </c>
      <c r="O1422" t="s">
        <v>19</v>
      </c>
      <c r="P1422" t="s">
        <v>19</v>
      </c>
      <c r="Q1422">
        <v>1000</v>
      </c>
      <c r="W1422">
        <v>0</v>
      </c>
      <c r="X1422">
        <v>-639604785</v>
      </c>
      <c r="Y1422">
        <v>5.9999999999999995E-4</v>
      </c>
      <c r="AA1422">
        <v>9420</v>
      </c>
      <c r="AB1422">
        <v>0</v>
      </c>
      <c r="AC1422">
        <v>0</v>
      </c>
      <c r="AD1422">
        <v>0</v>
      </c>
      <c r="AE1422">
        <v>9420</v>
      </c>
      <c r="AF1422">
        <v>0</v>
      </c>
      <c r="AG1422">
        <v>0</v>
      </c>
      <c r="AH1422">
        <v>0</v>
      </c>
      <c r="AI1422">
        <v>1</v>
      </c>
      <c r="AJ1422">
        <v>1</v>
      </c>
      <c r="AK1422">
        <v>1</v>
      </c>
      <c r="AL1422">
        <v>1</v>
      </c>
      <c r="AN1422">
        <v>0</v>
      </c>
      <c r="AO1422">
        <v>1</v>
      </c>
      <c r="AP1422">
        <v>0</v>
      </c>
      <c r="AQ1422">
        <v>0</v>
      </c>
      <c r="AR1422">
        <v>0</v>
      </c>
      <c r="AS1422" t="s">
        <v>3</v>
      </c>
      <c r="AT1422">
        <v>5.9999999999999995E-4</v>
      </c>
      <c r="AU1422" t="s">
        <v>3</v>
      </c>
      <c r="AV1422">
        <v>0</v>
      </c>
      <c r="AW1422">
        <v>2</v>
      </c>
      <c r="AX1422">
        <v>47641001</v>
      </c>
      <c r="AY1422">
        <v>1</v>
      </c>
      <c r="AZ1422">
        <v>0</v>
      </c>
      <c r="BA1422">
        <v>1408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CX1422">
        <f>Y1422*Source!I623</f>
        <v>2.7152399999999998E-4</v>
      </c>
      <c r="CY1422">
        <f t="shared" si="291"/>
        <v>9420</v>
      </c>
      <c r="CZ1422">
        <f t="shared" si="292"/>
        <v>9420</v>
      </c>
      <c r="DA1422">
        <f t="shared" si="293"/>
        <v>1</v>
      </c>
      <c r="DB1422">
        <f t="shared" si="294"/>
        <v>5.65</v>
      </c>
      <c r="DC1422">
        <f t="shared" si="295"/>
        <v>0</v>
      </c>
    </row>
    <row r="1423" spans="1:107" x14ac:dyDescent="0.2">
      <c r="A1423">
        <f>ROW(Source!A626)</f>
        <v>626</v>
      </c>
      <c r="B1423">
        <v>47636896</v>
      </c>
      <c r="C1423">
        <v>47641003</v>
      </c>
      <c r="D1423">
        <v>37070495</v>
      </c>
      <c r="E1423">
        <v>1</v>
      </c>
      <c r="F1423">
        <v>1</v>
      </c>
      <c r="G1423">
        <v>1</v>
      </c>
      <c r="H1423">
        <v>1</v>
      </c>
      <c r="I1423" t="s">
        <v>1017</v>
      </c>
      <c r="J1423" t="s">
        <v>3</v>
      </c>
      <c r="K1423" t="s">
        <v>1018</v>
      </c>
      <c r="L1423">
        <v>1191</v>
      </c>
      <c r="N1423">
        <v>1013</v>
      </c>
      <c r="O1423" t="s">
        <v>770</v>
      </c>
      <c r="P1423" t="s">
        <v>770</v>
      </c>
      <c r="Q1423">
        <v>1</v>
      </c>
      <c r="W1423">
        <v>0</v>
      </c>
      <c r="X1423">
        <v>-784637506</v>
      </c>
      <c r="Y1423">
        <v>46.94874999999999</v>
      </c>
      <c r="AA1423">
        <v>0</v>
      </c>
      <c r="AB1423">
        <v>0</v>
      </c>
      <c r="AC1423">
        <v>0</v>
      </c>
      <c r="AD1423">
        <v>8.74</v>
      </c>
      <c r="AE1423">
        <v>0</v>
      </c>
      <c r="AF1423">
        <v>0</v>
      </c>
      <c r="AG1423">
        <v>0</v>
      </c>
      <c r="AH1423">
        <v>8.74</v>
      </c>
      <c r="AI1423">
        <v>1</v>
      </c>
      <c r="AJ1423">
        <v>1</v>
      </c>
      <c r="AK1423">
        <v>1</v>
      </c>
      <c r="AL1423">
        <v>1</v>
      </c>
      <c r="AN1423">
        <v>0</v>
      </c>
      <c r="AO1423">
        <v>1</v>
      </c>
      <c r="AP1423">
        <v>1</v>
      </c>
      <c r="AQ1423">
        <v>0</v>
      </c>
      <c r="AR1423">
        <v>0</v>
      </c>
      <c r="AS1423" t="s">
        <v>3</v>
      </c>
      <c r="AT1423">
        <v>35.5</v>
      </c>
      <c r="AU1423" t="s">
        <v>196</v>
      </c>
      <c r="AV1423">
        <v>1</v>
      </c>
      <c r="AW1423">
        <v>2</v>
      </c>
      <c r="AX1423">
        <v>47641027</v>
      </c>
      <c r="AY1423">
        <v>1</v>
      </c>
      <c r="AZ1423">
        <v>0</v>
      </c>
      <c r="BA1423">
        <v>1409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CX1423">
        <f>Y1423*Source!I626</f>
        <v>11.042345999999997</v>
      </c>
      <c r="CY1423">
        <f>AD1423</f>
        <v>8.74</v>
      </c>
      <c r="CZ1423">
        <f>AH1423</f>
        <v>8.74</v>
      </c>
      <c r="DA1423">
        <f>AL1423</f>
        <v>1</v>
      </c>
      <c r="DB1423">
        <f>ROUND(((ROUND(AT1423*CZ1423,2)*1.15)*1.15),6)</f>
        <v>410.33207499999997</v>
      </c>
      <c r="DC1423">
        <f>ROUND(((ROUND(AT1423*AG1423,2)*1.15)*1.15),6)</f>
        <v>0</v>
      </c>
    </row>
    <row r="1424" spans="1:107" x14ac:dyDescent="0.2">
      <c r="A1424">
        <f>ROW(Source!A626)</f>
        <v>626</v>
      </c>
      <c r="B1424">
        <v>47636896</v>
      </c>
      <c r="C1424">
        <v>47641003</v>
      </c>
      <c r="D1424">
        <v>37064876</v>
      </c>
      <c r="E1424">
        <v>1</v>
      </c>
      <c r="F1424">
        <v>1</v>
      </c>
      <c r="G1424">
        <v>1</v>
      </c>
      <c r="H1424">
        <v>1</v>
      </c>
      <c r="I1424" t="s">
        <v>771</v>
      </c>
      <c r="J1424" t="s">
        <v>3</v>
      </c>
      <c r="K1424" t="s">
        <v>772</v>
      </c>
      <c r="L1424">
        <v>1191</v>
      </c>
      <c r="N1424">
        <v>1013</v>
      </c>
      <c r="O1424" t="s">
        <v>770</v>
      </c>
      <c r="P1424" t="s">
        <v>770</v>
      </c>
      <c r="Q1424">
        <v>1</v>
      </c>
      <c r="W1424">
        <v>0</v>
      </c>
      <c r="X1424">
        <v>-1417349443</v>
      </c>
      <c r="Y1424">
        <v>2.93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1</v>
      </c>
      <c r="AJ1424">
        <v>1</v>
      </c>
      <c r="AK1424">
        <v>1</v>
      </c>
      <c r="AL1424">
        <v>1</v>
      </c>
      <c r="AN1424">
        <v>0</v>
      </c>
      <c r="AO1424">
        <v>1</v>
      </c>
      <c r="AP1424">
        <v>0</v>
      </c>
      <c r="AQ1424">
        <v>0</v>
      </c>
      <c r="AR1424">
        <v>0</v>
      </c>
      <c r="AS1424" t="s">
        <v>3</v>
      </c>
      <c r="AT1424">
        <v>2.93</v>
      </c>
      <c r="AU1424" t="s">
        <v>3</v>
      </c>
      <c r="AV1424">
        <v>2</v>
      </c>
      <c r="AW1424">
        <v>2</v>
      </c>
      <c r="AX1424">
        <v>47641028</v>
      </c>
      <c r="AY1424">
        <v>1</v>
      </c>
      <c r="AZ1424">
        <v>2048</v>
      </c>
      <c r="BA1424">
        <v>1410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CX1424">
        <f>Y1424*Source!I626</f>
        <v>0.68913599999999997</v>
      </c>
      <c r="CY1424">
        <f>AD1424</f>
        <v>0</v>
      </c>
      <c r="CZ1424">
        <f>AH1424</f>
        <v>0</v>
      </c>
      <c r="DA1424">
        <f>AL1424</f>
        <v>1</v>
      </c>
      <c r="DB1424">
        <f>ROUND(ROUND(AT1424*CZ1424,2),6)</f>
        <v>0</v>
      </c>
      <c r="DC1424">
        <f>ROUND(ROUND(AT1424*AG1424,2),6)</f>
        <v>0</v>
      </c>
    </row>
    <row r="1425" spans="1:107" x14ac:dyDescent="0.2">
      <c r="A1425">
        <f>ROW(Source!A626)</f>
        <v>626</v>
      </c>
      <c r="B1425">
        <v>47636896</v>
      </c>
      <c r="C1425">
        <v>47641003</v>
      </c>
      <c r="D1425">
        <v>36882079</v>
      </c>
      <c r="E1425">
        <v>1</v>
      </c>
      <c r="F1425">
        <v>1</v>
      </c>
      <c r="G1425">
        <v>1</v>
      </c>
      <c r="H1425">
        <v>2</v>
      </c>
      <c r="I1425" t="s">
        <v>1005</v>
      </c>
      <c r="J1425" t="s">
        <v>1006</v>
      </c>
      <c r="K1425" t="s">
        <v>1007</v>
      </c>
      <c r="L1425">
        <v>1368</v>
      </c>
      <c r="N1425">
        <v>1011</v>
      </c>
      <c r="O1425" t="s">
        <v>776</v>
      </c>
      <c r="P1425" t="s">
        <v>776</v>
      </c>
      <c r="Q1425">
        <v>1</v>
      </c>
      <c r="W1425">
        <v>0</v>
      </c>
      <c r="X1425">
        <v>641541266</v>
      </c>
      <c r="Y1425">
        <v>5.7499999999999996E-2</v>
      </c>
      <c r="AA1425">
        <v>0</v>
      </c>
      <c r="AB1425">
        <v>120.24</v>
      </c>
      <c r="AC1425">
        <v>15.42</v>
      </c>
      <c r="AD1425">
        <v>0</v>
      </c>
      <c r="AE1425">
        <v>0</v>
      </c>
      <c r="AF1425">
        <v>120.24</v>
      </c>
      <c r="AG1425">
        <v>15.42</v>
      </c>
      <c r="AH1425">
        <v>0</v>
      </c>
      <c r="AI1425">
        <v>1</v>
      </c>
      <c r="AJ1425">
        <v>1</v>
      </c>
      <c r="AK1425">
        <v>1</v>
      </c>
      <c r="AL1425">
        <v>1</v>
      </c>
      <c r="AN1425">
        <v>0</v>
      </c>
      <c r="AO1425">
        <v>1</v>
      </c>
      <c r="AP1425">
        <v>1</v>
      </c>
      <c r="AQ1425">
        <v>0</v>
      </c>
      <c r="AR1425">
        <v>0</v>
      </c>
      <c r="AS1425" t="s">
        <v>3</v>
      </c>
      <c r="AT1425">
        <v>0.04</v>
      </c>
      <c r="AU1425" t="s">
        <v>348</v>
      </c>
      <c r="AV1425">
        <v>0</v>
      </c>
      <c r="AW1425">
        <v>2</v>
      </c>
      <c r="AX1425">
        <v>47641029</v>
      </c>
      <c r="AY1425">
        <v>1</v>
      </c>
      <c r="AZ1425">
        <v>0</v>
      </c>
      <c r="BA1425">
        <v>1411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CX1425">
        <f>Y1425*Source!I626</f>
        <v>1.3523999999999998E-2</v>
      </c>
      <c r="CY1425">
        <f t="shared" ref="CY1425:CY1431" si="296">AB1425</f>
        <v>120.24</v>
      </c>
      <c r="CZ1425">
        <f t="shared" ref="CZ1425:CZ1431" si="297">AF1425</f>
        <v>120.24</v>
      </c>
      <c r="DA1425">
        <f t="shared" ref="DA1425:DA1431" si="298">AJ1425</f>
        <v>1</v>
      </c>
      <c r="DB1425">
        <f t="shared" ref="DB1425:DB1431" si="299">ROUND(((ROUND(AT1425*CZ1425,2)*1.15)*1.25),6)</f>
        <v>6.9143749999999997</v>
      </c>
      <c r="DC1425">
        <f t="shared" ref="DC1425:DC1431" si="300">ROUND(((ROUND(AT1425*AG1425,2)*1.15)*1.25),6)</f>
        <v>0.89124999999999999</v>
      </c>
    </row>
    <row r="1426" spans="1:107" x14ac:dyDescent="0.2">
      <c r="A1426">
        <f>ROW(Source!A626)</f>
        <v>626</v>
      </c>
      <c r="B1426">
        <v>47636896</v>
      </c>
      <c r="C1426">
        <v>47641003</v>
      </c>
      <c r="D1426">
        <v>36882159</v>
      </c>
      <c r="E1426">
        <v>1</v>
      </c>
      <c r="F1426">
        <v>1</v>
      </c>
      <c r="G1426">
        <v>1</v>
      </c>
      <c r="H1426">
        <v>2</v>
      </c>
      <c r="I1426" t="s">
        <v>773</v>
      </c>
      <c r="J1426" t="s">
        <v>774</v>
      </c>
      <c r="K1426" t="s">
        <v>775</v>
      </c>
      <c r="L1426">
        <v>1368</v>
      </c>
      <c r="N1426">
        <v>1011</v>
      </c>
      <c r="O1426" t="s">
        <v>776</v>
      </c>
      <c r="P1426" t="s">
        <v>776</v>
      </c>
      <c r="Q1426">
        <v>1</v>
      </c>
      <c r="W1426">
        <v>0</v>
      </c>
      <c r="X1426">
        <v>-1718674368</v>
      </c>
      <c r="Y1426">
        <v>0.30187499999999995</v>
      </c>
      <c r="AA1426">
        <v>0</v>
      </c>
      <c r="AB1426">
        <v>111.99</v>
      </c>
      <c r="AC1426">
        <v>13.5</v>
      </c>
      <c r="AD1426">
        <v>0</v>
      </c>
      <c r="AE1426">
        <v>0</v>
      </c>
      <c r="AF1426">
        <v>111.99</v>
      </c>
      <c r="AG1426">
        <v>13.5</v>
      </c>
      <c r="AH1426">
        <v>0</v>
      </c>
      <c r="AI1426">
        <v>1</v>
      </c>
      <c r="AJ1426">
        <v>1</v>
      </c>
      <c r="AK1426">
        <v>1</v>
      </c>
      <c r="AL1426">
        <v>1</v>
      </c>
      <c r="AN1426">
        <v>0</v>
      </c>
      <c r="AO1426">
        <v>1</v>
      </c>
      <c r="AP1426">
        <v>1</v>
      </c>
      <c r="AQ1426">
        <v>0</v>
      </c>
      <c r="AR1426">
        <v>0</v>
      </c>
      <c r="AS1426" t="s">
        <v>3</v>
      </c>
      <c r="AT1426">
        <v>0.21</v>
      </c>
      <c r="AU1426" t="s">
        <v>348</v>
      </c>
      <c r="AV1426">
        <v>0</v>
      </c>
      <c r="AW1426">
        <v>2</v>
      </c>
      <c r="AX1426">
        <v>47641030</v>
      </c>
      <c r="AY1426">
        <v>1</v>
      </c>
      <c r="AZ1426">
        <v>0</v>
      </c>
      <c r="BA1426">
        <v>1412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CX1426">
        <f>Y1426*Source!I626</f>
        <v>7.1000999999999981E-2</v>
      </c>
      <c r="CY1426">
        <f t="shared" si="296"/>
        <v>111.99</v>
      </c>
      <c r="CZ1426">
        <f t="shared" si="297"/>
        <v>111.99</v>
      </c>
      <c r="DA1426">
        <f t="shared" si="298"/>
        <v>1</v>
      </c>
      <c r="DB1426">
        <f t="shared" si="299"/>
        <v>33.81</v>
      </c>
      <c r="DC1426">
        <f t="shared" si="300"/>
        <v>4.0824999999999996</v>
      </c>
    </row>
    <row r="1427" spans="1:107" x14ac:dyDescent="0.2">
      <c r="A1427">
        <f>ROW(Source!A626)</f>
        <v>626</v>
      </c>
      <c r="B1427">
        <v>47636896</v>
      </c>
      <c r="C1427">
        <v>47641003</v>
      </c>
      <c r="D1427">
        <v>36882173</v>
      </c>
      <c r="E1427">
        <v>1</v>
      </c>
      <c r="F1427">
        <v>1</v>
      </c>
      <c r="G1427">
        <v>1</v>
      </c>
      <c r="H1427">
        <v>2</v>
      </c>
      <c r="I1427" t="s">
        <v>1019</v>
      </c>
      <c r="J1427" t="s">
        <v>1020</v>
      </c>
      <c r="K1427" t="s">
        <v>1021</v>
      </c>
      <c r="L1427">
        <v>1368</v>
      </c>
      <c r="N1427">
        <v>1011</v>
      </c>
      <c r="O1427" t="s">
        <v>776</v>
      </c>
      <c r="P1427" t="s">
        <v>776</v>
      </c>
      <c r="Q1427">
        <v>1</v>
      </c>
      <c r="W1427">
        <v>0</v>
      </c>
      <c r="X1427">
        <v>1293516068</v>
      </c>
      <c r="Y1427">
        <v>3.3924999999999992</v>
      </c>
      <c r="AA1427">
        <v>0</v>
      </c>
      <c r="AB1427">
        <v>175.56</v>
      </c>
      <c r="AC1427">
        <v>14.4</v>
      </c>
      <c r="AD1427">
        <v>0</v>
      </c>
      <c r="AE1427">
        <v>0</v>
      </c>
      <c r="AF1427">
        <v>175.56</v>
      </c>
      <c r="AG1427">
        <v>14.4</v>
      </c>
      <c r="AH1427">
        <v>0</v>
      </c>
      <c r="AI1427">
        <v>1</v>
      </c>
      <c r="AJ1427">
        <v>1</v>
      </c>
      <c r="AK1427">
        <v>1</v>
      </c>
      <c r="AL1427">
        <v>1</v>
      </c>
      <c r="AN1427">
        <v>0</v>
      </c>
      <c r="AO1427">
        <v>1</v>
      </c>
      <c r="AP1427">
        <v>1</v>
      </c>
      <c r="AQ1427">
        <v>0</v>
      </c>
      <c r="AR1427">
        <v>0</v>
      </c>
      <c r="AS1427" t="s">
        <v>3</v>
      </c>
      <c r="AT1427">
        <v>2.36</v>
      </c>
      <c r="AU1427" t="s">
        <v>348</v>
      </c>
      <c r="AV1427">
        <v>0</v>
      </c>
      <c r="AW1427">
        <v>2</v>
      </c>
      <c r="AX1427">
        <v>47641031</v>
      </c>
      <c r="AY1427">
        <v>1</v>
      </c>
      <c r="AZ1427">
        <v>0</v>
      </c>
      <c r="BA1427">
        <v>1413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CX1427">
        <f>Y1427*Source!I626</f>
        <v>0.79791599999999974</v>
      </c>
      <c r="CY1427">
        <f t="shared" si="296"/>
        <v>175.56</v>
      </c>
      <c r="CZ1427">
        <f t="shared" si="297"/>
        <v>175.56</v>
      </c>
      <c r="DA1427">
        <f t="shared" si="298"/>
        <v>1</v>
      </c>
      <c r="DB1427">
        <f t="shared" si="299"/>
        <v>595.58500000000004</v>
      </c>
      <c r="DC1427">
        <f t="shared" si="300"/>
        <v>48.846249999999998</v>
      </c>
    </row>
    <row r="1428" spans="1:107" x14ac:dyDescent="0.2">
      <c r="A1428">
        <f>ROW(Source!A626)</f>
        <v>626</v>
      </c>
      <c r="B1428">
        <v>47636896</v>
      </c>
      <c r="C1428">
        <v>47641003</v>
      </c>
      <c r="D1428">
        <v>36882292</v>
      </c>
      <c r="E1428">
        <v>1</v>
      </c>
      <c r="F1428">
        <v>1</v>
      </c>
      <c r="G1428">
        <v>1</v>
      </c>
      <c r="H1428">
        <v>2</v>
      </c>
      <c r="I1428" t="s">
        <v>1022</v>
      </c>
      <c r="J1428" t="s">
        <v>1023</v>
      </c>
      <c r="K1428" t="s">
        <v>1024</v>
      </c>
      <c r="L1428">
        <v>1368</v>
      </c>
      <c r="N1428">
        <v>1011</v>
      </c>
      <c r="O1428" t="s">
        <v>776</v>
      </c>
      <c r="P1428" t="s">
        <v>776</v>
      </c>
      <c r="Q1428">
        <v>1</v>
      </c>
      <c r="W1428">
        <v>0</v>
      </c>
      <c r="X1428">
        <v>-1692889495</v>
      </c>
      <c r="Y1428">
        <v>1.4231249999999998</v>
      </c>
      <c r="AA1428">
        <v>0</v>
      </c>
      <c r="AB1428">
        <v>0.9</v>
      </c>
      <c r="AC1428">
        <v>0</v>
      </c>
      <c r="AD1428">
        <v>0</v>
      </c>
      <c r="AE1428">
        <v>0</v>
      </c>
      <c r="AF1428">
        <v>0.9</v>
      </c>
      <c r="AG1428">
        <v>0</v>
      </c>
      <c r="AH1428">
        <v>0</v>
      </c>
      <c r="AI1428">
        <v>1</v>
      </c>
      <c r="AJ1428">
        <v>1</v>
      </c>
      <c r="AK1428">
        <v>1</v>
      </c>
      <c r="AL1428">
        <v>1</v>
      </c>
      <c r="AN1428">
        <v>0</v>
      </c>
      <c r="AO1428">
        <v>1</v>
      </c>
      <c r="AP1428">
        <v>1</v>
      </c>
      <c r="AQ1428">
        <v>0</v>
      </c>
      <c r="AR1428">
        <v>0</v>
      </c>
      <c r="AS1428" t="s">
        <v>3</v>
      </c>
      <c r="AT1428">
        <v>0.99</v>
      </c>
      <c r="AU1428" t="s">
        <v>348</v>
      </c>
      <c r="AV1428">
        <v>0</v>
      </c>
      <c r="AW1428">
        <v>2</v>
      </c>
      <c r="AX1428">
        <v>47641032</v>
      </c>
      <c r="AY1428">
        <v>1</v>
      </c>
      <c r="AZ1428">
        <v>0</v>
      </c>
      <c r="BA1428">
        <v>1414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CX1428">
        <f>Y1428*Source!I626</f>
        <v>0.33471899999999993</v>
      </c>
      <c r="CY1428">
        <f t="shared" si="296"/>
        <v>0.9</v>
      </c>
      <c r="CZ1428">
        <f t="shared" si="297"/>
        <v>0.9</v>
      </c>
      <c r="DA1428">
        <f t="shared" si="298"/>
        <v>1</v>
      </c>
      <c r="DB1428">
        <f t="shared" si="299"/>
        <v>1.2793749999999999</v>
      </c>
      <c r="DC1428">
        <f t="shared" si="300"/>
        <v>0</v>
      </c>
    </row>
    <row r="1429" spans="1:107" x14ac:dyDescent="0.2">
      <c r="A1429">
        <f>ROW(Source!A626)</f>
        <v>626</v>
      </c>
      <c r="B1429">
        <v>47636896</v>
      </c>
      <c r="C1429">
        <v>47641003</v>
      </c>
      <c r="D1429">
        <v>36883554</v>
      </c>
      <c r="E1429">
        <v>1</v>
      </c>
      <c r="F1429">
        <v>1</v>
      </c>
      <c r="G1429">
        <v>1</v>
      </c>
      <c r="H1429">
        <v>2</v>
      </c>
      <c r="I1429" t="s">
        <v>780</v>
      </c>
      <c r="J1429" t="s">
        <v>781</v>
      </c>
      <c r="K1429" t="s">
        <v>782</v>
      </c>
      <c r="L1429">
        <v>1368</v>
      </c>
      <c r="N1429">
        <v>1011</v>
      </c>
      <c r="O1429" t="s">
        <v>776</v>
      </c>
      <c r="P1429" t="s">
        <v>776</v>
      </c>
      <c r="Q1429">
        <v>1</v>
      </c>
      <c r="W1429">
        <v>0</v>
      </c>
      <c r="X1429">
        <v>1372534845</v>
      </c>
      <c r="Y1429">
        <v>0.45999999999999996</v>
      </c>
      <c r="AA1429">
        <v>0</v>
      </c>
      <c r="AB1429">
        <v>65.709999999999994</v>
      </c>
      <c r="AC1429">
        <v>11.6</v>
      </c>
      <c r="AD1429">
        <v>0</v>
      </c>
      <c r="AE1429">
        <v>0</v>
      </c>
      <c r="AF1429">
        <v>65.709999999999994</v>
      </c>
      <c r="AG1429">
        <v>11.6</v>
      </c>
      <c r="AH1429">
        <v>0</v>
      </c>
      <c r="AI1429">
        <v>1</v>
      </c>
      <c r="AJ1429">
        <v>1</v>
      </c>
      <c r="AK1429">
        <v>1</v>
      </c>
      <c r="AL1429">
        <v>1</v>
      </c>
      <c r="AN1429">
        <v>0</v>
      </c>
      <c r="AO1429">
        <v>1</v>
      </c>
      <c r="AP1429">
        <v>1</v>
      </c>
      <c r="AQ1429">
        <v>0</v>
      </c>
      <c r="AR1429">
        <v>0</v>
      </c>
      <c r="AS1429" t="s">
        <v>3</v>
      </c>
      <c r="AT1429">
        <v>0.32</v>
      </c>
      <c r="AU1429" t="s">
        <v>348</v>
      </c>
      <c r="AV1429">
        <v>0</v>
      </c>
      <c r="AW1429">
        <v>2</v>
      </c>
      <c r="AX1429">
        <v>47641033</v>
      </c>
      <c r="AY1429">
        <v>1</v>
      </c>
      <c r="AZ1429">
        <v>0</v>
      </c>
      <c r="BA1429">
        <v>1415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CX1429">
        <f>Y1429*Source!I626</f>
        <v>0.10819199999999998</v>
      </c>
      <c r="CY1429">
        <f t="shared" si="296"/>
        <v>65.709999999999994</v>
      </c>
      <c r="CZ1429">
        <f t="shared" si="297"/>
        <v>65.709999999999994</v>
      </c>
      <c r="DA1429">
        <f t="shared" si="298"/>
        <v>1</v>
      </c>
      <c r="DB1429">
        <f t="shared" si="299"/>
        <v>30.230625</v>
      </c>
      <c r="DC1429">
        <f t="shared" si="300"/>
        <v>5.3331249999999999</v>
      </c>
    </row>
    <row r="1430" spans="1:107" x14ac:dyDescent="0.2">
      <c r="A1430">
        <f>ROW(Source!A626)</f>
        <v>626</v>
      </c>
      <c r="B1430">
        <v>47636896</v>
      </c>
      <c r="C1430">
        <v>47641003</v>
      </c>
      <c r="D1430">
        <v>36883789</v>
      </c>
      <c r="E1430">
        <v>1</v>
      </c>
      <c r="F1430">
        <v>1</v>
      </c>
      <c r="G1430">
        <v>1</v>
      </c>
      <c r="H1430">
        <v>2</v>
      </c>
      <c r="I1430" t="s">
        <v>783</v>
      </c>
      <c r="J1430" t="s">
        <v>784</v>
      </c>
      <c r="K1430" t="s">
        <v>785</v>
      </c>
      <c r="L1430">
        <v>1368</v>
      </c>
      <c r="N1430">
        <v>1011</v>
      </c>
      <c r="O1430" t="s">
        <v>776</v>
      </c>
      <c r="P1430" t="s">
        <v>776</v>
      </c>
      <c r="Q1430">
        <v>1</v>
      </c>
      <c r="W1430">
        <v>0</v>
      </c>
      <c r="X1430">
        <v>-624296059</v>
      </c>
      <c r="Y1430">
        <v>2.4149999999999996</v>
      </c>
      <c r="AA1430">
        <v>0</v>
      </c>
      <c r="AB1430">
        <v>1.2</v>
      </c>
      <c r="AC1430">
        <v>0</v>
      </c>
      <c r="AD1430">
        <v>0</v>
      </c>
      <c r="AE1430">
        <v>0</v>
      </c>
      <c r="AF1430">
        <v>1.2</v>
      </c>
      <c r="AG1430">
        <v>0</v>
      </c>
      <c r="AH1430">
        <v>0</v>
      </c>
      <c r="AI1430">
        <v>1</v>
      </c>
      <c r="AJ1430">
        <v>1</v>
      </c>
      <c r="AK1430">
        <v>1</v>
      </c>
      <c r="AL1430">
        <v>1</v>
      </c>
      <c r="AN1430">
        <v>0</v>
      </c>
      <c r="AO1430">
        <v>1</v>
      </c>
      <c r="AP1430">
        <v>1</v>
      </c>
      <c r="AQ1430">
        <v>0</v>
      </c>
      <c r="AR1430">
        <v>0</v>
      </c>
      <c r="AS1430" t="s">
        <v>3</v>
      </c>
      <c r="AT1430">
        <v>1.68</v>
      </c>
      <c r="AU1430" t="s">
        <v>348</v>
      </c>
      <c r="AV1430">
        <v>0</v>
      </c>
      <c r="AW1430">
        <v>2</v>
      </c>
      <c r="AX1430">
        <v>47641034</v>
      </c>
      <c r="AY1430">
        <v>1</v>
      </c>
      <c r="AZ1430">
        <v>0</v>
      </c>
      <c r="BA1430">
        <v>1416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CX1430">
        <f>Y1430*Source!I626</f>
        <v>0.56800799999999985</v>
      </c>
      <c r="CY1430">
        <f t="shared" si="296"/>
        <v>1.2</v>
      </c>
      <c r="CZ1430">
        <f t="shared" si="297"/>
        <v>1.2</v>
      </c>
      <c r="DA1430">
        <f t="shared" si="298"/>
        <v>1</v>
      </c>
      <c r="DB1430">
        <f t="shared" si="299"/>
        <v>2.9037500000000001</v>
      </c>
      <c r="DC1430">
        <f t="shared" si="300"/>
        <v>0</v>
      </c>
    </row>
    <row r="1431" spans="1:107" x14ac:dyDescent="0.2">
      <c r="A1431">
        <f>ROW(Source!A626)</f>
        <v>626</v>
      </c>
      <c r="B1431">
        <v>47636896</v>
      </c>
      <c r="C1431">
        <v>47641003</v>
      </c>
      <c r="D1431">
        <v>36883836</v>
      </c>
      <c r="E1431">
        <v>1</v>
      </c>
      <c r="F1431">
        <v>1</v>
      </c>
      <c r="G1431">
        <v>1</v>
      </c>
      <c r="H1431">
        <v>2</v>
      </c>
      <c r="I1431" t="s">
        <v>786</v>
      </c>
      <c r="J1431" t="s">
        <v>787</v>
      </c>
      <c r="K1431" t="s">
        <v>788</v>
      </c>
      <c r="L1431">
        <v>1368</v>
      </c>
      <c r="N1431">
        <v>1011</v>
      </c>
      <c r="O1431" t="s">
        <v>776</v>
      </c>
      <c r="P1431" t="s">
        <v>776</v>
      </c>
      <c r="Q1431">
        <v>1</v>
      </c>
      <c r="W1431">
        <v>0</v>
      </c>
      <c r="X1431">
        <v>1061502546</v>
      </c>
      <c r="Y1431">
        <v>0.25874999999999998</v>
      </c>
      <c r="AA1431">
        <v>0</v>
      </c>
      <c r="AB1431">
        <v>12.31</v>
      </c>
      <c r="AC1431">
        <v>0</v>
      </c>
      <c r="AD1431">
        <v>0</v>
      </c>
      <c r="AE1431">
        <v>0</v>
      </c>
      <c r="AF1431">
        <v>12.31</v>
      </c>
      <c r="AG1431">
        <v>0</v>
      </c>
      <c r="AH1431">
        <v>0</v>
      </c>
      <c r="AI1431">
        <v>1</v>
      </c>
      <c r="AJ1431">
        <v>1</v>
      </c>
      <c r="AK1431">
        <v>1</v>
      </c>
      <c r="AL1431">
        <v>1</v>
      </c>
      <c r="AN1431">
        <v>0</v>
      </c>
      <c r="AO1431">
        <v>1</v>
      </c>
      <c r="AP1431">
        <v>1</v>
      </c>
      <c r="AQ1431">
        <v>0</v>
      </c>
      <c r="AR1431">
        <v>0</v>
      </c>
      <c r="AS1431" t="s">
        <v>3</v>
      </c>
      <c r="AT1431">
        <v>0.18</v>
      </c>
      <c r="AU1431" t="s">
        <v>348</v>
      </c>
      <c r="AV1431">
        <v>0</v>
      </c>
      <c r="AW1431">
        <v>2</v>
      </c>
      <c r="AX1431">
        <v>47641035</v>
      </c>
      <c r="AY1431">
        <v>1</v>
      </c>
      <c r="AZ1431">
        <v>0</v>
      </c>
      <c r="BA1431">
        <v>1417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CX1431">
        <f>Y1431*Source!I626</f>
        <v>6.0857999999999995E-2</v>
      </c>
      <c r="CY1431">
        <f t="shared" si="296"/>
        <v>12.31</v>
      </c>
      <c r="CZ1431">
        <f t="shared" si="297"/>
        <v>12.31</v>
      </c>
      <c r="DA1431">
        <f t="shared" si="298"/>
        <v>1</v>
      </c>
      <c r="DB1431">
        <f t="shared" si="299"/>
        <v>3.1912500000000001</v>
      </c>
      <c r="DC1431">
        <f t="shared" si="300"/>
        <v>0</v>
      </c>
    </row>
    <row r="1432" spans="1:107" x14ac:dyDescent="0.2">
      <c r="A1432">
        <f>ROW(Source!A626)</f>
        <v>626</v>
      </c>
      <c r="B1432">
        <v>47636896</v>
      </c>
      <c r="C1432">
        <v>47641003</v>
      </c>
      <c r="D1432">
        <v>36800159</v>
      </c>
      <c r="E1432">
        <v>1</v>
      </c>
      <c r="F1432">
        <v>1</v>
      </c>
      <c r="G1432">
        <v>1</v>
      </c>
      <c r="H1432">
        <v>3</v>
      </c>
      <c r="I1432" t="s">
        <v>789</v>
      </c>
      <c r="J1432" t="s">
        <v>790</v>
      </c>
      <c r="K1432" t="s">
        <v>791</v>
      </c>
      <c r="L1432">
        <v>1339</v>
      </c>
      <c r="N1432">
        <v>1007</v>
      </c>
      <c r="O1432" t="s">
        <v>50</v>
      </c>
      <c r="P1432" t="s">
        <v>50</v>
      </c>
      <c r="Q1432">
        <v>1</v>
      </c>
      <c r="W1432">
        <v>0</v>
      </c>
      <c r="X1432">
        <v>1262771840</v>
      </c>
      <c r="Y1432">
        <v>1.4</v>
      </c>
      <c r="AA1432">
        <v>6.22</v>
      </c>
      <c r="AB1432">
        <v>0</v>
      </c>
      <c r="AC1432">
        <v>0</v>
      </c>
      <c r="AD1432">
        <v>0</v>
      </c>
      <c r="AE1432">
        <v>6.22</v>
      </c>
      <c r="AF1432">
        <v>0</v>
      </c>
      <c r="AG1432">
        <v>0</v>
      </c>
      <c r="AH1432">
        <v>0</v>
      </c>
      <c r="AI1432">
        <v>1</v>
      </c>
      <c r="AJ1432">
        <v>1</v>
      </c>
      <c r="AK1432">
        <v>1</v>
      </c>
      <c r="AL1432">
        <v>1</v>
      </c>
      <c r="AN1432">
        <v>0</v>
      </c>
      <c r="AO1432">
        <v>1</v>
      </c>
      <c r="AP1432">
        <v>0</v>
      </c>
      <c r="AQ1432">
        <v>0</v>
      </c>
      <c r="AR1432">
        <v>0</v>
      </c>
      <c r="AS1432" t="s">
        <v>3</v>
      </c>
      <c r="AT1432">
        <v>1.4</v>
      </c>
      <c r="AU1432" t="s">
        <v>3</v>
      </c>
      <c r="AV1432">
        <v>0</v>
      </c>
      <c r="AW1432">
        <v>2</v>
      </c>
      <c r="AX1432">
        <v>47641036</v>
      </c>
      <c r="AY1432">
        <v>1</v>
      </c>
      <c r="AZ1432">
        <v>0</v>
      </c>
      <c r="BA1432">
        <v>1418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CX1432">
        <f>Y1432*Source!I626</f>
        <v>0.32927999999999996</v>
      </c>
      <c r="CY1432">
        <f t="shared" ref="CY1432:CY1445" si="301">AA1432</f>
        <v>6.22</v>
      </c>
      <c r="CZ1432">
        <f t="shared" ref="CZ1432:CZ1445" si="302">AE1432</f>
        <v>6.22</v>
      </c>
      <c r="DA1432">
        <f t="shared" ref="DA1432:DA1445" si="303">AI1432</f>
        <v>1</v>
      </c>
      <c r="DB1432">
        <f t="shared" ref="DB1432:DB1445" si="304">ROUND(ROUND(AT1432*CZ1432,2),6)</f>
        <v>8.7100000000000009</v>
      </c>
      <c r="DC1432">
        <f t="shared" ref="DC1432:DC1445" si="305">ROUND(ROUND(AT1432*AG1432,2),6)</f>
        <v>0</v>
      </c>
    </row>
    <row r="1433" spans="1:107" x14ac:dyDescent="0.2">
      <c r="A1433">
        <f>ROW(Source!A626)</f>
        <v>626</v>
      </c>
      <c r="B1433">
        <v>47636896</v>
      </c>
      <c r="C1433">
        <v>47641003</v>
      </c>
      <c r="D1433">
        <v>36800166</v>
      </c>
      <c r="E1433">
        <v>1</v>
      </c>
      <c r="F1433">
        <v>1</v>
      </c>
      <c r="G1433">
        <v>1</v>
      </c>
      <c r="H1433">
        <v>3</v>
      </c>
      <c r="I1433" t="s">
        <v>792</v>
      </c>
      <c r="J1433" t="s">
        <v>793</v>
      </c>
      <c r="K1433" t="s">
        <v>794</v>
      </c>
      <c r="L1433">
        <v>1346</v>
      </c>
      <c r="N1433">
        <v>1009</v>
      </c>
      <c r="O1433" t="s">
        <v>585</v>
      </c>
      <c r="P1433" t="s">
        <v>585</v>
      </c>
      <c r="Q1433">
        <v>1</v>
      </c>
      <c r="W1433">
        <v>0</v>
      </c>
      <c r="X1433">
        <v>1721895514</v>
      </c>
      <c r="Y1433">
        <v>0.42</v>
      </c>
      <c r="AA1433">
        <v>6.09</v>
      </c>
      <c r="AB1433">
        <v>0</v>
      </c>
      <c r="AC1433">
        <v>0</v>
      </c>
      <c r="AD1433">
        <v>0</v>
      </c>
      <c r="AE1433">
        <v>6.09</v>
      </c>
      <c r="AF1433">
        <v>0</v>
      </c>
      <c r="AG1433">
        <v>0</v>
      </c>
      <c r="AH1433">
        <v>0</v>
      </c>
      <c r="AI1433">
        <v>1</v>
      </c>
      <c r="AJ1433">
        <v>1</v>
      </c>
      <c r="AK1433">
        <v>1</v>
      </c>
      <c r="AL1433">
        <v>1</v>
      </c>
      <c r="AN1433">
        <v>0</v>
      </c>
      <c r="AO1433">
        <v>1</v>
      </c>
      <c r="AP1433">
        <v>0</v>
      </c>
      <c r="AQ1433">
        <v>0</v>
      </c>
      <c r="AR1433">
        <v>0</v>
      </c>
      <c r="AS1433" t="s">
        <v>3</v>
      </c>
      <c r="AT1433">
        <v>0.42</v>
      </c>
      <c r="AU1433" t="s">
        <v>3</v>
      </c>
      <c r="AV1433">
        <v>0</v>
      </c>
      <c r="AW1433">
        <v>2</v>
      </c>
      <c r="AX1433">
        <v>47641037</v>
      </c>
      <c r="AY1433">
        <v>1</v>
      </c>
      <c r="AZ1433">
        <v>0</v>
      </c>
      <c r="BA1433">
        <v>1419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CX1433">
        <f>Y1433*Source!I626</f>
        <v>9.8783999999999997E-2</v>
      </c>
      <c r="CY1433">
        <f t="shared" si="301"/>
        <v>6.09</v>
      </c>
      <c r="CZ1433">
        <f t="shared" si="302"/>
        <v>6.09</v>
      </c>
      <c r="DA1433">
        <f t="shared" si="303"/>
        <v>1</v>
      </c>
      <c r="DB1433">
        <f t="shared" si="304"/>
        <v>2.56</v>
      </c>
      <c r="DC1433">
        <f t="shared" si="305"/>
        <v>0</v>
      </c>
    </row>
    <row r="1434" spans="1:107" x14ac:dyDescent="0.2">
      <c r="A1434">
        <f>ROW(Source!A626)</f>
        <v>626</v>
      </c>
      <c r="B1434">
        <v>47636896</v>
      </c>
      <c r="C1434">
        <v>47641003</v>
      </c>
      <c r="D1434">
        <v>36803256</v>
      </c>
      <c r="E1434">
        <v>1</v>
      </c>
      <c r="F1434">
        <v>1</v>
      </c>
      <c r="G1434">
        <v>1</v>
      </c>
      <c r="H1434">
        <v>3</v>
      </c>
      <c r="I1434" t="s">
        <v>990</v>
      </c>
      <c r="J1434" t="s">
        <v>991</v>
      </c>
      <c r="K1434" t="s">
        <v>992</v>
      </c>
      <c r="L1434">
        <v>1348</v>
      </c>
      <c r="N1434">
        <v>1009</v>
      </c>
      <c r="O1434" t="s">
        <v>19</v>
      </c>
      <c r="P1434" t="s">
        <v>19</v>
      </c>
      <c r="Q1434">
        <v>1000</v>
      </c>
      <c r="W1434">
        <v>0</v>
      </c>
      <c r="X1434">
        <v>-714836380</v>
      </c>
      <c r="Y1434">
        <v>6.0999999999999997E-4</v>
      </c>
      <c r="AA1434">
        <v>10315.01</v>
      </c>
      <c r="AB1434">
        <v>0</v>
      </c>
      <c r="AC1434">
        <v>0</v>
      </c>
      <c r="AD1434">
        <v>0</v>
      </c>
      <c r="AE1434">
        <v>10315.01</v>
      </c>
      <c r="AF1434">
        <v>0</v>
      </c>
      <c r="AG1434">
        <v>0</v>
      </c>
      <c r="AH1434">
        <v>0</v>
      </c>
      <c r="AI1434">
        <v>1</v>
      </c>
      <c r="AJ1434">
        <v>1</v>
      </c>
      <c r="AK1434">
        <v>1</v>
      </c>
      <c r="AL1434">
        <v>1</v>
      </c>
      <c r="AN1434">
        <v>0</v>
      </c>
      <c r="AO1434">
        <v>1</v>
      </c>
      <c r="AP1434">
        <v>0</v>
      </c>
      <c r="AQ1434">
        <v>0</v>
      </c>
      <c r="AR1434">
        <v>0</v>
      </c>
      <c r="AS1434" t="s">
        <v>3</v>
      </c>
      <c r="AT1434">
        <v>6.0999999999999997E-4</v>
      </c>
      <c r="AU1434" t="s">
        <v>3</v>
      </c>
      <c r="AV1434">
        <v>0</v>
      </c>
      <c r="AW1434">
        <v>2</v>
      </c>
      <c r="AX1434">
        <v>47641038</v>
      </c>
      <c r="AY1434">
        <v>1</v>
      </c>
      <c r="AZ1434">
        <v>0</v>
      </c>
      <c r="BA1434">
        <v>1420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CX1434">
        <f>Y1434*Source!I626</f>
        <v>1.4347199999999998E-4</v>
      </c>
      <c r="CY1434">
        <f t="shared" si="301"/>
        <v>10315.01</v>
      </c>
      <c r="CZ1434">
        <f t="shared" si="302"/>
        <v>10315.01</v>
      </c>
      <c r="DA1434">
        <f t="shared" si="303"/>
        <v>1</v>
      </c>
      <c r="DB1434">
        <f t="shared" si="304"/>
        <v>6.29</v>
      </c>
      <c r="DC1434">
        <f t="shared" si="305"/>
        <v>0</v>
      </c>
    </row>
    <row r="1435" spans="1:107" x14ac:dyDescent="0.2">
      <c r="A1435">
        <f>ROW(Source!A626)</f>
        <v>626</v>
      </c>
      <c r="B1435">
        <v>47636896</v>
      </c>
      <c r="C1435">
        <v>47641003</v>
      </c>
      <c r="D1435">
        <v>36804447</v>
      </c>
      <c r="E1435">
        <v>1</v>
      </c>
      <c r="F1435">
        <v>1</v>
      </c>
      <c r="G1435">
        <v>1</v>
      </c>
      <c r="H1435">
        <v>3</v>
      </c>
      <c r="I1435" t="s">
        <v>798</v>
      </c>
      <c r="J1435" t="s">
        <v>799</v>
      </c>
      <c r="K1435" t="s">
        <v>800</v>
      </c>
      <c r="L1435">
        <v>1348</v>
      </c>
      <c r="N1435">
        <v>1009</v>
      </c>
      <c r="O1435" t="s">
        <v>19</v>
      </c>
      <c r="P1435" t="s">
        <v>19</v>
      </c>
      <c r="Q1435">
        <v>1000</v>
      </c>
      <c r="W1435">
        <v>0</v>
      </c>
      <c r="X1435">
        <v>-437906794</v>
      </c>
      <c r="Y1435">
        <v>2.2000000000000001E-3</v>
      </c>
      <c r="AA1435">
        <v>9040.01</v>
      </c>
      <c r="AB1435">
        <v>0</v>
      </c>
      <c r="AC1435">
        <v>0</v>
      </c>
      <c r="AD1435">
        <v>0</v>
      </c>
      <c r="AE1435">
        <v>9040.01</v>
      </c>
      <c r="AF1435">
        <v>0</v>
      </c>
      <c r="AG1435">
        <v>0</v>
      </c>
      <c r="AH1435">
        <v>0</v>
      </c>
      <c r="AI1435">
        <v>1</v>
      </c>
      <c r="AJ1435">
        <v>1</v>
      </c>
      <c r="AK1435">
        <v>1</v>
      </c>
      <c r="AL1435">
        <v>1</v>
      </c>
      <c r="AN1435">
        <v>0</v>
      </c>
      <c r="AO1435">
        <v>1</v>
      </c>
      <c r="AP1435">
        <v>0</v>
      </c>
      <c r="AQ1435">
        <v>0</v>
      </c>
      <c r="AR1435">
        <v>0</v>
      </c>
      <c r="AS1435" t="s">
        <v>3</v>
      </c>
      <c r="AT1435">
        <v>2.2000000000000001E-3</v>
      </c>
      <c r="AU1435" t="s">
        <v>3</v>
      </c>
      <c r="AV1435">
        <v>0</v>
      </c>
      <c r="AW1435">
        <v>2</v>
      </c>
      <c r="AX1435">
        <v>47641039</v>
      </c>
      <c r="AY1435">
        <v>1</v>
      </c>
      <c r="AZ1435">
        <v>0</v>
      </c>
      <c r="BA1435">
        <v>1421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CX1435">
        <f>Y1435*Source!I626</f>
        <v>5.1743999999999998E-4</v>
      </c>
      <c r="CY1435">
        <f t="shared" si="301"/>
        <v>9040.01</v>
      </c>
      <c r="CZ1435">
        <f t="shared" si="302"/>
        <v>9040.01</v>
      </c>
      <c r="DA1435">
        <f t="shared" si="303"/>
        <v>1</v>
      </c>
      <c r="DB1435">
        <f t="shared" si="304"/>
        <v>19.89</v>
      </c>
      <c r="DC1435">
        <f t="shared" si="305"/>
        <v>0</v>
      </c>
    </row>
    <row r="1436" spans="1:107" x14ac:dyDescent="0.2">
      <c r="A1436">
        <f>ROW(Source!A626)</f>
        <v>626</v>
      </c>
      <c r="B1436">
        <v>47636896</v>
      </c>
      <c r="C1436">
        <v>47641003</v>
      </c>
      <c r="D1436">
        <v>36804904</v>
      </c>
      <c r="E1436">
        <v>1</v>
      </c>
      <c r="F1436">
        <v>1</v>
      </c>
      <c r="G1436">
        <v>1</v>
      </c>
      <c r="H1436">
        <v>3</v>
      </c>
      <c r="I1436" t="s">
        <v>393</v>
      </c>
      <c r="J1436" t="s">
        <v>395</v>
      </c>
      <c r="K1436" t="s">
        <v>394</v>
      </c>
      <c r="L1436">
        <v>1355</v>
      </c>
      <c r="N1436">
        <v>1010</v>
      </c>
      <c r="O1436" t="s">
        <v>317</v>
      </c>
      <c r="P1436" t="s">
        <v>317</v>
      </c>
      <c r="Q1436">
        <v>100</v>
      </c>
      <c r="W1436">
        <v>0</v>
      </c>
      <c r="X1436">
        <v>-1303502090</v>
      </c>
      <c r="Y1436">
        <v>6.3775510000000004</v>
      </c>
      <c r="AA1436">
        <v>51.4</v>
      </c>
      <c r="AB1436">
        <v>0</v>
      </c>
      <c r="AC1436">
        <v>0</v>
      </c>
      <c r="AD1436">
        <v>0</v>
      </c>
      <c r="AE1436">
        <v>51.4</v>
      </c>
      <c r="AF1436">
        <v>0</v>
      </c>
      <c r="AG1436">
        <v>0</v>
      </c>
      <c r="AH1436">
        <v>0</v>
      </c>
      <c r="AI1436">
        <v>1</v>
      </c>
      <c r="AJ1436">
        <v>1</v>
      </c>
      <c r="AK1436">
        <v>1</v>
      </c>
      <c r="AL1436">
        <v>1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 t="s">
        <v>3</v>
      </c>
      <c r="AT1436">
        <v>6.3775510000000004</v>
      </c>
      <c r="AU1436" t="s">
        <v>3</v>
      </c>
      <c r="AV1436">
        <v>0</v>
      </c>
      <c r="AW1436">
        <v>1</v>
      </c>
      <c r="AX1436">
        <v>-1</v>
      </c>
      <c r="AY1436">
        <v>0</v>
      </c>
      <c r="AZ1436">
        <v>0</v>
      </c>
      <c r="BA1436" t="s">
        <v>3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CX1436">
        <f>Y1436*Source!I626</f>
        <v>1.4999999952</v>
      </c>
      <c r="CY1436">
        <f t="shared" si="301"/>
        <v>51.4</v>
      </c>
      <c r="CZ1436">
        <f t="shared" si="302"/>
        <v>51.4</v>
      </c>
      <c r="DA1436">
        <f t="shared" si="303"/>
        <v>1</v>
      </c>
      <c r="DB1436">
        <f t="shared" si="304"/>
        <v>327.81</v>
      </c>
      <c r="DC1436">
        <f t="shared" si="305"/>
        <v>0</v>
      </c>
    </row>
    <row r="1437" spans="1:107" x14ac:dyDescent="0.2">
      <c r="A1437">
        <f>ROW(Source!A626)</f>
        <v>626</v>
      </c>
      <c r="B1437">
        <v>47636896</v>
      </c>
      <c r="C1437">
        <v>47641003</v>
      </c>
      <c r="D1437">
        <v>36805527</v>
      </c>
      <c r="E1437">
        <v>1</v>
      </c>
      <c r="F1437">
        <v>1</v>
      </c>
      <c r="G1437">
        <v>1</v>
      </c>
      <c r="H1437">
        <v>3</v>
      </c>
      <c r="I1437" t="s">
        <v>804</v>
      </c>
      <c r="J1437" t="s">
        <v>805</v>
      </c>
      <c r="K1437" t="s">
        <v>806</v>
      </c>
      <c r="L1437">
        <v>1348</v>
      </c>
      <c r="N1437">
        <v>1009</v>
      </c>
      <c r="O1437" t="s">
        <v>19</v>
      </c>
      <c r="P1437" t="s">
        <v>19</v>
      </c>
      <c r="Q1437">
        <v>1000</v>
      </c>
      <c r="W1437">
        <v>0</v>
      </c>
      <c r="X1437">
        <v>-2116243625</v>
      </c>
      <c r="Y1437">
        <v>1.4999999999999999E-4</v>
      </c>
      <c r="AA1437">
        <v>37900</v>
      </c>
      <c r="AB1437">
        <v>0</v>
      </c>
      <c r="AC1437">
        <v>0</v>
      </c>
      <c r="AD1437">
        <v>0</v>
      </c>
      <c r="AE1437">
        <v>37900</v>
      </c>
      <c r="AF1437">
        <v>0</v>
      </c>
      <c r="AG1437">
        <v>0</v>
      </c>
      <c r="AH1437">
        <v>0</v>
      </c>
      <c r="AI1437">
        <v>1</v>
      </c>
      <c r="AJ1437">
        <v>1</v>
      </c>
      <c r="AK1437">
        <v>1</v>
      </c>
      <c r="AL1437">
        <v>1</v>
      </c>
      <c r="AN1437">
        <v>0</v>
      </c>
      <c r="AO1437">
        <v>1</v>
      </c>
      <c r="AP1437">
        <v>0</v>
      </c>
      <c r="AQ1437">
        <v>0</v>
      </c>
      <c r="AR1437">
        <v>0</v>
      </c>
      <c r="AS1437" t="s">
        <v>3</v>
      </c>
      <c r="AT1437">
        <v>1.4999999999999999E-4</v>
      </c>
      <c r="AU1437" t="s">
        <v>3</v>
      </c>
      <c r="AV1437">
        <v>0</v>
      </c>
      <c r="AW1437">
        <v>2</v>
      </c>
      <c r="AX1437">
        <v>47641040</v>
      </c>
      <c r="AY1437">
        <v>1</v>
      </c>
      <c r="AZ1437">
        <v>0</v>
      </c>
      <c r="BA1437">
        <v>1422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CX1437">
        <f>Y1437*Source!I626</f>
        <v>3.5279999999999994E-5</v>
      </c>
      <c r="CY1437">
        <f t="shared" si="301"/>
        <v>37900</v>
      </c>
      <c r="CZ1437">
        <f t="shared" si="302"/>
        <v>37900</v>
      </c>
      <c r="DA1437">
        <f t="shared" si="303"/>
        <v>1</v>
      </c>
      <c r="DB1437">
        <f t="shared" si="304"/>
        <v>5.69</v>
      </c>
      <c r="DC1437">
        <f t="shared" si="305"/>
        <v>0</v>
      </c>
    </row>
    <row r="1438" spans="1:107" x14ac:dyDescent="0.2">
      <c r="A1438">
        <f>ROW(Source!A626)</f>
        <v>626</v>
      </c>
      <c r="B1438">
        <v>47636896</v>
      </c>
      <c r="C1438">
        <v>47641003</v>
      </c>
      <c r="D1438">
        <v>36823258</v>
      </c>
      <c r="E1438">
        <v>1</v>
      </c>
      <c r="F1438">
        <v>1</v>
      </c>
      <c r="G1438">
        <v>1</v>
      </c>
      <c r="H1438">
        <v>3</v>
      </c>
      <c r="I1438" t="s">
        <v>1011</v>
      </c>
      <c r="J1438" t="s">
        <v>1012</v>
      </c>
      <c r="K1438" t="s">
        <v>1013</v>
      </c>
      <c r="L1438">
        <v>1348</v>
      </c>
      <c r="N1438">
        <v>1009</v>
      </c>
      <c r="O1438" t="s">
        <v>19</v>
      </c>
      <c r="P1438" t="s">
        <v>19</v>
      </c>
      <c r="Q1438">
        <v>1000</v>
      </c>
      <c r="W1438">
        <v>0</v>
      </c>
      <c r="X1438">
        <v>299819930</v>
      </c>
      <c r="Y1438">
        <v>1.0999999999999999E-2</v>
      </c>
      <c r="AA1438">
        <v>7712</v>
      </c>
      <c r="AB1438">
        <v>0</v>
      </c>
      <c r="AC1438">
        <v>0</v>
      </c>
      <c r="AD1438">
        <v>0</v>
      </c>
      <c r="AE1438">
        <v>7712</v>
      </c>
      <c r="AF1438">
        <v>0</v>
      </c>
      <c r="AG1438">
        <v>0</v>
      </c>
      <c r="AH1438">
        <v>0</v>
      </c>
      <c r="AI1438">
        <v>1</v>
      </c>
      <c r="AJ1438">
        <v>1</v>
      </c>
      <c r="AK1438">
        <v>1</v>
      </c>
      <c r="AL1438">
        <v>1</v>
      </c>
      <c r="AN1438">
        <v>0</v>
      </c>
      <c r="AO1438">
        <v>1</v>
      </c>
      <c r="AP1438">
        <v>0</v>
      </c>
      <c r="AQ1438">
        <v>0</v>
      </c>
      <c r="AR1438">
        <v>0</v>
      </c>
      <c r="AS1438" t="s">
        <v>3</v>
      </c>
      <c r="AT1438">
        <v>1.0999999999999999E-2</v>
      </c>
      <c r="AU1438" t="s">
        <v>3</v>
      </c>
      <c r="AV1438">
        <v>0</v>
      </c>
      <c r="AW1438">
        <v>2</v>
      </c>
      <c r="AX1438">
        <v>47641041</v>
      </c>
      <c r="AY1438">
        <v>1</v>
      </c>
      <c r="AZ1438">
        <v>0</v>
      </c>
      <c r="BA1438">
        <v>1423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CX1438">
        <f>Y1438*Source!I626</f>
        <v>2.5871999999999996E-3</v>
      </c>
      <c r="CY1438">
        <f t="shared" si="301"/>
        <v>7712</v>
      </c>
      <c r="CZ1438">
        <f t="shared" si="302"/>
        <v>7712</v>
      </c>
      <c r="DA1438">
        <f t="shared" si="303"/>
        <v>1</v>
      </c>
      <c r="DB1438">
        <f t="shared" si="304"/>
        <v>84.83</v>
      </c>
      <c r="DC1438">
        <f t="shared" si="305"/>
        <v>0</v>
      </c>
    </row>
    <row r="1439" spans="1:107" x14ac:dyDescent="0.2">
      <c r="A1439">
        <f>ROW(Source!A626)</f>
        <v>626</v>
      </c>
      <c r="B1439">
        <v>47636896</v>
      </c>
      <c r="C1439">
        <v>47641003</v>
      </c>
      <c r="D1439">
        <v>36825287</v>
      </c>
      <c r="E1439">
        <v>1</v>
      </c>
      <c r="F1439">
        <v>1</v>
      </c>
      <c r="G1439">
        <v>1</v>
      </c>
      <c r="H1439">
        <v>3</v>
      </c>
      <c r="I1439" t="s">
        <v>807</v>
      </c>
      <c r="J1439" t="s">
        <v>808</v>
      </c>
      <c r="K1439" t="s">
        <v>809</v>
      </c>
      <c r="L1439">
        <v>1302</v>
      </c>
      <c r="N1439">
        <v>1003</v>
      </c>
      <c r="O1439" t="s">
        <v>810</v>
      </c>
      <c r="P1439" t="s">
        <v>810</v>
      </c>
      <c r="Q1439">
        <v>10</v>
      </c>
      <c r="W1439">
        <v>0</v>
      </c>
      <c r="X1439">
        <v>-1640127157</v>
      </c>
      <c r="Y1439">
        <v>1.6E-2</v>
      </c>
      <c r="AA1439">
        <v>50.24</v>
      </c>
      <c r="AB1439">
        <v>0</v>
      </c>
      <c r="AC1439">
        <v>0</v>
      </c>
      <c r="AD1439">
        <v>0</v>
      </c>
      <c r="AE1439">
        <v>50.24</v>
      </c>
      <c r="AF1439">
        <v>0</v>
      </c>
      <c r="AG1439">
        <v>0</v>
      </c>
      <c r="AH1439">
        <v>0</v>
      </c>
      <c r="AI1439">
        <v>1</v>
      </c>
      <c r="AJ1439">
        <v>1</v>
      </c>
      <c r="AK1439">
        <v>1</v>
      </c>
      <c r="AL1439">
        <v>1</v>
      </c>
      <c r="AN1439">
        <v>0</v>
      </c>
      <c r="AO1439">
        <v>1</v>
      </c>
      <c r="AP1439">
        <v>0</v>
      </c>
      <c r="AQ1439">
        <v>0</v>
      </c>
      <c r="AR1439">
        <v>0</v>
      </c>
      <c r="AS1439" t="s">
        <v>3</v>
      </c>
      <c r="AT1439">
        <v>1.6E-2</v>
      </c>
      <c r="AU1439" t="s">
        <v>3</v>
      </c>
      <c r="AV1439">
        <v>0</v>
      </c>
      <c r="AW1439">
        <v>2</v>
      </c>
      <c r="AX1439">
        <v>47641043</v>
      </c>
      <c r="AY1439">
        <v>1</v>
      </c>
      <c r="AZ1439">
        <v>0</v>
      </c>
      <c r="BA1439">
        <v>1425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CX1439">
        <f>Y1439*Source!I626</f>
        <v>3.7632E-3</v>
      </c>
      <c r="CY1439">
        <f t="shared" si="301"/>
        <v>50.24</v>
      </c>
      <c r="CZ1439">
        <f t="shared" si="302"/>
        <v>50.24</v>
      </c>
      <c r="DA1439">
        <f t="shared" si="303"/>
        <v>1</v>
      </c>
      <c r="DB1439">
        <f t="shared" si="304"/>
        <v>0.8</v>
      </c>
      <c r="DC1439">
        <f t="shared" si="305"/>
        <v>0</v>
      </c>
    </row>
    <row r="1440" spans="1:107" x14ac:dyDescent="0.2">
      <c r="A1440">
        <f>ROW(Source!A626)</f>
        <v>626</v>
      </c>
      <c r="B1440">
        <v>47636896</v>
      </c>
      <c r="C1440">
        <v>47641003</v>
      </c>
      <c r="D1440">
        <v>36825646</v>
      </c>
      <c r="E1440">
        <v>1</v>
      </c>
      <c r="F1440">
        <v>1</v>
      </c>
      <c r="G1440">
        <v>1</v>
      </c>
      <c r="H1440">
        <v>3</v>
      </c>
      <c r="I1440" t="s">
        <v>811</v>
      </c>
      <c r="J1440" t="s">
        <v>812</v>
      </c>
      <c r="K1440" t="s">
        <v>813</v>
      </c>
      <c r="L1440">
        <v>1348</v>
      </c>
      <c r="N1440">
        <v>1009</v>
      </c>
      <c r="O1440" t="s">
        <v>19</v>
      </c>
      <c r="P1440" t="s">
        <v>19</v>
      </c>
      <c r="Q1440">
        <v>1000</v>
      </c>
      <c r="W1440">
        <v>0</v>
      </c>
      <c r="X1440">
        <v>-1396314973</v>
      </c>
      <c r="Y1440">
        <v>4.0000000000000003E-5</v>
      </c>
      <c r="AA1440">
        <v>4455.2</v>
      </c>
      <c r="AB1440">
        <v>0</v>
      </c>
      <c r="AC1440">
        <v>0</v>
      </c>
      <c r="AD1440">
        <v>0</v>
      </c>
      <c r="AE1440">
        <v>4455.2</v>
      </c>
      <c r="AF1440">
        <v>0</v>
      </c>
      <c r="AG1440">
        <v>0</v>
      </c>
      <c r="AH1440">
        <v>0</v>
      </c>
      <c r="AI1440">
        <v>1</v>
      </c>
      <c r="AJ1440">
        <v>1</v>
      </c>
      <c r="AK1440">
        <v>1</v>
      </c>
      <c r="AL1440">
        <v>1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 t="s">
        <v>3</v>
      </c>
      <c r="AT1440">
        <v>4.0000000000000003E-5</v>
      </c>
      <c r="AU1440" t="s">
        <v>3</v>
      </c>
      <c r="AV1440">
        <v>0</v>
      </c>
      <c r="AW1440">
        <v>2</v>
      </c>
      <c r="AX1440">
        <v>47641044</v>
      </c>
      <c r="AY1440">
        <v>1</v>
      </c>
      <c r="AZ1440">
        <v>0</v>
      </c>
      <c r="BA1440">
        <v>1426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CX1440">
        <f>Y1440*Source!I626</f>
        <v>9.4080000000000004E-6</v>
      </c>
      <c r="CY1440">
        <f t="shared" si="301"/>
        <v>4455.2</v>
      </c>
      <c r="CZ1440">
        <f t="shared" si="302"/>
        <v>4455.2</v>
      </c>
      <c r="DA1440">
        <f t="shared" si="303"/>
        <v>1</v>
      </c>
      <c r="DB1440">
        <f t="shared" si="304"/>
        <v>0.18</v>
      </c>
      <c r="DC1440">
        <f t="shared" si="305"/>
        <v>0</v>
      </c>
    </row>
    <row r="1441" spans="1:107" x14ac:dyDescent="0.2">
      <c r="A1441">
        <f>ROW(Source!A626)</f>
        <v>626</v>
      </c>
      <c r="B1441">
        <v>47636896</v>
      </c>
      <c r="C1441">
        <v>47641003</v>
      </c>
      <c r="D1441">
        <v>36826258</v>
      </c>
      <c r="E1441">
        <v>1</v>
      </c>
      <c r="F1441">
        <v>1</v>
      </c>
      <c r="G1441">
        <v>1</v>
      </c>
      <c r="H1441">
        <v>3</v>
      </c>
      <c r="I1441" t="s">
        <v>397</v>
      </c>
      <c r="J1441" t="s">
        <v>400</v>
      </c>
      <c r="K1441" t="s">
        <v>477</v>
      </c>
      <c r="L1441">
        <v>1327</v>
      </c>
      <c r="N1441">
        <v>1005</v>
      </c>
      <c r="O1441" t="s">
        <v>399</v>
      </c>
      <c r="P1441" t="s">
        <v>399</v>
      </c>
      <c r="Q1441">
        <v>1</v>
      </c>
      <c r="W1441">
        <v>0</v>
      </c>
      <c r="X1441">
        <v>1854162943</v>
      </c>
      <c r="Y1441">
        <v>102</v>
      </c>
      <c r="AA1441">
        <v>44.59</v>
      </c>
      <c r="AB1441">
        <v>0</v>
      </c>
      <c r="AC1441">
        <v>0</v>
      </c>
      <c r="AD1441">
        <v>0</v>
      </c>
      <c r="AE1441">
        <v>44.59</v>
      </c>
      <c r="AF1441">
        <v>0</v>
      </c>
      <c r="AG1441">
        <v>0</v>
      </c>
      <c r="AH1441">
        <v>0</v>
      </c>
      <c r="AI1441">
        <v>1</v>
      </c>
      <c r="AJ1441">
        <v>1</v>
      </c>
      <c r="AK1441">
        <v>1</v>
      </c>
      <c r="AL1441">
        <v>1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 t="s">
        <v>3</v>
      </c>
      <c r="AT1441">
        <v>102</v>
      </c>
      <c r="AU1441" t="s">
        <v>3</v>
      </c>
      <c r="AV1441">
        <v>0</v>
      </c>
      <c r="AW1441">
        <v>1</v>
      </c>
      <c r="AX1441">
        <v>-1</v>
      </c>
      <c r="AY1441">
        <v>0</v>
      </c>
      <c r="AZ1441">
        <v>0</v>
      </c>
      <c r="BA1441" t="s">
        <v>3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CX1441">
        <f>Y1441*Source!I626</f>
        <v>23.990399999999998</v>
      </c>
      <c r="CY1441">
        <f t="shared" si="301"/>
        <v>44.59</v>
      </c>
      <c r="CZ1441">
        <f t="shared" si="302"/>
        <v>44.59</v>
      </c>
      <c r="DA1441">
        <f t="shared" si="303"/>
        <v>1</v>
      </c>
      <c r="DB1441">
        <f t="shared" si="304"/>
        <v>4548.18</v>
      </c>
      <c r="DC1441">
        <f t="shared" si="305"/>
        <v>0</v>
      </c>
    </row>
    <row r="1442" spans="1:107" x14ac:dyDescent="0.2">
      <c r="A1442">
        <f>ROW(Source!A626)</f>
        <v>626</v>
      </c>
      <c r="B1442">
        <v>47636896</v>
      </c>
      <c r="C1442">
        <v>47641003</v>
      </c>
      <c r="D1442">
        <v>36826406</v>
      </c>
      <c r="E1442">
        <v>1</v>
      </c>
      <c r="F1442">
        <v>1</v>
      </c>
      <c r="G1442">
        <v>1</v>
      </c>
      <c r="H1442">
        <v>3</v>
      </c>
      <c r="I1442" t="s">
        <v>814</v>
      </c>
      <c r="J1442" t="s">
        <v>815</v>
      </c>
      <c r="K1442" t="s">
        <v>816</v>
      </c>
      <c r="L1442">
        <v>1348</v>
      </c>
      <c r="N1442">
        <v>1009</v>
      </c>
      <c r="O1442" t="s">
        <v>19</v>
      </c>
      <c r="P1442" t="s">
        <v>19</v>
      </c>
      <c r="Q1442">
        <v>1000</v>
      </c>
      <c r="W1442">
        <v>0</v>
      </c>
      <c r="X1442">
        <v>900832145</v>
      </c>
      <c r="Y1442">
        <v>2.97E-3</v>
      </c>
      <c r="AA1442">
        <v>4920</v>
      </c>
      <c r="AB1442">
        <v>0</v>
      </c>
      <c r="AC1442">
        <v>0</v>
      </c>
      <c r="AD1442">
        <v>0</v>
      </c>
      <c r="AE1442">
        <v>4920</v>
      </c>
      <c r="AF1442">
        <v>0</v>
      </c>
      <c r="AG1442">
        <v>0</v>
      </c>
      <c r="AH1442">
        <v>0</v>
      </c>
      <c r="AI1442">
        <v>1</v>
      </c>
      <c r="AJ1442">
        <v>1</v>
      </c>
      <c r="AK1442">
        <v>1</v>
      </c>
      <c r="AL1442">
        <v>1</v>
      </c>
      <c r="AN1442">
        <v>0</v>
      </c>
      <c r="AO1442">
        <v>1</v>
      </c>
      <c r="AP1442">
        <v>0</v>
      </c>
      <c r="AQ1442">
        <v>0</v>
      </c>
      <c r="AR1442">
        <v>0</v>
      </c>
      <c r="AS1442" t="s">
        <v>3</v>
      </c>
      <c r="AT1442">
        <v>2.97E-3</v>
      </c>
      <c r="AU1442" t="s">
        <v>3</v>
      </c>
      <c r="AV1442">
        <v>0</v>
      </c>
      <c r="AW1442">
        <v>2</v>
      </c>
      <c r="AX1442">
        <v>47641046</v>
      </c>
      <c r="AY1442">
        <v>1</v>
      </c>
      <c r="AZ1442">
        <v>0</v>
      </c>
      <c r="BA1442">
        <v>1428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CX1442">
        <f>Y1442*Source!I626</f>
        <v>6.9854399999999994E-4</v>
      </c>
      <c r="CY1442">
        <f t="shared" si="301"/>
        <v>4920</v>
      </c>
      <c r="CZ1442">
        <f t="shared" si="302"/>
        <v>4920</v>
      </c>
      <c r="DA1442">
        <f t="shared" si="303"/>
        <v>1</v>
      </c>
      <c r="DB1442">
        <f t="shared" si="304"/>
        <v>14.61</v>
      </c>
      <c r="DC1442">
        <f t="shared" si="305"/>
        <v>0</v>
      </c>
    </row>
    <row r="1443" spans="1:107" x14ac:dyDescent="0.2">
      <c r="A1443">
        <f>ROW(Source!A626)</f>
        <v>626</v>
      </c>
      <c r="B1443">
        <v>47636896</v>
      </c>
      <c r="C1443">
        <v>47641003</v>
      </c>
      <c r="D1443">
        <v>36830313</v>
      </c>
      <c r="E1443">
        <v>1</v>
      </c>
      <c r="F1443">
        <v>1</v>
      </c>
      <c r="G1443">
        <v>1</v>
      </c>
      <c r="H1443">
        <v>3</v>
      </c>
      <c r="I1443" t="s">
        <v>1014</v>
      </c>
      <c r="J1443" t="s">
        <v>1015</v>
      </c>
      <c r="K1443" t="s">
        <v>1016</v>
      </c>
      <c r="L1443">
        <v>1339</v>
      </c>
      <c r="N1443">
        <v>1007</v>
      </c>
      <c r="O1443" t="s">
        <v>50</v>
      </c>
      <c r="P1443" t="s">
        <v>50</v>
      </c>
      <c r="Q1443">
        <v>1</v>
      </c>
      <c r="W1443">
        <v>0</v>
      </c>
      <c r="X1443">
        <v>1283004816</v>
      </c>
      <c r="Y1443">
        <v>1.2999999999999999E-3</v>
      </c>
      <c r="AA1443">
        <v>1700</v>
      </c>
      <c r="AB1443">
        <v>0</v>
      </c>
      <c r="AC1443">
        <v>0</v>
      </c>
      <c r="AD1443">
        <v>0</v>
      </c>
      <c r="AE1443">
        <v>1700</v>
      </c>
      <c r="AF1443">
        <v>0</v>
      </c>
      <c r="AG1443">
        <v>0</v>
      </c>
      <c r="AH1443">
        <v>0</v>
      </c>
      <c r="AI1443">
        <v>1</v>
      </c>
      <c r="AJ1443">
        <v>1</v>
      </c>
      <c r="AK1443">
        <v>1</v>
      </c>
      <c r="AL1443">
        <v>1</v>
      </c>
      <c r="AN1443">
        <v>0</v>
      </c>
      <c r="AO1443">
        <v>1</v>
      </c>
      <c r="AP1443">
        <v>0</v>
      </c>
      <c r="AQ1443">
        <v>0</v>
      </c>
      <c r="AR1443">
        <v>0</v>
      </c>
      <c r="AS1443" t="s">
        <v>3</v>
      </c>
      <c r="AT1443">
        <v>1.2999999999999999E-3</v>
      </c>
      <c r="AU1443" t="s">
        <v>3</v>
      </c>
      <c r="AV1443">
        <v>0</v>
      </c>
      <c r="AW1443">
        <v>2</v>
      </c>
      <c r="AX1443">
        <v>47641047</v>
      </c>
      <c r="AY1443">
        <v>1</v>
      </c>
      <c r="AZ1443">
        <v>0</v>
      </c>
      <c r="BA1443">
        <v>1429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CX1443">
        <f>Y1443*Source!I626</f>
        <v>3.0575999999999997E-4</v>
      </c>
      <c r="CY1443">
        <f t="shared" si="301"/>
        <v>1700</v>
      </c>
      <c r="CZ1443">
        <f t="shared" si="302"/>
        <v>1700</v>
      </c>
      <c r="DA1443">
        <f t="shared" si="303"/>
        <v>1</v>
      </c>
      <c r="DB1443">
        <f t="shared" si="304"/>
        <v>2.21</v>
      </c>
      <c r="DC1443">
        <f t="shared" si="305"/>
        <v>0</v>
      </c>
    </row>
    <row r="1444" spans="1:107" x14ac:dyDescent="0.2">
      <c r="A1444">
        <f>ROW(Source!A626)</f>
        <v>626</v>
      </c>
      <c r="B1444">
        <v>47636896</v>
      </c>
      <c r="C1444">
        <v>47641003</v>
      </c>
      <c r="D1444">
        <v>36837948</v>
      </c>
      <c r="E1444">
        <v>1</v>
      </c>
      <c r="F1444">
        <v>1</v>
      </c>
      <c r="G1444">
        <v>1</v>
      </c>
      <c r="H1444">
        <v>3</v>
      </c>
      <c r="I1444" t="s">
        <v>817</v>
      </c>
      <c r="J1444" t="s">
        <v>818</v>
      </c>
      <c r="K1444" t="s">
        <v>819</v>
      </c>
      <c r="L1444">
        <v>1348</v>
      </c>
      <c r="N1444">
        <v>1009</v>
      </c>
      <c r="O1444" t="s">
        <v>19</v>
      </c>
      <c r="P1444" t="s">
        <v>19</v>
      </c>
      <c r="Q1444">
        <v>1000</v>
      </c>
      <c r="W1444">
        <v>0</v>
      </c>
      <c r="X1444">
        <v>-1655298345</v>
      </c>
      <c r="Y1444">
        <v>4.6999999999999999E-4</v>
      </c>
      <c r="AA1444">
        <v>15620</v>
      </c>
      <c r="AB1444">
        <v>0</v>
      </c>
      <c r="AC1444">
        <v>0</v>
      </c>
      <c r="AD1444">
        <v>0</v>
      </c>
      <c r="AE1444">
        <v>15620</v>
      </c>
      <c r="AF1444">
        <v>0</v>
      </c>
      <c r="AG1444">
        <v>0</v>
      </c>
      <c r="AH1444">
        <v>0</v>
      </c>
      <c r="AI1444">
        <v>1</v>
      </c>
      <c r="AJ1444">
        <v>1</v>
      </c>
      <c r="AK1444">
        <v>1</v>
      </c>
      <c r="AL1444">
        <v>1</v>
      </c>
      <c r="AN1444">
        <v>0</v>
      </c>
      <c r="AO1444">
        <v>1</v>
      </c>
      <c r="AP1444">
        <v>0</v>
      </c>
      <c r="AQ1444">
        <v>0</v>
      </c>
      <c r="AR1444">
        <v>0</v>
      </c>
      <c r="AS1444" t="s">
        <v>3</v>
      </c>
      <c r="AT1444">
        <v>4.6999999999999999E-4</v>
      </c>
      <c r="AU1444" t="s">
        <v>3</v>
      </c>
      <c r="AV1444">
        <v>0</v>
      </c>
      <c r="AW1444">
        <v>2</v>
      </c>
      <c r="AX1444">
        <v>47641048</v>
      </c>
      <c r="AY1444">
        <v>1</v>
      </c>
      <c r="AZ1444">
        <v>0</v>
      </c>
      <c r="BA1444">
        <v>1430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CX1444">
        <f>Y1444*Source!I626</f>
        <v>1.1054399999999999E-4</v>
      </c>
      <c r="CY1444">
        <f t="shared" si="301"/>
        <v>15620</v>
      </c>
      <c r="CZ1444">
        <f t="shared" si="302"/>
        <v>15620</v>
      </c>
      <c r="DA1444">
        <f t="shared" si="303"/>
        <v>1</v>
      </c>
      <c r="DB1444">
        <f t="shared" si="304"/>
        <v>7.34</v>
      </c>
      <c r="DC1444">
        <f t="shared" si="305"/>
        <v>0</v>
      </c>
    </row>
    <row r="1445" spans="1:107" x14ac:dyDescent="0.2">
      <c r="A1445">
        <f>ROW(Source!A626)</f>
        <v>626</v>
      </c>
      <c r="B1445">
        <v>47636896</v>
      </c>
      <c r="C1445">
        <v>47641003</v>
      </c>
      <c r="D1445">
        <v>36839146</v>
      </c>
      <c r="E1445">
        <v>1</v>
      </c>
      <c r="F1445">
        <v>1</v>
      </c>
      <c r="G1445">
        <v>1</v>
      </c>
      <c r="H1445">
        <v>3</v>
      </c>
      <c r="I1445" t="s">
        <v>820</v>
      </c>
      <c r="J1445" t="s">
        <v>821</v>
      </c>
      <c r="K1445" t="s">
        <v>822</v>
      </c>
      <c r="L1445">
        <v>1348</v>
      </c>
      <c r="N1445">
        <v>1009</v>
      </c>
      <c r="O1445" t="s">
        <v>19</v>
      </c>
      <c r="P1445" t="s">
        <v>19</v>
      </c>
      <c r="Q1445">
        <v>1000</v>
      </c>
      <c r="W1445">
        <v>0</v>
      </c>
      <c r="X1445">
        <v>-639604785</v>
      </c>
      <c r="Y1445">
        <v>9.0000000000000006E-5</v>
      </c>
      <c r="AA1445">
        <v>9420</v>
      </c>
      <c r="AB1445">
        <v>0</v>
      </c>
      <c r="AC1445">
        <v>0</v>
      </c>
      <c r="AD1445">
        <v>0</v>
      </c>
      <c r="AE1445">
        <v>9420</v>
      </c>
      <c r="AF1445">
        <v>0</v>
      </c>
      <c r="AG1445">
        <v>0</v>
      </c>
      <c r="AH1445">
        <v>0</v>
      </c>
      <c r="AI1445">
        <v>1</v>
      </c>
      <c r="AJ1445">
        <v>1</v>
      </c>
      <c r="AK1445">
        <v>1</v>
      </c>
      <c r="AL1445">
        <v>1</v>
      </c>
      <c r="AN1445">
        <v>0</v>
      </c>
      <c r="AO1445">
        <v>1</v>
      </c>
      <c r="AP1445">
        <v>0</v>
      </c>
      <c r="AQ1445">
        <v>0</v>
      </c>
      <c r="AR1445">
        <v>0</v>
      </c>
      <c r="AS1445" t="s">
        <v>3</v>
      </c>
      <c r="AT1445">
        <v>9.0000000000000006E-5</v>
      </c>
      <c r="AU1445" t="s">
        <v>3</v>
      </c>
      <c r="AV1445">
        <v>0</v>
      </c>
      <c r="AW1445">
        <v>2</v>
      </c>
      <c r="AX1445">
        <v>47641049</v>
      </c>
      <c r="AY1445">
        <v>1</v>
      </c>
      <c r="AZ1445">
        <v>0</v>
      </c>
      <c r="BA1445">
        <v>1431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CX1445">
        <f>Y1445*Source!I626</f>
        <v>2.1168000000000001E-5</v>
      </c>
      <c r="CY1445">
        <f t="shared" si="301"/>
        <v>9420</v>
      </c>
      <c r="CZ1445">
        <f t="shared" si="302"/>
        <v>9420</v>
      </c>
      <c r="DA1445">
        <f t="shared" si="303"/>
        <v>1</v>
      </c>
      <c r="DB1445">
        <f t="shared" si="304"/>
        <v>0.85</v>
      </c>
      <c r="DC1445">
        <f t="shared" si="305"/>
        <v>0</v>
      </c>
    </row>
    <row r="1446" spans="1:107" x14ac:dyDescent="0.2">
      <c r="A1446">
        <f>ROW(Source!A627)</f>
        <v>627</v>
      </c>
      <c r="B1446">
        <v>47641669</v>
      </c>
      <c r="C1446">
        <v>47641003</v>
      </c>
      <c r="D1446">
        <v>37070495</v>
      </c>
      <c r="E1446">
        <v>1</v>
      </c>
      <c r="F1446">
        <v>1</v>
      </c>
      <c r="G1446">
        <v>1</v>
      </c>
      <c r="H1446">
        <v>1</v>
      </c>
      <c r="I1446" t="s">
        <v>1017</v>
      </c>
      <c r="J1446" t="s">
        <v>3</v>
      </c>
      <c r="K1446" t="s">
        <v>1018</v>
      </c>
      <c r="L1446">
        <v>1191</v>
      </c>
      <c r="N1446">
        <v>1013</v>
      </c>
      <c r="O1446" t="s">
        <v>770</v>
      </c>
      <c r="P1446" t="s">
        <v>770</v>
      </c>
      <c r="Q1446">
        <v>1</v>
      </c>
      <c r="W1446">
        <v>0</v>
      </c>
      <c r="X1446">
        <v>-784637506</v>
      </c>
      <c r="Y1446">
        <v>46.94874999999999</v>
      </c>
      <c r="AA1446">
        <v>0</v>
      </c>
      <c r="AB1446">
        <v>0</v>
      </c>
      <c r="AC1446">
        <v>0</v>
      </c>
      <c r="AD1446">
        <v>8.74</v>
      </c>
      <c r="AE1446">
        <v>0</v>
      </c>
      <c r="AF1446">
        <v>0</v>
      </c>
      <c r="AG1446">
        <v>0</v>
      </c>
      <c r="AH1446">
        <v>8.74</v>
      </c>
      <c r="AI1446">
        <v>1</v>
      </c>
      <c r="AJ1446">
        <v>1</v>
      </c>
      <c r="AK1446">
        <v>1</v>
      </c>
      <c r="AL1446">
        <v>1</v>
      </c>
      <c r="AN1446">
        <v>0</v>
      </c>
      <c r="AO1446">
        <v>1</v>
      </c>
      <c r="AP1446">
        <v>1</v>
      </c>
      <c r="AQ1446">
        <v>0</v>
      </c>
      <c r="AR1446">
        <v>0</v>
      </c>
      <c r="AS1446" t="s">
        <v>3</v>
      </c>
      <c r="AT1446">
        <v>35.5</v>
      </c>
      <c r="AU1446" t="s">
        <v>196</v>
      </c>
      <c r="AV1446">
        <v>1</v>
      </c>
      <c r="AW1446">
        <v>2</v>
      </c>
      <c r="AX1446">
        <v>47641027</v>
      </c>
      <c r="AY1446">
        <v>1</v>
      </c>
      <c r="AZ1446">
        <v>0</v>
      </c>
      <c r="BA1446">
        <v>1432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CX1446">
        <f>Y1446*Source!I627</f>
        <v>11.042345999999997</v>
      </c>
      <c r="CY1446">
        <f>AD1446</f>
        <v>8.74</v>
      </c>
      <c r="CZ1446">
        <f>AH1446</f>
        <v>8.74</v>
      </c>
      <c r="DA1446">
        <f>AL1446</f>
        <v>1</v>
      </c>
      <c r="DB1446">
        <f>ROUND(((ROUND(AT1446*CZ1446,2)*1.15)*1.15),6)</f>
        <v>410.33207499999997</v>
      </c>
      <c r="DC1446">
        <f>ROUND(((ROUND(AT1446*AG1446,2)*1.15)*1.15),6)</f>
        <v>0</v>
      </c>
    </row>
    <row r="1447" spans="1:107" x14ac:dyDescent="0.2">
      <c r="A1447">
        <f>ROW(Source!A627)</f>
        <v>627</v>
      </c>
      <c r="B1447">
        <v>47641669</v>
      </c>
      <c r="C1447">
        <v>47641003</v>
      </c>
      <c r="D1447">
        <v>37064876</v>
      </c>
      <c r="E1447">
        <v>1</v>
      </c>
      <c r="F1447">
        <v>1</v>
      </c>
      <c r="G1447">
        <v>1</v>
      </c>
      <c r="H1447">
        <v>1</v>
      </c>
      <c r="I1447" t="s">
        <v>771</v>
      </c>
      <c r="J1447" t="s">
        <v>3</v>
      </c>
      <c r="K1447" t="s">
        <v>772</v>
      </c>
      <c r="L1447">
        <v>1191</v>
      </c>
      <c r="N1447">
        <v>1013</v>
      </c>
      <c r="O1447" t="s">
        <v>770</v>
      </c>
      <c r="P1447" t="s">
        <v>770</v>
      </c>
      <c r="Q1447">
        <v>1</v>
      </c>
      <c r="W1447">
        <v>0</v>
      </c>
      <c r="X1447">
        <v>-1417349443</v>
      </c>
      <c r="Y1447">
        <v>2.93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1</v>
      </c>
      <c r="AJ1447">
        <v>1</v>
      </c>
      <c r="AK1447">
        <v>1</v>
      </c>
      <c r="AL1447">
        <v>1</v>
      </c>
      <c r="AN1447">
        <v>0</v>
      </c>
      <c r="AO1447">
        <v>1</v>
      </c>
      <c r="AP1447">
        <v>0</v>
      </c>
      <c r="AQ1447">
        <v>0</v>
      </c>
      <c r="AR1447">
        <v>0</v>
      </c>
      <c r="AS1447" t="s">
        <v>3</v>
      </c>
      <c r="AT1447">
        <v>2.93</v>
      </c>
      <c r="AU1447" t="s">
        <v>3</v>
      </c>
      <c r="AV1447">
        <v>2</v>
      </c>
      <c r="AW1447">
        <v>2</v>
      </c>
      <c r="AX1447">
        <v>47641028</v>
      </c>
      <c r="AY1447">
        <v>1</v>
      </c>
      <c r="AZ1447">
        <v>2048</v>
      </c>
      <c r="BA1447">
        <v>1433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CX1447">
        <f>Y1447*Source!I627</f>
        <v>0.68913599999999997</v>
      </c>
      <c r="CY1447">
        <f>AD1447</f>
        <v>0</v>
      </c>
      <c r="CZ1447">
        <f>AH1447</f>
        <v>0</v>
      </c>
      <c r="DA1447">
        <f>AL1447</f>
        <v>1</v>
      </c>
      <c r="DB1447">
        <f>ROUND(ROUND(AT1447*CZ1447,2),6)</f>
        <v>0</v>
      </c>
      <c r="DC1447">
        <f>ROUND(ROUND(AT1447*AG1447,2),6)</f>
        <v>0</v>
      </c>
    </row>
    <row r="1448" spans="1:107" x14ac:dyDescent="0.2">
      <c r="A1448">
        <f>ROW(Source!A627)</f>
        <v>627</v>
      </c>
      <c r="B1448">
        <v>47641669</v>
      </c>
      <c r="C1448">
        <v>47641003</v>
      </c>
      <c r="D1448">
        <v>36882079</v>
      </c>
      <c r="E1448">
        <v>1</v>
      </c>
      <c r="F1448">
        <v>1</v>
      </c>
      <c r="G1448">
        <v>1</v>
      </c>
      <c r="H1448">
        <v>2</v>
      </c>
      <c r="I1448" t="s">
        <v>1005</v>
      </c>
      <c r="J1448" t="s">
        <v>1006</v>
      </c>
      <c r="K1448" t="s">
        <v>1007</v>
      </c>
      <c r="L1448">
        <v>1368</v>
      </c>
      <c r="N1448">
        <v>1011</v>
      </c>
      <c r="O1448" t="s">
        <v>776</v>
      </c>
      <c r="P1448" t="s">
        <v>776</v>
      </c>
      <c r="Q1448">
        <v>1</v>
      </c>
      <c r="W1448">
        <v>0</v>
      </c>
      <c r="X1448">
        <v>641541266</v>
      </c>
      <c r="Y1448">
        <v>5.7499999999999996E-2</v>
      </c>
      <c r="AA1448">
        <v>0</v>
      </c>
      <c r="AB1448">
        <v>120.24</v>
      </c>
      <c r="AC1448">
        <v>15.42</v>
      </c>
      <c r="AD1448">
        <v>0</v>
      </c>
      <c r="AE1448">
        <v>0</v>
      </c>
      <c r="AF1448">
        <v>120.24</v>
      </c>
      <c r="AG1448">
        <v>15.42</v>
      </c>
      <c r="AH1448">
        <v>0</v>
      </c>
      <c r="AI1448">
        <v>1</v>
      </c>
      <c r="AJ1448">
        <v>1</v>
      </c>
      <c r="AK1448">
        <v>1</v>
      </c>
      <c r="AL1448">
        <v>1</v>
      </c>
      <c r="AN1448">
        <v>0</v>
      </c>
      <c r="AO1448">
        <v>1</v>
      </c>
      <c r="AP1448">
        <v>1</v>
      </c>
      <c r="AQ1448">
        <v>0</v>
      </c>
      <c r="AR1448">
        <v>0</v>
      </c>
      <c r="AS1448" t="s">
        <v>3</v>
      </c>
      <c r="AT1448">
        <v>0.04</v>
      </c>
      <c r="AU1448" t="s">
        <v>348</v>
      </c>
      <c r="AV1448">
        <v>0</v>
      </c>
      <c r="AW1448">
        <v>2</v>
      </c>
      <c r="AX1448">
        <v>47641029</v>
      </c>
      <c r="AY1448">
        <v>1</v>
      </c>
      <c r="AZ1448">
        <v>0</v>
      </c>
      <c r="BA1448">
        <v>1434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CX1448">
        <f>Y1448*Source!I627</f>
        <v>1.3523999999999998E-2</v>
      </c>
      <c r="CY1448">
        <f t="shared" ref="CY1448:CY1454" si="306">AB1448</f>
        <v>120.24</v>
      </c>
      <c r="CZ1448">
        <f t="shared" ref="CZ1448:CZ1454" si="307">AF1448</f>
        <v>120.24</v>
      </c>
      <c r="DA1448">
        <f t="shared" ref="DA1448:DA1454" si="308">AJ1448</f>
        <v>1</v>
      </c>
      <c r="DB1448">
        <f t="shared" ref="DB1448:DB1454" si="309">ROUND(((ROUND(AT1448*CZ1448,2)*1.15)*1.25),6)</f>
        <v>6.9143749999999997</v>
      </c>
      <c r="DC1448">
        <f t="shared" ref="DC1448:DC1454" si="310">ROUND(((ROUND(AT1448*AG1448,2)*1.15)*1.25),6)</f>
        <v>0.89124999999999999</v>
      </c>
    </row>
    <row r="1449" spans="1:107" x14ac:dyDescent="0.2">
      <c r="A1449">
        <f>ROW(Source!A627)</f>
        <v>627</v>
      </c>
      <c r="B1449">
        <v>47641669</v>
      </c>
      <c r="C1449">
        <v>47641003</v>
      </c>
      <c r="D1449">
        <v>36882159</v>
      </c>
      <c r="E1449">
        <v>1</v>
      </c>
      <c r="F1449">
        <v>1</v>
      </c>
      <c r="G1449">
        <v>1</v>
      </c>
      <c r="H1449">
        <v>2</v>
      </c>
      <c r="I1449" t="s">
        <v>773</v>
      </c>
      <c r="J1449" t="s">
        <v>774</v>
      </c>
      <c r="K1449" t="s">
        <v>775</v>
      </c>
      <c r="L1449">
        <v>1368</v>
      </c>
      <c r="N1449">
        <v>1011</v>
      </c>
      <c r="O1449" t="s">
        <v>776</v>
      </c>
      <c r="P1449" t="s">
        <v>776</v>
      </c>
      <c r="Q1449">
        <v>1</v>
      </c>
      <c r="W1449">
        <v>0</v>
      </c>
      <c r="X1449">
        <v>-1718674368</v>
      </c>
      <c r="Y1449">
        <v>0.30187499999999995</v>
      </c>
      <c r="AA1449">
        <v>0</v>
      </c>
      <c r="AB1449">
        <v>111.99</v>
      </c>
      <c r="AC1449">
        <v>13.5</v>
      </c>
      <c r="AD1449">
        <v>0</v>
      </c>
      <c r="AE1449">
        <v>0</v>
      </c>
      <c r="AF1449">
        <v>111.99</v>
      </c>
      <c r="AG1449">
        <v>13.5</v>
      </c>
      <c r="AH1449">
        <v>0</v>
      </c>
      <c r="AI1449">
        <v>1</v>
      </c>
      <c r="AJ1449">
        <v>1</v>
      </c>
      <c r="AK1449">
        <v>1</v>
      </c>
      <c r="AL1449">
        <v>1</v>
      </c>
      <c r="AN1449">
        <v>0</v>
      </c>
      <c r="AO1449">
        <v>1</v>
      </c>
      <c r="AP1449">
        <v>1</v>
      </c>
      <c r="AQ1449">
        <v>0</v>
      </c>
      <c r="AR1449">
        <v>0</v>
      </c>
      <c r="AS1449" t="s">
        <v>3</v>
      </c>
      <c r="AT1449">
        <v>0.21</v>
      </c>
      <c r="AU1449" t="s">
        <v>348</v>
      </c>
      <c r="AV1449">
        <v>0</v>
      </c>
      <c r="AW1449">
        <v>2</v>
      </c>
      <c r="AX1449">
        <v>47641030</v>
      </c>
      <c r="AY1449">
        <v>1</v>
      </c>
      <c r="AZ1449">
        <v>0</v>
      </c>
      <c r="BA1449">
        <v>1435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CX1449">
        <f>Y1449*Source!I627</f>
        <v>7.1000999999999981E-2</v>
      </c>
      <c r="CY1449">
        <f t="shared" si="306"/>
        <v>111.99</v>
      </c>
      <c r="CZ1449">
        <f t="shared" si="307"/>
        <v>111.99</v>
      </c>
      <c r="DA1449">
        <f t="shared" si="308"/>
        <v>1</v>
      </c>
      <c r="DB1449">
        <f t="shared" si="309"/>
        <v>33.81</v>
      </c>
      <c r="DC1449">
        <f t="shared" si="310"/>
        <v>4.0824999999999996</v>
      </c>
    </row>
    <row r="1450" spans="1:107" x14ac:dyDescent="0.2">
      <c r="A1450">
        <f>ROW(Source!A627)</f>
        <v>627</v>
      </c>
      <c r="B1450">
        <v>47641669</v>
      </c>
      <c r="C1450">
        <v>47641003</v>
      </c>
      <c r="D1450">
        <v>36882173</v>
      </c>
      <c r="E1450">
        <v>1</v>
      </c>
      <c r="F1450">
        <v>1</v>
      </c>
      <c r="G1450">
        <v>1</v>
      </c>
      <c r="H1450">
        <v>2</v>
      </c>
      <c r="I1450" t="s">
        <v>1019</v>
      </c>
      <c r="J1450" t="s">
        <v>1020</v>
      </c>
      <c r="K1450" t="s">
        <v>1021</v>
      </c>
      <c r="L1450">
        <v>1368</v>
      </c>
      <c r="N1450">
        <v>1011</v>
      </c>
      <c r="O1450" t="s">
        <v>776</v>
      </c>
      <c r="P1450" t="s">
        <v>776</v>
      </c>
      <c r="Q1450">
        <v>1</v>
      </c>
      <c r="W1450">
        <v>0</v>
      </c>
      <c r="X1450">
        <v>1293516068</v>
      </c>
      <c r="Y1450">
        <v>3.3924999999999992</v>
      </c>
      <c r="AA1450">
        <v>0</v>
      </c>
      <c r="AB1450">
        <v>175.56</v>
      </c>
      <c r="AC1450">
        <v>14.4</v>
      </c>
      <c r="AD1450">
        <v>0</v>
      </c>
      <c r="AE1450">
        <v>0</v>
      </c>
      <c r="AF1450">
        <v>175.56</v>
      </c>
      <c r="AG1450">
        <v>14.4</v>
      </c>
      <c r="AH1450">
        <v>0</v>
      </c>
      <c r="AI1450">
        <v>1</v>
      </c>
      <c r="AJ1450">
        <v>1</v>
      </c>
      <c r="AK1450">
        <v>1</v>
      </c>
      <c r="AL1450">
        <v>1</v>
      </c>
      <c r="AN1450">
        <v>0</v>
      </c>
      <c r="AO1450">
        <v>1</v>
      </c>
      <c r="AP1450">
        <v>1</v>
      </c>
      <c r="AQ1450">
        <v>0</v>
      </c>
      <c r="AR1450">
        <v>0</v>
      </c>
      <c r="AS1450" t="s">
        <v>3</v>
      </c>
      <c r="AT1450">
        <v>2.36</v>
      </c>
      <c r="AU1450" t="s">
        <v>348</v>
      </c>
      <c r="AV1450">
        <v>0</v>
      </c>
      <c r="AW1450">
        <v>2</v>
      </c>
      <c r="AX1450">
        <v>47641031</v>
      </c>
      <c r="AY1450">
        <v>1</v>
      </c>
      <c r="AZ1450">
        <v>0</v>
      </c>
      <c r="BA1450">
        <v>1436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CX1450">
        <f>Y1450*Source!I627</f>
        <v>0.79791599999999974</v>
      </c>
      <c r="CY1450">
        <f t="shared" si="306"/>
        <v>175.56</v>
      </c>
      <c r="CZ1450">
        <f t="shared" si="307"/>
        <v>175.56</v>
      </c>
      <c r="DA1450">
        <f t="shared" si="308"/>
        <v>1</v>
      </c>
      <c r="DB1450">
        <f t="shared" si="309"/>
        <v>595.58500000000004</v>
      </c>
      <c r="DC1450">
        <f t="shared" si="310"/>
        <v>48.846249999999998</v>
      </c>
    </row>
    <row r="1451" spans="1:107" x14ac:dyDescent="0.2">
      <c r="A1451">
        <f>ROW(Source!A627)</f>
        <v>627</v>
      </c>
      <c r="B1451">
        <v>47641669</v>
      </c>
      <c r="C1451">
        <v>47641003</v>
      </c>
      <c r="D1451">
        <v>36882292</v>
      </c>
      <c r="E1451">
        <v>1</v>
      </c>
      <c r="F1451">
        <v>1</v>
      </c>
      <c r="G1451">
        <v>1</v>
      </c>
      <c r="H1451">
        <v>2</v>
      </c>
      <c r="I1451" t="s">
        <v>1022</v>
      </c>
      <c r="J1451" t="s">
        <v>1023</v>
      </c>
      <c r="K1451" t="s">
        <v>1024</v>
      </c>
      <c r="L1451">
        <v>1368</v>
      </c>
      <c r="N1451">
        <v>1011</v>
      </c>
      <c r="O1451" t="s">
        <v>776</v>
      </c>
      <c r="P1451" t="s">
        <v>776</v>
      </c>
      <c r="Q1451">
        <v>1</v>
      </c>
      <c r="W1451">
        <v>0</v>
      </c>
      <c r="X1451">
        <v>-1692889495</v>
      </c>
      <c r="Y1451">
        <v>1.4231249999999998</v>
      </c>
      <c r="AA1451">
        <v>0</v>
      </c>
      <c r="AB1451">
        <v>0.9</v>
      </c>
      <c r="AC1451">
        <v>0</v>
      </c>
      <c r="AD1451">
        <v>0</v>
      </c>
      <c r="AE1451">
        <v>0</v>
      </c>
      <c r="AF1451">
        <v>0.9</v>
      </c>
      <c r="AG1451">
        <v>0</v>
      </c>
      <c r="AH1451">
        <v>0</v>
      </c>
      <c r="AI1451">
        <v>1</v>
      </c>
      <c r="AJ1451">
        <v>1</v>
      </c>
      <c r="AK1451">
        <v>1</v>
      </c>
      <c r="AL1451">
        <v>1</v>
      </c>
      <c r="AN1451">
        <v>0</v>
      </c>
      <c r="AO1451">
        <v>1</v>
      </c>
      <c r="AP1451">
        <v>1</v>
      </c>
      <c r="AQ1451">
        <v>0</v>
      </c>
      <c r="AR1451">
        <v>0</v>
      </c>
      <c r="AS1451" t="s">
        <v>3</v>
      </c>
      <c r="AT1451">
        <v>0.99</v>
      </c>
      <c r="AU1451" t="s">
        <v>348</v>
      </c>
      <c r="AV1451">
        <v>0</v>
      </c>
      <c r="AW1451">
        <v>2</v>
      </c>
      <c r="AX1451">
        <v>47641032</v>
      </c>
      <c r="AY1451">
        <v>1</v>
      </c>
      <c r="AZ1451">
        <v>0</v>
      </c>
      <c r="BA1451">
        <v>1437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CX1451">
        <f>Y1451*Source!I627</f>
        <v>0.33471899999999993</v>
      </c>
      <c r="CY1451">
        <f t="shared" si="306"/>
        <v>0.9</v>
      </c>
      <c r="CZ1451">
        <f t="shared" si="307"/>
        <v>0.9</v>
      </c>
      <c r="DA1451">
        <f t="shared" si="308"/>
        <v>1</v>
      </c>
      <c r="DB1451">
        <f t="shared" si="309"/>
        <v>1.2793749999999999</v>
      </c>
      <c r="DC1451">
        <f t="shared" si="310"/>
        <v>0</v>
      </c>
    </row>
    <row r="1452" spans="1:107" x14ac:dyDescent="0.2">
      <c r="A1452">
        <f>ROW(Source!A627)</f>
        <v>627</v>
      </c>
      <c r="B1452">
        <v>47641669</v>
      </c>
      <c r="C1452">
        <v>47641003</v>
      </c>
      <c r="D1452">
        <v>36883554</v>
      </c>
      <c r="E1452">
        <v>1</v>
      </c>
      <c r="F1452">
        <v>1</v>
      </c>
      <c r="G1452">
        <v>1</v>
      </c>
      <c r="H1452">
        <v>2</v>
      </c>
      <c r="I1452" t="s">
        <v>780</v>
      </c>
      <c r="J1452" t="s">
        <v>781</v>
      </c>
      <c r="K1452" t="s">
        <v>782</v>
      </c>
      <c r="L1452">
        <v>1368</v>
      </c>
      <c r="N1452">
        <v>1011</v>
      </c>
      <c r="O1452" t="s">
        <v>776</v>
      </c>
      <c r="P1452" t="s">
        <v>776</v>
      </c>
      <c r="Q1452">
        <v>1</v>
      </c>
      <c r="W1452">
        <v>0</v>
      </c>
      <c r="X1452">
        <v>1372534845</v>
      </c>
      <c r="Y1452">
        <v>0.45999999999999996</v>
      </c>
      <c r="AA1452">
        <v>0</v>
      </c>
      <c r="AB1452">
        <v>65.709999999999994</v>
      </c>
      <c r="AC1452">
        <v>11.6</v>
      </c>
      <c r="AD1452">
        <v>0</v>
      </c>
      <c r="AE1452">
        <v>0</v>
      </c>
      <c r="AF1452">
        <v>65.709999999999994</v>
      </c>
      <c r="AG1452">
        <v>11.6</v>
      </c>
      <c r="AH1452">
        <v>0</v>
      </c>
      <c r="AI1452">
        <v>1</v>
      </c>
      <c r="AJ1452">
        <v>1</v>
      </c>
      <c r="AK1452">
        <v>1</v>
      </c>
      <c r="AL1452">
        <v>1</v>
      </c>
      <c r="AN1452">
        <v>0</v>
      </c>
      <c r="AO1452">
        <v>1</v>
      </c>
      <c r="AP1452">
        <v>1</v>
      </c>
      <c r="AQ1452">
        <v>0</v>
      </c>
      <c r="AR1452">
        <v>0</v>
      </c>
      <c r="AS1452" t="s">
        <v>3</v>
      </c>
      <c r="AT1452">
        <v>0.32</v>
      </c>
      <c r="AU1452" t="s">
        <v>348</v>
      </c>
      <c r="AV1452">
        <v>0</v>
      </c>
      <c r="AW1452">
        <v>2</v>
      </c>
      <c r="AX1452">
        <v>47641033</v>
      </c>
      <c r="AY1452">
        <v>1</v>
      </c>
      <c r="AZ1452">
        <v>0</v>
      </c>
      <c r="BA1452">
        <v>1438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CX1452">
        <f>Y1452*Source!I627</f>
        <v>0.10819199999999998</v>
      </c>
      <c r="CY1452">
        <f t="shared" si="306"/>
        <v>65.709999999999994</v>
      </c>
      <c r="CZ1452">
        <f t="shared" si="307"/>
        <v>65.709999999999994</v>
      </c>
      <c r="DA1452">
        <f t="shared" si="308"/>
        <v>1</v>
      </c>
      <c r="DB1452">
        <f t="shared" si="309"/>
        <v>30.230625</v>
      </c>
      <c r="DC1452">
        <f t="shared" si="310"/>
        <v>5.3331249999999999</v>
      </c>
    </row>
    <row r="1453" spans="1:107" x14ac:dyDescent="0.2">
      <c r="A1453">
        <f>ROW(Source!A627)</f>
        <v>627</v>
      </c>
      <c r="B1453">
        <v>47641669</v>
      </c>
      <c r="C1453">
        <v>47641003</v>
      </c>
      <c r="D1453">
        <v>36883789</v>
      </c>
      <c r="E1453">
        <v>1</v>
      </c>
      <c r="F1453">
        <v>1</v>
      </c>
      <c r="G1453">
        <v>1</v>
      </c>
      <c r="H1453">
        <v>2</v>
      </c>
      <c r="I1453" t="s">
        <v>783</v>
      </c>
      <c r="J1453" t="s">
        <v>784</v>
      </c>
      <c r="K1453" t="s">
        <v>785</v>
      </c>
      <c r="L1453">
        <v>1368</v>
      </c>
      <c r="N1453">
        <v>1011</v>
      </c>
      <c r="O1453" t="s">
        <v>776</v>
      </c>
      <c r="P1453" t="s">
        <v>776</v>
      </c>
      <c r="Q1453">
        <v>1</v>
      </c>
      <c r="W1453">
        <v>0</v>
      </c>
      <c r="X1453">
        <v>-624296059</v>
      </c>
      <c r="Y1453">
        <v>2.4149999999999996</v>
      </c>
      <c r="AA1453">
        <v>0</v>
      </c>
      <c r="AB1453">
        <v>1.2</v>
      </c>
      <c r="AC1453">
        <v>0</v>
      </c>
      <c r="AD1453">
        <v>0</v>
      </c>
      <c r="AE1453">
        <v>0</v>
      </c>
      <c r="AF1453">
        <v>1.2</v>
      </c>
      <c r="AG1453">
        <v>0</v>
      </c>
      <c r="AH1453">
        <v>0</v>
      </c>
      <c r="AI1453">
        <v>1</v>
      </c>
      <c r="AJ1453">
        <v>1</v>
      </c>
      <c r="AK1453">
        <v>1</v>
      </c>
      <c r="AL1453">
        <v>1</v>
      </c>
      <c r="AN1453">
        <v>0</v>
      </c>
      <c r="AO1453">
        <v>1</v>
      </c>
      <c r="AP1453">
        <v>1</v>
      </c>
      <c r="AQ1453">
        <v>0</v>
      </c>
      <c r="AR1453">
        <v>0</v>
      </c>
      <c r="AS1453" t="s">
        <v>3</v>
      </c>
      <c r="AT1453">
        <v>1.68</v>
      </c>
      <c r="AU1453" t="s">
        <v>348</v>
      </c>
      <c r="AV1453">
        <v>0</v>
      </c>
      <c r="AW1453">
        <v>2</v>
      </c>
      <c r="AX1453">
        <v>47641034</v>
      </c>
      <c r="AY1453">
        <v>1</v>
      </c>
      <c r="AZ1453">
        <v>0</v>
      </c>
      <c r="BA1453">
        <v>1439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CX1453">
        <f>Y1453*Source!I627</f>
        <v>0.56800799999999985</v>
      </c>
      <c r="CY1453">
        <f t="shared" si="306"/>
        <v>1.2</v>
      </c>
      <c r="CZ1453">
        <f t="shared" si="307"/>
        <v>1.2</v>
      </c>
      <c r="DA1453">
        <f t="shared" si="308"/>
        <v>1</v>
      </c>
      <c r="DB1453">
        <f t="shared" si="309"/>
        <v>2.9037500000000001</v>
      </c>
      <c r="DC1453">
        <f t="shared" si="310"/>
        <v>0</v>
      </c>
    </row>
    <row r="1454" spans="1:107" x14ac:dyDescent="0.2">
      <c r="A1454">
        <f>ROW(Source!A627)</f>
        <v>627</v>
      </c>
      <c r="B1454">
        <v>47641669</v>
      </c>
      <c r="C1454">
        <v>47641003</v>
      </c>
      <c r="D1454">
        <v>36883836</v>
      </c>
      <c r="E1454">
        <v>1</v>
      </c>
      <c r="F1454">
        <v>1</v>
      </c>
      <c r="G1454">
        <v>1</v>
      </c>
      <c r="H1454">
        <v>2</v>
      </c>
      <c r="I1454" t="s">
        <v>786</v>
      </c>
      <c r="J1454" t="s">
        <v>787</v>
      </c>
      <c r="K1454" t="s">
        <v>788</v>
      </c>
      <c r="L1454">
        <v>1368</v>
      </c>
      <c r="N1454">
        <v>1011</v>
      </c>
      <c r="O1454" t="s">
        <v>776</v>
      </c>
      <c r="P1454" t="s">
        <v>776</v>
      </c>
      <c r="Q1454">
        <v>1</v>
      </c>
      <c r="W1454">
        <v>0</v>
      </c>
      <c r="X1454">
        <v>1061502546</v>
      </c>
      <c r="Y1454">
        <v>0.25874999999999998</v>
      </c>
      <c r="AA1454">
        <v>0</v>
      </c>
      <c r="AB1454">
        <v>12.31</v>
      </c>
      <c r="AC1454">
        <v>0</v>
      </c>
      <c r="AD1454">
        <v>0</v>
      </c>
      <c r="AE1454">
        <v>0</v>
      </c>
      <c r="AF1454">
        <v>12.31</v>
      </c>
      <c r="AG1454">
        <v>0</v>
      </c>
      <c r="AH1454">
        <v>0</v>
      </c>
      <c r="AI1454">
        <v>1</v>
      </c>
      <c r="AJ1454">
        <v>1</v>
      </c>
      <c r="AK1454">
        <v>1</v>
      </c>
      <c r="AL1454">
        <v>1</v>
      </c>
      <c r="AN1454">
        <v>0</v>
      </c>
      <c r="AO1454">
        <v>1</v>
      </c>
      <c r="AP1454">
        <v>1</v>
      </c>
      <c r="AQ1454">
        <v>0</v>
      </c>
      <c r="AR1454">
        <v>0</v>
      </c>
      <c r="AS1454" t="s">
        <v>3</v>
      </c>
      <c r="AT1454">
        <v>0.18</v>
      </c>
      <c r="AU1454" t="s">
        <v>348</v>
      </c>
      <c r="AV1454">
        <v>0</v>
      </c>
      <c r="AW1454">
        <v>2</v>
      </c>
      <c r="AX1454">
        <v>47641035</v>
      </c>
      <c r="AY1454">
        <v>1</v>
      </c>
      <c r="AZ1454">
        <v>0</v>
      </c>
      <c r="BA1454">
        <v>1440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CX1454">
        <f>Y1454*Source!I627</f>
        <v>6.0857999999999995E-2</v>
      </c>
      <c r="CY1454">
        <f t="shared" si="306"/>
        <v>12.31</v>
      </c>
      <c r="CZ1454">
        <f t="shared" si="307"/>
        <v>12.31</v>
      </c>
      <c r="DA1454">
        <f t="shared" si="308"/>
        <v>1</v>
      </c>
      <c r="DB1454">
        <f t="shared" si="309"/>
        <v>3.1912500000000001</v>
      </c>
      <c r="DC1454">
        <f t="shared" si="310"/>
        <v>0</v>
      </c>
    </row>
    <row r="1455" spans="1:107" x14ac:dyDescent="0.2">
      <c r="A1455">
        <f>ROW(Source!A627)</f>
        <v>627</v>
      </c>
      <c r="B1455">
        <v>47641669</v>
      </c>
      <c r="C1455">
        <v>47641003</v>
      </c>
      <c r="D1455">
        <v>36800159</v>
      </c>
      <c r="E1455">
        <v>1</v>
      </c>
      <c r="F1455">
        <v>1</v>
      </c>
      <c r="G1455">
        <v>1</v>
      </c>
      <c r="H1455">
        <v>3</v>
      </c>
      <c r="I1455" t="s">
        <v>789</v>
      </c>
      <c r="J1455" t="s">
        <v>790</v>
      </c>
      <c r="K1455" t="s">
        <v>791</v>
      </c>
      <c r="L1455">
        <v>1339</v>
      </c>
      <c r="N1455">
        <v>1007</v>
      </c>
      <c r="O1455" t="s">
        <v>50</v>
      </c>
      <c r="P1455" t="s">
        <v>50</v>
      </c>
      <c r="Q1455">
        <v>1</v>
      </c>
      <c r="W1455">
        <v>0</v>
      </c>
      <c r="X1455">
        <v>1262771840</v>
      </c>
      <c r="Y1455">
        <v>1.4</v>
      </c>
      <c r="AA1455">
        <v>6.22</v>
      </c>
      <c r="AB1455">
        <v>0</v>
      </c>
      <c r="AC1455">
        <v>0</v>
      </c>
      <c r="AD1455">
        <v>0</v>
      </c>
      <c r="AE1455">
        <v>6.22</v>
      </c>
      <c r="AF1455">
        <v>0</v>
      </c>
      <c r="AG1455">
        <v>0</v>
      </c>
      <c r="AH1455">
        <v>0</v>
      </c>
      <c r="AI1455">
        <v>1</v>
      </c>
      <c r="AJ1455">
        <v>1</v>
      </c>
      <c r="AK1455">
        <v>1</v>
      </c>
      <c r="AL1455">
        <v>1</v>
      </c>
      <c r="AN1455">
        <v>0</v>
      </c>
      <c r="AO1455">
        <v>1</v>
      </c>
      <c r="AP1455">
        <v>0</v>
      </c>
      <c r="AQ1455">
        <v>0</v>
      </c>
      <c r="AR1455">
        <v>0</v>
      </c>
      <c r="AS1455" t="s">
        <v>3</v>
      </c>
      <c r="AT1455">
        <v>1.4</v>
      </c>
      <c r="AU1455" t="s">
        <v>3</v>
      </c>
      <c r="AV1455">
        <v>0</v>
      </c>
      <c r="AW1455">
        <v>2</v>
      </c>
      <c r="AX1455">
        <v>47641036</v>
      </c>
      <c r="AY1455">
        <v>1</v>
      </c>
      <c r="AZ1455">
        <v>0</v>
      </c>
      <c r="BA1455">
        <v>1441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CX1455">
        <f>Y1455*Source!I627</f>
        <v>0.32927999999999996</v>
      </c>
      <c r="CY1455">
        <f t="shared" ref="CY1455:CY1468" si="311">AA1455</f>
        <v>6.22</v>
      </c>
      <c r="CZ1455">
        <f t="shared" ref="CZ1455:CZ1468" si="312">AE1455</f>
        <v>6.22</v>
      </c>
      <c r="DA1455">
        <f t="shared" ref="DA1455:DA1468" si="313">AI1455</f>
        <v>1</v>
      </c>
      <c r="DB1455">
        <f t="shared" ref="DB1455:DB1468" si="314">ROUND(ROUND(AT1455*CZ1455,2),6)</f>
        <v>8.7100000000000009</v>
      </c>
      <c r="DC1455">
        <f t="shared" ref="DC1455:DC1468" si="315">ROUND(ROUND(AT1455*AG1455,2),6)</f>
        <v>0</v>
      </c>
    </row>
    <row r="1456" spans="1:107" x14ac:dyDescent="0.2">
      <c r="A1456">
        <f>ROW(Source!A627)</f>
        <v>627</v>
      </c>
      <c r="B1456">
        <v>47641669</v>
      </c>
      <c r="C1456">
        <v>47641003</v>
      </c>
      <c r="D1456">
        <v>36800166</v>
      </c>
      <c r="E1456">
        <v>1</v>
      </c>
      <c r="F1456">
        <v>1</v>
      </c>
      <c r="G1456">
        <v>1</v>
      </c>
      <c r="H1456">
        <v>3</v>
      </c>
      <c r="I1456" t="s">
        <v>792</v>
      </c>
      <c r="J1456" t="s">
        <v>793</v>
      </c>
      <c r="K1456" t="s">
        <v>794</v>
      </c>
      <c r="L1456">
        <v>1346</v>
      </c>
      <c r="N1456">
        <v>1009</v>
      </c>
      <c r="O1456" t="s">
        <v>585</v>
      </c>
      <c r="P1456" t="s">
        <v>585</v>
      </c>
      <c r="Q1456">
        <v>1</v>
      </c>
      <c r="W1456">
        <v>0</v>
      </c>
      <c r="X1456">
        <v>1721895514</v>
      </c>
      <c r="Y1456">
        <v>0.42</v>
      </c>
      <c r="AA1456">
        <v>6.09</v>
      </c>
      <c r="AB1456">
        <v>0</v>
      </c>
      <c r="AC1456">
        <v>0</v>
      </c>
      <c r="AD1456">
        <v>0</v>
      </c>
      <c r="AE1456">
        <v>6.09</v>
      </c>
      <c r="AF1456">
        <v>0</v>
      </c>
      <c r="AG1456">
        <v>0</v>
      </c>
      <c r="AH1456">
        <v>0</v>
      </c>
      <c r="AI1456">
        <v>1</v>
      </c>
      <c r="AJ1456">
        <v>1</v>
      </c>
      <c r="AK1456">
        <v>1</v>
      </c>
      <c r="AL1456">
        <v>1</v>
      </c>
      <c r="AN1456">
        <v>0</v>
      </c>
      <c r="AO1456">
        <v>1</v>
      </c>
      <c r="AP1456">
        <v>0</v>
      </c>
      <c r="AQ1456">
        <v>0</v>
      </c>
      <c r="AR1456">
        <v>0</v>
      </c>
      <c r="AS1456" t="s">
        <v>3</v>
      </c>
      <c r="AT1456">
        <v>0.42</v>
      </c>
      <c r="AU1456" t="s">
        <v>3</v>
      </c>
      <c r="AV1456">
        <v>0</v>
      </c>
      <c r="AW1456">
        <v>2</v>
      </c>
      <c r="AX1456">
        <v>47641037</v>
      </c>
      <c r="AY1456">
        <v>1</v>
      </c>
      <c r="AZ1456">
        <v>0</v>
      </c>
      <c r="BA1456">
        <v>1442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CX1456">
        <f>Y1456*Source!I627</f>
        <v>9.8783999999999997E-2</v>
      </c>
      <c r="CY1456">
        <f t="shared" si="311"/>
        <v>6.09</v>
      </c>
      <c r="CZ1456">
        <f t="shared" si="312"/>
        <v>6.09</v>
      </c>
      <c r="DA1456">
        <f t="shared" si="313"/>
        <v>1</v>
      </c>
      <c r="DB1456">
        <f t="shared" si="314"/>
        <v>2.56</v>
      </c>
      <c r="DC1456">
        <f t="shared" si="315"/>
        <v>0</v>
      </c>
    </row>
    <row r="1457" spans="1:107" x14ac:dyDescent="0.2">
      <c r="A1457">
        <f>ROW(Source!A627)</f>
        <v>627</v>
      </c>
      <c r="B1457">
        <v>47641669</v>
      </c>
      <c r="C1457">
        <v>47641003</v>
      </c>
      <c r="D1457">
        <v>36803256</v>
      </c>
      <c r="E1457">
        <v>1</v>
      </c>
      <c r="F1457">
        <v>1</v>
      </c>
      <c r="G1457">
        <v>1</v>
      </c>
      <c r="H1457">
        <v>3</v>
      </c>
      <c r="I1457" t="s">
        <v>990</v>
      </c>
      <c r="J1457" t="s">
        <v>991</v>
      </c>
      <c r="K1457" t="s">
        <v>992</v>
      </c>
      <c r="L1457">
        <v>1348</v>
      </c>
      <c r="N1457">
        <v>1009</v>
      </c>
      <c r="O1457" t="s">
        <v>19</v>
      </c>
      <c r="P1457" t="s">
        <v>19</v>
      </c>
      <c r="Q1457">
        <v>1000</v>
      </c>
      <c r="W1457">
        <v>0</v>
      </c>
      <c r="X1457">
        <v>-714836380</v>
      </c>
      <c r="Y1457">
        <v>6.0999999999999997E-4</v>
      </c>
      <c r="AA1457">
        <v>10315.01</v>
      </c>
      <c r="AB1457">
        <v>0</v>
      </c>
      <c r="AC1457">
        <v>0</v>
      </c>
      <c r="AD1457">
        <v>0</v>
      </c>
      <c r="AE1457">
        <v>10315.01</v>
      </c>
      <c r="AF1457">
        <v>0</v>
      </c>
      <c r="AG1457">
        <v>0</v>
      </c>
      <c r="AH1457">
        <v>0</v>
      </c>
      <c r="AI1457">
        <v>1</v>
      </c>
      <c r="AJ1457">
        <v>1</v>
      </c>
      <c r="AK1457">
        <v>1</v>
      </c>
      <c r="AL1457">
        <v>1</v>
      </c>
      <c r="AN1457">
        <v>0</v>
      </c>
      <c r="AO1457">
        <v>1</v>
      </c>
      <c r="AP1457">
        <v>0</v>
      </c>
      <c r="AQ1457">
        <v>0</v>
      </c>
      <c r="AR1457">
        <v>0</v>
      </c>
      <c r="AS1457" t="s">
        <v>3</v>
      </c>
      <c r="AT1457">
        <v>6.0999999999999997E-4</v>
      </c>
      <c r="AU1457" t="s">
        <v>3</v>
      </c>
      <c r="AV1457">
        <v>0</v>
      </c>
      <c r="AW1457">
        <v>2</v>
      </c>
      <c r="AX1457">
        <v>47641038</v>
      </c>
      <c r="AY1457">
        <v>1</v>
      </c>
      <c r="AZ1457">
        <v>0</v>
      </c>
      <c r="BA1457">
        <v>1443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CX1457">
        <f>Y1457*Source!I627</f>
        <v>1.4347199999999998E-4</v>
      </c>
      <c r="CY1457">
        <f t="shared" si="311"/>
        <v>10315.01</v>
      </c>
      <c r="CZ1457">
        <f t="shared" si="312"/>
        <v>10315.01</v>
      </c>
      <c r="DA1457">
        <f t="shared" si="313"/>
        <v>1</v>
      </c>
      <c r="DB1457">
        <f t="shared" si="314"/>
        <v>6.29</v>
      </c>
      <c r="DC1457">
        <f t="shared" si="315"/>
        <v>0</v>
      </c>
    </row>
    <row r="1458" spans="1:107" x14ac:dyDescent="0.2">
      <c r="A1458">
        <f>ROW(Source!A627)</f>
        <v>627</v>
      </c>
      <c r="B1458">
        <v>47641669</v>
      </c>
      <c r="C1458">
        <v>47641003</v>
      </c>
      <c r="D1458">
        <v>36804447</v>
      </c>
      <c r="E1458">
        <v>1</v>
      </c>
      <c r="F1458">
        <v>1</v>
      </c>
      <c r="G1458">
        <v>1</v>
      </c>
      <c r="H1458">
        <v>3</v>
      </c>
      <c r="I1458" t="s">
        <v>798</v>
      </c>
      <c r="J1458" t="s">
        <v>799</v>
      </c>
      <c r="K1458" t="s">
        <v>800</v>
      </c>
      <c r="L1458">
        <v>1348</v>
      </c>
      <c r="N1458">
        <v>1009</v>
      </c>
      <c r="O1458" t="s">
        <v>19</v>
      </c>
      <c r="P1458" t="s">
        <v>19</v>
      </c>
      <c r="Q1458">
        <v>1000</v>
      </c>
      <c r="W1458">
        <v>0</v>
      </c>
      <c r="X1458">
        <v>-437906794</v>
      </c>
      <c r="Y1458">
        <v>2.2000000000000001E-3</v>
      </c>
      <c r="AA1458">
        <v>9040.01</v>
      </c>
      <c r="AB1458">
        <v>0</v>
      </c>
      <c r="AC1458">
        <v>0</v>
      </c>
      <c r="AD1458">
        <v>0</v>
      </c>
      <c r="AE1458">
        <v>9040.01</v>
      </c>
      <c r="AF1458">
        <v>0</v>
      </c>
      <c r="AG1458">
        <v>0</v>
      </c>
      <c r="AH1458">
        <v>0</v>
      </c>
      <c r="AI1458">
        <v>1</v>
      </c>
      <c r="AJ1458">
        <v>1</v>
      </c>
      <c r="AK1458">
        <v>1</v>
      </c>
      <c r="AL1458">
        <v>1</v>
      </c>
      <c r="AN1458">
        <v>0</v>
      </c>
      <c r="AO1458">
        <v>1</v>
      </c>
      <c r="AP1458">
        <v>0</v>
      </c>
      <c r="AQ1458">
        <v>0</v>
      </c>
      <c r="AR1458">
        <v>0</v>
      </c>
      <c r="AS1458" t="s">
        <v>3</v>
      </c>
      <c r="AT1458">
        <v>2.2000000000000001E-3</v>
      </c>
      <c r="AU1458" t="s">
        <v>3</v>
      </c>
      <c r="AV1458">
        <v>0</v>
      </c>
      <c r="AW1458">
        <v>2</v>
      </c>
      <c r="AX1458">
        <v>47641039</v>
      </c>
      <c r="AY1458">
        <v>1</v>
      </c>
      <c r="AZ1458">
        <v>0</v>
      </c>
      <c r="BA1458">
        <v>1444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CX1458">
        <f>Y1458*Source!I627</f>
        <v>5.1743999999999998E-4</v>
      </c>
      <c r="CY1458">
        <f t="shared" si="311"/>
        <v>9040.01</v>
      </c>
      <c r="CZ1458">
        <f t="shared" si="312"/>
        <v>9040.01</v>
      </c>
      <c r="DA1458">
        <f t="shared" si="313"/>
        <v>1</v>
      </c>
      <c r="DB1458">
        <f t="shared" si="314"/>
        <v>19.89</v>
      </c>
      <c r="DC1458">
        <f t="shared" si="315"/>
        <v>0</v>
      </c>
    </row>
    <row r="1459" spans="1:107" x14ac:dyDescent="0.2">
      <c r="A1459">
        <f>ROW(Source!A627)</f>
        <v>627</v>
      </c>
      <c r="B1459">
        <v>47641669</v>
      </c>
      <c r="C1459">
        <v>47641003</v>
      </c>
      <c r="D1459">
        <v>36804904</v>
      </c>
      <c r="E1459">
        <v>1</v>
      </c>
      <c r="F1459">
        <v>1</v>
      </c>
      <c r="G1459">
        <v>1</v>
      </c>
      <c r="H1459">
        <v>3</v>
      </c>
      <c r="I1459" t="s">
        <v>393</v>
      </c>
      <c r="J1459" t="s">
        <v>395</v>
      </c>
      <c r="K1459" t="s">
        <v>394</v>
      </c>
      <c r="L1459">
        <v>1355</v>
      </c>
      <c r="N1459">
        <v>1010</v>
      </c>
      <c r="O1459" t="s">
        <v>317</v>
      </c>
      <c r="P1459" t="s">
        <v>317</v>
      </c>
      <c r="Q1459">
        <v>100</v>
      </c>
      <c r="W1459">
        <v>0</v>
      </c>
      <c r="X1459">
        <v>-1303502090</v>
      </c>
      <c r="Y1459">
        <v>6.3775510000000004</v>
      </c>
      <c r="AA1459">
        <v>51.4</v>
      </c>
      <c r="AB1459">
        <v>0</v>
      </c>
      <c r="AC1459">
        <v>0</v>
      </c>
      <c r="AD1459">
        <v>0</v>
      </c>
      <c r="AE1459">
        <v>51.4</v>
      </c>
      <c r="AF1459">
        <v>0</v>
      </c>
      <c r="AG1459">
        <v>0</v>
      </c>
      <c r="AH1459">
        <v>0</v>
      </c>
      <c r="AI1459">
        <v>1</v>
      </c>
      <c r="AJ1459">
        <v>1</v>
      </c>
      <c r="AK1459">
        <v>1</v>
      </c>
      <c r="AL1459">
        <v>1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 t="s">
        <v>3</v>
      </c>
      <c r="AT1459">
        <v>6.3775510000000004</v>
      </c>
      <c r="AU1459" t="s">
        <v>3</v>
      </c>
      <c r="AV1459">
        <v>0</v>
      </c>
      <c r="AW1459">
        <v>1</v>
      </c>
      <c r="AX1459">
        <v>-1</v>
      </c>
      <c r="AY1459">
        <v>0</v>
      </c>
      <c r="AZ1459">
        <v>0</v>
      </c>
      <c r="BA1459" t="s">
        <v>3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CX1459">
        <f>Y1459*Source!I627</f>
        <v>1.4999999952</v>
      </c>
      <c r="CY1459">
        <f t="shared" si="311"/>
        <v>51.4</v>
      </c>
      <c r="CZ1459">
        <f t="shared" si="312"/>
        <v>51.4</v>
      </c>
      <c r="DA1459">
        <f t="shared" si="313"/>
        <v>1</v>
      </c>
      <c r="DB1459">
        <f t="shared" si="314"/>
        <v>327.81</v>
      </c>
      <c r="DC1459">
        <f t="shared" si="315"/>
        <v>0</v>
      </c>
    </row>
    <row r="1460" spans="1:107" x14ac:dyDescent="0.2">
      <c r="A1460">
        <f>ROW(Source!A627)</f>
        <v>627</v>
      </c>
      <c r="B1460">
        <v>47641669</v>
      </c>
      <c r="C1460">
        <v>47641003</v>
      </c>
      <c r="D1460">
        <v>36805527</v>
      </c>
      <c r="E1460">
        <v>1</v>
      </c>
      <c r="F1460">
        <v>1</v>
      </c>
      <c r="G1460">
        <v>1</v>
      </c>
      <c r="H1460">
        <v>3</v>
      </c>
      <c r="I1460" t="s">
        <v>804</v>
      </c>
      <c r="J1460" t="s">
        <v>805</v>
      </c>
      <c r="K1460" t="s">
        <v>806</v>
      </c>
      <c r="L1460">
        <v>1348</v>
      </c>
      <c r="N1460">
        <v>1009</v>
      </c>
      <c r="O1460" t="s">
        <v>19</v>
      </c>
      <c r="P1460" t="s">
        <v>19</v>
      </c>
      <c r="Q1460">
        <v>1000</v>
      </c>
      <c r="W1460">
        <v>0</v>
      </c>
      <c r="X1460">
        <v>-2116243625</v>
      </c>
      <c r="Y1460">
        <v>1.4999999999999999E-4</v>
      </c>
      <c r="AA1460">
        <v>37900</v>
      </c>
      <c r="AB1460">
        <v>0</v>
      </c>
      <c r="AC1460">
        <v>0</v>
      </c>
      <c r="AD1460">
        <v>0</v>
      </c>
      <c r="AE1460">
        <v>37900</v>
      </c>
      <c r="AF1460">
        <v>0</v>
      </c>
      <c r="AG1460">
        <v>0</v>
      </c>
      <c r="AH1460">
        <v>0</v>
      </c>
      <c r="AI1460">
        <v>1</v>
      </c>
      <c r="AJ1460">
        <v>1</v>
      </c>
      <c r="AK1460">
        <v>1</v>
      </c>
      <c r="AL1460">
        <v>1</v>
      </c>
      <c r="AN1460">
        <v>0</v>
      </c>
      <c r="AO1460">
        <v>1</v>
      </c>
      <c r="AP1460">
        <v>0</v>
      </c>
      <c r="AQ1460">
        <v>0</v>
      </c>
      <c r="AR1460">
        <v>0</v>
      </c>
      <c r="AS1460" t="s">
        <v>3</v>
      </c>
      <c r="AT1460">
        <v>1.4999999999999999E-4</v>
      </c>
      <c r="AU1460" t="s">
        <v>3</v>
      </c>
      <c r="AV1460">
        <v>0</v>
      </c>
      <c r="AW1460">
        <v>2</v>
      </c>
      <c r="AX1460">
        <v>47641040</v>
      </c>
      <c r="AY1460">
        <v>1</v>
      </c>
      <c r="AZ1460">
        <v>0</v>
      </c>
      <c r="BA1460">
        <v>1445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CX1460">
        <f>Y1460*Source!I627</f>
        <v>3.5279999999999994E-5</v>
      </c>
      <c r="CY1460">
        <f t="shared" si="311"/>
        <v>37900</v>
      </c>
      <c r="CZ1460">
        <f t="shared" si="312"/>
        <v>37900</v>
      </c>
      <c r="DA1460">
        <f t="shared" si="313"/>
        <v>1</v>
      </c>
      <c r="DB1460">
        <f t="shared" si="314"/>
        <v>5.69</v>
      </c>
      <c r="DC1460">
        <f t="shared" si="315"/>
        <v>0</v>
      </c>
    </row>
    <row r="1461" spans="1:107" x14ac:dyDescent="0.2">
      <c r="A1461">
        <f>ROW(Source!A627)</f>
        <v>627</v>
      </c>
      <c r="B1461">
        <v>47641669</v>
      </c>
      <c r="C1461">
        <v>47641003</v>
      </c>
      <c r="D1461">
        <v>36823258</v>
      </c>
      <c r="E1461">
        <v>1</v>
      </c>
      <c r="F1461">
        <v>1</v>
      </c>
      <c r="G1461">
        <v>1</v>
      </c>
      <c r="H1461">
        <v>3</v>
      </c>
      <c r="I1461" t="s">
        <v>1011</v>
      </c>
      <c r="J1461" t="s">
        <v>1012</v>
      </c>
      <c r="K1461" t="s">
        <v>1013</v>
      </c>
      <c r="L1461">
        <v>1348</v>
      </c>
      <c r="N1461">
        <v>1009</v>
      </c>
      <c r="O1461" t="s">
        <v>19</v>
      </c>
      <c r="P1461" t="s">
        <v>19</v>
      </c>
      <c r="Q1461">
        <v>1000</v>
      </c>
      <c r="W1461">
        <v>0</v>
      </c>
      <c r="X1461">
        <v>299819930</v>
      </c>
      <c r="Y1461">
        <v>1.0999999999999999E-2</v>
      </c>
      <c r="AA1461">
        <v>7712</v>
      </c>
      <c r="AB1461">
        <v>0</v>
      </c>
      <c r="AC1461">
        <v>0</v>
      </c>
      <c r="AD1461">
        <v>0</v>
      </c>
      <c r="AE1461">
        <v>7712</v>
      </c>
      <c r="AF1461">
        <v>0</v>
      </c>
      <c r="AG1461">
        <v>0</v>
      </c>
      <c r="AH1461">
        <v>0</v>
      </c>
      <c r="AI1461">
        <v>1</v>
      </c>
      <c r="AJ1461">
        <v>1</v>
      </c>
      <c r="AK1461">
        <v>1</v>
      </c>
      <c r="AL1461">
        <v>1</v>
      </c>
      <c r="AN1461">
        <v>0</v>
      </c>
      <c r="AO1461">
        <v>1</v>
      </c>
      <c r="AP1461">
        <v>0</v>
      </c>
      <c r="AQ1461">
        <v>0</v>
      </c>
      <c r="AR1461">
        <v>0</v>
      </c>
      <c r="AS1461" t="s">
        <v>3</v>
      </c>
      <c r="AT1461">
        <v>1.0999999999999999E-2</v>
      </c>
      <c r="AU1461" t="s">
        <v>3</v>
      </c>
      <c r="AV1461">
        <v>0</v>
      </c>
      <c r="AW1461">
        <v>2</v>
      </c>
      <c r="AX1461">
        <v>47641041</v>
      </c>
      <c r="AY1461">
        <v>1</v>
      </c>
      <c r="AZ1461">
        <v>0</v>
      </c>
      <c r="BA1461">
        <v>1446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CX1461">
        <f>Y1461*Source!I627</f>
        <v>2.5871999999999996E-3</v>
      </c>
      <c r="CY1461">
        <f t="shared" si="311"/>
        <v>7712</v>
      </c>
      <c r="CZ1461">
        <f t="shared" si="312"/>
        <v>7712</v>
      </c>
      <c r="DA1461">
        <f t="shared" si="313"/>
        <v>1</v>
      </c>
      <c r="DB1461">
        <f t="shared" si="314"/>
        <v>84.83</v>
      </c>
      <c r="DC1461">
        <f t="shared" si="315"/>
        <v>0</v>
      </c>
    </row>
    <row r="1462" spans="1:107" x14ac:dyDescent="0.2">
      <c r="A1462">
        <f>ROW(Source!A627)</f>
        <v>627</v>
      </c>
      <c r="B1462">
        <v>47641669</v>
      </c>
      <c r="C1462">
        <v>47641003</v>
      </c>
      <c r="D1462">
        <v>36825287</v>
      </c>
      <c r="E1462">
        <v>1</v>
      </c>
      <c r="F1462">
        <v>1</v>
      </c>
      <c r="G1462">
        <v>1</v>
      </c>
      <c r="H1462">
        <v>3</v>
      </c>
      <c r="I1462" t="s">
        <v>807</v>
      </c>
      <c r="J1462" t="s">
        <v>808</v>
      </c>
      <c r="K1462" t="s">
        <v>809</v>
      </c>
      <c r="L1462">
        <v>1302</v>
      </c>
      <c r="N1462">
        <v>1003</v>
      </c>
      <c r="O1462" t="s">
        <v>810</v>
      </c>
      <c r="P1462" t="s">
        <v>810</v>
      </c>
      <c r="Q1462">
        <v>10</v>
      </c>
      <c r="W1462">
        <v>0</v>
      </c>
      <c r="X1462">
        <v>-1640127157</v>
      </c>
      <c r="Y1462">
        <v>1.6E-2</v>
      </c>
      <c r="AA1462">
        <v>50.24</v>
      </c>
      <c r="AB1462">
        <v>0</v>
      </c>
      <c r="AC1462">
        <v>0</v>
      </c>
      <c r="AD1462">
        <v>0</v>
      </c>
      <c r="AE1462">
        <v>50.24</v>
      </c>
      <c r="AF1462">
        <v>0</v>
      </c>
      <c r="AG1462">
        <v>0</v>
      </c>
      <c r="AH1462">
        <v>0</v>
      </c>
      <c r="AI1462">
        <v>1</v>
      </c>
      <c r="AJ1462">
        <v>1</v>
      </c>
      <c r="AK1462">
        <v>1</v>
      </c>
      <c r="AL1462">
        <v>1</v>
      </c>
      <c r="AN1462">
        <v>0</v>
      </c>
      <c r="AO1462">
        <v>1</v>
      </c>
      <c r="AP1462">
        <v>0</v>
      </c>
      <c r="AQ1462">
        <v>0</v>
      </c>
      <c r="AR1462">
        <v>0</v>
      </c>
      <c r="AS1462" t="s">
        <v>3</v>
      </c>
      <c r="AT1462">
        <v>1.6E-2</v>
      </c>
      <c r="AU1462" t="s">
        <v>3</v>
      </c>
      <c r="AV1462">
        <v>0</v>
      </c>
      <c r="AW1462">
        <v>2</v>
      </c>
      <c r="AX1462">
        <v>47641043</v>
      </c>
      <c r="AY1462">
        <v>1</v>
      </c>
      <c r="AZ1462">
        <v>0</v>
      </c>
      <c r="BA1462">
        <v>1448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CX1462">
        <f>Y1462*Source!I627</f>
        <v>3.7632E-3</v>
      </c>
      <c r="CY1462">
        <f t="shared" si="311"/>
        <v>50.24</v>
      </c>
      <c r="CZ1462">
        <f t="shared" si="312"/>
        <v>50.24</v>
      </c>
      <c r="DA1462">
        <f t="shared" si="313"/>
        <v>1</v>
      </c>
      <c r="DB1462">
        <f t="shared" si="314"/>
        <v>0.8</v>
      </c>
      <c r="DC1462">
        <f t="shared" si="315"/>
        <v>0</v>
      </c>
    </row>
    <row r="1463" spans="1:107" x14ac:dyDescent="0.2">
      <c r="A1463">
        <f>ROW(Source!A627)</f>
        <v>627</v>
      </c>
      <c r="B1463">
        <v>47641669</v>
      </c>
      <c r="C1463">
        <v>47641003</v>
      </c>
      <c r="D1463">
        <v>36825646</v>
      </c>
      <c r="E1463">
        <v>1</v>
      </c>
      <c r="F1463">
        <v>1</v>
      </c>
      <c r="G1463">
        <v>1</v>
      </c>
      <c r="H1463">
        <v>3</v>
      </c>
      <c r="I1463" t="s">
        <v>811</v>
      </c>
      <c r="J1463" t="s">
        <v>812</v>
      </c>
      <c r="K1463" t="s">
        <v>813</v>
      </c>
      <c r="L1463">
        <v>1348</v>
      </c>
      <c r="N1463">
        <v>1009</v>
      </c>
      <c r="O1463" t="s">
        <v>19</v>
      </c>
      <c r="P1463" t="s">
        <v>19</v>
      </c>
      <c r="Q1463">
        <v>1000</v>
      </c>
      <c r="W1463">
        <v>0</v>
      </c>
      <c r="X1463">
        <v>-1396314973</v>
      </c>
      <c r="Y1463">
        <v>4.0000000000000003E-5</v>
      </c>
      <c r="AA1463">
        <v>4455.2</v>
      </c>
      <c r="AB1463">
        <v>0</v>
      </c>
      <c r="AC1463">
        <v>0</v>
      </c>
      <c r="AD1463">
        <v>0</v>
      </c>
      <c r="AE1463">
        <v>4455.2</v>
      </c>
      <c r="AF1463">
        <v>0</v>
      </c>
      <c r="AG1463">
        <v>0</v>
      </c>
      <c r="AH1463">
        <v>0</v>
      </c>
      <c r="AI1463">
        <v>1</v>
      </c>
      <c r="AJ1463">
        <v>1</v>
      </c>
      <c r="AK1463">
        <v>1</v>
      </c>
      <c r="AL1463">
        <v>1</v>
      </c>
      <c r="AN1463">
        <v>0</v>
      </c>
      <c r="AO1463">
        <v>1</v>
      </c>
      <c r="AP1463">
        <v>0</v>
      </c>
      <c r="AQ1463">
        <v>0</v>
      </c>
      <c r="AR1463">
        <v>0</v>
      </c>
      <c r="AS1463" t="s">
        <v>3</v>
      </c>
      <c r="AT1463">
        <v>4.0000000000000003E-5</v>
      </c>
      <c r="AU1463" t="s">
        <v>3</v>
      </c>
      <c r="AV1463">
        <v>0</v>
      </c>
      <c r="AW1463">
        <v>2</v>
      </c>
      <c r="AX1463">
        <v>47641044</v>
      </c>
      <c r="AY1463">
        <v>1</v>
      </c>
      <c r="AZ1463">
        <v>0</v>
      </c>
      <c r="BA1463">
        <v>1449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CX1463">
        <f>Y1463*Source!I627</f>
        <v>9.4080000000000004E-6</v>
      </c>
      <c r="CY1463">
        <f t="shared" si="311"/>
        <v>4455.2</v>
      </c>
      <c r="CZ1463">
        <f t="shared" si="312"/>
        <v>4455.2</v>
      </c>
      <c r="DA1463">
        <f t="shared" si="313"/>
        <v>1</v>
      </c>
      <c r="DB1463">
        <f t="shared" si="314"/>
        <v>0.18</v>
      </c>
      <c r="DC1463">
        <f t="shared" si="315"/>
        <v>0</v>
      </c>
    </row>
    <row r="1464" spans="1:107" x14ac:dyDescent="0.2">
      <c r="A1464">
        <f>ROW(Source!A627)</f>
        <v>627</v>
      </c>
      <c r="B1464">
        <v>47641669</v>
      </c>
      <c r="C1464">
        <v>47641003</v>
      </c>
      <c r="D1464">
        <v>36826258</v>
      </c>
      <c r="E1464">
        <v>1</v>
      </c>
      <c r="F1464">
        <v>1</v>
      </c>
      <c r="G1464">
        <v>1</v>
      </c>
      <c r="H1464">
        <v>3</v>
      </c>
      <c r="I1464" t="s">
        <v>397</v>
      </c>
      <c r="J1464" t="s">
        <v>400</v>
      </c>
      <c r="K1464" t="s">
        <v>477</v>
      </c>
      <c r="L1464">
        <v>1327</v>
      </c>
      <c r="N1464">
        <v>1005</v>
      </c>
      <c r="O1464" t="s">
        <v>399</v>
      </c>
      <c r="P1464" t="s">
        <v>399</v>
      </c>
      <c r="Q1464">
        <v>1</v>
      </c>
      <c r="W1464">
        <v>0</v>
      </c>
      <c r="X1464">
        <v>1854162943</v>
      </c>
      <c r="Y1464">
        <v>102</v>
      </c>
      <c r="AA1464">
        <v>44.59</v>
      </c>
      <c r="AB1464">
        <v>0</v>
      </c>
      <c r="AC1464">
        <v>0</v>
      </c>
      <c r="AD1464">
        <v>0</v>
      </c>
      <c r="AE1464">
        <v>44.59</v>
      </c>
      <c r="AF1464">
        <v>0</v>
      </c>
      <c r="AG1464">
        <v>0</v>
      </c>
      <c r="AH1464">
        <v>0</v>
      </c>
      <c r="AI1464">
        <v>1</v>
      </c>
      <c r="AJ1464">
        <v>1</v>
      </c>
      <c r="AK1464">
        <v>1</v>
      </c>
      <c r="AL1464">
        <v>1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 t="s">
        <v>3</v>
      </c>
      <c r="AT1464">
        <v>102</v>
      </c>
      <c r="AU1464" t="s">
        <v>3</v>
      </c>
      <c r="AV1464">
        <v>0</v>
      </c>
      <c r="AW1464">
        <v>1</v>
      </c>
      <c r="AX1464">
        <v>-1</v>
      </c>
      <c r="AY1464">
        <v>0</v>
      </c>
      <c r="AZ1464">
        <v>0</v>
      </c>
      <c r="BA1464" t="s">
        <v>3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CX1464">
        <f>Y1464*Source!I627</f>
        <v>23.990399999999998</v>
      </c>
      <c r="CY1464">
        <f t="shared" si="311"/>
        <v>44.59</v>
      </c>
      <c r="CZ1464">
        <f t="shared" si="312"/>
        <v>44.59</v>
      </c>
      <c r="DA1464">
        <f t="shared" si="313"/>
        <v>1</v>
      </c>
      <c r="DB1464">
        <f t="shared" si="314"/>
        <v>4548.18</v>
      </c>
      <c r="DC1464">
        <f t="shared" si="315"/>
        <v>0</v>
      </c>
    </row>
    <row r="1465" spans="1:107" x14ac:dyDescent="0.2">
      <c r="A1465">
        <f>ROW(Source!A627)</f>
        <v>627</v>
      </c>
      <c r="B1465">
        <v>47641669</v>
      </c>
      <c r="C1465">
        <v>47641003</v>
      </c>
      <c r="D1465">
        <v>36826406</v>
      </c>
      <c r="E1465">
        <v>1</v>
      </c>
      <c r="F1465">
        <v>1</v>
      </c>
      <c r="G1465">
        <v>1</v>
      </c>
      <c r="H1465">
        <v>3</v>
      </c>
      <c r="I1465" t="s">
        <v>814</v>
      </c>
      <c r="J1465" t="s">
        <v>815</v>
      </c>
      <c r="K1465" t="s">
        <v>816</v>
      </c>
      <c r="L1465">
        <v>1348</v>
      </c>
      <c r="N1465">
        <v>1009</v>
      </c>
      <c r="O1465" t="s">
        <v>19</v>
      </c>
      <c r="P1465" t="s">
        <v>19</v>
      </c>
      <c r="Q1465">
        <v>1000</v>
      </c>
      <c r="W1465">
        <v>0</v>
      </c>
      <c r="X1465">
        <v>900832145</v>
      </c>
      <c r="Y1465">
        <v>2.97E-3</v>
      </c>
      <c r="AA1465">
        <v>4920</v>
      </c>
      <c r="AB1465">
        <v>0</v>
      </c>
      <c r="AC1465">
        <v>0</v>
      </c>
      <c r="AD1465">
        <v>0</v>
      </c>
      <c r="AE1465">
        <v>4920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1</v>
      </c>
      <c r="AL1465">
        <v>1</v>
      </c>
      <c r="AN1465">
        <v>0</v>
      </c>
      <c r="AO1465">
        <v>1</v>
      </c>
      <c r="AP1465">
        <v>0</v>
      </c>
      <c r="AQ1465">
        <v>0</v>
      </c>
      <c r="AR1465">
        <v>0</v>
      </c>
      <c r="AS1465" t="s">
        <v>3</v>
      </c>
      <c r="AT1465">
        <v>2.97E-3</v>
      </c>
      <c r="AU1465" t="s">
        <v>3</v>
      </c>
      <c r="AV1465">
        <v>0</v>
      </c>
      <c r="AW1465">
        <v>2</v>
      </c>
      <c r="AX1465">
        <v>47641046</v>
      </c>
      <c r="AY1465">
        <v>1</v>
      </c>
      <c r="AZ1465">
        <v>0</v>
      </c>
      <c r="BA1465">
        <v>1451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CX1465">
        <f>Y1465*Source!I627</f>
        <v>6.9854399999999994E-4</v>
      </c>
      <c r="CY1465">
        <f t="shared" si="311"/>
        <v>4920</v>
      </c>
      <c r="CZ1465">
        <f t="shared" si="312"/>
        <v>4920</v>
      </c>
      <c r="DA1465">
        <f t="shared" si="313"/>
        <v>1</v>
      </c>
      <c r="DB1465">
        <f t="shared" si="314"/>
        <v>14.61</v>
      </c>
      <c r="DC1465">
        <f t="shared" si="315"/>
        <v>0</v>
      </c>
    </row>
    <row r="1466" spans="1:107" x14ac:dyDescent="0.2">
      <c r="A1466">
        <f>ROW(Source!A627)</f>
        <v>627</v>
      </c>
      <c r="B1466">
        <v>47641669</v>
      </c>
      <c r="C1466">
        <v>47641003</v>
      </c>
      <c r="D1466">
        <v>36830313</v>
      </c>
      <c r="E1466">
        <v>1</v>
      </c>
      <c r="F1466">
        <v>1</v>
      </c>
      <c r="G1466">
        <v>1</v>
      </c>
      <c r="H1466">
        <v>3</v>
      </c>
      <c r="I1466" t="s">
        <v>1014</v>
      </c>
      <c r="J1466" t="s">
        <v>1015</v>
      </c>
      <c r="K1466" t="s">
        <v>1016</v>
      </c>
      <c r="L1466">
        <v>1339</v>
      </c>
      <c r="N1466">
        <v>1007</v>
      </c>
      <c r="O1466" t="s">
        <v>50</v>
      </c>
      <c r="P1466" t="s">
        <v>50</v>
      </c>
      <c r="Q1466">
        <v>1</v>
      </c>
      <c r="W1466">
        <v>0</v>
      </c>
      <c r="X1466">
        <v>1283004816</v>
      </c>
      <c r="Y1466">
        <v>1.2999999999999999E-3</v>
      </c>
      <c r="AA1466">
        <v>1700</v>
      </c>
      <c r="AB1466">
        <v>0</v>
      </c>
      <c r="AC1466">
        <v>0</v>
      </c>
      <c r="AD1466">
        <v>0</v>
      </c>
      <c r="AE1466">
        <v>1700</v>
      </c>
      <c r="AF1466">
        <v>0</v>
      </c>
      <c r="AG1466">
        <v>0</v>
      </c>
      <c r="AH1466">
        <v>0</v>
      </c>
      <c r="AI1466">
        <v>1</v>
      </c>
      <c r="AJ1466">
        <v>1</v>
      </c>
      <c r="AK1466">
        <v>1</v>
      </c>
      <c r="AL1466">
        <v>1</v>
      </c>
      <c r="AN1466">
        <v>0</v>
      </c>
      <c r="AO1466">
        <v>1</v>
      </c>
      <c r="AP1466">
        <v>0</v>
      </c>
      <c r="AQ1466">
        <v>0</v>
      </c>
      <c r="AR1466">
        <v>0</v>
      </c>
      <c r="AS1466" t="s">
        <v>3</v>
      </c>
      <c r="AT1466">
        <v>1.2999999999999999E-3</v>
      </c>
      <c r="AU1466" t="s">
        <v>3</v>
      </c>
      <c r="AV1466">
        <v>0</v>
      </c>
      <c r="AW1466">
        <v>2</v>
      </c>
      <c r="AX1466">
        <v>47641047</v>
      </c>
      <c r="AY1466">
        <v>1</v>
      </c>
      <c r="AZ1466">
        <v>0</v>
      </c>
      <c r="BA1466">
        <v>1452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CX1466">
        <f>Y1466*Source!I627</f>
        <v>3.0575999999999997E-4</v>
      </c>
      <c r="CY1466">
        <f t="shared" si="311"/>
        <v>1700</v>
      </c>
      <c r="CZ1466">
        <f t="shared" si="312"/>
        <v>1700</v>
      </c>
      <c r="DA1466">
        <f t="shared" si="313"/>
        <v>1</v>
      </c>
      <c r="DB1466">
        <f t="shared" si="314"/>
        <v>2.21</v>
      </c>
      <c r="DC1466">
        <f t="shared" si="315"/>
        <v>0</v>
      </c>
    </row>
    <row r="1467" spans="1:107" x14ac:dyDescent="0.2">
      <c r="A1467">
        <f>ROW(Source!A627)</f>
        <v>627</v>
      </c>
      <c r="B1467">
        <v>47641669</v>
      </c>
      <c r="C1467">
        <v>47641003</v>
      </c>
      <c r="D1467">
        <v>36837948</v>
      </c>
      <c r="E1467">
        <v>1</v>
      </c>
      <c r="F1467">
        <v>1</v>
      </c>
      <c r="G1467">
        <v>1</v>
      </c>
      <c r="H1467">
        <v>3</v>
      </c>
      <c r="I1467" t="s">
        <v>817</v>
      </c>
      <c r="J1467" t="s">
        <v>818</v>
      </c>
      <c r="K1467" t="s">
        <v>819</v>
      </c>
      <c r="L1467">
        <v>1348</v>
      </c>
      <c r="N1467">
        <v>1009</v>
      </c>
      <c r="O1467" t="s">
        <v>19</v>
      </c>
      <c r="P1467" t="s">
        <v>19</v>
      </c>
      <c r="Q1467">
        <v>1000</v>
      </c>
      <c r="W1467">
        <v>0</v>
      </c>
      <c r="X1467">
        <v>-1655298345</v>
      </c>
      <c r="Y1467">
        <v>4.6999999999999999E-4</v>
      </c>
      <c r="AA1467">
        <v>15620</v>
      </c>
      <c r="AB1467">
        <v>0</v>
      </c>
      <c r="AC1467">
        <v>0</v>
      </c>
      <c r="AD1467">
        <v>0</v>
      </c>
      <c r="AE1467">
        <v>15620</v>
      </c>
      <c r="AF1467">
        <v>0</v>
      </c>
      <c r="AG1467">
        <v>0</v>
      </c>
      <c r="AH1467">
        <v>0</v>
      </c>
      <c r="AI1467">
        <v>1</v>
      </c>
      <c r="AJ1467">
        <v>1</v>
      </c>
      <c r="AK1467">
        <v>1</v>
      </c>
      <c r="AL1467">
        <v>1</v>
      </c>
      <c r="AN1467">
        <v>0</v>
      </c>
      <c r="AO1467">
        <v>1</v>
      </c>
      <c r="AP1467">
        <v>0</v>
      </c>
      <c r="AQ1467">
        <v>0</v>
      </c>
      <c r="AR1467">
        <v>0</v>
      </c>
      <c r="AS1467" t="s">
        <v>3</v>
      </c>
      <c r="AT1467">
        <v>4.6999999999999999E-4</v>
      </c>
      <c r="AU1467" t="s">
        <v>3</v>
      </c>
      <c r="AV1467">
        <v>0</v>
      </c>
      <c r="AW1467">
        <v>2</v>
      </c>
      <c r="AX1467">
        <v>47641048</v>
      </c>
      <c r="AY1467">
        <v>1</v>
      </c>
      <c r="AZ1467">
        <v>0</v>
      </c>
      <c r="BA1467">
        <v>1453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CX1467">
        <f>Y1467*Source!I627</f>
        <v>1.1054399999999999E-4</v>
      </c>
      <c r="CY1467">
        <f t="shared" si="311"/>
        <v>15620</v>
      </c>
      <c r="CZ1467">
        <f t="shared" si="312"/>
        <v>15620</v>
      </c>
      <c r="DA1467">
        <f t="shared" si="313"/>
        <v>1</v>
      </c>
      <c r="DB1467">
        <f t="shared" si="314"/>
        <v>7.34</v>
      </c>
      <c r="DC1467">
        <f t="shared" si="315"/>
        <v>0</v>
      </c>
    </row>
    <row r="1468" spans="1:107" x14ac:dyDescent="0.2">
      <c r="A1468">
        <f>ROW(Source!A627)</f>
        <v>627</v>
      </c>
      <c r="B1468">
        <v>47641669</v>
      </c>
      <c r="C1468">
        <v>47641003</v>
      </c>
      <c r="D1468">
        <v>36839146</v>
      </c>
      <c r="E1468">
        <v>1</v>
      </c>
      <c r="F1468">
        <v>1</v>
      </c>
      <c r="G1468">
        <v>1</v>
      </c>
      <c r="H1468">
        <v>3</v>
      </c>
      <c r="I1468" t="s">
        <v>820</v>
      </c>
      <c r="J1468" t="s">
        <v>821</v>
      </c>
      <c r="K1468" t="s">
        <v>822</v>
      </c>
      <c r="L1468">
        <v>1348</v>
      </c>
      <c r="N1468">
        <v>1009</v>
      </c>
      <c r="O1468" t="s">
        <v>19</v>
      </c>
      <c r="P1468" t="s">
        <v>19</v>
      </c>
      <c r="Q1468">
        <v>1000</v>
      </c>
      <c r="W1468">
        <v>0</v>
      </c>
      <c r="X1468">
        <v>-639604785</v>
      </c>
      <c r="Y1468">
        <v>9.0000000000000006E-5</v>
      </c>
      <c r="AA1468">
        <v>9420</v>
      </c>
      <c r="AB1468">
        <v>0</v>
      </c>
      <c r="AC1468">
        <v>0</v>
      </c>
      <c r="AD1468">
        <v>0</v>
      </c>
      <c r="AE1468">
        <v>9420</v>
      </c>
      <c r="AF1468">
        <v>0</v>
      </c>
      <c r="AG1468">
        <v>0</v>
      </c>
      <c r="AH1468">
        <v>0</v>
      </c>
      <c r="AI1468">
        <v>1</v>
      </c>
      <c r="AJ1468">
        <v>1</v>
      </c>
      <c r="AK1468">
        <v>1</v>
      </c>
      <c r="AL1468">
        <v>1</v>
      </c>
      <c r="AN1468">
        <v>0</v>
      </c>
      <c r="AO1468">
        <v>1</v>
      </c>
      <c r="AP1468">
        <v>0</v>
      </c>
      <c r="AQ1468">
        <v>0</v>
      </c>
      <c r="AR1468">
        <v>0</v>
      </c>
      <c r="AS1468" t="s">
        <v>3</v>
      </c>
      <c r="AT1468">
        <v>9.0000000000000006E-5</v>
      </c>
      <c r="AU1468" t="s">
        <v>3</v>
      </c>
      <c r="AV1468">
        <v>0</v>
      </c>
      <c r="AW1468">
        <v>2</v>
      </c>
      <c r="AX1468">
        <v>47641049</v>
      </c>
      <c r="AY1468">
        <v>1</v>
      </c>
      <c r="AZ1468">
        <v>0</v>
      </c>
      <c r="BA1468">
        <v>1454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CX1468">
        <f>Y1468*Source!I627</f>
        <v>2.1168000000000001E-5</v>
      </c>
      <c r="CY1468">
        <f t="shared" si="311"/>
        <v>9420</v>
      </c>
      <c r="CZ1468">
        <f t="shared" si="312"/>
        <v>9420</v>
      </c>
      <c r="DA1468">
        <f t="shared" si="313"/>
        <v>1</v>
      </c>
      <c r="DB1468">
        <f t="shared" si="314"/>
        <v>0.85</v>
      </c>
      <c r="DC1468">
        <f t="shared" si="315"/>
        <v>0</v>
      </c>
    </row>
    <row r="1469" spans="1:107" x14ac:dyDescent="0.2">
      <c r="A1469">
        <f>ROW(Source!A632)</f>
        <v>632</v>
      </c>
      <c r="B1469">
        <v>47636896</v>
      </c>
      <c r="C1469">
        <v>47641052</v>
      </c>
      <c r="D1469">
        <v>37070164</v>
      </c>
      <c r="E1469">
        <v>1</v>
      </c>
      <c r="F1469">
        <v>1</v>
      </c>
      <c r="G1469">
        <v>1</v>
      </c>
      <c r="H1469">
        <v>1</v>
      </c>
      <c r="I1469" t="s">
        <v>1025</v>
      </c>
      <c r="J1469" t="s">
        <v>3</v>
      </c>
      <c r="K1469" t="s">
        <v>1026</v>
      </c>
      <c r="L1469">
        <v>1191</v>
      </c>
      <c r="N1469">
        <v>1013</v>
      </c>
      <c r="O1469" t="s">
        <v>770</v>
      </c>
      <c r="P1469" t="s">
        <v>770</v>
      </c>
      <c r="Q1469">
        <v>1</v>
      </c>
      <c r="W1469">
        <v>0</v>
      </c>
      <c r="X1469">
        <v>-598469600</v>
      </c>
      <c r="Y1469">
        <v>16.927999999999997</v>
      </c>
      <c r="AA1469">
        <v>0</v>
      </c>
      <c r="AB1469">
        <v>0</v>
      </c>
      <c r="AC1469">
        <v>0</v>
      </c>
      <c r="AD1469">
        <v>9.2899999999999991</v>
      </c>
      <c r="AE1469">
        <v>0</v>
      </c>
      <c r="AF1469">
        <v>0</v>
      </c>
      <c r="AG1469">
        <v>0</v>
      </c>
      <c r="AH1469">
        <v>9.2899999999999991</v>
      </c>
      <c r="AI1469">
        <v>1</v>
      </c>
      <c r="AJ1469">
        <v>1</v>
      </c>
      <c r="AK1469">
        <v>1</v>
      </c>
      <c r="AL1469">
        <v>1</v>
      </c>
      <c r="AN1469">
        <v>0</v>
      </c>
      <c r="AO1469">
        <v>1</v>
      </c>
      <c r="AP1469">
        <v>1</v>
      </c>
      <c r="AQ1469">
        <v>0</v>
      </c>
      <c r="AR1469">
        <v>0</v>
      </c>
      <c r="AS1469" t="s">
        <v>3</v>
      </c>
      <c r="AT1469">
        <v>12.8</v>
      </c>
      <c r="AU1469" t="s">
        <v>196</v>
      </c>
      <c r="AV1469">
        <v>1</v>
      </c>
      <c r="AW1469">
        <v>2</v>
      </c>
      <c r="AX1469">
        <v>47641058</v>
      </c>
      <c r="AY1469">
        <v>1</v>
      </c>
      <c r="AZ1469">
        <v>0</v>
      </c>
      <c r="BA1469">
        <v>1455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CX1469">
        <f>Y1469*Source!I632</f>
        <v>2.0313599999999994</v>
      </c>
      <c r="CY1469">
        <f>AD1469</f>
        <v>9.2899999999999991</v>
      </c>
      <c r="CZ1469">
        <f>AH1469</f>
        <v>9.2899999999999991</v>
      </c>
      <c r="DA1469">
        <f>AL1469</f>
        <v>1</v>
      </c>
      <c r="DB1469">
        <f>ROUND(((ROUND(AT1469*CZ1469,2)*1.15)*1.15),6)</f>
        <v>157.258475</v>
      </c>
      <c r="DC1469">
        <f>ROUND(((ROUND(AT1469*AG1469,2)*1.15)*1.15),6)</f>
        <v>0</v>
      </c>
    </row>
    <row r="1470" spans="1:107" x14ac:dyDescent="0.2">
      <c r="A1470">
        <f>ROW(Source!A632)</f>
        <v>632</v>
      </c>
      <c r="B1470">
        <v>47636896</v>
      </c>
      <c r="C1470">
        <v>47641052</v>
      </c>
      <c r="D1470">
        <v>37064876</v>
      </c>
      <c r="E1470">
        <v>1</v>
      </c>
      <c r="F1470">
        <v>1</v>
      </c>
      <c r="G1470">
        <v>1</v>
      </c>
      <c r="H1470">
        <v>1</v>
      </c>
      <c r="I1470" t="s">
        <v>771</v>
      </c>
      <c r="J1470" t="s">
        <v>3</v>
      </c>
      <c r="K1470" t="s">
        <v>772</v>
      </c>
      <c r="L1470">
        <v>1191</v>
      </c>
      <c r="N1470">
        <v>1013</v>
      </c>
      <c r="O1470" t="s">
        <v>770</v>
      </c>
      <c r="P1470" t="s">
        <v>770</v>
      </c>
      <c r="Q1470">
        <v>1</v>
      </c>
      <c r="W1470">
        <v>0</v>
      </c>
      <c r="X1470">
        <v>-1417349443</v>
      </c>
      <c r="Y1470">
        <v>0.05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1</v>
      </c>
      <c r="AL1470">
        <v>1</v>
      </c>
      <c r="AN1470">
        <v>0</v>
      </c>
      <c r="AO1470">
        <v>1</v>
      </c>
      <c r="AP1470">
        <v>0</v>
      </c>
      <c r="AQ1470">
        <v>0</v>
      </c>
      <c r="AR1470">
        <v>0</v>
      </c>
      <c r="AS1470" t="s">
        <v>3</v>
      </c>
      <c r="AT1470">
        <v>0.05</v>
      </c>
      <c r="AU1470" t="s">
        <v>3</v>
      </c>
      <c r="AV1470">
        <v>2</v>
      </c>
      <c r="AW1470">
        <v>2</v>
      </c>
      <c r="AX1470">
        <v>47641059</v>
      </c>
      <c r="AY1470">
        <v>1</v>
      </c>
      <c r="AZ1470">
        <v>2048</v>
      </c>
      <c r="BA1470">
        <v>1456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CX1470">
        <f>Y1470*Source!I632</f>
        <v>6.0000000000000001E-3</v>
      </c>
      <c r="CY1470">
        <f>AD1470</f>
        <v>0</v>
      </c>
      <c r="CZ1470">
        <f>AH1470</f>
        <v>0</v>
      </c>
      <c r="DA1470">
        <f>AL1470</f>
        <v>1</v>
      </c>
      <c r="DB1470">
        <f>ROUND(ROUND(AT1470*CZ1470,2),6)</f>
        <v>0</v>
      </c>
      <c r="DC1470">
        <f>ROUND(ROUND(AT1470*AG1470,2),6)</f>
        <v>0</v>
      </c>
    </row>
    <row r="1471" spans="1:107" x14ac:dyDescent="0.2">
      <c r="A1471">
        <f>ROW(Source!A632)</f>
        <v>632</v>
      </c>
      <c r="B1471">
        <v>47636896</v>
      </c>
      <c r="C1471">
        <v>47641052</v>
      </c>
      <c r="D1471">
        <v>36883554</v>
      </c>
      <c r="E1471">
        <v>1</v>
      </c>
      <c r="F1471">
        <v>1</v>
      </c>
      <c r="G1471">
        <v>1</v>
      </c>
      <c r="H1471">
        <v>2</v>
      </c>
      <c r="I1471" t="s">
        <v>780</v>
      </c>
      <c r="J1471" t="s">
        <v>781</v>
      </c>
      <c r="K1471" t="s">
        <v>782</v>
      </c>
      <c r="L1471">
        <v>1368</v>
      </c>
      <c r="N1471">
        <v>1011</v>
      </c>
      <c r="O1471" t="s">
        <v>776</v>
      </c>
      <c r="P1471" t="s">
        <v>776</v>
      </c>
      <c r="Q1471">
        <v>1</v>
      </c>
      <c r="W1471">
        <v>0</v>
      </c>
      <c r="X1471">
        <v>1372534845</v>
      </c>
      <c r="Y1471">
        <v>7.1874999999999994E-2</v>
      </c>
      <c r="AA1471">
        <v>0</v>
      </c>
      <c r="AB1471">
        <v>65.709999999999994</v>
      </c>
      <c r="AC1471">
        <v>11.6</v>
      </c>
      <c r="AD1471">
        <v>0</v>
      </c>
      <c r="AE1471">
        <v>0</v>
      </c>
      <c r="AF1471">
        <v>65.709999999999994</v>
      </c>
      <c r="AG1471">
        <v>11.6</v>
      </c>
      <c r="AH1471">
        <v>0</v>
      </c>
      <c r="AI1471">
        <v>1</v>
      </c>
      <c r="AJ1471">
        <v>1</v>
      </c>
      <c r="AK1471">
        <v>1</v>
      </c>
      <c r="AL1471">
        <v>1</v>
      </c>
      <c r="AN1471">
        <v>0</v>
      </c>
      <c r="AO1471">
        <v>1</v>
      </c>
      <c r="AP1471">
        <v>1</v>
      </c>
      <c r="AQ1471">
        <v>0</v>
      </c>
      <c r="AR1471">
        <v>0</v>
      </c>
      <c r="AS1471" t="s">
        <v>3</v>
      </c>
      <c r="AT1471">
        <v>0.05</v>
      </c>
      <c r="AU1471" t="s">
        <v>348</v>
      </c>
      <c r="AV1471">
        <v>0</v>
      </c>
      <c r="AW1471">
        <v>2</v>
      </c>
      <c r="AX1471">
        <v>47641060</v>
      </c>
      <c r="AY1471">
        <v>1</v>
      </c>
      <c r="AZ1471">
        <v>0</v>
      </c>
      <c r="BA1471">
        <v>1457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CX1471">
        <f>Y1471*Source!I632</f>
        <v>8.624999999999999E-3</v>
      </c>
      <c r="CY1471">
        <f>AB1471</f>
        <v>65.709999999999994</v>
      </c>
      <c r="CZ1471">
        <f>AF1471</f>
        <v>65.709999999999994</v>
      </c>
      <c r="DA1471">
        <f>AJ1471</f>
        <v>1</v>
      </c>
      <c r="DB1471">
        <f>ROUND(((ROUND(AT1471*CZ1471,2)*1.15)*1.25),6)</f>
        <v>4.7293750000000001</v>
      </c>
      <c r="DC1471">
        <f>ROUND(((ROUND(AT1471*AG1471,2)*1.15)*1.25),6)</f>
        <v>0.83374999999999999</v>
      </c>
    </row>
    <row r="1472" spans="1:107" x14ac:dyDescent="0.2">
      <c r="A1472">
        <f>ROW(Source!A632)</f>
        <v>632</v>
      </c>
      <c r="B1472">
        <v>47636896</v>
      </c>
      <c r="C1472">
        <v>47641052</v>
      </c>
      <c r="D1472">
        <v>36804960</v>
      </c>
      <c r="E1472">
        <v>1</v>
      </c>
      <c r="F1472">
        <v>1</v>
      </c>
      <c r="G1472">
        <v>1</v>
      </c>
      <c r="H1472">
        <v>3</v>
      </c>
      <c r="I1472" t="s">
        <v>406</v>
      </c>
      <c r="J1472" t="s">
        <v>408</v>
      </c>
      <c r="K1472" t="s">
        <v>407</v>
      </c>
      <c r="L1472">
        <v>1348</v>
      </c>
      <c r="N1472">
        <v>1009</v>
      </c>
      <c r="O1472" t="s">
        <v>19</v>
      </c>
      <c r="P1472" t="s">
        <v>19</v>
      </c>
      <c r="Q1472">
        <v>1000</v>
      </c>
      <c r="W1472">
        <v>0</v>
      </c>
      <c r="X1472">
        <v>1885511416</v>
      </c>
      <c r="Y1472">
        <v>7.5000000000000002E-4</v>
      </c>
      <c r="AA1472">
        <v>16709.810000000001</v>
      </c>
      <c r="AB1472">
        <v>0</v>
      </c>
      <c r="AC1472">
        <v>0</v>
      </c>
      <c r="AD1472">
        <v>0</v>
      </c>
      <c r="AE1472">
        <v>16709.810000000001</v>
      </c>
      <c r="AF1472">
        <v>0</v>
      </c>
      <c r="AG1472">
        <v>0</v>
      </c>
      <c r="AH1472">
        <v>0</v>
      </c>
      <c r="AI1472">
        <v>1</v>
      </c>
      <c r="AJ1472">
        <v>1</v>
      </c>
      <c r="AK1472">
        <v>1</v>
      </c>
      <c r="AL1472">
        <v>1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 t="s">
        <v>3</v>
      </c>
      <c r="AT1472">
        <v>7.5000000000000002E-4</v>
      </c>
      <c r="AU1472" t="s">
        <v>3</v>
      </c>
      <c r="AV1472">
        <v>0</v>
      </c>
      <c r="AW1472">
        <v>1</v>
      </c>
      <c r="AX1472">
        <v>-1</v>
      </c>
      <c r="AY1472">
        <v>0</v>
      </c>
      <c r="AZ1472">
        <v>0</v>
      </c>
      <c r="BA1472" t="s">
        <v>3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CX1472">
        <f>Y1472*Source!I632</f>
        <v>8.9999999999999992E-5</v>
      </c>
      <c r="CY1472">
        <f>AA1472</f>
        <v>16709.810000000001</v>
      </c>
      <c r="CZ1472">
        <f>AE1472</f>
        <v>16709.810000000001</v>
      </c>
      <c r="DA1472">
        <f>AI1472</f>
        <v>1</v>
      </c>
      <c r="DB1472">
        <f>ROUND(ROUND(AT1472*CZ1472,2),6)</f>
        <v>12.53</v>
      </c>
      <c r="DC1472">
        <f>ROUND(ROUND(AT1472*AG1472,2),6)</f>
        <v>0</v>
      </c>
    </row>
    <row r="1473" spans="1:107" x14ac:dyDescent="0.2">
      <c r="A1473">
        <f>ROW(Source!A632)</f>
        <v>632</v>
      </c>
      <c r="B1473">
        <v>47636896</v>
      </c>
      <c r="C1473">
        <v>47641052</v>
      </c>
      <c r="D1473">
        <v>36823296</v>
      </c>
      <c r="E1473">
        <v>1</v>
      </c>
      <c r="F1473">
        <v>1</v>
      </c>
      <c r="G1473">
        <v>1</v>
      </c>
      <c r="H1473">
        <v>3</v>
      </c>
      <c r="I1473" t="s">
        <v>410</v>
      </c>
      <c r="J1473" t="s">
        <v>412</v>
      </c>
      <c r="K1473" t="s">
        <v>411</v>
      </c>
      <c r="L1473">
        <v>1348</v>
      </c>
      <c r="N1473">
        <v>1009</v>
      </c>
      <c r="O1473" t="s">
        <v>19</v>
      </c>
      <c r="P1473" t="s">
        <v>19</v>
      </c>
      <c r="Q1473">
        <v>1000</v>
      </c>
      <c r="W1473">
        <v>0</v>
      </c>
      <c r="X1473">
        <v>-811576021</v>
      </c>
      <c r="Y1473">
        <v>0.04</v>
      </c>
      <c r="AA1473">
        <v>6820</v>
      </c>
      <c r="AB1473">
        <v>0</v>
      </c>
      <c r="AC1473">
        <v>0</v>
      </c>
      <c r="AD1473">
        <v>0</v>
      </c>
      <c r="AE1473">
        <v>6820</v>
      </c>
      <c r="AF1473">
        <v>0</v>
      </c>
      <c r="AG1473">
        <v>0</v>
      </c>
      <c r="AH1473">
        <v>0</v>
      </c>
      <c r="AI1473">
        <v>1</v>
      </c>
      <c r="AJ1473">
        <v>1</v>
      </c>
      <c r="AK1473">
        <v>1</v>
      </c>
      <c r="AL1473">
        <v>1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 t="s">
        <v>3</v>
      </c>
      <c r="AT1473">
        <v>0.04</v>
      </c>
      <c r="AU1473" t="s">
        <v>3</v>
      </c>
      <c r="AV1473">
        <v>0</v>
      </c>
      <c r="AW1473">
        <v>1</v>
      </c>
      <c r="AX1473">
        <v>-1</v>
      </c>
      <c r="AY1473">
        <v>0</v>
      </c>
      <c r="AZ1473">
        <v>0</v>
      </c>
      <c r="BA1473" t="s">
        <v>3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CX1473">
        <f>Y1473*Source!I632</f>
        <v>4.7999999999999996E-3</v>
      </c>
      <c r="CY1473">
        <f>AA1473</f>
        <v>6820</v>
      </c>
      <c r="CZ1473">
        <f>AE1473</f>
        <v>6820</v>
      </c>
      <c r="DA1473">
        <f>AI1473</f>
        <v>1</v>
      </c>
      <c r="DB1473">
        <f>ROUND(ROUND(AT1473*CZ1473,2),6)</f>
        <v>272.8</v>
      </c>
      <c r="DC1473">
        <f>ROUND(ROUND(AT1473*AG1473,2),6)</f>
        <v>0</v>
      </c>
    </row>
    <row r="1474" spans="1:107" x14ac:dyDescent="0.2">
      <c r="A1474">
        <f>ROW(Source!A633)</f>
        <v>633</v>
      </c>
      <c r="B1474">
        <v>47641669</v>
      </c>
      <c r="C1474">
        <v>47641052</v>
      </c>
      <c r="D1474">
        <v>37070164</v>
      </c>
      <c r="E1474">
        <v>1</v>
      </c>
      <c r="F1474">
        <v>1</v>
      </c>
      <c r="G1474">
        <v>1</v>
      </c>
      <c r="H1474">
        <v>1</v>
      </c>
      <c r="I1474" t="s">
        <v>1025</v>
      </c>
      <c r="J1474" t="s">
        <v>3</v>
      </c>
      <c r="K1474" t="s">
        <v>1026</v>
      </c>
      <c r="L1474">
        <v>1191</v>
      </c>
      <c r="N1474">
        <v>1013</v>
      </c>
      <c r="O1474" t="s">
        <v>770</v>
      </c>
      <c r="P1474" t="s">
        <v>770</v>
      </c>
      <c r="Q1474">
        <v>1</v>
      </c>
      <c r="W1474">
        <v>0</v>
      </c>
      <c r="X1474">
        <v>-598469600</v>
      </c>
      <c r="Y1474">
        <v>16.927999999999997</v>
      </c>
      <c r="AA1474">
        <v>0</v>
      </c>
      <c r="AB1474">
        <v>0</v>
      </c>
      <c r="AC1474">
        <v>0</v>
      </c>
      <c r="AD1474">
        <v>9.2899999999999991</v>
      </c>
      <c r="AE1474">
        <v>0</v>
      </c>
      <c r="AF1474">
        <v>0</v>
      </c>
      <c r="AG1474">
        <v>0</v>
      </c>
      <c r="AH1474">
        <v>9.2899999999999991</v>
      </c>
      <c r="AI1474">
        <v>1</v>
      </c>
      <c r="AJ1474">
        <v>1</v>
      </c>
      <c r="AK1474">
        <v>1</v>
      </c>
      <c r="AL1474">
        <v>1</v>
      </c>
      <c r="AN1474">
        <v>0</v>
      </c>
      <c r="AO1474">
        <v>1</v>
      </c>
      <c r="AP1474">
        <v>1</v>
      </c>
      <c r="AQ1474">
        <v>0</v>
      </c>
      <c r="AR1474">
        <v>0</v>
      </c>
      <c r="AS1474" t="s">
        <v>3</v>
      </c>
      <c r="AT1474">
        <v>12.8</v>
      </c>
      <c r="AU1474" t="s">
        <v>196</v>
      </c>
      <c r="AV1474">
        <v>1</v>
      </c>
      <c r="AW1474">
        <v>2</v>
      </c>
      <c r="AX1474">
        <v>47641058</v>
      </c>
      <c r="AY1474">
        <v>1</v>
      </c>
      <c r="AZ1474">
        <v>0</v>
      </c>
      <c r="BA1474">
        <v>1461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CX1474">
        <f>Y1474*Source!I633</f>
        <v>2.0313599999999994</v>
      </c>
      <c r="CY1474">
        <f>AD1474</f>
        <v>9.2899999999999991</v>
      </c>
      <c r="CZ1474">
        <f>AH1474</f>
        <v>9.2899999999999991</v>
      </c>
      <c r="DA1474">
        <f>AL1474</f>
        <v>1</v>
      </c>
      <c r="DB1474">
        <f>ROUND(((ROUND(AT1474*CZ1474,2)*1.15)*1.15),6)</f>
        <v>157.258475</v>
      </c>
      <c r="DC1474">
        <f>ROUND(((ROUND(AT1474*AG1474,2)*1.15)*1.15),6)</f>
        <v>0</v>
      </c>
    </row>
    <row r="1475" spans="1:107" x14ac:dyDescent="0.2">
      <c r="A1475">
        <f>ROW(Source!A633)</f>
        <v>633</v>
      </c>
      <c r="B1475">
        <v>47641669</v>
      </c>
      <c r="C1475">
        <v>47641052</v>
      </c>
      <c r="D1475">
        <v>37064876</v>
      </c>
      <c r="E1475">
        <v>1</v>
      </c>
      <c r="F1475">
        <v>1</v>
      </c>
      <c r="G1475">
        <v>1</v>
      </c>
      <c r="H1475">
        <v>1</v>
      </c>
      <c r="I1475" t="s">
        <v>771</v>
      </c>
      <c r="J1475" t="s">
        <v>3</v>
      </c>
      <c r="K1475" t="s">
        <v>772</v>
      </c>
      <c r="L1475">
        <v>1191</v>
      </c>
      <c r="N1475">
        <v>1013</v>
      </c>
      <c r="O1475" t="s">
        <v>770</v>
      </c>
      <c r="P1475" t="s">
        <v>770</v>
      </c>
      <c r="Q1475">
        <v>1</v>
      </c>
      <c r="W1475">
        <v>0</v>
      </c>
      <c r="X1475">
        <v>-1417349443</v>
      </c>
      <c r="Y1475">
        <v>0.05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1</v>
      </c>
      <c r="AJ1475">
        <v>1</v>
      </c>
      <c r="AK1475">
        <v>1</v>
      </c>
      <c r="AL1475">
        <v>1</v>
      </c>
      <c r="AN1475">
        <v>0</v>
      </c>
      <c r="AO1475">
        <v>1</v>
      </c>
      <c r="AP1475">
        <v>0</v>
      </c>
      <c r="AQ1475">
        <v>0</v>
      </c>
      <c r="AR1475">
        <v>0</v>
      </c>
      <c r="AS1475" t="s">
        <v>3</v>
      </c>
      <c r="AT1475">
        <v>0.05</v>
      </c>
      <c r="AU1475" t="s">
        <v>3</v>
      </c>
      <c r="AV1475">
        <v>2</v>
      </c>
      <c r="AW1475">
        <v>2</v>
      </c>
      <c r="AX1475">
        <v>47641059</v>
      </c>
      <c r="AY1475">
        <v>1</v>
      </c>
      <c r="AZ1475">
        <v>2048</v>
      </c>
      <c r="BA1475">
        <v>1462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CX1475">
        <f>Y1475*Source!I633</f>
        <v>6.0000000000000001E-3</v>
      </c>
      <c r="CY1475">
        <f>AD1475</f>
        <v>0</v>
      </c>
      <c r="CZ1475">
        <f>AH1475</f>
        <v>0</v>
      </c>
      <c r="DA1475">
        <f>AL1475</f>
        <v>1</v>
      </c>
      <c r="DB1475">
        <f>ROUND(ROUND(AT1475*CZ1475,2),6)</f>
        <v>0</v>
      </c>
      <c r="DC1475">
        <f>ROUND(ROUND(AT1475*AG1475,2),6)</f>
        <v>0</v>
      </c>
    </row>
    <row r="1476" spans="1:107" x14ac:dyDescent="0.2">
      <c r="A1476">
        <f>ROW(Source!A633)</f>
        <v>633</v>
      </c>
      <c r="B1476">
        <v>47641669</v>
      </c>
      <c r="C1476">
        <v>47641052</v>
      </c>
      <c r="D1476">
        <v>36883554</v>
      </c>
      <c r="E1476">
        <v>1</v>
      </c>
      <c r="F1476">
        <v>1</v>
      </c>
      <c r="G1476">
        <v>1</v>
      </c>
      <c r="H1476">
        <v>2</v>
      </c>
      <c r="I1476" t="s">
        <v>780</v>
      </c>
      <c r="J1476" t="s">
        <v>781</v>
      </c>
      <c r="K1476" t="s">
        <v>782</v>
      </c>
      <c r="L1476">
        <v>1368</v>
      </c>
      <c r="N1476">
        <v>1011</v>
      </c>
      <c r="O1476" t="s">
        <v>776</v>
      </c>
      <c r="P1476" t="s">
        <v>776</v>
      </c>
      <c r="Q1476">
        <v>1</v>
      </c>
      <c r="W1476">
        <v>0</v>
      </c>
      <c r="X1476">
        <v>1372534845</v>
      </c>
      <c r="Y1476">
        <v>7.1874999999999994E-2</v>
      </c>
      <c r="AA1476">
        <v>0</v>
      </c>
      <c r="AB1476">
        <v>65.709999999999994</v>
      </c>
      <c r="AC1476">
        <v>11.6</v>
      </c>
      <c r="AD1476">
        <v>0</v>
      </c>
      <c r="AE1476">
        <v>0</v>
      </c>
      <c r="AF1476">
        <v>65.709999999999994</v>
      </c>
      <c r="AG1476">
        <v>11.6</v>
      </c>
      <c r="AH1476">
        <v>0</v>
      </c>
      <c r="AI1476">
        <v>1</v>
      </c>
      <c r="AJ1476">
        <v>1</v>
      </c>
      <c r="AK1476">
        <v>1</v>
      </c>
      <c r="AL1476">
        <v>1</v>
      </c>
      <c r="AN1476">
        <v>0</v>
      </c>
      <c r="AO1476">
        <v>1</v>
      </c>
      <c r="AP1476">
        <v>1</v>
      </c>
      <c r="AQ1476">
        <v>0</v>
      </c>
      <c r="AR1476">
        <v>0</v>
      </c>
      <c r="AS1476" t="s">
        <v>3</v>
      </c>
      <c r="AT1476">
        <v>0.05</v>
      </c>
      <c r="AU1476" t="s">
        <v>348</v>
      </c>
      <c r="AV1476">
        <v>0</v>
      </c>
      <c r="AW1476">
        <v>2</v>
      </c>
      <c r="AX1476">
        <v>47641060</v>
      </c>
      <c r="AY1476">
        <v>1</v>
      </c>
      <c r="AZ1476">
        <v>0</v>
      </c>
      <c r="BA1476">
        <v>1463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CX1476">
        <f>Y1476*Source!I633</f>
        <v>8.624999999999999E-3</v>
      </c>
      <c r="CY1476">
        <f>AB1476</f>
        <v>65.709999999999994</v>
      </c>
      <c r="CZ1476">
        <f>AF1476</f>
        <v>65.709999999999994</v>
      </c>
      <c r="DA1476">
        <f>AJ1476</f>
        <v>1</v>
      </c>
      <c r="DB1476">
        <f>ROUND(((ROUND(AT1476*CZ1476,2)*1.15)*1.25),6)</f>
        <v>4.7293750000000001</v>
      </c>
      <c r="DC1476">
        <f>ROUND(((ROUND(AT1476*AG1476,2)*1.15)*1.25),6)</f>
        <v>0.83374999999999999</v>
      </c>
    </row>
    <row r="1477" spans="1:107" x14ac:dyDescent="0.2">
      <c r="A1477">
        <f>ROW(Source!A633)</f>
        <v>633</v>
      </c>
      <c r="B1477">
        <v>47641669</v>
      </c>
      <c r="C1477">
        <v>47641052</v>
      </c>
      <c r="D1477">
        <v>36804960</v>
      </c>
      <c r="E1477">
        <v>1</v>
      </c>
      <c r="F1477">
        <v>1</v>
      </c>
      <c r="G1477">
        <v>1</v>
      </c>
      <c r="H1477">
        <v>3</v>
      </c>
      <c r="I1477" t="s">
        <v>406</v>
      </c>
      <c r="J1477" t="s">
        <v>408</v>
      </c>
      <c r="K1477" t="s">
        <v>407</v>
      </c>
      <c r="L1477">
        <v>1348</v>
      </c>
      <c r="N1477">
        <v>1009</v>
      </c>
      <c r="O1477" t="s">
        <v>19</v>
      </c>
      <c r="P1477" t="s">
        <v>19</v>
      </c>
      <c r="Q1477">
        <v>1000</v>
      </c>
      <c r="W1477">
        <v>0</v>
      </c>
      <c r="X1477">
        <v>1885511416</v>
      </c>
      <c r="Y1477">
        <v>7.5000000000000002E-4</v>
      </c>
      <c r="AA1477">
        <v>16709.810000000001</v>
      </c>
      <c r="AB1477">
        <v>0</v>
      </c>
      <c r="AC1477">
        <v>0</v>
      </c>
      <c r="AD1477">
        <v>0</v>
      </c>
      <c r="AE1477">
        <v>16709.810000000001</v>
      </c>
      <c r="AF1477">
        <v>0</v>
      </c>
      <c r="AG1477">
        <v>0</v>
      </c>
      <c r="AH1477">
        <v>0</v>
      </c>
      <c r="AI1477">
        <v>1</v>
      </c>
      <c r="AJ1477">
        <v>1</v>
      </c>
      <c r="AK1477">
        <v>1</v>
      </c>
      <c r="AL1477">
        <v>1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 t="s">
        <v>3</v>
      </c>
      <c r="AT1477">
        <v>7.5000000000000002E-4</v>
      </c>
      <c r="AU1477" t="s">
        <v>3</v>
      </c>
      <c r="AV1477">
        <v>0</v>
      </c>
      <c r="AW1477">
        <v>1</v>
      </c>
      <c r="AX1477">
        <v>-1</v>
      </c>
      <c r="AY1477">
        <v>0</v>
      </c>
      <c r="AZ1477">
        <v>0</v>
      </c>
      <c r="BA1477" t="s">
        <v>3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CX1477">
        <f>Y1477*Source!I633</f>
        <v>8.9999999999999992E-5</v>
      </c>
      <c r="CY1477">
        <f>AA1477</f>
        <v>16709.810000000001</v>
      </c>
      <c r="CZ1477">
        <f>AE1477</f>
        <v>16709.810000000001</v>
      </c>
      <c r="DA1477">
        <f>AI1477</f>
        <v>1</v>
      </c>
      <c r="DB1477">
        <f t="shared" ref="DB1477:DB1494" si="316">ROUND(ROUND(AT1477*CZ1477,2),6)</f>
        <v>12.53</v>
      </c>
      <c r="DC1477">
        <f t="shared" ref="DC1477:DC1494" si="317">ROUND(ROUND(AT1477*AG1477,2),6)</f>
        <v>0</v>
      </c>
    </row>
    <row r="1478" spans="1:107" x14ac:dyDescent="0.2">
      <c r="A1478">
        <f>ROW(Source!A633)</f>
        <v>633</v>
      </c>
      <c r="B1478">
        <v>47641669</v>
      </c>
      <c r="C1478">
        <v>47641052</v>
      </c>
      <c r="D1478">
        <v>36823296</v>
      </c>
      <c r="E1478">
        <v>1</v>
      </c>
      <c r="F1478">
        <v>1</v>
      </c>
      <c r="G1478">
        <v>1</v>
      </c>
      <c r="H1478">
        <v>3</v>
      </c>
      <c r="I1478" t="s">
        <v>410</v>
      </c>
      <c r="J1478" t="s">
        <v>412</v>
      </c>
      <c r="K1478" t="s">
        <v>411</v>
      </c>
      <c r="L1478">
        <v>1348</v>
      </c>
      <c r="N1478">
        <v>1009</v>
      </c>
      <c r="O1478" t="s">
        <v>19</v>
      </c>
      <c r="P1478" t="s">
        <v>19</v>
      </c>
      <c r="Q1478">
        <v>1000</v>
      </c>
      <c r="W1478">
        <v>0</v>
      </c>
      <c r="X1478">
        <v>-811576021</v>
      </c>
      <c r="Y1478">
        <v>0.04</v>
      </c>
      <c r="AA1478">
        <v>6820</v>
      </c>
      <c r="AB1478">
        <v>0</v>
      </c>
      <c r="AC1478">
        <v>0</v>
      </c>
      <c r="AD1478">
        <v>0</v>
      </c>
      <c r="AE1478">
        <v>6820</v>
      </c>
      <c r="AF1478">
        <v>0</v>
      </c>
      <c r="AG1478">
        <v>0</v>
      </c>
      <c r="AH1478">
        <v>0</v>
      </c>
      <c r="AI1478">
        <v>1</v>
      </c>
      <c r="AJ1478">
        <v>1</v>
      </c>
      <c r="AK1478">
        <v>1</v>
      </c>
      <c r="AL1478">
        <v>1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 t="s">
        <v>3</v>
      </c>
      <c r="AT1478">
        <v>0.04</v>
      </c>
      <c r="AU1478" t="s">
        <v>3</v>
      </c>
      <c r="AV1478">
        <v>0</v>
      </c>
      <c r="AW1478">
        <v>1</v>
      </c>
      <c r="AX1478">
        <v>-1</v>
      </c>
      <c r="AY1478">
        <v>0</v>
      </c>
      <c r="AZ1478">
        <v>0</v>
      </c>
      <c r="BA1478" t="s">
        <v>3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CX1478">
        <f>Y1478*Source!I633</f>
        <v>4.7999999999999996E-3</v>
      </c>
      <c r="CY1478">
        <f>AA1478</f>
        <v>6820</v>
      </c>
      <c r="CZ1478">
        <f>AE1478</f>
        <v>6820</v>
      </c>
      <c r="DA1478">
        <f>AI1478</f>
        <v>1</v>
      </c>
      <c r="DB1478">
        <f t="shared" si="316"/>
        <v>272.8</v>
      </c>
      <c r="DC1478">
        <f t="shared" si="317"/>
        <v>0</v>
      </c>
    </row>
    <row r="1479" spans="1:107" x14ac:dyDescent="0.2">
      <c r="A1479">
        <f>ROW(Source!A638)</f>
        <v>638</v>
      </c>
      <c r="B1479">
        <v>47636896</v>
      </c>
      <c r="C1479">
        <v>47641066</v>
      </c>
      <c r="D1479">
        <v>37065248</v>
      </c>
      <c r="E1479">
        <v>1</v>
      </c>
      <c r="F1479">
        <v>1</v>
      </c>
      <c r="G1479">
        <v>1</v>
      </c>
      <c r="H1479">
        <v>1</v>
      </c>
      <c r="I1479" t="s">
        <v>768</v>
      </c>
      <c r="J1479" t="s">
        <v>3</v>
      </c>
      <c r="K1479" t="s">
        <v>769</v>
      </c>
      <c r="L1479">
        <v>1191</v>
      </c>
      <c r="N1479">
        <v>1013</v>
      </c>
      <c r="O1479" t="s">
        <v>770</v>
      </c>
      <c r="P1479" t="s">
        <v>770</v>
      </c>
      <c r="Q1479">
        <v>1</v>
      </c>
      <c r="W1479">
        <v>0</v>
      </c>
      <c r="X1479">
        <v>-400197608</v>
      </c>
      <c r="Y1479">
        <v>112.75</v>
      </c>
      <c r="AA1479">
        <v>0</v>
      </c>
      <c r="AB1479">
        <v>0</v>
      </c>
      <c r="AC1479">
        <v>0</v>
      </c>
      <c r="AD1479">
        <v>8.5299999999999994</v>
      </c>
      <c r="AE1479">
        <v>0</v>
      </c>
      <c r="AF1479">
        <v>0</v>
      </c>
      <c r="AG1479">
        <v>0</v>
      </c>
      <c r="AH1479">
        <v>8.5299999999999994</v>
      </c>
      <c r="AI1479">
        <v>1</v>
      </c>
      <c r="AJ1479">
        <v>1</v>
      </c>
      <c r="AK1479">
        <v>1</v>
      </c>
      <c r="AL1479">
        <v>1</v>
      </c>
      <c r="AN1479">
        <v>0</v>
      </c>
      <c r="AO1479">
        <v>1</v>
      </c>
      <c r="AP1479">
        <v>0</v>
      </c>
      <c r="AQ1479">
        <v>0</v>
      </c>
      <c r="AR1479">
        <v>0</v>
      </c>
      <c r="AS1479" t="s">
        <v>3</v>
      </c>
      <c r="AT1479">
        <v>112.75</v>
      </c>
      <c r="AU1479" t="s">
        <v>3</v>
      </c>
      <c r="AV1479">
        <v>1</v>
      </c>
      <c r="AW1479">
        <v>2</v>
      </c>
      <c r="AX1479">
        <v>47641075</v>
      </c>
      <c r="AY1479">
        <v>1</v>
      </c>
      <c r="AZ1479">
        <v>0</v>
      </c>
      <c r="BA1479">
        <v>1467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CX1479">
        <f>Y1479*Source!I638</f>
        <v>11.275</v>
      </c>
      <c r="CY1479">
        <f>AD1479</f>
        <v>8.5299999999999994</v>
      </c>
      <c r="CZ1479">
        <f>AH1479</f>
        <v>8.5299999999999994</v>
      </c>
      <c r="DA1479">
        <f>AL1479</f>
        <v>1</v>
      </c>
      <c r="DB1479">
        <f t="shared" si="316"/>
        <v>961.76</v>
      </c>
      <c r="DC1479">
        <f t="shared" si="317"/>
        <v>0</v>
      </c>
    </row>
    <row r="1480" spans="1:107" x14ac:dyDescent="0.2">
      <c r="A1480">
        <f>ROW(Source!A638)</f>
        <v>638</v>
      </c>
      <c r="B1480">
        <v>47636896</v>
      </c>
      <c r="C1480">
        <v>47641066</v>
      </c>
      <c r="D1480">
        <v>37064876</v>
      </c>
      <c r="E1480">
        <v>1</v>
      </c>
      <c r="F1480">
        <v>1</v>
      </c>
      <c r="G1480">
        <v>1</v>
      </c>
      <c r="H1480">
        <v>1</v>
      </c>
      <c r="I1480" t="s">
        <v>771</v>
      </c>
      <c r="J1480" t="s">
        <v>3</v>
      </c>
      <c r="K1480" t="s">
        <v>772</v>
      </c>
      <c r="L1480">
        <v>1191</v>
      </c>
      <c r="N1480">
        <v>1013</v>
      </c>
      <c r="O1480" t="s">
        <v>770</v>
      </c>
      <c r="P1480" t="s">
        <v>770</v>
      </c>
      <c r="Q1480">
        <v>1</v>
      </c>
      <c r="W1480">
        <v>0</v>
      </c>
      <c r="X1480">
        <v>-1417349443</v>
      </c>
      <c r="Y1480">
        <v>0.27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1</v>
      </c>
      <c r="AJ1480">
        <v>1</v>
      </c>
      <c r="AK1480">
        <v>1</v>
      </c>
      <c r="AL1480">
        <v>1</v>
      </c>
      <c r="AN1480">
        <v>0</v>
      </c>
      <c r="AO1480">
        <v>1</v>
      </c>
      <c r="AP1480">
        <v>0</v>
      </c>
      <c r="AQ1480">
        <v>0</v>
      </c>
      <c r="AR1480">
        <v>0</v>
      </c>
      <c r="AS1480" t="s">
        <v>3</v>
      </c>
      <c r="AT1480">
        <v>0.27</v>
      </c>
      <c r="AU1480" t="s">
        <v>3</v>
      </c>
      <c r="AV1480">
        <v>2</v>
      </c>
      <c r="AW1480">
        <v>2</v>
      </c>
      <c r="AX1480">
        <v>47641076</v>
      </c>
      <c r="AY1480">
        <v>1</v>
      </c>
      <c r="AZ1480">
        <v>0</v>
      </c>
      <c r="BA1480">
        <v>1468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CX1480">
        <f>Y1480*Source!I638</f>
        <v>2.7000000000000003E-2</v>
      </c>
      <c r="CY1480">
        <f>AD1480</f>
        <v>0</v>
      </c>
      <c r="CZ1480">
        <f>AH1480</f>
        <v>0</v>
      </c>
      <c r="DA1480">
        <f>AL1480</f>
        <v>1</v>
      </c>
      <c r="DB1480">
        <f t="shared" si="316"/>
        <v>0</v>
      </c>
      <c r="DC1480">
        <f t="shared" si="317"/>
        <v>0</v>
      </c>
    </row>
    <row r="1481" spans="1:107" x14ac:dyDescent="0.2">
      <c r="A1481">
        <f>ROW(Source!A638)</f>
        <v>638</v>
      </c>
      <c r="B1481">
        <v>47636896</v>
      </c>
      <c r="C1481">
        <v>47641066</v>
      </c>
      <c r="D1481">
        <v>36882057</v>
      </c>
      <c r="E1481">
        <v>1</v>
      </c>
      <c r="F1481">
        <v>1</v>
      </c>
      <c r="G1481">
        <v>1</v>
      </c>
      <c r="H1481">
        <v>2</v>
      </c>
      <c r="I1481" t="s">
        <v>825</v>
      </c>
      <c r="J1481" t="s">
        <v>826</v>
      </c>
      <c r="K1481" t="s">
        <v>827</v>
      </c>
      <c r="L1481">
        <v>1368</v>
      </c>
      <c r="N1481">
        <v>1011</v>
      </c>
      <c r="O1481" t="s">
        <v>776</v>
      </c>
      <c r="P1481" t="s">
        <v>776</v>
      </c>
      <c r="Q1481">
        <v>1</v>
      </c>
      <c r="W1481">
        <v>0</v>
      </c>
      <c r="X1481">
        <v>-1460065968</v>
      </c>
      <c r="Y1481">
        <v>0.2</v>
      </c>
      <c r="AA1481">
        <v>0</v>
      </c>
      <c r="AB1481">
        <v>86.4</v>
      </c>
      <c r="AC1481">
        <v>13.5</v>
      </c>
      <c r="AD1481">
        <v>0</v>
      </c>
      <c r="AE1481">
        <v>0</v>
      </c>
      <c r="AF1481">
        <v>86.4</v>
      </c>
      <c r="AG1481">
        <v>13.5</v>
      </c>
      <c r="AH1481">
        <v>0</v>
      </c>
      <c r="AI1481">
        <v>1</v>
      </c>
      <c r="AJ1481">
        <v>1</v>
      </c>
      <c r="AK1481">
        <v>1</v>
      </c>
      <c r="AL1481">
        <v>1</v>
      </c>
      <c r="AN1481">
        <v>0</v>
      </c>
      <c r="AO1481">
        <v>1</v>
      </c>
      <c r="AP1481">
        <v>0</v>
      </c>
      <c r="AQ1481">
        <v>0</v>
      </c>
      <c r="AR1481">
        <v>0</v>
      </c>
      <c r="AS1481" t="s">
        <v>3</v>
      </c>
      <c r="AT1481">
        <v>0.2</v>
      </c>
      <c r="AU1481" t="s">
        <v>3</v>
      </c>
      <c r="AV1481">
        <v>0</v>
      </c>
      <c r="AW1481">
        <v>2</v>
      </c>
      <c r="AX1481">
        <v>47641077</v>
      </c>
      <c r="AY1481">
        <v>1</v>
      </c>
      <c r="AZ1481">
        <v>0</v>
      </c>
      <c r="BA1481">
        <v>1469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CX1481">
        <f>Y1481*Source!I638</f>
        <v>2.0000000000000004E-2</v>
      </c>
      <c r="CY1481">
        <f>AB1481</f>
        <v>86.4</v>
      </c>
      <c r="CZ1481">
        <f>AF1481</f>
        <v>86.4</v>
      </c>
      <c r="DA1481">
        <f>AJ1481</f>
        <v>1</v>
      </c>
      <c r="DB1481">
        <f t="shared" si="316"/>
        <v>17.28</v>
      </c>
      <c r="DC1481">
        <f t="shared" si="317"/>
        <v>2.7</v>
      </c>
    </row>
    <row r="1482" spans="1:107" x14ac:dyDescent="0.2">
      <c r="A1482">
        <f>ROW(Source!A638)</f>
        <v>638</v>
      </c>
      <c r="B1482">
        <v>47636896</v>
      </c>
      <c r="C1482">
        <v>47641066</v>
      </c>
      <c r="D1482">
        <v>36883554</v>
      </c>
      <c r="E1482">
        <v>1</v>
      </c>
      <c r="F1482">
        <v>1</v>
      </c>
      <c r="G1482">
        <v>1</v>
      </c>
      <c r="H1482">
        <v>2</v>
      </c>
      <c r="I1482" t="s">
        <v>780</v>
      </c>
      <c r="J1482" t="s">
        <v>781</v>
      </c>
      <c r="K1482" t="s">
        <v>782</v>
      </c>
      <c r="L1482">
        <v>1368</v>
      </c>
      <c r="N1482">
        <v>1011</v>
      </c>
      <c r="O1482" t="s">
        <v>776</v>
      </c>
      <c r="P1482" t="s">
        <v>776</v>
      </c>
      <c r="Q1482">
        <v>1</v>
      </c>
      <c r="W1482">
        <v>0</v>
      </c>
      <c r="X1482">
        <v>1372534845</v>
      </c>
      <c r="Y1482">
        <v>7.0000000000000007E-2</v>
      </c>
      <c r="AA1482">
        <v>0</v>
      </c>
      <c r="AB1482">
        <v>65.709999999999994</v>
      </c>
      <c r="AC1482">
        <v>11.6</v>
      </c>
      <c r="AD1482">
        <v>0</v>
      </c>
      <c r="AE1482">
        <v>0</v>
      </c>
      <c r="AF1482">
        <v>65.709999999999994</v>
      </c>
      <c r="AG1482">
        <v>11.6</v>
      </c>
      <c r="AH1482">
        <v>0</v>
      </c>
      <c r="AI1482">
        <v>1</v>
      </c>
      <c r="AJ1482">
        <v>1</v>
      </c>
      <c r="AK1482">
        <v>1</v>
      </c>
      <c r="AL1482">
        <v>1</v>
      </c>
      <c r="AN1482">
        <v>0</v>
      </c>
      <c r="AO1482">
        <v>1</v>
      </c>
      <c r="AP1482">
        <v>0</v>
      </c>
      <c r="AQ1482">
        <v>0</v>
      </c>
      <c r="AR1482">
        <v>0</v>
      </c>
      <c r="AS1482" t="s">
        <v>3</v>
      </c>
      <c r="AT1482">
        <v>7.0000000000000007E-2</v>
      </c>
      <c r="AU1482" t="s">
        <v>3</v>
      </c>
      <c r="AV1482">
        <v>0</v>
      </c>
      <c r="AW1482">
        <v>2</v>
      </c>
      <c r="AX1482">
        <v>47641078</v>
      </c>
      <c r="AY1482">
        <v>1</v>
      </c>
      <c r="AZ1482">
        <v>0</v>
      </c>
      <c r="BA1482">
        <v>1470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CX1482">
        <f>Y1482*Source!I638</f>
        <v>7.000000000000001E-3</v>
      </c>
      <c r="CY1482">
        <f>AB1482</f>
        <v>65.709999999999994</v>
      </c>
      <c r="CZ1482">
        <f>AF1482</f>
        <v>65.709999999999994</v>
      </c>
      <c r="DA1482">
        <f>AJ1482</f>
        <v>1</v>
      </c>
      <c r="DB1482">
        <f t="shared" si="316"/>
        <v>4.5999999999999996</v>
      </c>
      <c r="DC1482">
        <f t="shared" si="317"/>
        <v>0.81</v>
      </c>
    </row>
    <row r="1483" spans="1:107" x14ac:dyDescent="0.2">
      <c r="A1483">
        <f>ROW(Source!A638)</f>
        <v>638</v>
      </c>
      <c r="B1483">
        <v>47636896</v>
      </c>
      <c r="C1483">
        <v>47641066</v>
      </c>
      <c r="D1483">
        <v>36804565</v>
      </c>
      <c r="E1483">
        <v>1</v>
      </c>
      <c r="F1483">
        <v>1</v>
      </c>
      <c r="G1483">
        <v>1</v>
      </c>
      <c r="H1483">
        <v>3</v>
      </c>
      <c r="I1483" t="s">
        <v>490</v>
      </c>
      <c r="J1483" t="s">
        <v>492</v>
      </c>
      <c r="K1483" t="s">
        <v>491</v>
      </c>
      <c r="L1483">
        <v>1348</v>
      </c>
      <c r="N1483">
        <v>1009</v>
      </c>
      <c r="O1483" t="s">
        <v>19</v>
      </c>
      <c r="P1483" t="s">
        <v>19</v>
      </c>
      <c r="Q1483">
        <v>1000</v>
      </c>
      <c r="W1483">
        <v>1</v>
      </c>
      <c r="X1483">
        <v>-1818623805</v>
      </c>
      <c r="Y1483">
        <v>-4.0000000000000001E-3</v>
      </c>
      <c r="AA1483">
        <v>8475</v>
      </c>
      <c r="AB1483">
        <v>0</v>
      </c>
      <c r="AC1483">
        <v>0</v>
      </c>
      <c r="AD1483">
        <v>0</v>
      </c>
      <c r="AE1483">
        <v>8475</v>
      </c>
      <c r="AF1483">
        <v>0</v>
      </c>
      <c r="AG1483">
        <v>0</v>
      </c>
      <c r="AH1483">
        <v>0</v>
      </c>
      <c r="AI1483">
        <v>1</v>
      </c>
      <c r="AJ1483">
        <v>1</v>
      </c>
      <c r="AK1483">
        <v>1</v>
      </c>
      <c r="AL1483">
        <v>1</v>
      </c>
      <c r="AN1483">
        <v>0</v>
      </c>
      <c r="AO1483">
        <v>1</v>
      </c>
      <c r="AP1483">
        <v>0</v>
      </c>
      <c r="AQ1483">
        <v>0</v>
      </c>
      <c r="AR1483">
        <v>0</v>
      </c>
      <c r="AS1483" t="s">
        <v>3</v>
      </c>
      <c r="AT1483">
        <v>-4.0000000000000001E-3</v>
      </c>
      <c r="AU1483" t="s">
        <v>3</v>
      </c>
      <c r="AV1483">
        <v>0</v>
      </c>
      <c r="AW1483">
        <v>2</v>
      </c>
      <c r="AX1483">
        <v>47641079</v>
      </c>
      <c r="AY1483">
        <v>1</v>
      </c>
      <c r="AZ1483">
        <v>6144</v>
      </c>
      <c r="BA1483">
        <v>1471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CX1483">
        <f>Y1483*Source!I638</f>
        <v>-4.0000000000000002E-4</v>
      </c>
      <c r="CY1483">
        <f>AA1483</f>
        <v>8475</v>
      </c>
      <c r="CZ1483">
        <f>AE1483</f>
        <v>8475</v>
      </c>
      <c r="DA1483">
        <f>AI1483</f>
        <v>1</v>
      </c>
      <c r="DB1483">
        <f t="shared" si="316"/>
        <v>-33.9</v>
      </c>
      <c r="DC1483">
        <f t="shared" si="317"/>
        <v>0</v>
      </c>
    </row>
    <row r="1484" spans="1:107" x14ac:dyDescent="0.2">
      <c r="A1484">
        <f>ROW(Source!A638)</f>
        <v>638</v>
      </c>
      <c r="B1484">
        <v>47636896</v>
      </c>
      <c r="C1484">
        <v>47641066</v>
      </c>
      <c r="D1484">
        <v>36804617</v>
      </c>
      <c r="E1484">
        <v>1</v>
      </c>
      <c r="F1484">
        <v>1</v>
      </c>
      <c r="G1484">
        <v>1</v>
      </c>
      <c r="H1484">
        <v>3</v>
      </c>
      <c r="I1484" t="s">
        <v>486</v>
      </c>
      <c r="J1484" t="s">
        <v>488</v>
      </c>
      <c r="K1484" t="s">
        <v>487</v>
      </c>
      <c r="L1484">
        <v>1355</v>
      </c>
      <c r="N1484">
        <v>1010</v>
      </c>
      <c r="O1484" t="s">
        <v>317</v>
      </c>
      <c r="P1484" t="s">
        <v>317</v>
      </c>
      <c r="Q1484">
        <v>100</v>
      </c>
      <c r="W1484">
        <v>0</v>
      </c>
      <c r="X1484">
        <v>1443844670</v>
      </c>
      <c r="Y1484">
        <v>5</v>
      </c>
      <c r="AA1484">
        <v>118</v>
      </c>
      <c r="AB1484">
        <v>0</v>
      </c>
      <c r="AC1484">
        <v>0</v>
      </c>
      <c r="AD1484">
        <v>0</v>
      </c>
      <c r="AE1484">
        <v>118</v>
      </c>
      <c r="AF1484">
        <v>0</v>
      </c>
      <c r="AG1484">
        <v>0</v>
      </c>
      <c r="AH1484">
        <v>0</v>
      </c>
      <c r="AI1484">
        <v>1</v>
      </c>
      <c r="AJ1484">
        <v>1</v>
      </c>
      <c r="AK1484">
        <v>1</v>
      </c>
      <c r="AL1484">
        <v>1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 t="s">
        <v>3</v>
      </c>
      <c r="AT1484">
        <v>5</v>
      </c>
      <c r="AU1484" t="s">
        <v>3</v>
      </c>
      <c r="AV1484">
        <v>0</v>
      </c>
      <c r="AW1484">
        <v>1</v>
      </c>
      <c r="AX1484">
        <v>-1</v>
      </c>
      <c r="AY1484">
        <v>0</v>
      </c>
      <c r="AZ1484">
        <v>0</v>
      </c>
      <c r="BA1484" t="s">
        <v>3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CX1484">
        <f>Y1484*Source!I638</f>
        <v>0.5</v>
      </c>
      <c r="CY1484">
        <f>AA1484</f>
        <v>118</v>
      </c>
      <c r="CZ1484">
        <f>AE1484</f>
        <v>118</v>
      </c>
      <c r="DA1484">
        <f>AI1484</f>
        <v>1</v>
      </c>
      <c r="DB1484">
        <f t="shared" si="316"/>
        <v>590</v>
      </c>
      <c r="DC1484">
        <f t="shared" si="317"/>
        <v>0</v>
      </c>
    </row>
    <row r="1485" spans="1:107" x14ac:dyDescent="0.2">
      <c r="A1485">
        <f>ROW(Source!A638)</f>
        <v>638</v>
      </c>
      <c r="B1485">
        <v>47636896</v>
      </c>
      <c r="C1485">
        <v>47641066</v>
      </c>
      <c r="D1485">
        <v>36825633</v>
      </c>
      <c r="E1485">
        <v>1</v>
      </c>
      <c r="F1485">
        <v>1</v>
      </c>
      <c r="G1485">
        <v>1</v>
      </c>
      <c r="H1485">
        <v>3</v>
      </c>
      <c r="I1485" t="s">
        <v>1041</v>
      </c>
      <c r="J1485" t="s">
        <v>1042</v>
      </c>
      <c r="K1485" t="s">
        <v>1043</v>
      </c>
      <c r="L1485">
        <v>1348</v>
      </c>
      <c r="N1485">
        <v>1009</v>
      </c>
      <c r="O1485" t="s">
        <v>19</v>
      </c>
      <c r="P1485" t="s">
        <v>19</v>
      </c>
      <c r="Q1485">
        <v>1000</v>
      </c>
      <c r="W1485">
        <v>0</v>
      </c>
      <c r="X1485">
        <v>-177380457</v>
      </c>
      <c r="Y1485">
        <v>1.2E-2</v>
      </c>
      <c r="AA1485">
        <v>8190</v>
      </c>
      <c r="AB1485">
        <v>0</v>
      </c>
      <c r="AC1485">
        <v>0</v>
      </c>
      <c r="AD1485">
        <v>0</v>
      </c>
      <c r="AE1485">
        <v>8190</v>
      </c>
      <c r="AF1485">
        <v>0</v>
      </c>
      <c r="AG1485">
        <v>0</v>
      </c>
      <c r="AH1485">
        <v>0</v>
      </c>
      <c r="AI1485">
        <v>1</v>
      </c>
      <c r="AJ1485">
        <v>1</v>
      </c>
      <c r="AK1485">
        <v>1</v>
      </c>
      <c r="AL1485">
        <v>1</v>
      </c>
      <c r="AN1485">
        <v>0</v>
      </c>
      <c r="AO1485">
        <v>1</v>
      </c>
      <c r="AP1485">
        <v>0</v>
      </c>
      <c r="AQ1485">
        <v>0</v>
      </c>
      <c r="AR1485">
        <v>0</v>
      </c>
      <c r="AS1485" t="s">
        <v>3</v>
      </c>
      <c r="AT1485">
        <v>1.2E-2</v>
      </c>
      <c r="AU1485" t="s">
        <v>3</v>
      </c>
      <c r="AV1485">
        <v>0</v>
      </c>
      <c r="AW1485">
        <v>2</v>
      </c>
      <c r="AX1485">
        <v>47641080</v>
      </c>
      <c r="AY1485">
        <v>1</v>
      </c>
      <c r="AZ1485">
        <v>0</v>
      </c>
      <c r="BA1485">
        <v>1472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CX1485">
        <f>Y1485*Source!I638</f>
        <v>1.2000000000000001E-3</v>
      </c>
      <c r="CY1485">
        <f>AA1485</f>
        <v>8190</v>
      </c>
      <c r="CZ1485">
        <f>AE1485</f>
        <v>8190</v>
      </c>
      <c r="DA1485">
        <f>AI1485</f>
        <v>1</v>
      </c>
      <c r="DB1485">
        <f t="shared" si="316"/>
        <v>98.28</v>
      </c>
      <c r="DC1485">
        <f t="shared" si="317"/>
        <v>0</v>
      </c>
    </row>
    <row r="1486" spans="1:107" x14ac:dyDescent="0.2">
      <c r="A1486">
        <f>ROW(Source!A638)</f>
        <v>638</v>
      </c>
      <c r="B1486">
        <v>47636896</v>
      </c>
      <c r="C1486">
        <v>47641066</v>
      </c>
      <c r="D1486">
        <v>36825880</v>
      </c>
      <c r="E1486">
        <v>1</v>
      </c>
      <c r="F1486">
        <v>1</v>
      </c>
      <c r="G1486">
        <v>1</v>
      </c>
      <c r="H1486">
        <v>3</v>
      </c>
      <c r="I1486" t="s">
        <v>1044</v>
      </c>
      <c r="J1486" t="s">
        <v>1045</v>
      </c>
      <c r="K1486" t="s">
        <v>1046</v>
      </c>
      <c r="L1486">
        <v>1348</v>
      </c>
      <c r="N1486">
        <v>1009</v>
      </c>
      <c r="O1486" t="s">
        <v>19</v>
      </c>
      <c r="P1486" t="s">
        <v>19</v>
      </c>
      <c r="Q1486">
        <v>1000</v>
      </c>
      <c r="W1486">
        <v>0</v>
      </c>
      <c r="X1486">
        <v>-272931147</v>
      </c>
      <c r="Y1486">
        <v>0.78200000000000003</v>
      </c>
      <c r="AA1486">
        <v>11200</v>
      </c>
      <c r="AB1486">
        <v>0</v>
      </c>
      <c r="AC1486">
        <v>0</v>
      </c>
      <c r="AD1486">
        <v>0</v>
      </c>
      <c r="AE1486">
        <v>11200</v>
      </c>
      <c r="AF1486">
        <v>0</v>
      </c>
      <c r="AG1486">
        <v>0</v>
      </c>
      <c r="AH1486">
        <v>0</v>
      </c>
      <c r="AI1486">
        <v>1</v>
      </c>
      <c r="AJ1486">
        <v>1</v>
      </c>
      <c r="AK1486">
        <v>1</v>
      </c>
      <c r="AL1486">
        <v>1</v>
      </c>
      <c r="AN1486">
        <v>0</v>
      </c>
      <c r="AO1486">
        <v>1</v>
      </c>
      <c r="AP1486">
        <v>0</v>
      </c>
      <c r="AQ1486">
        <v>0</v>
      </c>
      <c r="AR1486">
        <v>0</v>
      </c>
      <c r="AS1486" t="s">
        <v>3</v>
      </c>
      <c r="AT1486">
        <v>0.78200000000000003</v>
      </c>
      <c r="AU1486" t="s">
        <v>3</v>
      </c>
      <c r="AV1486">
        <v>0</v>
      </c>
      <c r="AW1486">
        <v>2</v>
      </c>
      <c r="AX1486">
        <v>47641081</v>
      </c>
      <c r="AY1486">
        <v>1</v>
      </c>
      <c r="AZ1486">
        <v>0</v>
      </c>
      <c r="BA1486">
        <v>1473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CX1486">
        <f>Y1486*Source!I638</f>
        <v>7.8200000000000006E-2</v>
      </c>
      <c r="CY1486">
        <f>AA1486</f>
        <v>11200</v>
      </c>
      <c r="CZ1486">
        <f>AE1486</f>
        <v>11200</v>
      </c>
      <c r="DA1486">
        <f>AI1486</f>
        <v>1</v>
      </c>
      <c r="DB1486">
        <f t="shared" si="316"/>
        <v>8758.4</v>
      </c>
      <c r="DC1486">
        <f t="shared" si="317"/>
        <v>0</v>
      </c>
    </row>
    <row r="1487" spans="1:107" x14ac:dyDescent="0.2">
      <c r="A1487">
        <f>ROW(Source!A639)</f>
        <v>639</v>
      </c>
      <c r="B1487">
        <v>47641669</v>
      </c>
      <c r="C1487">
        <v>47641066</v>
      </c>
      <c r="D1487">
        <v>37065248</v>
      </c>
      <c r="E1487">
        <v>1</v>
      </c>
      <c r="F1487">
        <v>1</v>
      </c>
      <c r="G1487">
        <v>1</v>
      </c>
      <c r="H1487">
        <v>1</v>
      </c>
      <c r="I1487" t="s">
        <v>768</v>
      </c>
      <c r="J1487" t="s">
        <v>3</v>
      </c>
      <c r="K1487" t="s">
        <v>769</v>
      </c>
      <c r="L1487">
        <v>1191</v>
      </c>
      <c r="N1487">
        <v>1013</v>
      </c>
      <c r="O1487" t="s">
        <v>770</v>
      </c>
      <c r="P1487" t="s">
        <v>770</v>
      </c>
      <c r="Q1487">
        <v>1</v>
      </c>
      <c r="W1487">
        <v>0</v>
      </c>
      <c r="X1487">
        <v>-400197608</v>
      </c>
      <c r="Y1487">
        <v>112.75</v>
      </c>
      <c r="AA1487">
        <v>0</v>
      </c>
      <c r="AB1487">
        <v>0</v>
      </c>
      <c r="AC1487">
        <v>0</v>
      </c>
      <c r="AD1487">
        <v>8.5299999999999994</v>
      </c>
      <c r="AE1487">
        <v>0</v>
      </c>
      <c r="AF1487">
        <v>0</v>
      </c>
      <c r="AG1487">
        <v>0</v>
      </c>
      <c r="AH1487">
        <v>8.5299999999999994</v>
      </c>
      <c r="AI1487">
        <v>1</v>
      </c>
      <c r="AJ1487">
        <v>1</v>
      </c>
      <c r="AK1487">
        <v>1</v>
      </c>
      <c r="AL1487">
        <v>1</v>
      </c>
      <c r="AN1487">
        <v>0</v>
      </c>
      <c r="AO1487">
        <v>1</v>
      </c>
      <c r="AP1487">
        <v>0</v>
      </c>
      <c r="AQ1487">
        <v>0</v>
      </c>
      <c r="AR1487">
        <v>0</v>
      </c>
      <c r="AS1487" t="s">
        <v>3</v>
      </c>
      <c r="AT1487">
        <v>112.75</v>
      </c>
      <c r="AU1487" t="s">
        <v>3</v>
      </c>
      <c r="AV1487">
        <v>1</v>
      </c>
      <c r="AW1487">
        <v>2</v>
      </c>
      <c r="AX1487">
        <v>47641075</v>
      </c>
      <c r="AY1487">
        <v>1</v>
      </c>
      <c r="AZ1487">
        <v>0</v>
      </c>
      <c r="BA1487">
        <v>1474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CX1487">
        <f>Y1487*Source!I639</f>
        <v>11.275</v>
      </c>
      <c r="CY1487">
        <f>AD1487</f>
        <v>8.5299999999999994</v>
      </c>
      <c r="CZ1487">
        <f>AH1487</f>
        <v>8.5299999999999994</v>
      </c>
      <c r="DA1487">
        <f>AL1487</f>
        <v>1</v>
      </c>
      <c r="DB1487">
        <f t="shared" si="316"/>
        <v>961.76</v>
      </c>
      <c r="DC1487">
        <f t="shared" si="317"/>
        <v>0</v>
      </c>
    </row>
    <row r="1488" spans="1:107" x14ac:dyDescent="0.2">
      <c r="A1488">
        <f>ROW(Source!A639)</f>
        <v>639</v>
      </c>
      <c r="B1488">
        <v>47641669</v>
      </c>
      <c r="C1488">
        <v>47641066</v>
      </c>
      <c r="D1488">
        <v>37064876</v>
      </c>
      <c r="E1488">
        <v>1</v>
      </c>
      <c r="F1488">
        <v>1</v>
      </c>
      <c r="G1488">
        <v>1</v>
      </c>
      <c r="H1488">
        <v>1</v>
      </c>
      <c r="I1488" t="s">
        <v>771</v>
      </c>
      <c r="J1488" t="s">
        <v>3</v>
      </c>
      <c r="K1488" t="s">
        <v>772</v>
      </c>
      <c r="L1488">
        <v>1191</v>
      </c>
      <c r="N1488">
        <v>1013</v>
      </c>
      <c r="O1488" t="s">
        <v>770</v>
      </c>
      <c r="P1488" t="s">
        <v>770</v>
      </c>
      <c r="Q1488">
        <v>1</v>
      </c>
      <c r="W1488">
        <v>0</v>
      </c>
      <c r="X1488">
        <v>-1417349443</v>
      </c>
      <c r="Y1488">
        <v>0.27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1</v>
      </c>
      <c r="AJ1488">
        <v>1</v>
      </c>
      <c r="AK1488">
        <v>1</v>
      </c>
      <c r="AL1488">
        <v>1</v>
      </c>
      <c r="AN1488">
        <v>0</v>
      </c>
      <c r="AO1488">
        <v>1</v>
      </c>
      <c r="AP1488">
        <v>0</v>
      </c>
      <c r="AQ1488">
        <v>0</v>
      </c>
      <c r="AR1488">
        <v>0</v>
      </c>
      <c r="AS1488" t="s">
        <v>3</v>
      </c>
      <c r="AT1488">
        <v>0.27</v>
      </c>
      <c r="AU1488" t="s">
        <v>3</v>
      </c>
      <c r="AV1488">
        <v>2</v>
      </c>
      <c r="AW1488">
        <v>2</v>
      </c>
      <c r="AX1488">
        <v>47641076</v>
      </c>
      <c r="AY1488">
        <v>1</v>
      </c>
      <c r="AZ1488">
        <v>0</v>
      </c>
      <c r="BA1488">
        <v>1475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CX1488">
        <f>Y1488*Source!I639</f>
        <v>2.7000000000000003E-2</v>
      </c>
      <c r="CY1488">
        <f>AD1488</f>
        <v>0</v>
      </c>
      <c r="CZ1488">
        <f>AH1488</f>
        <v>0</v>
      </c>
      <c r="DA1488">
        <f>AL1488</f>
        <v>1</v>
      </c>
      <c r="DB1488">
        <f t="shared" si="316"/>
        <v>0</v>
      </c>
      <c r="DC1488">
        <f t="shared" si="317"/>
        <v>0</v>
      </c>
    </row>
    <row r="1489" spans="1:107" x14ac:dyDescent="0.2">
      <c r="A1489">
        <f>ROW(Source!A639)</f>
        <v>639</v>
      </c>
      <c r="B1489">
        <v>47641669</v>
      </c>
      <c r="C1489">
        <v>47641066</v>
      </c>
      <c r="D1489">
        <v>36882057</v>
      </c>
      <c r="E1489">
        <v>1</v>
      </c>
      <c r="F1489">
        <v>1</v>
      </c>
      <c r="G1489">
        <v>1</v>
      </c>
      <c r="H1489">
        <v>2</v>
      </c>
      <c r="I1489" t="s">
        <v>825</v>
      </c>
      <c r="J1489" t="s">
        <v>826</v>
      </c>
      <c r="K1489" t="s">
        <v>827</v>
      </c>
      <c r="L1489">
        <v>1368</v>
      </c>
      <c r="N1489">
        <v>1011</v>
      </c>
      <c r="O1489" t="s">
        <v>776</v>
      </c>
      <c r="P1489" t="s">
        <v>776</v>
      </c>
      <c r="Q1489">
        <v>1</v>
      </c>
      <c r="W1489">
        <v>0</v>
      </c>
      <c r="X1489">
        <v>-1460065968</v>
      </c>
      <c r="Y1489">
        <v>0.2</v>
      </c>
      <c r="AA1489">
        <v>0</v>
      </c>
      <c r="AB1489">
        <v>86.4</v>
      </c>
      <c r="AC1489">
        <v>13.5</v>
      </c>
      <c r="AD1489">
        <v>0</v>
      </c>
      <c r="AE1489">
        <v>0</v>
      </c>
      <c r="AF1489">
        <v>86.4</v>
      </c>
      <c r="AG1489">
        <v>13.5</v>
      </c>
      <c r="AH1489">
        <v>0</v>
      </c>
      <c r="AI1489">
        <v>1</v>
      </c>
      <c r="AJ1489">
        <v>1</v>
      </c>
      <c r="AK1489">
        <v>1</v>
      </c>
      <c r="AL1489">
        <v>1</v>
      </c>
      <c r="AN1489">
        <v>0</v>
      </c>
      <c r="AO1489">
        <v>1</v>
      </c>
      <c r="AP1489">
        <v>0</v>
      </c>
      <c r="AQ1489">
        <v>0</v>
      </c>
      <c r="AR1489">
        <v>0</v>
      </c>
      <c r="AS1489" t="s">
        <v>3</v>
      </c>
      <c r="AT1489">
        <v>0.2</v>
      </c>
      <c r="AU1489" t="s">
        <v>3</v>
      </c>
      <c r="AV1489">
        <v>0</v>
      </c>
      <c r="AW1489">
        <v>2</v>
      </c>
      <c r="AX1489">
        <v>47641077</v>
      </c>
      <c r="AY1489">
        <v>1</v>
      </c>
      <c r="AZ1489">
        <v>0</v>
      </c>
      <c r="BA1489">
        <v>1476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CX1489">
        <f>Y1489*Source!I639</f>
        <v>2.0000000000000004E-2</v>
      </c>
      <c r="CY1489">
        <f>AB1489</f>
        <v>86.4</v>
      </c>
      <c r="CZ1489">
        <f>AF1489</f>
        <v>86.4</v>
      </c>
      <c r="DA1489">
        <f>AJ1489</f>
        <v>1</v>
      </c>
      <c r="DB1489">
        <f t="shared" si="316"/>
        <v>17.28</v>
      </c>
      <c r="DC1489">
        <f t="shared" si="317"/>
        <v>2.7</v>
      </c>
    </row>
    <row r="1490" spans="1:107" x14ac:dyDescent="0.2">
      <c r="A1490">
        <f>ROW(Source!A639)</f>
        <v>639</v>
      </c>
      <c r="B1490">
        <v>47641669</v>
      </c>
      <c r="C1490">
        <v>47641066</v>
      </c>
      <c r="D1490">
        <v>36883554</v>
      </c>
      <c r="E1490">
        <v>1</v>
      </c>
      <c r="F1490">
        <v>1</v>
      </c>
      <c r="G1490">
        <v>1</v>
      </c>
      <c r="H1490">
        <v>2</v>
      </c>
      <c r="I1490" t="s">
        <v>780</v>
      </c>
      <c r="J1490" t="s">
        <v>781</v>
      </c>
      <c r="K1490" t="s">
        <v>782</v>
      </c>
      <c r="L1490">
        <v>1368</v>
      </c>
      <c r="N1490">
        <v>1011</v>
      </c>
      <c r="O1490" t="s">
        <v>776</v>
      </c>
      <c r="P1490" t="s">
        <v>776</v>
      </c>
      <c r="Q1490">
        <v>1</v>
      </c>
      <c r="W1490">
        <v>0</v>
      </c>
      <c r="X1490">
        <v>1372534845</v>
      </c>
      <c r="Y1490">
        <v>7.0000000000000007E-2</v>
      </c>
      <c r="AA1490">
        <v>0</v>
      </c>
      <c r="AB1490">
        <v>65.709999999999994</v>
      </c>
      <c r="AC1490">
        <v>11.6</v>
      </c>
      <c r="AD1490">
        <v>0</v>
      </c>
      <c r="AE1490">
        <v>0</v>
      </c>
      <c r="AF1490">
        <v>65.709999999999994</v>
      </c>
      <c r="AG1490">
        <v>11.6</v>
      </c>
      <c r="AH1490">
        <v>0</v>
      </c>
      <c r="AI1490">
        <v>1</v>
      </c>
      <c r="AJ1490">
        <v>1</v>
      </c>
      <c r="AK1490">
        <v>1</v>
      </c>
      <c r="AL1490">
        <v>1</v>
      </c>
      <c r="AN1490">
        <v>0</v>
      </c>
      <c r="AO1490">
        <v>1</v>
      </c>
      <c r="AP1490">
        <v>0</v>
      </c>
      <c r="AQ1490">
        <v>0</v>
      </c>
      <c r="AR1490">
        <v>0</v>
      </c>
      <c r="AS1490" t="s">
        <v>3</v>
      </c>
      <c r="AT1490">
        <v>7.0000000000000007E-2</v>
      </c>
      <c r="AU1490" t="s">
        <v>3</v>
      </c>
      <c r="AV1490">
        <v>0</v>
      </c>
      <c r="AW1490">
        <v>2</v>
      </c>
      <c r="AX1490">
        <v>47641078</v>
      </c>
      <c r="AY1490">
        <v>1</v>
      </c>
      <c r="AZ1490">
        <v>0</v>
      </c>
      <c r="BA1490">
        <v>1477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CX1490">
        <f>Y1490*Source!I639</f>
        <v>7.000000000000001E-3</v>
      </c>
      <c r="CY1490">
        <f>AB1490</f>
        <v>65.709999999999994</v>
      </c>
      <c r="CZ1490">
        <f>AF1490</f>
        <v>65.709999999999994</v>
      </c>
      <c r="DA1490">
        <f>AJ1490</f>
        <v>1</v>
      </c>
      <c r="DB1490">
        <f t="shared" si="316"/>
        <v>4.5999999999999996</v>
      </c>
      <c r="DC1490">
        <f t="shared" si="317"/>
        <v>0.81</v>
      </c>
    </row>
    <row r="1491" spans="1:107" x14ac:dyDescent="0.2">
      <c r="A1491">
        <f>ROW(Source!A639)</f>
        <v>639</v>
      </c>
      <c r="B1491">
        <v>47641669</v>
      </c>
      <c r="C1491">
        <v>47641066</v>
      </c>
      <c r="D1491">
        <v>36804565</v>
      </c>
      <c r="E1491">
        <v>1</v>
      </c>
      <c r="F1491">
        <v>1</v>
      </c>
      <c r="G1491">
        <v>1</v>
      </c>
      <c r="H1491">
        <v>3</v>
      </c>
      <c r="I1491" t="s">
        <v>490</v>
      </c>
      <c r="J1491" t="s">
        <v>492</v>
      </c>
      <c r="K1491" t="s">
        <v>491</v>
      </c>
      <c r="L1491">
        <v>1348</v>
      </c>
      <c r="N1491">
        <v>1009</v>
      </c>
      <c r="O1491" t="s">
        <v>19</v>
      </c>
      <c r="P1491" t="s">
        <v>19</v>
      </c>
      <c r="Q1491">
        <v>1000</v>
      </c>
      <c r="W1491">
        <v>1</v>
      </c>
      <c r="X1491">
        <v>-1818623805</v>
      </c>
      <c r="Y1491">
        <v>-4.0000000000000001E-3</v>
      </c>
      <c r="AA1491">
        <v>8475</v>
      </c>
      <c r="AB1491">
        <v>0</v>
      </c>
      <c r="AC1491">
        <v>0</v>
      </c>
      <c r="AD1491">
        <v>0</v>
      </c>
      <c r="AE1491">
        <v>8475</v>
      </c>
      <c r="AF1491">
        <v>0</v>
      </c>
      <c r="AG1491">
        <v>0</v>
      </c>
      <c r="AH1491">
        <v>0</v>
      </c>
      <c r="AI1491">
        <v>1</v>
      </c>
      <c r="AJ1491">
        <v>1</v>
      </c>
      <c r="AK1491">
        <v>1</v>
      </c>
      <c r="AL1491">
        <v>1</v>
      </c>
      <c r="AN1491">
        <v>0</v>
      </c>
      <c r="AO1491">
        <v>1</v>
      </c>
      <c r="AP1491">
        <v>0</v>
      </c>
      <c r="AQ1491">
        <v>0</v>
      </c>
      <c r="AR1491">
        <v>0</v>
      </c>
      <c r="AS1491" t="s">
        <v>3</v>
      </c>
      <c r="AT1491">
        <v>-4.0000000000000001E-3</v>
      </c>
      <c r="AU1491" t="s">
        <v>3</v>
      </c>
      <c r="AV1491">
        <v>0</v>
      </c>
      <c r="AW1491">
        <v>2</v>
      </c>
      <c r="AX1491">
        <v>47641079</v>
      </c>
      <c r="AY1491">
        <v>1</v>
      </c>
      <c r="AZ1491">
        <v>6144</v>
      </c>
      <c r="BA1491">
        <v>1478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CX1491">
        <f>Y1491*Source!I639</f>
        <v>-4.0000000000000002E-4</v>
      </c>
      <c r="CY1491">
        <f>AA1491</f>
        <v>8475</v>
      </c>
      <c r="CZ1491">
        <f>AE1491</f>
        <v>8475</v>
      </c>
      <c r="DA1491">
        <f>AI1491</f>
        <v>1</v>
      </c>
      <c r="DB1491">
        <f t="shared" si="316"/>
        <v>-33.9</v>
      </c>
      <c r="DC1491">
        <f t="shared" si="317"/>
        <v>0</v>
      </c>
    </row>
    <row r="1492" spans="1:107" x14ac:dyDescent="0.2">
      <c r="A1492">
        <f>ROW(Source!A639)</f>
        <v>639</v>
      </c>
      <c r="B1492">
        <v>47641669</v>
      </c>
      <c r="C1492">
        <v>47641066</v>
      </c>
      <c r="D1492">
        <v>36804617</v>
      </c>
      <c r="E1492">
        <v>1</v>
      </c>
      <c r="F1492">
        <v>1</v>
      </c>
      <c r="G1492">
        <v>1</v>
      </c>
      <c r="H1492">
        <v>3</v>
      </c>
      <c r="I1492" t="s">
        <v>486</v>
      </c>
      <c r="J1492" t="s">
        <v>488</v>
      </c>
      <c r="K1492" t="s">
        <v>487</v>
      </c>
      <c r="L1492">
        <v>1355</v>
      </c>
      <c r="N1492">
        <v>1010</v>
      </c>
      <c r="O1492" t="s">
        <v>317</v>
      </c>
      <c r="P1492" t="s">
        <v>317</v>
      </c>
      <c r="Q1492">
        <v>100</v>
      </c>
      <c r="W1492">
        <v>0</v>
      </c>
      <c r="X1492">
        <v>1443844670</v>
      </c>
      <c r="Y1492">
        <v>5</v>
      </c>
      <c r="AA1492">
        <v>118</v>
      </c>
      <c r="AB1492">
        <v>0</v>
      </c>
      <c r="AC1492">
        <v>0</v>
      </c>
      <c r="AD1492">
        <v>0</v>
      </c>
      <c r="AE1492">
        <v>118</v>
      </c>
      <c r="AF1492">
        <v>0</v>
      </c>
      <c r="AG1492">
        <v>0</v>
      </c>
      <c r="AH1492">
        <v>0</v>
      </c>
      <c r="AI1492">
        <v>1</v>
      </c>
      <c r="AJ1492">
        <v>1</v>
      </c>
      <c r="AK1492">
        <v>1</v>
      </c>
      <c r="AL1492">
        <v>1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 t="s">
        <v>3</v>
      </c>
      <c r="AT1492">
        <v>5</v>
      </c>
      <c r="AU1492" t="s">
        <v>3</v>
      </c>
      <c r="AV1492">
        <v>0</v>
      </c>
      <c r="AW1492">
        <v>1</v>
      </c>
      <c r="AX1492">
        <v>-1</v>
      </c>
      <c r="AY1492">
        <v>0</v>
      </c>
      <c r="AZ1492">
        <v>0</v>
      </c>
      <c r="BA1492" t="s">
        <v>3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CX1492">
        <f>Y1492*Source!I639</f>
        <v>0.5</v>
      </c>
      <c r="CY1492">
        <f>AA1492</f>
        <v>118</v>
      </c>
      <c r="CZ1492">
        <f>AE1492</f>
        <v>118</v>
      </c>
      <c r="DA1492">
        <f>AI1492</f>
        <v>1</v>
      </c>
      <c r="DB1492">
        <f t="shared" si="316"/>
        <v>590</v>
      </c>
      <c r="DC1492">
        <f t="shared" si="317"/>
        <v>0</v>
      </c>
    </row>
    <row r="1493" spans="1:107" x14ac:dyDescent="0.2">
      <c r="A1493">
        <f>ROW(Source!A639)</f>
        <v>639</v>
      </c>
      <c r="B1493">
        <v>47641669</v>
      </c>
      <c r="C1493">
        <v>47641066</v>
      </c>
      <c r="D1493">
        <v>36825633</v>
      </c>
      <c r="E1493">
        <v>1</v>
      </c>
      <c r="F1493">
        <v>1</v>
      </c>
      <c r="G1493">
        <v>1</v>
      </c>
      <c r="H1493">
        <v>3</v>
      </c>
      <c r="I1493" t="s">
        <v>1041</v>
      </c>
      <c r="J1493" t="s">
        <v>1042</v>
      </c>
      <c r="K1493" t="s">
        <v>1043</v>
      </c>
      <c r="L1493">
        <v>1348</v>
      </c>
      <c r="N1493">
        <v>1009</v>
      </c>
      <c r="O1493" t="s">
        <v>19</v>
      </c>
      <c r="P1493" t="s">
        <v>19</v>
      </c>
      <c r="Q1493">
        <v>1000</v>
      </c>
      <c r="W1493">
        <v>0</v>
      </c>
      <c r="X1493">
        <v>-177380457</v>
      </c>
      <c r="Y1493">
        <v>1.2E-2</v>
      </c>
      <c r="AA1493">
        <v>8190</v>
      </c>
      <c r="AB1493">
        <v>0</v>
      </c>
      <c r="AC1493">
        <v>0</v>
      </c>
      <c r="AD1493">
        <v>0</v>
      </c>
      <c r="AE1493">
        <v>8190</v>
      </c>
      <c r="AF1493">
        <v>0</v>
      </c>
      <c r="AG1493">
        <v>0</v>
      </c>
      <c r="AH1493">
        <v>0</v>
      </c>
      <c r="AI1493">
        <v>1</v>
      </c>
      <c r="AJ1493">
        <v>1</v>
      </c>
      <c r="AK1493">
        <v>1</v>
      </c>
      <c r="AL1493">
        <v>1</v>
      </c>
      <c r="AN1493">
        <v>0</v>
      </c>
      <c r="AO1493">
        <v>1</v>
      </c>
      <c r="AP1493">
        <v>0</v>
      </c>
      <c r="AQ1493">
        <v>0</v>
      </c>
      <c r="AR1493">
        <v>0</v>
      </c>
      <c r="AS1493" t="s">
        <v>3</v>
      </c>
      <c r="AT1493">
        <v>1.2E-2</v>
      </c>
      <c r="AU1493" t="s">
        <v>3</v>
      </c>
      <c r="AV1493">
        <v>0</v>
      </c>
      <c r="AW1493">
        <v>2</v>
      </c>
      <c r="AX1493">
        <v>47641080</v>
      </c>
      <c r="AY1493">
        <v>1</v>
      </c>
      <c r="AZ1493">
        <v>0</v>
      </c>
      <c r="BA1493">
        <v>1479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CX1493">
        <f>Y1493*Source!I639</f>
        <v>1.2000000000000001E-3</v>
      </c>
      <c r="CY1493">
        <f>AA1493</f>
        <v>8190</v>
      </c>
      <c r="CZ1493">
        <f>AE1493</f>
        <v>8190</v>
      </c>
      <c r="DA1493">
        <f>AI1493</f>
        <v>1</v>
      </c>
      <c r="DB1493">
        <f t="shared" si="316"/>
        <v>98.28</v>
      </c>
      <c r="DC1493">
        <f t="shared" si="317"/>
        <v>0</v>
      </c>
    </row>
    <row r="1494" spans="1:107" x14ac:dyDescent="0.2">
      <c r="A1494">
        <f>ROW(Source!A639)</f>
        <v>639</v>
      </c>
      <c r="B1494">
        <v>47641669</v>
      </c>
      <c r="C1494">
        <v>47641066</v>
      </c>
      <c r="D1494">
        <v>36825880</v>
      </c>
      <c r="E1494">
        <v>1</v>
      </c>
      <c r="F1494">
        <v>1</v>
      </c>
      <c r="G1494">
        <v>1</v>
      </c>
      <c r="H1494">
        <v>3</v>
      </c>
      <c r="I1494" t="s">
        <v>1044</v>
      </c>
      <c r="J1494" t="s">
        <v>1045</v>
      </c>
      <c r="K1494" t="s">
        <v>1046</v>
      </c>
      <c r="L1494">
        <v>1348</v>
      </c>
      <c r="N1494">
        <v>1009</v>
      </c>
      <c r="O1494" t="s">
        <v>19</v>
      </c>
      <c r="P1494" t="s">
        <v>19</v>
      </c>
      <c r="Q1494">
        <v>1000</v>
      </c>
      <c r="W1494">
        <v>0</v>
      </c>
      <c r="X1494">
        <v>-272931147</v>
      </c>
      <c r="Y1494">
        <v>0.78200000000000003</v>
      </c>
      <c r="AA1494">
        <v>11200</v>
      </c>
      <c r="AB1494">
        <v>0</v>
      </c>
      <c r="AC1494">
        <v>0</v>
      </c>
      <c r="AD1494">
        <v>0</v>
      </c>
      <c r="AE1494">
        <v>11200</v>
      </c>
      <c r="AF1494">
        <v>0</v>
      </c>
      <c r="AG1494">
        <v>0</v>
      </c>
      <c r="AH1494">
        <v>0</v>
      </c>
      <c r="AI1494">
        <v>1</v>
      </c>
      <c r="AJ1494">
        <v>1</v>
      </c>
      <c r="AK1494">
        <v>1</v>
      </c>
      <c r="AL1494">
        <v>1</v>
      </c>
      <c r="AN1494">
        <v>0</v>
      </c>
      <c r="AO1494">
        <v>1</v>
      </c>
      <c r="AP1494">
        <v>0</v>
      </c>
      <c r="AQ1494">
        <v>0</v>
      </c>
      <c r="AR1494">
        <v>0</v>
      </c>
      <c r="AS1494" t="s">
        <v>3</v>
      </c>
      <c r="AT1494">
        <v>0.78200000000000003</v>
      </c>
      <c r="AU1494" t="s">
        <v>3</v>
      </c>
      <c r="AV1494">
        <v>0</v>
      </c>
      <c r="AW1494">
        <v>2</v>
      </c>
      <c r="AX1494">
        <v>47641081</v>
      </c>
      <c r="AY1494">
        <v>1</v>
      </c>
      <c r="AZ1494">
        <v>0</v>
      </c>
      <c r="BA1494">
        <v>1480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CX1494">
        <f>Y1494*Source!I639</f>
        <v>7.8200000000000006E-2</v>
      </c>
      <c r="CY1494">
        <f>AA1494</f>
        <v>11200</v>
      </c>
      <c r="CZ1494">
        <f>AE1494</f>
        <v>11200</v>
      </c>
      <c r="DA1494">
        <f>AI1494</f>
        <v>1</v>
      </c>
      <c r="DB1494">
        <f t="shared" si="316"/>
        <v>8758.4</v>
      </c>
      <c r="DC1494">
        <f t="shared" si="317"/>
        <v>0</v>
      </c>
    </row>
    <row r="1495" spans="1:107" x14ac:dyDescent="0.2">
      <c r="A1495">
        <f>ROW(Source!A644)</f>
        <v>644</v>
      </c>
      <c r="B1495">
        <v>47636896</v>
      </c>
      <c r="C1495">
        <v>47641084</v>
      </c>
      <c r="D1495">
        <v>37066837</v>
      </c>
      <c r="E1495">
        <v>1</v>
      </c>
      <c r="F1495">
        <v>1</v>
      </c>
      <c r="G1495">
        <v>1</v>
      </c>
      <c r="H1495">
        <v>1</v>
      </c>
      <c r="I1495" t="s">
        <v>855</v>
      </c>
      <c r="J1495" t="s">
        <v>3</v>
      </c>
      <c r="K1495" t="s">
        <v>856</v>
      </c>
      <c r="L1495">
        <v>1191</v>
      </c>
      <c r="N1495">
        <v>1013</v>
      </c>
      <c r="O1495" t="s">
        <v>770</v>
      </c>
      <c r="P1495" t="s">
        <v>770</v>
      </c>
      <c r="Q1495">
        <v>1</v>
      </c>
      <c r="W1495">
        <v>0</v>
      </c>
      <c r="X1495">
        <v>1850719656</v>
      </c>
      <c r="Y1495">
        <v>107.53247499999998</v>
      </c>
      <c r="AA1495">
        <v>0</v>
      </c>
      <c r="AB1495">
        <v>0</v>
      </c>
      <c r="AC1495">
        <v>0</v>
      </c>
      <c r="AD1495">
        <v>8.31</v>
      </c>
      <c r="AE1495">
        <v>0</v>
      </c>
      <c r="AF1495">
        <v>0</v>
      </c>
      <c r="AG1495">
        <v>0</v>
      </c>
      <c r="AH1495">
        <v>8.31</v>
      </c>
      <c r="AI1495">
        <v>1</v>
      </c>
      <c r="AJ1495">
        <v>1</v>
      </c>
      <c r="AK1495">
        <v>1</v>
      </c>
      <c r="AL1495">
        <v>1</v>
      </c>
      <c r="AN1495">
        <v>0</v>
      </c>
      <c r="AO1495">
        <v>1</v>
      </c>
      <c r="AP1495">
        <v>1</v>
      </c>
      <c r="AQ1495">
        <v>0</v>
      </c>
      <c r="AR1495">
        <v>0</v>
      </c>
      <c r="AS1495" t="s">
        <v>3</v>
      </c>
      <c r="AT1495">
        <v>81.31</v>
      </c>
      <c r="AU1495" t="s">
        <v>196</v>
      </c>
      <c r="AV1495">
        <v>1</v>
      </c>
      <c r="AW1495">
        <v>2</v>
      </c>
      <c r="AX1495">
        <v>47641094</v>
      </c>
      <c r="AY1495">
        <v>1</v>
      </c>
      <c r="AZ1495">
        <v>0</v>
      </c>
      <c r="BA1495">
        <v>1481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CX1495">
        <f>Y1495*Source!I644</f>
        <v>3.2259742499999993</v>
      </c>
      <c r="CY1495">
        <f>AD1495</f>
        <v>8.31</v>
      </c>
      <c r="CZ1495">
        <f>AH1495</f>
        <v>8.31</v>
      </c>
      <c r="DA1495">
        <f>AL1495</f>
        <v>1</v>
      </c>
      <c r="DB1495">
        <f>ROUND(((ROUND(AT1495*CZ1495,2)*1.15)*1.15),6)</f>
        <v>893.60002499999996</v>
      </c>
      <c r="DC1495">
        <f>ROUND(((ROUND(AT1495*AG1495,2)*1.15)*1.15),6)</f>
        <v>0</v>
      </c>
    </row>
    <row r="1496" spans="1:107" x14ac:dyDescent="0.2">
      <c r="A1496">
        <f>ROW(Source!A644)</f>
        <v>644</v>
      </c>
      <c r="B1496">
        <v>47636896</v>
      </c>
      <c r="C1496">
        <v>47641084</v>
      </c>
      <c r="D1496">
        <v>37064876</v>
      </c>
      <c r="E1496">
        <v>1</v>
      </c>
      <c r="F1496">
        <v>1</v>
      </c>
      <c r="G1496">
        <v>1</v>
      </c>
      <c r="H1496">
        <v>1</v>
      </c>
      <c r="I1496" t="s">
        <v>771</v>
      </c>
      <c r="J1496" t="s">
        <v>3</v>
      </c>
      <c r="K1496" t="s">
        <v>772</v>
      </c>
      <c r="L1496">
        <v>1191</v>
      </c>
      <c r="N1496">
        <v>1013</v>
      </c>
      <c r="O1496" t="s">
        <v>770</v>
      </c>
      <c r="P1496" t="s">
        <v>770</v>
      </c>
      <c r="Q1496">
        <v>1</v>
      </c>
      <c r="W1496">
        <v>0</v>
      </c>
      <c r="X1496">
        <v>-1417349443</v>
      </c>
      <c r="Y1496">
        <v>3.77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1</v>
      </c>
      <c r="AJ1496">
        <v>1</v>
      </c>
      <c r="AK1496">
        <v>1</v>
      </c>
      <c r="AL1496">
        <v>1</v>
      </c>
      <c r="AN1496">
        <v>0</v>
      </c>
      <c r="AO1496">
        <v>1</v>
      </c>
      <c r="AP1496">
        <v>0</v>
      </c>
      <c r="AQ1496">
        <v>0</v>
      </c>
      <c r="AR1496">
        <v>0</v>
      </c>
      <c r="AS1496" t="s">
        <v>3</v>
      </c>
      <c r="AT1496">
        <v>3.77</v>
      </c>
      <c r="AU1496" t="s">
        <v>3</v>
      </c>
      <c r="AV1496">
        <v>2</v>
      </c>
      <c r="AW1496">
        <v>2</v>
      </c>
      <c r="AX1496">
        <v>47641095</v>
      </c>
      <c r="AY1496">
        <v>1</v>
      </c>
      <c r="AZ1496">
        <v>2048</v>
      </c>
      <c r="BA1496">
        <v>1482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CX1496">
        <f>Y1496*Source!I644</f>
        <v>0.11309999999999999</v>
      </c>
      <c r="CY1496">
        <f>AD1496</f>
        <v>0</v>
      </c>
      <c r="CZ1496">
        <f>AH1496</f>
        <v>0</v>
      </c>
      <c r="DA1496">
        <f>AL1496</f>
        <v>1</v>
      </c>
      <c r="DB1496">
        <f>ROUND(ROUND(AT1496*CZ1496,2),6)</f>
        <v>0</v>
      </c>
      <c r="DC1496">
        <f>ROUND(ROUND(AT1496*AG1496,2),6)</f>
        <v>0</v>
      </c>
    </row>
    <row r="1497" spans="1:107" x14ac:dyDescent="0.2">
      <c r="A1497">
        <f>ROW(Source!A644)</f>
        <v>644</v>
      </c>
      <c r="B1497">
        <v>47636896</v>
      </c>
      <c r="C1497">
        <v>47641084</v>
      </c>
      <c r="D1497">
        <v>36882383</v>
      </c>
      <c r="E1497">
        <v>1</v>
      </c>
      <c r="F1497">
        <v>1</v>
      </c>
      <c r="G1497">
        <v>1</v>
      </c>
      <c r="H1497">
        <v>2</v>
      </c>
      <c r="I1497" t="s">
        <v>944</v>
      </c>
      <c r="J1497" t="s">
        <v>945</v>
      </c>
      <c r="K1497" t="s">
        <v>946</v>
      </c>
      <c r="L1497">
        <v>1368</v>
      </c>
      <c r="N1497">
        <v>1011</v>
      </c>
      <c r="O1497" t="s">
        <v>776</v>
      </c>
      <c r="P1497" t="s">
        <v>776</v>
      </c>
      <c r="Q1497">
        <v>1</v>
      </c>
      <c r="W1497">
        <v>0</v>
      </c>
      <c r="X1497">
        <v>-665367104</v>
      </c>
      <c r="Y1497">
        <v>0.51749999999999996</v>
      </c>
      <c r="AA1497">
        <v>0</v>
      </c>
      <c r="AB1497">
        <v>89.99</v>
      </c>
      <c r="AC1497">
        <v>10.06</v>
      </c>
      <c r="AD1497">
        <v>0</v>
      </c>
      <c r="AE1497">
        <v>0</v>
      </c>
      <c r="AF1497">
        <v>89.99</v>
      </c>
      <c r="AG1497">
        <v>10.06</v>
      </c>
      <c r="AH1497">
        <v>0</v>
      </c>
      <c r="AI1497">
        <v>1</v>
      </c>
      <c r="AJ1497">
        <v>1</v>
      </c>
      <c r="AK1497">
        <v>1</v>
      </c>
      <c r="AL1497">
        <v>1</v>
      </c>
      <c r="AN1497">
        <v>0</v>
      </c>
      <c r="AO1497">
        <v>1</v>
      </c>
      <c r="AP1497">
        <v>1</v>
      </c>
      <c r="AQ1497">
        <v>0</v>
      </c>
      <c r="AR1497">
        <v>0</v>
      </c>
      <c r="AS1497" t="s">
        <v>3</v>
      </c>
      <c r="AT1497">
        <v>0.36</v>
      </c>
      <c r="AU1497" t="s">
        <v>348</v>
      </c>
      <c r="AV1497">
        <v>0</v>
      </c>
      <c r="AW1497">
        <v>2</v>
      </c>
      <c r="AX1497">
        <v>47641096</v>
      </c>
      <c r="AY1497">
        <v>1</v>
      </c>
      <c r="AZ1497">
        <v>0</v>
      </c>
      <c r="BA1497">
        <v>1483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CX1497">
        <f>Y1497*Source!I644</f>
        <v>1.5524999999999999E-2</v>
      </c>
      <c r="CY1497">
        <f>AB1497</f>
        <v>89.99</v>
      </c>
      <c r="CZ1497">
        <f>AF1497</f>
        <v>89.99</v>
      </c>
      <c r="DA1497">
        <f>AJ1497</f>
        <v>1</v>
      </c>
      <c r="DB1497">
        <f>ROUND(((ROUND(AT1497*CZ1497,2)*1.15)*1.25),6)</f>
        <v>46.575000000000003</v>
      </c>
      <c r="DC1497">
        <f>ROUND(((ROUND(AT1497*AG1497,2)*1.15)*1.25),6)</f>
        <v>5.2037500000000003</v>
      </c>
    </row>
    <row r="1498" spans="1:107" x14ac:dyDescent="0.2">
      <c r="A1498">
        <f>ROW(Source!A644)</f>
        <v>644</v>
      </c>
      <c r="B1498">
        <v>47636896</v>
      </c>
      <c r="C1498">
        <v>47641084</v>
      </c>
      <c r="D1498">
        <v>36882452</v>
      </c>
      <c r="E1498">
        <v>1</v>
      </c>
      <c r="F1498">
        <v>1</v>
      </c>
      <c r="G1498">
        <v>1</v>
      </c>
      <c r="H1498">
        <v>2</v>
      </c>
      <c r="I1498" t="s">
        <v>1027</v>
      </c>
      <c r="J1498" t="s">
        <v>1028</v>
      </c>
      <c r="K1498" t="s">
        <v>1029</v>
      </c>
      <c r="L1498">
        <v>1368</v>
      </c>
      <c r="N1498">
        <v>1011</v>
      </c>
      <c r="O1498" t="s">
        <v>776</v>
      </c>
      <c r="P1498" t="s">
        <v>776</v>
      </c>
      <c r="Q1498">
        <v>1</v>
      </c>
      <c r="W1498">
        <v>0</v>
      </c>
      <c r="X1498">
        <v>1188625873</v>
      </c>
      <c r="Y1498">
        <v>3.694375</v>
      </c>
      <c r="AA1498">
        <v>0</v>
      </c>
      <c r="AB1498">
        <v>31.26</v>
      </c>
      <c r="AC1498">
        <v>13.5</v>
      </c>
      <c r="AD1498">
        <v>0</v>
      </c>
      <c r="AE1498">
        <v>0</v>
      </c>
      <c r="AF1498">
        <v>31.26</v>
      </c>
      <c r="AG1498">
        <v>13.5</v>
      </c>
      <c r="AH1498">
        <v>0</v>
      </c>
      <c r="AI1498">
        <v>1</v>
      </c>
      <c r="AJ1498">
        <v>1</v>
      </c>
      <c r="AK1498">
        <v>1</v>
      </c>
      <c r="AL1498">
        <v>1</v>
      </c>
      <c r="AN1498">
        <v>0</v>
      </c>
      <c r="AO1498">
        <v>1</v>
      </c>
      <c r="AP1498">
        <v>1</v>
      </c>
      <c r="AQ1498">
        <v>0</v>
      </c>
      <c r="AR1498">
        <v>0</v>
      </c>
      <c r="AS1498" t="s">
        <v>3</v>
      </c>
      <c r="AT1498">
        <v>2.57</v>
      </c>
      <c r="AU1498" t="s">
        <v>348</v>
      </c>
      <c r="AV1498">
        <v>0</v>
      </c>
      <c r="AW1498">
        <v>2</v>
      </c>
      <c r="AX1498">
        <v>47641097</v>
      </c>
      <c r="AY1498">
        <v>1</v>
      </c>
      <c r="AZ1498">
        <v>0</v>
      </c>
      <c r="BA1498">
        <v>1484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CX1498">
        <f>Y1498*Source!I644</f>
        <v>0.11083124999999999</v>
      </c>
      <c r="CY1498">
        <f>AB1498</f>
        <v>31.26</v>
      </c>
      <c r="CZ1498">
        <f>AF1498</f>
        <v>31.26</v>
      </c>
      <c r="DA1498">
        <f>AJ1498</f>
        <v>1</v>
      </c>
      <c r="DB1498">
        <f>ROUND(((ROUND(AT1498*CZ1498,2)*1.15)*1.25),6)</f>
        <v>115.48875</v>
      </c>
      <c r="DC1498">
        <f>ROUND(((ROUND(AT1498*AG1498,2)*1.15)*1.25),6)</f>
        <v>49.881250000000001</v>
      </c>
    </row>
    <row r="1499" spans="1:107" x14ac:dyDescent="0.2">
      <c r="A1499">
        <f>ROW(Source!A644)</f>
        <v>644</v>
      </c>
      <c r="B1499">
        <v>47636896</v>
      </c>
      <c r="C1499">
        <v>47641084</v>
      </c>
      <c r="D1499">
        <v>36883554</v>
      </c>
      <c r="E1499">
        <v>1</v>
      </c>
      <c r="F1499">
        <v>1</v>
      </c>
      <c r="G1499">
        <v>1</v>
      </c>
      <c r="H1499">
        <v>2</v>
      </c>
      <c r="I1499" t="s">
        <v>780</v>
      </c>
      <c r="J1499" t="s">
        <v>781</v>
      </c>
      <c r="K1499" t="s">
        <v>782</v>
      </c>
      <c r="L1499">
        <v>1368</v>
      </c>
      <c r="N1499">
        <v>1011</v>
      </c>
      <c r="O1499" t="s">
        <v>776</v>
      </c>
      <c r="P1499" t="s">
        <v>776</v>
      </c>
      <c r="Q1499">
        <v>1</v>
      </c>
      <c r="W1499">
        <v>0</v>
      </c>
      <c r="X1499">
        <v>1372534845</v>
      </c>
      <c r="Y1499">
        <v>1.2074999999999998</v>
      </c>
      <c r="AA1499">
        <v>0</v>
      </c>
      <c r="AB1499">
        <v>65.709999999999994</v>
      </c>
      <c r="AC1499">
        <v>11.6</v>
      </c>
      <c r="AD1499">
        <v>0</v>
      </c>
      <c r="AE1499">
        <v>0</v>
      </c>
      <c r="AF1499">
        <v>65.709999999999994</v>
      </c>
      <c r="AG1499">
        <v>11.6</v>
      </c>
      <c r="AH1499">
        <v>0</v>
      </c>
      <c r="AI1499">
        <v>1</v>
      </c>
      <c r="AJ1499">
        <v>1</v>
      </c>
      <c r="AK1499">
        <v>1</v>
      </c>
      <c r="AL1499">
        <v>1</v>
      </c>
      <c r="AN1499">
        <v>0</v>
      </c>
      <c r="AO1499">
        <v>1</v>
      </c>
      <c r="AP1499">
        <v>1</v>
      </c>
      <c r="AQ1499">
        <v>0</v>
      </c>
      <c r="AR1499">
        <v>0</v>
      </c>
      <c r="AS1499" t="s">
        <v>3</v>
      </c>
      <c r="AT1499">
        <v>0.84</v>
      </c>
      <c r="AU1499" t="s">
        <v>348</v>
      </c>
      <c r="AV1499">
        <v>0</v>
      </c>
      <c r="AW1499">
        <v>2</v>
      </c>
      <c r="AX1499">
        <v>47641098</v>
      </c>
      <c r="AY1499">
        <v>1</v>
      </c>
      <c r="AZ1499">
        <v>0</v>
      </c>
      <c r="BA1499">
        <v>1485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CX1499">
        <f>Y1499*Source!I644</f>
        <v>3.6224999999999993E-2</v>
      </c>
      <c r="CY1499">
        <f>AB1499</f>
        <v>65.709999999999994</v>
      </c>
      <c r="CZ1499">
        <f>AF1499</f>
        <v>65.709999999999994</v>
      </c>
      <c r="DA1499">
        <f>AJ1499</f>
        <v>1</v>
      </c>
      <c r="DB1499">
        <f>ROUND(((ROUND(AT1499*CZ1499,2)*1.15)*1.25),6)</f>
        <v>79.349999999999994</v>
      </c>
      <c r="DC1499">
        <f>ROUND(((ROUND(AT1499*AG1499,2)*1.15)*1.25),6)</f>
        <v>14.001250000000001</v>
      </c>
    </row>
    <row r="1500" spans="1:107" x14ac:dyDescent="0.2">
      <c r="A1500">
        <f>ROW(Source!A644)</f>
        <v>644</v>
      </c>
      <c r="B1500">
        <v>47636896</v>
      </c>
      <c r="C1500">
        <v>47641084</v>
      </c>
      <c r="D1500">
        <v>36801792</v>
      </c>
      <c r="E1500">
        <v>1</v>
      </c>
      <c r="F1500">
        <v>1</v>
      </c>
      <c r="G1500">
        <v>1</v>
      </c>
      <c r="H1500">
        <v>3</v>
      </c>
      <c r="I1500" t="s">
        <v>981</v>
      </c>
      <c r="J1500" t="s">
        <v>982</v>
      </c>
      <c r="K1500" t="s">
        <v>983</v>
      </c>
      <c r="L1500">
        <v>1339</v>
      </c>
      <c r="N1500">
        <v>1007</v>
      </c>
      <c r="O1500" t="s">
        <v>50</v>
      </c>
      <c r="P1500" t="s">
        <v>50</v>
      </c>
      <c r="Q1500">
        <v>1</v>
      </c>
      <c r="W1500">
        <v>0</v>
      </c>
      <c r="X1500">
        <v>-1660354250</v>
      </c>
      <c r="Y1500">
        <v>3.85</v>
      </c>
      <c r="AA1500">
        <v>2.44</v>
      </c>
      <c r="AB1500">
        <v>0</v>
      </c>
      <c r="AC1500">
        <v>0</v>
      </c>
      <c r="AD1500">
        <v>0</v>
      </c>
      <c r="AE1500">
        <v>2.44</v>
      </c>
      <c r="AF1500">
        <v>0</v>
      </c>
      <c r="AG1500">
        <v>0</v>
      </c>
      <c r="AH1500">
        <v>0</v>
      </c>
      <c r="AI1500">
        <v>1</v>
      </c>
      <c r="AJ1500">
        <v>1</v>
      </c>
      <c r="AK1500">
        <v>1</v>
      </c>
      <c r="AL1500">
        <v>1</v>
      </c>
      <c r="AN1500">
        <v>0</v>
      </c>
      <c r="AO1500">
        <v>1</v>
      </c>
      <c r="AP1500">
        <v>0</v>
      </c>
      <c r="AQ1500">
        <v>0</v>
      </c>
      <c r="AR1500">
        <v>0</v>
      </c>
      <c r="AS1500" t="s">
        <v>3</v>
      </c>
      <c r="AT1500">
        <v>3.85</v>
      </c>
      <c r="AU1500" t="s">
        <v>3</v>
      </c>
      <c r="AV1500">
        <v>0</v>
      </c>
      <c r="AW1500">
        <v>2</v>
      </c>
      <c r="AX1500">
        <v>47641099</v>
      </c>
      <c r="AY1500">
        <v>1</v>
      </c>
      <c r="AZ1500">
        <v>0</v>
      </c>
      <c r="BA1500">
        <v>1486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CX1500">
        <f>Y1500*Source!I644</f>
        <v>0.11549999999999999</v>
      </c>
      <c r="CY1500">
        <f>AA1500</f>
        <v>2.44</v>
      </c>
      <c r="CZ1500">
        <f>AE1500</f>
        <v>2.44</v>
      </c>
      <c r="DA1500">
        <f>AI1500</f>
        <v>1</v>
      </c>
      <c r="DB1500">
        <f>ROUND(ROUND(AT1500*CZ1500,2),6)</f>
        <v>9.39</v>
      </c>
      <c r="DC1500">
        <f>ROUND(ROUND(AT1500*AG1500,2),6)</f>
        <v>0</v>
      </c>
    </row>
    <row r="1501" spans="1:107" x14ac:dyDescent="0.2">
      <c r="A1501">
        <f>ROW(Source!A644)</f>
        <v>644</v>
      </c>
      <c r="B1501">
        <v>47636896</v>
      </c>
      <c r="C1501">
        <v>47641084</v>
      </c>
      <c r="D1501">
        <v>36802468</v>
      </c>
      <c r="E1501">
        <v>1</v>
      </c>
      <c r="F1501">
        <v>1</v>
      </c>
      <c r="G1501">
        <v>1</v>
      </c>
      <c r="H1501">
        <v>3</v>
      </c>
      <c r="I1501" t="s">
        <v>1030</v>
      </c>
      <c r="J1501" t="s">
        <v>1031</v>
      </c>
      <c r="K1501" t="s">
        <v>1032</v>
      </c>
      <c r="L1501">
        <v>1339</v>
      </c>
      <c r="N1501">
        <v>1007</v>
      </c>
      <c r="O1501" t="s">
        <v>50</v>
      </c>
      <c r="P1501" t="s">
        <v>50</v>
      </c>
      <c r="Q1501">
        <v>1</v>
      </c>
      <c r="W1501">
        <v>0</v>
      </c>
      <c r="X1501">
        <v>114057443</v>
      </c>
      <c r="Y1501">
        <v>3.06</v>
      </c>
      <c r="AA1501">
        <v>34.92</v>
      </c>
      <c r="AB1501">
        <v>0</v>
      </c>
      <c r="AC1501">
        <v>0</v>
      </c>
      <c r="AD1501">
        <v>0</v>
      </c>
      <c r="AE1501">
        <v>34.92</v>
      </c>
      <c r="AF1501">
        <v>0</v>
      </c>
      <c r="AG1501">
        <v>0</v>
      </c>
      <c r="AH1501">
        <v>0</v>
      </c>
      <c r="AI1501">
        <v>1</v>
      </c>
      <c r="AJ1501">
        <v>1</v>
      </c>
      <c r="AK1501">
        <v>1</v>
      </c>
      <c r="AL1501">
        <v>1</v>
      </c>
      <c r="AN1501">
        <v>0</v>
      </c>
      <c r="AO1501">
        <v>1</v>
      </c>
      <c r="AP1501">
        <v>0</v>
      </c>
      <c r="AQ1501">
        <v>0</v>
      </c>
      <c r="AR1501">
        <v>0</v>
      </c>
      <c r="AS1501" t="s">
        <v>3</v>
      </c>
      <c r="AT1501">
        <v>3.06</v>
      </c>
      <c r="AU1501" t="s">
        <v>3</v>
      </c>
      <c r="AV1501">
        <v>0</v>
      </c>
      <c r="AW1501">
        <v>2</v>
      </c>
      <c r="AX1501">
        <v>47641100</v>
      </c>
      <c r="AY1501">
        <v>1</v>
      </c>
      <c r="AZ1501">
        <v>0</v>
      </c>
      <c r="BA1501">
        <v>1487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CX1501">
        <f>Y1501*Source!I644</f>
        <v>9.1799999999999993E-2</v>
      </c>
      <c r="CY1501">
        <f>AA1501</f>
        <v>34.92</v>
      </c>
      <c r="CZ1501">
        <f>AE1501</f>
        <v>34.92</v>
      </c>
      <c r="DA1501">
        <f>AI1501</f>
        <v>1</v>
      </c>
      <c r="DB1501">
        <f>ROUND(ROUND(AT1501*CZ1501,2),6)</f>
        <v>106.86</v>
      </c>
      <c r="DC1501">
        <f>ROUND(ROUND(AT1501*AG1501,2),6)</f>
        <v>0</v>
      </c>
    </row>
    <row r="1502" spans="1:107" x14ac:dyDescent="0.2">
      <c r="A1502">
        <f>ROW(Source!A644)</f>
        <v>644</v>
      </c>
      <c r="B1502">
        <v>47636896</v>
      </c>
      <c r="C1502">
        <v>47641084</v>
      </c>
      <c r="D1502">
        <v>36807345</v>
      </c>
      <c r="E1502">
        <v>1</v>
      </c>
      <c r="F1502">
        <v>1</v>
      </c>
      <c r="G1502">
        <v>1</v>
      </c>
      <c r="H1502">
        <v>3</v>
      </c>
      <c r="I1502" t="s">
        <v>418</v>
      </c>
      <c r="J1502" t="s">
        <v>420</v>
      </c>
      <c r="K1502" t="s">
        <v>419</v>
      </c>
      <c r="L1502">
        <v>1339</v>
      </c>
      <c r="N1502">
        <v>1007</v>
      </c>
      <c r="O1502" t="s">
        <v>50</v>
      </c>
      <c r="P1502" t="s">
        <v>50</v>
      </c>
      <c r="Q1502">
        <v>1</v>
      </c>
      <c r="W1502">
        <v>0</v>
      </c>
      <c r="X1502">
        <v>1189598585</v>
      </c>
      <c r="Y1502">
        <v>1.3</v>
      </c>
      <c r="AA1502">
        <v>651.78</v>
      </c>
      <c r="AB1502">
        <v>0</v>
      </c>
      <c r="AC1502">
        <v>0</v>
      </c>
      <c r="AD1502">
        <v>0</v>
      </c>
      <c r="AE1502">
        <v>651.78</v>
      </c>
      <c r="AF1502">
        <v>0</v>
      </c>
      <c r="AG1502">
        <v>0</v>
      </c>
      <c r="AH1502">
        <v>0</v>
      </c>
      <c r="AI1502">
        <v>1</v>
      </c>
      <c r="AJ1502">
        <v>1</v>
      </c>
      <c r="AK1502">
        <v>1</v>
      </c>
      <c r="AL1502">
        <v>1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 t="s">
        <v>3</v>
      </c>
      <c r="AT1502">
        <v>1.3</v>
      </c>
      <c r="AU1502" t="s">
        <v>3</v>
      </c>
      <c r="AV1502">
        <v>0</v>
      </c>
      <c r="AW1502">
        <v>1</v>
      </c>
      <c r="AX1502">
        <v>-1</v>
      </c>
      <c r="AY1502">
        <v>0</v>
      </c>
      <c r="AZ1502">
        <v>0</v>
      </c>
      <c r="BA1502" t="s">
        <v>3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CX1502">
        <f>Y1502*Source!I644</f>
        <v>3.9E-2</v>
      </c>
      <c r="CY1502">
        <f>AA1502</f>
        <v>651.78</v>
      </c>
      <c r="CZ1502">
        <f>AE1502</f>
        <v>651.78</v>
      </c>
      <c r="DA1502">
        <f>AI1502</f>
        <v>1</v>
      </c>
      <c r="DB1502">
        <f>ROUND(ROUND(AT1502*CZ1502,2),6)</f>
        <v>847.31</v>
      </c>
      <c r="DC1502">
        <f>ROUND(ROUND(AT1502*AG1502,2),6)</f>
        <v>0</v>
      </c>
    </row>
    <row r="1503" spans="1:107" x14ac:dyDescent="0.2">
      <c r="A1503">
        <f>ROW(Source!A644)</f>
        <v>644</v>
      </c>
      <c r="B1503">
        <v>47636896</v>
      </c>
      <c r="C1503">
        <v>47641084</v>
      </c>
      <c r="D1503">
        <v>36820630</v>
      </c>
      <c r="E1503">
        <v>1</v>
      </c>
      <c r="F1503">
        <v>1</v>
      </c>
      <c r="G1503">
        <v>1</v>
      </c>
      <c r="H1503">
        <v>3</v>
      </c>
      <c r="I1503" t="s">
        <v>422</v>
      </c>
      <c r="J1503" t="s">
        <v>424</v>
      </c>
      <c r="K1503" t="s">
        <v>423</v>
      </c>
      <c r="L1503">
        <v>1327</v>
      </c>
      <c r="N1503">
        <v>1005</v>
      </c>
      <c r="O1503" t="s">
        <v>399</v>
      </c>
      <c r="P1503" t="s">
        <v>399</v>
      </c>
      <c r="Q1503">
        <v>1</v>
      </c>
      <c r="W1503">
        <v>0</v>
      </c>
      <c r="X1503">
        <v>1158602457</v>
      </c>
      <c r="Y1503">
        <v>102</v>
      </c>
      <c r="AA1503">
        <v>65.63</v>
      </c>
      <c r="AB1503">
        <v>0</v>
      </c>
      <c r="AC1503">
        <v>0</v>
      </c>
      <c r="AD1503">
        <v>0</v>
      </c>
      <c r="AE1503">
        <v>65.63</v>
      </c>
      <c r="AF1503">
        <v>0</v>
      </c>
      <c r="AG1503">
        <v>0</v>
      </c>
      <c r="AH1503">
        <v>0</v>
      </c>
      <c r="AI1503">
        <v>1</v>
      </c>
      <c r="AJ1503">
        <v>1</v>
      </c>
      <c r="AK1503">
        <v>1</v>
      </c>
      <c r="AL1503">
        <v>1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 t="s">
        <v>3</v>
      </c>
      <c r="AT1503">
        <v>102</v>
      </c>
      <c r="AU1503" t="s">
        <v>3</v>
      </c>
      <c r="AV1503">
        <v>0</v>
      </c>
      <c r="AW1503">
        <v>1</v>
      </c>
      <c r="AX1503">
        <v>-1</v>
      </c>
      <c r="AY1503">
        <v>0</v>
      </c>
      <c r="AZ1503">
        <v>0</v>
      </c>
      <c r="BA1503" t="s">
        <v>3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CX1503">
        <f>Y1503*Source!I644</f>
        <v>3.06</v>
      </c>
      <c r="CY1503">
        <f>AA1503</f>
        <v>65.63</v>
      </c>
      <c r="CZ1503">
        <f>AE1503</f>
        <v>65.63</v>
      </c>
      <c r="DA1503">
        <f>AI1503</f>
        <v>1</v>
      </c>
      <c r="DB1503">
        <f>ROUND(ROUND(AT1503*CZ1503,2),6)</f>
        <v>6694.26</v>
      </c>
      <c r="DC1503">
        <f>ROUND(ROUND(AT1503*AG1503,2),6)</f>
        <v>0</v>
      </c>
    </row>
    <row r="1504" spans="1:107" x14ac:dyDescent="0.2">
      <c r="A1504">
        <f>ROW(Source!A645)</f>
        <v>645</v>
      </c>
      <c r="B1504">
        <v>47641669</v>
      </c>
      <c r="C1504">
        <v>47641084</v>
      </c>
      <c r="D1504">
        <v>37066837</v>
      </c>
      <c r="E1504">
        <v>1</v>
      </c>
      <c r="F1504">
        <v>1</v>
      </c>
      <c r="G1504">
        <v>1</v>
      </c>
      <c r="H1504">
        <v>1</v>
      </c>
      <c r="I1504" t="s">
        <v>855</v>
      </c>
      <c r="J1504" t="s">
        <v>3</v>
      </c>
      <c r="K1504" t="s">
        <v>856</v>
      </c>
      <c r="L1504">
        <v>1191</v>
      </c>
      <c r="N1504">
        <v>1013</v>
      </c>
      <c r="O1504" t="s">
        <v>770</v>
      </c>
      <c r="P1504" t="s">
        <v>770</v>
      </c>
      <c r="Q1504">
        <v>1</v>
      </c>
      <c r="W1504">
        <v>0</v>
      </c>
      <c r="X1504">
        <v>1850719656</v>
      </c>
      <c r="Y1504">
        <v>107.53247499999998</v>
      </c>
      <c r="AA1504">
        <v>0</v>
      </c>
      <c r="AB1504">
        <v>0</v>
      </c>
      <c r="AC1504">
        <v>0</v>
      </c>
      <c r="AD1504">
        <v>8.31</v>
      </c>
      <c r="AE1504">
        <v>0</v>
      </c>
      <c r="AF1504">
        <v>0</v>
      </c>
      <c r="AG1504">
        <v>0</v>
      </c>
      <c r="AH1504">
        <v>8.31</v>
      </c>
      <c r="AI1504">
        <v>1</v>
      </c>
      <c r="AJ1504">
        <v>1</v>
      </c>
      <c r="AK1504">
        <v>1</v>
      </c>
      <c r="AL1504">
        <v>1</v>
      </c>
      <c r="AN1504">
        <v>0</v>
      </c>
      <c r="AO1504">
        <v>1</v>
      </c>
      <c r="AP1504">
        <v>1</v>
      </c>
      <c r="AQ1504">
        <v>0</v>
      </c>
      <c r="AR1504">
        <v>0</v>
      </c>
      <c r="AS1504" t="s">
        <v>3</v>
      </c>
      <c r="AT1504">
        <v>81.31</v>
      </c>
      <c r="AU1504" t="s">
        <v>196</v>
      </c>
      <c r="AV1504">
        <v>1</v>
      </c>
      <c r="AW1504">
        <v>2</v>
      </c>
      <c r="AX1504">
        <v>47641094</v>
      </c>
      <c r="AY1504">
        <v>1</v>
      </c>
      <c r="AZ1504">
        <v>0</v>
      </c>
      <c r="BA1504">
        <v>1490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CX1504">
        <f>Y1504*Source!I645</f>
        <v>3.2259742499999993</v>
      </c>
      <c r="CY1504">
        <f>AD1504</f>
        <v>8.31</v>
      </c>
      <c r="CZ1504">
        <f>AH1504</f>
        <v>8.31</v>
      </c>
      <c r="DA1504">
        <f>AL1504</f>
        <v>1</v>
      </c>
      <c r="DB1504">
        <f>ROUND(((ROUND(AT1504*CZ1504,2)*1.15)*1.15),6)</f>
        <v>893.60002499999996</v>
      </c>
      <c r="DC1504">
        <f>ROUND(((ROUND(AT1504*AG1504,2)*1.15)*1.15),6)</f>
        <v>0</v>
      </c>
    </row>
    <row r="1505" spans="1:107" x14ac:dyDescent="0.2">
      <c r="A1505">
        <f>ROW(Source!A645)</f>
        <v>645</v>
      </c>
      <c r="B1505">
        <v>47641669</v>
      </c>
      <c r="C1505">
        <v>47641084</v>
      </c>
      <c r="D1505">
        <v>37064876</v>
      </c>
      <c r="E1505">
        <v>1</v>
      </c>
      <c r="F1505">
        <v>1</v>
      </c>
      <c r="G1505">
        <v>1</v>
      </c>
      <c r="H1505">
        <v>1</v>
      </c>
      <c r="I1505" t="s">
        <v>771</v>
      </c>
      <c r="J1505" t="s">
        <v>3</v>
      </c>
      <c r="K1505" t="s">
        <v>772</v>
      </c>
      <c r="L1505">
        <v>1191</v>
      </c>
      <c r="N1505">
        <v>1013</v>
      </c>
      <c r="O1505" t="s">
        <v>770</v>
      </c>
      <c r="P1505" t="s">
        <v>770</v>
      </c>
      <c r="Q1505">
        <v>1</v>
      </c>
      <c r="W1505">
        <v>0</v>
      </c>
      <c r="X1505">
        <v>-1417349443</v>
      </c>
      <c r="Y1505">
        <v>3.77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1</v>
      </c>
      <c r="AJ1505">
        <v>1</v>
      </c>
      <c r="AK1505">
        <v>1</v>
      </c>
      <c r="AL1505">
        <v>1</v>
      </c>
      <c r="AN1505">
        <v>0</v>
      </c>
      <c r="AO1505">
        <v>1</v>
      </c>
      <c r="AP1505">
        <v>0</v>
      </c>
      <c r="AQ1505">
        <v>0</v>
      </c>
      <c r="AR1505">
        <v>0</v>
      </c>
      <c r="AS1505" t="s">
        <v>3</v>
      </c>
      <c r="AT1505">
        <v>3.77</v>
      </c>
      <c r="AU1505" t="s">
        <v>3</v>
      </c>
      <c r="AV1505">
        <v>2</v>
      </c>
      <c r="AW1505">
        <v>2</v>
      </c>
      <c r="AX1505">
        <v>47641095</v>
      </c>
      <c r="AY1505">
        <v>1</v>
      </c>
      <c r="AZ1505">
        <v>2048</v>
      </c>
      <c r="BA1505">
        <v>1491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CX1505">
        <f>Y1505*Source!I645</f>
        <v>0.11309999999999999</v>
      </c>
      <c r="CY1505">
        <f>AD1505</f>
        <v>0</v>
      </c>
      <c r="CZ1505">
        <f>AH1505</f>
        <v>0</v>
      </c>
      <c r="DA1505">
        <f>AL1505</f>
        <v>1</v>
      </c>
      <c r="DB1505">
        <f>ROUND(ROUND(AT1505*CZ1505,2),6)</f>
        <v>0</v>
      </c>
      <c r="DC1505">
        <f>ROUND(ROUND(AT1505*AG1505,2),6)</f>
        <v>0</v>
      </c>
    </row>
    <row r="1506" spans="1:107" x14ac:dyDescent="0.2">
      <c r="A1506">
        <f>ROW(Source!A645)</f>
        <v>645</v>
      </c>
      <c r="B1506">
        <v>47641669</v>
      </c>
      <c r="C1506">
        <v>47641084</v>
      </c>
      <c r="D1506">
        <v>36882383</v>
      </c>
      <c r="E1506">
        <v>1</v>
      </c>
      <c r="F1506">
        <v>1</v>
      </c>
      <c r="G1506">
        <v>1</v>
      </c>
      <c r="H1506">
        <v>2</v>
      </c>
      <c r="I1506" t="s">
        <v>944</v>
      </c>
      <c r="J1506" t="s">
        <v>945</v>
      </c>
      <c r="K1506" t="s">
        <v>946</v>
      </c>
      <c r="L1506">
        <v>1368</v>
      </c>
      <c r="N1506">
        <v>1011</v>
      </c>
      <c r="O1506" t="s">
        <v>776</v>
      </c>
      <c r="P1506" t="s">
        <v>776</v>
      </c>
      <c r="Q1506">
        <v>1</v>
      </c>
      <c r="W1506">
        <v>0</v>
      </c>
      <c r="X1506">
        <v>-665367104</v>
      </c>
      <c r="Y1506">
        <v>0.51749999999999996</v>
      </c>
      <c r="AA1506">
        <v>0</v>
      </c>
      <c r="AB1506">
        <v>89.99</v>
      </c>
      <c r="AC1506">
        <v>10.06</v>
      </c>
      <c r="AD1506">
        <v>0</v>
      </c>
      <c r="AE1506">
        <v>0</v>
      </c>
      <c r="AF1506">
        <v>89.99</v>
      </c>
      <c r="AG1506">
        <v>10.06</v>
      </c>
      <c r="AH1506">
        <v>0</v>
      </c>
      <c r="AI1506">
        <v>1</v>
      </c>
      <c r="AJ1506">
        <v>1</v>
      </c>
      <c r="AK1506">
        <v>1</v>
      </c>
      <c r="AL1506">
        <v>1</v>
      </c>
      <c r="AN1506">
        <v>0</v>
      </c>
      <c r="AO1506">
        <v>1</v>
      </c>
      <c r="AP1506">
        <v>1</v>
      </c>
      <c r="AQ1506">
        <v>0</v>
      </c>
      <c r="AR1506">
        <v>0</v>
      </c>
      <c r="AS1506" t="s">
        <v>3</v>
      </c>
      <c r="AT1506">
        <v>0.36</v>
      </c>
      <c r="AU1506" t="s">
        <v>348</v>
      </c>
      <c r="AV1506">
        <v>0</v>
      </c>
      <c r="AW1506">
        <v>2</v>
      </c>
      <c r="AX1506">
        <v>47641096</v>
      </c>
      <c r="AY1506">
        <v>1</v>
      </c>
      <c r="AZ1506">
        <v>0</v>
      </c>
      <c r="BA1506">
        <v>1492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CX1506">
        <f>Y1506*Source!I645</f>
        <v>1.5524999999999999E-2</v>
      </c>
      <c r="CY1506">
        <f>AB1506</f>
        <v>89.99</v>
      </c>
      <c r="CZ1506">
        <f>AF1506</f>
        <v>89.99</v>
      </c>
      <c r="DA1506">
        <f>AJ1506</f>
        <v>1</v>
      </c>
      <c r="DB1506">
        <f>ROUND(((ROUND(AT1506*CZ1506,2)*1.15)*1.25),6)</f>
        <v>46.575000000000003</v>
      </c>
      <c r="DC1506">
        <f>ROUND(((ROUND(AT1506*AG1506,2)*1.15)*1.25),6)</f>
        <v>5.2037500000000003</v>
      </c>
    </row>
    <row r="1507" spans="1:107" x14ac:dyDescent="0.2">
      <c r="A1507">
        <f>ROW(Source!A645)</f>
        <v>645</v>
      </c>
      <c r="B1507">
        <v>47641669</v>
      </c>
      <c r="C1507">
        <v>47641084</v>
      </c>
      <c r="D1507">
        <v>36882452</v>
      </c>
      <c r="E1507">
        <v>1</v>
      </c>
      <c r="F1507">
        <v>1</v>
      </c>
      <c r="G1507">
        <v>1</v>
      </c>
      <c r="H1507">
        <v>2</v>
      </c>
      <c r="I1507" t="s">
        <v>1027</v>
      </c>
      <c r="J1507" t="s">
        <v>1028</v>
      </c>
      <c r="K1507" t="s">
        <v>1029</v>
      </c>
      <c r="L1507">
        <v>1368</v>
      </c>
      <c r="N1507">
        <v>1011</v>
      </c>
      <c r="O1507" t="s">
        <v>776</v>
      </c>
      <c r="P1507" t="s">
        <v>776</v>
      </c>
      <c r="Q1507">
        <v>1</v>
      </c>
      <c r="W1507">
        <v>0</v>
      </c>
      <c r="X1507">
        <v>1188625873</v>
      </c>
      <c r="Y1507">
        <v>3.694375</v>
      </c>
      <c r="AA1507">
        <v>0</v>
      </c>
      <c r="AB1507">
        <v>31.26</v>
      </c>
      <c r="AC1507">
        <v>13.5</v>
      </c>
      <c r="AD1507">
        <v>0</v>
      </c>
      <c r="AE1507">
        <v>0</v>
      </c>
      <c r="AF1507">
        <v>31.26</v>
      </c>
      <c r="AG1507">
        <v>13.5</v>
      </c>
      <c r="AH1507">
        <v>0</v>
      </c>
      <c r="AI1507">
        <v>1</v>
      </c>
      <c r="AJ1507">
        <v>1</v>
      </c>
      <c r="AK1507">
        <v>1</v>
      </c>
      <c r="AL1507">
        <v>1</v>
      </c>
      <c r="AN1507">
        <v>0</v>
      </c>
      <c r="AO1507">
        <v>1</v>
      </c>
      <c r="AP1507">
        <v>1</v>
      </c>
      <c r="AQ1507">
        <v>0</v>
      </c>
      <c r="AR1507">
        <v>0</v>
      </c>
      <c r="AS1507" t="s">
        <v>3</v>
      </c>
      <c r="AT1507">
        <v>2.57</v>
      </c>
      <c r="AU1507" t="s">
        <v>348</v>
      </c>
      <c r="AV1507">
        <v>0</v>
      </c>
      <c r="AW1507">
        <v>2</v>
      </c>
      <c r="AX1507">
        <v>47641097</v>
      </c>
      <c r="AY1507">
        <v>1</v>
      </c>
      <c r="AZ1507">
        <v>0</v>
      </c>
      <c r="BA1507">
        <v>1493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CX1507">
        <f>Y1507*Source!I645</f>
        <v>0.11083124999999999</v>
      </c>
      <c r="CY1507">
        <f>AB1507</f>
        <v>31.26</v>
      </c>
      <c r="CZ1507">
        <f>AF1507</f>
        <v>31.26</v>
      </c>
      <c r="DA1507">
        <f>AJ1507</f>
        <v>1</v>
      </c>
      <c r="DB1507">
        <f>ROUND(((ROUND(AT1507*CZ1507,2)*1.15)*1.25),6)</f>
        <v>115.48875</v>
      </c>
      <c r="DC1507">
        <f>ROUND(((ROUND(AT1507*AG1507,2)*1.15)*1.25),6)</f>
        <v>49.881250000000001</v>
      </c>
    </row>
    <row r="1508" spans="1:107" x14ac:dyDescent="0.2">
      <c r="A1508">
        <f>ROW(Source!A645)</f>
        <v>645</v>
      </c>
      <c r="B1508">
        <v>47641669</v>
      </c>
      <c r="C1508">
        <v>47641084</v>
      </c>
      <c r="D1508">
        <v>36883554</v>
      </c>
      <c r="E1508">
        <v>1</v>
      </c>
      <c r="F1508">
        <v>1</v>
      </c>
      <c r="G1508">
        <v>1</v>
      </c>
      <c r="H1508">
        <v>2</v>
      </c>
      <c r="I1508" t="s">
        <v>780</v>
      </c>
      <c r="J1508" t="s">
        <v>781</v>
      </c>
      <c r="K1508" t="s">
        <v>782</v>
      </c>
      <c r="L1508">
        <v>1368</v>
      </c>
      <c r="N1508">
        <v>1011</v>
      </c>
      <c r="O1508" t="s">
        <v>776</v>
      </c>
      <c r="P1508" t="s">
        <v>776</v>
      </c>
      <c r="Q1508">
        <v>1</v>
      </c>
      <c r="W1508">
        <v>0</v>
      </c>
      <c r="X1508">
        <v>1372534845</v>
      </c>
      <c r="Y1508">
        <v>1.2074999999999998</v>
      </c>
      <c r="AA1508">
        <v>0</v>
      </c>
      <c r="AB1508">
        <v>65.709999999999994</v>
      </c>
      <c r="AC1508">
        <v>11.6</v>
      </c>
      <c r="AD1508">
        <v>0</v>
      </c>
      <c r="AE1508">
        <v>0</v>
      </c>
      <c r="AF1508">
        <v>65.709999999999994</v>
      </c>
      <c r="AG1508">
        <v>11.6</v>
      </c>
      <c r="AH1508">
        <v>0</v>
      </c>
      <c r="AI1508">
        <v>1</v>
      </c>
      <c r="AJ1508">
        <v>1</v>
      </c>
      <c r="AK1508">
        <v>1</v>
      </c>
      <c r="AL1508">
        <v>1</v>
      </c>
      <c r="AN1508">
        <v>0</v>
      </c>
      <c r="AO1508">
        <v>1</v>
      </c>
      <c r="AP1508">
        <v>1</v>
      </c>
      <c r="AQ1508">
        <v>0</v>
      </c>
      <c r="AR1508">
        <v>0</v>
      </c>
      <c r="AS1508" t="s">
        <v>3</v>
      </c>
      <c r="AT1508">
        <v>0.84</v>
      </c>
      <c r="AU1508" t="s">
        <v>348</v>
      </c>
      <c r="AV1508">
        <v>0</v>
      </c>
      <c r="AW1508">
        <v>2</v>
      </c>
      <c r="AX1508">
        <v>47641098</v>
      </c>
      <c r="AY1508">
        <v>1</v>
      </c>
      <c r="AZ1508">
        <v>0</v>
      </c>
      <c r="BA1508">
        <v>1494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CX1508">
        <f>Y1508*Source!I645</f>
        <v>3.6224999999999993E-2</v>
      </c>
      <c r="CY1508">
        <f>AB1508</f>
        <v>65.709999999999994</v>
      </c>
      <c r="CZ1508">
        <f>AF1508</f>
        <v>65.709999999999994</v>
      </c>
      <c r="DA1508">
        <f>AJ1508</f>
        <v>1</v>
      </c>
      <c r="DB1508">
        <f>ROUND(((ROUND(AT1508*CZ1508,2)*1.15)*1.25),6)</f>
        <v>79.349999999999994</v>
      </c>
      <c r="DC1508">
        <f>ROUND(((ROUND(AT1508*AG1508,2)*1.15)*1.25),6)</f>
        <v>14.001250000000001</v>
      </c>
    </row>
    <row r="1509" spans="1:107" x14ac:dyDescent="0.2">
      <c r="A1509">
        <f>ROW(Source!A645)</f>
        <v>645</v>
      </c>
      <c r="B1509">
        <v>47641669</v>
      </c>
      <c r="C1509">
        <v>47641084</v>
      </c>
      <c r="D1509">
        <v>36801792</v>
      </c>
      <c r="E1509">
        <v>1</v>
      </c>
      <c r="F1509">
        <v>1</v>
      </c>
      <c r="G1509">
        <v>1</v>
      </c>
      <c r="H1509">
        <v>3</v>
      </c>
      <c r="I1509" t="s">
        <v>981</v>
      </c>
      <c r="J1509" t="s">
        <v>982</v>
      </c>
      <c r="K1509" t="s">
        <v>983</v>
      </c>
      <c r="L1509">
        <v>1339</v>
      </c>
      <c r="N1509">
        <v>1007</v>
      </c>
      <c r="O1509" t="s">
        <v>50</v>
      </c>
      <c r="P1509" t="s">
        <v>50</v>
      </c>
      <c r="Q1509">
        <v>1</v>
      </c>
      <c r="W1509">
        <v>0</v>
      </c>
      <c r="X1509">
        <v>-1660354250</v>
      </c>
      <c r="Y1509">
        <v>3.85</v>
      </c>
      <c r="AA1509">
        <v>2.44</v>
      </c>
      <c r="AB1509">
        <v>0</v>
      </c>
      <c r="AC1509">
        <v>0</v>
      </c>
      <c r="AD1509">
        <v>0</v>
      </c>
      <c r="AE1509">
        <v>2.44</v>
      </c>
      <c r="AF1509">
        <v>0</v>
      </c>
      <c r="AG1509">
        <v>0</v>
      </c>
      <c r="AH1509">
        <v>0</v>
      </c>
      <c r="AI1509">
        <v>1</v>
      </c>
      <c r="AJ1509">
        <v>1</v>
      </c>
      <c r="AK1509">
        <v>1</v>
      </c>
      <c r="AL1509">
        <v>1</v>
      </c>
      <c r="AN1509">
        <v>0</v>
      </c>
      <c r="AO1509">
        <v>1</v>
      </c>
      <c r="AP1509">
        <v>0</v>
      </c>
      <c r="AQ1509">
        <v>0</v>
      </c>
      <c r="AR1509">
        <v>0</v>
      </c>
      <c r="AS1509" t="s">
        <v>3</v>
      </c>
      <c r="AT1509">
        <v>3.85</v>
      </c>
      <c r="AU1509" t="s">
        <v>3</v>
      </c>
      <c r="AV1509">
        <v>0</v>
      </c>
      <c r="AW1509">
        <v>2</v>
      </c>
      <c r="AX1509">
        <v>47641099</v>
      </c>
      <c r="AY1509">
        <v>1</v>
      </c>
      <c r="AZ1509">
        <v>0</v>
      </c>
      <c r="BA1509">
        <v>1495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CX1509">
        <f>Y1509*Source!I645</f>
        <v>0.11549999999999999</v>
      </c>
      <c r="CY1509">
        <f>AA1509</f>
        <v>2.44</v>
      </c>
      <c r="CZ1509">
        <f>AE1509</f>
        <v>2.44</v>
      </c>
      <c r="DA1509">
        <f>AI1509</f>
        <v>1</v>
      </c>
      <c r="DB1509">
        <f>ROUND(ROUND(AT1509*CZ1509,2),6)</f>
        <v>9.39</v>
      </c>
      <c r="DC1509">
        <f>ROUND(ROUND(AT1509*AG1509,2),6)</f>
        <v>0</v>
      </c>
    </row>
    <row r="1510" spans="1:107" x14ac:dyDescent="0.2">
      <c r="A1510">
        <f>ROW(Source!A645)</f>
        <v>645</v>
      </c>
      <c r="B1510">
        <v>47641669</v>
      </c>
      <c r="C1510">
        <v>47641084</v>
      </c>
      <c r="D1510">
        <v>36802468</v>
      </c>
      <c r="E1510">
        <v>1</v>
      </c>
      <c r="F1510">
        <v>1</v>
      </c>
      <c r="G1510">
        <v>1</v>
      </c>
      <c r="H1510">
        <v>3</v>
      </c>
      <c r="I1510" t="s">
        <v>1030</v>
      </c>
      <c r="J1510" t="s">
        <v>1031</v>
      </c>
      <c r="K1510" t="s">
        <v>1032</v>
      </c>
      <c r="L1510">
        <v>1339</v>
      </c>
      <c r="N1510">
        <v>1007</v>
      </c>
      <c r="O1510" t="s">
        <v>50</v>
      </c>
      <c r="P1510" t="s">
        <v>50</v>
      </c>
      <c r="Q1510">
        <v>1</v>
      </c>
      <c r="W1510">
        <v>0</v>
      </c>
      <c r="X1510">
        <v>114057443</v>
      </c>
      <c r="Y1510">
        <v>3.06</v>
      </c>
      <c r="AA1510">
        <v>34.92</v>
      </c>
      <c r="AB1510">
        <v>0</v>
      </c>
      <c r="AC1510">
        <v>0</v>
      </c>
      <c r="AD1510">
        <v>0</v>
      </c>
      <c r="AE1510">
        <v>34.92</v>
      </c>
      <c r="AF1510">
        <v>0</v>
      </c>
      <c r="AG1510">
        <v>0</v>
      </c>
      <c r="AH1510">
        <v>0</v>
      </c>
      <c r="AI1510">
        <v>1</v>
      </c>
      <c r="AJ1510">
        <v>1</v>
      </c>
      <c r="AK1510">
        <v>1</v>
      </c>
      <c r="AL1510">
        <v>1</v>
      </c>
      <c r="AN1510">
        <v>0</v>
      </c>
      <c r="AO1510">
        <v>1</v>
      </c>
      <c r="AP1510">
        <v>0</v>
      </c>
      <c r="AQ1510">
        <v>0</v>
      </c>
      <c r="AR1510">
        <v>0</v>
      </c>
      <c r="AS1510" t="s">
        <v>3</v>
      </c>
      <c r="AT1510">
        <v>3.06</v>
      </c>
      <c r="AU1510" t="s">
        <v>3</v>
      </c>
      <c r="AV1510">
        <v>0</v>
      </c>
      <c r="AW1510">
        <v>2</v>
      </c>
      <c r="AX1510">
        <v>47641100</v>
      </c>
      <c r="AY1510">
        <v>1</v>
      </c>
      <c r="AZ1510">
        <v>0</v>
      </c>
      <c r="BA1510">
        <v>1496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CX1510">
        <f>Y1510*Source!I645</f>
        <v>9.1799999999999993E-2</v>
      </c>
      <c r="CY1510">
        <f>AA1510</f>
        <v>34.92</v>
      </c>
      <c r="CZ1510">
        <f>AE1510</f>
        <v>34.92</v>
      </c>
      <c r="DA1510">
        <f>AI1510</f>
        <v>1</v>
      </c>
      <c r="DB1510">
        <f>ROUND(ROUND(AT1510*CZ1510,2),6)</f>
        <v>106.86</v>
      </c>
      <c r="DC1510">
        <f>ROUND(ROUND(AT1510*AG1510,2),6)</f>
        <v>0</v>
      </c>
    </row>
    <row r="1511" spans="1:107" x14ac:dyDescent="0.2">
      <c r="A1511">
        <f>ROW(Source!A645)</f>
        <v>645</v>
      </c>
      <c r="B1511">
        <v>47641669</v>
      </c>
      <c r="C1511">
        <v>47641084</v>
      </c>
      <c r="D1511">
        <v>36807345</v>
      </c>
      <c r="E1511">
        <v>1</v>
      </c>
      <c r="F1511">
        <v>1</v>
      </c>
      <c r="G1511">
        <v>1</v>
      </c>
      <c r="H1511">
        <v>3</v>
      </c>
      <c r="I1511" t="s">
        <v>418</v>
      </c>
      <c r="J1511" t="s">
        <v>420</v>
      </c>
      <c r="K1511" t="s">
        <v>419</v>
      </c>
      <c r="L1511">
        <v>1339</v>
      </c>
      <c r="N1511">
        <v>1007</v>
      </c>
      <c r="O1511" t="s">
        <v>50</v>
      </c>
      <c r="P1511" t="s">
        <v>50</v>
      </c>
      <c r="Q1511">
        <v>1</v>
      </c>
      <c r="W1511">
        <v>0</v>
      </c>
      <c r="X1511">
        <v>1189598585</v>
      </c>
      <c r="Y1511">
        <v>1.3</v>
      </c>
      <c r="AA1511">
        <v>651.78</v>
      </c>
      <c r="AB1511">
        <v>0</v>
      </c>
      <c r="AC1511">
        <v>0</v>
      </c>
      <c r="AD1511">
        <v>0</v>
      </c>
      <c r="AE1511">
        <v>651.78</v>
      </c>
      <c r="AF1511">
        <v>0</v>
      </c>
      <c r="AG1511">
        <v>0</v>
      </c>
      <c r="AH1511">
        <v>0</v>
      </c>
      <c r="AI1511">
        <v>1</v>
      </c>
      <c r="AJ1511">
        <v>1</v>
      </c>
      <c r="AK1511">
        <v>1</v>
      </c>
      <c r="AL1511">
        <v>1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 t="s">
        <v>3</v>
      </c>
      <c r="AT1511">
        <v>1.3</v>
      </c>
      <c r="AU1511" t="s">
        <v>3</v>
      </c>
      <c r="AV1511">
        <v>0</v>
      </c>
      <c r="AW1511">
        <v>1</v>
      </c>
      <c r="AX1511">
        <v>-1</v>
      </c>
      <c r="AY1511">
        <v>0</v>
      </c>
      <c r="AZ1511">
        <v>0</v>
      </c>
      <c r="BA1511" t="s">
        <v>3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CX1511">
        <f>Y1511*Source!I645</f>
        <v>3.9E-2</v>
      </c>
      <c r="CY1511">
        <f>AA1511</f>
        <v>651.78</v>
      </c>
      <c r="CZ1511">
        <f>AE1511</f>
        <v>651.78</v>
      </c>
      <c r="DA1511">
        <f>AI1511</f>
        <v>1</v>
      </c>
      <c r="DB1511">
        <f>ROUND(ROUND(AT1511*CZ1511,2),6)</f>
        <v>847.31</v>
      </c>
      <c r="DC1511">
        <f>ROUND(ROUND(AT1511*AG1511,2),6)</f>
        <v>0</v>
      </c>
    </row>
    <row r="1512" spans="1:107" x14ac:dyDescent="0.2">
      <c r="A1512">
        <f>ROW(Source!A645)</f>
        <v>645</v>
      </c>
      <c r="B1512">
        <v>47641669</v>
      </c>
      <c r="C1512">
        <v>47641084</v>
      </c>
      <c r="D1512">
        <v>36820630</v>
      </c>
      <c r="E1512">
        <v>1</v>
      </c>
      <c r="F1512">
        <v>1</v>
      </c>
      <c r="G1512">
        <v>1</v>
      </c>
      <c r="H1512">
        <v>3</v>
      </c>
      <c r="I1512" t="s">
        <v>422</v>
      </c>
      <c r="J1512" t="s">
        <v>424</v>
      </c>
      <c r="K1512" t="s">
        <v>423</v>
      </c>
      <c r="L1512">
        <v>1327</v>
      </c>
      <c r="N1512">
        <v>1005</v>
      </c>
      <c r="O1512" t="s">
        <v>399</v>
      </c>
      <c r="P1512" t="s">
        <v>399</v>
      </c>
      <c r="Q1512">
        <v>1</v>
      </c>
      <c r="W1512">
        <v>0</v>
      </c>
      <c r="X1512">
        <v>1158602457</v>
      </c>
      <c r="Y1512">
        <v>102</v>
      </c>
      <c r="AA1512">
        <v>65.63</v>
      </c>
      <c r="AB1512">
        <v>0</v>
      </c>
      <c r="AC1512">
        <v>0</v>
      </c>
      <c r="AD1512">
        <v>0</v>
      </c>
      <c r="AE1512">
        <v>65.63</v>
      </c>
      <c r="AF1512">
        <v>0</v>
      </c>
      <c r="AG1512">
        <v>0</v>
      </c>
      <c r="AH1512">
        <v>0</v>
      </c>
      <c r="AI1512">
        <v>1</v>
      </c>
      <c r="AJ1512">
        <v>1</v>
      </c>
      <c r="AK1512">
        <v>1</v>
      </c>
      <c r="AL1512">
        <v>1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 t="s">
        <v>3</v>
      </c>
      <c r="AT1512">
        <v>102</v>
      </c>
      <c r="AU1512" t="s">
        <v>3</v>
      </c>
      <c r="AV1512">
        <v>0</v>
      </c>
      <c r="AW1512">
        <v>1</v>
      </c>
      <c r="AX1512">
        <v>-1</v>
      </c>
      <c r="AY1512">
        <v>0</v>
      </c>
      <c r="AZ1512">
        <v>0</v>
      </c>
      <c r="BA1512" t="s">
        <v>3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CX1512">
        <f>Y1512*Source!I645</f>
        <v>3.06</v>
      </c>
      <c r="CY1512">
        <f>AA1512</f>
        <v>65.63</v>
      </c>
      <c r="CZ1512">
        <f>AE1512</f>
        <v>65.63</v>
      </c>
      <c r="DA1512">
        <f>AI1512</f>
        <v>1</v>
      </c>
      <c r="DB1512">
        <f>ROUND(ROUND(AT1512*CZ1512,2),6)</f>
        <v>6694.26</v>
      </c>
      <c r="DC1512">
        <f>ROUND(ROUND(AT1512*AG1512,2),6)</f>
        <v>0</v>
      </c>
    </row>
    <row r="1513" spans="1:107" x14ac:dyDescent="0.2">
      <c r="A1513">
        <f>ROW(Source!A650)</f>
        <v>650</v>
      </c>
      <c r="B1513">
        <v>47636896</v>
      </c>
      <c r="C1513">
        <v>47641105</v>
      </c>
      <c r="D1513">
        <v>37066739</v>
      </c>
      <c r="E1513">
        <v>1</v>
      </c>
      <c r="F1513">
        <v>1</v>
      </c>
      <c r="G1513">
        <v>1</v>
      </c>
      <c r="H1513">
        <v>1</v>
      </c>
      <c r="I1513" t="s">
        <v>1033</v>
      </c>
      <c r="J1513" t="s">
        <v>3</v>
      </c>
      <c r="K1513" t="s">
        <v>1034</v>
      </c>
      <c r="L1513">
        <v>1191</v>
      </c>
      <c r="N1513">
        <v>1013</v>
      </c>
      <c r="O1513" t="s">
        <v>770</v>
      </c>
      <c r="P1513" t="s">
        <v>770</v>
      </c>
      <c r="Q1513">
        <v>1</v>
      </c>
      <c r="W1513">
        <v>0</v>
      </c>
      <c r="X1513">
        <v>-608433632</v>
      </c>
      <c r="Y1513">
        <v>100.61579999999998</v>
      </c>
      <c r="AA1513">
        <v>0</v>
      </c>
      <c r="AB1513">
        <v>0</v>
      </c>
      <c r="AC1513">
        <v>0</v>
      </c>
      <c r="AD1513">
        <v>8.4600000000000009</v>
      </c>
      <c r="AE1513">
        <v>0</v>
      </c>
      <c r="AF1513">
        <v>0</v>
      </c>
      <c r="AG1513">
        <v>0</v>
      </c>
      <c r="AH1513">
        <v>8.4600000000000009</v>
      </c>
      <c r="AI1513">
        <v>1</v>
      </c>
      <c r="AJ1513">
        <v>1</v>
      </c>
      <c r="AK1513">
        <v>1</v>
      </c>
      <c r="AL1513">
        <v>1</v>
      </c>
      <c r="AN1513">
        <v>0</v>
      </c>
      <c r="AO1513">
        <v>1</v>
      </c>
      <c r="AP1513">
        <v>1</v>
      </c>
      <c r="AQ1513">
        <v>0</v>
      </c>
      <c r="AR1513">
        <v>0</v>
      </c>
      <c r="AS1513" t="s">
        <v>3</v>
      </c>
      <c r="AT1513">
        <v>76.08</v>
      </c>
      <c r="AU1513" t="s">
        <v>196</v>
      </c>
      <c r="AV1513">
        <v>1</v>
      </c>
      <c r="AW1513">
        <v>2</v>
      </c>
      <c r="AX1513">
        <v>47641115</v>
      </c>
      <c r="AY1513">
        <v>1</v>
      </c>
      <c r="AZ1513">
        <v>0</v>
      </c>
      <c r="BA1513">
        <v>1499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CX1513">
        <f>Y1513*Source!I650</f>
        <v>4.5277109999999992</v>
      </c>
      <c r="CY1513">
        <f>AD1513</f>
        <v>8.4600000000000009</v>
      </c>
      <c r="CZ1513">
        <f>AH1513</f>
        <v>8.4600000000000009</v>
      </c>
      <c r="DA1513">
        <f>AL1513</f>
        <v>1</v>
      </c>
      <c r="DB1513">
        <f>ROUND(((ROUND(AT1513*CZ1513,2)*1.15)*1.15),6)</f>
        <v>851.21389999999997</v>
      </c>
      <c r="DC1513">
        <f>ROUND(((ROUND(AT1513*AG1513,2)*1.15)*1.15),6)</f>
        <v>0</v>
      </c>
    </row>
    <row r="1514" spans="1:107" x14ac:dyDescent="0.2">
      <c r="A1514">
        <f>ROW(Source!A650)</f>
        <v>650</v>
      </c>
      <c r="B1514">
        <v>47636896</v>
      </c>
      <c r="C1514">
        <v>47641105</v>
      </c>
      <c r="D1514">
        <v>37064876</v>
      </c>
      <c r="E1514">
        <v>1</v>
      </c>
      <c r="F1514">
        <v>1</v>
      </c>
      <c r="G1514">
        <v>1</v>
      </c>
      <c r="H1514">
        <v>1</v>
      </c>
      <c r="I1514" t="s">
        <v>771</v>
      </c>
      <c r="J1514" t="s">
        <v>3</v>
      </c>
      <c r="K1514" t="s">
        <v>772</v>
      </c>
      <c r="L1514">
        <v>1191</v>
      </c>
      <c r="N1514">
        <v>1013</v>
      </c>
      <c r="O1514" t="s">
        <v>770</v>
      </c>
      <c r="P1514" t="s">
        <v>770</v>
      </c>
      <c r="Q1514">
        <v>1</v>
      </c>
      <c r="W1514">
        <v>0</v>
      </c>
      <c r="X1514">
        <v>-1417349443</v>
      </c>
      <c r="Y1514">
        <v>0.72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1</v>
      </c>
      <c r="AJ1514">
        <v>1</v>
      </c>
      <c r="AK1514">
        <v>1</v>
      </c>
      <c r="AL1514">
        <v>1</v>
      </c>
      <c r="AN1514">
        <v>0</v>
      </c>
      <c r="AO1514">
        <v>1</v>
      </c>
      <c r="AP1514">
        <v>0</v>
      </c>
      <c r="AQ1514">
        <v>0</v>
      </c>
      <c r="AR1514">
        <v>0</v>
      </c>
      <c r="AS1514" t="s">
        <v>3</v>
      </c>
      <c r="AT1514">
        <v>0.72</v>
      </c>
      <c r="AU1514" t="s">
        <v>3</v>
      </c>
      <c r="AV1514">
        <v>2</v>
      </c>
      <c r="AW1514">
        <v>2</v>
      </c>
      <c r="AX1514">
        <v>47641116</v>
      </c>
      <c r="AY1514">
        <v>1</v>
      </c>
      <c r="AZ1514">
        <v>2048</v>
      </c>
      <c r="BA1514">
        <v>1500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CX1514">
        <f>Y1514*Source!I650</f>
        <v>3.2399999999999998E-2</v>
      </c>
      <c r="CY1514">
        <f>AD1514</f>
        <v>0</v>
      </c>
      <c r="CZ1514">
        <f>AH1514</f>
        <v>0</v>
      </c>
      <c r="DA1514">
        <f>AL1514</f>
        <v>1</v>
      </c>
      <c r="DB1514">
        <f>ROUND(ROUND(AT1514*CZ1514,2),6)</f>
        <v>0</v>
      </c>
      <c r="DC1514">
        <f>ROUND(ROUND(AT1514*AG1514,2),6)</f>
        <v>0</v>
      </c>
    </row>
    <row r="1515" spans="1:107" x14ac:dyDescent="0.2">
      <c r="A1515">
        <f>ROW(Source!A650)</f>
        <v>650</v>
      </c>
      <c r="B1515">
        <v>47636896</v>
      </c>
      <c r="C1515">
        <v>47641105</v>
      </c>
      <c r="D1515">
        <v>36882159</v>
      </c>
      <c r="E1515">
        <v>1</v>
      </c>
      <c r="F1515">
        <v>1</v>
      </c>
      <c r="G1515">
        <v>1</v>
      </c>
      <c r="H1515">
        <v>2</v>
      </c>
      <c r="I1515" t="s">
        <v>773</v>
      </c>
      <c r="J1515" t="s">
        <v>774</v>
      </c>
      <c r="K1515" t="s">
        <v>775</v>
      </c>
      <c r="L1515">
        <v>1368</v>
      </c>
      <c r="N1515">
        <v>1011</v>
      </c>
      <c r="O1515" t="s">
        <v>776</v>
      </c>
      <c r="P1515" t="s">
        <v>776</v>
      </c>
      <c r="Q1515">
        <v>1</v>
      </c>
      <c r="W1515">
        <v>0</v>
      </c>
      <c r="X1515">
        <v>-1718674368</v>
      </c>
      <c r="Y1515">
        <v>0.97750000000000004</v>
      </c>
      <c r="AA1515">
        <v>0</v>
      </c>
      <c r="AB1515">
        <v>111.99</v>
      </c>
      <c r="AC1515">
        <v>13.5</v>
      </c>
      <c r="AD1515">
        <v>0</v>
      </c>
      <c r="AE1515">
        <v>0</v>
      </c>
      <c r="AF1515">
        <v>111.99</v>
      </c>
      <c r="AG1515">
        <v>13.5</v>
      </c>
      <c r="AH1515">
        <v>0</v>
      </c>
      <c r="AI1515">
        <v>1</v>
      </c>
      <c r="AJ1515">
        <v>1</v>
      </c>
      <c r="AK1515">
        <v>1</v>
      </c>
      <c r="AL1515">
        <v>1</v>
      </c>
      <c r="AN1515">
        <v>0</v>
      </c>
      <c r="AO1515">
        <v>1</v>
      </c>
      <c r="AP1515">
        <v>1</v>
      </c>
      <c r="AQ1515">
        <v>0</v>
      </c>
      <c r="AR1515">
        <v>0</v>
      </c>
      <c r="AS1515" t="s">
        <v>3</v>
      </c>
      <c r="AT1515">
        <v>0.68</v>
      </c>
      <c r="AU1515" t="s">
        <v>348</v>
      </c>
      <c r="AV1515">
        <v>0</v>
      </c>
      <c r="AW1515">
        <v>2</v>
      </c>
      <c r="AX1515">
        <v>47641117</v>
      </c>
      <c r="AY1515">
        <v>1</v>
      </c>
      <c r="AZ1515">
        <v>0</v>
      </c>
      <c r="BA1515">
        <v>1501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CX1515">
        <f>Y1515*Source!I650</f>
        <v>4.3987499999999999E-2</v>
      </c>
      <c r="CY1515">
        <f>AB1515</f>
        <v>111.99</v>
      </c>
      <c r="CZ1515">
        <f>AF1515</f>
        <v>111.99</v>
      </c>
      <c r="DA1515">
        <f>AJ1515</f>
        <v>1</v>
      </c>
      <c r="DB1515">
        <f>ROUND(((ROUND(AT1515*CZ1515,2)*1.15)*1.25),6)</f>
        <v>109.465625</v>
      </c>
      <c r="DC1515">
        <f>ROUND(((ROUND(AT1515*AG1515,2)*1.15)*1.25),6)</f>
        <v>13.196249999999999</v>
      </c>
    </row>
    <row r="1516" spans="1:107" x14ac:dyDescent="0.2">
      <c r="A1516">
        <f>ROW(Source!A650)</f>
        <v>650</v>
      </c>
      <c r="B1516">
        <v>47636896</v>
      </c>
      <c r="C1516">
        <v>47641105</v>
      </c>
      <c r="D1516">
        <v>36883554</v>
      </c>
      <c r="E1516">
        <v>1</v>
      </c>
      <c r="F1516">
        <v>1</v>
      </c>
      <c r="G1516">
        <v>1</v>
      </c>
      <c r="H1516">
        <v>2</v>
      </c>
      <c r="I1516" t="s">
        <v>780</v>
      </c>
      <c r="J1516" t="s">
        <v>781</v>
      </c>
      <c r="K1516" t="s">
        <v>782</v>
      </c>
      <c r="L1516">
        <v>1368</v>
      </c>
      <c r="N1516">
        <v>1011</v>
      </c>
      <c r="O1516" t="s">
        <v>776</v>
      </c>
      <c r="P1516" t="s">
        <v>776</v>
      </c>
      <c r="Q1516">
        <v>1</v>
      </c>
      <c r="W1516">
        <v>0</v>
      </c>
      <c r="X1516">
        <v>1372534845</v>
      </c>
      <c r="Y1516">
        <v>5.7499999999999996E-2</v>
      </c>
      <c r="AA1516">
        <v>0</v>
      </c>
      <c r="AB1516">
        <v>65.709999999999994</v>
      </c>
      <c r="AC1516">
        <v>11.6</v>
      </c>
      <c r="AD1516">
        <v>0</v>
      </c>
      <c r="AE1516">
        <v>0</v>
      </c>
      <c r="AF1516">
        <v>65.709999999999994</v>
      </c>
      <c r="AG1516">
        <v>11.6</v>
      </c>
      <c r="AH1516">
        <v>0</v>
      </c>
      <c r="AI1516">
        <v>1</v>
      </c>
      <c r="AJ1516">
        <v>1</v>
      </c>
      <c r="AK1516">
        <v>1</v>
      </c>
      <c r="AL1516">
        <v>1</v>
      </c>
      <c r="AN1516">
        <v>0</v>
      </c>
      <c r="AO1516">
        <v>1</v>
      </c>
      <c r="AP1516">
        <v>1</v>
      </c>
      <c r="AQ1516">
        <v>0</v>
      </c>
      <c r="AR1516">
        <v>0</v>
      </c>
      <c r="AS1516" t="s">
        <v>3</v>
      </c>
      <c r="AT1516">
        <v>0.04</v>
      </c>
      <c r="AU1516" t="s">
        <v>348</v>
      </c>
      <c r="AV1516">
        <v>0</v>
      </c>
      <c r="AW1516">
        <v>2</v>
      </c>
      <c r="AX1516">
        <v>47641118</v>
      </c>
      <c r="AY1516">
        <v>1</v>
      </c>
      <c r="AZ1516">
        <v>0</v>
      </c>
      <c r="BA1516">
        <v>1502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CX1516">
        <f>Y1516*Source!I650</f>
        <v>2.5874999999999995E-3</v>
      </c>
      <c r="CY1516">
        <f>AB1516</f>
        <v>65.709999999999994</v>
      </c>
      <c r="CZ1516">
        <f>AF1516</f>
        <v>65.709999999999994</v>
      </c>
      <c r="DA1516">
        <f>AJ1516</f>
        <v>1</v>
      </c>
      <c r="DB1516">
        <f>ROUND(((ROUND(AT1516*CZ1516,2)*1.15)*1.25),6)</f>
        <v>3.7806250000000001</v>
      </c>
      <c r="DC1516">
        <f>ROUND(((ROUND(AT1516*AG1516,2)*1.15)*1.25),6)</f>
        <v>0.66125</v>
      </c>
    </row>
    <row r="1517" spans="1:107" x14ac:dyDescent="0.2">
      <c r="A1517">
        <f>ROW(Source!A650)</f>
        <v>650</v>
      </c>
      <c r="B1517">
        <v>47636896</v>
      </c>
      <c r="C1517">
        <v>47641105</v>
      </c>
      <c r="D1517">
        <v>36804545</v>
      </c>
      <c r="E1517">
        <v>1</v>
      </c>
      <c r="F1517">
        <v>1</v>
      </c>
      <c r="G1517">
        <v>1</v>
      </c>
      <c r="H1517">
        <v>3</v>
      </c>
      <c r="I1517" t="s">
        <v>801</v>
      </c>
      <c r="J1517" t="s">
        <v>802</v>
      </c>
      <c r="K1517" t="s">
        <v>803</v>
      </c>
      <c r="L1517">
        <v>1348</v>
      </c>
      <c r="N1517">
        <v>1009</v>
      </c>
      <c r="O1517" t="s">
        <v>19</v>
      </c>
      <c r="P1517" t="s">
        <v>19</v>
      </c>
      <c r="Q1517">
        <v>1000</v>
      </c>
      <c r="W1517">
        <v>0</v>
      </c>
      <c r="X1517">
        <v>1174701286</v>
      </c>
      <c r="Y1517">
        <v>1E-3</v>
      </c>
      <c r="AA1517">
        <v>11978</v>
      </c>
      <c r="AB1517">
        <v>0</v>
      </c>
      <c r="AC1517">
        <v>0</v>
      </c>
      <c r="AD1517">
        <v>0</v>
      </c>
      <c r="AE1517">
        <v>11978</v>
      </c>
      <c r="AF1517">
        <v>0</v>
      </c>
      <c r="AG1517">
        <v>0</v>
      </c>
      <c r="AH1517">
        <v>0</v>
      </c>
      <c r="AI1517">
        <v>1</v>
      </c>
      <c r="AJ1517">
        <v>1</v>
      </c>
      <c r="AK1517">
        <v>1</v>
      </c>
      <c r="AL1517">
        <v>1</v>
      </c>
      <c r="AN1517">
        <v>0</v>
      </c>
      <c r="AO1517">
        <v>1</v>
      </c>
      <c r="AP1517">
        <v>0</v>
      </c>
      <c r="AQ1517">
        <v>0</v>
      </c>
      <c r="AR1517">
        <v>0</v>
      </c>
      <c r="AS1517" t="s">
        <v>3</v>
      </c>
      <c r="AT1517">
        <v>1E-3</v>
      </c>
      <c r="AU1517" t="s">
        <v>3</v>
      </c>
      <c r="AV1517">
        <v>0</v>
      </c>
      <c r="AW1517">
        <v>2</v>
      </c>
      <c r="AX1517">
        <v>47641119</v>
      </c>
      <c r="AY1517">
        <v>1</v>
      </c>
      <c r="AZ1517">
        <v>0</v>
      </c>
      <c r="BA1517">
        <v>1503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CX1517">
        <f>Y1517*Source!I650</f>
        <v>4.4999999999999996E-5</v>
      </c>
      <c r="CY1517">
        <f>AA1517</f>
        <v>11978</v>
      </c>
      <c r="CZ1517">
        <f>AE1517</f>
        <v>11978</v>
      </c>
      <c r="DA1517">
        <f>AI1517</f>
        <v>1</v>
      </c>
      <c r="DB1517">
        <f>ROUND(ROUND(AT1517*CZ1517,2),6)</f>
        <v>11.98</v>
      </c>
      <c r="DC1517">
        <f>ROUND(ROUND(AT1517*AG1517,2),6)</f>
        <v>0</v>
      </c>
    </row>
    <row r="1518" spans="1:107" x14ac:dyDescent="0.2">
      <c r="A1518">
        <f>ROW(Source!A650)</f>
        <v>650</v>
      </c>
      <c r="B1518">
        <v>47636896</v>
      </c>
      <c r="C1518">
        <v>47641105</v>
      </c>
      <c r="D1518">
        <v>36807096</v>
      </c>
      <c r="E1518">
        <v>1</v>
      </c>
      <c r="F1518">
        <v>1</v>
      </c>
      <c r="G1518">
        <v>1</v>
      </c>
      <c r="H1518">
        <v>3</v>
      </c>
      <c r="I1518" t="s">
        <v>353</v>
      </c>
      <c r="J1518" t="s">
        <v>355</v>
      </c>
      <c r="K1518" t="s">
        <v>354</v>
      </c>
      <c r="L1518">
        <v>1339</v>
      </c>
      <c r="N1518">
        <v>1007</v>
      </c>
      <c r="O1518" t="s">
        <v>50</v>
      </c>
      <c r="P1518" t="s">
        <v>50</v>
      </c>
      <c r="Q1518">
        <v>1</v>
      </c>
      <c r="W1518">
        <v>0</v>
      </c>
      <c r="X1518">
        <v>184330150</v>
      </c>
      <c r="Y1518">
        <v>5.9</v>
      </c>
      <c r="AA1518">
        <v>592.76</v>
      </c>
      <c r="AB1518">
        <v>0</v>
      </c>
      <c r="AC1518">
        <v>0</v>
      </c>
      <c r="AD1518">
        <v>0</v>
      </c>
      <c r="AE1518">
        <v>592.76</v>
      </c>
      <c r="AF1518">
        <v>0</v>
      </c>
      <c r="AG1518">
        <v>0</v>
      </c>
      <c r="AH1518">
        <v>0</v>
      </c>
      <c r="AI1518">
        <v>1</v>
      </c>
      <c r="AJ1518">
        <v>1</v>
      </c>
      <c r="AK1518">
        <v>1</v>
      </c>
      <c r="AL1518">
        <v>1</v>
      </c>
      <c r="AN1518">
        <v>0</v>
      </c>
      <c r="AO1518">
        <v>1</v>
      </c>
      <c r="AP1518">
        <v>0</v>
      </c>
      <c r="AQ1518">
        <v>0</v>
      </c>
      <c r="AR1518">
        <v>0</v>
      </c>
      <c r="AS1518" t="s">
        <v>3</v>
      </c>
      <c r="AT1518">
        <v>5.9</v>
      </c>
      <c r="AU1518" t="s">
        <v>3</v>
      </c>
      <c r="AV1518">
        <v>0</v>
      </c>
      <c r="AW1518">
        <v>2</v>
      </c>
      <c r="AX1518">
        <v>47641120</v>
      </c>
      <c r="AY1518">
        <v>1</v>
      </c>
      <c r="AZ1518">
        <v>0</v>
      </c>
      <c r="BA1518">
        <v>1504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CX1518">
        <f>Y1518*Source!I650</f>
        <v>0.26550000000000001</v>
      </c>
      <c r="CY1518">
        <f>AA1518</f>
        <v>592.76</v>
      </c>
      <c r="CZ1518">
        <f>AE1518</f>
        <v>592.76</v>
      </c>
      <c r="DA1518">
        <f>AI1518</f>
        <v>1</v>
      </c>
      <c r="DB1518">
        <f>ROUND(ROUND(AT1518*CZ1518,2),6)</f>
        <v>3497.28</v>
      </c>
      <c r="DC1518">
        <f>ROUND(ROUND(AT1518*AG1518,2),6)</f>
        <v>0</v>
      </c>
    </row>
    <row r="1519" spans="1:107" x14ac:dyDescent="0.2">
      <c r="A1519">
        <f>ROW(Source!A650)</f>
        <v>650</v>
      </c>
      <c r="B1519">
        <v>47636896</v>
      </c>
      <c r="C1519">
        <v>47641105</v>
      </c>
      <c r="D1519">
        <v>36807342</v>
      </c>
      <c r="E1519">
        <v>1</v>
      </c>
      <c r="F1519">
        <v>1</v>
      </c>
      <c r="G1519">
        <v>1</v>
      </c>
      <c r="H1519">
        <v>3</v>
      </c>
      <c r="I1519" t="s">
        <v>834</v>
      </c>
      <c r="J1519" t="s">
        <v>835</v>
      </c>
      <c r="K1519" t="s">
        <v>836</v>
      </c>
      <c r="L1519">
        <v>1339</v>
      </c>
      <c r="N1519">
        <v>1007</v>
      </c>
      <c r="O1519" t="s">
        <v>50</v>
      </c>
      <c r="P1519" t="s">
        <v>50</v>
      </c>
      <c r="Q1519">
        <v>1</v>
      </c>
      <c r="W1519">
        <v>0</v>
      </c>
      <c r="X1519">
        <v>519185539</v>
      </c>
      <c r="Y1519">
        <v>0.06</v>
      </c>
      <c r="AA1519">
        <v>519.79999999999995</v>
      </c>
      <c r="AB1519">
        <v>0</v>
      </c>
      <c r="AC1519">
        <v>0</v>
      </c>
      <c r="AD1519">
        <v>0</v>
      </c>
      <c r="AE1519">
        <v>519.79999999999995</v>
      </c>
      <c r="AF1519">
        <v>0</v>
      </c>
      <c r="AG1519">
        <v>0</v>
      </c>
      <c r="AH1519">
        <v>0</v>
      </c>
      <c r="AI1519">
        <v>1</v>
      </c>
      <c r="AJ1519">
        <v>1</v>
      </c>
      <c r="AK1519">
        <v>1</v>
      </c>
      <c r="AL1519">
        <v>1</v>
      </c>
      <c r="AN1519">
        <v>0</v>
      </c>
      <c r="AO1519">
        <v>1</v>
      </c>
      <c r="AP1519">
        <v>0</v>
      </c>
      <c r="AQ1519">
        <v>0</v>
      </c>
      <c r="AR1519">
        <v>0</v>
      </c>
      <c r="AS1519" t="s">
        <v>3</v>
      </c>
      <c r="AT1519">
        <v>0.06</v>
      </c>
      <c r="AU1519" t="s">
        <v>3</v>
      </c>
      <c r="AV1519">
        <v>0</v>
      </c>
      <c r="AW1519">
        <v>2</v>
      </c>
      <c r="AX1519">
        <v>47641121</v>
      </c>
      <c r="AY1519">
        <v>1</v>
      </c>
      <c r="AZ1519">
        <v>0</v>
      </c>
      <c r="BA1519">
        <v>1505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CX1519">
        <f>Y1519*Source!I650</f>
        <v>2.6999999999999997E-3</v>
      </c>
      <c r="CY1519">
        <f>AA1519</f>
        <v>519.79999999999995</v>
      </c>
      <c r="CZ1519">
        <f>AE1519</f>
        <v>519.79999999999995</v>
      </c>
      <c r="DA1519">
        <f>AI1519</f>
        <v>1</v>
      </c>
      <c r="DB1519">
        <f>ROUND(ROUND(AT1519*CZ1519,2),6)</f>
        <v>31.19</v>
      </c>
      <c r="DC1519">
        <f>ROUND(ROUND(AT1519*AG1519,2),6)</f>
        <v>0</v>
      </c>
    </row>
    <row r="1520" spans="1:107" x14ac:dyDescent="0.2">
      <c r="A1520">
        <f>ROW(Source!A650)</f>
        <v>650</v>
      </c>
      <c r="B1520">
        <v>47636896</v>
      </c>
      <c r="C1520">
        <v>47641105</v>
      </c>
      <c r="D1520">
        <v>36820750</v>
      </c>
      <c r="E1520">
        <v>1</v>
      </c>
      <c r="F1520">
        <v>1</v>
      </c>
      <c r="G1520">
        <v>1</v>
      </c>
      <c r="H1520">
        <v>3</v>
      </c>
      <c r="I1520" t="s">
        <v>435</v>
      </c>
      <c r="J1520" t="s">
        <v>437</v>
      </c>
      <c r="K1520" t="s">
        <v>436</v>
      </c>
      <c r="L1520">
        <v>1354</v>
      </c>
      <c r="N1520">
        <v>1010</v>
      </c>
      <c r="O1520" t="s">
        <v>337</v>
      </c>
      <c r="P1520" t="s">
        <v>337</v>
      </c>
      <c r="Q1520">
        <v>1</v>
      </c>
      <c r="W1520">
        <v>0</v>
      </c>
      <c r="X1520">
        <v>1254108881</v>
      </c>
      <c r="Y1520">
        <v>100</v>
      </c>
      <c r="AA1520">
        <v>47.25</v>
      </c>
      <c r="AB1520">
        <v>0</v>
      </c>
      <c r="AC1520">
        <v>0</v>
      </c>
      <c r="AD1520">
        <v>0</v>
      </c>
      <c r="AE1520">
        <v>47.25</v>
      </c>
      <c r="AF1520">
        <v>0</v>
      </c>
      <c r="AG1520">
        <v>0</v>
      </c>
      <c r="AH1520">
        <v>0</v>
      </c>
      <c r="AI1520">
        <v>1</v>
      </c>
      <c r="AJ1520">
        <v>1</v>
      </c>
      <c r="AK1520">
        <v>1</v>
      </c>
      <c r="AL1520">
        <v>1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 t="s">
        <v>3</v>
      </c>
      <c r="AT1520">
        <v>100</v>
      </c>
      <c r="AU1520" t="s">
        <v>3</v>
      </c>
      <c r="AV1520">
        <v>0</v>
      </c>
      <c r="AW1520">
        <v>1</v>
      </c>
      <c r="AX1520">
        <v>-1</v>
      </c>
      <c r="AY1520">
        <v>0</v>
      </c>
      <c r="AZ1520">
        <v>0</v>
      </c>
      <c r="BA1520" t="s">
        <v>3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CX1520">
        <f>Y1520*Source!I650</f>
        <v>4.5</v>
      </c>
      <c r="CY1520">
        <f>AA1520</f>
        <v>47.25</v>
      </c>
      <c r="CZ1520">
        <f>AE1520</f>
        <v>47.25</v>
      </c>
      <c r="DA1520">
        <f>AI1520</f>
        <v>1</v>
      </c>
      <c r="DB1520">
        <f>ROUND(ROUND(AT1520*CZ1520,2),6)</f>
        <v>4725</v>
      </c>
      <c r="DC1520">
        <f>ROUND(ROUND(AT1520*AG1520,2),6)</f>
        <v>0</v>
      </c>
    </row>
    <row r="1521" spans="1:107" x14ac:dyDescent="0.2">
      <c r="A1521">
        <f>ROW(Source!A650)</f>
        <v>650</v>
      </c>
      <c r="B1521">
        <v>47636896</v>
      </c>
      <c r="C1521">
        <v>47641105</v>
      </c>
      <c r="D1521">
        <v>36830346</v>
      </c>
      <c r="E1521">
        <v>1</v>
      </c>
      <c r="F1521">
        <v>1</v>
      </c>
      <c r="G1521">
        <v>1</v>
      </c>
      <c r="H1521">
        <v>3</v>
      </c>
      <c r="I1521" t="s">
        <v>1035</v>
      </c>
      <c r="J1521" t="s">
        <v>1036</v>
      </c>
      <c r="K1521" t="s">
        <v>1037</v>
      </c>
      <c r="L1521">
        <v>1339</v>
      </c>
      <c r="N1521">
        <v>1007</v>
      </c>
      <c r="O1521" t="s">
        <v>50</v>
      </c>
      <c r="P1521" t="s">
        <v>50</v>
      </c>
      <c r="Q1521">
        <v>1</v>
      </c>
      <c r="W1521">
        <v>0</v>
      </c>
      <c r="X1521">
        <v>-1065285962</v>
      </c>
      <c r="Y1521">
        <v>0.17</v>
      </c>
      <c r="AA1521">
        <v>880.01</v>
      </c>
      <c r="AB1521">
        <v>0</v>
      </c>
      <c r="AC1521">
        <v>0</v>
      </c>
      <c r="AD1521">
        <v>0</v>
      </c>
      <c r="AE1521">
        <v>880.01</v>
      </c>
      <c r="AF1521">
        <v>0</v>
      </c>
      <c r="AG1521">
        <v>0</v>
      </c>
      <c r="AH1521">
        <v>0</v>
      </c>
      <c r="AI1521">
        <v>1</v>
      </c>
      <c r="AJ1521">
        <v>1</v>
      </c>
      <c r="AK1521">
        <v>1</v>
      </c>
      <c r="AL1521">
        <v>1</v>
      </c>
      <c r="AN1521">
        <v>0</v>
      </c>
      <c r="AO1521">
        <v>1</v>
      </c>
      <c r="AP1521">
        <v>0</v>
      </c>
      <c r="AQ1521">
        <v>0</v>
      </c>
      <c r="AR1521">
        <v>0</v>
      </c>
      <c r="AS1521" t="s">
        <v>3</v>
      </c>
      <c r="AT1521">
        <v>0.17</v>
      </c>
      <c r="AU1521" t="s">
        <v>3</v>
      </c>
      <c r="AV1521">
        <v>0</v>
      </c>
      <c r="AW1521">
        <v>2</v>
      </c>
      <c r="AX1521">
        <v>47641122</v>
      </c>
      <c r="AY1521">
        <v>1</v>
      </c>
      <c r="AZ1521">
        <v>0</v>
      </c>
      <c r="BA1521">
        <v>1506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CX1521">
        <f>Y1521*Source!I650</f>
        <v>7.6500000000000005E-3</v>
      </c>
      <c r="CY1521">
        <f>AA1521</f>
        <v>880.01</v>
      </c>
      <c r="CZ1521">
        <f>AE1521</f>
        <v>880.01</v>
      </c>
      <c r="DA1521">
        <f>AI1521</f>
        <v>1</v>
      </c>
      <c r="DB1521">
        <f>ROUND(ROUND(AT1521*CZ1521,2),6)</f>
        <v>149.6</v>
      </c>
      <c r="DC1521">
        <f>ROUND(ROUND(AT1521*AG1521,2),6)</f>
        <v>0</v>
      </c>
    </row>
    <row r="1522" spans="1:107" x14ac:dyDescent="0.2">
      <c r="A1522">
        <f>ROW(Source!A651)</f>
        <v>651</v>
      </c>
      <c r="B1522">
        <v>47641669</v>
      </c>
      <c r="C1522">
        <v>47641105</v>
      </c>
      <c r="D1522">
        <v>37066739</v>
      </c>
      <c r="E1522">
        <v>1</v>
      </c>
      <c r="F1522">
        <v>1</v>
      </c>
      <c r="G1522">
        <v>1</v>
      </c>
      <c r="H1522">
        <v>1</v>
      </c>
      <c r="I1522" t="s">
        <v>1033</v>
      </c>
      <c r="J1522" t="s">
        <v>3</v>
      </c>
      <c r="K1522" t="s">
        <v>1034</v>
      </c>
      <c r="L1522">
        <v>1191</v>
      </c>
      <c r="N1522">
        <v>1013</v>
      </c>
      <c r="O1522" t="s">
        <v>770</v>
      </c>
      <c r="P1522" t="s">
        <v>770</v>
      </c>
      <c r="Q1522">
        <v>1</v>
      </c>
      <c r="W1522">
        <v>0</v>
      </c>
      <c r="X1522">
        <v>-608433632</v>
      </c>
      <c r="Y1522">
        <v>100.61579999999998</v>
      </c>
      <c r="AA1522">
        <v>0</v>
      </c>
      <c r="AB1522">
        <v>0</v>
      </c>
      <c r="AC1522">
        <v>0</v>
      </c>
      <c r="AD1522">
        <v>8.4600000000000009</v>
      </c>
      <c r="AE1522">
        <v>0</v>
      </c>
      <c r="AF1522">
        <v>0</v>
      </c>
      <c r="AG1522">
        <v>0</v>
      </c>
      <c r="AH1522">
        <v>8.4600000000000009</v>
      </c>
      <c r="AI1522">
        <v>1</v>
      </c>
      <c r="AJ1522">
        <v>1</v>
      </c>
      <c r="AK1522">
        <v>1</v>
      </c>
      <c r="AL1522">
        <v>1</v>
      </c>
      <c r="AN1522">
        <v>0</v>
      </c>
      <c r="AO1522">
        <v>1</v>
      </c>
      <c r="AP1522">
        <v>1</v>
      </c>
      <c r="AQ1522">
        <v>0</v>
      </c>
      <c r="AR1522">
        <v>0</v>
      </c>
      <c r="AS1522" t="s">
        <v>3</v>
      </c>
      <c r="AT1522">
        <v>76.08</v>
      </c>
      <c r="AU1522" t="s">
        <v>196</v>
      </c>
      <c r="AV1522">
        <v>1</v>
      </c>
      <c r="AW1522">
        <v>2</v>
      </c>
      <c r="AX1522">
        <v>47641115</v>
      </c>
      <c r="AY1522">
        <v>1</v>
      </c>
      <c r="AZ1522">
        <v>0</v>
      </c>
      <c r="BA1522">
        <v>1508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CX1522">
        <f>Y1522*Source!I651</f>
        <v>4.5277109999999992</v>
      </c>
      <c r="CY1522">
        <f>AD1522</f>
        <v>8.4600000000000009</v>
      </c>
      <c r="CZ1522">
        <f>AH1522</f>
        <v>8.4600000000000009</v>
      </c>
      <c r="DA1522">
        <f>AL1522</f>
        <v>1</v>
      </c>
      <c r="DB1522">
        <f>ROUND(((ROUND(AT1522*CZ1522,2)*1.15)*1.15),6)</f>
        <v>851.21389999999997</v>
      </c>
      <c r="DC1522">
        <f>ROUND(((ROUND(AT1522*AG1522,2)*1.15)*1.15),6)</f>
        <v>0</v>
      </c>
    </row>
    <row r="1523" spans="1:107" x14ac:dyDescent="0.2">
      <c r="A1523">
        <f>ROW(Source!A651)</f>
        <v>651</v>
      </c>
      <c r="B1523">
        <v>47641669</v>
      </c>
      <c r="C1523">
        <v>47641105</v>
      </c>
      <c r="D1523">
        <v>37064876</v>
      </c>
      <c r="E1523">
        <v>1</v>
      </c>
      <c r="F1523">
        <v>1</v>
      </c>
      <c r="G1523">
        <v>1</v>
      </c>
      <c r="H1523">
        <v>1</v>
      </c>
      <c r="I1523" t="s">
        <v>771</v>
      </c>
      <c r="J1523" t="s">
        <v>3</v>
      </c>
      <c r="K1523" t="s">
        <v>772</v>
      </c>
      <c r="L1523">
        <v>1191</v>
      </c>
      <c r="N1523">
        <v>1013</v>
      </c>
      <c r="O1523" t="s">
        <v>770</v>
      </c>
      <c r="P1523" t="s">
        <v>770</v>
      </c>
      <c r="Q1523">
        <v>1</v>
      </c>
      <c r="W1523">
        <v>0</v>
      </c>
      <c r="X1523">
        <v>-1417349443</v>
      </c>
      <c r="Y1523">
        <v>0.72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1</v>
      </c>
      <c r="AJ1523">
        <v>1</v>
      </c>
      <c r="AK1523">
        <v>1</v>
      </c>
      <c r="AL1523">
        <v>1</v>
      </c>
      <c r="AN1523">
        <v>0</v>
      </c>
      <c r="AO1523">
        <v>1</v>
      </c>
      <c r="AP1523">
        <v>0</v>
      </c>
      <c r="AQ1523">
        <v>0</v>
      </c>
      <c r="AR1523">
        <v>0</v>
      </c>
      <c r="AS1523" t="s">
        <v>3</v>
      </c>
      <c r="AT1523">
        <v>0.72</v>
      </c>
      <c r="AU1523" t="s">
        <v>3</v>
      </c>
      <c r="AV1523">
        <v>2</v>
      </c>
      <c r="AW1523">
        <v>2</v>
      </c>
      <c r="AX1523">
        <v>47641116</v>
      </c>
      <c r="AY1523">
        <v>1</v>
      </c>
      <c r="AZ1523">
        <v>2048</v>
      </c>
      <c r="BA1523">
        <v>1509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CX1523">
        <f>Y1523*Source!I651</f>
        <v>3.2399999999999998E-2</v>
      </c>
      <c r="CY1523">
        <f>AD1523</f>
        <v>0</v>
      </c>
      <c r="CZ1523">
        <f>AH1523</f>
        <v>0</v>
      </c>
      <c r="DA1523">
        <f>AL1523</f>
        <v>1</v>
      </c>
      <c r="DB1523">
        <f>ROUND(ROUND(AT1523*CZ1523,2),6)</f>
        <v>0</v>
      </c>
      <c r="DC1523">
        <f>ROUND(ROUND(AT1523*AG1523,2),6)</f>
        <v>0</v>
      </c>
    </row>
    <row r="1524" spans="1:107" x14ac:dyDescent="0.2">
      <c r="A1524">
        <f>ROW(Source!A651)</f>
        <v>651</v>
      </c>
      <c r="B1524">
        <v>47641669</v>
      </c>
      <c r="C1524">
        <v>47641105</v>
      </c>
      <c r="D1524">
        <v>36882159</v>
      </c>
      <c r="E1524">
        <v>1</v>
      </c>
      <c r="F1524">
        <v>1</v>
      </c>
      <c r="G1524">
        <v>1</v>
      </c>
      <c r="H1524">
        <v>2</v>
      </c>
      <c r="I1524" t="s">
        <v>773</v>
      </c>
      <c r="J1524" t="s">
        <v>774</v>
      </c>
      <c r="K1524" t="s">
        <v>775</v>
      </c>
      <c r="L1524">
        <v>1368</v>
      </c>
      <c r="N1524">
        <v>1011</v>
      </c>
      <c r="O1524" t="s">
        <v>776</v>
      </c>
      <c r="P1524" t="s">
        <v>776</v>
      </c>
      <c r="Q1524">
        <v>1</v>
      </c>
      <c r="W1524">
        <v>0</v>
      </c>
      <c r="X1524">
        <v>-1718674368</v>
      </c>
      <c r="Y1524">
        <v>0.97750000000000004</v>
      </c>
      <c r="AA1524">
        <v>0</v>
      </c>
      <c r="AB1524">
        <v>111.99</v>
      </c>
      <c r="AC1524">
        <v>13.5</v>
      </c>
      <c r="AD1524">
        <v>0</v>
      </c>
      <c r="AE1524">
        <v>0</v>
      </c>
      <c r="AF1524">
        <v>111.99</v>
      </c>
      <c r="AG1524">
        <v>13.5</v>
      </c>
      <c r="AH1524">
        <v>0</v>
      </c>
      <c r="AI1524">
        <v>1</v>
      </c>
      <c r="AJ1524">
        <v>1</v>
      </c>
      <c r="AK1524">
        <v>1</v>
      </c>
      <c r="AL1524">
        <v>1</v>
      </c>
      <c r="AN1524">
        <v>0</v>
      </c>
      <c r="AO1524">
        <v>1</v>
      </c>
      <c r="AP1524">
        <v>1</v>
      </c>
      <c r="AQ1524">
        <v>0</v>
      </c>
      <c r="AR1524">
        <v>0</v>
      </c>
      <c r="AS1524" t="s">
        <v>3</v>
      </c>
      <c r="AT1524">
        <v>0.68</v>
      </c>
      <c r="AU1524" t="s">
        <v>348</v>
      </c>
      <c r="AV1524">
        <v>0</v>
      </c>
      <c r="AW1524">
        <v>2</v>
      </c>
      <c r="AX1524">
        <v>47641117</v>
      </c>
      <c r="AY1524">
        <v>1</v>
      </c>
      <c r="AZ1524">
        <v>0</v>
      </c>
      <c r="BA1524">
        <v>1510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CX1524">
        <f>Y1524*Source!I651</f>
        <v>4.3987499999999999E-2</v>
      </c>
      <c r="CY1524">
        <f>AB1524</f>
        <v>111.99</v>
      </c>
      <c r="CZ1524">
        <f>AF1524</f>
        <v>111.99</v>
      </c>
      <c r="DA1524">
        <f>AJ1524</f>
        <v>1</v>
      </c>
      <c r="DB1524">
        <f>ROUND(((ROUND(AT1524*CZ1524,2)*1.15)*1.25),6)</f>
        <v>109.465625</v>
      </c>
      <c r="DC1524">
        <f>ROUND(((ROUND(AT1524*AG1524,2)*1.15)*1.25),6)</f>
        <v>13.196249999999999</v>
      </c>
    </row>
    <row r="1525" spans="1:107" x14ac:dyDescent="0.2">
      <c r="A1525">
        <f>ROW(Source!A651)</f>
        <v>651</v>
      </c>
      <c r="B1525">
        <v>47641669</v>
      </c>
      <c r="C1525">
        <v>47641105</v>
      </c>
      <c r="D1525">
        <v>36883554</v>
      </c>
      <c r="E1525">
        <v>1</v>
      </c>
      <c r="F1525">
        <v>1</v>
      </c>
      <c r="G1525">
        <v>1</v>
      </c>
      <c r="H1525">
        <v>2</v>
      </c>
      <c r="I1525" t="s">
        <v>780</v>
      </c>
      <c r="J1525" t="s">
        <v>781</v>
      </c>
      <c r="K1525" t="s">
        <v>782</v>
      </c>
      <c r="L1525">
        <v>1368</v>
      </c>
      <c r="N1525">
        <v>1011</v>
      </c>
      <c r="O1525" t="s">
        <v>776</v>
      </c>
      <c r="P1525" t="s">
        <v>776</v>
      </c>
      <c r="Q1525">
        <v>1</v>
      </c>
      <c r="W1525">
        <v>0</v>
      </c>
      <c r="X1525">
        <v>1372534845</v>
      </c>
      <c r="Y1525">
        <v>5.7499999999999996E-2</v>
      </c>
      <c r="AA1525">
        <v>0</v>
      </c>
      <c r="AB1525">
        <v>65.709999999999994</v>
      </c>
      <c r="AC1525">
        <v>11.6</v>
      </c>
      <c r="AD1525">
        <v>0</v>
      </c>
      <c r="AE1525">
        <v>0</v>
      </c>
      <c r="AF1525">
        <v>65.709999999999994</v>
      </c>
      <c r="AG1525">
        <v>11.6</v>
      </c>
      <c r="AH1525">
        <v>0</v>
      </c>
      <c r="AI1525">
        <v>1</v>
      </c>
      <c r="AJ1525">
        <v>1</v>
      </c>
      <c r="AK1525">
        <v>1</v>
      </c>
      <c r="AL1525">
        <v>1</v>
      </c>
      <c r="AN1525">
        <v>0</v>
      </c>
      <c r="AO1525">
        <v>1</v>
      </c>
      <c r="AP1525">
        <v>1</v>
      </c>
      <c r="AQ1525">
        <v>0</v>
      </c>
      <c r="AR1525">
        <v>0</v>
      </c>
      <c r="AS1525" t="s">
        <v>3</v>
      </c>
      <c r="AT1525">
        <v>0.04</v>
      </c>
      <c r="AU1525" t="s">
        <v>348</v>
      </c>
      <c r="AV1525">
        <v>0</v>
      </c>
      <c r="AW1525">
        <v>2</v>
      </c>
      <c r="AX1525">
        <v>47641118</v>
      </c>
      <c r="AY1525">
        <v>1</v>
      </c>
      <c r="AZ1525">
        <v>0</v>
      </c>
      <c r="BA1525">
        <v>1511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CX1525">
        <f>Y1525*Source!I651</f>
        <v>2.5874999999999995E-3</v>
      </c>
      <c r="CY1525">
        <f>AB1525</f>
        <v>65.709999999999994</v>
      </c>
      <c r="CZ1525">
        <f>AF1525</f>
        <v>65.709999999999994</v>
      </c>
      <c r="DA1525">
        <f>AJ1525</f>
        <v>1</v>
      </c>
      <c r="DB1525">
        <f>ROUND(((ROUND(AT1525*CZ1525,2)*1.15)*1.25),6)</f>
        <v>3.7806250000000001</v>
      </c>
      <c r="DC1525">
        <f>ROUND(((ROUND(AT1525*AG1525,2)*1.15)*1.25),6)</f>
        <v>0.66125</v>
      </c>
    </row>
    <row r="1526" spans="1:107" x14ac:dyDescent="0.2">
      <c r="A1526">
        <f>ROW(Source!A651)</f>
        <v>651</v>
      </c>
      <c r="B1526">
        <v>47641669</v>
      </c>
      <c r="C1526">
        <v>47641105</v>
      </c>
      <c r="D1526">
        <v>36804545</v>
      </c>
      <c r="E1526">
        <v>1</v>
      </c>
      <c r="F1526">
        <v>1</v>
      </c>
      <c r="G1526">
        <v>1</v>
      </c>
      <c r="H1526">
        <v>3</v>
      </c>
      <c r="I1526" t="s">
        <v>801</v>
      </c>
      <c r="J1526" t="s">
        <v>802</v>
      </c>
      <c r="K1526" t="s">
        <v>803</v>
      </c>
      <c r="L1526">
        <v>1348</v>
      </c>
      <c r="N1526">
        <v>1009</v>
      </c>
      <c r="O1526" t="s">
        <v>19</v>
      </c>
      <c r="P1526" t="s">
        <v>19</v>
      </c>
      <c r="Q1526">
        <v>1000</v>
      </c>
      <c r="W1526">
        <v>0</v>
      </c>
      <c r="X1526">
        <v>1174701286</v>
      </c>
      <c r="Y1526">
        <v>1E-3</v>
      </c>
      <c r="AA1526">
        <v>11978</v>
      </c>
      <c r="AB1526">
        <v>0</v>
      </c>
      <c r="AC1526">
        <v>0</v>
      </c>
      <c r="AD1526">
        <v>0</v>
      </c>
      <c r="AE1526">
        <v>11978</v>
      </c>
      <c r="AF1526">
        <v>0</v>
      </c>
      <c r="AG1526">
        <v>0</v>
      </c>
      <c r="AH1526">
        <v>0</v>
      </c>
      <c r="AI1526">
        <v>1</v>
      </c>
      <c r="AJ1526">
        <v>1</v>
      </c>
      <c r="AK1526">
        <v>1</v>
      </c>
      <c r="AL1526">
        <v>1</v>
      </c>
      <c r="AN1526">
        <v>0</v>
      </c>
      <c r="AO1526">
        <v>1</v>
      </c>
      <c r="AP1526">
        <v>0</v>
      </c>
      <c r="AQ1526">
        <v>0</v>
      </c>
      <c r="AR1526">
        <v>0</v>
      </c>
      <c r="AS1526" t="s">
        <v>3</v>
      </c>
      <c r="AT1526">
        <v>1E-3</v>
      </c>
      <c r="AU1526" t="s">
        <v>3</v>
      </c>
      <c r="AV1526">
        <v>0</v>
      </c>
      <c r="AW1526">
        <v>2</v>
      </c>
      <c r="AX1526">
        <v>47641119</v>
      </c>
      <c r="AY1526">
        <v>1</v>
      </c>
      <c r="AZ1526">
        <v>0</v>
      </c>
      <c r="BA1526">
        <v>1512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CX1526">
        <f>Y1526*Source!I651</f>
        <v>4.4999999999999996E-5</v>
      </c>
      <c r="CY1526">
        <f>AA1526</f>
        <v>11978</v>
      </c>
      <c r="CZ1526">
        <f>AE1526</f>
        <v>11978</v>
      </c>
      <c r="DA1526">
        <f>AI1526</f>
        <v>1</v>
      </c>
      <c r="DB1526">
        <f>ROUND(ROUND(AT1526*CZ1526,2),6)</f>
        <v>11.98</v>
      </c>
      <c r="DC1526">
        <f>ROUND(ROUND(AT1526*AG1526,2),6)</f>
        <v>0</v>
      </c>
    </row>
    <row r="1527" spans="1:107" x14ac:dyDescent="0.2">
      <c r="A1527">
        <f>ROW(Source!A651)</f>
        <v>651</v>
      </c>
      <c r="B1527">
        <v>47641669</v>
      </c>
      <c r="C1527">
        <v>47641105</v>
      </c>
      <c r="D1527">
        <v>36807096</v>
      </c>
      <c r="E1527">
        <v>1</v>
      </c>
      <c r="F1527">
        <v>1</v>
      </c>
      <c r="G1527">
        <v>1</v>
      </c>
      <c r="H1527">
        <v>3</v>
      </c>
      <c r="I1527" t="s">
        <v>353</v>
      </c>
      <c r="J1527" t="s">
        <v>355</v>
      </c>
      <c r="K1527" t="s">
        <v>354</v>
      </c>
      <c r="L1527">
        <v>1339</v>
      </c>
      <c r="N1527">
        <v>1007</v>
      </c>
      <c r="O1527" t="s">
        <v>50</v>
      </c>
      <c r="P1527" t="s">
        <v>50</v>
      </c>
      <c r="Q1527">
        <v>1</v>
      </c>
      <c r="W1527">
        <v>0</v>
      </c>
      <c r="X1527">
        <v>184330150</v>
      </c>
      <c r="Y1527">
        <v>5.9</v>
      </c>
      <c r="AA1527">
        <v>592.76</v>
      </c>
      <c r="AB1527">
        <v>0</v>
      </c>
      <c r="AC1527">
        <v>0</v>
      </c>
      <c r="AD1527">
        <v>0</v>
      </c>
      <c r="AE1527">
        <v>592.76</v>
      </c>
      <c r="AF1527">
        <v>0</v>
      </c>
      <c r="AG1527">
        <v>0</v>
      </c>
      <c r="AH1527">
        <v>0</v>
      </c>
      <c r="AI1527">
        <v>1</v>
      </c>
      <c r="AJ1527">
        <v>1</v>
      </c>
      <c r="AK1527">
        <v>1</v>
      </c>
      <c r="AL1527">
        <v>1</v>
      </c>
      <c r="AN1527">
        <v>0</v>
      </c>
      <c r="AO1527">
        <v>1</v>
      </c>
      <c r="AP1527">
        <v>0</v>
      </c>
      <c r="AQ1527">
        <v>0</v>
      </c>
      <c r="AR1527">
        <v>0</v>
      </c>
      <c r="AS1527" t="s">
        <v>3</v>
      </c>
      <c r="AT1527">
        <v>5.9</v>
      </c>
      <c r="AU1527" t="s">
        <v>3</v>
      </c>
      <c r="AV1527">
        <v>0</v>
      </c>
      <c r="AW1527">
        <v>2</v>
      </c>
      <c r="AX1527">
        <v>47641120</v>
      </c>
      <c r="AY1527">
        <v>1</v>
      </c>
      <c r="AZ1527">
        <v>0</v>
      </c>
      <c r="BA1527">
        <v>1513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CX1527">
        <f>Y1527*Source!I651</f>
        <v>0.26550000000000001</v>
      </c>
      <c r="CY1527">
        <f>AA1527</f>
        <v>592.76</v>
      </c>
      <c r="CZ1527">
        <f>AE1527</f>
        <v>592.76</v>
      </c>
      <c r="DA1527">
        <f>AI1527</f>
        <v>1</v>
      </c>
      <c r="DB1527">
        <f>ROUND(ROUND(AT1527*CZ1527,2),6)</f>
        <v>3497.28</v>
      </c>
      <c r="DC1527">
        <f>ROUND(ROUND(AT1527*AG1527,2),6)</f>
        <v>0</v>
      </c>
    </row>
    <row r="1528" spans="1:107" x14ac:dyDescent="0.2">
      <c r="A1528">
        <f>ROW(Source!A651)</f>
        <v>651</v>
      </c>
      <c r="B1528">
        <v>47641669</v>
      </c>
      <c r="C1528">
        <v>47641105</v>
      </c>
      <c r="D1528">
        <v>36807342</v>
      </c>
      <c r="E1528">
        <v>1</v>
      </c>
      <c r="F1528">
        <v>1</v>
      </c>
      <c r="G1528">
        <v>1</v>
      </c>
      <c r="H1528">
        <v>3</v>
      </c>
      <c r="I1528" t="s">
        <v>834</v>
      </c>
      <c r="J1528" t="s">
        <v>835</v>
      </c>
      <c r="K1528" t="s">
        <v>836</v>
      </c>
      <c r="L1528">
        <v>1339</v>
      </c>
      <c r="N1528">
        <v>1007</v>
      </c>
      <c r="O1528" t="s">
        <v>50</v>
      </c>
      <c r="P1528" t="s">
        <v>50</v>
      </c>
      <c r="Q1528">
        <v>1</v>
      </c>
      <c r="W1528">
        <v>0</v>
      </c>
      <c r="X1528">
        <v>519185539</v>
      </c>
      <c r="Y1528">
        <v>0.06</v>
      </c>
      <c r="AA1528">
        <v>519.79999999999995</v>
      </c>
      <c r="AB1528">
        <v>0</v>
      </c>
      <c r="AC1528">
        <v>0</v>
      </c>
      <c r="AD1528">
        <v>0</v>
      </c>
      <c r="AE1528">
        <v>519.79999999999995</v>
      </c>
      <c r="AF1528">
        <v>0</v>
      </c>
      <c r="AG1528">
        <v>0</v>
      </c>
      <c r="AH1528">
        <v>0</v>
      </c>
      <c r="AI1528">
        <v>1</v>
      </c>
      <c r="AJ1528">
        <v>1</v>
      </c>
      <c r="AK1528">
        <v>1</v>
      </c>
      <c r="AL1528">
        <v>1</v>
      </c>
      <c r="AN1528">
        <v>0</v>
      </c>
      <c r="AO1528">
        <v>1</v>
      </c>
      <c r="AP1528">
        <v>0</v>
      </c>
      <c r="AQ1528">
        <v>0</v>
      </c>
      <c r="AR1528">
        <v>0</v>
      </c>
      <c r="AS1528" t="s">
        <v>3</v>
      </c>
      <c r="AT1528">
        <v>0.06</v>
      </c>
      <c r="AU1528" t="s">
        <v>3</v>
      </c>
      <c r="AV1528">
        <v>0</v>
      </c>
      <c r="AW1528">
        <v>2</v>
      </c>
      <c r="AX1528">
        <v>47641121</v>
      </c>
      <c r="AY1528">
        <v>1</v>
      </c>
      <c r="AZ1528">
        <v>0</v>
      </c>
      <c r="BA1528">
        <v>1514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CX1528">
        <f>Y1528*Source!I651</f>
        <v>2.6999999999999997E-3</v>
      </c>
      <c r="CY1528">
        <f>AA1528</f>
        <v>519.79999999999995</v>
      </c>
      <c r="CZ1528">
        <f>AE1528</f>
        <v>519.79999999999995</v>
      </c>
      <c r="DA1528">
        <f>AI1528</f>
        <v>1</v>
      </c>
      <c r="DB1528">
        <f>ROUND(ROUND(AT1528*CZ1528,2),6)</f>
        <v>31.19</v>
      </c>
      <c r="DC1528">
        <f>ROUND(ROUND(AT1528*AG1528,2),6)</f>
        <v>0</v>
      </c>
    </row>
    <row r="1529" spans="1:107" x14ac:dyDescent="0.2">
      <c r="A1529">
        <f>ROW(Source!A651)</f>
        <v>651</v>
      </c>
      <c r="B1529">
        <v>47641669</v>
      </c>
      <c r="C1529">
        <v>47641105</v>
      </c>
      <c r="D1529">
        <v>36820750</v>
      </c>
      <c r="E1529">
        <v>1</v>
      </c>
      <c r="F1529">
        <v>1</v>
      </c>
      <c r="G1529">
        <v>1</v>
      </c>
      <c r="H1529">
        <v>3</v>
      </c>
      <c r="I1529" t="s">
        <v>435</v>
      </c>
      <c r="J1529" t="s">
        <v>437</v>
      </c>
      <c r="K1529" t="s">
        <v>436</v>
      </c>
      <c r="L1529">
        <v>1354</v>
      </c>
      <c r="N1529">
        <v>1010</v>
      </c>
      <c r="O1529" t="s">
        <v>337</v>
      </c>
      <c r="P1529" t="s">
        <v>337</v>
      </c>
      <c r="Q1529">
        <v>1</v>
      </c>
      <c r="W1529">
        <v>0</v>
      </c>
      <c r="X1529">
        <v>1254108881</v>
      </c>
      <c r="Y1529">
        <v>100</v>
      </c>
      <c r="AA1529">
        <v>47.25</v>
      </c>
      <c r="AB1529">
        <v>0</v>
      </c>
      <c r="AC1529">
        <v>0</v>
      </c>
      <c r="AD1529">
        <v>0</v>
      </c>
      <c r="AE1529">
        <v>47.25</v>
      </c>
      <c r="AF1529">
        <v>0</v>
      </c>
      <c r="AG1529">
        <v>0</v>
      </c>
      <c r="AH1529">
        <v>0</v>
      </c>
      <c r="AI1529">
        <v>1</v>
      </c>
      <c r="AJ1529">
        <v>1</v>
      </c>
      <c r="AK1529">
        <v>1</v>
      </c>
      <c r="AL1529">
        <v>1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 t="s">
        <v>3</v>
      </c>
      <c r="AT1529">
        <v>100</v>
      </c>
      <c r="AU1529" t="s">
        <v>3</v>
      </c>
      <c r="AV1529">
        <v>0</v>
      </c>
      <c r="AW1529">
        <v>1</v>
      </c>
      <c r="AX1529">
        <v>-1</v>
      </c>
      <c r="AY1529">
        <v>0</v>
      </c>
      <c r="AZ1529">
        <v>0</v>
      </c>
      <c r="BA1529" t="s">
        <v>3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CX1529">
        <f>Y1529*Source!I651</f>
        <v>4.5</v>
      </c>
      <c r="CY1529">
        <f>AA1529</f>
        <v>47.25</v>
      </c>
      <c r="CZ1529">
        <f>AE1529</f>
        <v>47.25</v>
      </c>
      <c r="DA1529">
        <f>AI1529</f>
        <v>1</v>
      </c>
      <c r="DB1529">
        <f>ROUND(ROUND(AT1529*CZ1529,2),6)</f>
        <v>4725</v>
      </c>
      <c r="DC1529">
        <f>ROUND(ROUND(AT1529*AG1529,2),6)</f>
        <v>0</v>
      </c>
    </row>
    <row r="1530" spans="1:107" x14ac:dyDescent="0.2">
      <c r="A1530">
        <f>ROW(Source!A651)</f>
        <v>651</v>
      </c>
      <c r="B1530">
        <v>47641669</v>
      </c>
      <c r="C1530">
        <v>47641105</v>
      </c>
      <c r="D1530">
        <v>36830346</v>
      </c>
      <c r="E1530">
        <v>1</v>
      </c>
      <c r="F1530">
        <v>1</v>
      </c>
      <c r="G1530">
        <v>1</v>
      </c>
      <c r="H1530">
        <v>3</v>
      </c>
      <c r="I1530" t="s">
        <v>1035</v>
      </c>
      <c r="J1530" t="s">
        <v>1036</v>
      </c>
      <c r="K1530" t="s">
        <v>1037</v>
      </c>
      <c r="L1530">
        <v>1339</v>
      </c>
      <c r="N1530">
        <v>1007</v>
      </c>
      <c r="O1530" t="s">
        <v>50</v>
      </c>
      <c r="P1530" t="s">
        <v>50</v>
      </c>
      <c r="Q1530">
        <v>1</v>
      </c>
      <c r="W1530">
        <v>0</v>
      </c>
      <c r="X1530">
        <v>-1065285962</v>
      </c>
      <c r="Y1530">
        <v>0.17</v>
      </c>
      <c r="AA1530">
        <v>880.01</v>
      </c>
      <c r="AB1530">
        <v>0</v>
      </c>
      <c r="AC1530">
        <v>0</v>
      </c>
      <c r="AD1530">
        <v>0</v>
      </c>
      <c r="AE1530">
        <v>880.01</v>
      </c>
      <c r="AF1530">
        <v>0</v>
      </c>
      <c r="AG1530">
        <v>0</v>
      </c>
      <c r="AH1530">
        <v>0</v>
      </c>
      <c r="AI1530">
        <v>1</v>
      </c>
      <c r="AJ1530">
        <v>1</v>
      </c>
      <c r="AK1530">
        <v>1</v>
      </c>
      <c r="AL1530">
        <v>1</v>
      </c>
      <c r="AN1530">
        <v>0</v>
      </c>
      <c r="AO1530">
        <v>1</v>
      </c>
      <c r="AP1530">
        <v>0</v>
      </c>
      <c r="AQ1530">
        <v>0</v>
      </c>
      <c r="AR1530">
        <v>0</v>
      </c>
      <c r="AS1530" t="s">
        <v>3</v>
      </c>
      <c r="AT1530">
        <v>0.17</v>
      </c>
      <c r="AU1530" t="s">
        <v>3</v>
      </c>
      <c r="AV1530">
        <v>0</v>
      </c>
      <c r="AW1530">
        <v>2</v>
      </c>
      <c r="AX1530">
        <v>47641122</v>
      </c>
      <c r="AY1530">
        <v>1</v>
      </c>
      <c r="AZ1530">
        <v>0</v>
      </c>
      <c r="BA1530">
        <v>1515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CX1530">
        <f>Y1530*Source!I651</f>
        <v>7.6500000000000005E-3</v>
      </c>
      <c r="CY1530">
        <f>AA1530</f>
        <v>880.01</v>
      </c>
      <c r="CZ1530">
        <f>AE1530</f>
        <v>880.01</v>
      </c>
      <c r="DA1530">
        <f>AI1530</f>
        <v>1</v>
      </c>
      <c r="DB1530">
        <f>ROUND(ROUND(AT1530*CZ1530,2),6)</f>
        <v>149.6</v>
      </c>
      <c r="DC1530">
        <f>ROUND(ROUND(AT1530*AG1530,2),6)</f>
        <v>0</v>
      </c>
    </row>
    <row r="1531" spans="1:107" x14ac:dyDescent="0.2">
      <c r="A1531">
        <f>ROW(Source!A654)</f>
        <v>654</v>
      </c>
      <c r="B1531">
        <v>47636896</v>
      </c>
      <c r="C1531">
        <v>47641125</v>
      </c>
      <c r="D1531">
        <v>37072442</v>
      </c>
      <c r="E1531">
        <v>1</v>
      </c>
      <c r="F1531">
        <v>1</v>
      </c>
      <c r="G1531">
        <v>1</v>
      </c>
      <c r="H1531">
        <v>1</v>
      </c>
      <c r="I1531" t="s">
        <v>939</v>
      </c>
      <c r="J1531" t="s">
        <v>3</v>
      </c>
      <c r="K1531" t="s">
        <v>940</v>
      </c>
      <c r="L1531">
        <v>1191</v>
      </c>
      <c r="N1531">
        <v>1013</v>
      </c>
      <c r="O1531" t="s">
        <v>770</v>
      </c>
      <c r="P1531" t="s">
        <v>770</v>
      </c>
      <c r="Q1531">
        <v>1</v>
      </c>
      <c r="W1531">
        <v>0</v>
      </c>
      <c r="X1531">
        <v>1145761654</v>
      </c>
      <c r="Y1531">
        <v>7.7247224999999986</v>
      </c>
      <c r="AA1531">
        <v>0</v>
      </c>
      <c r="AB1531">
        <v>0</v>
      </c>
      <c r="AC1531">
        <v>0</v>
      </c>
      <c r="AD1531">
        <v>10.65</v>
      </c>
      <c r="AE1531">
        <v>0</v>
      </c>
      <c r="AF1531">
        <v>0</v>
      </c>
      <c r="AG1531">
        <v>0</v>
      </c>
      <c r="AH1531">
        <v>10.65</v>
      </c>
      <c r="AI1531">
        <v>1</v>
      </c>
      <c r="AJ1531">
        <v>1</v>
      </c>
      <c r="AK1531">
        <v>1</v>
      </c>
      <c r="AL1531">
        <v>1</v>
      </c>
      <c r="AN1531">
        <v>0</v>
      </c>
      <c r="AO1531">
        <v>1</v>
      </c>
      <c r="AP1531">
        <v>1</v>
      </c>
      <c r="AQ1531">
        <v>0</v>
      </c>
      <c r="AR1531">
        <v>0</v>
      </c>
      <c r="AS1531" t="s">
        <v>3</v>
      </c>
      <c r="AT1531">
        <v>5.31</v>
      </c>
      <c r="AU1531" t="s">
        <v>326</v>
      </c>
      <c r="AV1531">
        <v>1</v>
      </c>
      <c r="AW1531">
        <v>2</v>
      </c>
      <c r="AX1531">
        <v>47641134</v>
      </c>
      <c r="AY1531">
        <v>1</v>
      </c>
      <c r="AZ1531">
        <v>0</v>
      </c>
      <c r="BA1531">
        <v>1517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CX1531">
        <f>Y1531*Source!I654</f>
        <v>2.3405909174999997</v>
      </c>
      <c r="CY1531">
        <f>AD1531</f>
        <v>10.65</v>
      </c>
      <c r="CZ1531">
        <f>AH1531</f>
        <v>10.65</v>
      </c>
      <c r="DA1531">
        <f>AL1531</f>
        <v>1</v>
      </c>
      <c r="DB1531">
        <f>ROUND((((ROUND(AT1531*CZ1531,2)*1.1)*1.15)*1.15),6)</f>
        <v>82.266113000000004</v>
      </c>
      <c r="DC1531">
        <f>ROUND((((ROUND(AT1531*AG1531,2)*1.1)*1.15)*1.15),6)</f>
        <v>0</v>
      </c>
    </row>
    <row r="1532" spans="1:107" x14ac:dyDescent="0.2">
      <c r="A1532">
        <f>ROW(Source!A654)</f>
        <v>654</v>
      </c>
      <c r="B1532">
        <v>47636896</v>
      </c>
      <c r="C1532">
        <v>47641125</v>
      </c>
      <c r="D1532">
        <v>37064876</v>
      </c>
      <c r="E1532">
        <v>1</v>
      </c>
      <c r="F1532">
        <v>1</v>
      </c>
      <c r="G1532">
        <v>1</v>
      </c>
      <c r="H1532">
        <v>1</v>
      </c>
      <c r="I1532" t="s">
        <v>771</v>
      </c>
      <c r="J1532" t="s">
        <v>3</v>
      </c>
      <c r="K1532" t="s">
        <v>772</v>
      </c>
      <c r="L1532">
        <v>1191</v>
      </c>
      <c r="N1532">
        <v>1013</v>
      </c>
      <c r="O1532" t="s">
        <v>770</v>
      </c>
      <c r="P1532" t="s">
        <v>770</v>
      </c>
      <c r="Q1532">
        <v>1</v>
      </c>
      <c r="W1532">
        <v>0</v>
      </c>
      <c r="X1532">
        <v>-1417349443</v>
      </c>
      <c r="Y1532">
        <v>0.02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1</v>
      </c>
      <c r="AJ1532">
        <v>1</v>
      </c>
      <c r="AK1532">
        <v>1</v>
      </c>
      <c r="AL1532">
        <v>1</v>
      </c>
      <c r="AN1532">
        <v>0</v>
      </c>
      <c r="AO1532">
        <v>1</v>
      </c>
      <c r="AP1532">
        <v>0</v>
      </c>
      <c r="AQ1532">
        <v>0</v>
      </c>
      <c r="AR1532">
        <v>0</v>
      </c>
      <c r="AS1532" t="s">
        <v>3</v>
      </c>
      <c r="AT1532">
        <v>0.02</v>
      </c>
      <c r="AU1532" t="s">
        <v>3</v>
      </c>
      <c r="AV1532">
        <v>2</v>
      </c>
      <c r="AW1532">
        <v>2</v>
      </c>
      <c r="AX1532">
        <v>47641135</v>
      </c>
      <c r="AY1532">
        <v>1</v>
      </c>
      <c r="AZ1532">
        <v>2048</v>
      </c>
      <c r="BA1532">
        <v>1518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CX1532">
        <f>Y1532*Source!I654</f>
        <v>6.0600000000000003E-3</v>
      </c>
      <c r="CY1532">
        <f>AD1532</f>
        <v>0</v>
      </c>
      <c r="CZ1532">
        <f>AH1532</f>
        <v>0</v>
      </c>
      <c r="DA1532">
        <f>AL1532</f>
        <v>1</v>
      </c>
      <c r="DB1532">
        <f>ROUND(ROUND(AT1532*CZ1532,2),6)</f>
        <v>0</v>
      </c>
      <c r="DC1532">
        <f>ROUND(ROUND(AT1532*AG1532,2),6)</f>
        <v>0</v>
      </c>
    </row>
    <row r="1533" spans="1:107" x14ac:dyDescent="0.2">
      <c r="A1533">
        <f>ROW(Source!A654)</f>
        <v>654</v>
      </c>
      <c r="B1533">
        <v>47636896</v>
      </c>
      <c r="C1533">
        <v>47641125</v>
      </c>
      <c r="D1533">
        <v>36882356</v>
      </c>
      <c r="E1533">
        <v>1</v>
      </c>
      <c r="F1533">
        <v>1</v>
      </c>
      <c r="G1533">
        <v>1</v>
      </c>
      <c r="H1533">
        <v>2</v>
      </c>
      <c r="I1533" t="s">
        <v>941</v>
      </c>
      <c r="J1533" t="s">
        <v>942</v>
      </c>
      <c r="K1533" t="s">
        <v>943</v>
      </c>
      <c r="L1533">
        <v>1368</v>
      </c>
      <c r="N1533">
        <v>1011</v>
      </c>
      <c r="O1533" t="s">
        <v>776</v>
      </c>
      <c r="P1533" t="s">
        <v>776</v>
      </c>
      <c r="Q1533">
        <v>1</v>
      </c>
      <c r="W1533">
        <v>0</v>
      </c>
      <c r="X1533">
        <v>1047452784</v>
      </c>
      <c r="Y1533">
        <v>1.58125E-2</v>
      </c>
      <c r="AA1533">
        <v>0</v>
      </c>
      <c r="AB1533">
        <v>1.7</v>
      </c>
      <c r="AC1533">
        <v>0</v>
      </c>
      <c r="AD1533">
        <v>0</v>
      </c>
      <c r="AE1533">
        <v>0</v>
      </c>
      <c r="AF1533">
        <v>1.7</v>
      </c>
      <c r="AG1533">
        <v>0</v>
      </c>
      <c r="AH1533">
        <v>0</v>
      </c>
      <c r="AI1533">
        <v>1</v>
      </c>
      <c r="AJ1533">
        <v>1</v>
      </c>
      <c r="AK1533">
        <v>1</v>
      </c>
      <c r="AL1533">
        <v>1</v>
      </c>
      <c r="AN1533">
        <v>0</v>
      </c>
      <c r="AO1533">
        <v>1</v>
      </c>
      <c r="AP1533">
        <v>1</v>
      </c>
      <c r="AQ1533">
        <v>0</v>
      </c>
      <c r="AR1533">
        <v>0</v>
      </c>
      <c r="AS1533" t="s">
        <v>3</v>
      </c>
      <c r="AT1533">
        <v>0.01</v>
      </c>
      <c r="AU1533" t="s">
        <v>325</v>
      </c>
      <c r="AV1533">
        <v>0</v>
      </c>
      <c r="AW1533">
        <v>2</v>
      </c>
      <c r="AX1533">
        <v>47641136</v>
      </c>
      <c r="AY1533">
        <v>1</v>
      </c>
      <c r="AZ1533">
        <v>0</v>
      </c>
      <c r="BA1533">
        <v>1519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CX1533">
        <f>Y1533*Source!I654</f>
        <v>4.7911875000000003E-3</v>
      </c>
      <c r="CY1533">
        <f>AB1533</f>
        <v>1.7</v>
      </c>
      <c r="CZ1533">
        <f>AF1533</f>
        <v>1.7</v>
      </c>
      <c r="DA1533">
        <f>AJ1533</f>
        <v>1</v>
      </c>
      <c r="DB1533">
        <f>ROUND((((ROUND(AT1533*CZ1533,2)*1.1)*1.25)*1.15),6)</f>
        <v>3.1625E-2</v>
      </c>
      <c r="DC1533">
        <f>ROUND((((ROUND(AT1533*AG1533,2)*1.1)*1.25)*1.15),6)</f>
        <v>0</v>
      </c>
    </row>
    <row r="1534" spans="1:107" x14ac:dyDescent="0.2">
      <c r="A1534">
        <f>ROW(Source!A654)</f>
        <v>654</v>
      </c>
      <c r="B1534">
        <v>47636896</v>
      </c>
      <c r="C1534">
        <v>47641125</v>
      </c>
      <c r="D1534">
        <v>36882383</v>
      </c>
      <c r="E1534">
        <v>1</v>
      </c>
      <c r="F1534">
        <v>1</v>
      </c>
      <c r="G1534">
        <v>1</v>
      </c>
      <c r="H1534">
        <v>2</v>
      </c>
      <c r="I1534" t="s">
        <v>944</v>
      </c>
      <c r="J1534" t="s">
        <v>945</v>
      </c>
      <c r="K1534" t="s">
        <v>946</v>
      </c>
      <c r="L1534">
        <v>1368</v>
      </c>
      <c r="N1534">
        <v>1011</v>
      </c>
      <c r="O1534" t="s">
        <v>776</v>
      </c>
      <c r="P1534" t="s">
        <v>776</v>
      </c>
      <c r="Q1534">
        <v>1</v>
      </c>
      <c r="W1534">
        <v>0</v>
      </c>
      <c r="X1534">
        <v>-665367104</v>
      </c>
      <c r="Y1534">
        <v>1.58125E-2</v>
      </c>
      <c r="AA1534">
        <v>0</v>
      </c>
      <c r="AB1534">
        <v>89.99</v>
      </c>
      <c r="AC1534">
        <v>10.06</v>
      </c>
      <c r="AD1534">
        <v>0</v>
      </c>
      <c r="AE1534">
        <v>0</v>
      </c>
      <c r="AF1534">
        <v>89.99</v>
      </c>
      <c r="AG1534">
        <v>10.06</v>
      </c>
      <c r="AH1534">
        <v>0</v>
      </c>
      <c r="AI1534">
        <v>1</v>
      </c>
      <c r="AJ1534">
        <v>1</v>
      </c>
      <c r="AK1534">
        <v>1</v>
      </c>
      <c r="AL1534">
        <v>1</v>
      </c>
      <c r="AN1534">
        <v>0</v>
      </c>
      <c r="AO1534">
        <v>1</v>
      </c>
      <c r="AP1534">
        <v>1</v>
      </c>
      <c r="AQ1534">
        <v>0</v>
      </c>
      <c r="AR1534">
        <v>0</v>
      </c>
      <c r="AS1534" t="s">
        <v>3</v>
      </c>
      <c r="AT1534">
        <v>0.01</v>
      </c>
      <c r="AU1534" t="s">
        <v>325</v>
      </c>
      <c r="AV1534">
        <v>0</v>
      </c>
      <c r="AW1534">
        <v>2</v>
      </c>
      <c r="AX1534">
        <v>47641137</v>
      </c>
      <c r="AY1534">
        <v>1</v>
      </c>
      <c r="AZ1534">
        <v>0</v>
      </c>
      <c r="BA1534">
        <v>1520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CX1534">
        <f>Y1534*Source!I654</f>
        <v>4.7911875000000003E-3</v>
      </c>
      <c r="CY1534">
        <f>AB1534</f>
        <v>89.99</v>
      </c>
      <c r="CZ1534">
        <f>AF1534</f>
        <v>89.99</v>
      </c>
      <c r="DA1534">
        <f>AJ1534</f>
        <v>1</v>
      </c>
      <c r="DB1534">
        <f>ROUND((((ROUND(AT1534*CZ1534,2)*1.1)*1.25)*1.15),6)</f>
        <v>1.423125</v>
      </c>
      <c r="DC1534">
        <f>ROUND((((ROUND(AT1534*AG1534,2)*1.1)*1.25)*1.15),6)</f>
        <v>0.15812499999999999</v>
      </c>
    </row>
    <row r="1535" spans="1:107" x14ac:dyDescent="0.2">
      <c r="A1535">
        <f>ROW(Source!A654)</f>
        <v>654</v>
      </c>
      <c r="B1535">
        <v>47636896</v>
      </c>
      <c r="C1535">
        <v>47641125</v>
      </c>
      <c r="D1535">
        <v>36883554</v>
      </c>
      <c r="E1535">
        <v>1</v>
      </c>
      <c r="F1535">
        <v>1</v>
      </c>
      <c r="G1535">
        <v>1</v>
      </c>
      <c r="H1535">
        <v>2</v>
      </c>
      <c r="I1535" t="s">
        <v>780</v>
      </c>
      <c r="J1535" t="s">
        <v>781</v>
      </c>
      <c r="K1535" t="s">
        <v>782</v>
      </c>
      <c r="L1535">
        <v>1368</v>
      </c>
      <c r="N1535">
        <v>1011</v>
      </c>
      <c r="O1535" t="s">
        <v>776</v>
      </c>
      <c r="P1535" t="s">
        <v>776</v>
      </c>
      <c r="Q1535">
        <v>1</v>
      </c>
      <c r="W1535">
        <v>0</v>
      </c>
      <c r="X1535">
        <v>1372534845</v>
      </c>
      <c r="Y1535">
        <v>1.58125E-2</v>
      </c>
      <c r="AA1535">
        <v>0</v>
      </c>
      <c r="AB1535">
        <v>65.709999999999994</v>
      </c>
      <c r="AC1535">
        <v>11.6</v>
      </c>
      <c r="AD1535">
        <v>0</v>
      </c>
      <c r="AE1535">
        <v>0</v>
      </c>
      <c r="AF1535">
        <v>65.709999999999994</v>
      </c>
      <c r="AG1535">
        <v>11.6</v>
      </c>
      <c r="AH1535">
        <v>0</v>
      </c>
      <c r="AI1535">
        <v>1</v>
      </c>
      <c r="AJ1535">
        <v>1</v>
      </c>
      <c r="AK1535">
        <v>1</v>
      </c>
      <c r="AL1535">
        <v>1</v>
      </c>
      <c r="AN1535">
        <v>0</v>
      </c>
      <c r="AO1535">
        <v>1</v>
      </c>
      <c r="AP1535">
        <v>1</v>
      </c>
      <c r="AQ1535">
        <v>0</v>
      </c>
      <c r="AR1535">
        <v>0</v>
      </c>
      <c r="AS1535" t="s">
        <v>3</v>
      </c>
      <c r="AT1535">
        <v>0.01</v>
      </c>
      <c r="AU1535" t="s">
        <v>325</v>
      </c>
      <c r="AV1535">
        <v>0</v>
      </c>
      <c r="AW1535">
        <v>2</v>
      </c>
      <c r="AX1535">
        <v>47641138</v>
      </c>
      <c r="AY1535">
        <v>1</v>
      </c>
      <c r="AZ1535">
        <v>0</v>
      </c>
      <c r="BA1535">
        <v>1521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CX1535">
        <f>Y1535*Source!I654</f>
        <v>4.7911875000000003E-3</v>
      </c>
      <c r="CY1535">
        <f>AB1535</f>
        <v>65.709999999999994</v>
      </c>
      <c r="CZ1535">
        <f>AF1535</f>
        <v>65.709999999999994</v>
      </c>
      <c r="DA1535">
        <f>AJ1535</f>
        <v>1</v>
      </c>
      <c r="DB1535">
        <f>ROUND((((ROUND(AT1535*CZ1535,2)*1.1)*1.25)*1.15),6)</f>
        <v>1.043625</v>
      </c>
      <c r="DC1535">
        <f>ROUND((((ROUND(AT1535*AG1535,2)*1.1)*1.25)*1.15),6)</f>
        <v>0.18975</v>
      </c>
    </row>
    <row r="1536" spans="1:107" x14ac:dyDescent="0.2">
      <c r="A1536">
        <f>ROW(Source!A654)</f>
        <v>654</v>
      </c>
      <c r="B1536">
        <v>47636896</v>
      </c>
      <c r="C1536">
        <v>47641125</v>
      </c>
      <c r="D1536">
        <v>36884416</v>
      </c>
      <c r="E1536">
        <v>1</v>
      </c>
      <c r="F1536">
        <v>1</v>
      </c>
      <c r="G1536">
        <v>1</v>
      </c>
      <c r="H1536">
        <v>2</v>
      </c>
      <c r="I1536" t="s">
        <v>947</v>
      </c>
      <c r="J1536" t="s">
        <v>948</v>
      </c>
      <c r="K1536" t="s">
        <v>949</v>
      </c>
      <c r="L1536">
        <v>1368</v>
      </c>
      <c r="N1536">
        <v>1011</v>
      </c>
      <c r="O1536" t="s">
        <v>776</v>
      </c>
      <c r="P1536" t="s">
        <v>776</v>
      </c>
      <c r="Q1536">
        <v>1</v>
      </c>
      <c r="W1536">
        <v>0</v>
      </c>
      <c r="X1536">
        <v>271748449</v>
      </c>
      <c r="Y1536">
        <v>1.7710000000000001</v>
      </c>
      <c r="AA1536">
        <v>0</v>
      </c>
      <c r="AB1536">
        <v>6.82</v>
      </c>
      <c r="AC1536">
        <v>0</v>
      </c>
      <c r="AD1536">
        <v>0</v>
      </c>
      <c r="AE1536">
        <v>0</v>
      </c>
      <c r="AF1536">
        <v>6.82</v>
      </c>
      <c r="AG1536">
        <v>0</v>
      </c>
      <c r="AH1536">
        <v>0</v>
      </c>
      <c r="AI1536">
        <v>1</v>
      </c>
      <c r="AJ1536">
        <v>1</v>
      </c>
      <c r="AK1536">
        <v>1</v>
      </c>
      <c r="AL1536">
        <v>1</v>
      </c>
      <c r="AN1536">
        <v>0</v>
      </c>
      <c r="AO1536">
        <v>1</v>
      </c>
      <c r="AP1536">
        <v>1</v>
      </c>
      <c r="AQ1536">
        <v>0</v>
      </c>
      <c r="AR1536">
        <v>0</v>
      </c>
      <c r="AS1536" t="s">
        <v>3</v>
      </c>
      <c r="AT1536">
        <v>1.1200000000000001</v>
      </c>
      <c r="AU1536" t="s">
        <v>325</v>
      </c>
      <c r="AV1536">
        <v>0</v>
      </c>
      <c r="AW1536">
        <v>2</v>
      </c>
      <c r="AX1536">
        <v>47641139</v>
      </c>
      <c r="AY1536">
        <v>1</v>
      </c>
      <c r="AZ1536">
        <v>0</v>
      </c>
      <c r="BA1536">
        <v>1522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CX1536">
        <f>Y1536*Source!I654</f>
        <v>0.53661300000000001</v>
      </c>
      <c r="CY1536">
        <f>AB1536</f>
        <v>6.82</v>
      </c>
      <c r="CZ1536">
        <f>AF1536</f>
        <v>6.82</v>
      </c>
      <c r="DA1536">
        <f>AJ1536</f>
        <v>1</v>
      </c>
      <c r="DB1536">
        <f>ROUND((((ROUND(AT1536*CZ1536,2)*1.1)*1.25)*1.15),6)</f>
        <v>12.08075</v>
      </c>
      <c r="DC1536">
        <f>ROUND((((ROUND(AT1536*AG1536,2)*1.1)*1.25)*1.15),6)</f>
        <v>0</v>
      </c>
    </row>
    <row r="1537" spans="1:107" x14ac:dyDescent="0.2">
      <c r="A1537">
        <f>ROW(Source!A654)</f>
        <v>654</v>
      </c>
      <c r="B1537">
        <v>47636896</v>
      </c>
      <c r="C1537">
        <v>47641125</v>
      </c>
      <c r="D1537">
        <v>36837948</v>
      </c>
      <c r="E1537">
        <v>1</v>
      </c>
      <c r="F1537">
        <v>1</v>
      </c>
      <c r="G1537">
        <v>1</v>
      </c>
      <c r="H1537">
        <v>3</v>
      </c>
      <c r="I1537" t="s">
        <v>817</v>
      </c>
      <c r="J1537" t="s">
        <v>818</v>
      </c>
      <c r="K1537" t="s">
        <v>819</v>
      </c>
      <c r="L1537">
        <v>1348</v>
      </c>
      <c r="N1537">
        <v>1009</v>
      </c>
      <c r="O1537" t="s">
        <v>19</v>
      </c>
      <c r="P1537" t="s">
        <v>19</v>
      </c>
      <c r="Q1537">
        <v>1000</v>
      </c>
      <c r="W1537">
        <v>0</v>
      </c>
      <c r="X1537">
        <v>-1655298345</v>
      </c>
      <c r="Y1537">
        <v>1.3200000000000002E-2</v>
      </c>
      <c r="AA1537">
        <v>15620</v>
      </c>
      <c r="AB1537">
        <v>0</v>
      </c>
      <c r="AC1537">
        <v>0</v>
      </c>
      <c r="AD1537">
        <v>0</v>
      </c>
      <c r="AE1537">
        <v>15620</v>
      </c>
      <c r="AF1537">
        <v>0</v>
      </c>
      <c r="AG1537">
        <v>0</v>
      </c>
      <c r="AH1537">
        <v>0</v>
      </c>
      <c r="AI1537">
        <v>1</v>
      </c>
      <c r="AJ1537">
        <v>1</v>
      </c>
      <c r="AK1537">
        <v>1</v>
      </c>
      <c r="AL1537">
        <v>1</v>
      </c>
      <c r="AN1537">
        <v>0</v>
      </c>
      <c r="AO1537">
        <v>1</v>
      </c>
      <c r="AP1537">
        <v>1</v>
      </c>
      <c r="AQ1537">
        <v>0</v>
      </c>
      <c r="AR1537">
        <v>0</v>
      </c>
      <c r="AS1537" t="s">
        <v>3</v>
      </c>
      <c r="AT1537">
        <v>1.2E-2</v>
      </c>
      <c r="AU1537" t="s">
        <v>220</v>
      </c>
      <c r="AV1537">
        <v>0</v>
      </c>
      <c r="AW1537">
        <v>2</v>
      </c>
      <c r="AX1537">
        <v>47641140</v>
      </c>
      <c r="AY1537">
        <v>1</v>
      </c>
      <c r="AZ1537">
        <v>0</v>
      </c>
      <c r="BA1537">
        <v>1523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CX1537">
        <f>Y1537*Source!I654</f>
        <v>3.9996000000000007E-3</v>
      </c>
      <c r="CY1537">
        <f>AA1537</f>
        <v>15620</v>
      </c>
      <c r="CZ1537">
        <f>AE1537</f>
        <v>15620</v>
      </c>
      <c r="DA1537">
        <f>AI1537</f>
        <v>1</v>
      </c>
      <c r="DB1537">
        <f>ROUND((ROUND(AT1537*CZ1537,2)*1.1),6)</f>
        <v>206.184</v>
      </c>
      <c r="DC1537">
        <f>ROUND((ROUND(AT1537*AG1537,2)*1.1),6)</f>
        <v>0</v>
      </c>
    </row>
    <row r="1538" spans="1:107" x14ac:dyDescent="0.2">
      <c r="A1538">
        <f>ROW(Source!A654)</f>
        <v>654</v>
      </c>
      <c r="B1538">
        <v>47636896</v>
      </c>
      <c r="C1538">
        <v>47641125</v>
      </c>
      <c r="D1538">
        <v>36839083</v>
      </c>
      <c r="E1538">
        <v>1</v>
      </c>
      <c r="F1538">
        <v>1</v>
      </c>
      <c r="G1538">
        <v>1</v>
      </c>
      <c r="H1538">
        <v>3</v>
      </c>
      <c r="I1538" t="s">
        <v>950</v>
      </c>
      <c r="J1538" t="s">
        <v>951</v>
      </c>
      <c r="K1538" t="s">
        <v>952</v>
      </c>
      <c r="L1538">
        <v>1348</v>
      </c>
      <c r="N1538">
        <v>1009</v>
      </c>
      <c r="O1538" t="s">
        <v>19</v>
      </c>
      <c r="P1538" t="s">
        <v>19</v>
      </c>
      <c r="Q1538">
        <v>1000</v>
      </c>
      <c r="W1538">
        <v>0</v>
      </c>
      <c r="X1538">
        <v>1262170789</v>
      </c>
      <c r="Y1538">
        <v>2.2000000000000001E-3</v>
      </c>
      <c r="AA1538">
        <v>7640</v>
      </c>
      <c r="AB1538">
        <v>0</v>
      </c>
      <c r="AC1538">
        <v>0</v>
      </c>
      <c r="AD1538">
        <v>0</v>
      </c>
      <c r="AE1538">
        <v>7640</v>
      </c>
      <c r="AF1538">
        <v>0</v>
      </c>
      <c r="AG1538">
        <v>0</v>
      </c>
      <c r="AH1538">
        <v>0</v>
      </c>
      <c r="AI1538">
        <v>1</v>
      </c>
      <c r="AJ1538">
        <v>1</v>
      </c>
      <c r="AK1538">
        <v>1</v>
      </c>
      <c r="AL1538">
        <v>1</v>
      </c>
      <c r="AN1538">
        <v>0</v>
      </c>
      <c r="AO1538">
        <v>1</v>
      </c>
      <c r="AP1538">
        <v>1</v>
      </c>
      <c r="AQ1538">
        <v>0</v>
      </c>
      <c r="AR1538">
        <v>0</v>
      </c>
      <c r="AS1538" t="s">
        <v>3</v>
      </c>
      <c r="AT1538">
        <v>2E-3</v>
      </c>
      <c r="AU1538" t="s">
        <v>220</v>
      </c>
      <c r="AV1538">
        <v>0</v>
      </c>
      <c r="AW1538">
        <v>2</v>
      </c>
      <c r="AX1538">
        <v>47641141</v>
      </c>
      <c r="AY1538">
        <v>1</v>
      </c>
      <c r="AZ1538">
        <v>0</v>
      </c>
      <c r="BA1538">
        <v>1524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CX1538">
        <f>Y1538*Source!I654</f>
        <v>6.6660000000000005E-4</v>
      </c>
      <c r="CY1538">
        <f>AA1538</f>
        <v>7640</v>
      </c>
      <c r="CZ1538">
        <f>AE1538</f>
        <v>7640</v>
      </c>
      <c r="DA1538">
        <f>AI1538</f>
        <v>1</v>
      </c>
      <c r="DB1538">
        <f>ROUND((ROUND(AT1538*CZ1538,2)*1.1),6)</f>
        <v>16.808</v>
      </c>
      <c r="DC1538">
        <f>ROUND((ROUND(AT1538*AG1538,2)*1.1),6)</f>
        <v>0</v>
      </c>
    </row>
    <row r="1539" spans="1:107" x14ac:dyDescent="0.2">
      <c r="A1539">
        <f>ROW(Source!A655)</f>
        <v>655</v>
      </c>
      <c r="B1539">
        <v>47641669</v>
      </c>
      <c r="C1539">
        <v>47641125</v>
      </c>
      <c r="D1539">
        <v>37072442</v>
      </c>
      <c r="E1539">
        <v>1</v>
      </c>
      <c r="F1539">
        <v>1</v>
      </c>
      <c r="G1539">
        <v>1</v>
      </c>
      <c r="H1539">
        <v>1</v>
      </c>
      <c r="I1539" t="s">
        <v>939</v>
      </c>
      <c r="J1539" t="s">
        <v>3</v>
      </c>
      <c r="K1539" t="s">
        <v>940</v>
      </c>
      <c r="L1539">
        <v>1191</v>
      </c>
      <c r="N1539">
        <v>1013</v>
      </c>
      <c r="O1539" t="s">
        <v>770</v>
      </c>
      <c r="P1539" t="s">
        <v>770</v>
      </c>
      <c r="Q1539">
        <v>1</v>
      </c>
      <c r="W1539">
        <v>0</v>
      </c>
      <c r="X1539">
        <v>1145761654</v>
      </c>
      <c r="Y1539">
        <v>7.7247224999999986</v>
      </c>
      <c r="AA1539">
        <v>0</v>
      </c>
      <c r="AB1539">
        <v>0</v>
      </c>
      <c r="AC1539">
        <v>0</v>
      </c>
      <c r="AD1539">
        <v>10.65</v>
      </c>
      <c r="AE1539">
        <v>0</v>
      </c>
      <c r="AF1539">
        <v>0</v>
      </c>
      <c r="AG1539">
        <v>0</v>
      </c>
      <c r="AH1539">
        <v>10.65</v>
      </c>
      <c r="AI1539">
        <v>1</v>
      </c>
      <c r="AJ1539">
        <v>1</v>
      </c>
      <c r="AK1539">
        <v>1</v>
      </c>
      <c r="AL1539">
        <v>1</v>
      </c>
      <c r="AN1539">
        <v>0</v>
      </c>
      <c r="AO1539">
        <v>1</v>
      </c>
      <c r="AP1539">
        <v>1</v>
      </c>
      <c r="AQ1539">
        <v>0</v>
      </c>
      <c r="AR1539">
        <v>0</v>
      </c>
      <c r="AS1539" t="s">
        <v>3</v>
      </c>
      <c r="AT1539">
        <v>5.31</v>
      </c>
      <c r="AU1539" t="s">
        <v>326</v>
      </c>
      <c r="AV1539">
        <v>1</v>
      </c>
      <c r="AW1539">
        <v>2</v>
      </c>
      <c r="AX1539">
        <v>47641134</v>
      </c>
      <c r="AY1539">
        <v>1</v>
      </c>
      <c r="AZ1539">
        <v>0</v>
      </c>
      <c r="BA1539">
        <v>1525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CX1539">
        <f>Y1539*Source!I655</f>
        <v>2.3405909174999997</v>
      </c>
      <c r="CY1539">
        <f>AD1539</f>
        <v>10.65</v>
      </c>
      <c r="CZ1539">
        <f>AH1539</f>
        <v>10.65</v>
      </c>
      <c r="DA1539">
        <f>AL1539</f>
        <v>1</v>
      </c>
      <c r="DB1539">
        <f>ROUND((((ROUND(AT1539*CZ1539,2)*1.1)*1.15)*1.15),6)</f>
        <v>82.266113000000004</v>
      </c>
      <c r="DC1539">
        <f>ROUND((((ROUND(AT1539*AG1539,2)*1.1)*1.15)*1.15),6)</f>
        <v>0</v>
      </c>
    </row>
    <row r="1540" spans="1:107" x14ac:dyDescent="0.2">
      <c r="A1540">
        <f>ROW(Source!A655)</f>
        <v>655</v>
      </c>
      <c r="B1540">
        <v>47641669</v>
      </c>
      <c r="C1540">
        <v>47641125</v>
      </c>
      <c r="D1540">
        <v>37064876</v>
      </c>
      <c r="E1540">
        <v>1</v>
      </c>
      <c r="F1540">
        <v>1</v>
      </c>
      <c r="G1540">
        <v>1</v>
      </c>
      <c r="H1540">
        <v>1</v>
      </c>
      <c r="I1540" t="s">
        <v>771</v>
      </c>
      <c r="J1540" t="s">
        <v>3</v>
      </c>
      <c r="K1540" t="s">
        <v>772</v>
      </c>
      <c r="L1540">
        <v>1191</v>
      </c>
      <c r="N1540">
        <v>1013</v>
      </c>
      <c r="O1540" t="s">
        <v>770</v>
      </c>
      <c r="P1540" t="s">
        <v>770</v>
      </c>
      <c r="Q1540">
        <v>1</v>
      </c>
      <c r="W1540">
        <v>0</v>
      </c>
      <c r="X1540">
        <v>-1417349443</v>
      </c>
      <c r="Y1540">
        <v>0.02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1</v>
      </c>
      <c r="AJ1540">
        <v>1</v>
      </c>
      <c r="AK1540">
        <v>1</v>
      </c>
      <c r="AL1540">
        <v>1</v>
      </c>
      <c r="AN1540">
        <v>0</v>
      </c>
      <c r="AO1540">
        <v>1</v>
      </c>
      <c r="AP1540">
        <v>0</v>
      </c>
      <c r="AQ1540">
        <v>0</v>
      </c>
      <c r="AR1540">
        <v>0</v>
      </c>
      <c r="AS1540" t="s">
        <v>3</v>
      </c>
      <c r="AT1540">
        <v>0.02</v>
      </c>
      <c r="AU1540" t="s">
        <v>3</v>
      </c>
      <c r="AV1540">
        <v>2</v>
      </c>
      <c r="AW1540">
        <v>2</v>
      </c>
      <c r="AX1540">
        <v>47641135</v>
      </c>
      <c r="AY1540">
        <v>1</v>
      </c>
      <c r="AZ1540">
        <v>2048</v>
      </c>
      <c r="BA1540">
        <v>1526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CX1540">
        <f>Y1540*Source!I655</f>
        <v>6.0600000000000003E-3</v>
      </c>
      <c r="CY1540">
        <f>AD1540</f>
        <v>0</v>
      </c>
      <c r="CZ1540">
        <f>AH1540</f>
        <v>0</v>
      </c>
      <c r="DA1540">
        <f>AL1540</f>
        <v>1</v>
      </c>
      <c r="DB1540">
        <f>ROUND(ROUND(AT1540*CZ1540,2),6)</f>
        <v>0</v>
      </c>
      <c r="DC1540">
        <f>ROUND(ROUND(AT1540*AG1540,2),6)</f>
        <v>0</v>
      </c>
    </row>
    <row r="1541" spans="1:107" x14ac:dyDescent="0.2">
      <c r="A1541">
        <f>ROW(Source!A655)</f>
        <v>655</v>
      </c>
      <c r="B1541">
        <v>47641669</v>
      </c>
      <c r="C1541">
        <v>47641125</v>
      </c>
      <c r="D1541">
        <v>36882356</v>
      </c>
      <c r="E1541">
        <v>1</v>
      </c>
      <c r="F1541">
        <v>1</v>
      </c>
      <c r="G1541">
        <v>1</v>
      </c>
      <c r="H1541">
        <v>2</v>
      </c>
      <c r="I1541" t="s">
        <v>941</v>
      </c>
      <c r="J1541" t="s">
        <v>942</v>
      </c>
      <c r="K1541" t="s">
        <v>943</v>
      </c>
      <c r="L1541">
        <v>1368</v>
      </c>
      <c r="N1541">
        <v>1011</v>
      </c>
      <c r="O1541" t="s">
        <v>776</v>
      </c>
      <c r="P1541" t="s">
        <v>776</v>
      </c>
      <c r="Q1541">
        <v>1</v>
      </c>
      <c r="W1541">
        <v>0</v>
      </c>
      <c r="X1541">
        <v>1047452784</v>
      </c>
      <c r="Y1541">
        <v>1.58125E-2</v>
      </c>
      <c r="AA1541">
        <v>0</v>
      </c>
      <c r="AB1541">
        <v>1.7</v>
      </c>
      <c r="AC1541">
        <v>0</v>
      </c>
      <c r="AD1541">
        <v>0</v>
      </c>
      <c r="AE1541">
        <v>0</v>
      </c>
      <c r="AF1541">
        <v>1.7</v>
      </c>
      <c r="AG1541">
        <v>0</v>
      </c>
      <c r="AH1541">
        <v>0</v>
      </c>
      <c r="AI1541">
        <v>1</v>
      </c>
      <c r="AJ1541">
        <v>1</v>
      </c>
      <c r="AK1541">
        <v>1</v>
      </c>
      <c r="AL1541">
        <v>1</v>
      </c>
      <c r="AN1541">
        <v>0</v>
      </c>
      <c r="AO1541">
        <v>1</v>
      </c>
      <c r="AP1541">
        <v>1</v>
      </c>
      <c r="AQ1541">
        <v>0</v>
      </c>
      <c r="AR1541">
        <v>0</v>
      </c>
      <c r="AS1541" t="s">
        <v>3</v>
      </c>
      <c r="AT1541">
        <v>0.01</v>
      </c>
      <c r="AU1541" t="s">
        <v>325</v>
      </c>
      <c r="AV1541">
        <v>0</v>
      </c>
      <c r="AW1541">
        <v>2</v>
      </c>
      <c r="AX1541">
        <v>47641136</v>
      </c>
      <c r="AY1541">
        <v>1</v>
      </c>
      <c r="AZ1541">
        <v>0</v>
      </c>
      <c r="BA1541">
        <v>1527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CX1541">
        <f>Y1541*Source!I655</f>
        <v>4.7911875000000003E-3</v>
      </c>
      <c r="CY1541">
        <f>AB1541</f>
        <v>1.7</v>
      </c>
      <c r="CZ1541">
        <f>AF1541</f>
        <v>1.7</v>
      </c>
      <c r="DA1541">
        <f>AJ1541</f>
        <v>1</v>
      </c>
      <c r="DB1541">
        <f>ROUND((((ROUND(AT1541*CZ1541,2)*1.1)*1.25)*1.15),6)</f>
        <v>3.1625E-2</v>
      </c>
      <c r="DC1541">
        <f>ROUND((((ROUND(AT1541*AG1541,2)*1.1)*1.25)*1.15),6)</f>
        <v>0</v>
      </c>
    </row>
    <row r="1542" spans="1:107" x14ac:dyDescent="0.2">
      <c r="A1542">
        <f>ROW(Source!A655)</f>
        <v>655</v>
      </c>
      <c r="B1542">
        <v>47641669</v>
      </c>
      <c r="C1542">
        <v>47641125</v>
      </c>
      <c r="D1542">
        <v>36882383</v>
      </c>
      <c r="E1542">
        <v>1</v>
      </c>
      <c r="F1542">
        <v>1</v>
      </c>
      <c r="G1542">
        <v>1</v>
      </c>
      <c r="H1542">
        <v>2</v>
      </c>
      <c r="I1542" t="s">
        <v>944</v>
      </c>
      <c r="J1542" t="s">
        <v>945</v>
      </c>
      <c r="K1542" t="s">
        <v>946</v>
      </c>
      <c r="L1542">
        <v>1368</v>
      </c>
      <c r="N1542">
        <v>1011</v>
      </c>
      <c r="O1542" t="s">
        <v>776</v>
      </c>
      <c r="P1542" t="s">
        <v>776</v>
      </c>
      <c r="Q1542">
        <v>1</v>
      </c>
      <c r="W1542">
        <v>0</v>
      </c>
      <c r="X1542">
        <v>-665367104</v>
      </c>
      <c r="Y1542">
        <v>1.58125E-2</v>
      </c>
      <c r="AA1542">
        <v>0</v>
      </c>
      <c r="AB1542">
        <v>89.99</v>
      </c>
      <c r="AC1542">
        <v>10.06</v>
      </c>
      <c r="AD1542">
        <v>0</v>
      </c>
      <c r="AE1542">
        <v>0</v>
      </c>
      <c r="AF1542">
        <v>89.99</v>
      </c>
      <c r="AG1542">
        <v>10.06</v>
      </c>
      <c r="AH1542">
        <v>0</v>
      </c>
      <c r="AI1542">
        <v>1</v>
      </c>
      <c r="AJ1542">
        <v>1</v>
      </c>
      <c r="AK1542">
        <v>1</v>
      </c>
      <c r="AL1542">
        <v>1</v>
      </c>
      <c r="AN1542">
        <v>0</v>
      </c>
      <c r="AO1542">
        <v>1</v>
      </c>
      <c r="AP1542">
        <v>1</v>
      </c>
      <c r="AQ1542">
        <v>0</v>
      </c>
      <c r="AR1542">
        <v>0</v>
      </c>
      <c r="AS1542" t="s">
        <v>3</v>
      </c>
      <c r="AT1542">
        <v>0.01</v>
      </c>
      <c r="AU1542" t="s">
        <v>325</v>
      </c>
      <c r="AV1542">
        <v>0</v>
      </c>
      <c r="AW1542">
        <v>2</v>
      </c>
      <c r="AX1542">
        <v>47641137</v>
      </c>
      <c r="AY1542">
        <v>1</v>
      </c>
      <c r="AZ1542">
        <v>0</v>
      </c>
      <c r="BA1542">
        <v>1528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CX1542">
        <f>Y1542*Source!I655</f>
        <v>4.7911875000000003E-3</v>
      </c>
      <c r="CY1542">
        <f>AB1542</f>
        <v>89.99</v>
      </c>
      <c r="CZ1542">
        <f>AF1542</f>
        <v>89.99</v>
      </c>
      <c r="DA1542">
        <f>AJ1542</f>
        <v>1</v>
      </c>
      <c r="DB1542">
        <f>ROUND((((ROUND(AT1542*CZ1542,2)*1.1)*1.25)*1.15),6)</f>
        <v>1.423125</v>
      </c>
      <c r="DC1542">
        <f>ROUND((((ROUND(AT1542*AG1542,2)*1.1)*1.25)*1.15),6)</f>
        <v>0.15812499999999999</v>
      </c>
    </row>
    <row r="1543" spans="1:107" x14ac:dyDescent="0.2">
      <c r="A1543">
        <f>ROW(Source!A655)</f>
        <v>655</v>
      </c>
      <c r="B1543">
        <v>47641669</v>
      </c>
      <c r="C1543">
        <v>47641125</v>
      </c>
      <c r="D1543">
        <v>36883554</v>
      </c>
      <c r="E1543">
        <v>1</v>
      </c>
      <c r="F1543">
        <v>1</v>
      </c>
      <c r="G1543">
        <v>1</v>
      </c>
      <c r="H1543">
        <v>2</v>
      </c>
      <c r="I1543" t="s">
        <v>780</v>
      </c>
      <c r="J1543" t="s">
        <v>781</v>
      </c>
      <c r="K1543" t="s">
        <v>782</v>
      </c>
      <c r="L1543">
        <v>1368</v>
      </c>
      <c r="N1543">
        <v>1011</v>
      </c>
      <c r="O1543" t="s">
        <v>776</v>
      </c>
      <c r="P1543" t="s">
        <v>776</v>
      </c>
      <c r="Q1543">
        <v>1</v>
      </c>
      <c r="W1543">
        <v>0</v>
      </c>
      <c r="X1543">
        <v>1372534845</v>
      </c>
      <c r="Y1543">
        <v>1.58125E-2</v>
      </c>
      <c r="AA1543">
        <v>0</v>
      </c>
      <c r="AB1543">
        <v>65.709999999999994</v>
      </c>
      <c r="AC1543">
        <v>11.6</v>
      </c>
      <c r="AD1543">
        <v>0</v>
      </c>
      <c r="AE1543">
        <v>0</v>
      </c>
      <c r="AF1543">
        <v>65.709999999999994</v>
      </c>
      <c r="AG1543">
        <v>11.6</v>
      </c>
      <c r="AH1543">
        <v>0</v>
      </c>
      <c r="AI1543">
        <v>1</v>
      </c>
      <c r="AJ1543">
        <v>1</v>
      </c>
      <c r="AK1543">
        <v>1</v>
      </c>
      <c r="AL1543">
        <v>1</v>
      </c>
      <c r="AN1543">
        <v>0</v>
      </c>
      <c r="AO1543">
        <v>1</v>
      </c>
      <c r="AP1543">
        <v>1</v>
      </c>
      <c r="AQ1543">
        <v>0</v>
      </c>
      <c r="AR1543">
        <v>0</v>
      </c>
      <c r="AS1543" t="s">
        <v>3</v>
      </c>
      <c r="AT1543">
        <v>0.01</v>
      </c>
      <c r="AU1543" t="s">
        <v>325</v>
      </c>
      <c r="AV1543">
        <v>0</v>
      </c>
      <c r="AW1543">
        <v>2</v>
      </c>
      <c r="AX1543">
        <v>47641138</v>
      </c>
      <c r="AY1543">
        <v>1</v>
      </c>
      <c r="AZ1543">
        <v>0</v>
      </c>
      <c r="BA1543">
        <v>1529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CX1543">
        <f>Y1543*Source!I655</f>
        <v>4.7911875000000003E-3</v>
      </c>
      <c r="CY1543">
        <f>AB1543</f>
        <v>65.709999999999994</v>
      </c>
      <c r="CZ1543">
        <f>AF1543</f>
        <v>65.709999999999994</v>
      </c>
      <c r="DA1543">
        <f>AJ1543</f>
        <v>1</v>
      </c>
      <c r="DB1543">
        <f>ROUND((((ROUND(AT1543*CZ1543,2)*1.1)*1.25)*1.15),6)</f>
        <v>1.043625</v>
      </c>
      <c r="DC1543">
        <f>ROUND((((ROUND(AT1543*AG1543,2)*1.1)*1.25)*1.15),6)</f>
        <v>0.18975</v>
      </c>
    </row>
    <row r="1544" spans="1:107" x14ac:dyDescent="0.2">
      <c r="A1544">
        <f>ROW(Source!A655)</f>
        <v>655</v>
      </c>
      <c r="B1544">
        <v>47641669</v>
      </c>
      <c r="C1544">
        <v>47641125</v>
      </c>
      <c r="D1544">
        <v>36884416</v>
      </c>
      <c r="E1544">
        <v>1</v>
      </c>
      <c r="F1544">
        <v>1</v>
      </c>
      <c r="G1544">
        <v>1</v>
      </c>
      <c r="H1544">
        <v>2</v>
      </c>
      <c r="I1544" t="s">
        <v>947</v>
      </c>
      <c r="J1544" t="s">
        <v>948</v>
      </c>
      <c r="K1544" t="s">
        <v>949</v>
      </c>
      <c r="L1544">
        <v>1368</v>
      </c>
      <c r="N1544">
        <v>1011</v>
      </c>
      <c r="O1544" t="s">
        <v>776</v>
      </c>
      <c r="P1544" t="s">
        <v>776</v>
      </c>
      <c r="Q1544">
        <v>1</v>
      </c>
      <c r="W1544">
        <v>0</v>
      </c>
      <c r="X1544">
        <v>271748449</v>
      </c>
      <c r="Y1544">
        <v>1.7710000000000001</v>
      </c>
      <c r="AA1544">
        <v>0</v>
      </c>
      <c r="AB1544">
        <v>6.82</v>
      </c>
      <c r="AC1544">
        <v>0</v>
      </c>
      <c r="AD1544">
        <v>0</v>
      </c>
      <c r="AE1544">
        <v>0</v>
      </c>
      <c r="AF1544">
        <v>6.82</v>
      </c>
      <c r="AG1544">
        <v>0</v>
      </c>
      <c r="AH1544">
        <v>0</v>
      </c>
      <c r="AI1544">
        <v>1</v>
      </c>
      <c r="AJ1544">
        <v>1</v>
      </c>
      <c r="AK1544">
        <v>1</v>
      </c>
      <c r="AL1544">
        <v>1</v>
      </c>
      <c r="AN1544">
        <v>0</v>
      </c>
      <c r="AO1544">
        <v>1</v>
      </c>
      <c r="AP1544">
        <v>1</v>
      </c>
      <c r="AQ1544">
        <v>0</v>
      </c>
      <c r="AR1544">
        <v>0</v>
      </c>
      <c r="AS1544" t="s">
        <v>3</v>
      </c>
      <c r="AT1544">
        <v>1.1200000000000001</v>
      </c>
      <c r="AU1544" t="s">
        <v>325</v>
      </c>
      <c r="AV1544">
        <v>0</v>
      </c>
      <c r="AW1544">
        <v>2</v>
      </c>
      <c r="AX1544">
        <v>47641139</v>
      </c>
      <c r="AY1544">
        <v>1</v>
      </c>
      <c r="AZ1544">
        <v>0</v>
      </c>
      <c r="BA1544">
        <v>1530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CX1544">
        <f>Y1544*Source!I655</f>
        <v>0.53661300000000001</v>
      </c>
      <c r="CY1544">
        <f>AB1544</f>
        <v>6.82</v>
      </c>
      <c r="CZ1544">
        <f>AF1544</f>
        <v>6.82</v>
      </c>
      <c r="DA1544">
        <f>AJ1544</f>
        <v>1</v>
      </c>
      <c r="DB1544">
        <f>ROUND((((ROUND(AT1544*CZ1544,2)*1.1)*1.25)*1.15),6)</f>
        <v>12.08075</v>
      </c>
      <c r="DC1544">
        <f>ROUND((((ROUND(AT1544*AG1544,2)*1.1)*1.25)*1.15),6)</f>
        <v>0</v>
      </c>
    </row>
    <row r="1545" spans="1:107" x14ac:dyDescent="0.2">
      <c r="A1545">
        <f>ROW(Source!A655)</f>
        <v>655</v>
      </c>
      <c r="B1545">
        <v>47641669</v>
      </c>
      <c r="C1545">
        <v>47641125</v>
      </c>
      <c r="D1545">
        <v>36837948</v>
      </c>
      <c r="E1545">
        <v>1</v>
      </c>
      <c r="F1545">
        <v>1</v>
      </c>
      <c r="G1545">
        <v>1</v>
      </c>
      <c r="H1545">
        <v>3</v>
      </c>
      <c r="I1545" t="s">
        <v>817</v>
      </c>
      <c r="J1545" t="s">
        <v>818</v>
      </c>
      <c r="K1545" t="s">
        <v>819</v>
      </c>
      <c r="L1545">
        <v>1348</v>
      </c>
      <c r="N1545">
        <v>1009</v>
      </c>
      <c r="O1545" t="s">
        <v>19</v>
      </c>
      <c r="P1545" t="s">
        <v>19</v>
      </c>
      <c r="Q1545">
        <v>1000</v>
      </c>
      <c r="W1545">
        <v>0</v>
      </c>
      <c r="X1545">
        <v>-1655298345</v>
      </c>
      <c r="Y1545">
        <v>1.3200000000000002E-2</v>
      </c>
      <c r="AA1545">
        <v>15620</v>
      </c>
      <c r="AB1545">
        <v>0</v>
      </c>
      <c r="AC1545">
        <v>0</v>
      </c>
      <c r="AD1545">
        <v>0</v>
      </c>
      <c r="AE1545">
        <v>15620</v>
      </c>
      <c r="AF1545">
        <v>0</v>
      </c>
      <c r="AG1545">
        <v>0</v>
      </c>
      <c r="AH1545">
        <v>0</v>
      </c>
      <c r="AI1545">
        <v>1</v>
      </c>
      <c r="AJ1545">
        <v>1</v>
      </c>
      <c r="AK1545">
        <v>1</v>
      </c>
      <c r="AL1545">
        <v>1</v>
      </c>
      <c r="AN1545">
        <v>0</v>
      </c>
      <c r="AO1545">
        <v>1</v>
      </c>
      <c r="AP1545">
        <v>1</v>
      </c>
      <c r="AQ1545">
        <v>0</v>
      </c>
      <c r="AR1545">
        <v>0</v>
      </c>
      <c r="AS1545" t="s">
        <v>3</v>
      </c>
      <c r="AT1545">
        <v>1.2E-2</v>
      </c>
      <c r="AU1545" t="s">
        <v>220</v>
      </c>
      <c r="AV1545">
        <v>0</v>
      </c>
      <c r="AW1545">
        <v>2</v>
      </c>
      <c r="AX1545">
        <v>47641140</v>
      </c>
      <c r="AY1545">
        <v>1</v>
      </c>
      <c r="AZ1545">
        <v>0</v>
      </c>
      <c r="BA1545">
        <v>1531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CX1545">
        <f>Y1545*Source!I655</f>
        <v>3.9996000000000007E-3</v>
      </c>
      <c r="CY1545">
        <f>AA1545</f>
        <v>15620</v>
      </c>
      <c r="CZ1545">
        <f>AE1545</f>
        <v>15620</v>
      </c>
      <c r="DA1545">
        <f>AI1545</f>
        <v>1</v>
      </c>
      <c r="DB1545">
        <f>ROUND((ROUND(AT1545*CZ1545,2)*1.1),6)</f>
        <v>206.184</v>
      </c>
      <c r="DC1545">
        <f>ROUND((ROUND(AT1545*AG1545,2)*1.1),6)</f>
        <v>0</v>
      </c>
    </row>
    <row r="1546" spans="1:107" x14ac:dyDescent="0.2">
      <c r="A1546">
        <f>ROW(Source!A655)</f>
        <v>655</v>
      </c>
      <c r="B1546">
        <v>47641669</v>
      </c>
      <c r="C1546">
        <v>47641125</v>
      </c>
      <c r="D1546">
        <v>36839083</v>
      </c>
      <c r="E1546">
        <v>1</v>
      </c>
      <c r="F1546">
        <v>1</v>
      </c>
      <c r="G1546">
        <v>1</v>
      </c>
      <c r="H1546">
        <v>3</v>
      </c>
      <c r="I1546" t="s">
        <v>950</v>
      </c>
      <c r="J1546" t="s">
        <v>951</v>
      </c>
      <c r="K1546" t="s">
        <v>952</v>
      </c>
      <c r="L1546">
        <v>1348</v>
      </c>
      <c r="N1546">
        <v>1009</v>
      </c>
      <c r="O1546" t="s">
        <v>19</v>
      </c>
      <c r="P1546" t="s">
        <v>19</v>
      </c>
      <c r="Q1546">
        <v>1000</v>
      </c>
      <c r="W1546">
        <v>0</v>
      </c>
      <c r="X1546">
        <v>1262170789</v>
      </c>
      <c r="Y1546">
        <v>2.2000000000000001E-3</v>
      </c>
      <c r="AA1546">
        <v>7640</v>
      </c>
      <c r="AB1546">
        <v>0</v>
      </c>
      <c r="AC1546">
        <v>0</v>
      </c>
      <c r="AD1546">
        <v>0</v>
      </c>
      <c r="AE1546">
        <v>7640</v>
      </c>
      <c r="AF1546">
        <v>0</v>
      </c>
      <c r="AG1546">
        <v>0</v>
      </c>
      <c r="AH1546">
        <v>0</v>
      </c>
      <c r="AI1546">
        <v>1</v>
      </c>
      <c r="AJ1546">
        <v>1</v>
      </c>
      <c r="AK1546">
        <v>1</v>
      </c>
      <c r="AL1546">
        <v>1</v>
      </c>
      <c r="AN1546">
        <v>0</v>
      </c>
      <c r="AO1546">
        <v>1</v>
      </c>
      <c r="AP1546">
        <v>1</v>
      </c>
      <c r="AQ1546">
        <v>0</v>
      </c>
      <c r="AR1546">
        <v>0</v>
      </c>
      <c r="AS1546" t="s">
        <v>3</v>
      </c>
      <c r="AT1546">
        <v>2E-3</v>
      </c>
      <c r="AU1546" t="s">
        <v>220</v>
      </c>
      <c r="AV1546">
        <v>0</v>
      </c>
      <c r="AW1546">
        <v>2</v>
      </c>
      <c r="AX1546">
        <v>47641141</v>
      </c>
      <c r="AY1546">
        <v>1</v>
      </c>
      <c r="AZ1546">
        <v>0</v>
      </c>
      <c r="BA1546">
        <v>1532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CX1546">
        <f>Y1546*Source!I655</f>
        <v>6.6660000000000005E-4</v>
      </c>
      <c r="CY1546">
        <f>AA1546</f>
        <v>7640</v>
      </c>
      <c r="CZ1546">
        <f>AE1546</f>
        <v>7640</v>
      </c>
      <c r="DA1546">
        <f>AI1546</f>
        <v>1</v>
      </c>
      <c r="DB1546">
        <f>ROUND((ROUND(AT1546*CZ1546,2)*1.1),6)</f>
        <v>16.808</v>
      </c>
      <c r="DC1546">
        <f>ROUND((ROUND(AT1546*AG1546,2)*1.1),6)</f>
        <v>0</v>
      </c>
    </row>
    <row r="1547" spans="1:107" x14ac:dyDescent="0.2">
      <c r="A1547">
        <f>ROW(Source!A656)</f>
        <v>656</v>
      </c>
      <c r="B1547">
        <v>47636896</v>
      </c>
      <c r="C1547">
        <v>47641142</v>
      </c>
      <c r="D1547">
        <v>37064928</v>
      </c>
      <c r="E1547">
        <v>1</v>
      </c>
      <c r="F1547">
        <v>1</v>
      </c>
      <c r="G1547">
        <v>1</v>
      </c>
      <c r="H1547">
        <v>1</v>
      </c>
      <c r="I1547" t="s">
        <v>823</v>
      </c>
      <c r="J1547" t="s">
        <v>3</v>
      </c>
      <c r="K1547" t="s">
        <v>824</v>
      </c>
      <c r="L1547">
        <v>1191</v>
      </c>
      <c r="N1547">
        <v>1013</v>
      </c>
      <c r="O1547" t="s">
        <v>770</v>
      </c>
      <c r="P1547" t="s">
        <v>770</v>
      </c>
      <c r="Q1547">
        <v>1</v>
      </c>
      <c r="W1547">
        <v>0</v>
      </c>
      <c r="X1547">
        <v>145020957</v>
      </c>
      <c r="Y1547">
        <v>11.143384999999999</v>
      </c>
      <c r="AA1547">
        <v>0</v>
      </c>
      <c r="AB1547">
        <v>0</v>
      </c>
      <c r="AC1547">
        <v>0</v>
      </c>
      <c r="AD1547">
        <v>9.07</v>
      </c>
      <c r="AE1547">
        <v>0</v>
      </c>
      <c r="AF1547">
        <v>0</v>
      </c>
      <c r="AG1547">
        <v>0</v>
      </c>
      <c r="AH1547">
        <v>9.07</v>
      </c>
      <c r="AI1547">
        <v>1</v>
      </c>
      <c r="AJ1547">
        <v>1</v>
      </c>
      <c r="AK1547">
        <v>1</v>
      </c>
      <c r="AL1547">
        <v>1</v>
      </c>
      <c r="AN1547">
        <v>0</v>
      </c>
      <c r="AO1547">
        <v>1</v>
      </c>
      <c r="AP1547">
        <v>1</v>
      </c>
      <c r="AQ1547">
        <v>0</v>
      </c>
      <c r="AR1547">
        <v>0</v>
      </c>
      <c r="AS1547" t="s">
        <v>3</v>
      </c>
      <c r="AT1547">
        <v>3.83</v>
      </c>
      <c r="AU1547" t="s">
        <v>330</v>
      </c>
      <c r="AV1547">
        <v>1</v>
      </c>
      <c r="AW1547">
        <v>2</v>
      </c>
      <c r="AX1547">
        <v>47641152</v>
      </c>
      <c r="AY1547">
        <v>1</v>
      </c>
      <c r="AZ1547">
        <v>0</v>
      </c>
      <c r="BA1547">
        <v>1533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CX1547">
        <f>Y1547*Source!I656</f>
        <v>3.3764456549999995</v>
      </c>
      <c r="CY1547">
        <f>AD1547</f>
        <v>9.07</v>
      </c>
      <c r="CZ1547">
        <f>AH1547</f>
        <v>9.07</v>
      </c>
      <c r="DA1547">
        <f>AL1547</f>
        <v>1</v>
      </c>
      <c r="DB1547">
        <f>ROUND((((ROUND(AT1547*CZ1547,2)*1.1*2)*1.15)*1.15),6)</f>
        <v>101.07603</v>
      </c>
      <c r="DC1547">
        <f>ROUND((((ROUND(AT1547*AG1547,2)*1.1*2)*1.15)*1.15),6)</f>
        <v>0</v>
      </c>
    </row>
    <row r="1548" spans="1:107" x14ac:dyDescent="0.2">
      <c r="A1548">
        <f>ROW(Source!A656)</f>
        <v>656</v>
      </c>
      <c r="B1548">
        <v>47636896</v>
      </c>
      <c r="C1548">
        <v>47641142</v>
      </c>
      <c r="D1548">
        <v>37064876</v>
      </c>
      <c r="E1548">
        <v>1</v>
      </c>
      <c r="F1548">
        <v>1</v>
      </c>
      <c r="G1548">
        <v>1</v>
      </c>
      <c r="H1548">
        <v>1</v>
      </c>
      <c r="I1548" t="s">
        <v>771</v>
      </c>
      <c r="J1548" t="s">
        <v>3</v>
      </c>
      <c r="K1548" t="s">
        <v>772</v>
      </c>
      <c r="L1548">
        <v>1191</v>
      </c>
      <c r="N1548">
        <v>1013</v>
      </c>
      <c r="O1548" t="s">
        <v>770</v>
      </c>
      <c r="P1548" t="s">
        <v>770</v>
      </c>
      <c r="Q1548">
        <v>1</v>
      </c>
      <c r="W1548">
        <v>0</v>
      </c>
      <c r="X1548">
        <v>-1417349443</v>
      </c>
      <c r="Y1548">
        <v>0.02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1</v>
      </c>
      <c r="AJ1548">
        <v>1</v>
      </c>
      <c r="AK1548">
        <v>1</v>
      </c>
      <c r="AL1548">
        <v>1</v>
      </c>
      <c r="AN1548">
        <v>0</v>
      </c>
      <c r="AO1548">
        <v>1</v>
      </c>
      <c r="AP1548">
        <v>0</v>
      </c>
      <c r="AQ1548">
        <v>0</v>
      </c>
      <c r="AR1548">
        <v>0</v>
      </c>
      <c r="AS1548" t="s">
        <v>3</v>
      </c>
      <c r="AT1548">
        <v>0.02</v>
      </c>
      <c r="AU1548" t="s">
        <v>3</v>
      </c>
      <c r="AV1548">
        <v>2</v>
      </c>
      <c r="AW1548">
        <v>2</v>
      </c>
      <c r="AX1548">
        <v>47641153</v>
      </c>
      <c r="AY1548">
        <v>1</v>
      </c>
      <c r="AZ1548">
        <v>2048</v>
      </c>
      <c r="BA1548">
        <v>1534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CX1548">
        <f>Y1548*Source!I656</f>
        <v>6.0600000000000003E-3</v>
      </c>
      <c r="CY1548">
        <f>AD1548</f>
        <v>0</v>
      </c>
      <c r="CZ1548">
        <f>AH1548</f>
        <v>0</v>
      </c>
      <c r="DA1548">
        <f>AL1548</f>
        <v>1</v>
      </c>
      <c r="DB1548">
        <f>ROUND(ROUND(AT1548*CZ1548,2),6)</f>
        <v>0</v>
      </c>
      <c r="DC1548">
        <f>ROUND(ROUND(AT1548*AG1548,2),6)</f>
        <v>0</v>
      </c>
    </row>
    <row r="1549" spans="1:107" x14ac:dyDescent="0.2">
      <c r="A1549">
        <f>ROW(Source!A656)</f>
        <v>656</v>
      </c>
      <c r="B1549">
        <v>47636896</v>
      </c>
      <c r="C1549">
        <v>47641142</v>
      </c>
      <c r="D1549">
        <v>36882356</v>
      </c>
      <c r="E1549">
        <v>1</v>
      </c>
      <c r="F1549">
        <v>1</v>
      </c>
      <c r="G1549">
        <v>1</v>
      </c>
      <c r="H1549">
        <v>2</v>
      </c>
      <c r="I1549" t="s">
        <v>941</v>
      </c>
      <c r="J1549" t="s">
        <v>942</v>
      </c>
      <c r="K1549" t="s">
        <v>943</v>
      </c>
      <c r="L1549">
        <v>1368</v>
      </c>
      <c r="N1549">
        <v>1011</v>
      </c>
      <c r="O1549" t="s">
        <v>776</v>
      </c>
      <c r="P1549" t="s">
        <v>776</v>
      </c>
      <c r="Q1549">
        <v>1</v>
      </c>
      <c r="W1549">
        <v>0</v>
      </c>
      <c r="X1549">
        <v>1047452784</v>
      </c>
      <c r="Y1549">
        <v>3.1625E-2</v>
      </c>
      <c r="AA1549">
        <v>0</v>
      </c>
      <c r="AB1549">
        <v>1.7</v>
      </c>
      <c r="AC1549">
        <v>0</v>
      </c>
      <c r="AD1549">
        <v>0</v>
      </c>
      <c r="AE1549">
        <v>0</v>
      </c>
      <c r="AF1549">
        <v>1.7</v>
      </c>
      <c r="AG1549">
        <v>0</v>
      </c>
      <c r="AH1549">
        <v>0</v>
      </c>
      <c r="AI1549">
        <v>1</v>
      </c>
      <c r="AJ1549">
        <v>1</v>
      </c>
      <c r="AK1549">
        <v>1</v>
      </c>
      <c r="AL1549">
        <v>1</v>
      </c>
      <c r="AN1549">
        <v>0</v>
      </c>
      <c r="AO1549">
        <v>1</v>
      </c>
      <c r="AP1549">
        <v>1</v>
      </c>
      <c r="AQ1549">
        <v>0</v>
      </c>
      <c r="AR1549">
        <v>0</v>
      </c>
      <c r="AS1549" t="s">
        <v>3</v>
      </c>
      <c r="AT1549">
        <v>0.01</v>
      </c>
      <c r="AU1549" t="s">
        <v>329</v>
      </c>
      <c r="AV1549">
        <v>0</v>
      </c>
      <c r="AW1549">
        <v>2</v>
      </c>
      <c r="AX1549">
        <v>47641154</v>
      </c>
      <c r="AY1549">
        <v>1</v>
      </c>
      <c r="AZ1549">
        <v>0</v>
      </c>
      <c r="BA1549">
        <v>1535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CX1549">
        <f>Y1549*Source!I656</f>
        <v>9.5823750000000006E-3</v>
      </c>
      <c r="CY1549">
        <f>AB1549</f>
        <v>1.7</v>
      </c>
      <c r="CZ1549">
        <f>AF1549</f>
        <v>1.7</v>
      </c>
      <c r="DA1549">
        <f>AJ1549</f>
        <v>1</v>
      </c>
      <c r="DB1549">
        <f>ROUND((((ROUND(AT1549*CZ1549,2)*1.1*2)*1.25)*1.15),6)</f>
        <v>6.3250000000000001E-2</v>
      </c>
      <c r="DC1549">
        <f>ROUND((((ROUND(AT1549*AG1549,2)*1.1*2)*1.25)*1.15),6)</f>
        <v>0</v>
      </c>
    </row>
    <row r="1550" spans="1:107" x14ac:dyDescent="0.2">
      <c r="A1550">
        <f>ROW(Source!A656)</f>
        <v>656</v>
      </c>
      <c r="B1550">
        <v>47636896</v>
      </c>
      <c r="C1550">
        <v>47641142</v>
      </c>
      <c r="D1550">
        <v>36882383</v>
      </c>
      <c r="E1550">
        <v>1</v>
      </c>
      <c r="F1550">
        <v>1</v>
      </c>
      <c r="G1550">
        <v>1</v>
      </c>
      <c r="H1550">
        <v>2</v>
      </c>
      <c r="I1550" t="s">
        <v>944</v>
      </c>
      <c r="J1550" t="s">
        <v>945</v>
      </c>
      <c r="K1550" t="s">
        <v>946</v>
      </c>
      <c r="L1550">
        <v>1368</v>
      </c>
      <c r="N1550">
        <v>1011</v>
      </c>
      <c r="O1550" t="s">
        <v>776</v>
      </c>
      <c r="P1550" t="s">
        <v>776</v>
      </c>
      <c r="Q1550">
        <v>1</v>
      </c>
      <c r="W1550">
        <v>0</v>
      </c>
      <c r="X1550">
        <v>-665367104</v>
      </c>
      <c r="Y1550">
        <v>3.1625E-2</v>
      </c>
      <c r="AA1550">
        <v>0</v>
      </c>
      <c r="AB1550">
        <v>89.99</v>
      </c>
      <c r="AC1550">
        <v>10.06</v>
      </c>
      <c r="AD1550">
        <v>0</v>
      </c>
      <c r="AE1550">
        <v>0</v>
      </c>
      <c r="AF1550">
        <v>89.99</v>
      </c>
      <c r="AG1550">
        <v>10.06</v>
      </c>
      <c r="AH1550">
        <v>0</v>
      </c>
      <c r="AI1550">
        <v>1</v>
      </c>
      <c r="AJ1550">
        <v>1</v>
      </c>
      <c r="AK1550">
        <v>1</v>
      </c>
      <c r="AL1550">
        <v>1</v>
      </c>
      <c r="AN1550">
        <v>0</v>
      </c>
      <c r="AO1550">
        <v>1</v>
      </c>
      <c r="AP1550">
        <v>1</v>
      </c>
      <c r="AQ1550">
        <v>0</v>
      </c>
      <c r="AR1550">
        <v>0</v>
      </c>
      <c r="AS1550" t="s">
        <v>3</v>
      </c>
      <c r="AT1550">
        <v>0.01</v>
      </c>
      <c r="AU1550" t="s">
        <v>329</v>
      </c>
      <c r="AV1550">
        <v>0</v>
      </c>
      <c r="AW1550">
        <v>2</v>
      </c>
      <c r="AX1550">
        <v>47641155</v>
      </c>
      <c r="AY1550">
        <v>1</v>
      </c>
      <c r="AZ1550">
        <v>0</v>
      </c>
      <c r="BA1550">
        <v>1536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CX1550">
        <f>Y1550*Source!I656</f>
        <v>9.5823750000000006E-3</v>
      </c>
      <c r="CY1550">
        <f>AB1550</f>
        <v>89.99</v>
      </c>
      <c r="CZ1550">
        <f>AF1550</f>
        <v>89.99</v>
      </c>
      <c r="DA1550">
        <f>AJ1550</f>
        <v>1</v>
      </c>
      <c r="DB1550">
        <f>ROUND((((ROUND(AT1550*CZ1550,2)*1.1*2)*1.25)*1.15),6)</f>
        <v>2.8462499999999999</v>
      </c>
      <c r="DC1550">
        <f>ROUND((((ROUND(AT1550*AG1550,2)*1.1*2)*1.25)*1.15),6)</f>
        <v>0.31624999999999998</v>
      </c>
    </row>
    <row r="1551" spans="1:107" x14ac:dyDescent="0.2">
      <c r="A1551">
        <f>ROW(Source!A656)</f>
        <v>656</v>
      </c>
      <c r="B1551">
        <v>47636896</v>
      </c>
      <c r="C1551">
        <v>47641142</v>
      </c>
      <c r="D1551">
        <v>36883554</v>
      </c>
      <c r="E1551">
        <v>1</v>
      </c>
      <c r="F1551">
        <v>1</v>
      </c>
      <c r="G1551">
        <v>1</v>
      </c>
      <c r="H1551">
        <v>2</v>
      </c>
      <c r="I1551" t="s">
        <v>780</v>
      </c>
      <c r="J1551" t="s">
        <v>781</v>
      </c>
      <c r="K1551" t="s">
        <v>782</v>
      </c>
      <c r="L1551">
        <v>1368</v>
      </c>
      <c r="N1551">
        <v>1011</v>
      </c>
      <c r="O1551" t="s">
        <v>776</v>
      </c>
      <c r="P1551" t="s">
        <v>776</v>
      </c>
      <c r="Q1551">
        <v>1</v>
      </c>
      <c r="W1551">
        <v>0</v>
      </c>
      <c r="X1551">
        <v>1372534845</v>
      </c>
      <c r="Y1551">
        <v>3.1625E-2</v>
      </c>
      <c r="AA1551">
        <v>0</v>
      </c>
      <c r="AB1551">
        <v>65.709999999999994</v>
      </c>
      <c r="AC1551">
        <v>11.6</v>
      </c>
      <c r="AD1551">
        <v>0</v>
      </c>
      <c r="AE1551">
        <v>0</v>
      </c>
      <c r="AF1551">
        <v>65.709999999999994</v>
      </c>
      <c r="AG1551">
        <v>11.6</v>
      </c>
      <c r="AH1551">
        <v>0</v>
      </c>
      <c r="AI1551">
        <v>1</v>
      </c>
      <c r="AJ1551">
        <v>1</v>
      </c>
      <c r="AK1551">
        <v>1</v>
      </c>
      <c r="AL1551">
        <v>1</v>
      </c>
      <c r="AN1551">
        <v>0</v>
      </c>
      <c r="AO1551">
        <v>1</v>
      </c>
      <c r="AP1551">
        <v>1</v>
      </c>
      <c r="AQ1551">
        <v>0</v>
      </c>
      <c r="AR1551">
        <v>0</v>
      </c>
      <c r="AS1551" t="s">
        <v>3</v>
      </c>
      <c r="AT1551">
        <v>0.01</v>
      </c>
      <c r="AU1551" t="s">
        <v>329</v>
      </c>
      <c r="AV1551">
        <v>0</v>
      </c>
      <c r="AW1551">
        <v>2</v>
      </c>
      <c r="AX1551">
        <v>47641156</v>
      </c>
      <c r="AY1551">
        <v>1</v>
      </c>
      <c r="AZ1551">
        <v>0</v>
      </c>
      <c r="BA1551">
        <v>1537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CX1551">
        <f>Y1551*Source!I656</f>
        <v>9.5823750000000006E-3</v>
      </c>
      <c r="CY1551">
        <f>AB1551</f>
        <v>65.709999999999994</v>
      </c>
      <c r="CZ1551">
        <f>AF1551</f>
        <v>65.709999999999994</v>
      </c>
      <c r="DA1551">
        <f>AJ1551</f>
        <v>1</v>
      </c>
      <c r="DB1551">
        <f>ROUND((((ROUND(AT1551*CZ1551,2)*1.1*2)*1.25)*1.15),6)</f>
        <v>2.08725</v>
      </c>
      <c r="DC1551">
        <f>ROUND((((ROUND(AT1551*AG1551,2)*1.1*2)*1.25)*1.15),6)</f>
        <v>0.3795</v>
      </c>
    </row>
    <row r="1552" spans="1:107" x14ac:dyDescent="0.2">
      <c r="A1552">
        <f>ROW(Source!A656)</f>
        <v>656</v>
      </c>
      <c r="B1552">
        <v>47636896</v>
      </c>
      <c r="C1552">
        <v>47641142</v>
      </c>
      <c r="D1552">
        <v>36884416</v>
      </c>
      <c r="E1552">
        <v>1</v>
      </c>
      <c r="F1552">
        <v>1</v>
      </c>
      <c r="G1552">
        <v>1</v>
      </c>
      <c r="H1552">
        <v>2</v>
      </c>
      <c r="I1552" t="s">
        <v>947</v>
      </c>
      <c r="J1552" t="s">
        <v>948</v>
      </c>
      <c r="K1552" t="s">
        <v>949</v>
      </c>
      <c r="L1552">
        <v>1368</v>
      </c>
      <c r="N1552">
        <v>1011</v>
      </c>
      <c r="O1552" t="s">
        <v>776</v>
      </c>
      <c r="P1552" t="s">
        <v>776</v>
      </c>
      <c r="Q1552">
        <v>1</v>
      </c>
      <c r="W1552">
        <v>0</v>
      </c>
      <c r="X1552">
        <v>271748449</v>
      </c>
      <c r="Y1552">
        <v>2.055625</v>
      </c>
      <c r="AA1552">
        <v>0</v>
      </c>
      <c r="AB1552">
        <v>6.82</v>
      </c>
      <c r="AC1552">
        <v>0</v>
      </c>
      <c r="AD1552">
        <v>0</v>
      </c>
      <c r="AE1552">
        <v>0</v>
      </c>
      <c r="AF1552">
        <v>6.82</v>
      </c>
      <c r="AG1552">
        <v>0</v>
      </c>
      <c r="AH1552">
        <v>0</v>
      </c>
      <c r="AI1552">
        <v>1</v>
      </c>
      <c r="AJ1552">
        <v>1</v>
      </c>
      <c r="AK1552">
        <v>1</v>
      </c>
      <c r="AL1552">
        <v>1</v>
      </c>
      <c r="AN1552">
        <v>0</v>
      </c>
      <c r="AO1552">
        <v>1</v>
      </c>
      <c r="AP1552">
        <v>1</v>
      </c>
      <c r="AQ1552">
        <v>0</v>
      </c>
      <c r="AR1552">
        <v>0</v>
      </c>
      <c r="AS1552" t="s">
        <v>3</v>
      </c>
      <c r="AT1552">
        <v>0.65</v>
      </c>
      <c r="AU1552" t="s">
        <v>329</v>
      </c>
      <c r="AV1552">
        <v>0</v>
      </c>
      <c r="AW1552">
        <v>2</v>
      </c>
      <c r="AX1552">
        <v>47641157</v>
      </c>
      <c r="AY1552">
        <v>1</v>
      </c>
      <c r="AZ1552">
        <v>0</v>
      </c>
      <c r="BA1552">
        <v>1538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CX1552">
        <f>Y1552*Source!I656</f>
        <v>0.62285437499999996</v>
      </c>
      <c r="CY1552">
        <f>AB1552</f>
        <v>6.82</v>
      </c>
      <c r="CZ1552">
        <f>AF1552</f>
        <v>6.82</v>
      </c>
      <c r="DA1552">
        <f>AJ1552</f>
        <v>1</v>
      </c>
      <c r="DB1552">
        <f>ROUND((((ROUND(AT1552*CZ1552,2)*1.1*2)*1.25)*1.15),6)</f>
        <v>14.009874999999999</v>
      </c>
      <c r="DC1552">
        <f>ROUND((((ROUND(AT1552*AG1552,2)*1.1*2)*1.25)*1.15),6)</f>
        <v>0</v>
      </c>
    </row>
    <row r="1553" spans="1:107" x14ac:dyDescent="0.2">
      <c r="A1553">
        <f>ROW(Source!A656)</f>
        <v>656</v>
      </c>
      <c r="B1553">
        <v>47636896</v>
      </c>
      <c r="C1553">
        <v>47641142</v>
      </c>
      <c r="D1553">
        <v>36838546</v>
      </c>
      <c r="E1553">
        <v>1</v>
      </c>
      <c r="F1553">
        <v>1</v>
      </c>
      <c r="G1553">
        <v>1</v>
      </c>
      <c r="H1553">
        <v>3</v>
      </c>
      <c r="I1553" t="s">
        <v>238</v>
      </c>
      <c r="J1553" t="s">
        <v>240</v>
      </c>
      <c r="K1553" t="s">
        <v>239</v>
      </c>
      <c r="L1553">
        <v>1348</v>
      </c>
      <c r="N1553">
        <v>1009</v>
      </c>
      <c r="O1553" t="s">
        <v>19</v>
      </c>
      <c r="P1553" t="s">
        <v>19</v>
      </c>
      <c r="Q1553">
        <v>1000</v>
      </c>
      <c r="W1553">
        <v>1</v>
      </c>
      <c r="X1553">
        <v>314961973</v>
      </c>
      <c r="Y1553">
        <v>-4.1800000000000004E-2</v>
      </c>
      <c r="AA1553">
        <v>14312.87</v>
      </c>
      <c r="AB1553">
        <v>0</v>
      </c>
      <c r="AC1553">
        <v>0</v>
      </c>
      <c r="AD1553">
        <v>0</v>
      </c>
      <c r="AE1553">
        <v>14312.87</v>
      </c>
      <c r="AF1553">
        <v>0</v>
      </c>
      <c r="AG1553">
        <v>0</v>
      </c>
      <c r="AH1553">
        <v>0</v>
      </c>
      <c r="AI1553">
        <v>1</v>
      </c>
      <c r="AJ1553">
        <v>1</v>
      </c>
      <c r="AK1553">
        <v>1</v>
      </c>
      <c r="AL1553">
        <v>1</v>
      </c>
      <c r="AN1553">
        <v>0</v>
      </c>
      <c r="AO1553">
        <v>1</v>
      </c>
      <c r="AP1553">
        <v>1</v>
      </c>
      <c r="AQ1553">
        <v>0</v>
      </c>
      <c r="AR1553">
        <v>0</v>
      </c>
      <c r="AS1553" t="s">
        <v>3</v>
      </c>
      <c r="AT1553">
        <v>-1.9E-2</v>
      </c>
      <c r="AU1553" t="s">
        <v>230</v>
      </c>
      <c r="AV1553">
        <v>0</v>
      </c>
      <c r="AW1553">
        <v>2</v>
      </c>
      <c r="AX1553">
        <v>47641158</v>
      </c>
      <c r="AY1553">
        <v>1</v>
      </c>
      <c r="AZ1553">
        <v>6144</v>
      </c>
      <c r="BA1553">
        <v>1539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CX1553">
        <f>Y1553*Source!I656</f>
        <v>-1.26654E-2</v>
      </c>
      <c r="CY1553">
        <f>AA1553</f>
        <v>14312.87</v>
      </c>
      <c r="CZ1553">
        <f>AE1553</f>
        <v>14312.87</v>
      </c>
      <c r="DA1553">
        <f>AI1553</f>
        <v>1</v>
      </c>
      <c r="DB1553">
        <f>ROUND((ROUND(AT1553*CZ1553,2)*1.1*2),6)</f>
        <v>-598.26800000000003</v>
      </c>
      <c r="DC1553">
        <f>ROUND((ROUND(AT1553*AG1553,2)*1.1*2),6)</f>
        <v>0</v>
      </c>
    </row>
    <row r="1554" spans="1:107" x14ac:dyDescent="0.2">
      <c r="A1554">
        <f>ROW(Source!A656)</f>
        <v>656</v>
      </c>
      <c r="B1554">
        <v>47636896</v>
      </c>
      <c r="C1554">
        <v>47641142</v>
      </c>
      <c r="D1554">
        <v>36838551</v>
      </c>
      <c r="E1554">
        <v>1</v>
      </c>
      <c r="F1554">
        <v>1</v>
      </c>
      <c r="G1554">
        <v>1</v>
      </c>
      <c r="H1554">
        <v>3</v>
      </c>
      <c r="I1554" t="s">
        <v>234</v>
      </c>
      <c r="J1554" t="s">
        <v>236</v>
      </c>
      <c r="K1554" t="s">
        <v>235</v>
      </c>
      <c r="L1554">
        <v>1348</v>
      </c>
      <c r="N1554">
        <v>1009</v>
      </c>
      <c r="O1554" t="s">
        <v>19</v>
      </c>
      <c r="P1554" t="s">
        <v>19</v>
      </c>
      <c r="Q1554">
        <v>1000</v>
      </c>
      <c r="W1554">
        <v>0</v>
      </c>
      <c r="X1554">
        <v>-1644319245</v>
      </c>
      <c r="Y1554">
        <v>4.1800000000000004E-2</v>
      </c>
      <c r="AA1554">
        <v>16303</v>
      </c>
      <c r="AB1554">
        <v>0</v>
      </c>
      <c r="AC1554">
        <v>0</v>
      </c>
      <c r="AD1554">
        <v>0</v>
      </c>
      <c r="AE1554">
        <v>16303</v>
      </c>
      <c r="AF1554">
        <v>0</v>
      </c>
      <c r="AG1554">
        <v>0</v>
      </c>
      <c r="AH1554">
        <v>0</v>
      </c>
      <c r="AI1554">
        <v>1</v>
      </c>
      <c r="AJ1554">
        <v>1</v>
      </c>
      <c r="AK1554">
        <v>1</v>
      </c>
      <c r="AL1554">
        <v>1</v>
      </c>
      <c r="AN1554">
        <v>0</v>
      </c>
      <c r="AO1554">
        <v>0</v>
      </c>
      <c r="AP1554">
        <v>1</v>
      </c>
      <c r="AQ1554">
        <v>0</v>
      </c>
      <c r="AR1554">
        <v>0</v>
      </c>
      <c r="AS1554" t="s">
        <v>3</v>
      </c>
      <c r="AT1554">
        <v>1.9E-2</v>
      </c>
      <c r="AU1554" t="s">
        <v>230</v>
      </c>
      <c r="AV1554">
        <v>0</v>
      </c>
      <c r="AW1554">
        <v>1</v>
      </c>
      <c r="AX1554">
        <v>-1</v>
      </c>
      <c r="AY1554">
        <v>0</v>
      </c>
      <c r="AZ1554">
        <v>0</v>
      </c>
      <c r="BA1554" t="s">
        <v>3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CX1554">
        <f>Y1554*Source!I656</f>
        <v>1.26654E-2</v>
      </c>
      <c r="CY1554">
        <f>AA1554</f>
        <v>16303</v>
      </c>
      <c r="CZ1554">
        <f>AE1554</f>
        <v>16303</v>
      </c>
      <c r="DA1554">
        <f>AI1554</f>
        <v>1</v>
      </c>
      <c r="DB1554">
        <f>ROUND((ROUND(AT1554*CZ1554,2)*1.1*2),6)</f>
        <v>681.47199999999998</v>
      </c>
      <c r="DC1554">
        <f>ROUND((ROUND(AT1554*AG1554,2)*1.1*2),6)</f>
        <v>0</v>
      </c>
    </row>
    <row r="1555" spans="1:107" x14ac:dyDescent="0.2">
      <c r="A1555">
        <f>ROW(Source!A656)</f>
        <v>656</v>
      </c>
      <c r="B1555">
        <v>47636896</v>
      </c>
      <c r="C1555">
        <v>47641142</v>
      </c>
      <c r="D1555">
        <v>36839186</v>
      </c>
      <c r="E1555">
        <v>1</v>
      </c>
      <c r="F1555">
        <v>1</v>
      </c>
      <c r="G1555">
        <v>1</v>
      </c>
      <c r="H1555">
        <v>3</v>
      </c>
      <c r="I1555" t="s">
        <v>953</v>
      </c>
      <c r="J1555" t="s">
        <v>954</v>
      </c>
      <c r="K1555" t="s">
        <v>955</v>
      </c>
      <c r="L1555">
        <v>1348</v>
      </c>
      <c r="N1555">
        <v>1009</v>
      </c>
      <c r="O1555" t="s">
        <v>19</v>
      </c>
      <c r="P1555" t="s">
        <v>19</v>
      </c>
      <c r="Q1555">
        <v>1000</v>
      </c>
      <c r="W1555">
        <v>0</v>
      </c>
      <c r="X1555">
        <v>-2124557522</v>
      </c>
      <c r="Y1555">
        <v>3.0800000000000003E-3</v>
      </c>
      <c r="AA1555">
        <v>6667</v>
      </c>
      <c r="AB1555">
        <v>0</v>
      </c>
      <c r="AC1555">
        <v>0</v>
      </c>
      <c r="AD1555">
        <v>0</v>
      </c>
      <c r="AE1555">
        <v>6667</v>
      </c>
      <c r="AF1555">
        <v>0</v>
      </c>
      <c r="AG1555">
        <v>0</v>
      </c>
      <c r="AH1555">
        <v>0</v>
      </c>
      <c r="AI1555">
        <v>1</v>
      </c>
      <c r="AJ1555">
        <v>1</v>
      </c>
      <c r="AK1555">
        <v>1</v>
      </c>
      <c r="AL1555">
        <v>1</v>
      </c>
      <c r="AN1555">
        <v>0</v>
      </c>
      <c r="AO1555">
        <v>1</v>
      </c>
      <c r="AP1555">
        <v>1</v>
      </c>
      <c r="AQ1555">
        <v>0</v>
      </c>
      <c r="AR1555">
        <v>0</v>
      </c>
      <c r="AS1555" t="s">
        <v>3</v>
      </c>
      <c r="AT1555">
        <v>1.4E-3</v>
      </c>
      <c r="AU1555" t="s">
        <v>230</v>
      </c>
      <c r="AV1555">
        <v>0</v>
      </c>
      <c r="AW1555">
        <v>2</v>
      </c>
      <c r="AX1555">
        <v>47641159</v>
      </c>
      <c r="AY1555">
        <v>1</v>
      </c>
      <c r="AZ1555">
        <v>0</v>
      </c>
      <c r="BA1555">
        <v>1540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CX1555">
        <f>Y1555*Source!I656</f>
        <v>9.3324E-4</v>
      </c>
      <c r="CY1555">
        <f>AA1555</f>
        <v>6667</v>
      </c>
      <c r="CZ1555">
        <f>AE1555</f>
        <v>6667</v>
      </c>
      <c r="DA1555">
        <f>AI1555</f>
        <v>1</v>
      </c>
      <c r="DB1555">
        <f>ROUND((ROUND(AT1555*CZ1555,2)*1.1*2),6)</f>
        <v>20.526</v>
      </c>
      <c r="DC1555">
        <f>ROUND((ROUND(AT1555*AG1555,2)*1.1*2),6)</f>
        <v>0</v>
      </c>
    </row>
    <row r="1556" spans="1:107" x14ac:dyDescent="0.2">
      <c r="A1556">
        <f>ROW(Source!A657)</f>
        <v>657</v>
      </c>
      <c r="B1556">
        <v>47641669</v>
      </c>
      <c r="C1556">
        <v>47641142</v>
      </c>
      <c r="D1556">
        <v>37064928</v>
      </c>
      <c r="E1556">
        <v>1</v>
      </c>
      <c r="F1556">
        <v>1</v>
      </c>
      <c r="G1556">
        <v>1</v>
      </c>
      <c r="H1556">
        <v>1</v>
      </c>
      <c r="I1556" t="s">
        <v>823</v>
      </c>
      <c r="J1556" t="s">
        <v>3</v>
      </c>
      <c r="K1556" t="s">
        <v>824</v>
      </c>
      <c r="L1556">
        <v>1191</v>
      </c>
      <c r="N1556">
        <v>1013</v>
      </c>
      <c r="O1556" t="s">
        <v>770</v>
      </c>
      <c r="P1556" t="s">
        <v>770</v>
      </c>
      <c r="Q1556">
        <v>1</v>
      </c>
      <c r="W1556">
        <v>0</v>
      </c>
      <c r="X1556">
        <v>145020957</v>
      </c>
      <c r="Y1556">
        <v>11.143384999999999</v>
      </c>
      <c r="AA1556">
        <v>0</v>
      </c>
      <c r="AB1556">
        <v>0</v>
      </c>
      <c r="AC1556">
        <v>0</v>
      </c>
      <c r="AD1556">
        <v>9.07</v>
      </c>
      <c r="AE1556">
        <v>0</v>
      </c>
      <c r="AF1556">
        <v>0</v>
      </c>
      <c r="AG1556">
        <v>0</v>
      </c>
      <c r="AH1556">
        <v>9.07</v>
      </c>
      <c r="AI1556">
        <v>1</v>
      </c>
      <c r="AJ1556">
        <v>1</v>
      </c>
      <c r="AK1556">
        <v>1</v>
      </c>
      <c r="AL1556">
        <v>1</v>
      </c>
      <c r="AN1556">
        <v>0</v>
      </c>
      <c r="AO1556">
        <v>1</v>
      </c>
      <c r="AP1556">
        <v>1</v>
      </c>
      <c r="AQ1556">
        <v>0</v>
      </c>
      <c r="AR1556">
        <v>0</v>
      </c>
      <c r="AS1556" t="s">
        <v>3</v>
      </c>
      <c r="AT1556">
        <v>3.83</v>
      </c>
      <c r="AU1556" t="s">
        <v>330</v>
      </c>
      <c r="AV1556">
        <v>1</v>
      </c>
      <c r="AW1556">
        <v>2</v>
      </c>
      <c r="AX1556">
        <v>47641152</v>
      </c>
      <c r="AY1556">
        <v>1</v>
      </c>
      <c r="AZ1556">
        <v>0</v>
      </c>
      <c r="BA1556">
        <v>1541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CX1556">
        <f>Y1556*Source!I657</f>
        <v>3.3764456549999995</v>
      </c>
      <c r="CY1556">
        <f>AD1556</f>
        <v>9.07</v>
      </c>
      <c r="CZ1556">
        <f>AH1556</f>
        <v>9.07</v>
      </c>
      <c r="DA1556">
        <f>AL1556</f>
        <v>1</v>
      </c>
      <c r="DB1556">
        <f>ROUND((((ROUND(AT1556*CZ1556,2)*1.1*2)*1.15)*1.15),6)</f>
        <v>101.07603</v>
      </c>
      <c r="DC1556">
        <f>ROUND((((ROUND(AT1556*AG1556,2)*1.1*2)*1.15)*1.15),6)</f>
        <v>0</v>
      </c>
    </row>
    <row r="1557" spans="1:107" x14ac:dyDescent="0.2">
      <c r="A1557">
        <f>ROW(Source!A657)</f>
        <v>657</v>
      </c>
      <c r="B1557">
        <v>47641669</v>
      </c>
      <c r="C1557">
        <v>47641142</v>
      </c>
      <c r="D1557">
        <v>37064876</v>
      </c>
      <c r="E1557">
        <v>1</v>
      </c>
      <c r="F1557">
        <v>1</v>
      </c>
      <c r="G1557">
        <v>1</v>
      </c>
      <c r="H1557">
        <v>1</v>
      </c>
      <c r="I1557" t="s">
        <v>771</v>
      </c>
      <c r="J1557" t="s">
        <v>3</v>
      </c>
      <c r="K1557" t="s">
        <v>772</v>
      </c>
      <c r="L1557">
        <v>1191</v>
      </c>
      <c r="N1557">
        <v>1013</v>
      </c>
      <c r="O1557" t="s">
        <v>770</v>
      </c>
      <c r="P1557" t="s">
        <v>770</v>
      </c>
      <c r="Q1557">
        <v>1</v>
      </c>
      <c r="W1557">
        <v>0</v>
      </c>
      <c r="X1557">
        <v>-1417349443</v>
      </c>
      <c r="Y1557">
        <v>0.02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1</v>
      </c>
      <c r="AJ1557">
        <v>1</v>
      </c>
      <c r="AK1557">
        <v>1</v>
      </c>
      <c r="AL1557">
        <v>1</v>
      </c>
      <c r="AN1557">
        <v>0</v>
      </c>
      <c r="AO1557">
        <v>1</v>
      </c>
      <c r="AP1557">
        <v>0</v>
      </c>
      <c r="AQ1557">
        <v>0</v>
      </c>
      <c r="AR1557">
        <v>0</v>
      </c>
      <c r="AS1557" t="s">
        <v>3</v>
      </c>
      <c r="AT1557">
        <v>0.02</v>
      </c>
      <c r="AU1557" t="s">
        <v>3</v>
      </c>
      <c r="AV1557">
        <v>2</v>
      </c>
      <c r="AW1557">
        <v>2</v>
      </c>
      <c r="AX1557">
        <v>47641153</v>
      </c>
      <c r="AY1557">
        <v>1</v>
      </c>
      <c r="AZ1557">
        <v>2048</v>
      </c>
      <c r="BA1557">
        <v>1542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CX1557">
        <f>Y1557*Source!I657</f>
        <v>6.0600000000000003E-3</v>
      </c>
      <c r="CY1557">
        <f>AD1557</f>
        <v>0</v>
      </c>
      <c r="CZ1557">
        <f>AH1557</f>
        <v>0</v>
      </c>
      <c r="DA1557">
        <f>AL1557</f>
        <v>1</v>
      </c>
      <c r="DB1557">
        <f>ROUND(ROUND(AT1557*CZ1557,2),6)</f>
        <v>0</v>
      </c>
      <c r="DC1557">
        <f>ROUND(ROUND(AT1557*AG1557,2),6)</f>
        <v>0</v>
      </c>
    </row>
    <row r="1558" spans="1:107" x14ac:dyDescent="0.2">
      <c r="A1558">
        <f>ROW(Source!A657)</f>
        <v>657</v>
      </c>
      <c r="B1558">
        <v>47641669</v>
      </c>
      <c r="C1558">
        <v>47641142</v>
      </c>
      <c r="D1558">
        <v>36882356</v>
      </c>
      <c r="E1558">
        <v>1</v>
      </c>
      <c r="F1558">
        <v>1</v>
      </c>
      <c r="G1558">
        <v>1</v>
      </c>
      <c r="H1558">
        <v>2</v>
      </c>
      <c r="I1558" t="s">
        <v>941</v>
      </c>
      <c r="J1558" t="s">
        <v>942</v>
      </c>
      <c r="K1558" t="s">
        <v>943</v>
      </c>
      <c r="L1558">
        <v>1368</v>
      </c>
      <c r="N1558">
        <v>1011</v>
      </c>
      <c r="O1558" t="s">
        <v>776</v>
      </c>
      <c r="P1558" t="s">
        <v>776</v>
      </c>
      <c r="Q1558">
        <v>1</v>
      </c>
      <c r="W1558">
        <v>0</v>
      </c>
      <c r="X1558">
        <v>1047452784</v>
      </c>
      <c r="Y1558">
        <v>3.1625E-2</v>
      </c>
      <c r="AA1558">
        <v>0</v>
      </c>
      <c r="AB1558">
        <v>1.7</v>
      </c>
      <c r="AC1558">
        <v>0</v>
      </c>
      <c r="AD1558">
        <v>0</v>
      </c>
      <c r="AE1558">
        <v>0</v>
      </c>
      <c r="AF1558">
        <v>1.7</v>
      </c>
      <c r="AG1558">
        <v>0</v>
      </c>
      <c r="AH1558">
        <v>0</v>
      </c>
      <c r="AI1558">
        <v>1</v>
      </c>
      <c r="AJ1558">
        <v>1</v>
      </c>
      <c r="AK1558">
        <v>1</v>
      </c>
      <c r="AL1558">
        <v>1</v>
      </c>
      <c r="AN1558">
        <v>0</v>
      </c>
      <c r="AO1558">
        <v>1</v>
      </c>
      <c r="AP1558">
        <v>1</v>
      </c>
      <c r="AQ1558">
        <v>0</v>
      </c>
      <c r="AR1558">
        <v>0</v>
      </c>
      <c r="AS1558" t="s">
        <v>3</v>
      </c>
      <c r="AT1558">
        <v>0.01</v>
      </c>
      <c r="AU1558" t="s">
        <v>329</v>
      </c>
      <c r="AV1558">
        <v>0</v>
      </c>
      <c r="AW1558">
        <v>2</v>
      </c>
      <c r="AX1558">
        <v>47641154</v>
      </c>
      <c r="AY1558">
        <v>1</v>
      </c>
      <c r="AZ1558">
        <v>0</v>
      </c>
      <c r="BA1558">
        <v>1543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CX1558">
        <f>Y1558*Source!I657</f>
        <v>9.5823750000000006E-3</v>
      </c>
      <c r="CY1558">
        <f>AB1558</f>
        <v>1.7</v>
      </c>
      <c r="CZ1558">
        <f>AF1558</f>
        <v>1.7</v>
      </c>
      <c r="DA1558">
        <f>AJ1558</f>
        <v>1</v>
      </c>
      <c r="DB1558">
        <f>ROUND((((ROUND(AT1558*CZ1558,2)*1.1*2)*1.25)*1.15),6)</f>
        <v>6.3250000000000001E-2</v>
      </c>
      <c r="DC1558">
        <f>ROUND((((ROUND(AT1558*AG1558,2)*1.1*2)*1.25)*1.15),6)</f>
        <v>0</v>
      </c>
    </row>
    <row r="1559" spans="1:107" x14ac:dyDescent="0.2">
      <c r="A1559">
        <f>ROW(Source!A657)</f>
        <v>657</v>
      </c>
      <c r="B1559">
        <v>47641669</v>
      </c>
      <c r="C1559">
        <v>47641142</v>
      </c>
      <c r="D1559">
        <v>36882383</v>
      </c>
      <c r="E1559">
        <v>1</v>
      </c>
      <c r="F1559">
        <v>1</v>
      </c>
      <c r="G1559">
        <v>1</v>
      </c>
      <c r="H1559">
        <v>2</v>
      </c>
      <c r="I1559" t="s">
        <v>944</v>
      </c>
      <c r="J1559" t="s">
        <v>945</v>
      </c>
      <c r="K1559" t="s">
        <v>946</v>
      </c>
      <c r="L1559">
        <v>1368</v>
      </c>
      <c r="N1559">
        <v>1011</v>
      </c>
      <c r="O1559" t="s">
        <v>776</v>
      </c>
      <c r="P1559" t="s">
        <v>776</v>
      </c>
      <c r="Q1559">
        <v>1</v>
      </c>
      <c r="W1559">
        <v>0</v>
      </c>
      <c r="X1559">
        <v>-665367104</v>
      </c>
      <c r="Y1559">
        <v>3.1625E-2</v>
      </c>
      <c r="AA1559">
        <v>0</v>
      </c>
      <c r="AB1559">
        <v>89.99</v>
      </c>
      <c r="AC1559">
        <v>10.06</v>
      </c>
      <c r="AD1559">
        <v>0</v>
      </c>
      <c r="AE1559">
        <v>0</v>
      </c>
      <c r="AF1559">
        <v>89.99</v>
      </c>
      <c r="AG1559">
        <v>10.06</v>
      </c>
      <c r="AH1559">
        <v>0</v>
      </c>
      <c r="AI1559">
        <v>1</v>
      </c>
      <c r="AJ1559">
        <v>1</v>
      </c>
      <c r="AK1559">
        <v>1</v>
      </c>
      <c r="AL1559">
        <v>1</v>
      </c>
      <c r="AN1559">
        <v>0</v>
      </c>
      <c r="AO1559">
        <v>1</v>
      </c>
      <c r="AP1559">
        <v>1</v>
      </c>
      <c r="AQ1559">
        <v>0</v>
      </c>
      <c r="AR1559">
        <v>0</v>
      </c>
      <c r="AS1559" t="s">
        <v>3</v>
      </c>
      <c r="AT1559">
        <v>0.01</v>
      </c>
      <c r="AU1559" t="s">
        <v>329</v>
      </c>
      <c r="AV1559">
        <v>0</v>
      </c>
      <c r="AW1559">
        <v>2</v>
      </c>
      <c r="AX1559">
        <v>47641155</v>
      </c>
      <c r="AY1559">
        <v>1</v>
      </c>
      <c r="AZ1559">
        <v>0</v>
      </c>
      <c r="BA1559">
        <v>1544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CX1559">
        <f>Y1559*Source!I657</f>
        <v>9.5823750000000006E-3</v>
      </c>
      <c r="CY1559">
        <f>AB1559</f>
        <v>89.99</v>
      </c>
      <c r="CZ1559">
        <f>AF1559</f>
        <v>89.99</v>
      </c>
      <c r="DA1559">
        <f>AJ1559</f>
        <v>1</v>
      </c>
      <c r="DB1559">
        <f>ROUND((((ROUND(AT1559*CZ1559,2)*1.1*2)*1.25)*1.15),6)</f>
        <v>2.8462499999999999</v>
      </c>
      <c r="DC1559">
        <f>ROUND((((ROUND(AT1559*AG1559,2)*1.1*2)*1.25)*1.15),6)</f>
        <v>0.31624999999999998</v>
      </c>
    </row>
    <row r="1560" spans="1:107" x14ac:dyDescent="0.2">
      <c r="A1560">
        <f>ROW(Source!A657)</f>
        <v>657</v>
      </c>
      <c r="B1560">
        <v>47641669</v>
      </c>
      <c r="C1560">
        <v>47641142</v>
      </c>
      <c r="D1560">
        <v>36883554</v>
      </c>
      <c r="E1560">
        <v>1</v>
      </c>
      <c r="F1560">
        <v>1</v>
      </c>
      <c r="G1560">
        <v>1</v>
      </c>
      <c r="H1560">
        <v>2</v>
      </c>
      <c r="I1560" t="s">
        <v>780</v>
      </c>
      <c r="J1560" t="s">
        <v>781</v>
      </c>
      <c r="K1560" t="s">
        <v>782</v>
      </c>
      <c r="L1560">
        <v>1368</v>
      </c>
      <c r="N1560">
        <v>1011</v>
      </c>
      <c r="O1560" t="s">
        <v>776</v>
      </c>
      <c r="P1560" t="s">
        <v>776</v>
      </c>
      <c r="Q1560">
        <v>1</v>
      </c>
      <c r="W1560">
        <v>0</v>
      </c>
      <c r="X1560">
        <v>1372534845</v>
      </c>
      <c r="Y1560">
        <v>3.1625E-2</v>
      </c>
      <c r="AA1560">
        <v>0</v>
      </c>
      <c r="AB1560">
        <v>65.709999999999994</v>
      </c>
      <c r="AC1560">
        <v>11.6</v>
      </c>
      <c r="AD1560">
        <v>0</v>
      </c>
      <c r="AE1560">
        <v>0</v>
      </c>
      <c r="AF1560">
        <v>65.709999999999994</v>
      </c>
      <c r="AG1560">
        <v>11.6</v>
      </c>
      <c r="AH1560">
        <v>0</v>
      </c>
      <c r="AI1560">
        <v>1</v>
      </c>
      <c r="AJ1560">
        <v>1</v>
      </c>
      <c r="AK1560">
        <v>1</v>
      </c>
      <c r="AL1560">
        <v>1</v>
      </c>
      <c r="AN1560">
        <v>0</v>
      </c>
      <c r="AO1560">
        <v>1</v>
      </c>
      <c r="AP1560">
        <v>1</v>
      </c>
      <c r="AQ1560">
        <v>0</v>
      </c>
      <c r="AR1560">
        <v>0</v>
      </c>
      <c r="AS1560" t="s">
        <v>3</v>
      </c>
      <c r="AT1560">
        <v>0.01</v>
      </c>
      <c r="AU1560" t="s">
        <v>329</v>
      </c>
      <c r="AV1560">
        <v>0</v>
      </c>
      <c r="AW1560">
        <v>2</v>
      </c>
      <c r="AX1560">
        <v>47641156</v>
      </c>
      <c r="AY1560">
        <v>1</v>
      </c>
      <c r="AZ1560">
        <v>0</v>
      </c>
      <c r="BA1560">
        <v>1545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CX1560">
        <f>Y1560*Source!I657</f>
        <v>9.5823750000000006E-3</v>
      </c>
      <c r="CY1560">
        <f>AB1560</f>
        <v>65.709999999999994</v>
      </c>
      <c r="CZ1560">
        <f>AF1560</f>
        <v>65.709999999999994</v>
      </c>
      <c r="DA1560">
        <f>AJ1560</f>
        <v>1</v>
      </c>
      <c r="DB1560">
        <f>ROUND((((ROUND(AT1560*CZ1560,2)*1.1*2)*1.25)*1.15),6)</f>
        <v>2.08725</v>
      </c>
      <c r="DC1560">
        <f>ROUND((((ROUND(AT1560*AG1560,2)*1.1*2)*1.25)*1.15),6)</f>
        <v>0.3795</v>
      </c>
    </row>
    <row r="1561" spans="1:107" x14ac:dyDescent="0.2">
      <c r="A1561">
        <f>ROW(Source!A657)</f>
        <v>657</v>
      </c>
      <c r="B1561">
        <v>47641669</v>
      </c>
      <c r="C1561">
        <v>47641142</v>
      </c>
      <c r="D1561">
        <v>36884416</v>
      </c>
      <c r="E1561">
        <v>1</v>
      </c>
      <c r="F1561">
        <v>1</v>
      </c>
      <c r="G1561">
        <v>1</v>
      </c>
      <c r="H1561">
        <v>2</v>
      </c>
      <c r="I1561" t="s">
        <v>947</v>
      </c>
      <c r="J1561" t="s">
        <v>948</v>
      </c>
      <c r="K1561" t="s">
        <v>949</v>
      </c>
      <c r="L1561">
        <v>1368</v>
      </c>
      <c r="N1561">
        <v>1011</v>
      </c>
      <c r="O1561" t="s">
        <v>776</v>
      </c>
      <c r="P1561" t="s">
        <v>776</v>
      </c>
      <c r="Q1561">
        <v>1</v>
      </c>
      <c r="W1561">
        <v>0</v>
      </c>
      <c r="X1561">
        <v>271748449</v>
      </c>
      <c r="Y1561">
        <v>2.055625</v>
      </c>
      <c r="AA1561">
        <v>0</v>
      </c>
      <c r="AB1561">
        <v>6.82</v>
      </c>
      <c r="AC1561">
        <v>0</v>
      </c>
      <c r="AD1561">
        <v>0</v>
      </c>
      <c r="AE1561">
        <v>0</v>
      </c>
      <c r="AF1561">
        <v>6.82</v>
      </c>
      <c r="AG1561">
        <v>0</v>
      </c>
      <c r="AH1561">
        <v>0</v>
      </c>
      <c r="AI1561">
        <v>1</v>
      </c>
      <c r="AJ1561">
        <v>1</v>
      </c>
      <c r="AK1561">
        <v>1</v>
      </c>
      <c r="AL1561">
        <v>1</v>
      </c>
      <c r="AN1561">
        <v>0</v>
      </c>
      <c r="AO1561">
        <v>1</v>
      </c>
      <c r="AP1561">
        <v>1</v>
      </c>
      <c r="AQ1561">
        <v>0</v>
      </c>
      <c r="AR1561">
        <v>0</v>
      </c>
      <c r="AS1561" t="s">
        <v>3</v>
      </c>
      <c r="AT1561">
        <v>0.65</v>
      </c>
      <c r="AU1561" t="s">
        <v>329</v>
      </c>
      <c r="AV1561">
        <v>0</v>
      </c>
      <c r="AW1561">
        <v>2</v>
      </c>
      <c r="AX1561">
        <v>47641157</v>
      </c>
      <c r="AY1561">
        <v>1</v>
      </c>
      <c r="AZ1561">
        <v>0</v>
      </c>
      <c r="BA1561">
        <v>1546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CX1561">
        <f>Y1561*Source!I657</f>
        <v>0.62285437499999996</v>
      </c>
      <c r="CY1561">
        <f>AB1561</f>
        <v>6.82</v>
      </c>
      <c r="CZ1561">
        <f>AF1561</f>
        <v>6.82</v>
      </c>
      <c r="DA1561">
        <f>AJ1561</f>
        <v>1</v>
      </c>
      <c r="DB1561">
        <f>ROUND((((ROUND(AT1561*CZ1561,2)*1.1*2)*1.25)*1.15),6)</f>
        <v>14.009874999999999</v>
      </c>
      <c r="DC1561">
        <f>ROUND((((ROUND(AT1561*AG1561,2)*1.1*2)*1.25)*1.15),6)</f>
        <v>0</v>
      </c>
    </row>
    <row r="1562" spans="1:107" x14ac:dyDescent="0.2">
      <c r="A1562">
        <f>ROW(Source!A657)</f>
        <v>657</v>
      </c>
      <c r="B1562">
        <v>47641669</v>
      </c>
      <c r="C1562">
        <v>47641142</v>
      </c>
      <c r="D1562">
        <v>36838546</v>
      </c>
      <c r="E1562">
        <v>1</v>
      </c>
      <c r="F1562">
        <v>1</v>
      </c>
      <c r="G1562">
        <v>1</v>
      </c>
      <c r="H1562">
        <v>3</v>
      </c>
      <c r="I1562" t="s">
        <v>238</v>
      </c>
      <c r="J1562" t="s">
        <v>240</v>
      </c>
      <c r="K1562" t="s">
        <v>239</v>
      </c>
      <c r="L1562">
        <v>1348</v>
      </c>
      <c r="N1562">
        <v>1009</v>
      </c>
      <c r="O1562" t="s">
        <v>19</v>
      </c>
      <c r="P1562" t="s">
        <v>19</v>
      </c>
      <c r="Q1562">
        <v>1000</v>
      </c>
      <c r="W1562">
        <v>1</v>
      </c>
      <c r="X1562">
        <v>314961973</v>
      </c>
      <c r="Y1562">
        <v>-4.1800000000000004E-2</v>
      </c>
      <c r="AA1562">
        <v>14312.87</v>
      </c>
      <c r="AB1562">
        <v>0</v>
      </c>
      <c r="AC1562">
        <v>0</v>
      </c>
      <c r="AD1562">
        <v>0</v>
      </c>
      <c r="AE1562">
        <v>14312.87</v>
      </c>
      <c r="AF1562">
        <v>0</v>
      </c>
      <c r="AG1562">
        <v>0</v>
      </c>
      <c r="AH1562">
        <v>0</v>
      </c>
      <c r="AI1562">
        <v>1</v>
      </c>
      <c r="AJ1562">
        <v>1</v>
      </c>
      <c r="AK1562">
        <v>1</v>
      </c>
      <c r="AL1562">
        <v>1</v>
      </c>
      <c r="AN1562">
        <v>0</v>
      </c>
      <c r="AO1562">
        <v>1</v>
      </c>
      <c r="AP1562">
        <v>1</v>
      </c>
      <c r="AQ1562">
        <v>0</v>
      </c>
      <c r="AR1562">
        <v>0</v>
      </c>
      <c r="AS1562" t="s">
        <v>3</v>
      </c>
      <c r="AT1562">
        <v>-1.9E-2</v>
      </c>
      <c r="AU1562" t="s">
        <v>230</v>
      </c>
      <c r="AV1562">
        <v>0</v>
      </c>
      <c r="AW1562">
        <v>2</v>
      </c>
      <c r="AX1562">
        <v>47641158</v>
      </c>
      <c r="AY1562">
        <v>1</v>
      </c>
      <c r="AZ1562">
        <v>6144</v>
      </c>
      <c r="BA1562">
        <v>1547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CX1562">
        <f>Y1562*Source!I657</f>
        <v>-1.26654E-2</v>
      </c>
      <c r="CY1562">
        <f>AA1562</f>
        <v>14312.87</v>
      </c>
      <c r="CZ1562">
        <f>AE1562</f>
        <v>14312.87</v>
      </c>
      <c r="DA1562">
        <f>AI1562</f>
        <v>1</v>
      </c>
      <c r="DB1562">
        <f>ROUND((ROUND(AT1562*CZ1562,2)*1.1*2),6)</f>
        <v>-598.26800000000003</v>
      </c>
      <c r="DC1562">
        <f>ROUND((ROUND(AT1562*AG1562,2)*1.1*2),6)</f>
        <v>0</v>
      </c>
    </row>
    <row r="1563" spans="1:107" x14ac:dyDescent="0.2">
      <c r="A1563">
        <f>ROW(Source!A657)</f>
        <v>657</v>
      </c>
      <c r="B1563">
        <v>47641669</v>
      </c>
      <c r="C1563">
        <v>47641142</v>
      </c>
      <c r="D1563">
        <v>36838551</v>
      </c>
      <c r="E1563">
        <v>1</v>
      </c>
      <c r="F1563">
        <v>1</v>
      </c>
      <c r="G1563">
        <v>1</v>
      </c>
      <c r="H1563">
        <v>3</v>
      </c>
      <c r="I1563" t="s">
        <v>234</v>
      </c>
      <c r="J1563" t="s">
        <v>236</v>
      </c>
      <c r="K1563" t="s">
        <v>235</v>
      </c>
      <c r="L1563">
        <v>1348</v>
      </c>
      <c r="N1563">
        <v>1009</v>
      </c>
      <c r="O1563" t="s">
        <v>19</v>
      </c>
      <c r="P1563" t="s">
        <v>19</v>
      </c>
      <c r="Q1563">
        <v>1000</v>
      </c>
      <c r="W1563">
        <v>0</v>
      </c>
      <c r="X1563">
        <v>-1644319245</v>
      </c>
      <c r="Y1563">
        <v>4.1800000000000004E-2</v>
      </c>
      <c r="AA1563">
        <v>16303</v>
      </c>
      <c r="AB1563">
        <v>0</v>
      </c>
      <c r="AC1563">
        <v>0</v>
      </c>
      <c r="AD1563">
        <v>0</v>
      </c>
      <c r="AE1563">
        <v>16303</v>
      </c>
      <c r="AF1563">
        <v>0</v>
      </c>
      <c r="AG1563">
        <v>0</v>
      </c>
      <c r="AH1563">
        <v>0</v>
      </c>
      <c r="AI1563">
        <v>1</v>
      </c>
      <c r="AJ1563">
        <v>1</v>
      </c>
      <c r="AK1563">
        <v>1</v>
      </c>
      <c r="AL1563">
        <v>1</v>
      </c>
      <c r="AN1563">
        <v>0</v>
      </c>
      <c r="AO1563">
        <v>0</v>
      </c>
      <c r="AP1563">
        <v>1</v>
      </c>
      <c r="AQ1563">
        <v>0</v>
      </c>
      <c r="AR1563">
        <v>0</v>
      </c>
      <c r="AS1563" t="s">
        <v>3</v>
      </c>
      <c r="AT1563">
        <v>1.9E-2</v>
      </c>
      <c r="AU1563" t="s">
        <v>230</v>
      </c>
      <c r="AV1563">
        <v>0</v>
      </c>
      <c r="AW1563">
        <v>1</v>
      </c>
      <c r="AX1563">
        <v>-1</v>
      </c>
      <c r="AY1563">
        <v>0</v>
      </c>
      <c r="AZ1563">
        <v>0</v>
      </c>
      <c r="BA1563" t="s">
        <v>3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CX1563">
        <f>Y1563*Source!I657</f>
        <v>1.26654E-2</v>
      </c>
      <c r="CY1563">
        <f>AA1563</f>
        <v>16303</v>
      </c>
      <c r="CZ1563">
        <f>AE1563</f>
        <v>16303</v>
      </c>
      <c r="DA1563">
        <f>AI1563</f>
        <v>1</v>
      </c>
      <c r="DB1563">
        <f>ROUND((ROUND(AT1563*CZ1563,2)*1.1*2),6)</f>
        <v>681.47199999999998</v>
      </c>
      <c r="DC1563">
        <f>ROUND((ROUND(AT1563*AG1563,2)*1.1*2),6)</f>
        <v>0</v>
      </c>
    </row>
    <row r="1564" spans="1:107" x14ac:dyDescent="0.2">
      <c r="A1564">
        <f>ROW(Source!A657)</f>
        <v>657</v>
      </c>
      <c r="B1564">
        <v>47641669</v>
      </c>
      <c r="C1564">
        <v>47641142</v>
      </c>
      <c r="D1564">
        <v>36839186</v>
      </c>
      <c r="E1564">
        <v>1</v>
      </c>
      <c r="F1564">
        <v>1</v>
      </c>
      <c r="G1564">
        <v>1</v>
      </c>
      <c r="H1564">
        <v>3</v>
      </c>
      <c r="I1564" t="s">
        <v>953</v>
      </c>
      <c r="J1564" t="s">
        <v>954</v>
      </c>
      <c r="K1564" t="s">
        <v>955</v>
      </c>
      <c r="L1564">
        <v>1348</v>
      </c>
      <c r="N1564">
        <v>1009</v>
      </c>
      <c r="O1564" t="s">
        <v>19</v>
      </c>
      <c r="P1564" t="s">
        <v>19</v>
      </c>
      <c r="Q1564">
        <v>1000</v>
      </c>
      <c r="W1564">
        <v>0</v>
      </c>
      <c r="X1564">
        <v>-2124557522</v>
      </c>
      <c r="Y1564">
        <v>3.0800000000000003E-3</v>
      </c>
      <c r="AA1564">
        <v>6667</v>
      </c>
      <c r="AB1564">
        <v>0</v>
      </c>
      <c r="AC1564">
        <v>0</v>
      </c>
      <c r="AD1564">
        <v>0</v>
      </c>
      <c r="AE1564">
        <v>6667</v>
      </c>
      <c r="AF1564">
        <v>0</v>
      </c>
      <c r="AG1564">
        <v>0</v>
      </c>
      <c r="AH1564">
        <v>0</v>
      </c>
      <c r="AI1564">
        <v>1</v>
      </c>
      <c r="AJ1564">
        <v>1</v>
      </c>
      <c r="AK1564">
        <v>1</v>
      </c>
      <c r="AL1564">
        <v>1</v>
      </c>
      <c r="AN1564">
        <v>0</v>
      </c>
      <c r="AO1564">
        <v>1</v>
      </c>
      <c r="AP1564">
        <v>1</v>
      </c>
      <c r="AQ1564">
        <v>0</v>
      </c>
      <c r="AR1564">
        <v>0</v>
      </c>
      <c r="AS1564" t="s">
        <v>3</v>
      </c>
      <c r="AT1564">
        <v>1.4E-3</v>
      </c>
      <c r="AU1564" t="s">
        <v>230</v>
      </c>
      <c r="AV1564">
        <v>0</v>
      </c>
      <c r="AW1564">
        <v>2</v>
      </c>
      <c r="AX1564">
        <v>47641159</v>
      </c>
      <c r="AY1564">
        <v>1</v>
      </c>
      <c r="AZ1564">
        <v>0</v>
      </c>
      <c r="BA1564">
        <v>1548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CX1564">
        <f>Y1564*Source!I657</f>
        <v>9.3324E-4</v>
      </c>
      <c r="CY1564">
        <f>AA1564</f>
        <v>6667</v>
      </c>
      <c r="CZ1564">
        <f>AE1564</f>
        <v>6667</v>
      </c>
      <c r="DA1564">
        <f>AI1564</f>
        <v>1</v>
      </c>
      <c r="DB1564">
        <f>ROUND((ROUND(AT1564*CZ1564,2)*1.1*2),6)</f>
        <v>20.526</v>
      </c>
      <c r="DC1564">
        <f>ROUND((ROUND(AT1564*AG1564,2)*1.1*2),6)</f>
        <v>0</v>
      </c>
    </row>
    <row r="1565" spans="1:107" x14ac:dyDescent="0.2">
      <c r="A1565">
        <f>ROW(Source!A662)</f>
        <v>662</v>
      </c>
      <c r="B1565">
        <v>47636896</v>
      </c>
      <c r="C1565">
        <v>47641162</v>
      </c>
      <c r="D1565">
        <v>37071037</v>
      </c>
      <c r="E1565">
        <v>1</v>
      </c>
      <c r="F1565">
        <v>1</v>
      </c>
      <c r="G1565">
        <v>1</v>
      </c>
      <c r="H1565">
        <v>1</v>
      </c>
      <c r="I1565" t="s">
        <v>956</v>
      </c>
      <c r="J1565" t="s">
        <v>3</v>
      </c>
      <c r="K1565" t="s">
        <v>957</v>
      </c>
      <c r="L1565">
        <v>1191</v>
      </c>
      <c r="N1565">
        <v>1013</v>
      </c>
      <c r="O1565" t="s">
        <v>770</v>
      </c>
      <c r="P1565" t="s">
        <v>770</v>
      </c>
      <c r="Q1565">
        <v>1</v>
      </c>
      <c r="W1565">
        <v>0</v>
      </c>
      <c r="X1565">
        <v>1069510174</v>
      </c>
      <c r="Y1565">
        <v>0.15869999999999998</v>
      </c>
      <c r="AA1565">
        <v>0</v>
      </c>
      <c r="AB1565">
        <v>0</v>
      </c>
      <c r="AC1565">
        <v>0</v>
      </c>
      <c r="AD1565">
        <v>9.6199999999999992</v>
      </c>
      <c r="AE1565">
        <v>0</v>
      </c>
      <c r="AF1565">
        <v>0</v>
      </c>
      <c r="AG1565">
        <v>0</v>
      </c>
      <c r="AH1565">
        <v>9.6199999999999992</v>
      </c>
      <c r="AI1565">
        <v>1</v>
      </c>
      <c r="AJ1565">
        <v>1</v>
      </c>
      <c r="AK1565">
        <v>1</v>
      </c>
      <c r="AL1565">
        <v>1</v>
      </c>
      <c r="AN1565">
        <v>0</v>
      </c>
      <c r="AO1565">
        <v>1</v>
      </c>
      <c r="AP1565">
        <v>1</v>
      </c>
      <c r="AQ1565">
        <v>0</v>
      </c>
      <c r="AR1565">
        <v>0</v>
      </c>
      <c r="AS1565" t="s">
        <v>3</v>
      </c>
      <c r="AT1565">
        <v>0.12</v>
      </c>
      <c r="AU1565" t="s">
        <v>196</v>
      </c>
      <c r="AV1565">
        <v>1</v>
      </c>
      <c r="AW1565">
        <v>2</v>
      </c>
      <c r="AX1565">
        <v>47641168</v>
      </c>
      <c r="AY1565">
        <v>1</v>
      </c>
      <c r="AZ1565">
        <v>0</v>
      </c>
      <c r="BA1565">
        <v>1549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CX1565">
        <f>Y1565*Source!I662</f>
        <v>0.95219999999999994</v>
      </c>
      <c r="CY1565">
        <f>AD1565</f>
        <v>9.6199999999999992</v>
      </c>
      <c r="CZ1565">
        <f>AH1565</f>
        <v>9.6199999999999992</v>
      </c>
      <c r="DA1565">
        <f>AL1565</f>
        <v>1</v>
      </c>
      <c r="DB1565">
        <f>ROUND(((ROUND(AT1565*CZ1565,2)*1.15)*1.15),6)</f>
        <v>1.520875</v>
      </c>
      <c r="DC1565">
        <f>ROUND(((ROUND(AT1565*AG1565,2)*1.15)*1.15),6)</f>
        <v>0</v>
      </c>
    </row>
    <row r="1566" spans="1:107" x14ac:dyDescent="0.2">
      <c r="A1566">
        <f>ROW(Source!A662)</f>
        <v>662</v>
      </c>
      <c r="B1566">
        <v>47636896</v>
      </c>
      <c r="C1566">
        <v>47641162</v>
      </c>
      <c r="D1566">
        <v>36804576</v>
      </c>
      <c r="E1566">
        <v>1</v>
      </c>
      <c r="F1566">
        <v>1</v>
      </c>
      <c r="G1566">
        <v>1</v>
      </c>
      <c r="H1566">
        <v>3</v>
      </c>
      <c r="I1566" t="s">
        <v>1038</v>
      </c>
      <c r="J1566" t="s">
        <v>1039</v>
      </c>
      <c r="K1566" t="s">
        <v>1040</v>
      </c>
      <c r="L1566">
        <v>1355</v>
      </c>
      <c r="N1566">
        <v>1010</v>
      </c>
      <c r="O1566" t="s">
        <v>317</v>
      </c>
      <c r="P1566" t="s">
        <v>317</v>
      </c>
      <c r="Q1566">
        <v>100</v>
      </c>
      <c r="W1566">
        <v>0</v>
      </c>
      <c r="X1566">
        <v>2087919564</v>
      </c>
      <c r="Y1566">
        <v>0.2</v>
      </c>
      <c r="AA1566">
        <v>39</v>
      </c>
      <c r="AB1566">
        <v>0</v>
      </c>
      <c r="AC1566">
        <v>0</v>
      </c>
      <c r="AD1566">
        <v>0</v>
      </c>
      <c r="AE1566">
        <v>39</v>
      </c>
      <c r="AF1566">
        <v>0</v>
      </c>
      <c r="AG1566">
        <v>0</v>
      </c>
      <c r="AH1566">
        <v>0</v>
      </c>
      <c r="AI1566">
        <v>1</v>
      </c>
      <c r="AJ1566">
        <v>1</v>
      </c>
      <c r="AK1566">
        <v>1</v>
      </c>
      <c r="AL1566">
        <v>1</v>
      </c>
      <c r="AN1566">
        <v>0</v>
      </c>
      <c r="AO1566">
        <v>1</v>
      </c>
      <c r="AP1566">
        <v>0</v>
      </c>
      <c r="AQ1566">
        <v>0</v>
      </c>
      <c r="AR1566">
        <v>0</v>
      </c>
      <c r="AS1566" t="s">
        <v>3</v>
      </c>
      <c r="AT1566">
        <v>0.2</v>
      </c>
      <c r="AU1566" t="s">
        <v>3</v>
      </c>
      <c r="AV1566">
        <v>0</v>
      </c>
      <c r="AW1566">
        <v>2</v>
      </c>
      <c r="AX1566">
        <v>47641169</v>
      </c>
      <c r="AY1566">
        <v>1</v>
      </c>
      <c r="AZ1566">
        <v>0</v>
      </c>
      <c r="BA1566">
        <v>1550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CX1566">
        <f>Y1566*Source!I662</f>
        <v>1.2000000000000002</v>
      </c>
      <c r="CY1566">
        <f>AA1566</f>
        <v>39</v>
      </c>
      <c r="CZ1566">
        <f>AE1566</f>
        <v>39</v>
      </c>
      <c r="DA1566">
        <f>AI1566</f>
        <v>1</v>
      </c>
      <c r="DB1566">
        <f>ROUND(ROUND(AT1566*CZ1566,2),6)</f>
        <v>7.8</v>
      </c>
      <c r="DC1566">
        <f>ROUND(ROUND(AT1566*AG1566,2),6)</f>
        <v>0</v>
      </c>
    </row>
    <row r="1567" spans="1:107" x14ac:dyDescent="0.2">
      <c r="A1567">
        <f>ROW(Source!A662)</f>
        <v>662</v>
      </c>
      <c r="B1567">
        <v>47636896</v>
      </c>
      <c r="C1567">
        <v>47641162</v>
      </c>
      <c r="D1567">
        <v>36824220</v>
      </c>
      <c r="E1567">
        <v>1</v>
      </c>
      <c r="F1567">
        <v>1</v>
      </c>
      <c r="G1567">
        <v>1</v>
      </c>
      <c r="H1567">
        <v>3</v>
      </c>
      <c r="I1567" t="s">
        <v>458</v>
      </c>
      <c r="J1567" t="s">
        <v>460</v>
      </c>
      <c r="K1567" t="s">
        <v>459</v>
      </c>
      <c r="L1567">
        <v>1354</v>
      </c>
      <c r="N1567">
        <v>1010</v>
      </c>
      <c r="O1567" t="s">
        <v>337</v>
      </c>
      <c r="P1567" t="s">
        <v>337</v>
      </c>
      <c r="Q1567">
        <v>1</v>
      </c>
      <c r="W1567">
        <v>0</v>
      </c>
      <c r="X1567">
        <v>231315228</v>
      </c>
      <c r="Y1567">
        <v>0.16666700000000001</v>
      </c>
      <c r="AA1567">
        <v>213.23</v>
      </c>
      <c r="AB1567">
        <v>0</v>
      </c>
      <c r="AC1567">
        <v>0</v>
      </c>
      <c r="AD1567">
        <v>0</v>
      </c>
      <c r="AE1567">
        <v>213.23</v>
      </c>
      <c r="AF1567">
        <v>0</v>
      </c>
      <c r="AG1567">
        <v>0</v>
      </c>
      <c r="AH1567">
        <v>0</v>
      </c>
      <c r="AI1567">
        <v>1</v>
      </c>
      <c r="AJ1567">
        <v>1</v>
      </c>
      <c r="AK1567">
        <v>1</v>
      </c>
      <c r="AL1567">
        <v>1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 t="s">
        <v>3</v>
      </c>
      <c r="AT1567">
        <v>0.16666700000000001</v>
      </c>
      <c r="AU1567" t="s">
        <v>3</v>
      </c>
      <c r="AV1567">
        <v>0</v>
      </c>
      <c r="AW1567">
        <v>1</v>
      </c>
      <c r="AX1567">
        <v>-1</v>
      </c>
      <c r="AY1567">
        <v>0</v>
      </c>
      <c r="AZ1567">
        <v>0</v>
      </c>
      <c r="BA1567" t="s">
        <v>3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CX1567">
        <f>Y1567*Source!I662</f>
        <v>1.0000020000000001</v>
      </c>
      <c r="CY1567">
        <f>AA1567</f>
        <v>213.23</v>
      </c>
      <c r="CZ1567">
        <f>AE1567</f>
        <v>213.23</v>
      </c>
      <c r="DA1567">
        <f>AI1567</f>
        <v>1</v>
      </c>
      <c r="DB1567">
        <f>ROUND(ROUND(AT1567*CZ1567,2),6)</f>
        <v>35.54</v>
      </c>
      <c r="DC1567">
        <f>ROUND(ROUND(AT1567*AG1567,2),6)</f>
        <v>0</v>
      </c>
    </row>
    <row r="1568" spans="1:107" x14ac:dyDescent="0.2">
      <c r="A1568">
        <f>ROW(Source!A662)</f>
        <v>662</v>
      </c>
      <c r="B1568">
        <v>47636896</v>
      </c>
      <c r="C1568">
        <v>47641162</v>
      </c>
      <c r="D1568">
        <v>36824244</v>
      </c>
      <c r="E1568">
        <v>1</v>
      </c>
      <c r="F1568">
        <v>1</v>
      </c>
      <c r="G1568">
        <v>1</v>
      </c>
      <c r="H1568">
        <v>3</v>
      </c>
      <c r="I1568" t="s">
        <v>454</v>
      </c>
      <c r="J1568" t="s">
        <v>456</v>
      </c>
      <c r="K1568" t="s">
        <v>455</v>
      </c>
      <c r="L1568">
        <v>1354</v>
      </c>
      <c r="N1568">
        <v>1010</v>
      </c>
      <c r="O1568" t="s">
        <v>337</v>
      </c>
      <c r="P1568" t="s">
        <v>337</v>
      </c>
      <c r="Q1568">
        <v>1</v>
      </c>
      <c r="W1568">
        <v>0</v>
      </c>
      <c r="X1568">
        <v>-935975544</v>
      </c>
      <c r="Y1568">
        <v>0.16666700000000001</v>
      </c>
      <c r="AA1568">
        <v>267.44</v>
      </c>
      <c r="AB1568">
        <v>0</v>
      </c>
      <c r="AC1568">
        <v>0</v>
      </c>
      <c r="AD1568">
        <v>0</v>
      </c>
      <c r="AE1568">
        <v>267.44</v>
      </c>
      <c r="AF1568">
        <v>0</v>
      </c>
      <c r="AG1568">
        <v>0</v>
      </c>
      <c r="AH1568">
        <v>0</v>
      </c>
      <c r="AI1568">
        <v>1</v>
      </c>
      <c r="AJ1568">
        <v>1</v>
      </c>
      <c r="AK1568">
        <v>1</v>
      </c>
      <c r="AL1568">
        <v>1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 t="s">
        <v>3</v>
      </c>
      <c r="AT1568">
        <v>0.16666700000000001</v>
      </c>
      <c r="AU1568" t="s">
        <v>3</v>
      </c>
      <c r="AV1568">
        <v>0</v>
      </c>
      <c r="AW1568">
        <v>1</v>
      </c>
      <c r="AX1568">
        <v>-1</v>
      </c>
      <c r="AY1568">
        <v>0</v>
      </c>
      <c r="AZ1568">
        <v>0</v>
      </c>
      <c r="BA1568" t="s">
        <v>3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CX1568">
        <f>Y1568*Source!I662</f>
        <v>1.0000020000000001</v>
      </c>
      <c r="CY1568">
        <f>AA1568</f>
        <v>267.44</v>
      </c>
      <c r="CZ1568">
        <f>AE1568</f>
        <v>267.44</v>
      </c>
      <c r="DA1568">
        <f>AI1568</f>
        <v>1</v>
      </c>
      <c r="DB1568">
        <f>ROUND(ROUND(AT1568*CZ1568,2),6)</f>
        <v>44.57</v>
      </c>
      <c r="DC1568">
        <f>ROUND(ROUND(AT1568*AG1568,2),6)</f>
        <v>0</v>
      </c>
    </row>
    <row r="1569" spans="1:107" x14ac:dyDescent="0.2">
      <c r="A1569">
        <f>ROW(Source!A662)</f>
        <v>662</v>
      </c>
      <c r="B1569">
        <v>47636896</v>
      </c>
      <c r="C1569">
        <v>47641162</v>
      </c>
      <c r="D1569">
        <v>36861220</v>
      </c>
      <c r="E1569">
        <v>1</v>
      </c>
      <c r="F1569">
        <v>1</v>
      </c>
      <c r="G1569">
        <v>1</v>
      </c>
      <c r="H1569">
        <v>3</v>
      </c>
      <c r="I1569" t="s">
        <v>449</v>
      </c>
      <c r="J1569" t="s">
        <v>452</v>
      </c>
      <c r="K1569" t="s">
        <v>450</v>
      </c>
      <c r="L1569">
        <v>1358</v>
      </c>
      <c r="N1569">
        <v>1010</v>
      </c>
      <c r="O1569" t="s">
        <v>451</v>
      </c>
      <c r="P1569" t="s">
        <v>451</v>
      </c>
      <c r="Q1569">
        <v>10</v>
      </c>
      <c r="W1569">
        <v>0</v>
      </c>
      <c r="X1569">
        <v>-523033937</v>
      </c>
      <c r="Y1569">
        <v>0.1</v>
      </c>
      <c r="AA1569">
        <v>111</v>
      </c>
      <c r="AB1569">
        <v>0</v>
      </c>
      <c r="AC1569">
        <v>0</v>
      </c>
      <c r="AD1569">
        <v>0</v>
      </c>
      <c r="AE1569">
        <v>111</v>
      </c>
      <c r="AF1569">
        <v>0</v>
      </c>
      <c r="AG1569">
        <v>0</v>
      </c>
      <c r="AH1569">
        <v>0</v>
      </c>
      <c r="AI1569">
        <v>1</v>
      </c>
      <c r="AJ1569">
        <v>1</v>
      </c>
      <c r="AK1569">
        <v>1</v>
      </c>
      <c r="AL1569">
        <v>1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 t="s">
        <v>3</v>
      </c>
      <c r="AT1569">
        <v>0.1</v>
      </c>
      <c r="AU1569" t="s">
        <v>3</v>
      </c>
      <c r="AV1569">
        <v>0</v>
      </c>
      <c r="AW1569">
        <v>1</v>
      </c>
      <c r="AX1569">
        <v>-1</v>
      </c>
      <c r="AY1569">
        <v>0</v>
      </c>
      <c r="AZ1569">
        <v>0</v>
      </c>
      <c r="BA1569" t="s">
        <v>3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CX1569">
        <f>Y1569*Source!I662</f>
        <v>0.60000000000000009</v>
      </c>
      <c r="CY1569">
        <f>AA1569</f>
        <v>111</v>
      </c>
      <c r="CZ1569">
        <f>AE1569</f>
        <v>111</v>
      </c>
      <c r="DA1569">
        <f>AI1569</f>
        <v>1</v>
      </c>
      <c r="DB1569">
        <f>ROUND(ROUND(AT1569*CZ1569,2),6)</f>
        <v>11.1</v>
      </c>
      <c r="DC1569">
        <f>ROUND(ROUND(AT1569*AG1569,2),6)</f>
        <v>0</v>
      </c>
    </row>
    <row r="1570" spans="1:107" x14ac:dyDescent="0.2">
      <c r="A1570">
        <f>ROW(Source!A663)</f>
        <v>663</v>
      </c>
      <c r="B1570">
        <v>47641669</v>
      </c>
      <c r="C1570">
        <v>47641162</v>
      </c>
      <c r="D1570">
        <v>37071037</v>
      </c>
      <c r="E1570">
        <v>1</v>
      </c>
      <c r="F1570">
        <v>1</v>
      </c>
      <c r="G1570">
        <v>1</v>
      </c>
      <c r="H1570">
        <v>1</v>
      </c>
      <c r="I1570" t="s">
        <v>956</v>
      </c>
      <c r="J1570" t="s">
        <v>3</v>
      </c>
      <c r="K1570" t="s">
        <v>957</v>
      </c>
      <c r="L1570">
        <v>1191</v>
      </c>
      <c r="N1570">
        <v>1013</v>
      </c>
      <c r="O1570" t="s">
        <v>770</v>
      </c>
      <c r="P1570" t="s">
        <v>770</v>
      </c>
      <c r="Q1570">
        <v>1</v>
      </c>
      <c r="W1570">
        <v>0</v>
      </c>
      <c r="X1570">
        <v>1069510174</v>
      </c>
      <c r="Y1570">
        <v>0.15869999999999998</v>
      </c>
      <c r="AA1570">
        <v>0</v>
      </c>
      <c r="AB1570">
        <v>0</v>
      </c>
      <c r="AC1570">
        <v>0</v>
      </c>
      <c r="AD1570">
        <v>9.6199999999999992</v>
      </c>
      <c r="AE1570">
        <v>0</v>
      </c>
      <c r="AF1570">
        <v>0</v>
      </c>
      <c r="AG1570">
        <v>0</v>
      </c>
      <c r="AH1570">
        <v>9.6199999999999992</v>
      </c>
      <c r="AI1570">
        <v>1</v>
      </c>
      <c r="AJ1570">
        <v>1</v>
      </c>
      <c r="AK1570">
        <v>1</v>
      </c>
      <c r="AL1570">
        <v>1</v>
      </c>
      <c r="AN1570">
        <v>0</v>
      </c>
      <c r="AO1570">
        <v>1</v>
      </c>
      <c r="AP1570">
        <v>1</v>
      </c>
      <c r="AQ1570">
        <v>0</v>
      </c>
      <c r="AR1570">
        <v>0</v>
      </c>
      <c r="AS1570" t="s">
        <v>3</v>
      </c>
      <c r="AT1570">
        <v>0.12</v>
      </c>
      <c r="AU1570" t="s">
        <v>196</v>
      </c>
      <c r="AV1570">
        <v>1</v>
      </c>
      <c r="AW1570">
        <v>2</v>
      </c>
      <c r="AX1570">
        <v>47641168</v>
      </c>
      <c r="AY1570">
        <v>1</v>
      </c>
      <c r="AZ1570">
        <v>0</v>
      </c>
      <c r="BA1570">
        <v>1553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CX1570">
        <f>Y1570*Source!I663</f>
        <v>0.95219999999999994</v>
      </c>
      <c r="CY1570">
        <f>AD1570</f>
        <v>9.6199999999999992</v>
      </c>
      <c r="CZ1570">
        <f>AH1570</f>
        <v>9.6199999999999992</v>
      </c>
      <c r="DA1570">
        <f>AL1570</f>
        <v>1</v>
      </c>
      <c r="DB1570">
        <f>ROUND(((ROUND(AT1570*CZ1570,2)*1.15)*1.15),6)</f>
        <v>1.520875</v>
      </c>
      <c r="DC1570">
        <f>ROUND(((ROUND(AT1570*AG1570,2)*1.15)*1.15),6)</f>
        <v>0</v>
      </c>
    </row>
    <row r="1571" spans="1:107" x14ac:dyDescent="0.2">
      <c r="A1571">
        <f>ROW(Source!A663)</f>
        <v>663</v>
      </c>
      <c r="B1571">
        <v>47641669</v>
      </c>
      <c r="C1571">
        <v>47641162</v>
      </c>
      <c r="D1571">
        <v>36804576</v>
      </c>
      <c r="E1571">
        <v>1</v>
      </c>
      <c r="F1571">
        <v>1</v>
      </c>
      <c r="G1571">
        <v>1</v>
      </c>
      <c r="H1571">
        <v>3</v>
      </c>
      <c r="I1571" t="s">
        <v>1038</v>
      </c>
      <c r="J1571" t="s">
        <v>1039</v>
      </c>
      <c r="K1571" t="s">
        <v>1040</v>
      </c>
      <c r="L1571">
        <v>1355</v>
      </c>
      <c r="N1571">
        <v>1010</v>
      </c>
      <c r="O1571" t="s">
        <v>317</v>
      </c>
      <c r="P1571" t="s">
        <v>317</v>
      </c>
      <c r="Q1571">
        <v>100</v>
      </c>
      <c r="W1571">
        <v>0</v>
      </c>
      <c r="X1571">
        <v>2087919564</v>
      </c>
      <c r="Y1571">
        <v>0.2</v>
      </c>
      <c r="AA1571">
        <v>39</v>
      </c>
      <c r="AB1571">
        <v>0</v>
      </c>
      <c r="AC1571">
        <v>0</v>
      </c>
      <c r="AD1571">
        <v>0</v>
      </c>
      <c r="AE1571">
        <v>39</v>
      </c>
      <c r="AF1571">
        <v>0</v>
      </c>
      <c r="AG1571">
        <v>0</v>
      </c>
      <c r="AH1571">
        <v>0</v>
      </c>
      <c r="AI1571">
        <v>1</v>
      </c>
      <c r="AJ1571">
        <v>1</v>
      </c>
      <c r="AK1571">
        <v>1</v>
      </c>
      <c r="AL1571">
        <v>1</v>
      </c>
      <c r="AN1571">
        <v>0</v>
      </c>
      <c r="AO1571">
        <v>1</v>
      </c>
      <c r="AP1571">
        <v>0</v>
      </c>
      <c r="AQ1571">
        <v>0</v>
      </c>
      <c r="AR1571">
        <v>0</v>
      </c>
      <c r="AS1571" t="s">
        <v>3</v>
      </c>
      <c r="AT1571">
        <v>0.2</v>
      </c>
      <c r="AU1571" t="s">
        <v>3</v>
      </c>
      <c r="AV1571">
        <v>0</v>
      </c>
      <c r="AW1571">
        <v>2</v>
      </c>
      <c r="AX1571">
        <v>47641169</v>
      </c>
      <c r="AY1571">
        <v>1</v>
      </c>
      <c r="AZ1571">
        <v>0</v>
      </c>
      <c r="BA1571">
        <v>1554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CX1571">
        <f>Y1571*Source!I663</f>
        <v>1.2000000000000002</v>
      </c>
      <c r="CY1571">
        <f>AA1571</f>
        <v>39</v>
      </c>
      <c r="CZ1571">
        <f>AE1571</f>
        <v>39</v>
      </c>
      <c r="DA1571">
        <f>AI1571</f>
        <v>1</v>
      </c>
      <c r="DB1571">
        <f>ROUND(ROUND(AT1571*CZ1571,2),6)</f>
        <v>7.8</v>
      </c>
      <c r="DC1571">
        <f>ROUND(ROUND(AT1571*AG1571,2),6)</f>
        <v>0</v>
      </c>
    </row>
    <row r="1572" spans="1:107" x14ac:dyDescent="0.2">
      <c r="A1572">
        <f>ROW(Source!A663)</f>
        <v>663</v>
      </c>
      <c r="B1572">
        <v>47641669</v>
      </c>
      <c r="C1572">
        <v>47641162</v>
      </c>
      <c r="D1572">
        <v>36824220</v>
      </c>
      <c r="E1572">
        <v>1</v>
      </c>
      <c r="F1572">
        <v>1</v>
      </c>
      <c r="G1572">
        <v>1</v>
      </c>
      <c r="H1572">
        <v>3</v>
      </c>
      <c r="I1572" t="s">
        <v>458</v>
      </c>
      <c r="J1572" t="s">
        <v>460</v>
      </c>
      <c r="K1572" t="s">
        <v>459</v>
      </c>
      <c r="L1572">
        <v>1354</v>
      </c>
      <c r="N1572">
        <v>1010</v>
      </c>
      <c r="O1572" t="s">
        <v>337</v>
      </c>
      <c r="P1572" t="s">
        <v>337</v>
      </c>
      <c r="Q1572">
        <v>1</v>
      </c>
      <c r="W1572">
        <v>0</v>
      </c>
      <c r="X1572">
        <v>231315228</v>
      </c>
      <c r="Y1572">
        <v>0.16666700000000001</v>
      </c>
      <c r="AA1572">
        <v>213.23</v>
      </c>
      <c r="AB1572">
        <v>0</v>
      </c>
      <c r="AC1572">
        <v>0</v>
      </c>
      <c r="AD1572">
        <v>0</v>
      </c>
      <c r="AE1572">
        <v>213.23</v>
      </c>
      <c r="AF1572">
        <v>0</v>
      </c>
      <c r="AG1572">
        <v>0</v>
      </c>
      <c r="AH1572">
        <v>0</v>
      </c>
      <c r="AI1572">
        <v>1</v>
      </c>
      <c r="AJ1572">
        <v>1</v>
      </c>
      <c r="AK1572">
        <v>1</v>
      </c>
      <c r="AL1572">
        <v>1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 t="s">
        <v>3</v>
      </c>
      <c r="AT1572">
        <v>0.16666700000000001</v>
      </c>
      <c r="AU1572" t="s">
        <v>3</v>
      </c>
      <c r="AV1572">
        <v>0</v>
      </c>
      <c r="AW1572">
        <v>1</v>
      </c>
      <c r="AX1572">
        <v>-1</v>
      </c>
      <c r="AY1572">
        <v>0</v>
      </c>
      <c r="AZ1572">
        <v>0</v>
      </c>
      <c r="BA1572" t="s">
        <v>3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CX1572">
        <f>Y1572*Source!I663</f>
        <v>1.0000020000000001</v>
      </c>
      <c r="CY1572">
        <f>AA1572</f>
        <v>213.23</v>
      </c>
      <c r="CZ1572">
        <f>AE1572</f>
        <v>213.23</v>
      </c>
      <c r="DA1572">
        <f>AI1572</f>
        <v>1</v>
      </c>
      <c r="DB1572">
        <f>ROUND(ROUND(AT1572*CZ1572,2),6)</f>
        <v>35.54</v>
      </c>
      <c r="DC1572">
        <f>ROUND(ROUND(AT1572*AG1572,2),6)</f>
        <v>0</v>
      </c>
    </row>
    <row r="1573" spans="1:107" x14ac:dyDescent="0.2">
      <c r="A1573">
        <f>ROW(Source!A663)</f>
        <v>663</v>
      </c>
      <c r="B1573">
        <v>47641669</v>
      </c>
      <c r="C1573">
        <v>47641162</v>
      </c>
      <c r="D1573">
        <v>36824244</v>
      </c>
      <c r="E1573">
        <v>1</v>
      </c>
      <c r="F1573">
        <v>1</v>
      </c>
      <c r="G1573">
        <v>1</v>
      </c>
      <c r="H1573">
        <v>3</v>
      </c>
      <c r="I1573" t="s">
        <v>454</v>
      </c>
      <c r="J1573" t="s">
        <v>456</v>
      </c>
      <c r="K1573" t="s">
        <v>455</v>
      </c>
      <c r="L1573">
        <v>1354</v>
      </c>
      <c r="N1573">
        <v>1010</v>
      </c>
      <c r="O1573" t="s">
        <v>337</v>
      </c>
      <c r="P1573" t="s">
        <v>337</v>
      </c>
      <c r="Q1573">
        <v>1</v>
      </c>
      <c r="W1573">
        <v>0</v>
      </c>
      <c r="X1573">
        <v>-935975544</v>
      </c>
      <c r="Y1573">
        <v>0.16666700000000001</v>
      </c>
      <c r="AA1573">
        <v>267.44</v>
      </c>
      <c r="AB1573">
        <v>0</v>
      </c>
      <c r="AC1573">
        <v>0</v>
      </c>
      <c r="AD1573">
        <v>0</v>
      </c>
      <c r="AE1573">
        <v>267.44</v>
      </c>
      <c r="AF1573">
        <v>0</v>
      </c>
      <c r="AG1573">
        <v>0</v>
      </c>
      <c r="AH1573">
        <v>0</v>
      </c>
      <c r="AI1573">
        <v>1</v>
      </c>
      <c r="AJ1573">
        <v>1</v>
      </c>
      <c r="AK1573">
        <v>1</v>
      </c>
      <c r="AL1573">
        <v>1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 t="s">
        <v>3</v>
      </c>
      <c r="AT1573">
        <v>0.16666700000000001</v>
      </c>
      <c r="AU1573" t="s">
        <v>3</v>
      </c>
      <c r="AV1573">
        <v>0</v>
      </c>
      <c r="AW1573">
        <v>1</v>
      </c>
      <c r="AX1573">
        <v>-1</v>
      </c>
      <c r="AY1573">
        <v>0</v>
      </c>
      <c r="AZ1573">
        <v>0</v>
      </c>
      <c r="BA1573" t="s">
        <v>3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CX1573">
        <f>Y1573*Source!I663</f>
        <v>1.0000020000000001</v>
      </c>
      <c r="CY1573">
        <f>AA1573</f>
        <v>267.44</v>
      </c>
      <c r="CZ1573">
        <f>AE1573</f>
        <v>267.44</v>
      </c>
      <c r="DA1573">
        <f>AI1573</f>
        <v>1</v>
      </c>
      <c r="DB1573">
        <f>ROUND(ROUND(AT1573*CZ1573,2),6)</f>
        <v>44.57</v>
      </c>
      <c r="DC1573">
        <f>ROUND(ROUND(AT1573*AG1573,2),6)</f>
        <v>0</v>
      </c>
    </row>
    <row r="1574" spans="1:107" x14ac:dyDescent="0.2">
      <c r="A1574">
        <f>ROW(Source!A663)</f>
        <v>663</v>
      </c>
      <c r="B1574">
        <v>47641669</v>
      </c>
      <c r="C1574">
        <v>47641162</v>
      </c>
      <c r="D1574">
        <v>36861220</v>
      </c>
      <c r="E1574">
        <v>1</v>
      </c>
      <c r="F1574">
        <v>1</v>
      </c>
      <c r="G1574">
        <v>1</v>
      </c>
      <c r="H1574">
        <v>3</v>
      </c>
      <c r="I1574" t="s">
        <v>449</v>
      </c>
      <c r="J1574" t="s">
        <v>452</v>
      </c>
      <c r="K1574" t="s">
        <v>450</v>
      </c>
      <c r="L1574">
        <v>1358</v>
      </c>
      <c r="N1574">
        <v>1010</v>
      </c>
      <c r="O1574" t="s">
        <v>451</v>
      </c>
      <c r="P1574" t="s">
        <v>451</v>
      </c>
      <c r="Q1574">
        <v>10</v>
      </c>
      <c r="W1574">
        <v>0</v>
      </c>
      <c r="X1574">
        <v>-523033937</v>
      </c>
      <c r="Y1574">
        <v>0.1</v>
      </c>
      <c r="AA1574">
        <v>111</v>
      </c>
      <c r="AB1574">
        <v>0</v>
      </c>
      <c r="AC1574">
        <v>0</v>
      </c>
      <c r="AD1574">
        <v>0</v>
      </c>
      <c r="AE1574">
        <v>111</v>
      </c>
      <c r="AF1574">
        <v>0</v>
      </c>
      <c r="AG1574">
        <v>0</v>
      </c>
      <c r="AH1574">
        <v>0</v>
      </c>
      <c r="AI1574">
        <v>1</v>
      </c>
      <c r="AJ1574">
        <v>1</v>
      </c>
      <c r="AK1574">
        <v>1</v>
      </c>
      <c r="AL1574">
        <v>1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 t="s">
        <v>3</v>
      </c>
      <c r="AT1574">
        <v>0.1</v>
      </c>
      <c r="AU1574" t="s">
        <v>3</v>
      </c>
      <c r="AV1574">
        <v>0</v>
      </c>
      <c r="AW1574">
        <v>1</v>
      </c>
      <c r="AX1574">
        <v>-1</v>
      </c>
      <c r="AY1574">
        <v>0</v>
      </c>
      <c r="AZ1574">
        <v>0</v>
      </c>
      <c r="BA1574" t="s">
        <v>3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CX1574">
        <f>Y1574*Source!I663</f>
        <v>0.60000000000000009</v>
      </c>
      <c r="CY1574">
        <f>AA1574</f>
        <v>111</v>
      </c>
      <c r="CZ1574">
        <f>AE1574</f>
        <v>111</v>
      </c>
      <c r="DA1574">
        <f>AI1574</f>
        <v>1</v>
      </c>
      <c r="DB1574">
        <f>ROUND(ROUND(AT1574*CZ1574,2),6)</f>
        <v>11.1</v>
      </c>
      <c r="DC1574">
        <f>ROUND(ROUND(AT1574*AG1574,2),6)</f>
        <v>0</v>
      </c>
    </row>
    <row r="1575" spans="1:107" x14ac:dyDescent="0.2">
      <c r="A1575">
        <f>ROW(Source!A704)</f>
        <v>704</v>
      </c>
      <c r="B1575">
        <v>47636896</v>
      </c>
      <c r="C1575">
        <v>47641261</v>
      </c>
      <c r="D1575">
        <v>37069580</v>
      </c>
      <c r="E1575">
        <v>1</v>
      </c>
      <c r="F1575">
        <v>1</v>
      </c>
      <c r="G1575">
        <v>1</v>
      </c>
      <c r="H1575">
        <v>1</v>
      </c>
      <c r="I1575" t="s">
        <v>880</v>
      </c>
      <c r="J1575" t="s">
        <v>3</v>
      </c>
      <c r="K1575" t="s">
        <v>881</v>
      </c>
      <c r="L1575">
        <v>1191</v>
      </c>
      <c r="N1575">
        <v>1013</v>
      </c>
      <c r="O1575" t="s">
        <v>770</v>
      </c>
      <c r="P1575" t="s">
        <v>770</v>
      </c>
      <c r="Q1575">
        <v>1</v>
      </c>
      <c r="W1575">
        <v>0</v>
      </c>
      <c r="X1575">
        <v>1010519658</v>
      </c>
      <c r="Y1575">
        <v>4034.4846249999996</v>
      </c>
      <c r="AA1575">
        <v>0</v>
      </c>
      <c r="AB1575">
        <v>0</v>
      </c>
      <c r="AC1575">
        <v>0</v>
      </c>
      <c r="AD1575">
        <v>8.64</v>
      </c>
      <c r="AE1575">
        <v>0</v>
      </c>
      <c r="AF1575">
        <v>0</v>
      </c>
      <c r="AG1575">
        <v>0</v>
      </c>
      <c r="AH1575">
        <v>8.64</v>
      </c>
      <c r="AI1575">
        <v>1</v>
      </c>
      <c r="AJ1575">
        <v>1</v>
      </c>
      <c r="AK1575">
        <v>1</v>
      </c>
      <c r="AL1575">
        <v>1</v>
      </c>
      <c r="AN1575">
        <v>0</v>
      </c>
      <c r="AO1575">
        <v>1</v>
      </c>
      <c r="AP1575">
        <v>1</v>
      </c>
      <c r="AQ1575">
        <v>0</v>
      </c>
      <c r="AR1575">
        <v>0</v>
      </c>
      <c r="AS1575" t="s">
        <v>3</v>
      </c>
      <c r="AT1575">
        <v>3050.65</v>
      </c>
      <c r="AU1575" t="s">
        <v>196</v>
      </c>
      <c r="AV1575">
        <v>1</v>
      </c>
      <c r="AW1575">
        <v>2</v>
      </c>
      <c r="AX1575">
        <v>47641291</v>
      </c>
      <c r="AY1575">
        <v>1</v>
      </c>
      <c r="AZ1575">
        <v>0</v>
      </c>
      <c r="BA1575">
        <v>1557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CX1575">
        <f>Y1575*Source!I704</f>
        <v>423.62088562499991</v>
      </c>
      <c r="CY1575">
        <f>AD1575</f>
        <v>8.64</v>
      </c>
      <c r="CZ1575">
        <f>AH1575</f>
        <v>8.64</v>
      </c>
      <c r="DA1575">
        <f>AL1575</f>
        <v>1</v>
      </c>
      <c r="DB1575">
        <f>ROUND(((ROUND(AT1575*CZ1575,2)*1.15)*1.15),6)</f>
        <v>34857.952449999997</v>
      </c>
      <c r="DC1575">
        <f>ROUND(((ROUND(AT1575*AG1575,2)*1.15)*1.15),6)</f>
        <v>0</v>
      </c>
    </row>
    <row r="1576" spans="1:107" x14ac:dyDescent="0.2">
      <c r="A1576">
        <f>ROW(Source!A704)</f>
        <v>704</v>
      </c>
      <c r="B1576">
        <v>47636896</v>
      </c>
      <c r="C1576">
        <v>47641261</v>
      </c>
      <c r="D1576">
        <v>37064876</v>
      </c>
      <c r="E1576">
        <v>1</v>
      </c>
      <c r="F1576">
        <v>1</v>
      </c>
      <c r="G1576">
        <v>1</v>
      </c>
      <c r="H1576">
        <v>1</v>
      </c>
      <c r="I1576" t="s">
        <v>771</v>
      </c>
      <c r="J1576" t="s">
        <v>3</v>
      </c>
      <c r="K1576" t="s">
        <v>772</v>
      </c>
      <c r="L1576">
        <v>1191</v>
      </c>
      <c r="N1576">
        <v>1013</v>
      </c>
      <c r="O1576" t="s">
        <v>770</v>
      </c>
      <c r="P1576" t="s">
        <v>770</v>
      </c>
      <c r="Q1576">
        <v>1</v>
      </c>
      <c r="W1576">
        <v>0</v>
      </c>
      <c r="X1576">
        <v>-1417349443</v>
      </c>
      <c r="Y1576">
        <v>235.96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1</v>
      </c>
      <c r="AJ1576">
        <v>1</v>
      </c>
      <c r="AK1576">
        <v>1</v>
      </c>
      <c r="AL1576">
        <v>1</v>
      </c>
      <c r="AN1576">
        <v>0</v>
      </c>
      <c r="AO1576">
        <v>1</v>
      </c>
      <c r="AP1576">
        <v>0</v>
      </c>
      <c r="AQ1576">
        <v>0</v>
      </c>
      <c r="AR1576">
        <v>0</v>
      </c>
      <c r="AS1576" t="s">
        <v>3</v>
      </c>
      <c r="AT1576">
        <v>235.96</v>
      </c>
      <c r="AU1576" t="s">
        <v>3</v>
      </c>
      <c r="AV1576">
        <v>2</v>
      </c>
      <c r="AW1576">
        <v>2</v>
      </c>
      <c r="AX1576">
        <v>47641292</v>
      </c>
      <c r="AY1576">
        <v>1</v>
      </c>
      <c r="AZ1576">
        <v>2048</v>
      </c>
      <c r="BA1576">
        <v>1558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CX1576">
        <f>Y1576*Source!I704</f>
        <v>24.7758</v>
      </c>
      <c r="CY1576">
        <f>AD1576</f>
        <v>0</v>
      </c>
      <c r="CZ1576">
        <f>AH1576</f>
        <v>0</v>
      </c>
      <c r="DA1576">
        <f>AL1576</f>
        <v>1</v>
      </c>
      <c r="DB1576">
        <f>ROUND(ROUND(AT1576*CZ1576,2),6)</f>
        <v>0</v>
      </c>
      <c r="DC1576">
        <f>ROUND(ROUND(AT1576*AG1576,2),6)</f>
        <v>0</v>
      </c>
    </row>
    <row r="1577" spans="1:107" x14ac:dyDescent="0.2">
      <c r="A1577">
        <f>ROW(Source!A704)</f>
        <v>704</v>
      </c>
      <c r="B1577">
        <v>47636896</v>
      </c>
      <c r="C1577">
        <v>47641261</v>
      </c>
      <c r="D1577">
        <v>36882059</v>
      </c>
      <c r="E1577">
        <v>1</v>
      </c>
      <c r="F1577">
        <v>1</v>
      </c>
      <c r="G1577">
        <v>1</v>
      </c>
      <c r="H1577">
        <v>2</v>
      </c>
      <c r="I1577" t="s">
        <v>1047</v>
      </c>
      <c r="J1577" t="s">
        <v>1048</v>
      </c>
      <c r="K1577" t="s">
        <v>1049</v>
      </c>
      <c r="L1577">
        <v>1368</v>
      </c>
      <c r="N1577">
        <v>1011</v>
      </c>
      <c r="O1577" t="s">
        <v>776</v>
      </c>
      <c r="P1577" t="s">
        <v>776</v>
      </c>
      <c r="Q1577">
        <v>1</v>
      </c>
      <c r="W1577">
        <v>0</v>
      </c>
      <c r="X1577">
        <v>-1421168460</v>
      </c>
      <c r="Y1577">
        <v>336.99312500000002</v>
      </c>
      <c r="AA1577">
        <v>0</v>
      </c>
      <c r="AB1577">
        <v>90.8</v>
      </c>
      <c r="AC1577">
        <v>13.5</v>
      </c>
      <c r="AD1577">
        <v>0</v>
      </c>
      <c r="AE1577">
        <v>0</v>
      </c>
      <c r="AF1577">
        <v>90.8</v>
      </c>
      <c r="AG1577">
        <v>13.5</v>
      </c>
      <c r="AH1577">
        <v>0</v>
      </c>
      <c r="AI1577">
        <v>1</v>
      </c>
      <c r="AJ1577">
        <v>1</v>
      </c>
      <c r="AK1577">
        <v>1</v>
      </c>
      <c r="AL1577">
        <v>1</v>
      </c>
      <c r="AN1577">
        <v>0</v>
      </c>
      <c r="AO1577">
        <v>1</v>
      </c>
      <c r="AP1577">
        <v>1</v>
      </c>
      <c r="AQ1577">
        <v>0</v>
      </c>
      <c r="AR1577">
        <v>0</v>
      </c>
      <c r="AS1577" t="s">
        <v>3</v>
      </c>
      <c r="AT1577">
        <v>234.43</v>
      </c>
      <c r="AU1577" t="s">
        <v>195</v>
      </c>
      <c r="AV1577">
        <v>0</v>
      </c>
      <c r="AW1577">
        <v>2</v>
      </c>
      <c r="AX1577">
        <v>47641293</v>
      </c>
      <c r="AY1577">
        <v>1</v>
      </c>
      <c r="AZ1577">
        <v>0</v>
      </c>
      <c r="BA1577">
        <v>1559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CX1577">
        <f>Y1577*Source!I704</f>
        <v>35.384278125000002</v>
      </c>
      <c r="CY1577">
        <f>AB1577</f>
        <v>90.8</v>
      </c>
      <c r="CZ1577">
        <f>AF1577</f>
        <v>90.8</v>
      </c>
      <c r="DA1577">
        <f>AJ1577</f>
        <v>1</v>
      </c>
      <c r="DB1577">
        <f>ROUND(((ROUND(AT1577*CZ1577,2)*1.25)*1.15),6)</f>
        <v>30598.97</v>
      </c>
      <c r="DC1577">
        <f>ROUND(((ROUND(AT1577*AG1577,2)*1.25)*1.15),6)</f>
        <v>4549.4143750000003</v>
      </c>
    </row>
    <row r="1578" spans="1:107" x14ac:dyDescent="0.2">
      <c r="A1578">
        <f>ROW(Source!A704)</f>
        <v>704</v>
      </c>
      <c r="B1578">
        <v>47636896</v>
      </c>
      <c r="C1578">
        <v>47641261</v>
      </c>
      <c r="D1578">
        <v>36882383</v>
      </c>
      <c r="E1578">
        <v>1</v>
      </c>
      <c r="F1578">
        <v>1</v>
      </c>
      <c r="G1578">
        <v>1</v>
      </c>
      <c r="H1578">
        <v>2</v>
      </c>
      <c r="I1578" t="s">
        <v>944</v>
      </c>
      <c r="J1578" t="s">
        <v>945</v>
      </c>
      <c r="K1578" t="s">
        <v>946</v>
      </c>
      <c r="L1578">
        <v>1368</v>
      </c>
      <c r="N1578">
        <v>1011</v>
      </c>
      <c r="O1578" t="s">
        <v>776</v>
      </c>
      <c r="P1578" t="s">
        <v>776</v>
      </c>
      <c r="Q1578">
        <v>1</v>
      </c>
      <c r="W1578">
        <v>0</v>
      </c>
      <c r="X1578">
        <v>1225731627</v>
      </c>
      <c r="Y1578">
        <v>2.1993749999999999</v>
      </c>
      <c r="AA1578">
        <v>0</v>
      </c>
      <c r="AB1578">
        <v>89.99</v>
      </c>
      <c r="AC1578">
        <v>10.06</v>
      </c>
      <c r="AD1578">
        <v>0</v>
      </c>
      <c r="AE1578">
        <v>0</v>
      </c>
      <c r="AF1578">
        <v>89.99</v>
      </c>
      <c r="AG1578">
        <v>10.06</v>
      </c>
      <c r="AH1578">
        <v>0</v>
      </c>
      <c r="AI1578">
        <v>1</v>
      </c>
      <c r="AJ1578">
        <v>1</v>
      </c>
      <c r="AK1578">
        <v>1</v>
      </c>
      <c r="AL1578">
        <v>1</v>
      </c>
      <c r="AN1578">
        <v>0</v>
      </c>
      <c r="AO1578">
        <v>1</v>
      </c>
      <c r="AP1578">
        <v>1</v>
      </c>
      <c r="AQ1578">
        <v>0</v>
      </c>
      <c r="AR1578">
        <v>0</v>
      </c>
      <c r="AS1578" t="s">
        <v>3</v>
      </c>
      <c r="AT1578">
        <v>1.53</v>
      </c>
      <c r="AU1578" t="s">
        <v>195</v>
      </c>
      <c r="AV1578">
        <v>0</v>
      </c>
      <c r="AW1578">
        <v>2</v>
      </c>
      <c r="AX1578">
        <v>47641294</v>
      </c>
      <c r="AY1578">
        <v>1</v>
      </c>
      <c r="AZ1578">
        <v>0</v>
      </c>
      <c r="BA1578">
        <v>1560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CX1578">
        <f>Y1578*Source!I704</f>
        <v>0.23093437499999997</v>
      </c>
      <c r="CY1578">
        <f>AB1578</f>
        <v>89.99</v>
      </c>
      <c r="CZ1578">
        <f>AF1578</f>
        <v>89.99</v>
      </c>
      <c r="DA1578">
        <f>AJ1578</f>
        <v>1</v>
      </c>
      <c r="DB1578">
        <f>ROUND(((ROUND(AT1578*CZ1578,2)*1.25)*1.15),6)</f>
        <v>197.91499999999999</v>
      </c>
      <c r="DC1578">
        <f>ROUND(((ROUND(AT1578*AG1578,2)*1.25)*1.15),6)</f>
        <v>22.123125000000002</v>
      </c>
    </row>
    <row r="1579" spans="1:107" x14ac:dyDescent="0.2">
      <c r="A1579">
        <f>ROW(Source!A704)</f>
        <v>704</v>
      </c>
      <c r="B1579">
        <v>47636896</v>
      </c>
      <c r="C1579">
        <v>47641261</v>
      </c>
      <c r="D1579">
        <v>36882567</v>
      </c>
      <c r="E1579">
        <v>1</v>
      </c>
      <c r="F1579">
        <v>1</v>
      </c>
      <c r="G1579">
        <v>1</v>
      </c>
      <c r="H1579">
        <v>2</v>
      </c>
      <c r="I1579" t="s">
        <v>969</v>
      </c>
      <c r="J1579" t="s">
        <v>970</v>
      </c>
      <c r="K1579" t="s">
        <v>971</v>
      </c>
      <c r="L1579">
        <v>1368</v>
      </c>
      <c r="N1579">
        <v>1011</v>
      </c>
      <c r="O1579" t="s">
        <v>776</v>
      </c>
      <c r="P1579" t="s">
        <v>776</v>
      </c>
      <c r="Q1579">
        <v>1</v>
      </c>
      <c r="W1579">
        <v>0</v>
      </c>
      <c r="X1579">
        <v>1468674927</v>
      </c>
      <c r="Y1579">
        <v>135.55624999999998</v>
      </c>
      <c r="AA1579">
        <v>0</v>
      </c>
      <c r="AB1579">
        <v>1.9</v>
      </c>
      <c r="AC1579">
        <v>0</v>
      </c>
      <c r="AD1579">
        <v>0</v>
      </c>
      <c r="AE1579">
        <v>0</v>
      </c>
      <c r="AF1579">
        <v>1.9</v>
      </c>
      <c r="AG1579">
        <v>0</v>
      </c>
      <c r="AH1579">
        <v>0</v>
      </c>
      <c r="AI1579">
        <v>1</v>
      </c>
      <c r="AJ1579">
        <v>1</v>
      </c>
      <c r="AK1579">
        <v>1</v>
      </c>
      <c r="AL1579">
        <v>1</v>
      </c>
      <c r="AN1579">
        <v>0</v>
      </c>
      <c r="AO1579">
        <v>1</v>
      </c>
      <c r="AP1579">
        <v>1</v>
      </c>
      <c r="AQ1579">
        <v>0</v>
      </c>
      <c r="AR1579">
        <v>0</v>
      </c>
      <c r="AS1579" t="s">
        <v>3</v>
      </c>
      <c r="AT1579">
        <v>94.3</v>
      </c>
      <c r="AU1579" t="s">
        <v>195</v>
      </c>
      <c r="AV1579">
        <v>0</v>
      </c>
      <c r="AW1579">
        <v>2</v>
      </c>
      <c r="AX1579">
        <v>47641295</v>
      </c>
      <c r="AY1579">
        <v>1</v>
      </c>
      <c r="AZ1579">
        <v>0</v>
      </c>
      <c r="BA1579">
        <v>1561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CX1579">
        <f>Y1579*Source!I704</f>
        <v>14.233406249999996</v>
      </c>
      <c r="CY1579">
        <f>AB1579</f>
        <v>1.9</v>
      </c>
      <c r="CZ1579">
        <f>AF1579</f>
        <v>1.9</v>
      </c>
      <c r="DA1579">
        <f>AJ1579</f>
        <v>1</v>
      </c>
      <c r="DB1579">
        <f>ROUND(((ROUND(AT1579*CZ1579,2)*1.25)*1.15),6)</f>
        <v>257.55687499999999</v>
      </c>
      <c r="DC1579">
        <f>ROUND(((ROUND(AT1579*AG1579,2)*1.25)*1.15),6)</f>
        <v>0</v>
      </c>
    </row>
    <row r="1580" spans="1:107" x14ac:dyDescent="0.2">
      <c r="A1580">
        <f>ROW(Source!A704)</f>
        <v>704</v>
      </c>
      <c r="B1580">
        <v>47636896</v>
      </c>
      <c r="C1580">
        <v>47641261</v>
      </c>
      <c r="D1580">
        <v>36883789</v>
      </c>
      <c r="E1580">
        <v>1</v>
      </c>
      <c r="F1580">
        <v>1</v>
      </c>
      <c r="G1580">
        <v>1</v>
      </c>
      <c r="H1580">
        <v>2</v>
      </c>
      <c r="I1580" t="s">
        <v>783</v>
      </c>
      <c r="J1580" t="s">
        <v>784</v>
      </c>
      <c r="K1580" t="s">
        <v>785</v>
      </c>
      <c r="L1580">
        <v>1368</v>
      </c>
      <c r="N1580">
        <v>1011</v>
      </c>
      <c r="O1580" t="s">
        <v>776</v>
      </c>
      <c r="P1580" t="s">
        <v>776</v>
      </c>
      <c r="Q1580">
        <v>1</v>
      </c>
      <c r="W1580">
        <v>0</v>
      </c>
      <c r="X1580">
        <v>792402865</v>
      </c>
      <c r="Y1580">
        <v>8.5531249999999996</v>
      </c>
      <c r="AA1580">
        <v>0</v>
      </c>
      <c r="AB1580">
        <v>1.2</v>
      </c>
      <c r="AC1580">
        <v>0</v>
      </c>
      <c r="AD1580">
        <v>0</v>
      </c>
      <c r="AE1580">
        <v>0</v>
      </c>
      <c r="AF1580">
        <v>1.2</v>
      </c>
      <c r="AG1580">
        <v>0</v>
      </c>
      <c r="AH1580">
        <v>0</v>
      </c>
      <c r="AI1580">
        <v>1</v>
      </c>
      <c r="AJ1580">
        <v>1</v>
      </c>
      <c r="AK1580">
        <v>1</v>
      </c>
      <c r="AL1580">
        <v>1</v>
      </c>
      <c r="AN1580">
        <v>0</v>
      </c>
      <c r="AO1580">
        <v>1</v>
      </c>
      <c r="AP1580">
        <v>1</v>
      </c>
      <c r="AQ1580">
        <v>0</v>
      </c>
      <c r="AR1580">
        <v>0</v>
      </c>
      <c r="AS1580" t="s">
        <v>3</v>
      </c>
      <c r="AT1580">
        <v>5.95</v>
      </c>
      <c r="AU1580" t="s">
        <v>195</v>
      </c>
      <c r="AV1580">
        <v>0</v>
      </c>
      <c r="AW1580">
        <v>2</v>
      </c>
      <c r="AX1580">
        <v>47641296</v>
      </c>
      <c r="AY1580">
        <v>1</v>
      </c>
      <c r="AZ1580">
        <v>0</v>
      </c>
      <c r="BA1580">
        <v>1562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CX1580">
        <f>Y1580*Source!I704</f>
        <v>0.89807812499999995</v>
      </c>
      <c r="CY1580">
        <f>AB1580</f>
        <v>1.2</v>
      </c>
      <c r="CZ1580">
        <f>AF1580</f>
        <v>1.2</v>
      </c>
      <c r="DA1580">
        <f>AJ1580</f>
        <v>1</v>
      </c>
      <c r="DB1580">
        <f>ROUND(((ROUND(AT1580*CZ1580,2)*1.25)*1.15),6)</f>
        <v>10.26375</v>
      </c>
      <c r="DC1580">
        <f>ROUND(((ROUND(AT1580*AG1580,2)*1.25)*1.15),6)</f>
        <v>0</v>
      </c>
    </row>
    <row r="1581" spans="1:107" x14ac:dyDescent="0.2">
      <c r="A1581">
        <f>ROW(Source!A704)</f>
        <v>704</v>
      </c>
      <c r="B1581">
        <v>47636896</v>
      </c>
      <c r="C1581">
        <v>47641261</v>
      </c>
      <c r="D1581">
        <v>36800101</v>
      </c>
      <c r="E1581">
        <v>1</v>
      </c>
      <c r="F1581">
        <v>1</v>
      </c>
      <c r="G1581">
        <v>1</v>
      </c>
      <c r="H1581">
        <v>3</v>
      </c>
      <c r="I1581" t="s">
        <v>1050</v>
      </c>
      <c r="J1581" t="s">
        <v>1051</v>
      </c>
      <c r="K1581" t="s">
        <v>1052</v>
      </c>
      <c r="L1581">
        <v>1348</v>
      </c>
      <c r="N1581">
        <v>1009</v>
      </c>
      <c r="O1581" t="s">
        <v>19</v>
      </c>
      <c r="P1581" t="s">
        <v>19</v>
      </c>
      <c r="Q1581">
        <v>1000</v>
      </c>
      <c r="W1581">
        <v>0</v>
      </c>
      <c r="X1581">
        <v>1652104570</v>
      </c>
      <c r="Y1581">
        <v>0.03</v>
      </c>
      <c r="AA1581">
        <v>17500</v>
      </c>
      <c r="AB1581">
        <v>0</v>
      </c>
      <c r="AC1581">
        <v>0</v>
      </c>
      <c r="AD1581">
        <v>0</v>
      </c>
      <c r="AE1581">
        <v>17500</v>
      </c>
      <c r="AF1581">
        <v>0</v>
      </c>
      <c r="AG1581">
        <v>0</v>
      </c>
      <c r="AH1581">
        <v>0</v>
      </c>
      <c r="AI1581">
        <v>1</v>
      </c>
      <c r="AJ1581">
        <v>1</v>
      </c>
      <c r="AK1581">
        <v>1</v>
      </c>
      <c r="AL1581">
        <v>1</v>
      </c>
      <c r="AN1581">
        <v>0</v>
      </c>
      <c r="AO1581">
        <v>1</v>
      </c>
      <c r="AP1581">
        <v>0</v>
      </c>
      <c r="AQ1581">
        <v>0</v>
      </c>
      <c r="AR1581">
        <v>0</v>
      </c>
      <c r="AS1581" t="s">
        <v>3</v>
      </c>
      <c r="AT1581">
        <v>0.03</v>
      </c>
      <c r="AU1581" t="s">
        <v>3</v>
      </c>
      <c r="AV1581">
        <v>0</v>
      </c>
      <c r="AW1581">
        <v>2</v>
      </c>
      <c r="AX1581">
        <v>47641297</v>
      </c>
      <c r="AY1581">
        <v>1</v>
      </c>
      <c r="AZ1581">
        <v>0</v>
      </c>
      <c r="BA1581">
        <v>1563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CX1581">
        <f>Y1581*Source!I704</f>
        <v>3.1499999999999996E-3</v>
      </c>
      <c r="CY1581">
        <f t="shared" ref="CY1581:CY1593" si="318">AA1581</f>
        <v>17500</v>
      </c>
      <c r="CZ1581">
        <f t="shared" ref="CZ1581:CZ1593" si="319">AE1581</f>
        <v>17500</v>
      </c>
      <c r="DA1581">
        <f t="shared" ref="DA1581:DA1593" si="320">AI1581</f>
        <v>1</v>
      </c>
      <c r="DB1581">
        <f t="shared" ref="DB1581:DB1593" si="321">ROUND(ROUND(AT1581*CZ1581,2),6)</f>
        <v>525</v>
      </c>
      <c r="DC1581">
        <f t="shared" ref="DC1581:DC1593" si="322">ROUND(ROUND(AT1581*AG1581,2),6)</f>
        <v>0</v>
      </c>
    </row>
    <row r="1582" spans="1:107" x14ac:dyDescent="0.2">
      <c r="A1582">
        <f>ROW(Source!A704)</f>
        <v>704</v>
      </c>
      <c r="B1582">
        <v>47636896</v>
      </c>
      <c r="C1582">
        <v>47641261</v>
      </c>
      <c r="D1582">
        <v>36800166</v>
      </c>
      <c r="E1582">
        <v>1</v>
      </c>
      <c r="F1582">
        <v>1</v>
      </c>
      <c r="G1582">
        <v>1</v>
      </c>
      <c r="H1582">
        <v>3</v>
      </c>
      <c r="I1582" t="s">
        <v>792</v>
      </c>
      <c r="J1582" t="s">
        <v>793</v>
      </c>
      <c r="K1582" t="s">
        <v>794</v>
      </c>
      <c r="L1582">
        <v>1346</v>
      </c>
      <c r="N1582">
        <v>1009</v>
      </c>
      <c r="O1582" t="s">
        <v>585</v>
      </c>
      <c r="P1582" t="s">
        <v>585</v>
      </c>
      <c r="Q1582">
        <v>1</v>
      </c>
      <c r="W1582">
        <v>0</v>
      </c>
      <c r="X1582">
        <v>1721895514</v>
      </c>
      <c r="Y1582">
        <v>0.3</v>
      </c>
      <c r="AA1582">
        <v>6.09</v>
      </c>
      <c r="AB1582">
        <v>0</v>
      </c>
      <c r="AC1582">
        <v>0</v>
      </c>
      <c r="AD1582">
        <v>0</v>
      </c>
      <c r="AE1582">
        <v>6.09</v>
      </c>
      <c r="AF1582">
        <v>0</v>
      </c>
      <c r="AG1582">
        <v>0</v>
      </c>
      <c r="AH1582">
        <v>0</v>
      </c>
      <c r="AI1582">
        <v>1</v>
      </c>
      <c r="AJ1582">
        <v>1</v>
      </c>
      <c r="AK1582">
        <v>1</v>
      </c>
      <c r="AL1582">
        <v>1</v>
      </c>
      <c r="AN1582">
        <v>0</v>
      </c>
      <c r="AO1582">
        <v>1</v>
      </c>
      <c r="AP1582">
        <v>0</v>
      </c>
      <c r="AQ1582">
        <v>0</v>
      </c>
      <c r="AR1582">
        <v>0</v>
      </c>
      <c r="AS1582" t="s">
        <v>3</v>
      </c>
      <c r="AT1582">
        <v>0.3</v>
      </c>
      <c r="AU1582" t="s">
        <v>3</v>
      </c>
      <c r="AV1582">
        <v>0</v>
      </c>
      <c r="AW1582">
        <v>2</v>
      </c>
      <c r="AX1582">
        <v>47641298</v>
      </c>
      <c r="AY1582">
        <v>1</v>
      </c>
      <c r="AZ1582">
        <v>0</v>
      </c>
      <c r="BA1582">
        <v>1564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CX1582">
        <f>Y1582*Source!I704</f>
        <v>3.15E-2</v>
      </c>
      <c r="CY1582">
        <f t="shared" si="318"/>
        <v>6.09</v>
      </c>
      <c r="CZ1582">
        <f t="shared" si="319"/>
        <v>6.09</v>
      </c>
      <c r="DA1582">
        <f t="shared" si="320"/>
        <v>1</v>
      </c>
      <c r="DB1582">
        <f t="shared" si="321"/>
        <v>1.83</v>
      </c>
      <c r="DC1582">
        <f t="shared" si="322"/>
        <v>0</v>
      </c>
    </row>
    <row r="1583" spans="1:107" x14ac:dyDescent="0.2">
      <c r="A1583">
        <f>ROW(Source!A704)</f>
        <v>704</v>
      </c>
      <c r="B1583">
        <v>47636896</v>
      </c>
      <c r="C1583">
        <v>47641261</v>
      </c>
      <c r="D1583">
        <v>36801792</v>
      </c>
      <c r="E1583">
        <v>1</v>
      </c>
      <c r="F1583">
        <v>1</v>
      </c>
      <c r="G1583">
        <v>1</v>
      </c>
      <c r="H1583">
        <v>3</v>
      </c>
      <c r="I1583" t="s">
        <v>981</v>
      </c>
      <c r="J1583" t="s">
        <v>982</v>
      </c>
      <c r="K1583" t="s">
        <v>983</v>
      </c>
      <c r="L1583">
        <v>1339</v>
      </c>
      <c r="N1583">
        <v>1007</v>
      </c>
      <c r="O1583" t="s">
        <v>50</v>
      </c>
      <c r="P1583" t="s">
        <v>50</v>
      </c>
      <c r="Q1583">
        <v>1</v>
      </c>
      <c r="W1583">
        <v>0</v>
      </c>
      <c r="X1583">
        <v>-1660354250</v>
      </c>
      <c r="Y1583">
        <v>0.44</v>
      </c>
      <c r="AA1583">
        <v>2.44</v>
      </c>
      <c r="AB1583">
        <v>0</v>
      </c>
      <c r="AC1583">
        <v>0</v>
      </c>
      <c r="AD1583">
        <v>0</v>
      </c>
      <c r="AE1583">
        <v>2.44</v>
      </c>
      <c r="AF1583">
        <v>0</v>
      </c>
      <c r="AG1583">
        <v>0</v>
      </c>
      <c r="AH1583">
        <v>0</v>
      </c>
      <c r="AI1583">
        <v>1</v>
      </c>
      <c r="AJ1583">
        <v>1</v>
      </c>
      <c r="AK1583">
        <v>1</v>
      </c>
      <c r="AL1583">
        <v>1</v>
      </c>
      <c r="AN1583">
        <v>0</v>
      </c>
      <c r="AO1583">
        <v>1</v>
      </c>
      <c r="AP1583">
        <v>0</v>
      </c>
      <c r="AQ1583">
        <v>0</v>
      </c>
      <c r="AR1583">
        <v>0</v>
      </c>
      <c r="AS1583" t="s">
        <v>3</v>
      </c>
      <c r="AT1583">
        <v>0.44</v>
      </c>
      <c r="AU1583" t="s">
        <v>3</v>
      </c>
      <c r="AV1583">
        <v>0</v>
      </c>
      <c r="AW1583">
        <v>2</v>
      </c>
      <c r="AX1583">
        <v>47641299</v>
      </c>
      <c r="AY1583">
        <v>1</v>
      </c>
      <c r="AZ1583">
        <v>0</v>
      </c>
      <c r="BA1583">
        <v>1565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CX1583">
        <f>Y1583*Source!I704</f>
        <v>4.6199999999999998E-2</v>
      </c>
      <c r="CY1583">
        <f t="shared" si="318"/>
        <v>2.44</v>
      </c>
      <c r="CZ1583">
        <f t="shared" si="319"/>
        <v>2.44</v>
      </c>
      <c r="DA1583">
        <f t="shared" si="320"/>
        <v>1</v>
      </c>
      <c r="DB1583">
        <f t="shared" si="321"/>
        <v>1.07</v>
      </c>
      <c r="DC1583">
        <f t="shared" si="322"/>
        <v>0</v>
      </c>
    </row>
    <row r="1584" spans="1:107" x14ac:dyDescent="0.2">
      <c r="A1584">
        <f>ROW(Source!A704)</f>
        <v>704</v>
      </c>
      <c r="B1584">
        <v>47636896</v>
      </c>
      <c r="C1584">
        <v>47641261</v>
      </c>
      <c r="D1584">
        <v>36802510</v>
      </c>
      <c r="E1584">
        <v>1</v>
      </c>
      <c r="F1584">
        <v>1</v>
      </c>
      <c r="G1584">
        <v>1</v>
      </c>
      <c r="H1584">
        <v>3</v>
      </c>
      <c r="I1584" t="s">
        <v>583</v>
      </c>
      <c r="J1584" t="s">
        <v>586</v>
      </c>
      <c r="K1584" t="s">
        <v>584</v>
      </c>
      <c r="L1584">
        <v>1346</v>
      </c>
      <c r="N1584">
        <v>1009</v>
      </c>
      <c r="O1584" t="s">
        <v>585</v>
      </c>
      <c r="P1584" t="s">
        <v>585</v>
      </c>
      <c r="Q1584">
        <v>1</v>
      </c>
      <c r="W1584">
        <v>0</v>
      </c>
      <c r="X1584">
        <v>-82985401</v>
      </c>
      <c r="Y1584">
        <v>300</v>
      </c>
      <c r="AA1584">
        <v>4.3899999999999997</v>
      </c>
      <c r="AB1584">
        <v>0</v>
      </c>
      <c r="AC1584">
        <v>0</v>
      </c>
      <c r="AD1584">
        <v>0</v>
      </c>
      <c r="AE1584">
        <v>4.3899999999999997</v>
      </c>
      <c r="AF1584">
        <v>0</v>
      </c>
      <c r="AG1584">
        <v>0</v>
      </c>
      <c r="AH1584">
        <v>0</v>
      </c>
      <c r="AI1584">
        <v>1</v>
      </c>
      <c r="AJ1584">
        <v>1</v>
      </c>
      <c r="AK1584">
        <v>1</v>
      </c>
      <c r="AL1584">
        <v>1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 t="s">
        <v>3</v>
      </c>
      <c r="AT1584">
        <v>300</v>
      </c>
      <c r="AU1584" t="s">
        <v>3</v>
      </c>
      <c r="AV1584">
        <v>0</v>
      </c>
      <c r="AW1584">
        <v>1</v>
      </c>
      <c r="AX1584">
        <v>-1</v>
      </c>
      <c r="AY1584">
        <v>0</v>
      </c>
      <c r="AZ1584">
        <v>0</v>
      </c>
      <c r="BA1584" t="s">
        <v>3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CX1584">
        <f>Y1584*Source!I704</f>
        <v>31.5</v>
      </c>
      <c r="CY1584">
        <f t="shared" si="318"/>
        <v>4.3899999999999997</v>
      </c>
      <c r="CZ1584">
        <f t="shared" si="319"/>
        <v>4.3899999999999997</v>
      </c>
      <c r="DA1584">
        <f t="shared" si="320"/>
        <v>1</v>
      </c>
      <c r="DB1584">
        <f t="shared" si="321"/>
        <v>1317</v>
      </c>
      <c r="DC1584">
        <f t="shared" si="322"/>
        <v>0</v>
      </c>
    </row>
    <row r="1585" spans="1:107" x14ac:dyDescent="0.2">
      <c r="A1585">
        <f>ROW(Source!A704)</f>
        <v>704</v>
      </c>
      <c r="B1585">
        <v>47636896</v>
      </c>
      <c r="C1585">
        <v>47641261</v>
      </c>
      <c r="D1585">
        <v>36803256</v>
      </c>
      <c r="E1585">
        <v>1</v>
      </c>
      <c r="F1585">
        <v>1</v>
      </c>
      <c r="G1585">
        <v>1</v>
      </c>
      <c r="H1585">
        <v>3</v>
      </c>
      <c r="I1585" t="s">
        <v>990</v>
      </c>
      <c r="J1585" t="s">
        <v>991</v>
      </c>
      <c r="K1585" t="s">
        <v>992</v>
      </c>
      <c r="L1585">
        <v>1348</v>
      </c>
      <c r="N1585">
        <v>1009</v>
      </c>
      <c r="O1585" t="s">
        <v>19</v>
      </c>
      <c r="P1585" t="s">
        <v>19</v>
      </c>
      <c r="Q1585">
        <v>1000</v>
      </c>
      <c r="W1585">
        <v>0</v>
      </c>
      <c r="X1585">
        <v>-714836380</v>
      </c>
      <c r="Y1585">
        <v>2.75E-2</v>
      </c>
      <c r="AA1585">
        <v>10315.01</v>
      </c>
      <c r="AB1585">
        <v>0</v>
      </c>
      <c r="AC1585">
        <v>0</v>
      </c>
      <c r="AD1585">
        <v>0</v>
      </c>
      <c r="AE1585">
        <v>10315.01</v>
      </c>
      <c r="AF1585">
        <v>0</v>
      </c>
      <c r="AG1585">
        <v>0</v>
      </c>
      <c r="AH1585">
        <v>0</v>
      </c>
      <c r="AI1585">
        <v>1</v>
      </c>
      <c r="AJ1585">
        <v>1</v>
      </c>
      <c r="AK1585">
        <v>1</v>
      </c>
      <c r="AL1585">
        <v>1</v>
      </c>
      <c r="AN1585">
        <v>0</v>
      </c>
      <c r="AO1585">
        <v>1</v>
      </c>
      <c r="AP1585">
        <v>0</v>
      </c>
      <c r="AQ1585">
        <v>0</v>
      </c>
      <c r="AR1585">
        <v>0</v>
      </c>
      <c r="AS1585" t="s">
        <v>3</v>
      </c>
      <c r="AT1585">
        <v>2.75E-2</v>
      </c>
      <c r="AU1585" t="s">
        <v>3</v>
      </c>
      <c r="AV1585">
        <v>0</v>
      </c>
      <c r="AW1585">
        <v>2</v>
      </c>
      <c r="AX1585">
        <v>47641301</v>
      </c>
      <c r="AY1585">
        <v>1</v>
      </c>
      <c r="AZ1585">
        <v>0</v>
      </c>
      <c r="BA1585">
        <v>1567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CX1585">
        <f>Y1585*Source!I704</f>
        <v>2.8874999999999999E-3</v>
      </c>
      <c r="CY1585">
        <f t="shared" si="318"/>
        <v>10315.01</v>
      </c>
      <c r="CZ1585">
        <f t="shared" si="319"/>
        <v>10315.01</v>
      </c>
      <c r="DA1585">
        <f t="shared" si="320"/>
        <v>1</v>
      </c>
      <c r="DB1585">
        <f t="shared" si="321"/>
        <v>283.66000000000003</v>
      </c>
      <c r="DC1585">
        <f t="shared" si="322"/>
        <v>0</v>
      </c>
    </row>
    <row r="1586" spans="1:107" x14ac:dyDescent="0.2">
      <c r="A1586">
        <f>ROW(Source!A704)</f>
        <v>704</v>
      </c>
      <c r="B1586">
        <v>47636896</v>
      </c>
      <c r="C1586">
        <v>47641261</v>
      </c>
      <c r="D1586">
        <v>36804308</v>
      </c>
      <c r="E1586">
        <v>1</v>
      </c>
      <c r="F1586">
        <v>1</v>
      </c>
      <c r="G1586">
        <v>1</v>
      </c>
      <c r="H1586">
        <v>3</v>
      </c>
      <c r="I1586" t="s">
        <v>1053</v>
      </c>
      <c r="J1586" t="s">
        <v>1054</v>
      </c>
      <c r="K1586" t="s">
        <v>1055</v>
      </c>
      <c r="L1586">
        <v>1327</v>
      </c>
      <c r="N1586">
        <v>1005</v>
      </c>
      <c r="O1586" t="s">
        <v>399</v>
      </c>
      <c r="P1586" t="s">
        <v>399</v>
      </c>
      <c r="Q1586">
        <v>1</v>
      </c>
      <c r="W1586">
        <v>0</v>
      </c>
      <c r="X1586">
        <v>-1429982954</v>
      </c>
      <c r="Y1586">
        <v>500</v>
      </c>
      <c r="AA1586">
        <v>132.21</v>
      </c>
      <c r="AB1586">
        <v>0</v>
      </c>
      <c r="AC1586">
        <v>0</v>
      </c>
      <c r="AD1586">
        <v>0</v>
      </c>
      <c r="AE1586">
        <v>132.21</v>
      </c>
      <c r="AF1586">
        <v>0</v>
      </c>
      <c r="AG1586">
        <v>0</v>
      </c>
      <c r="AH1586">
        <v>0</v>
      </c>
      <c r="AI1586">
        <v>1</v>
      </c>
      <c r="AJ1586">
        <v>1</v>
      </c>
      <c r="AK1586">
        <v>1</v>
      </c>
      <c r="AL1586">
        <v>1</v>
      </c>
      <c r="AN1586">
        <v>0</v>
      </c>
      <c r="AO1586">
        <v>1</v>
      </c>
      <c r="AP1586">
        <v>0</v>
      </c>
      <c r="AQ1586">
        <v>0</v>
      </c>
      <c r="AR1586">
        <v>0</v>
      </c>
      <c r="AS1586" t="s">
        <v>3</v>
      </c>
      <c r="AT1586">
        <v>500</v>
      </c>
      <c r="AU1586" t="s">
        <v>3</v>
      </c>
      <c r="AV1586">
        <v>0</v>
      </c>
      <c r="AW1586">
        <v>2</v>
      </c>
      <c r="AX1586">
        <v>47641302</v>
      </c>
      <c r="AY1586">
        <v>1</v>
      </c>
      <c r="AZ1586">
        <v>0</v>
      </c>
      <c r="BA1586">
        <v>1568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CX1586">
        <f>Y1586*Source!I704</f>
        <v>52.5</v>
      </c>
      <c r="CY1586">
        <f t="shared" si="318"/>
        <v>132.21</v>
      </c>
      <c r="CZ1586">
        <f t="shared" si="319"/>
        <v>132.21</v>
      </c>
      <c r="DA1586">
        <f t="shared" si="320"/>
        <v>1</v>
      </c>
      <c r="DB1586">
        <f t="shared" si="321"/>
        <v>66105</v>
      </c>
      <c r="DC1586">
        <f t="shared" si="322"/>
        <v>0</v>
      </c>
    </row>
    <row r="1587" spans="1:107" x14ac:dyDescent="0.2">
      <c r="A1587">
        <f>ROW(Source!A704)</f>
        <v>704</v>
      </c>
      <c r="B1587">
        <v>47636896</v>
      </c>
      <c r="C1587">
        <v>47641261</v>
      </c>
      <c r="D1587">
        <v>36804999</v>
      </c>
      <c r="E1587">
        <v>1</v>
      </c>
      <c r="F1587">
        <v>1</v>
      </c>
      <c r="G1587">
        <v>1</v>
      </c>
      <c r="H1587">
        <v>3</v>
      </c>
      <c r="I1587" t="s">
        <v>588</v>
      </c>
      <c r="J1587" t="s">
        <v>590</v>
      </c>
      <c r="K1587" t="s">
        <v>589</v>
      </c>
      <c r="L1587">
        <v>1327</v>
      </c>
      <c r="N1587">
        <v>1005</v>
      </c>
      <c r="O1587" t="s">
        <v>399</v>
      </c>
      <c r="P1587" t="s">
        <v>399</v>
      </c>
      <c r="Q1587">
        <v>1</v>
      </c>
      <c r="W1587">
        <v>0</v>
      </c>
      <c r="X1587">
        <v>-1558492615</v>
      </c>
      <c r="Y1587">
        <v>260</v>
      </c>
      <c r="AA1587">
        <v>2.2999999999999998</v>
      </c>
      <c r="AB1587">
        <v>0</v>
      </c>
      <c r="AC1587">
        <v>0</v>
      </c>
      <c r="AD1587">
        <v>0</v>
      </c>
      <c r="AE1587">
        <v>2.2999999999999998</v>
      </c>
      <c r="AF1587">
        <v>0</v>
      </c>
      <c r="AG1587">
        <v>0</v>
      </c>
      <c r="AH1587">
        <v>0</v>
      </c>
      <c r="AI1587">
        <v>1</v>
      </c>
      <c r="AJ1587">
        <v>1</v>
      </c>
      <c r="AK1587">
        <v>1</v>
      </c>
      <c r="AL1587">
        <v>1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 t="s">
        <v>3</v>
      </c>
      <c r="AT1587">
        <v>260</v>
      </c>
      <c r="AU1587" t="s">
        <v>3</v>
      </c>
      <c r="AV1587">
        <v>0</v>
      </c>
      <c r="AW1587">
        <v>1</v>
      </c>
      <c r="AX1587">
        <v>-1</v>
      </c>
      <c r="AY1587">
        <v>0</v>
      </c>
      <c r="AZ1587">
        <v>0</v>
      </c>
      <c r="BA1587" t="s">
        <v>3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CX1587">
        <f>Y1587*Source!I704</f>
        <v>27.3</v>
      </c>
      <c r="CY1587">
        <f t="shared" si="318"/>
        <v>2.2999999999999998</v>
      </c>
      <c r="CZ1587">
        <f t="shared" si="319"/>
        <v>2.2999999999999998</v>
      </c>
      <c r="DA1587">
        <f t="shared" si="320"/>
        <v>1</v>
      </c>
      <c r="DB1587">
        <f t="shared" si="321"/>
        <v>598</v>
      </c>
      <c r="DC1587">
        <f t="shared" si="322"/>
        <v>0</v>
      </c>
    </row>
    <row r="1588" spans="1:107" x14ac:dyDescent="0.2">
      <c r="A1588">
        <f>ROW(Source!A704)</f>
        <v>704</v>
      </c>
      <c r="B1588">
        <v>47636896</v>
      </c>
      <c r="C1588">
        <v>47641261</v>
      </c>
      <c r="D1588">
        <v>36807114</v>
      </c>
      <c r="E1588">
        <v>1</v>
      </c>
      <c r="F1588">
        <v>1</v>
      </c>
      <c r="G1588">
        <v>1</v>
      </c>
      <c r="H1588">
        <v>3</v>
      </c>
      <c r="I1588" t="s">
        <v>592</v>
      </c>
      <c r="J1588" t="s">
        <v>594</v>
      </c>
      <c r="K1588" t="s">
        <v>593</v>
      </c>
      <c r="L1588">
        <v>1339</v>
      </c>
      <c r="N1588">
        <v>1007</v>
      </c>
      <c r="O1588" t="s">
        <v>50</v>
      </c>
      <c r="P1588" t="s">
        <v>50</v>
      </c>
      <c r="Q1588">
        <v>1</v>
      </c>
      <c r="W1588">
        <v>0</v>
      </c>
      <c r="X1588">
        <v>233107846</v>
      </c>
      <c r="Y1588">
        <v>101.5</v>
      </c>
      <c r="AA1588">
        <v>695.01</v>
      </c>
      <c r="AB1588">
        <v>0</v>
      </c>
      <c r="AC1588">
        <v>0</v>
      </c>
      <c r="AD1588">
        <v>0</v>
      </c>
      <c r="AE1588">
        <v>695.01</v>
      </c>
      <c r="AF1588">
        <v>0</v>
      </c>
      <c r="AG1588">
        <v>0</v>
      </c>
      <c r="AH1588">
        <v>0</v>
      </c>
      <c r="AI1588">
        <v>1</v>
      </c>
      <c r="AJ1588">
        <v>1</v>
      </c>
      <c r="AK1588">
        <v>1</v>
      </c>
      <c r="AL1588">
        <v>1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 t="s">
        <v>3</v>
      </c>
      <c r="AT1588">
        <v>101.5</v>
      </c>
      <c r="AU1588" t="s">
        <v>3</v>
      </c>
      <c r="AV1588">
        <v>0</v>
      </c>
      <c r="AW1588">
        <v>1</v>
      </c>
      <c r="AX1588">
        <v>-1</v>
      </c>
      <c r="AY1588">
        <v>0</v>
      </c>
      <c r="AZ1588">
        <v>0</v>
      </c>
      <c r="BA1588" t="s">
        <v>3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CX1588">
        <f>Y1588*Source!I704</f>
        <v>10.657499999999999</v>
      </c>
      <c r="CY1588">
        <f t="shared" si="318"/>
        <v>695.01</v>
      </c>
      <c r="CZ1588">
        <f t="shared" si="319"/>
        <v>695.01</v>
      </c>
      <c r="DA1588">
        <f t="shared" si="320"/>
        <v>1</v>
      </c>
      <c r="DB1588">
        <f t="shared" si="321"/>
        <v>70543.520000000004</v>
      </c>
      <c r="DC1588">
        <f t="shared" si="322"/>
        <v>0</v>
      </c>
    </row>
    <row r="1589" spans="1:107" x14ac:dyDescent="0.2">
      <c r="A1589">
        <f>ROW(Source!A704)</f>
        <v>704</v>
      </c>
      <c r="B1589">
        <v>47636896</v>
      </c>
      <c r="C1589">
        <v>47641261</v>
      </c>
      <c r="D1589">
        <v>36825646</v>
      </c>
      <c r="E1589">
        <v>1</v>
      </c>
      <c r="F1589">
        <v>1</v>
      </c>
      <c r="G1589">
        <v>1</v>
      </c>
      <c r="H1589">
        <v>3</v>
      </c>
      <c r="I1589" t="s">
        <v>811</v>
      </c>
      <c r="J1589" t="s">
        <v>812</v>
      </c>
      <c r="K1589" t="s">
        <v>813</v>
      </c>
      <c r="L1589">
        <v>1348</v>
      </c>
      <c r="N1589">
        <v>1009</v>
      </c>
      <c r="O1589" t="s">
        <v>19</v>
      </c>
      <c r="P1589" t="s">
        <v>19</v>
      </c>
      <c r="Q1589">
        <v>1000</v>
      </c>
      <c r="W1589">
        <v>0</v>
      </c>
      <c r="X1589">
        <v>-1396314973</v>
      </c>
      <c r="Y1589">
        <v>0.02</v>
      </c>
      <c r="AA1589">
        <v>4455.2</v>
      </c>
      <c r="AB1589">
        <v>0</v>
      </c>
      <c r="AC1589">
        <v>0</v>
      </c>
      <c r="AD1589">
        <v>0</v>
      </c>
      <c r="AE1589">
        <v>4455.2</v>
      </c>
      <c r="AF1589">
        <v>0</v>
      </c>
      <c r="AG1589">
        <v>0</v>
      </c>
      <c r="AH1589">
        <v>0</v>
      </c>
      <c r="AI1589">
        <v>1</v>
      </c>
      <c r="AJ1589">
        <v>1</v>
      </c>
      <c r="AK1589">
        <v>1</v>
      </c>
      <c r="AL1589">
        <v>1</v>
      </c>
      <c r="AN1589">
        <v>0</v>
      </c>
      <c r="AO1589">
        <v>1</v>
      </c>
      <c r="AP1589">
        <v>0</v>
      </c>
      <c r="AQ1589">
        <v>0</v>
      </c>
      <c r="AR1589">
        <v>0</v>
      </c>
      <c r="AS1589" t="s">
        <v>3</v>
      </c>
      <c r="AT1589">
        <v>0.02</v>
      </c>
      <c r="AU1589" t="s">
        <v>3</v>
      </c>
      <c r="AV1589">
        <v>0</v>
      </c>
      <c r="AW1589">
        <v>2</v>
      </c>
      <c r="AX1589">
        <v>47641305</v>
      </c>
      <c r="AY1589">
        <v>1</v>
      </c>
      <c r="AZ1589">
        <v>0</v>
      </c>
      <c r="BA1589">
        <v>1571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CX1589">
        <f>Y1589*Source!I704</f>
        <v>2.0999999999999999E-3</v>
      </c>
      <c r="CY1589">
        <f t="shared" si="318"/>
        <v>4455.2</v>
      </c>
      <c r="CZ1589">
        <f t="shared" si="319"/>
        <v>4455.2</v>
      </c>
      <c r="DA1589">
        <f t="shared" si="320"/>
        <v>1</v>
      </c>
      <c r="DB1589">
        <f t="shared" si="321"/>
        <v>89.1</v>
      </c>
      <c r="DC1589">
        <f t="shared" si="322"/>
        <v>0</v>
      </c>
    </row>
    <row r="1590" spans="1:107" x14ac:dyDescent="0.2">
      <c r="A1590">
        <f>ROW(Source!A704)</f>
        <v>704</v>
      </c>
      <c r="B1590">
        <v>47636896</v>
      </c>
      <c r="C1590">
        <v>47641261</v>
      </c>
      <c r="D1590">
        <v>36826582</v>
      </c>
      <c r="E1590">
        <v>1</v>
      </c>
      <c r="F1590">
        <v>1</v>
      </c>
      <c r="G1590">
        <v>1</v>
      </c>
      <c r="H1590">
        <v>3</v>
      </c>
      <c r="I1590" t="s">
        <v>1056</v>
      </c>
      <c r="J1590" t="s">
        <v>1057</v>
      </c>
      <c r="K1590" t="s">
        <v>1058</v>
      </c>
      <c r="L1590">
        <v>1348</v>
      </c>
      <c r="N1590">
        <v>1009</v>
      </c>
      <c r="O1590" t="s">
        <v>19</v>
      </c>
      <c r="P1590" t="s">
        <v>19</v>
      </c>
      <c r="Q1590">
        <v>1000</v>
      </c>
      <c r="W1590">
        <v>0</v>
      </c>
      <c r="X1590">
        <v>-135404435</v>
      </c>
      <c r="Y1590">
        <v>1.32E-2</v>
      </c>
      <c r="AA1590">
        <v>8830</v>
      </c>
      <c r="AB1590">
        <v>0</v>
      </c>
      <c r="AC1590">
        <v>0</v>
      </c>
      <c r="AD1590">
        <v>0</v>
      </c>
      <c r="AE1590">
        <v>8830</v>
      </c>
      <c r="AF1590">
        <v>0</v>
      </c>
      <c r="AG1590">
        <v>0</v>
      </c>
      <c r="AH1590">
        <v>0</v>
      </c>
      <c r="AI1590">
        <v>1</v>
      </c>
      <c r="AJ1590">
        <v>1</v>
      </c>
      <c r="AK1590">
        <v>1</v>
      </c>
      <c r="AL1590">
        <v>1</v>
      </c>
      <c r="AN1590">
        <v>0</v>
      </c>
      <c r="AO1590">
        <v>1</v>
      </c>
      <c r="AP1590">
        <v>0</v>
      </c>
      <c r="AQ1590">
        <v>0</v>
      </c>
      <c r="AR1590">
        <v>0</v>
      </c>
      <c r="AS1590" t="s">
        <v>3</v>
      </c>
      <c r="AT1590">
        <v>1.32E-2</v>
      </c>
      <c r="AU1590" t="s">
        <v>3</v>
      </c>
      <c r="AV1590">
        <v>0</v>
      </c>
      <c r="AW1590">
        <v>2</v>
      </c>
      <c r="AX1590">
        <v>47641306</v>
      </c>
      <c r="AY1590">
        <v>1</v>
      </c>
      <c r="AZ1590">
        <v>0</v>
      </c>
      <c r="BA1590">
        <v>1572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CX1590">
        <f>Y1590*Source!I704</f>
        <v>1.3859999999999999E-3</v>
      </c>
      <c r="CY1590">
        <f t="shared" si="318"/>
        <v>8830</v>
      </c>
      <c r="CZ1590">
        <f t="shared" si="319"/>
        <v>8830</v>
      </c>
      <c r="DA1590">
        <f t="shared" si="320"/>
        <v>1</v>
      </c>
      <c r="DB1590">
        <f t="shared" si="321"/>
        <v>116.56</v>
      </c>
      <c r="DC1590">
        <f t="shared" si="322"/>
        <v>0</v>
      </c>
    </row>
    <row r="1591" spans="1:107" x14ac:dyDescent="0.2">
      <c r="A1591">
        <f>ROW(Source!A704)</f>
        <v>704</v>
      </c>
      <c r="B1591">
        <v>47636896</v>
      </c>
      <c r="C1591">
        <v>47641261</v>
      </c>
      <c r="D1591">
        <v>36826671</v>
      </c>
      <c r="E1591">
        <v>1</v>
      </c>
      <c r="F1591">
        <v>1</v>
      </c>
      <c r="G1591">
        <v>1</v>
      </c>
      <c r="H1591">
        <v>3</v>
      </c>
      <c r="I1591" t="s">
        <v>369</v>
      </c>
      <c r="J1591" t="s">
        <v>371</v>
      </c>
      <c r="K1591" t="s">
        <v>370</v>
      </c>
      <c r="L1591">
        <v>1348</v>
      </c>
      <c r="N1591">
        <v>1009</v>
      </c>
      <c r="O1591" t="s">
        <v>19</v>
      </c>
      <c r="P1591" t="s">
        <v>19</v>
      </c>
      <c r="Q1591">
        <v>1000</v>
      </c>
      <c r="W1591">
        <v>0</v>
      </c>
      <c r="X1591">
        <v>-1996811505</v>
      </c>
      <c r="Y1591">
        <v>8.4095239999999993</v>
      </c>
      <c r="AA1591">
        <v>5650</v>
      </c>
      <c r="AB1591">
        <v>0</v>
      </c>
      <c r="AC1591">
        <v>0</v>
      </c>
      <c r="AD1591">
        <v>0</v>
      </c>
      <c r="AE1591">
        <v>5650</v>
      </c>
      <c r="AF1591">
        <v>0</v>
      </c>
      <c r="AG1591">
        <v>0</v>
      </c>
      <c r="AH1591">
        <v>0</v>
      </c>
      <c r="AI1591">
        <v>1</v>
      </c>
      <c r="AJ1591">
        <v>1</v>
      </c>
      <c r="AK1591">
        <v>1</v>
      </c>
      <c r="AL1591">
        <v>1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 t="s">
        <v>3</v>
      </c>
      <c r="AT1591">
        <v>8.4095239999999993</v>
      </c>
      <c r="AU1591" t="s">
        <v>3</v>
      </c>
      <c r="AV1591">
        <v>0</v>
      </c>
      <c r="AW1591">
        <v>1</v>
      </c>
      <c r="AX1591">
        <v>-1</v>
      </c>
      <c r="AY1591">
        <v>0</v>
      </c>
      <c r="AZ1591">
        <v>0</v>
      </c>
      <c r="BA1591" t="s">
        <v>3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CX1591">
        <f>Y1591*Source!I704</f>
        <v>0.88300001999999989</v>
      </c>
      <c r="CY1591">
        <f t="shared" si="318"/>
        <v>5650</v>
      </c>
      <c r="CZ1591">
        <f t="shared" si="319"/>
        <v>5650</v>
      </c>
      <c r="DA1591">
        <f t="shared" si="320"/>
        <v>1</v>
      </c>
      <c r="DB1591">
        <f t="shared" si="321"/>
        <v>47513.81</v>
      </c>
      <c r="DC1591">
        <f t="shared" si="322"/>
        <v>0</v>
      </c>
    </row>
    <row r="1592" spans="1:107" x14ac:dyDescent="0.2">
      <c r="A1592">
        <f>ROW(Source!A704)</f>
        <v>704</v>
      </c>
      <c r="B1592">
        <v>47636896</v>
      </c>
      <c r="C1592">
        <v>47641261</v>
      </c>
      <c r="D1592">
        <v>36830311</v>
      </c>
      <c r="E1592">
        <v>1</v>
      </c>
      <c r="F1592">
        <v>1</v>
      </c>
      <c r="G1592">
        <v>1</v>
      </c>
      <c r="H1592">
        <v>3</v>
      </c>
      <c r="I1592" t="s">
        <v>1059</v>
      </c>
      <c r="J1592" t="s">
        <v>1060</v>
      </c>
      <c r="K1592" t="s">
        <v>1061</v>
      </c>
      <c r="L1592">
        <v>1339</v>
      </c>
      <c r="N1592">
        <v>1007</v>
      </c>
      <c r="O1592" t="s">
        <v>50</v>
      </c>
      <c r="P1592" t="s">
        <v>50</v>
      </c>
      <c r="Q1592">
        <v>1</v>
      </c>
      <c r="W1592">
        <v>0</v>
      </c>
      <c r="X1592">
        <v>-306003920</v>
      </c>
      <c r="Y1592">
        <v>1</v>
      </c>
      <c r="AA1592">
        <v>1250</v>
      </c>
      <c r="AB1592">
        <v>0</v>
      </c>
      <c r="AC1592">
        <v>0</v>
      </c>
      <c r="AD1592">
        <v>0</v>
      </c>
      <c r="AE1592">
        <v>1250</v>
      </c>
      <c r="AF1592">
        <v>0</v>
      </c>
      <c r="AG1592">
        <v>0</v>
      </c>
      <c r="AH1592">
        <v>0</v>
      </c>
      <c r="AI1592">
        <v>1</v>
      </c>
      <c r="AJ1592">
        <v>1</v>
      </c>
      <c r="AK1592">
        <v>1</v>
      </c>
      <c r="AL1592">
        <v>1</v>
      </c>
      <c r="AN1592">
        <v>0</v>
      </c>
      <c r="AO1592">
        <v>1</v>
      </c>
      <c r="AP1592">
        <v>0</v>
      </c>
      <c r="AQ1592">
        <v>0</v>
      </c>
      <c r="AR1592">
        <v>0</v>
      </c>
      <c r="AS1592" t="s">
        <v>3</v>
      </c>
      <c r="AT1592">
        <v>1</v>
      </c>
      <c r="AU1592" t="s">
        <v>3</v>
      </c>
      <c r="AV1592">
        <v>0</v>
      </c>
      <c r="AW1592">
        <v>2</v>
      </c>
      <c r="AX1592">
        <v>47641309</v>
      </c>
      <c r="AY1592">
        <v>1</v>
      </c>
      <c r="AZ1592">
        <v>0</v>
      </c>
      <c r="BA1592">
        <v>1575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CX1592">
        <f>Y1592*Source!I704</f>
        <v>0.105</v>
      </c>
      <c r="CY1592">
        <f t="shared" si="318"/>
        <v>1250</v>
      </c>
      <c r="CZ1592">
        <f t="shared" si="319"/>
        <v>1250</v>
      </c>
      <c r="DA1592">
        <f t="shared" si="320"/>
        <v>1</v>
      </c>
      <c r="DB1592">
        <f t="shared" si="321"/>
        <v>1250</v>
      </c>
      <c r="DC1592">
        <f t="shared" si="322"/>
        <v>0</v>
      </c>
    </row>
    <row r="1593" spans="1:107" x14ac:dyDescent="0.2">
      <c r="A1593">
        <f>ROW(Source!A704)</f>
        <v>704</v>
      </c>
      <c r="B1593">
        <v>47636896</v>
      </c>
      <c r="C1593">
        <v>47641261</v>
      </c>
      <c r="D1593">
        <v>36867958</v>
      </c>
      <c r="E1593">
        <v>1</v>
      </c>
      <c r="F1593">
        <v>1</v>
      </c>
      <c r="G1593">
        <v>1</v>
      </c>
      <c r="H1593">
        <v>3</v>
      </c>
      <c r="I1593" t="s">
        <v>1062</v>
      </c>
      <c r="J1593" t="s">
        <v>1063</v>
      </c>
      <c r="K1593" t="s">
        <v>1064</v>
      </c>
      <c r="L1593">
        <v>1301</v>
      </c>
      <c r="N1593">
        <v>1003</v>
      </c>
      <c r="O1593" t="s">
        <v>251</v>
      </c>
      <c r="P1593" t="s">
        <v>251</v>
      </c>
      <c r="Q1593">
        <v>1</v>
      </c>
      <c r="W1593">
        <v>0</v>
      </c>
      <c r="X1593">
        <v>-1431036384</v>
      </c>
      <c r="Y1593">
        <v>138</v>
      </c>
      <c r="AA1593">
        <v>3.3</v>
      </c>
      <c r="AB1593">
        <v>0</v>
      </c>
      <c r="AC1593">
        <v>0</v>
      </c>
      <c r="AD1593">
        <v>0</v>
      </c>
      <c r="AE1593">
        <v>3.3</v>
      </c>
      <c r="AF1593">
        <v>0</v>
      </c>
      <c r="AG1593">
        <v>0</v>
      </c>
      <c r="AH1593">
        <v>0</v>
      </c>
      <c r="AI1593">
        <v>1</v>
      </c>
      <c r="AJ1593">
        <v>1</v>
      </c>
      <c r="AK1593">
        <v>1</v>
      </c>
      <c r="AL1593">
        <v>1</v>
      </c>
      <c r="AN1593">
        <v>0</v>
      </c>
      <c r="AO1593">
        <v>1</v>
      </c>
      <c r="AP1593">
        <v>0</v>
      </c>
      <c r="AQ1593">
        <v>0</v>
      </c>
      <c r="AR1593">
        <v>0</v>
      </c>
      <c r="AS1593" t="s">
        <v>3</v>
      </c>
      <c r="AT1593">
        <v>138</v>
      </c>
      <c r="AU1593" t="s">
        <v>3</v>
      </c>
      <c r="AV1593">
        <v>0</v>
      </c>
      <c r="AW1593">
        <v>2</v>
      </c>
      <c r="AX1593">
        <v>47641310</v>
      </c>
      <c r="AY1593">
        <v>1</v>
      </c>
      <c r="AZ1593">
        <v>0</v>
      </c>
      <c r="BA1593">
        <v>1576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CX1593">
        <f>Y1593*Source!I704</f>
        <v>14.49</v>
      </c>
      <c r="CY1593">
        <f t="shared" si="318"/>
        <v>3.3</v>
      </c>
      <c r="CZ1593">
        <f t="shared" si="319"/>
        <v>3.3</v>
      </c>
      <c r="DA1593">
        <f t="shared" si="320"/>
        <v>1</v>
      </c>
      <c r="DB1593">
        <f t="shared" si="321"/>
        <v>455.4</v>
      </c>
      <c r="DC1593">
        <f t="shared" si="322"/>
        <v>0</v>
      </c>
    </row>
    <row r="1594" spans="1:107" x14ac:dyDescent="0.2">
      <c r="A1594">
        <f>ROW(Source!A705)</f>
        <v>705</v>
      </c>
      <c r="B1594">
        <v>47641669</v>
      </c>
      <c r="C1594">
        <v>47641261</v>
      </c>
      <c r="D1594">
        <v>37069580</v>
      </c>
      <c r="E1594">
        <v>1</v>
      </c>
      <c r="F1594">
        <v>1</v>
      </c>
      <c r="G1594">
        <v>1</v>
      </c>
      <c r="H1594">
        <v>1</v>
      </c>
      <c r="I1594" t="s">
        <v>880</v>
      </c>
      <c r="J1594" t="s">
        <v>3</v>
      </c>
      <c r="K1594" t="s">
        <v>881</v>
      </c>
      <c r="L1594">
        <v>1191</v>
      </c>
      <c r="N1594">
        <v>1013</v>
      </c>
      <c r="O1594" t="s">
        <v>770</v>
      </c>
      <c r="P1594" t="s">
        <v>770</v>
      </c>
      <c r="Q1594">
        <v>1</v>
      </c>
      <c r="W1594">
        <v>0</v>
      </c>
      <c r="X1594">
        <v>1010519658</v>
      </c>
      <c r="Y1594">
        <v>4034.4846249999996</v>
      </c>
      <c r="AA1594">
        <v>0</v>
      </c>
      <c r="AB1594">
        <v>0</v>
      </c>
      <c r="AC1594">
        <v>0</v>
      </c>
      <c r="AD1594">
        <v>8.64</v>
      </c>
      <c r="AE1594">
        <v>0</v>
      </c>
      <c r="AF1594">
        <v>0</v>
      </c>
      <c r="AG1594">
        <v>0</v>
      </c>
      <c r="AH1594">
        <v>8.64</v>
      </c>
      <c r="AI1594">
        <v>1</v>
      </c>
      <c r="AJ1594">
        <v>1</v>
      </c>
      <c r="AK1594">
        <v>1</v>
      </c>
      <c r="AL1594">
        <v>1</v>
      </c>
      <c r="AN1594">
        <v>0</v>
      </c>
      <c r="AO1594">
        <v>1</v>
      </c>
      <c r="AP1594">
        <v>1</v>
      </c>
      <c r="AQ1594">
        <v>0</v>
      </c>
      <c r="AR1594">
        <v>0</v>
      </c>
      <c r="AS1594" t="s">
        <v>3</v>
      </c>
      <c r="AT1594">
        <v>3050.65</v>
      </c>
      <c r="AU1594" t="s">
        <v>196</v>
      </c>
      <c r="AV1594">
        <v>1</v>
      </c>
      <c r="AW1594">
        <v>2</v>
      </c>
      <c r="AX1594">
        <v>47641291</v>
      </c>
      <c r="AY1594">
        <v>1</v>
      </c>
      <c r="AZ1594">
        <v>0</v>
      </c>
      <c r="BA1594">
        <v>1577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CX1594">
        <f>Y1594*Source!I705</f>
        <v>423.62088562499991</v>
      </c>
      <c r="CY1594">
        <f>AD1594</f>
        <v>8.64</v>
      </c>
      <c r="CZ1594">
        <f>AH1594</f>
        <v>8.64</v>
      </c>
      <c r="DA1594">
        <f>AL1594</f>
        <v>1</v>
      </c>
      <c r="DB1594">
        <f>ROUND(((ROUND(AT1594*CZ1594,2)*1.15)*1.15),6)</f>
        <v>34857.952449999997</v>
      </c>
      <c r="DC1594">
        <f>ROUND(((ROUND(AT1594*AG1594,2)*1.15)*1.15),6)</f>
        <v>0</v>
      </c>
    </row>
    <row r="1595" spans="1:107" x14ac:dyDescent="0.2">
      <c r="A1595">
        <f>ROW(Source!A705)</f>
        <v>705</v>
      </c>
      <c r="B1595">
        <v>47641669</v>
      </c>
      <c r="C1595">
        <v>47641261</v>
      </c>
      <c r="D1595">
        <v>37064876</v>
      </c>
      <c r="E1595">
        <v>1</v>
      </c>
      <c r="F1595">
        <v>1</v>
      </c>
      <c r="G1595">
        <v>1</v>
      </c>
      <c r="H1595">
        <v>1</v>
      </c>
      <c r="I1595" t="s">
        <v>771</v>
      </c>
      <c r="J1595" t="s">
        <v>3</v>
      </c>
      <c r="K1595" t="s">
        <v>772</v>
      </c>
      <c r="L1595">
        <v>1191</v>
      </c>
      <c r="N1595">
        <v>1013</v>
      </c>
      <c r="O1595" t="s">
        <v>770</v>
      </c>
      <c r="P1595" t="s">
        <v>770</v>
      </c>
      <c r="Q1595">
        <v>1</v>
      </c>
      <c r="W1595">
        <v>0</v>
      </c>
      <c r="X1595">
        <v>-1417349443</v>
      </c>
      <c r="Y1595">
        <v>235.96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1</v>
      </c>
      <c r="AJ1595">
        <v>1</v>
      </c>
      <c r="AK1595">
        <v>1</v>
      </c>
      <c r="AL1595">
        <v>1</v>
      </c>
      <c r="AN1595">
        <v>0</v>
      </c>
      <c r="AO1595">
        <v>1</v>
      </c>
      <c r="AP1595">
        <v>0</v>
      </c>
      <c r="AQ1595">
        <v>0</v>
      </c>
      <c r="AR1595">
        <v>0</v>
      </c>
      <c r="AS1595" t="s">
        <v>3</v>
      </c>
      <c r="AT1595">
        <v>235.96</v>
      </c>
      <c r="AU1595" t="s">
        <v>3</v>
      </c>
      <c r="AV1595">
        <v>2</v>
      </c>
      <c r="AW1595">
        <v>2</v>
      </c>
      <c r="AX1595">
        <v>47641292</v>
      </c>
      <c r="AY1595">
        <v>1</v>
      </c>
      <c r="AZ1595">
        <v>2048</v>
      </c>
      <c r="BA1595">
        <v>1578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CX1595">
        <f>Y1595*Source!I705</f>
        <v>24.7758</v>
      </c>
      <c r="CY1595">
        <f>AD1595</f>
        <v>0</v>
      </c>
      <c r="CZ1595">
        <f>AH1595</f>
        <v>0</v>
      </c>
      <c r="DA1595">
        <f>AL1595</f>
        <v>1</v>
      </c>
      <c r="DB1595">
        <f>ROUND(ROUND(AT1595*CZ1595,2),6)</f>
        <v>0</v>
      </c>
      <c r="DC1595">
        <f>ROUND(ROUND(AT1595*AG1595,2),6)</f>
        <v>0</v>
      </c>
    </row>
    <row r="1596" spans="1:107" x14ac:dyDescent="0.2">
      <c r="A1596">
        <f>ROW(Source!A705)</f>
        <v>705</v>
      </c>
      <c r="B1596">
        <v>47641669</v>
      </c>
      <c r="C1596">
        <v>47641261</v>
      </c>
      <c r="D1596">
        <v>36882059</v>
      </c>
      <c r="E1596">
        <v>1</v>
      </c>
      <c r="F1596">
        <v>1</v>
      </c>
      <c r="G1596">
        <v>1</v>
      </c>
      <c r="H1596">
        <v>2</v>
      </c>
      <c r="I1596" t="s">
        <v>1047</v>
      </c>
      <c r="J1596" t="s">
        <v>1048</v>
      </c>
      <c r="K1596" t="s">
        <v>1049</v>
      </c>
      <c r="L1596">
        <v>1368</v>
      </c>
      <c r="N1596">
        <v>1011</v>
      </c>
      <c r="O1596" t="s">
        <v>776</v>
      </c>
      <c r="P1596" t="s">
        <v>776</v>
      </c>
      <c r="Q1596">
        <v>1</v>
      </c>
      <c r="W1596">
        <v>0</v>
      </c>
      <c r="X1596">
        <v>-1421168460</v>
      </c>
      <c r="Y1596">
        <v>336.99312500000002</v>
      </c>
      <c r="AA1596">
        <v>0</v>
      </c>
      <c r="AB1596">
        <v>90.8</v>
      </c>
      <c r="AC1596">
        <v>13.5</v>
      </c>
      <c r="AD1596">
        <v>0</v>
      </c>
      <c r="AE1596">
        <v>0</v>
      </c>
      <c r="AF1596">
        <v>90.8</v>
      </c>
      <c r="AG1596">
        <v>13.5</v>
      </c>
      <c r="AH1596">
        <v>0</v>
      </c>
      <c r="AI1596">
        <v>1</v>
      </c>
      <c r="AJ1596">
        <v>1</v>
      </c>
      <c r="AK1596">
        <v>1</v>
      </c>
      <c r="AL1596">
        <v>1</v>
      </c>
      <c r="AN1596">
        <v>0</v>
      </c>
      <c r="AO1596">
        <v>1</v>
      </c>
      <c r="AP1596">
        <v>1</v>
      </c>
      <c r="AQ1596">
        <v>0</v>
      </c>
      <c r="AR1596">
        <v>0</v>
      </c>
      <c r="AS1596" t="s">
        <v>3</v>
      </c>
      <c r="AT1596">
        <v>234.43</v>
      </c>
      <c r="AU1596" t="s">
        <v>195</v>
      </c>
      <c r="AV1596">
        <v>0</v>
      </c>
      <c r="AW1596">
        <v>2</v>
      </c>
      <c r="AX1596">
        <v>47641293</v>
      </c>
      <c r="AY1596">
        <v>1</v>
      </c>
      <c r="AZ1596">
        <v>0</v>
      </c>
      <c r="BA1596">
        <v>1579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CX1596">
        <f>Y1596*Source!I705</f>
        <v>35.384278125000002</v>
      </c>
      <c r="CY1596">
        <f>AB1596</f>
        <v>90.8</v>
      </c>
      <c r="CZ1596">
        <f>AF1596</f>
        <v>90.8</v>
      </c>
      <c r="DA1596">
        <f>AJ1596</f>
        <v>1</v>
      </c>
      <c r="DB1596">
        <f>ROUND(((ROUND(AT1596*CZ1596,2)*1.25)*1.15),6)</f>
        <v>30598.97</v>
      </c>
      <c r="DC1596">
        <f>ROUND(((ROUND(AT1596*AG1596,2)*1.25)*1.15),6)</f>
        <v>4549.4143750000003</v>
      </c>
    </row>
    <row r="1597" spans="1:107" x14ac:dyDescent="0.2">
      <c r="A1597">
        <f>ROW(Source!A705)</f>
        <v>705</v>
      </c>
      <c r="B1597">
        <v>47641669</v>
      </c>
      <c r="C1597">
        <v>47641261</v>
      </c>
      <c r="D1597">
        <v>36882383</v>
      </c>
      <c r="E1597">
        <v>1</v>
      </c>
      <c r="F1597">
        <v>1</v>
      </c>
      <c r="G1597">
        <v>1</v>
      </c>
      <c r="H1597">
        <v>2</v>
      </c>
      <c r="I1597" t="s">
        <v>944</v>
      </c>
      <c r="J1597" t="s">
        <v>945</v>
      </c>
      <c r="K1597" t="s">
        <v>946</v>
      </c>
      <c r="L1597">
        <v>1368</v>
      </c>
      <c r="N1597">
        <v>1011</v>
      </c>
      <c r="O1597" t="s">
        <v>776</v>
      </c>
      <c r="P1597" t="s">
        <v>776</v>
      </c>
      <c r="Q1597">
        <v>1</v>
      </c>
      <c r="W1597">
        <v>0</v>
      </c>
      <c r="X1597">
        <v>1225731627</v>
      </c>
      <c r="Y1597">
        <v>2.1993749999999999</v>
      </c>
      <c r="AA1597">
        <v>0</v>
      </c>
      <c r="AB1597">
        <v>89.99</v>
      </c>
      <c r="AC1597">
        <v>10.06</v>
      </c>
      <c r="AD1597">
        <v>0</v>
      </c>
      <c r="AE1597">
        <v>0</v>
      </c>
      <c r="AF1597">
        <v>89.99</v>
      </c>
      <c r="AG1597">
        <v>10.06</v>
      </c>
      <c r="AH1597">
        <v>0</v>
      </c>
      <c r="AI1597">
        <v>1</v>
      </c>
      <c r="AJ1597">
        <v>1</v>
      </c>
      <c r="AK1597">
        <v>1</v>
      </c>
      <c r="AL1597">
        <v>1</v>
      </c>
      <c r="AN1597">
        <v>0</v>
      </c>
      <c r="AO1597">
        <v>1</v>
      </c>
      <c r="AP1597">
        <v>1</v>
      </c>
      <c r="AQ1597">
        <v>0</v>
      </c>
      <c r="AR1597">
        <v>0</v>
      </c>
      <c r="AS1597" t="s">
        <v>3</v>
      </c>
      <c r="AT1597">
        <v>1.53</v>
      </c>
      <c r="AU1597" t="s">
        <v>195</v>
      </c>
      <c r="AV1597">
        <v>0</v>
      </c>
      <c r="AW1597">
        <v>2</v>
      </c>
      <c r="AX1597">
        <v>47641294</v>
      </c>
      <c r="AY1597">
        <v>1</v>
      </c>
      <c r="AZ1597">
        <v>0</v>
      </c>
      <c r="BA1597">
        <v>1580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CX1597">
        <f>Y1597*Source!I705</f>
        <v>0.23093437499999997</v>
      </c>
      <c r="CY1597">
        <f>AB1597</f>
        <v>89.99</v>
      </c>
      <c r="CZ1597">
        <f>AF1597</f>
        <v>89.99</v>
      </c>
      <c r="DA1597">
        <f>AJ1597</f>
        <v>1</v>
      </c>
      <c r="DB1597">
        <f>ROUND(((ROUND(AT1597*CZ1597,2)*1.25)*1.15),6)</f>
        <v>197.91499999999999</v>
      </c>
      <c r="DC1597">
        <f>ROUND(((ROUND(AT1597*AG1597,2)*1.25)*1.15),6)</f>
        <v>22.123125000000002</v>
      </c>
    </row>
    <row r="1598" spans="1:107" x14ac:dyDescent="0.2">
      <c r="A1598">
        <f>ROW(Source!A705)</f>
        <v>705</v>
      </c>
      <c r="B1598">
        <v>47641669</v>
      </c>
      <c r="C1598">
        <v>47641261</v>
      </c>
      <c r="D1598">
        <v>36882567</v>
      </c>
      <c r="E1598">
        <v>1</v>
      </c>
      <c r="F1598">
        <v>1</v>
      </c>
      <c r="G1598">
        <v>1</v>
      </c>
      <c r="H1598">
        <v>2</v>
      </c>
      <c r="I1598" t="s">
        <v>969</v>
      </c>
      <c r="J1598" t="s">
        <v>970</v>
      </c>
      <c r="K1598" t="s">
        <v>971</v>
      </c>
      <c r="L1598">
        <v>1368</v>
      </c>
      <c r="N1598">
        <v>1011</v>
      </c>
      <c r="O1598" t="s">
        <v>776</v>
      </c>
      <c r="P1598" t="s">
        <v>776</v>
      </c>
      <c r="Q1598">
        <v>1</v>
      </c>
      <c r="W1598">
        <v>0</v>
      </c>
      <c r="X1598">
        <v>1468674927</v>
      </c>
      <c r="Y1598">
        <v>135.55624999999998</v>
      </c>
      <c r="AA1598">
        <v>0</v>
      </c>
      <c r="AB1598">
        <v>1.9</v>
      </c>
      <c r="AC1598">
        <v>0</v>
      </c>
      <c r="AD1598">
        <v>0</v>
      </c>
      <c r="AE1598">
        <v>0</v>
      </c>
      <c r="AF1598">
        <v>1.9</v>
      </c>
      <c r="AG1598">
        <v>0</v>
      </c>
      <c r="AH1598">
        <v>0</v>
      </c>
      <c r="AI1598">
        <v>1</v>
      </c>
      <c r="AJ1598">
        <v>1</v>
      </c>
      <c r="AK1598">
        <v>1</v>
      </c>
      <c r="AL1598">
        <v>1</v>
      </c>
      <c r="AN1598">
        <v>0</v>
      </c>
      <c r="AO1598">
        <v>1</v>
      </c>
      <c r="AP1598">
        <v>1</v>
      </c>
      <c r="AQ1598">
        <v>0</v>
      </c>
      <c r="AR1598">
        <v>0</v>
      </c>
      <c r="AS1598" t="s">
        <v>3</v>
      </c>
      <c r="AT1598">
        <v>94.3</v>
      </c>
      <c r="AU1598" t="s">
        <v>195</v>
      </c>
      <c r="AV1598">
        <v>0</v>
      </c>
      <c r="AW1598">
        <v>2</v>
      </c>
      <c r="AX1598">
        <v>47641295</v>
      </c>
      <c r="AY1598">
        <v>1</v>
      </c>
      <c r="AZ1598">
        <v>0</v>
      </c>
      <c r="BA1598">
        <v>1581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CX1598">
        <f>Y1598*Source!I705</f>
        <v>14.233406249999996</v>
      </c>
      <c r="CY1598">
        <f>AB1598</f>
        <v>1.9</v>
      </c>
      <c r="CZ1598">
        <f>AF1598</f>
        <v>1.9</v>
      </c>
      <c r="DA1598">
        <f>AJ1598</f>
        <v>1</v>
      </c>
      <c r="DB1598">
        <f>ROUND(((ROUND(AT1598*CZ1598,2)*1.25)*1.15),6)</f>
        <v>257.55687499999999</v>
      </c>
      <c r="DC1598">
        <f>ROUND(((ROUND(AT1598*AG1598,2)*1.25)*1.15),6)</f>
        <v>0</v>
      </c>
    </row>
    <row r="1599" spans="1:107" x14ac:dyDescent="0.2">
      <c r="A1599">
        <f>ROW(Source!A705)</f>
        <v>705</v>
      </c>
      <c r="B1599">
        <v>47641669</v>
      </c>
      <c r="C1599">
        <v>47641261</v>
      </c>
      <c r="D1599">
        <v>36883789</v>
      </c>
      <c r="E1599">
        <v>1</v>
      </c>
      <c r="F1599">
        <v>1</v>
      </c>
      <c r="G1599">
        <v>1</v>
      </c>
      <c r="H1599">
        <v>2</v>
      </c>
      <c r="I1599" t="s">
        <v>783</v>
      </c>
      <c r="J1599" t="s">
        <v>784</v>
      </c>
      <c r="K1599" t="s">
        <v>785</v>
      </c>
      <c r="L1599">
        <v>1368</v>
      </c>
      <c r="N1599">
        <v>1011</v>
      </c>
      <c r="O1599" t="s">
        <v>776</v>
      </c>
      <c r="P1599" t="s">
        <v>776</v>
      </c>
      <c r="Q1599">
        <v>1</v>
      </c>
      <c r="W1599">
        <v>0</v>
      </c>
      <c r="X1599">
        <v>792402865</v>
      </c>
      <c r="Y1599">
        <v>8.5531249999999996</v>
      </c>
      <c r="AA1599">
        <v>0</v>
      </c>
      <c r="AB1599">
        <v>1.2</v>
      </c>
      <c r="AC1599">
        <v>0</v>
      </c>
      <c r="AD1599">
        <v>0</v>
      </c>
      <c r="AE1599">
        <v>0</v>
      </c>
      <c r="AF1599">
        <v>1.2</v>
      </c>
      <c r="AG1599">
        <v>0</v>
      </c>
      <c r="AH1599">
        <v>0</v>
      </c>
      <c r="AI1599">
        <v>1</v>
      </c>
      <c r="AJ1599">
        <v>1</v>
      </c>
      <c r="AK1599">
        <v>1</v>
      </c>
      <c r="AL1599">
        <v>1</v>
      </c>
      <c r="AN1599">
        <v>0</v>
      </c>
      <c r="AO1599">
        <v>1</v>
      </c>
      <c r="AP1599">
        <v>1</v>
      </c>
      <c r="AQ1599">
        <v>0</v>
      </c>
      <c r="AR1599">
        <v>0</v>
      </c>
      <c r="AS1599" t="s">
        <v>3</v>
      </c>
      <c r="AT1599">
        <v>5.95</v>
      </c>
      <c r="AU1599" t="s">
        <v>195</v>
      </c>
      <c r="AV1599">
        <v>0</v>
      </c>
      <c r="AW1599">
        <v>2</v>
      </c>
      <c r="AX1599">
        <v>47641296</v>
      </c>
      <c r="AY1599">
        <v>1</v>
      </c>
      <c r="AZ1599">
        <v>0</v>
      </c>
      <c r="BA1599">
        <v>1582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CX1599">
        <f>Y1599*Source!I705</f>
        <v>0.89807812499999995</v>
      </c>
      <c r="CY1599">
        <f>AB1599</f>
        <v>1.2</v>
      </c>
      <c r="CZ1599">
        <f>AF1599</f>
        <v>1.2</v>
      </c>
      <c r="DA1599">
        <f>AJ1599</f>
        <v>1</v>
      </c>
      <c r="DB1599">
        <f>ROUND(((ROUND(AT1599*CZ1599,2)*1.25)*1.15),6)</f>
        <v>10.26375</v>
      </c>
      <c r="DC1599">
        <f>ROUND(((ROUND(AT1599*AG1599,2)*1.25)*1.15),6)</f>
        <v>0</v>
      </c>
    </row>
    <row r="1600" spans="1:107" x14ac:dyDescent="0.2">
      <c r="A1600">
        <f>ROW(Source!A705)</f>
        <v>705</v>
      </c>
      <c r="B1600">
        <v>47641669</v>
      </c>
      <c r="C1600">
        <v>47641261</v>
      </c>
      <c r="D1600">
        <v>36800101</v>
      </c>
      <c r="E1600">
        <v>1</v>
      </c>
      <c r="F1600">
        <v>1</v>
      </c>
      <c r="G1600">
        <v>1</v>
      </c>
      <c r="H1600">
        <v>3</v>
      </c>
      <c r="I1600" t="s">
        <v>1050</v>
      </c>
      <c r="J1600" t="s">
        <v>1051</v>
      </c>
      <c r="K1600" t="s">
        <v>1052</v>
      </c>
      <c r="L1600">
        <v>1348</v>
      </c>
      <c r="N1600">
        <v>1009</v>
      </c>
      <c r="O1600" t="s">
        <v>19</v>
      </c>
      <c r="P1600" t="s">
        <v>19</v>
      </c>
      <c r="Q1600">
        <v>1000</v>
      </c>
      <c r="W1600">
        <v>0</v>
      </c>
      <c r="X1600">
        <v>1652104570</v>
      </c>
      <c r="Y1600">
        <v>0.03</v>
      </c>
      <c r="AA1600">
        <v>17500</v>
      </c>
      <c r="AB1600">
        <v>0</v>
      </c>
      <c r="AC1600">
        <v>0</v>
      </c>
      <c r="AD1600">
        <v>0</v>
      </c>
      <c r="AE1600">
        <v>17500</v>
      </c>
      <c r="AF1600">
        <v>0</v>
      </c>
      <c r="AG1600">
        <v>0</v>
      </c>
      <c r="AH1600">
        <v>0</v>
      </c>
      <c r="AI1600">
        <v>1</v>
      </c>
      <c r="AJ1600">
        <v>1</v>
      </c>
      <c r="AK1600">
        <v>1</v>
      </c>
      <c r="AL1600">
        <v>1</v>
      </c>
      <c r="AN1600">
        <v>0</v>
      </c>
      <c r="AO1600">
        <v>1</v>
      </c>
      <c r="AP1600">
        <v>0</v>
      </c>
      <c r="AQ1600">
        <v>0</v>
      </c>
      <c r="AR1600">
        <v>0</v>
      </c>
      <c r="AS1600" t="s">
        <v>3</v>
      </c>
      <c r="AT1600">
        <v>0.03</v>
      </c>
      <c r="AU1600" t="s">
        <v>3</v>
      </c>
      <c r="AV1600">
        <v>0</v>
      </c>
      <c r="AW1600">
        <v>2</v>
      </c>
      <c r="AX1600">
        <v>47641297</v>
      </c>
      <c r="AY1600">
        <v>1</v>
      </c>
      <c r="AZ1600">
        <v>0</v>
      </c>
      <c r="BA1600">
        <v>1583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CX1600">
        <f>Y1600*Source!I705</f>
        <v>3.1499999999999996E-3</v>
      </c>
      <c r="CY1600">
        <f t="shared" ref="CY1600:CY1612" si="323">AA1600</f>
        <v>17500</v>
      </c>
      <c r="CZ1600">
        <f t="shared" ref="CZ1600:CZ1612" si="324">AE1600</f>
        <v>17500</v>
      </c>
      <c r="DA1600">
        <f t="shared" ref="DA1600:DA1612" si="325">AI1600</f>
        <v>1</v>
      </c>
      <c r="DB1600">
        <f t="shared" ref="DB1600:DB1612" si="326">ROUND(ROUND(AT1600*CZ1600,2),6)</f>
        <v>525</v>
      </c>
      <c r="DC1600">
        <f t="shared" ref="DC1600:DC1612" si="327">ROUND(ROUND(AT1600*AG1600,2),6)</f>
        <v>0</v>
      </c>
    </row>
    <row r="1601" spans="1:107" x14ac:dyDescent="0.2">
      <c r="A1601">
        <f>ROW(Source!A705)</f>
        <v>705</v>
      </c>
      <c r="B1601">
        <v>47641669</v>
      </c>
      <c r="C1601">
        <v>47641261</v>
      </c>
      <c r="D1601">
        <v>36800166</v>
      </c>
      <c r="E1601">
        <v>1</v>
      </c>
      <c r="F1601">
        <v>1</v>
      </c>
      <c r="G1601">
        <v>1</v>
      </c>
      <c r="H1601">
        <v>3</v>
      </c>
      <c r="I1601" t="s">
        <v>792</v>
      </c>
      <c r="J1601" t="s">
        <v>793</v>
      </c>
      <c r="K1601" t="s">
        <v>794</v>
      </c>
      <c r="L1601">
        <v>1346</v>
      </c>
      <c r="N1601">
        <v>1009</v>
      </c>
      <c r="O1601" t="s">
        <v>585</v>
      </c>
      <c r="P1601" t="s">
        <v>585</v>
      </c>
      <c r="Q1601">
        <v>1</v>
      </c>
      <c r="W1601">
        <v>0</v>
      </c>
      <c r="X1601">
        <v>1721895514</v>
      </c>
      <c r="Y1601">
        <v>0.3</v>
      </c>
      <c r="AA1601">
        <v>6.09</v>
      </c>
      <c r="AB1601">
        <v>0</v>
      </c>
      <c r="AC1601">
        <v>0</v>
      </c>
      <c r="AD1601">
        <v>0</v>
      </c>
      <c r="AE1601">
        <v>6.09</v>
      </c>
      <c r="AF1601">
        <v>0</v>
      </c>
      <c r="AG1601">
        <v>0</v>
      </c>
      <c r="AH1601">
        <v>0</v>
      </c>
      <c r="AI1601">
        <v>1</v>
      </c>
      <c r="AJ1601">
        <v>1</v>
      </c>
      <c r="AK1601">
        <v>1</v>
      </c>
      <c r="AL1601">
        <v>1</v>
      </c>
      <c r="AN1601">
        <v>0</v>
      </c>
      <c r="AO1601">
        <v>1</v>
      </c>
      <c r="AP1601">
        <v>0</v>
      </c>
      <c r="AQ1601">
        <v>0</v>
      </c>
      <c r="AR1601">
        <v>0</v>
      </c>
      <c r="AS1601" t="s">
        <v>3</v>
      </c>
      <c r="AT1601">
        <v>0.3</v>
      </c>
      <c r="AU1601" t="s">
        <v>3</v>
      </c>
      <c r="AV1601">
        <v>0</v>
      </c>
      <c r="AW1601">
        <v>2</v>
      </c>
      <c r="AX1601">
        <v>47641298</v>
      </c>
      <c r="AY1601">
        <v>1</v>
      </c>
      <c r="AZ1601">
        <v>0</v>
      </c>
      <c r="BA1601">
        <v>1584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CX1601">
        <f>Y1601*Source!I705</f>
        <v>3.15E-2</v>
      </c>
      <c r="CY1601">
        <f t="shared" si="323"/>
        <v>6.09</v>
      </c>
      <c r="CZ1601">
        <f t="shared" si="324"/>
        <v>6.09</v>
      </c>
      <c r="DA1601">
        <f t="shared" si="325"/>
        <v>1</v>
      </c>
      <c r="DB1601">
        <f t="shared" si="326"/>
        <v>1.83</v>
      </c>
      <c r="DC1601">
        <f t="shared" si="327"/>
        <v>0</v>
      </c>
    </row>
    <row r="1602" spans="1:107" x14ac:dyDescent="0.2">
      <c r="A1602">
        <f>ROW(Source!A705)</f>
        <v>705</v>
      </c>
      <c r="B1602">
        <v>47641669</v>
      </c>
      <c r="C1602">
        <v>47641261</v>
      </c>
      <c r="D1602">
        <v>36801792</v>
      </c>
      <c r="E1602">
        <v>1</v>
      </c>
      <c r="F1602">
        <v>1</v>
      </c>
      <c r="G1602">
        <v>1</v>
      </c>
      <c r="H1602">
        <v>3</v>
      </c>
      <c r="I1602" t="s">
        <v>981</v>
      </c>
      <c r="J1602" t="s">
        <v>982</v>
      </c>
      <c r="K1602" t="s">
        <v>983</v>
      </c>
      <c r="L1602">
        <v>1339</v>
      </c>
      <c r="N1602">
        <v>1007</v>
      </c>
      <c r="O1602" t="s">
        <v>50</v>
      </c>
      <c r="P1602" t="s">
        <v>50</v>
      </c>
      <c r="Q1602">
        <v>1</v>
      </c>
      <c r="W1602">
        <v>0</v>
      </c>
      <c r="X1602">
        <v>-1660354250</v>
      </c>
      <c r="Y1602">
        <v>0.44</v>
      </c>
      <c r="AA1602">
        <v>2.44</v>
      </c>
      <c r="AB1602">
        <v>0</v>
      </c>
      <c r="AC1602">
        <v>0</v>
      </c>
      <c r="AD1602">
        <v>0</v>
      </c>
      <c r="AE1602">
        <v>2.44</v>
      </c>
      <c r="AF1602">
        <v>0</v>
      </c>
      <c r="AG1602">
        <v>0</v>
      </c>
      <c r="AH1602">
        <v>0</v>
      </c>
      <c r="AI1602">
        <v>1</v>
      </c>
      <c r="AJ1602">
        <v>1</v>
      </c>
      <c r="AK1602">
        <v>1</v>
      </c>
      <c r="AL1602">
        <v>1</v>
      </c>
      <c r="AN1602">
        <v>0</v>
      </c>
      <c r="AO1602">
        <v>1</v>
      </c>
      <c r="AP1602">
        <v>0</v>
      </c>
      <c r="AQ1602">
        <v>0</v>
      </c>
      <c r="AR1602">
        <v>0</v>
      </c>
      <c r="AS1602" t="s">
        <v>3</v>
      </c>
      <c r="AT1602">
        <v>0.44</v>
      </c>
      <c r="AU1602" t="s">
        <v>3</v>
      </c>
      <c r="AV1602">
        <v>0</v>
      </c>
      <c r="AW1602">
        <v>2</v>
      </c>
      <c r="AX1602">
        <v>47641299</v>
      </c>
      <c r="AY1602">
        <v>1</v>
      </c>
      <c r="AZ1602">
        <v>0</v>
      </c>
      <c r="BA1602">
        <v>1585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CX1602">
        <f>Y1602*Source!I705</f>
        <v>4.6199999999999998E-2</v>
      </c>
      <c r="CY1602">
        <f t="shared" si="323"/>
        <v>2.44</v>
      </c>
      <c r="CZ1602">
        <f t="shared" si="324"/>
        <v>2.44</v>
      </c>
      <c r="DA1602">
        <f t="shared" si="325"/>
        <v>1</v>
      </c>
      <c r="DB1602">
        <f t="shared" si="326"/>
        <v>1.07</v>
      </c>
      <c r="DC1602">
        <f t="shared" si="327"/>
        <v>0</v>
      </c>
    </row>
    <row r="1603" spans="1:107" x14ac:dyDescent="0.2">
      <c r="A1603">
        <f>ROW(Source!A705)</f>
        <v>705</v>
      </c>
      <c r="B1603">
        <v>47641669</v>
      </c>
      <c r="C1603">
        <v>47641261</v>
      </c>
      <c r="D1603">
        <v>36802510</v>
      </c>
      <c r="E1603">
        <v>1</v>
      </c>
      <c r="F1603">
        <v>1</v>
      </c>
      <c r="G1603">
        <v>1</v>
      </c>
      <c r="H1603">
        <v>3</v>
      </c>
      <c r="I1603" t="s">
        <v>583</v>
      </c>
      <c r="J1603" t="s">
        <v>586</v>
      </c>
      <c r="K1603" t="s">
        <v>584</v>
      </c>
      <c r="L1603">
        <v>1346</v>
      </c>
      <c r="N1603">
        <v>1009</v>
      </c>
      <c r="O1603" t="s">
        <v>585</v>
      </c>
      <c r="P1603" t="s">
        <v>585</v>
      </c>
      <c r="Q1603">
        <v>1</v>
      </c>
      <c r="W1603">
        <v>0</v>
      </c>
      <c r="X1603">
        <v>-82985401</v>
      </c>
      <c r="Y1603">
        <v>300</v>
      </c>
      <c r="AA1603">
        <v>4.3899999999999997</v>
      </c>
      <c r="AB1603">
        <v>0</v>
      </c>
      <c r="AC1603">
        <v>0</v>
      </c>
      <c r="AD1603">
        <v>0</v>
      </c>
      <c r="AE1603">
        <v>4.3899999999999997</v>
      </c>
      <c r="AF1603">
        <v>0</v>
      </c>
      <c r="AG1603">
        <v>0</v>
      </c>
      <c r="AH1603">
        <v>0</v>
      </c>
      <c r="AI1603">
        <v>1</v>
      </c>
      <c r="AJ1603">
        <v>1</v>
      </c>
      <c r="AK1603">
        <v>1</v>
      </c>
      <c r="AL1603">
        <v>1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 t="s">
        <v>3</v>
      </c>
      <c r="AT1603">
        <v>300</v>
      </c>
      <c r="AU1603" t="s">
        <v>3</v>
      </c>
      <c r="AV1603">
        <v>0</v>
      </c>
      <c r="AW1603">
        <v>1</v>
      </c>
      <c r="AX1603">
        <v>-1</v>
      </c>
      <c r="AY1603">
        <v>0</v>
      </c>
      <c r="AZ1603">
        <v>0</v>
      </c>
      <c r="BA1603" t="s">
        <v>3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CX1603">
        <f>Y1603*Source!I705</f>
        <v>31.5</v>
      </c>
      <c r="CY1603">
        <f t="shared" si="323"/>
        <v>4.3899999999999997</v>
      </c>
      <c r="CZ1603">
        <f t="shared" si="324"/>
        <v>4.3899999999999997</v>
      </c>
      <c r="DA1603">
        <f t="shared" si="325"/>
        <v>1</v>
      </c>
      <c r="DB1603">
        <f t="shared" si="326"/>
        <v>1317</v>
      </c>
      <c r="DC1603">
        <f t="shared" si="327"/>
        <v>0</v>
      </c>
    </row>
    <row r="1604" spans="1:107" x14ac:dyDescent="0.2">
      <c r="A1604">
        <f>ROW(Source!A705)</f>
        <v>705</v>
      </c>
      <c r="B1604">
        <v>47641669</v>
      </c>
      <c r="C1604">
        <v>47641261</v>
      </c>
      <c r="D1604">
        <v>36803256</v>
      </c>
      <c r="E1604">
        <v>1</v>
      </c>
      <c r="F1604">
        <v>1</v>
      </c>
      <c r="G1604">
        <v>1</v>
      </c>
      <c r="H1604">
        <v>3</v>
      </c>
      <c r="I1604" t="s">
        <v>990</v>
      </c>
      <c r="J1604" t="s">
        <v>991</v>
      </c>
      <c r="K1604" t="s">
        <v>992</v>
      </c>
      <c r="L1604">
        <v>1348</v>
      </c>
      <c r="N1604">
        <v>1009</v>
      </c>
      <c r="O1604" t="s">
        <v>19</v>
      </c>
      <c r="P1604" t="s">
        <v>19</v>
      </c>
      <c r="Q1604">
        <v>1000</v>
      </c>
      <c r="W1604">
        <v>0</v>
      </c>
      <c r="X1604">
        <v>-714836380</v>
      </c>
      <c r="Y1604">
        <v>2.75E-2</v>
      </c>
      <c r="AA1604">
        <v>10315.01</v>
      </c>
      <c r="AB1604">
        <v>0</v>
      </c>
      <c r="AC1604">
        <v>0</v>
      </c>
      <c r="AD1604">
        <v>0</v>
      </c>
      <c r="AE1604">
        <v>10315.01</v>
      </c>
      <c r="AF1604">
        <v>0</v>
      </c>
      <c r="AG1604">
        <v>0</v>
      </c>
      <c r="AH1604">
        <v>0</v>
      </c>
      <c r="AI1604">
        <v>1</v>
      </c>
      <c r="AJ1604">
        <v>1</v>
      </c>
      <c r="AK1604">
        <v>1</v>
      </c>
      <c r="AL1604">
        <v>1</v>
      </c>
      <c r="AN1604">
        <v>0</v>
      </c>
      <c r="AO1604">
        <v>1</v>
      </c>
      <c r="AP1604">
        <v>0</v>
      </c>
      <c r="AQ1604">
        <v>0</v>
      </c>
      <c r="AR1604">
        <v>0</v>
      </c>
      <c r="AS1604" t="s">
        <v>3</v>
      </c>
      <c r="AT1604">
        <v>2.75E-2</v>
      </c>
      <c r="AU1604" t="s">
        <v>3</v>
      </c>
      <c r="AV1604">
        <v>0</v>
      </c>
      <c r="AW1604">
        <v>2</v>
      </c>
      <c r="AX1604">
        <v>47641301</v>
      </c>
      <c r="AY1604">
        <v>1</v>
      </c>
      <c r="AZ1604">
        <v>0</v>
      </c>
      <c r="BA1604">
        <v>1587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CX1604">
        <f>Y1604*Source!I705</f>
        <v>2.8874999999999999E-3</v>
      </c>
      <c r="CY1604">
        <f t="shared" si="323"/>
        <v>10315.01</v>
      </c>
      <c r="CZ1604">
        <f t="shared" si="324"/>
        <v>10315.01</v>
      </c>
      <c r="DA1604">
        <f t="shared" si="325"/>
        <v>1</v>
      </c>
      <c r="DB1604">
        <f t="shared" si="326"/>
        <v>283.66000000000003</v>
      </c>
      <c r="DC1604">
        <f t="shared" si="327"/>
        <v>0</v>
      </c>
    </row>
    <row r="1605" spans="1:107" x14ac:dyDescent="0.2">
      <c r="A1605">
        <f>ROW(Source!A705)</f>
        <v>705</v>
      </c>
      <c r="B1605">
        <v>47641669</v>
      </c>
      <c r="C1605">
        <v>47641261</v>
      </c>
      <c r="D1605">
        <v>36804308</v>
      </c>
      <c r="E1605">
        <v>1</v>
      </c>
      <c r="F1605">
        <v>1</v>
      </c>
      <c r="G1605">
        <v>1</v>
      </c>
      <c r="H1605">
        <v>3</v>
      </c>
      <c r="I1605" t="s">
        <v>1053</v>
      </c>
      <c r="J1605" t="s">
        <v>1054</v>
      </c>
      <c r="K1605" t="s">
        <v>1055</v>
      </c>
      <c r="L1605">
        <v>1327</v>
      </c>
      <c r="N1605">
        <v>1005</v>
      </c>
      <c r="O1605" t="s">
        <v>399</v>
      </c>
      <c r="P1605" t="s">
        <v>399</v>
      </c>
      <c r="Q1605">
        <v>1</v>
      </c>
      <c r="W1605">
        <v>0</v>
      </c>
      <c r="X1605">
        <v>-1429982954</v>
      </c>
      <c r="Y1605">
        <v>500</v>
      </c>
      <c r="AA1605">
        <v>132.21</v>
      </c>
      <c r="AB1605">
        <v>0</v>
      </c>
      <c r="AC1605">
        <v>0</v>
      </c>
      <c r="AD1605">
        <v>0</v>
      </c>
      <c r="AE1605">
        <v>132.21</v>
      </c>
      <c r="AF1605">
        <v>0</v>
      </c>
      <c r="AG1605">
        <v>0</v>
      </c>
      <c r="AH1605">
        <v>0</v>
      </c>
      <c r="AI1605">
        <v>1</v>
      </c>
      <c r="AJ1605">
        <v>1</v>
      </c>
      <c r="AK1605">
        <v>1</v>
      </c>
      <c r="AL1605">
        <v>1</v>
      </c>
      <c r="AN1605">
        <v>0</v>
      </c>
      <c r="AO1605">
        <v>1</v>
      </c>
      <c r="AP1605">
        <v>0</v>
      </c>
      <c r="AQ1605">
        <v>0</v>
      </c>
      <c r="AR1605">
        <v>0</v>
      </c>
      <c r="AS1605" t="s">
        <v>3</v>
      </c>
      <c r="AT1605">
        <v>500</v>
      </c>
      <c r="AU1605" t="s">
        <v>3</v>
      </c>
      <c r="AV1605">
        <v>0</v>
      </c>
      <c r="AW1605">
        <v>2</v>
      </c>
      <c r="AX1605">
        <v>47641302</v>
      </c>
      <c r="AY1605">
        <v>1</v>
      </c>
      <c r="AZ1605">
        <v>0</v>
      </c>
      <c r="BA1605">
        <v>1588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CX1605">
        <f>Y1605*Source!I705</f>
        <v>52.5</v>
      </c>
      <c r="CY1605">
        <f t="shared" si="323"/>
        <v>132.21</v>
      </c>
      <c r="CZ1605">
        <f t="shared" si="324"/>
        <v>132.21</v>
      </c>
      <c r="DA1605">
        <f t="shared" si="325"/>
        <v>1</v>
      </c>
      <c r="DB1605">
        <f t="shared" si="326"/>
        <v>66105</v>
      </c>
      <c r="DC1605">
        <f t="shared" si="327"/>
        <v>0</v>
      </c>
    </row>
    <row r="1606" spans="1:107" x14ac:dyDescent="0.2">
      <c r="A1606">
        <f>ROW(Source!A705)</f>
        <v>705</v>
      </c>
      <c r="B1606">
        <v>47641669</v>
      </c>
      <c r="C1606">
        <v>47641261</v>
      </c>
      <c r="D1606">
        <v>36804999</v>
      </c>
      <c r="E1606">
        <v>1</v>
      </c>
      <c r="F1606">
        <v>1</v>
      </c>
      <c r="G1606">
        <v>1</v>
      </c>
      <c r="H1606">
        <v>3</v>
      </c>
      <c r="I1606" t="s">
        <v>588</v>
      </c>
      <c r="J1606" t="s">
        <v>590</v>
      </c>
      <c r="K1606" t="s">
        <v>589</v>
      </c>
      <c r="L1606">
        <v>1327</v>
      </c>
      <c r="N1606">
        <v>1005</v>
      </c>
      <c r="O1606" t="s">
        <v>399</v>
      </c>
      <c r="P1606" t="s">
        <v>399</v>
      </c>
      <c r="Q1606">
        <v>1</v>
      </c>
      <c r="W1606">
        <v>0</v>
      </c>
      <c r="X1606">
        <v>-1558492615</v>
      </c>
      <c r="Y1606">
        <v>260</v>
      </c>
      <c r="AA1606">
        <v>2.2999999999999998</v>
      </c>
      <c r="AB1606">
        <v>0</v>
      </c>
      <c r="AC1606">
        <v>0</v>
      </c>
      <c r="AD1606">
        <v>0</v>
      </c>
      <c r="AE1606">
        <v>2.2999999999999998</v>
      </c>
      <c r="AF1606">
        <v>0</v>
      </c>
      <c r="AG1606">
        <v>0</v>
      </c>
      <c r="AH1606">
        <v>0</v>
      </c>
      <c r="AI1606">
        <v>1</v>
      </c>
      <c r="AJ1606">
        <v>1</v>
      </c>
      <c r="AK1606">
        <v>1</v>
      </c>
      <c r="AL1606">
        <v>1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 t="s">
        <v>3</v>
      </c>
      <c r="AT1606">
        <v>260</v>
      </c>
      <c r="AU1606" t="s">
        <v>3</v>
      </c>
      <c r="AV1606">
        <v>0</v>
      </c>
      <c r="AW1606">
        <v>1</v>
      </c>
      <c r="AX1606">
        <v>-1</v>
      </c>
      <c r="AY1606">
        <v>0</v>
      </c>
      <c r="AZ1606">
        <v>0</v>
      </c>
      <c r="BA1606" t="s">
        <v>3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CX1606">
        <f>Y1606*Source!I705</f>
        <v>27.3</v>
      </c>
      <c r="CY1606">
        <f t="shared" si="323"/>
        <v>2.2999999999999998</v>
      </c>
      <c r="CZ1606">
        <f t="shared" si="324"/>
        <v>2.2999999999999998</v>
      </c>
      <c r="DA1606">
        <f t="shared" si="325"/>
        <v>1</v>
      </c>
      <c r="DB1606">
        <f t="shared" si="326"/>
        <v>598</v>
      </c>
      <c r="DC1606">
        <f t="shared" si="327"/>
        <v>0</v>
      </c>
    </row>
    <row r="1607" spans="1:107" x14ac:dyDescent="0.2">
      <c r="A1607">
        <f>ROW(Source!A705)</f>
        <v>705</v>
      </c>
      <c r="B1607">
        <v>47641669</v>
      </c>
      <c r="C1607">
        <v>47641261</v>
      </c>
      <c r="D1607">
        <v>36807114</v>
      </c>
      <c r="E1607">
        <v>1</v>
      </c>
      <c r="F1607">
        <v>1</v>
      </c>
      <c r="G1607">
        <v>1</v>
      </c>
      <c r="H1607">
        <v>3</v>
      </c>
      <c r="I1607" t="s">
        <v>592</v>
      </c>
      <c r="J1607" t="s">
        <v>594</v>
      </c>
      <c r="K1607" t="s">
        <v>593</v>
      </c>
      <c r="L1607">
        <v>1339</v>
      </c>
      <c r="N1607">
        <v>1007</v>
      </c>
      <c r="O1607" t="s">
        <v>50</v>
      </c>
      <c r="P1607" t="s">
        <v>50</v>
      </c>
      <c r="Q1607">
        <v>1</v>
      </c>
      <c r="W1607">
        <v>0</v>
      </c>
      <c r="X1607">
        <v>233107846</v>
      </c>
      <c r="Y1607">
        <v>101.5</v>
      </c>
      <c r="AA1607">
        <v>695.01</v>
      </c>
      <c r="AB1607">
        <v>0</v>
      </c>
      <c r="AC1607">
        <v>0</v>
      </c>
      <c r="AD1607">
        <v>0</v>
      </c>
      <c r="AE1607">
        <v>695.01</v>
      </c>
      <c r="AF1607">
        <v>0</v>
      </c>
      <c r="AG1607">
        <v>0</v>
      </c>
      <c r="AH1607">
        <v>0</v>
      </c>
      <c r="AI1607">
        <v>1</v>
      </c>
      <c r="AJ1607">
        <v>1</v>
      </c>
      <c r="AK1607">
        <v>1</v>
      </c>
      <c r="AL1607">
        <v>1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 t="s">
        <v>3</v>
      </c>
      <c r="AT1607">
        <v>101.5</v>
      </c>
      <c r="AU1607" t="s">
        <v>3</v>
      </c>
      <c r="AV1607">
        <v>0</v>
      </c>
      <c r="AW1607">
        <v>1</v>
      </c>
      <c r="AX1607">
        <v>-1</v>
      </c>
      <c r="AY1607">
        <v>0</v>
      </c>
      <c r="AZ1607">
        <v>0</v>
      </c>
      <c r="BA1607" t="s">
        <v>3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CX1607">
        <f>Y1607*Source!I705</f>
        <v>10.657499999999999</v>
      </c>
      <c r="CY1607">
        <f t="shared" si="323"/>
        <v>695.01</v>
      </c>
      <c r="CZ1607">
        <f t="shared" si="324"/>
        <v>695.01</v>
      </c>
      <c r="DA1607">
        <f t="shared" si="325"/>
        <v>1</v>
      </c>
      <c r="DB1607">
        <f t="shared" si="326"/>
        <v>70543.520000000004</v>
      </c>
      <c r="DC1607">
        <f t="shared" si="327"/>
        <v>0</v>
      </c>
    </row>
    <row r="1608" spans="1:107" x14ac:dyDescent="0.2">
      <c r="A1608">
        <f>ROW(Source!A705)</f>
        <v>705</v>
      </c>
      <c r="B1608">
        <v>47641669</v>
      </c>
      <c r="C1608">
        <v>47641261</v>
      </c>
      <c r="D1608">
        <v>36825646</v>
      </c>
      <c r="E1608">
        <v>1</v>
      </c>
      <c r="F1608">
        <v>1</v>
      </c>
      <c r="G1608">
        <v>1</v>
      </c>
      <c r="H1608">
        <v>3</v>
      </c>
      <c r="I1608" t="s">
        <v>811</v>
      </c>
      <c r="J1608" t="s">
        <v>812</v>
      </c>
      <c r="K1608" t="s">
        <v>813</v>
      </c>
      <c r="L1608">
        <v>1348</v>
      </c>
      <c r="N1608">
        <v>1009</v>
      </c>
      <c r="O1608" t="s">
        <v>19</v>
      </c>
      <c r="P1608" t="s">
        <v>19</v>
      </c>
      <c r="Q1608">
        <v>1000</v>
      </c>
      <c r="W1608">
        <v>0</v>
      </c>
      <c r="X1608">
        <v>-1396314973</v>
      </c>
      <c r="Y1608">
        <v>0.02</v>
      </c>
      <c r="AA1608">
        <v>4455.2</v>
      </c>
      <c r="AB1608">
        <v>0</v>
      </c>
      <c r="AC1608">
        <v>0</v>
      </c>
      <c r="AD1608">
        <v>0</v>
      </c>
      <c r="AE1608">
        <v>4455.2</v>
      </c>
      <c r="AF1608">
        <v>0</v>
      </c>
      <c r="AG1608">
        <v>0</v>
      </c>
      <c r="AH1608">
        <v>0</v>
      </c>
      <c r="AI1608">
        <v>1</v>
      </c>
      <c r="AJ1608">
        <v>1</v>
      </c>
      <c r="AK1608">
        <v>1</v>
      </c>
      <c r="AL1608">
        <v>1</v>
      </c>
      <c r="AN1608">
        <v>0</v>
      </c>
      <c r="AO1608">
        <v>1</v>
      </c>
      <c r="AP1608">
        <v>0</v>
      </c>
      <c r="AQ1608">
        <v>0</v>
      </c>
      <c r="AR1608">
        <v>0</v>
      </c>
      <c r="AS1608" t="s">
        <v>3</v>
      </c>
      <c r="AT1608">
        <v>0.02</v>
      </c>
      <c r="AU1608" t="s">
        <v>3</v>
      </c>
      <c r="AV1608">
        <v>0</v>
      </c>
      <c r="AW1608">
        <v>2</v>
      </c>
      <c r="AX1608">
        <v>47641305</v>
      </c>
      <c r="AY1608">
        <v>1</v>
      </c>
      <c r="AZ1608">
        <v>0</v>
      </c>
      <c r="BA1608">
        <v>1591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CX1608">
        <f>Y1608*Source!I705</f>
        <v>2.0999999999999999E-3</v>
      </c>
      <c r="CY1608">
        <f t="shared" si="323"/>
        <v>4455.2</v>
      </c>
      <c r="CZ1608">
        <f t="shared" si="324"/>
        <v>4455.2</v>
      </c>
      <c r="DA1608">
        <f t="shared" si="325"/>
        <v>1</v>
      </c>
      <c r="DB1608">
        <f t="shared" si="326"/>
        <v>89.1</v>
      </c>
      <c r="DC1608">
        <f t="shared" si="327"/>
        <v>0</v>
      </c>
    </row>
    <row r="1609" spans="1:107" x14ac:dyDescent="0.2">
      <c r="A1609">
        <f>ROW(Source!A705)</f>
        <v>705</v>
      </c>
      <c r="B1609">
        <v>47641669</v>
      </c>
      <c r="C1609">
        <v>47641261</v>
      </c>
      <c r="D1609">
        <v>36826582</v>
      </c>
      <c r="E1609">
        <v>1</v>
      </c>
      <c r="F1609">
        <v>1</v>
      </c>
      <c r="G1609">
        <v>1</v>
      </c>
      <c r="H1609">
        <v>3</v>
      </c>
      <c r="I1609" t="s">
        <v>1056</v>
      </c>
      <c r="J1609" t="s">
        <v>1057</v>
      </c>
      <c r="K1609" t="s">
        <v>1058</v>
      </c>
      <c r="L1609">
        <v>1348</v>
      </c>
      <c r="N1609">
        <v>1009</v>
      </c>
      <c r="O1609" t="s">
        <v>19</v>
      </c>
      <c r="P1609" t="s">
        <v>19</v>
      </c>
      <c r="Q1609">
        <v>1000</v>
      </c>
      <c r="W1609">
        <v>0</v>
      </c>
      <c r="X1609">
        <v>-135404435</v>
      </c>
      <c r="Y1609">
        <v>1.32E-2</v>
      </c>
      <c r="AA1609">
        <v>8830</v>
      </c>
      <c r="AB1609">
        <v>0</v>
      </c>
      <c r="AC1609">
        <v>0</v>
      </c>
      <c r="AD1609">
        <v>0</v>
      </c>
      <c r="AE1609">
        <v>8830</v>
      </c>
      <c r="AF1609">
        <v>0</v>
      </c>
      <c r="AG1609">
        <v>0</v>
      </c>
      <c r="AH1609">
        <v>0</v>
      </c>
      <c r="AI1609">
        <v>1</v>
      </c>
      <c r="AJ1609">
        <v>1</v>
      </c>
      <c r="AK1609">
        <v>1</v>
      </c>
      <c r="AL1609">
        <v>1</v>
      </c>
      <c r="AN1609">
        <v>0</v>
      </c>
      <c r="AO1609">
        <v>1</v>
      </c>
      <c r="AP1609">
        <v>0</v>
      </c>
      <c r="AQ1609">
        <v>0</v>
      </c>
      <c r="AR1609">
        <v>0</v>
      </c>
      <c r="AS1609" t="s">
        <v>3</v>
      </c>
      <c r="AT1609">
        <v>1.32E-2</v>
      </c>
      <c r="AU1609" t="s">
        <v>3</v>
      </c>
      <c r="AV1609">
        <v>0</v>
      </c>
      <c r="AW1609">
        <v>2</v>
      </c>
      <c r="AX1609">
        <v>47641306</v>
      </c>
      <c r="AY1609">
        <v>1</v>
      </c>
      <c r="AZ1609">
        <v>0</v>
      </c>
      <c r="BA1609">
        <v>1592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CX1609">
        <f>Y1609*Source!I705</f>
        <v>1.3859999999999999E-3</v>
      </c>
      <c r="CY1609">
        <f t="shared" si="323"/>
        <v>8830</v>
      </c>
      <c r="CZ1609">
        <f t="shared" si="324"/>
        <v>8830</v>
      </c>
      <c r="DA1609">
        <f t="shared" si="325"/>
        <v>1</v>
      </c>
      <c r="DB1609">
        <f t="shared" si="326"/>
        <v>116.56</v>
      </c>
      <c r="DC1609">
        <f t="shared" si="327"/>
        <v>0</v>
      </c>
    </row>
    <row r="1610" spans="1:107" x14ac:dyDescent="0.2">
      <c r="A1610">
        <f>ROW(Source!A705)</f>
        <v>705</v>
      </c>
      <c r="B1610">
        <v>47641669</v>
      </c>
      <c r="C1610">
        <v>47641261</v>
      </c>
      <c r="D1610">
        <v>36826671</v>
      </c>
      <c r="E1610">
        <v>1</v>
      </c>
      <c r="F1610">
        <v>1</v>
      </c>
      <c r="G1610">
        <v>1</v>
      </c>
      <c r="H1610">
        <v>3</v>
      </c>
      <c r="I1610" t="s">
        <v>369</v>
      </c>
      <c r="J1610" t="s">
        <v>371</v>
      </c>
      <c r="K1610" t="s">
        <v>370</v>
      </c>
      <c r="L1610">
        <v>1348</v>
      </c>
      <c r="N1610">
        <v>1009</v>
      </c>
      <c r="O1610" t="s">
        <v>19</v>
      </c>
      <c r="P1610" t="s">
        <v>19</v>
      </c>
      <c r="Q1610">
        <v>1000</v>
      </c>
      <c r="W1610">
        <v>0</v>
      </c>
      <c r="X1610">
        <v>-1996811505</v>
      </c>
      <c r="Y1610">
        <v>8.4095239999999993</v>
      </c>
      <c r="AA1610">
        <v>5650</v>
      </c>
      <c r="AB1610">
        <v>0</v>
      </c>
      <c r="AC1610">
        <v>0</v>
      </c>
      <c r="AD1610">
        <v>0</v>
      </c>
      <c r="AE1610">
        <v>5650</v>
      </c>
      <c r="AF1610">
        <v>0</v>
      </c>
      <c r="AG1610">
        <v>0</v>
      </c>
      <c r="AH1610">
        <v>0</v>
      </c>
      <c r="AI1610">
        <v>1</v>
      </c>
      <c r="AJ1610">
        <v>1</v>
      </c>
      <c r="AK1610">
        <v>1</v>
      </c>
      <c r="AL1610">
        <v>1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 t="s">
        <v>3</v>
      </c>
      <c r="AT1610">
        <v>8.4095239999999993</v>
      </c>
      <c r="AU1610" t="s">
        <v>3</v>
      </c>
      <c r="AV1610">
        <v>0</v>
      </c>
      <c r="AW1610">
        <v>1</v>
      </c>
      <c r="AX1610">
        <v>-1</v>
      </c>
      <c r="AY1610">
        <v>0</v>
      </c>
      <c r="AZ1610">
        <v>0</v>
      </c>
      <c r="BA1610" t="s">
        <v>3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CX1610">
        <f>Y1610*Source!I705</f>
        <v>0.88300001999999989</v>
      </c>
      <c r="CY1610">
        <f t="shared" si="323"/>
        <v>5650</v>
      </c>
      <c r="CZ1610">
        <f t="shared" si="324"/>
        <v>5650</v>
      </c>
      <c r="DA1610">
        <f t="shared" si="325"/>
        <v>1</v>
      </c>
      <c r="DB1610">
        <f t="shared" si="326"/>
        <v>47513.81</v>
      </c>
      <c r="DC1610">
        <f t="shared" si="327"/>
        <v>0</v>
      </c>
    </row>
    <row r="1611" spans="1:107" x14ac:dyDescent="0.2">
      <c r="A1611">
        <f>ROW(Source!A705)</f>
        <v>705</v>
      </c>
      <c r="B1611">
        <v>47641669</v>
      </c>
      <c r="C1611">
        <v>47641261</v>
      </c>
      <c r="D1611">
        <v>36830311</v>
      </c>
      <c r="E1611">
        <v>1</v>
      </c>
      <c r="F1611">
        <v>1</v>
      </c>
      <c r="G1611">
        <v>1</v>
      </c>
      <c r="H1611">
        <v>3</v>
      </c>
      <c r="I1611" t="s">
        <v>1059</v>
      </c>
      <c r="J1611" t="s">
        <v>1060</v>
      </c>
      <c r="K1611" t="s">
        <v>1061</v>
      </c>
      <c r="L1611">
        <v>1339</v>
      </c>
      <c r="N1611">
        <v>1007</v>
      </c>
      <c r="O1611" t="s">
        <v>50</v>
      </c>
      <c r="P1611" t="s">
        <v>50</v>
      </c>
      <c r="Q1611">
        <v>1</v>
      </c>
      <c r="W1611">
        <v>0</v>
      </c>
      <c r="X1611">
        <v>-306003920</v>
      </c>
      <c r="Y1611">
        <v>1</v>
      </c>
      <c r="AA1611">
        <v>1250</v>
      </c>
      <c r="AB1611">
        <v>0</v>
      </c>
      <c r="AC1611">
        <v>0</v>
      </c>
      <c r="AD1611">
        <v>0</v>
      </c>
      <c r="AE1611">
        <v>1250</v>
      </c>
      <c r="AF1611">
        <v>0</v>
      </c>
      <c r="AG1611">
        <v>0</v>
      </c>
      <c r="AH1611">
        <v>0</v>
      </c>
      <c r="AI1611">
        <v>1</v>
      </c>
      <c r="AJ1611">
        <v>1</v>
      </c>
      <c r="AK1611">
        <v>1</v>
      </c>
      <c r="AL1611">
        <v>1</v>
      </c>
      <c r="AN1611">
        <v>0</v>
      </c>
      <c r="AO1611">
        <v>1</v>
      </c>
      <c r="AP1611">
        <v>0</v>
      </c>
      <c r="AQ1611">
        <v>0</v>
      </c>
      <c r="AR1611">
        <v>0</v>
      </c>
      <c r="AS1611" t="s">
        <v>3</v>
      </c>
      <c r="AT1611">
        <v>1</v>
      </c>
      <c r="AU1611" t="s">
        <v>3</v>
      </c>
      <c r="AV1611">
        <v>0</v>
      </c>
      <c r="AW1611">
        <v>2</v>
      </c>
      <c r="AX1611">
        <v>47641309</v>
      </c>
      <c r="AY1611">
        <v>1</v>
      </c>
      <c r="AZ1611">
        <v>0</v>
      </c>
      <c r="BA1611">
        <v>1595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CX1611">
        <f>Y1611*Source!I705</f>
        <v>0.105</v>
      </c>
      <c r="CY1611">
        <f t="shared" si="323"/>
        <v>1250</v>
      </c>
      <c r="CZ1611">
        <f t="shared" si="324"/>
        <v>1250</v>
      </c>
      <c r="DA1611">
        <f t="shared" si="325"/>
        <v>1</v>
      </c>
      <c r="DB1611">
        <f t="shared" si="326"/>
        <v>1250</v>
      </c>
      <c r="DC1611">
        <f t="shared" si="327"/>
        <v>0</v>
      </c>
    </row>
    <row r="1612" spans="1:107" x14ac:dyDescent="0.2">
      <c r="A1612">
        <f>ROW(Source!A705)</f>
        <v>705</v>
      </c>
      <c r="B1612">
        <v>47641669</v>
      </c>
      <c r="C1612">
        <v>47641261</v>
      </c>
      <c r="D1612">
        <v>36867958</v>
      </c>
      <c r="E1612">
        <v>1</v>
      </c>
      <c r="F1612">
        <v>1</v>
      </c>
      <c r="G1612">
        <v>1</v>
      </c>
      <c r="H1612">
        <v>3</v>
      </c>
      <c r="I1612" t="s">
        <v>1062</v>
      </c>
      <c r="J1612" t="s">
        <v>1063</v>
      </c>
      <c r="K1612" t="s">
        <v>1064</v>
      </c>
      <c r="L1612">
        <v>1301</v>
      </c>
      <c r="N1612">
        <v>1003</v>
      </c>
      <c r="O1612" t="s">
        <v>251</v>
      </c>
      <c r="P1612" t="s">
        <v>251</v>
      </c>
      <c r="Q1612">
        <v>1</v>
      </c>
      <c r="W1612">
        <v>0</v>
      </c>
      <c r="X1612">
        <v>-1431036384</v>
      </c>
      <c r="Y1612">
        <v>138</v>
      </c>
      <c r="AA1612">
        <v>3.3</v>
      </c>
      <c r="AB1612">
        <v>0</v>
      </c>
      <c r="AC1612">
        <v>0</v>
      </c>
      <c r="AD1612">
        <v>0</v>
      </c>
      <c r="AE1612">
        <v>3.3</v>
      </c>
      <c r="AF1612">
        <v>0</v>
      </c>
      <c r="AG1612">
        <v>0</v>
      </c>
      <c r="AH1612">
        <v>0</v>
      </c>
      <c r="AI1612">
        <v>1</v>
      </c>
      <c r="AJ1612">
        <v>1</v>
      </c>
      <c r="AK1612">
        <v>1</v>
      </c>
      <c r="AL1612">
        <v>1</v>
      </c>
      <c r="AN1612">
        <v>0</v>
      </c>
      <c r="AO1612">
        <v>1</v>
      </c>
      <c r="AP1612">
        <v>0</v>
      </c>
      <c r="AQ1612">
        <v>0</v>
      </c>
      <c r="AR1612">
        <v>0</v>
      </c>
      <c r="AS1612" t="s">
        <v>3</v>
      </c>
      <c r="AT1612">
        <v>138</v>
      </c>
      <c r="AU1612" t="s">
        <v>3</v>
      </c>
      <c r="AV1612">
        <v>0</v>
      </c>
      <c r="AW1612">
        <v>2</v>
      </c>
      <c r="AX1612">
        <v>47641310</v>
      </c>
      <c r="AY1612">
        <v>1</v>
      </c>
      <c r="AZ1612">
        <v>0</v>
      </c>
      <c r="BA1612">
        <v>1596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CX1612">
        <f>Y1612*Source!I705</f>
        <v>14.49</v>
      </c>
      <c r="CY1612">
        <f t="shared" si="323"/>
        <v>3.3</v>
      </c>
      <c r="CZ1612">
        <f t="shared" si="324"/>
        <v>3.3</v>
      </c>
      <c r="DA1612">
        <f t="shared" si="325"/>
        <v>1</v>
      </c>
      <c r="DB1612">
        <f t="shared" si="326"/>
        <v>455.4</v>
      </c>
      <c r="DC1612">
        <f t="shared" si="327"/>
        <v>0</v>
      </c>
    </row>
    <row r="1613" spans="1:107" x14ac:dyDescent="0.2">
      <c r="A1613">
        <f>ROW(Source!A714)</f>
        <v>714</v>
      </c>
      <c r="B1613">
        <v>47636896</v>
      </c>
      <c r="C1613">
        <v>47641325</v>
      </c>
      <c r="D1613">
        <v>37065248</v>
      </c>
      <c r="E1613">
        <v>1</v>
      </c>
      <c r="F1613">
        <v>1</v>
      </c>
      <c r="G1613">
        <v>1</v>
      </c>
      <c r="H1613">
        <v>1</v>
      </c>
      <c r="I1613" t="s">
        <v>768</v>
      </c>
      <c r="J1613" t="s">
        <v>3</v>
      </c>
      <c r="K1613" t="s">
        <v>769</v>
      </c>
      <c r="L1613">
        <v>1191</v>
      </c>
      <c r="N1613">
        <v>1013</v>
      </c>
      <c r="O1613" t="s">
        <v>770</v>
      </c>
      <c r="P1613" t="s">
        <v>770</v>
      </c>
      <c r="Q1613">
        <v>1</v>
      </c>
      <c r="W1613">
        <v>0</v>
      </c>
      <c r="X1613">
        <v>-400197608</v>
      </c>
      <c r="Y1613">
        <v>4.5626249999999997</v>
      </c>
      <c r="AA1613">
        <v>0</v>
      </c>
      <c r="AB1613">
        <v>0</v>
      </c>
      <c r="AC1613">
        <v>0</v>
      </c>
      <c r="AD1613">
        <v>8.5299999999999994</v>
      </c>
      <c r="AE1613">
        <v>0</v>
      </c>
      <c r="AF1613">
        <v>0</v>
      </c>
      <c r="AG1613">
        <v>0</v>
      </c>
      <c r="AH1613">
        <v>8.5299999999999994</v>
      </c>
      <c r="AI1613">
        <v>1</v>
      </c>
      <c r="AJ1613">
        <v>1</v>
      </c>
      <c r="AK1613">
        <v>1</v>
      </c>
      <c r="AL1613">
        <v>1</v>
      </c>
      <c r="AN1613">
        <v>0</v>
      </c>
      <c r="AO1613">
        <v>1</v>
      </c>
      <c r="AP1613">
        <v>1</v>
      </c>
      <c r="AQ1613">
        <v>0</v>
      </c>
      <c r="AR1613">
        <v>0</v>
      </c>
      <c r="AS1613" t="s">
        <v>3</v>
      </c>
      <c r="AT1613">
        <v>3.45</v>
      </c>
      <c r="AU1613" t="s">
        <v>196</v>
      </c>
      <c r="AV1613">
        <v>1</v>
      </c>
      <c r="AW1613">
        <v>2</v>
      </c>
      <c r="AX1613">
        <v>47641330</v>
      </c>
      <c r="AY1613">
        <v>1</v>
      </c>
      <c r="AZ1613">
        <v>0</v>
      </c>
      <c r="BA1613">
        <v>1597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CX1613">
        <f>Y1613*Source!I714</f>
        <v>6.1504184999999998</v>
      </c>
      <c r="CY1613">
        <f>AD1613</f>
        <v>8.5299999999999994</v>
      </c>
      <c r="CZ1613">
        <f>AH1613</f>
        <v>8.5299999999999994</v>
      </c>
      <c r="DA1613">
        <f>AL1613</f>
        <v>1</v>
      </c>
      <c r="DB1613">
        <f>ROUND(((ROUND(AT1613*CZ1613,2)*1.15)*1.15),6)</f>
        <v>38.921174999999998</v>
      </c>
      <c r="DC1613">
        <f>ROUND(((ROUND(AT1613*AG1613,2)*1.15)*1.15),6)</f>
        <v>0</v>
      </c>
    </row>
    <row r="1614" spans="1:107" x14ac:dyDescent="0.2">
      <c r="A1614">
        <f>ROW(Source!A714)</f>
        <v>714</v>
      </c>
      <c r="B1614">
        <v>47636896</v>
      </c>
      <c r="C1614">
        <v>47641325</v>
      </c>
      <c r="D1614">
        <v>37064876</v>
      </c>
      <c r="E1614">
        <v>1</v>
      </c>
      <c r="F1614">
        <v>1</v>
      </c>
      <c r="G1614">
        <v>1</v>
      </c>
      <c r="H1614">
        <v>1</v>
      </c>
      <c r="I1614" t="s">
        <v>771</v>
      </c>
      <c r="J1614" t="s">
        <v>3</v>
      </c>
      <c r="K1614" t="s">
        <v>772</v>
      </c>
      <c r="L1614">
        <v>1191</v>
      </c>
      <c r="N1614">
        <v>1013</v>
      </c>
      <c r="O1614" t="s">
        <v>770</v>
      </c>
      <c r="P1614" t="s">
        <v>770</v>
      </c>
      <c r="Q1614">
        <v>1</v>
      </c>
      <c r="W1614">
        <v>0</v>
      </c>
      <c r="X1614">
        <v>-1417349443</v>
      </c>
      <c r="Y1614">
        <v>0.02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1</v>
      </c>
      <c r="AJ1614">
        <v>1</v>
      </c>
      <c r="AK1614">
        <v>1</v>
      </c>
      <c r="AL1614">
        <v>1</v>
      </c>
      <c r="AN1614">
        <v>0</v>
      </c>
      <c r="AO1614">
        <v>1</v>
      </c>
      <c r="AP1614">
        <v>0</v>
      </c>
      <c r="AQ1614">
        <v>0</v>
      </c>
      <c r="AR1614">
        <v>0</v>
      </c>
      <c r="AS1614" t="s">
        <v>3</v>
      </c>
      <c r="AT1614">
        <v>0.02</v>
      </c>
      <c r="AU1614" t="s">
        <v>3</v>
      </c>
      <c r="AV1614">
        <v>2</v>
      </c>
      <c r="AW1614">
        <v>2</v>
      </c>
      <c r="AX1614">
        <v>47641331</v>
      </c>
      <c r="AY1614">
        <v>1</v>
      </c>
      <c r="AZ1614">
        <v>2048</v>
      </c>
      <c r="BA1614">
        <v>1598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CX1614">
        <f>Y1614*Source!I714</f>
        <v>2.6960000000000001E-2</v>
      </c>
      <c r="CY1614">
        <f>AD1614</f>
        <v>0</v>
      </c>
      <c r="CZ1614">
        <f>AH1614</f>
        <v>0</v>
      </c>
      <c r="DA1614">
        <f>AL1614</f>
        <v>1</v>
      </c>
      <c r="DB1614">
        <f>ROUND(ROUND(AT1614*CZ1614,2),6)</f>
        <v>0</v>
      </c>
      <c r="DC1614">
        <f>ROUND(ROUND(AT1614*AG1614,2),6)</f>
        <v>0</v>
      </c>
    </row>
    <row r="1615" spans="1:107" x14ac:dyDescent="0.2">
      <c r="A1615">
        <f>ROW(Source!A714)</f>
        <v>714</v>
      </c>
      <c r="B1615">
        <v>47636896</v>
      </c>
      <c r="C1615">
        <v>47641325</v>
      </c>
      <c r="D1615">
        <v>36883554</v>
      </c>
      <c r="E1615">
        <v>1</v>
      </c>
      <c r="F1615">
        <v>1</v>
      </c>
      <c r="G1615">
        <v>1</v>
      </c>
      <c r="H1615">
        <v>2</v>
      </c>
      <c r="I1615" t="s">
        <v>780</v>
      </c>
      <c r="J1615" t="s">
        <v>781</v>
      </c>
      <c r="K1615" t="s">
        <v>782</v>
      </c>
      <c r="L1615">
        <v>1368</v>
      </c>
      <c r="N1615">
        <v>1011</v>
      </c>
      <c r="O1615" t="s">
        <v>776</v>
      </c>
      <c r="P1615" t="s">
        <v>776</v>
      </c>
      <c r="Q1615">
        <v>1</v>
      </c>
      <c r="W1615">
        <v>0</v>
      </c>
      <c r="X1615">
        <v>1372534845</v>
      </c>
      <c r="Y1615">
        <v>2.8749999999999998E-2</v>
      </c>
      <c r="AA1615">
        <v>0</v>
      </c>
      <c r="AB1615">
        <v>65.709999999999994</v>
      </c>
      <c r="AC1615">
        <v>11.6</v>
      </c>
      <c r="AD1615">
        <v>0</v>
      </c>
      <c r="AE1615">
        <v>0</v>
      </c>
      <c r="AF1615">
        <v>65.709999999999994</v>
      </c>
      <c r="AG1615">
        <v>11.6</v>
      </c>
      <c r="AH1615">
        <v>0</v>
      </c>
      <c r="AI1615">
        <v>1</v>
      </c>
      <c r="AJ1615">
        <v>1</v>
      </c>
      <c r="AK1615">
        <v>1</v>
      </c>
      <c r="AL1615">
        <v>1</v>
      </c>
      <c r="AN1615">
        <v>0</v>
      </c>
      <c r="AO1615">
        <v>1</v>
      </c>
      <c r="AP1615">
        <v>1</v>
      </c>
      <c r="AQ1615">
        <v>0</v>
      </c>
      <c r="AR1615">
        <v>0</v>
      </c>
      <c r="AS1615" t="s">
        <v>3</v>
      </c>
      <c r="AT1615">
        <v>0.02</v>
      </c>
      <c r="AU1615" t="s">
        <v>348</v>
      </c>
      <c r="AV1615">
        <v>0</v>
      </c>
      <c r="AW1615">
        <v>2</v>
      </c>
      <c r="AX1615">
        <v>47641332</v>
      </c>
      <c r="AY1615">
        <v>1</v>
      </c>
      <c r="AZ1615">
        <v>0</v>
      </c>
      <c r="BA1615">
        <v>1599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CX1615">
        <f>Y1615*Source!I714</f>
        <v>3.8754999999999998E-2</v>
      </c>
      <c r="CY1615">
        <f>AB1615</f>
        <v>65.709999999999994</v>
      </c>
      <c r="CZ1615">
        <f>AF1615</f>
        <v>65.709999999999994</v>
      </c>
      <c r="DA1615">
        <f>AJ1615</f>
        <v>1</v>
      </c>
      <c r="DB1615">
        <f>ROUND(((ROUND(AT1615*CZ1615,2)*1.15)*1.25),6)</f>
        <v>1.8831249999999999</v>
      </c>
      <c r="DC1615">
        <f>ROUND(((ROUND(AT1615*AG1615,2)*1.15)*1.25),6)</f>
        <v>0.330625</v>
      </c>
    </row>
    <row r="1616" spans="1:107" x14ac:dyDescent="0.2">
      <c r="A1616">
        <f>ROW(Source!A714)</f>
        <v>714</v>
      </c>
      <c r="B1616">
        <v>47636896</v>
      </c>
      <c r="C1616">
        <v>47641325</v>
      </c>
      <c r="D1616">
        <v>36802302</v>
      </c>
      <c r="E1616">
        <v>1</v>
      </c>
      <c r="F1616">
        <v>1</v>
      </c>
      <c r="G1616">
        <v>1</v>
      </c>
      <c r="H1616">
        <v>3</v>
      </c>
      <c r="I1616" t="s">
        <v>987</v>
      </c>
      <c r="J1616" t="s">
        <v>988</v>
      </c>
      <c r="K1616" t="s">
        <v>989</v>
      </c>
      <c r="L1616">
        <v>1327</v>
      </c>
      <c r="N1616">
        <v>1005</v>
      </c>
      <c r="O1616" t="s">
        <v>399</v>
      </c>
      <c r="P1616" t="s">
        <v>399</v>
      </c>
      <c r="Q1616">
        <v>1</v>
      </c>
      <c r="W1616">
        <v>0</v>
      </c>
      <c r="X1616">
        <v>-543550502</v>
      </c>
      <c r="Y1616">
        <v>122.4</v>
      </c>
      <c r="AA1616">
        <v>12.19</v>
      </c>
      <c r="AB1616">
        <v>0</v>
      </c>
      <c r="AC1616">
        <v>0</v>
      </c>
      <c r="AD1616">
        <v>0</v>
      </c>
      <c r="AE1616">
        <v>12.19</v>
      </c>
      <c r="AF1616">
        <v>0</v>
      </c>
      <c r="AG1616">
        <v>0</v>
      </c>
      <c r="AH1616">
        <v>0</v>
      </c>
      <c r="AI1616">
        <v>1</v>
      </c>
      <c r="AJ1616">
        <v>1</v>
      </c>
      <c r="AK1616">
        <v>1</v>
      </c>
      <c r="AL1616">
        <v>1</v>
      </c>
      <c r="AN1616">
        <v>0</v>
      </c>
      <c r="AO1616">
        <v>1</v>
      </c>
      <c r="AP1616">
        <v>0</v>
      </c>
      <c r="AQ1616">
        <v>0</v>
      </c>
      <c r="AR1616">
        <v>0</v>
      </c>
      <c r="AS1616" t="s">
        <v>3</v>
      </c>
      <c r="AT1616">
        <v>122.4</v>
      </c>
      <c r="AU1616" t="s">
        <v>3</v>
      </c>
      <c r="AV1616">
        <v>0</v>
      </c>
      <c r="AW1616">
        <v>2</v>
      </c>
      <c r="AX1616">
        <v>47641333</v>
      </c>
      <c r="AY1616">
        <v>1</v>
      </c>
      <c r="AZ1616">
        <v>0</v>
      </c>
      <c r="BA1616">
        <v>1600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CX1616">
        <f>Y1616*Source!I714</f>
        <v>164.99520000000001</v>
      </c>
      <c r="CY1616">
        <f>AA1616</f>
        <v>12.19</v>
      </c>
      <c r="CZ1616">
        <f>AE1616</f>
        <v>12.19</v>
      </c>
      <c r="DA1616">
        <f>AI1616</f>
        <v>1</v>
      </c>
      <c r="DB1616">
        <f>ROUND(ROUND(AT1616*CZ1616,2),6)</f>
        <v>1492.06</v>
      </c>
      <c r="DC1616">
        <f>ROUND(ROUND(AT1616*AG1616,2),6)</f>
        <v>0</v>
      </c>
    </row>
    <row r="1617" spans="1:107" x14ac:dyDescent="0.2">
      <c r="A1617">
        <f>ROW(Source!A715)</f>
        <v>715</v>
      </c>
      <c r="B1617">
        <v>47641669</v>
      </c>
      <c r="C1617">
        <v>47641325</v>
      </c>
      <c r="D1617">
        <v>37065248</v>
      </c>
      <c r="E1617">
        <v>1</v>
      </c>
      <c r="F1617">
        <v>1</v>
      </c>
      <c r="G1617">
        <v>1</v>
      </c>
      <c r="H1617">
        <v>1</v>
      </c>
      <c r="I1617" t="s">
        <v>768</v>
      </c>
      <c r="J1617" t="s">
        <v>3</v>
      </c>
      <c r="K1617" t="s">
        <v>769</v>
      </c>
      <c r="L1617">
        <v>1191</v>
      </c>
      <c r="N1617">
        <v>1013</v>
      </c>
      <c r="O1617" t="s">
        <v>770</v>
      </c>
      <c r="P1617" t="s">
        <v>770</v>
      </c>
      <c r="Q1617">
        <v>1</v>
      </c>
      <c r="W1617">
        <v>0</v>
      </c>
      <c r="X1617">
        <v>-400197608</v>
      </c>
      <c r="Y1617">
        <v>4.5626249999999997</v>
      </c>
      <c r="AA1617">
        <v>0</v>
      </c>
      <c r="AB1617">
        <v>0</v>
      </c>
      <c r="AC1617">
        <v>0</v>
      </c>
      <c r="AD1617">
        <v>8.5299999999999994</v>
      </c>
      <c r="AE1617">
        <v>0</v>
      </c>
      <c r="AF1617">
        <v>0</v>
      </c>
      <c r="AG1617">
        <v>0</v>
      </c>
      <c r="AH1617">
        <v>8.5299999999999994</v>
      </c>
      <c r="AI1617">
        <v>1</v>
      </c>
      <c r="AJ1617">
        <v>1</v>
      </c>
      <c r="AK1617">
        <v>1</v>
      </c>
      <c r="AL1617">
        <v>1</v>
      </c>
      <c r="AN1617">
        <v>0</v>
      </c>
      <c r="AO1617">
        <v>1</v>
      </c>
      <c r="AP1617">
        <v>1</v>
      </c>
      <c r="AQ1617">
        <v>0</v>
      </c>
      <c r="AR1617">
        <v>0</v>
      </c>
      <c r="AS1617" t="s">
        <v>3</v>
      </c>
      <c r="AT1617">
        <v>3.45</v>
      </c>
      <c r="AU1617" t="s">
        <v>196</v>
      </c>
      <c r="AV1617">
        <v>1</v>
      </c>
      <c r="AW1617">
        <v>2</v>
      </c>
      <c r="AX1617">
        <v>47641330</v>
      </c>
      <c r="AY1617">
        <v>1</v>
      </c>
      <c r="AZ1617">
        <v>0</v>
      </c>
      <c r="BA1617">
        <v>1601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CX1617">
        <f>Y1617*Source!I715</f>
        <v>6.1504184999999998</v>
      </c>
      <c r="CY1617">
        <f>AD1617</f>
        <v>8.5299999999999994</v>
      </c>
      <c r="CZ1617">
        <f>AH1617</f>
        <v>8.5299999999999994</v>
      </c>
      <c r="DA1617">
        <f>AL1617</f>
        <v>1</v>
      </c>
      <c r="DB1617">
        <f>ROUND(((ROUND(AT1617*CZ1617,2)*1.15)*1.15),6)</f>
        <v>38.921174999999998</v>
      </c>
      <c r="DC1617">
        <f>ROUND(((ROUND(AT1617*AG1617,2)*1.15)*1.15),6)</f>
        <v>0</v>
      </c>
    </row>
    <row r="1618" spans="1:107" x14ac:dyDescent="0.2">
      <c r="A1618">
        <f>ROW(Source!A715)</f>
        <v>715</v>
      </c>
      <c r="B1618">
        <v>47641669</v>
      </c>
      <c r="C1618">
        <v>47641325</v>
      </c>
      <c r="D1618">
        <v>37064876</v>
      </c>
      <c r="E1618">
        <v>1</v>
      </c>
      <c r="F1618">
        <v>1</v>
      </c>
      <c r="G1618">
        <v>1</v>
      </c>
      <c r="H1618">
        <v>1</v>
      </c>
      <c r="I1618" t="s">
        <v>771</v>
      </c>
      <c r="J1618" t="s">
        <v>3</v>
      </c>
      <c r="K1618" t="s">
        <v>772</v>
      </c>
      <c r="L1618">
        <v>1191</v>
      </c>
      <c r="N1618">
        <v>1013</v>
      </c>
      <c r="O1618" t="s">
        <v>770</v>
      </c>
      <c r="P1618" t="s">
        <v>770</v>
      </c>
      <c r="Q1618">
        <v>1</v>
      </c>
      <c r="W1618">
        <v>0</v>
      </c>
      <c r="X1618">
        <v>-1417349443</v>
      </c>
      <c r="Y1618">
        <v>0.02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1</v>
      </c>
      <c r="AJ1618">
        <v>1</v>
      </c>
      <c r="AK1618">
        <v>1</v>
      </c>
      <c r="AL1618">
        <v>1</v>
      </c>
      <c r="AN1618">
        <v>0</v>
      </c>
      <c r="AO1618">
        <v>1</v>
      </c>
      <c r="AP1618">
        <v>0</v>
      </c>
      <c r="AQ1618">
        <v>0</v>
      </c>
      <c r="AR1618">
        <v>0</v>
      </c>
      <c r="AS1618" t="s">
        <v>3</v>
      </c>
      <c r="AT1618">
        <v>0.02</v>
      </c>
      <c r="AU1618" t="s">
        <v>3</v>
      </c>
      <c r="AV1618">
        <v>2</v>
      </c>
      <c r="AW1618">
        <v>2</v>
      </c>
      <c r="AX1618">
        <v>47641331</v>
      </c>
      <c r="AY1618">
        <v>1</v>
      </c>
      <c r="AZ1618">
        <v>2048</v>
      </c>
      <c r="BA1618">
        <v>1602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CX1618">
        <f>Y1618*Source!I715</f>
        <v>2.6960000000000001E-2</v>
      </c>
      <c r="CY1618">
        <f>AD1618</f>
        <v>0</v>
      </c>
      <c r="CZ1618">
        <f>AH1618</f>
        <v>0</v>
      </c>
      <c r="DA1618">
        <f>AL1618</f>
        <v>1</v>
      </c>
      <c r="DB1618">
        <f>ROUND(ROUND(AT1618*CZ1618,2),6)</f>
        <v>0</v>
      </c>
      <c r="DC1618">
        <f>ROUND(ROUND(AT1618*AG1618,2),6)</f>
        <v>0</v>
      </c>
    </row>
    <row r="1619" spans="1:107" x14ac:dyDescent="0.2">
      <c r="A1619">
        <f>ROW(Source!A715)</f>
        <v>715</v>
      </c>
      <c r="B1619">
        <v>47641669</v>
      </c>
      <c r="C1619">
        <v>47641325</v>
      </c>
      <c r="D1619">
        <v>36883554</v>
      </c>
      <c r="E1619">
        <v>1</v>
      </c>
      <c r="F1619">
        <v>1</v>
      </c>
      <c r="G1619">
        <v>1</v>
      </c>
      <c r="H1619">
        <v>2</v>
      </c>
      <c r="I1619" t="s">
        <v>780</v>
      </c>
      <c r="J1619" t="s">
        <v>781</v>
      </c>
      <c r="K1619" t="s">
        <v>782</v>
      </c>
      <c r="L1619">
        <v>1368</v>
      </c>
      <c r="N1619">
        <v>1011</v>
      </c>
      <c r="O1619" t="s">
        <v>776</v>
      </c>
      <c r="P1619" t="s">
        <v>776</v>
      </c>
      <c r="Q1619">
        <v>1</v>
      </c>
      <c r="W1619">
        <v>0</v>
      </c>
      <c r="X1619">
        <v>1372534845</v>
      </c>
      <c r="Y1619">
        <v>2.8749999999999998E-2</v>
      </c>
      <c r="AA1619">
        <v>0</v>
      </c>
      <c r="AB1619">
        <v>65.709999999999994</v>
      </c>
      <c r="AC1619">
        <v>11.6</v>
      </c>
      <c r="AD1619">
        <v>0</v>
      </c>
      <c r="AE1619">
        <v>0</v>
      </c>
      <c r="AF1619">
        <v>65.709999999999994</v>
      </c>
      <c r="AG1619">
        <v>11.6</v>
      </c>
      <c r="AH1619">
        <v>0</v>
      </c>
      <c r="AI1619">
        <v>1</v>
      </c>
      <c r="AJ1619">
        <v>1</v>
      </c>
      <c r="AK1619">
        <v>1</v>
      </c>
      <c r="AL1619">
        <v>1</v>
      </c>
      <c r="AN1619">
        <v>0</v>
      </c>
      <c r="AO1619">
        <v>1</v>
      </c>
      <c r="AP1619">
        <v>1</v>
      </c>
      <c r="AQ1619">
        <v>0</v>
      </c>
      <c r="AR1619">
        <v>0</v>
      </c>
      <c r="AS1619" t="s">
        <v>3</v>
      </c>
      <c r="AT1619">
        <v>0.02</v>
      </c>
      <c r="AU1619" t="s">
        <v>348</v>
      </c>
      <c r="AV1619">
        <v>0</v>
      </c>
      <c r="AW1619">
        <v>2</v>
      </c>
      <c r="AX1619">
        <v>47641332</v>
      </c>
      <c r="AY1619">
        <v>1</v>
      </c>
      <c r="AZ1619">
        <v>0</v>
      </c>
      <c r="BA1619">
        <v>1603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CX1619">
        <f>Y1619*Source!I715</f>
        <v>3.8754999999999998E-2</v>
      </c>
      <c r="CY1619">
        <f>AB1619</f>
        <v>65.709999999999994</v>
      </c>
      <c r="CZ1619">
        <f>AF1619</f>
        <v>65.709999999999994</v>
      </c>
      <c r="DA1619">
        <f>AJ1619</f>
        <v>1</v>
      </c>
      <c r="DB1619">
        <f>ROUND(((ROUND(AT1619*CZ1619,2)*1.15)*1.25),6)</f>
        <v>1.8831249999999999</v>
      </c>
      <c r="DC1619">
        <f>ROUND(((ROUND(AT1619*AG1619,2)*1.15)*1.25),6)</f>
        <v>0.330625</v>
      </c>
    </row>
    <row r="1620" spans="1:107" x14ac:dyDescent="0.2">
      <c r="A1620">
        <f>ROW(Source!A715)</f>
        <v>715</v>
      </c>
      <c r="B1620">
        <v>47641669</v>
      </c>
      <c r="C1620">
        <v>47641325</v>
      </c>
      <c r="D1620">
        <v>36802302</v>
      </c>
      <c r="E1620">
        <v>1</v>
      </c>
      <c r="F1620">
        <v>1</v>
      </c>
      <c r="G1620">
        <v>1</v>
      </c>
      <c r="H1620">
        <v>3</v>
      </c>
      <c r="I1620" t="s">
        <v>987</v>
      </c>
      <c r="J1620" t="s">
        <v>988</v>
      </c>
      <c r="K1620" t="s">
        <v>989</v>
      </c>
      <c r="L1620">
        <v>1327</v>
      </c>
      <c r="N1620">
        <v>1005</v>
      </c>
      <c r="O1620" t="s">
        <v>399</v>
      </c>
      <c r="P1620" t="s">
        <v>399</v>
      </c>
      <c r="Q1620">
        <v>1</v>
      </c>
      <c r="W1620">
        <v>0</v>
      </c>
      <c r="X1620">
        <v>-543550502</v>
      </c>
      <c r="Y1620">
        <v>122.4</v>
      </c>
      <c r="AA1620">
        <v>12.19</v>
      </c>
      <c r="AB1620">
        <v>0</v>
      </c>
      <c r="AC1620">
        <v>0</v>
      </c>
      <c r="AD1620">
        <v>0</v>
      </c>
      <c r="AE1620">
        <v>12.19</v>
      </c>
      <c r="AF1620">
        <v>0</v>
      </c>
      <c r="AG1620">
        <v>0</v>
      </c>
      <c r="AH1620">
        <v>0</v>
      </c>
      <c r="AI1620">
        <v>1</v>
      </c>
      <c r="AJ1620">
        <v>1</v>
      </c>
      <c r="AK1620">
        <v>1</v>
      </c>
      <c r="AL1620">
        <v>1</v>
      </c>
      <c r="AN1620">
        <v>0</v>
      </c>
      <c r="AO1620">
        <v>1</v>
      </c>
      <c r="AP1620">
        <v>0</v>
      </c>
      <c r="AQ1620">
        <v>0</v>
      </c>
      <c r="AR1620">
        <v>0</v>
      </c>
      <c r="AS1620" t="s">
        <v>3</v>
      </c>
      <c r="AT1620">
        <v>122.4</v>
      </c>
      <c r="AU1620" t="s">
        <v>3</v>
      </c>
      <c r="AV1620">
        <v>0</v>
      </c>
      <c r="AW1620">
        <v>2</v>
      </c>
      <c r="AX1620">
        <v>47641333</v>
      </c>
      <c r="AY1620">
        <v>1</v>
      </c>
      <c r="AZ1620">
        <v>0</v>
      </c>
      <c r="BA1620">
        <v>1604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CX1620">
        <f>Y1620*Source!I715</f>
        <v>164.99520000000001</v>
      </c>
      <c r="CY1620">
        <f>AA1620</f>
        <v>12.19</v>
      </c>
      <c r="CZ1620">
        <f>AE1620</f>
        <v>12.19</v>
      </c>
      <c r="DA1620">
        <f>AI1620</f>
        <v>1</v>
      </c>
      <c r="DB1620">
        <f>ROUND(ROUND(AT1620*CZ1620,2),6)</f>
        <v>1492.06</v>
      </c>
      <c r="DC1620">
        <f>ROUND(ROUND(AT1620*AG1620,2),6)</f>
        <v>0</v>
      </c>
    </row>
    <row r="1621" spans="1:107" x14ac:dyDescent="0.2">
      <c r="A1621">
        <f>ROW(Source!A716)</f>
        <v>716</v>
      </c>
      <c r="B1621">
        <v>47636896</v>
      </c>
      <c r="C1621">
        <v>47641335</v>
      </c>
      <c r="D1621">
        <v>37066837</v>
      </c>
      <c r="E1621">
        <v>1</v>
      </c>
      <c r="F1621">
        <v>1</v>
      </c>
      <c r="G1621">
        <v>1</v>
      </c>
      <c r="H1621">
        <v>1</v>
      </c>
      <c r="I1621" t="s">
        <v>855</v>
      </c>
      <c r="J1621" t="s">
        <v>3</v>
      </c>
      <c r="K1621" t="s">
        <v>856</v>
      </c>
      <c r="L1621">
        <v>1191</v>
      </c>
      <c r="N1621">
        <v>1013</v>
      </c>
      <c r="O1621" t="s">
        <v>770</v>
      </c>
      <c r="P1621" t="s">
        <v>770</v>
      </c>
      <c r="Q1621">
        <v>1</v>
      </c>
      <c r="W1621">
        <v>0</v>
      </c>
      <c r="X1621">
        <v>1850719656</v>
      </c>
      <c r="Y1621">
        <v>107.53247499999998</v>
      </c>
      <c r="AA1621">
        <v>0</v>
      </c>
      <c r="AB1621">
        <v>0</v>
      </c>
      <c r="AC1621">
        <v>0</v>
      </c>
      <c r="AD1621">
        <v>8.31</v>
      </c>
      <c r="AE1621">
        <v>0</v>
      </c>
      <c r="AF1621">
        <v>0</v>
      </c>
      <c r="AG1621">
        <v>0</v>
      </c>
      <c r="AH1621">
        <v>8.31</v>
      </c>
      <c r="AI1621">
        <v>1</v>
      </c>
      <c r="AJ1621">
        <v>1</v>
      </c>
      <c r="AK1621">
        <v>1</v>
      </c>
      <c r="AL1621">
        <v>1</v>
      </c>
      <c r="AN1621">
        <v>0</v>
      </c>
      <c r="AO1621">
        <v>1</v>
      </c>
      <c r="AP1621">
        <v>1</v>
      </c>
      <c r="AQ1621">
        <v>0</v>
      </c>
      <c r="AR1621">
        <v>0</v>
      </c>
      <c r="AS1621" t="s">
        <v>3</v>
      </c>
      <c r="AT1621">
        <v>81.31</v>
      </c>
      <c r="AU1621" t="s">
        <v>196</v>
      </c>
      <c r="AV1621">
        <v>1</v>
      </c>
      <c r="AW1621">
        <v>2</v>
      </c>
      <c r="AX1621">
        <v>47641345</v>
      </c>
      <c r="AY1621">
        <v>1</v>
      </c>
      <c r="AZ1621">
        <v>0</v>
      </c>
      <c r="BA1621">
        <v>1605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CX1621">
        <f>Y1621*Source!I716</f>
        <v>144.95377629999999</v>
      </c>
      <c r="CY1621">
        <f>AD1621</f>
        <v>8.31</v>
      </c>
      <c r="CZ1621">
        <f>AH1621</f>
        <v>8.31</v>
      </c>
      <c r="DA1621">
        <f>AL1621</f>
        <v>1</v>
      </c>
      <c r="DB1621">
        <f>ROUND(((ROUND(AT1621*CZ1621,2)*1.15)*1.15),6)</f>
        <v>893.60002499999996</v>
      </c>
      <c r="DC1621">
        <f>ROUND(((ROUND(AT1621*AG1621,2)*1.15)*1.15),6)</f>
        <v>0</v>
      </c>
    </row>
    <row r="1622" spans="1:107" x14ac:dyDescent="0.2">
      <c r="A1622">
        <f>ROW(Source!A716)</f>
        <v>716</v>
      </c>
      <c r="B1622">
        <v>47636896</v>
      </c>
      <c r="C1622">
        <v>47641335</v>
      </c>
      <c r="D1622">
        <v>37064876</v>
      </c>
      <c r="E1622">
        <v>1</v>
      </c>
      <c r="F1622">
        <v>1</v>
      </c>
      <c r="G1622">
        <v>1</v>
      </c>
      <c r="H1622">
        <v>1</v>
      </c>
      <c r="I1622" t="s">
        <v>771</v>
      </c>
      <c r="J1622" t="s">
        <v>3</v>
      </c>
      <c r="K1622" t="s">
        <v>772</v>
      </c>
      <c r="L1622">
        <v>1191</v>
      </c>
      <c r="N1622">
        <v>1013</v>
      </c>
      <c r="O1622" t="s">
        <v>770</v>
      </c>
      <c r="P1622" t="s">
        <v>770</v>
      </c>
      <c r="Q1622">
        <v>1</v>
      </c>
      <c r="W1622">
        <v>0</v>
      </c>
      <c r="X1622">
        <v>-1417349443</v>
      </c>
      <c r="Y1622">
        <v>3.77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1</v>
      </c>
      <c r="AJ1622">
        <v>1</v>
      </c>
      <c r="AK1622">
        <v>1</v>
      </c>
      <c r="AL1622">
        <v>1</v>
      </c>
      <c r="AN1622">
        <v>0</v>
      </c>
      <c r="AO1622">
        <v>1</v>
      </c>
      <c r="AP1622">
        <v>0</v>
      </c>
      <c r="AQ1622">
        <v>0</v>
      </c>
      <c r="AR1622">
        <v>0</v>
      </c>
      <c r="AS1622" t="s">
        <v>3</v>
      </c>
      <c r="AT1622">
        <v>3.77</v>
      </c>
      <c r="AU1622" t="s">
        <v>3</v>
      </c>
      <c r="AV1622">
        <v>2</v>
      </c>
      <c r="AW1622">
        <v>2</v>
      </c>
      <c r="AX1622">
        <v>47641346</v>
      </c>
      <c r="AY1622">
        <v>1</v>
      </c>
      <c r="AZ1622">
        <v>2048</v>
      </c>
      <c r="BA1622">
        <v>1606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CX1622">
        <f>Y1622*Source!I716</f>
        <v>5.0819600000000005</v>
      </c>
      <c r="CY1622">
        <f>AD1622</f>
        <v>0</v>
      </c>
      <c r="CZ1622">
        <f>AH1622</f>
        <v>0</v>
      </c>
      <c r="DA1622">
        <f>AL1622</f>
        <v>1</v>
      </c>
      <c r="DB1622">
        <f>ROUND(ROUND(AT1622*CZ1622,2),6)</f>
        <v>0</v>
      </c>
      <c r="DC1622">
        <f>ROUND(ROUND(AT1622*AG1622,2),6)</f>
        <v>0</v>
      </c>
    </row>
    <row r="1623" spans="1:107" x14ac:dyDescent="0.2">
      <c r="A1623">
        <f>ROW(Source!A716)</f>
        <v>716</v>
      </c>
      <c r="B1623">
        <v>47636896</v>
      </c>
      <c r="C1623">
        <v>47641335</v>
      </c>
      <c r="D1623">
        <v>36882383</v>
      </c>
      <c r="E1623">
        <v>1</v>
      </c>
      <c r="F1623">
        <v>1</v>
      </c>
      <c r="G1623">
        <v>1</v>
      </c>
      <c r="H1623">
        <v>2</v>
      </c>
      <c r="I1623" t="s">
        <v>944</v>
      </c>
      <c r="J1623" t="s">
        <v>945</v>
      </c>
      <c r="K1623" t="s">
        <v>946</v>
      </c>
      <c r="L1623">
        <v>1368</v>
      </c>
      <c r="N1623">
        <v>1011</v>
      </c>
      <c r="O1623" t="s">
        <v>776</v>
      </c>
      <c r="P1623" t="s">
        <v>776</v>
      </c>
      <c r="Q1623">
        <v>1</v>
      </c>
      <c r="W1623">
        <v>0</v>
      </c>
      <c r="X1623">
        <v>-665367104</v>
      </c>
      <c r="Y1623">
        <v>0.51749999999999996</v>
      </c>
      <c r="AA1623">
        <v>0</v>
      </c>
      <c r="AB1623">
        <v>89.99</v>
      </c>
      <c r="AC1623">
        <v>10.06</v>
      </c>
      <c r="AD1623">
        <v>0</v>
      </c>
      <c r="AE1623">
        <v>0</v>
      </c>
      <c r="AF1623">
        <v>89.99</v>
      </c>
      <c r="AG1623">
        <v>10.06</v>
      </c>
      <c r="AH1623">
        <v>0</v>
      </c>
      <c r="AI1623">
        <v>1</v>
      </c>
      <c r="AJ1623">
        <v>1</v>
      </c>
      <c r="AK1623">
        <v>1</v>
      </c>
      <c r="AL1623">
        <v>1</v>
      </c>
      <c r="AN1623">
        <v>0</v>
      </c>
      <c r="AO1623">
        <v>1</v>
      </c>
      <c r="AP1623">
        <v>1</v>
      </c>
      <c r="AQ1623">
        <v>0</v>
      </c>
      <c r="AR1623">
        <v>0</v>
      </c>
      <c r="AS1623" t="s">
        <v>3</v>
      </c>
      <c r="AT1623">
        <v>0.36</v>
      </c>
      <c r="AU1623" t="s">
        <v>348</v>
      </c>
      <c r="AV1623">
        <v>0</v>
      </c>
      <c r="AW1623">
        <v>2</v>
      </c>
      <c r="AX1623">
        <v>47641347</v>
      </c>
      <c r="AY1623">
        <v>1</v>
      </c>
      <c r="AZ1623">
        <v>0</v>
      </c>
      <c r="BA1623">
        <v>1607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CX1623">
        <f>Y1623*Source!I716</f>
        <v>0.69759000000000004</v>
      </c>
      <c r="CY1623">
        <f>AB1623</f>
        <v>89.99</v>
      </c>
      <c r="CZ1623">
        <f>AF1623</f>
        <v>89.99</v>
      </c>
      <c r="DA1623">
        <f>AJ1623</f>
        <v>1</v>
      </c>
      <c r="DB1623">
        <f>ROUND(((ROUND(AT1623*CZ1623,2)*1.15)*1.25),6)</f>
        <v>46.575000000000003</v>
      </c>
      <c r="DC1623">
        <f>ROUND(((ROUND(AT1623*AG1623,2)*1.15)*1.25),6)</f>
        <v>5.2037500000000003</v>
      </c>
    </row>
    <row r="1624" spans="1:107" x14ac:dyDescent="0.2">
      <c r="A1624">
        <f>ROW(Source!A716)</f>
        <v>716</v>
      </c>
      <c r="B1624">
        <v>47636896</v>
      </c>
      <c r="C1624">
        <v>47641335</v>
      </c>
      <c r="D1624">
        <v>36882452</v>
      </c>
      <c r="E1624">
        <v>1</v>
      </c>
      <c r="F1624">
        <v>1</v>
      </c>
      <c r="G1624">
        <v>1</v>
      </c>
      <c r="H1624">
        <v>2</v>
      </c>
      <c r="I1624" t="s">
        <v>1027</v>
      </c>
      <c r="J1624" t="s">
        <v>1028</v>
      </c>
      <c r="K1624" t="s">
        <v>1029</v>
      </c>
      <c r="L1624">
        <v>1368</v>
      </c>
      <c r="N1624">
        <v>1011</v>
      </c>
      <c r="O1624" t="s">
        <v>776</v>
      </c>
      <c r="P1624" t="s">
        <v>776</v>
      </c>
      <c r="Q1624">
        <v>1</v>
      </c>
      <c r="W1624">
        <v>0</v>
      </c>
      <c r="X1624">
        <v>1188625873</v>
      </c>
      <c r="Y1624">
        <v>3.694375</v>
      </c>
      <c r="AA1624">
        <v>0</v>
      </c>
      <c r="AB1624">
        <v>31.26</v>
      </c>
      <c r="AC1624">
        <v>13.5</v>
      </c>
      <c r="AD1624">
        <v>0</v>
      </c>
      <c r="AE1624">
        <v>0</v>
      </c>
      <c r="AF1624">
        <v>31.26</v>
      </c>
      <c r="AG1624">
        <v>13.5</v>
      </c>
      <c r="AH1624">
        <v>0</v>
      </c>
      <c r="AI1624">
        <v>1</v>
      </c>
      <c r="AJ1624">
        <v>1</v>
      </c>
      <c r="AK1624">
        <v>1</v>
      </c>
      <c r="AL1624">
        <v>1</v>
      </c>
      <c r="AN1624">
        <v>0</v>
      </c>
      <c r="AO1624">
        <v>1</v>
      </c>
      <c r="AP1624">
        <v>1</v>
      </c>
      <c r="AQ1624">
        <v>0</v>
      </c>
      <c r="AR1624">
        <v>0</v>
      </c>
      <c r="AS1624" t="s">
        <v>3</v>
      </c>
      <c r="AT1624">
        <v>2.57</v>
      </c>
      <c r="AU1624" t="s">
        <v>348</v>
      </c>
      <c r="AV1624">
        <v>0</v>
      </c>
      <c r="AW1624">
        <v>2</v>
      </c>
      <c r="AX1624">
        <v>47641348</v>
      </c>
      <c r="AY1624">
        <v>1</v>
      </c>
      <c r="AZ1624">
        <v>0</v>
      </c>
      <c r="BA1624">
        <v>1608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CX1624">
        <f>Y1624*Source!I716</f>
        <v>4.9800175000000007</v>
      </c>
      <c r="CY1624">
        <f>AB1624</f>
        <v>31.26</v>
      </c>
      <c r="CZ1624">
        <f>AF1624</f>
        <v>31.26</v>
      </c>
      <c r="DA1624">
        <f>AJ1624</f>
        <v>1</v>
      </c>
      <c r="DB1624">
        <f>ROUND(((ROUND(AT1624*CZ1624,2)*1.15)*1.25),6)</f>
        <v>115.48875</v>
      </c>
      <c r="DC1624">
        <f>ROUND(((ROUND(AT1624*AG1624,2)*1.15)*1.25),6)</f>
        <v>49.881250000000001</v>
      </c>
    </row>
    <row r="1625" spans="1:107" x14ac:dyDescent="0.2">
      <c r="A1625">
        <f>ROW(Source!A716)</f>
        <v>716</v>
      </c>
      <c r="B1625">
        <v>47636896</v>
      </c>
      <c r="C1625">
        <v>47641335</v>
      </c>
      <c r="D1625">
        <v>36883554</v>
      </c>
      <c r="E1625">
        <v>1</v>
      </c>
      <c r="F1625">
        <v>1</v>
      </c>
      <c r="G1625">
        <v>1</v>
      </c>
      <c r="H1625">
        <v>2</v>
      </c>
      <c r="I1625" t="s">
        <v>780</v>
      </c>
      <c r="J1625" t="s">
        <v>781</v>
      </c>
      <c r="K1625" t="s">
        <v>782</v>
      </c>
      <c r="L1625">
        <v>1368</v>
      </c>
      <c r="N1625">
        <v>1011</v>
      </c>
      <c r="O1625" t="s">
        <v>776</v>
      </c>
      <c r="P1625" t="s">
        <v>776</v>
      </c>
      <c r="Q1625">
        <v>1</v>
      </c>
      <c r="W1625">
        <v>0</v>
      </c>
      <c r="X1625">
        <v>1372534845</v>
      </c>
      <c r="Y1625">
        <v>1.2074999999999998</v>
      </c>
      <c r="AA1625">
        <v>0</v>
      </c>
      <c r="AB1625">
        <v>65.709999999999994</v>
      </c>
      <c r="AC1625">
        <v>11.6</v>
      </c>
      <c r="AD1625">
        <v>0</v>
      </c>
      <c r="AE1625">
        <v>0</v>
      </c>
      <c r="AF1625">
        <v>65.709999999999994</v>
      </c>
      <c r="AG1625">
        <v>11.6</v>
      </c>
      <c r="AH1625">
        <v>0</v>
      </c>
      <c r="AI1625">
        <v>1</v>
      </c>
      <c r="AJ1625">
        <v>1</v>
      </c>
      <c r="AK1625">
        <v>1</v>
      </c>
      <c r="AL1625">
        <v>1</v>
      </c>
      <c r="AN1625">
        <v>0</v>
      </c>
      <c r="AO1625">
        <v>1</v>
      </c>
      <c r="AP1625">
        <v>1</v>
      </c>
      <c r="AQ1625">
        <v>0</v>
      </c>
      <c r="AR1625">
        <v>0</v>
      </c>
      <c r="AS1625" t="s">
        <v>3</v>
      </c>
      <c r="AT1625">
        <v>0.84</v>
      </c>
      <c r="AU1625" t="s">
        <v>348</v>
      </c>
      <c r="AV1625">
        <v>0</v>
      </c>
      <c r="AW1625">
        <v>2</v>
      </c>
      <c r="AX1625">
        <v>47641349</v>
      </c>
      <c r="AY1625">
        <v>1</v>
      </c>
      <c r="AZ1625">
        <v>0</v>
      </c>
      <c r="BA1625">
        <v>1609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CX1625">
        <f>Y1625*Source!I716</f>
        <v>1.6277099999999998</v>
      </c>
      <c r="CY1625">
        <f>AB1625</f>
        <v>65.709999999999994</v>
      </c>
      <c r="CZ1625">
        <f>AF1625</f>
        <v>65.709999999999994</v>
      </c>
      <c r="DA1625">
        <f>AJ1625</f>
        <v>1</v>
      </c>
      <c r="DB1625">
        <f>ROUND(((ROUND(AT1625*CZ1625,2)*1.15)*1.25),6)</f>
        <v>79.349999999999994</v>
      </c>
      <c r="DC1625">
        <f>ROUND(((ROUND(AT1625*AG1625,2)*1.15)*1.25),6)</f>
        <v>14.001250000000001</v>
      </c>
    </row>
    <row r="1626" spans="1:107" x14ac:dyDescent="0.2">
      <c r="A1626">
        <f>ROW(Source!A716)</f>
        <v>716</v>
      </c>
      <c r="B1626">
        <v>47636896</v>
      </c>
      <c r="C1626">
        <v>47641335</v>
      </c>
      <c r="D1626">
        <v>36801792</v>
      </c>
      <c r="E1626">
        <v>1</v>
      </c>
      <c r="F1626">
        <v>1</v>
      </c>
      <c r="G1626">
        <v>1</v>
      </c>
      <c r="H1626">
        <v>3</v>
      </c>
      <c r="I1626" t="s">
        <v>981</v>
      </c>
      <c r="J1626" t="s">
        <v>982</v>
      </c>
      <c r="K1626" t="s">
        <v>983</v>
      </c>
      <c r="L1626">
        <v>1339</v>
      </c>
      <c r="N1626">
        <v>1007</v>
      </c>
      <c r="O1626" t="s">
        <v>50</v>
      </c>
      <c r="P1626" t="s">
        <v>50</v>
      </c>
      <c r="Q1626">
        <v>1</v>
      </c>
      <c r="W1626">
        <v>0</v>
      </c>
      <c r="X1626">
        <v>-1660354250</v>
      </c>
      <c r="Y1626">
        <v>3.85</v>
      </c>
      <c r="AA1626">
        <v>2.44</v>
      </c>
      <c r="AB1626">
        <v>0</v>
      </c>
      <c r="AC1626">
        <v>0</v>
      </c>
      <c r="AD1626">
        <v>0</v>
      </c>
      <c r="AE1626">
        <v>2.44</v>
      </c>
      <c r="AF1626">
        <v>0</v>
      </c>
      <c r="AG1626">
        <v>0</v>
      </c>
      <c r="AH1626">
        <v>0</v>
      </c>
      <c r="AI1626">
        <v>1</v>
      </c>
      <c r="AJ1626">
        <v>1</v>
      </c>
      <c r="AK1626">
        <v>1</v>
      </c>
      <c r="AL1626">
        <v>1</v>
      </c>
      <c r="AN1626">
        <v>0</v>
      </c>
      <c r="AO1626">
        <v>1</v>
      </c>
      <c r="AP1626">
        <v>0</v>
      </c>
      <c r="AQ1626">
        <v>0</v>
      </c>
      <c r="AR1626">
        <v>0</v>
      </c>
      <c r="AS1626" t="s">
        <v>3</v>
      </c>
      <c r="AT1626">
        <v>3.85</v>
      </c>
      <c r="AU1626" t="s">
        <v>3</v>
      </c>
      <c r="AV1626">
        <v>0</v>
      </c>
      <c r="AW1626">
        <v>2</v>
      </c>
      <c r="AX1626">
        <v>47641350</v>
      </c>
      <c r="AY1626">
        <v>1</v>
      </c>
      <c r="AZ1626">
        <v>0</v>
      </c>
      <c r="BA1626">
        <v>1610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CX1626">
        <f>Y1626*Source!I716</f>
        <v>5.1898000000000009</v>
      </c>
      <c r="CY1626">
        <f>AA1626</f>
        <v>2.44</v>
      </c>
      <c r="CZ1626">
        <f>AE1626</f>
        <v>2.44</v>
      </c>
      <c r="DA1626">
        <f>AI1626</f>
        <v>1</v>
      </c>
      <c r="DB1626">
        <f>ROUND(ROUND(AT1626*CZ1626,2),6)</f>
        <v>9.39</v>
      </c>
      <c r="DC1626">
        <f>ROUND(ROUND(AT1626*AG1626,2),6)</f>
        <v>0</v>
      </c>
    </row>
    <row r="1627" spans="1:107" x14ac:dyDescent="0.2">
      <c r="A1627">
        <f>ROW(Source!A716)</f>
        <v>716</v>
      </c>
      <c r="B1627">
        <v>47636896</v>
      </c>
      <c r="C1627">
        <v>47641335</v>
      </c>
      <c r="D1627">
        <v>36802468</v>
      </c>
      <c r="E1627">
        <v>1</v>
      </c>
      <c r="F1627">
        <v>1</v>
      </c>
      <c r="G1627">
        <v>1</v>
      </c>
      <c r="H1627">
        <v>3</v>
      </c>
      <c r="I1627" t="s">
        <v>1030</v>
      </c>
      <c r="J1627" t="s">
        <v>1031</v>
      </c>
      <c r="K1627" t="s">
        <v>1032</v>
      </c>
      <c r="L1627">
        <v>1339</v>
      </c>
      <c r="N1627">
        <v>1007</v>
      </c>
      <c r="O1627" t="s">
        <v>50</v>
      </c>
      <c r="P1627" t="s">
        <v>50</v>
      </c>
      <c r="Q1627">
        <v>1</v>
      </c>
      <c r="W1627">
        <v>0</v>
      </c>
      <c r="X1627">
        <v>114057443</v>
      </c>
      <c r="Y1627">
        <v>3.06</v>
      </c>
      <c r="AA1627">
        <v>34.92</v>
      </c>
      <c r="AB1627">
        <v>0</v>
      </c>
      <c r="AC1627">
        <v>0</v>
      </c>
      <c r="AD1627">
        <v>0</v>
      </c>
      <c r="AE1627">
        <v>34.92</v>
      </c>
      <c r="AF1627">
        <v>0</v>
      </c>
      <c r="AG1627">
        <v>0</v>
      </c>
      <c r="AH1627">
        <v>0</v>
      </c>
      <c r="AI1627">
        <v>1</v>
      </c>
      <c r="AJ1627">
        <v>1</v>
      </c>
      <c r="AK1627">
        <v>1</v>
      </c>
      <c r="AL1627">
        <v>1</v>
      </c>
      <c r="AN1627">
        <v>0</v>
      </c>
      <c r="AO1627">
        <v>1</v>
      </c>
      <c r="AP1627">
        <v>0</v>
      </c>
      <c r="AQ1627">
        <v>0</v>
      </c>
      <c r="AR1627">
        <v>0</v>
      </c>
      <c r="AS1627" t="s">
        <v>3</v>
      </c>
      <c r="AT1627">
        <v>3.06</v>
      </c>
      <c r="AU1627" t="s">
        <v>3</v>
      </c>
      <c r="AV1627">
        <v>0</v>
      </c>
      <c r="AW1627">
        <v>2</v>
      </c>
      <c r="AX1627">
        <v>47641351</v>
      </c>
      <c r="AY1627">
        <v>1</v>
      </c>
      <c r="AZ1627">
        <v>0</v>
      </c>
      <c r="BA1627">
        <v>1611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CX1627">
        <f>Y1627*Source!I716</f>
        <v>4.1248800000000001</v>
      </c>
      <c r="CY1627">
        <f>AA1627</f>
        <v>34.92</v>
      </c>
      <c r="CZ1627">
        <f>AE1627</f>
        <v>34.92</v>
      </c>
      <c r="DA1627">
        <f>AI1627</f>
        <v>1</v>
      </c>
      <c r="DB1627">
        <f>ROUND(ROUND(AT1627*CZ1627,2),6)</f>
        <v>106.86</v>
      </c>
      <c r="DC1627">
        <f>ROUND(ROUND(AT1627*AG1627,2),6)</f>
        <v>0</v>
      </c>
    </row>
    <row r="1628" spans="1:107" x14ac:dyDescent="0.2">
      <c r="A1628">
        <f>ROW(Source!A716)</f>
        <v>716</v>
      </c>
      <c r="B1628">
        <v>47636896</v>
      </c>
      <c r="C1628">
        <v>47641335</v>
      </c>
      <c r="D1628">
        <v>36807345</v>
      </c>
      <c r="E1628">
        <v>1</v>
      </c>
      <c r="F1628">
        <v>1</v>
      </c>
      <c r="G1628">
        <v>1</v>
      </c>
      <c r="H1628">
        <v>3</v>
      </c>
      <c r="I1628" t="s">
        <v>418</v>
      </c>
      <c r="J1628" t="s">
        <v>420</v>
      </c>
      <c r="K1628" t="s">
        <v>419</v>
      </c>
      <c r="L1628">
        <v>1339</v>
      </c>
      <c r="N1628">
        <v>1007</v>
      </c>
      <c r="O1628" t="s">
        <v>50</v>
      </c>
      <c r="P1628" t="s">
        <v>50</v>
      </c>
      <c r="Q1628">
        <v>1</v>
      </c>
      <c r="W1628">
        <v>0</v>
      </c>
      <c r="X1628">
        <v>1189598585</v>
      </c>
      <c r="Y1628">
        <v>1.3</v>
      </c>
      <c r="AA1628">
        <v>651.78</v>
      </c>
      <c r="AB1628">
        <v>0</v>
      </c>
      <c r="AC1628">
        <v>0</v>
      </c>
      <c r="AD1628">
        <v>0</v>
      </c>
      <c r="AE1628">
        <v>651.78</v>
      </c>
      <c r="AF1628">
        <v>0</v>
      </c>
      <c r="AG1628">
        <v>0</v>
      </c>
      <c r="AH1628">
        <v>0</v>
      </c>
      <c r="AI1628">
        <v>1</v>
      </c>
      <c r="AJ1628">
        <v>1</v>
      </c>
      <c r="AK1628">
        <v>1</v>
      </c>
      <c r="AL1628">
        <v>1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 t="s">
        <v>3</v>
      </c>
      <c r="AT1628">
        <v>1.3</v>
      </c>
      <c r="AU1628" t="s">
        <v>3</v>
      </c>
      <c r="AV1628">
        <v>0</v>
      </c>
      <c r="AW1628">
        <v>1</v>
      </c>
      <c r="AX1628">
        <v>-1</v>
      </c>
      <c r="AY1628">
        <v>0</v>
      </c>
      <c r="AZ1628">
        <v>0</v>
      </c>
      <c r="BA1628" t="s">
        <v>3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CX1628">
        <f>Y1628*Source!I716</f>
        <v>1.7524000000000002</v>
      </c>
      <c r="CY1628">
        <f>AA1628</f>
        <v>651.78</v>
      </c>
      <c r="CZ1628">
        <f>AE1628</f>
        <v>651.78</v>
      </c>
      <c r="DA1628">
        <f>AI1628</f>
        <v>1</v>
      </c>
      <c r="DB1628">
        <f>ROUND(ROUND(AT1628*CZ1628,2),6)</f>
        <v>847.31</v>
      </c>
      <c r="DC1628">
        <f>ROUND(ROUND(AT1628*AG1628,2),6)</f>
        <v>0</v>
      </c>
    </row>
    <row r="1629" spans="1:107" x14ac:dyDescent="0.2">
      <c r="A1629">
        <f>ROW(Source!A716)</f>
        <v>716</v>
      </c>
      <c r="B1629">
        <v>47636896</v>
      </c>
      <c r="C1629">
        <v>47641335</v>
      </c>
      <c r="D1629">
        <v>36820630</v>
      </c>
      <c r="E1629">
        <v>1</v>
      </c>
      <c r="F1629">
        <v>1</v>
      </c>
      <c r="G1629">
        <v>1</v>
      </c>
      <c r="H1629">
        <v>3</v>
      </c>
      <c r="I1629" t="s">
        <v>422</v>
      </c>
      <c r="J1629" t="s">
        <v>424</v>
      </c>
      <c r="K1629" t="s">
        <v>423</v>
      </c>
      <c r="L1629">
        <v>1327</v>
      </c>
      <c r="N1629">
        <v>1005</v>
      </c>
      <c r="O1629" t="s">
        <v>399</v>
      </c>
      <c r="P1629" t="s">
        <v>399</v>
      </c>
      <c r="Q1629">
        <v>1</v>
      </c>
      <c r="W1629">
        <v>0</v>
      </c>
      <c r="X1629">
        <v>1158602457</v>
      </c>
      <c r="Y1629">
        <v>102</v>
      </c>
      <c r="AA1629">
        <v>65.63</v>
      </c>
      <c r="AB1629">
        <v>0</v>
      </c>
      <c r="AC1629">
        <v>0</v>
      </c>
      <c r="AD1629">
        <v>0</v>
      </c>
      <c r="AE1629">
        <v>65.63</v>
      </c>
      <c r="AF1629">
        <v>0</v>
      </c>
      <c r="AG1629">
        <v>0</v>
      </c>
      <c r="AH1629">
        <v>0</v>
      </c>
      <c r="AI1629">
        <v>1</v>
      </c>
      <c r="AJ1629">
        <v>1</v>
      </c>
      <c r="AK1629">
        <v>1</v>
      </c>
      <c r="AL1629">
        <v>1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 t="s">
        <v>3</v>
      </c>
      <c r="AT1629">
        <v>102</v>
      </c>
      <c r="AU1629" t="s">
        <v>3</v>
      </c>
      <c r="AV1629">
        <v>0</v>
      </c>
      <c r="AW1629">
        <v>1</v>
      </c>
      <c r="AX1629">
        <v>-1</v>
      </c>
      <c r="AY1629">
        <v>0</v>
      </c>
      <c r="AZ1629">
        <v>0</v>
      </c>
      <c r="BA1629" t="s">
        <v>3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CX1629">
        <f>Y1629*Source!I716</f>
        <v>137.49600000000001</v>
      </c>
      <c r="CY1629">
        <f>AA1629</f>
        <v>65.63</v>
      </c>
      <c r="CZ1629">
        <f>AE1629</f>
        <v>65.63</v>
      </c>
      <c r="DA1629">
        <f>AI1629</f>
        <v>1</v>
      </c>
      <c r="DB1629">
        <f>ROUND(ROUND(AT1629*CZ1629,2),6)</f>
        <v>6694.26</v>
      </c>
      <c r="DC1629">
        <f>ROUND(ROUND(AT1629*AG1629,2),6)</f>
        <v>0</v>
      </c>
    </row>
    <row r="1630" spans="1:107" x14ac:dyDescent="0.2">
      <c r="A1630">
        <f>ROW(Source!A717)</f>
        <v>717</v>
      </c>
      <c r="B1630">
        <v>47641669</v>
      </c>
      <c r="C1630">
        <v>47641335</v>
      </c>
      <c r="D1630">
        <v>37066837</v>
      </c>
      <c r="E1630">
        <v>1</v>
      </c>
      <c r="F1630">
        <v>1</v>
      </c>
      <c r="G1630">
        <v>1</v>
      </c>
      <c r="H1630">
        <v>1</v>
      </c>
      <c r="I1630" t="s">
        <v>855</v>
      </c>
      <c r="J1630" t="s">
        <v>3</v>
      </c>
      <c r="K1630" t="s">
        <v>856</v>
      </c>
      <c r="L1630">
        <v>1191</v>
      </c>
      <c r="N1630">
        <v>1013</v>
      </c>
      <c r="O1630" t="s">
        <v>770</v>
      </c>
      <c r="P1630" t="s">
        <v>770</v>
      </c>
      <c r="Q1630">
        <v>1</v>
      </c>
      <c r="W1630">
        <v>0</v>
      </c>
      <c r="X1630">
        <v>1850719656</v>
      </c>
      <c r="Y1630">
        <v>107.53247499999998</v>
      </c>
      <c r="AA1630">
        <v>0</v>
      </c>
      <c r="AB1630">
        <v>0</v>
      </c>
      <c r="AC1630">
        <v>0</v>
      </c>
      <c r="AD1630">
        <v>8.31</v>
      </c>
      <c r="AE1630">
        <v>0</v>
      </c>
      <c r="AF1630">
        <v>0</v>
      </c>
      <c r="AG1630">
        <v>0</v>
      </c>
      <c r="AH1630">
        <v>8.31</v>
      </c>
      <c r="AI1630">
        <v>1</v>
      </c>
      <c r="AJ1630">
        <v>1</v>
      </c>
      <c r="AK1630">
        <v>1</v>
      </c>
      <c r="AL1630">
        <v>1</v>
      </c>
      <c r="AN1630">
        <v>0</v>
      </c>
      <c r="AO1630">
        <v>1</v>
      </c>
      <c r="AP1630">
        <v>1</v>
      </c>
      <c r="AQ1630">
        <v>0</v>
      </c>
      <c r="AR1630">
        <v>0</v>
      </c>
      <c r="AS1630" t="s">
        <v>3</v>
      </c>
      <c r="AT1630">
        <v>81.31</v>
      </c>
      <c r="AU1630" t="s">
        <v>196</v>
      </c>
      <c r="AV1630">
        <v>1</v>
      </c>
      <c r="AW1630">
        <v>2</v>
      </c>
      <c r="AX1630">
        <v>47641345</v>
      </c>
      <c r="AY1630">
        <v>1</v>
      </c>
      <c r="AZ1630">
        <v>0</v>
      </c>
      <c r="BA1630">
        <v>1614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CX1630">
        <f>Y1630*Source!I717</f>
        <v>144.95377629999999</v>
      </c>
      <c r="CY1630">
        <f>AD1630</f>
        <v>8.31</v>
      </c>
      <c r="CZ1630">
        <f>AH1630</f>
        <v>8.31</v>
      </c>
      <c r="DA1630">
        <f>AL1630</f>
        <v>1</v>
      </c>
      <c r="DB1630">
        <f>ROUND(((ROUND(AT1630*CZ1630,2)*1.15)*1.15),6)</f>
        <v>893.60002499999996</v>
      </c>
      <c r="DC1630">
        <f>ROUND(((ROUND(AT1630*AG1630,2)*1.15)*1.15),6)</f>
        <v>0</v>
      </c>
    </row>
    <row r="1631" spans="1:107" x14ac:dyDescent="0.2">
      <c r="A1631">
        <f>ROW(Source!A717)</f>
        <v>717</v>
      </c>
      <c r="B1631">
        <v>47641669</v>
      </c>
      <c r="C1631">
        <v>47641335</v>
      </c>
      <c r="D1631">
        <v>37064876</v>
      </c>
      <c r="E1631">
        <v>1</v>
      </c>
      <c r="F1631">
        <v>1</v>
      </c>
      <c r="G1631">
        <v>1</v>
      </c>
      <c r="H1631">
        <v>1</v>
      </c>
      <c r="I1631" t="s">
        <v>771</v>
      </c>
      <c r="J1631" t="s">
        <v>3</v>
      </c>
      <c r="K1631" t="s">
        <v>772</v>
      </c>
      <c r="L1631">
        <v>1191</v>
      </c>
      <c r="N1631">
        <v>1013</v>
      </c>
      <c r="O1631" t="s">
        <v>770</v>
      </c>
      <c r="P1631" t="s">
        <v>770</v>
      </c>
      <c r="Q1631">
        <v>1</v>
      </c>
      <c r="W1631">
        <v>0</v>
      </c>
      <c r="X1631">
        <v>-1417349443</v>
      </c>
      <c r="Y1631">
        <v>3.77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1</v>
      </c>
      <c r="AJ1631">
        <v>1</v>
      </c>
      <c r="AK1631">
        <v>1</v>
      </c>
      <c r="AL1631">
        <v>1</v>
      </c>
      <c r="AN1631">
        <v>0</v>
      </c>
      <c r="AO1631">
        <v>1</v>
      </c>
      <c r="AP1631">
        <v>0</v>
      </c>
      <c r="AQ1631">
        <v>0</v>
      </c>
      <c r="AR1631">
        <v>0</v>
      </c>
      <c r="AS1631" t="s">
        <v>3</v>
      </c>
      <c r="AT1631">
        <v>3.77</v>
      </c>
      <c r="AU1631" t="s">
        <v>3</v>
      </c>
      <c r="AV1631">
        <v>2</v>
      </c>
      <c r="AW1631">
        <v>2</v>
      </c>
      <c r="AX1631">
        <v>47641346</v>
      </c>
      <c r="AY1631">
        <v>1</v>
      </c>
      <c r="AZ1631">
        <v>2048</v>
      </c>
      <c r="BA1631">
        <v>1615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CX1631">
        <f>Y1631*Source!I717</f>
        <v>5.0819600000000005</v>
      </c>
      <c r="CY1631">
        <f>AD1631</f>
        <v>0</v>
      </c>
      <c r="CZ1631">
        <f>AH1631</f>
        <v>0</v>
      </c>
      <c r="DA1631">
        <f>AL1631</f>
        <v>1</v>
      </c>
      <c r="DB1631">
        <f>ROUND(ROUND(AT1631*CZ1631,2),6)</f>
        <v>0</v>
      </c>
      <c r="DC1631">
        <f>ROUND(ROUND(AT1631*AG1631,2),6)</f>
        <v>0</v>
      </c>
    </row>
    <row r="1632" spans="1:107" x14ac:dyDescent="0.2">
      <c r="A1632">
        <f>ROW(Source!A717)</f>
        <v>717</v>
      </c>
      <c r="B1632">
        <v>47641669</v>
      </c>
      <c r="C1632">
        <v>47641335</v>
      </c>
      <c r="D1632">
        <v>36882383</v>
      </c>
      <c r="E1632">
        <v>1</v>
      </c>
      <c r="F1632">
        <v>1</v>
      </c>
      <c r="G1632">
        <v>1</v>
      </c>
      <c r="H1632">
        <v>2</v>
      </c>
      <c r="I1632" t="s">
        <v>944</v>
      </c>
      <c r="J1632" t="s">
        <v>945</v>
      </c>
      <c r="K1632" t="s">
        <v>946</v>
      </c>
      <c r="L1632">
        <v>1368</v>
      </c>
      <c r="N1632">
        <v>1011</v>
      </c>
      <c r="O1632" t="s">
        <v>776</v>
      </c>
      <c r="P1632" t="s">
        <v>776</v>
      </c>
      <c r="Q1632">
        <v>1</v>
      </c>
      <c r="W1632">
        <v>0</v>
      </c>
      <c r="X1632">
        <v>-665367104</v>
      </c>
      <c r="Y1632">
        <v>0.51749999999999996</v>
      </c>
      <c r="AA1632">
        <v>0</v>
      </c>
      <c r="AB1632">
        <v>89.99</v>
      </c>
      <c r="AC1632">
        <v>10.06</v>
      </c>
      <c r="AD1632">
        <v>0</v>
      </c>
      <c r="AE1632">
        <v>0</v>
      </c>
      <c r="AF1632">
        <v>89.99</v>
      </c>
      <c r="AG1632">
        <v>10.06</v>
      </c>
      <c r="AH1632">
        <v>0</v>
      </c>
      <c r="AI1632">
        <v>1</v>
      </c>
      <c r="AJ1632">
        <v>1</v>
      </c>
      <c r="AK1632">
        <v>1</v>
      </c>
      <c r="AL1632">
        <v>1</v>
      </c>
      <c r="AN1632">
        <v>0</v>
      </c>
      <c r="AO1632">
        <v>1</v>
      </c>
      <c r="AP1632">
        <v>1</v>
      </c>
      <c r="AQ1632">
        <v>0</v>
      </c>
      <c r="AR1632">
        <v>0</v>
      </c>
      <c r="AS1632" t="s">
        <v>3</v>
      </c>
      <c r="AT1632">
        <v>0.36</v>
      </c>
      <c r="AU1632" t="s">
        <v>348</v>
      </c>
      <c r="AV1632">
        <v>0</v>
      </c>
      <c r="AW1632">
        <v>2</v>
      </c>
      <c r="AX1632">
        <v>47641347</v>
      </c>
      <c r="AY1632">
        <v>1</v>
      </c>
      <c r="AZ1632">
        <v>0</v>
      </c>
      <c r="BA1632">
        <v>1616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CX1632">
        <f>Y1632*Source!I717</f>
        <v>0.69759000000000004</v>
      </c>
      <c r="CY1632">
        <f>AB1632</f>
        <v>89.99</v>
      </c>
      <c r="CZ1632">
        <f>AF1632</f>
        <v>89.99</v>
      </c>
      <c r="DA1632">
        <f>AJ1632</f>
        <v>1</v>
      </c>
      <c r="DB1632">
        <f>ROUND(((ROUND(AT1632*CZ1632,2)*1.15)*1.25),6)</f>
        <v>46.575000000000003</v>
      </c>
      <c r="DC1632">
        <f>ROUND(((ROUND(AT1632*AG1632,2)*1.15)*1.25),6)</f>
        <v>5.2037500000000003</v>
      </c>
    </row>
    <row r="1633" spans="1:107" x14ac:dyDescent="0.2">
      <c r="A1633">
        <f>ROW(Source!A717)</f>
        <v>717</v>
      </c>
      <c r="B1633">
        <v>47641669</v>
      </c>
      <c r="C1633">
        <v>47641335</v>
      </c>
      <c r="D1633">
        <v>36882452</v>
      </c>
      <c r="E1633">
        <v>1</v>
      </c>
      <c r="F1633">
        <v>1</v>
      </c>
      <c r="G1633">
        <v>1</v>
      </c>
      <c r="H1633">
        <v>2</v>
      </c>
      <c r="I1633" t="s">
        <v>1027</v>
      </c>
      <c r="J1633" t="s">
        <v>1028</v>
      </c>
      <c r="K1633" t="s">
        <v>1029</v>
      </c>
      <c r="L1633">
        <v>1368</v>
      </c>
      <c r="N1633">
        <v>1011</v>
      </c>
      <c r="O1633" t="s">
        <v>776</v>
      </c>
      <c r="P1633" t="s">
        <v>776</v>
      </c>
      <c r="Q1633">
        <v>1</v>
      </c>
      <c r="W1633">
        <v>0</v>
      </c>
      <c r="X1633">
        <v>1188625873</v>
      </c>
      <c r="Y1633">
        <v>3.694375</v>
      </c>
      <c r="AA1633">
        <v>0</v>
      </c>
      <c r="AB1633">
        <v>31.26</v>
      </c>
      <c r="AC1633">
        <v>13.5</v>
      </c>
      <c r="AD1633">
        <v>0</v>
      </c>
      <c r="AE1633">
        <v>0</v>
      </c>
      <c r="AF1633">
        <v>31.26</v>
      </c>
      <c r="AG1633">
        <v>13.5</v>
      </c>
      <c r="AH1633">
        <v>0</v>
      </c>
      <c r="AI1633">
        <v>1</v>
      </c>
      <c r="AJ1633">
        <v>1</v>
      </c>
      <c r="AK1633">
        <v>1</v>
      </c>
      <c r="AL1633">
        <v>1</v>
      </c>
      <c r="AN1633">
        <v>0</v>
      </c>
      <c r="AO1633">
        <v>1</v>
      </c>
      <c r="AP1633">
        <v>1</v>
      </c>
      <c r="AQ1633">
        <v>0</v>
      </c>
      <c r="AR1633">
        <v>0</v>
      </c>
      <c r="AS1633" t="s">
        <v>3</v>
      </c>
      <c r="AT1633">
        <v>2.57</v>
      </c>
      <c r="AU1633" t="s">
        <v>348</v>
      </c>
      <c r="AV1633">
        <v>0</v>
      </c>
      <c r="AW1633">
        <v>2</v>
      </c>
      <c r="AX1633">
        <v>47641348</v>
      </c>
      <c r="AY1633">
        <v>1</v>
      </c>
      <c r="AZ1633">
        <v>0</v>
      </c>
      <c r="BA1633">
        <v>1617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CX1633">
        <f>Y1633*Source!I717</f>
        <v>4.9800175000000007</v>
      </c>
      <c r="CY1633">
        <f>AB1633</f>
        <v>31.26</v>
      </c>
      <c r="CZ1633">
        <f>AF1633</f>
        <v>31.26</v>
      </c>
      <c r="DA1633">
        <f>AJ1633</f>
        <v>1</v>
      </c>
      <c r="DB1633">
        <f>ROUND(((ROUND(AT1633*CZ1633,2)*1.15)*1.25),6)</f>
        <v>115.48875</v>
      </c>
      <c r="DC1633">
        <f>ROUND(((ROUND(AT1633*AG1633,2)*1.15)*1.25),6)</f>
        <v>49.881250000000001</v>
      </c>
    </row>
    <row r="1634" spans="1:107" x14ac:dyDescent="0.2">
      <c r="A1634">
        <f>ROW(Source!A717)</f>
        <v>717</v>
      </c>
      <c r="B1634">
        <v>47641669</v>
      </c>
      <c r="C1634">
        <v>47641335</v>
      </c>
      <c r="D1634">
        <v>36883554</v>
      </c>
      <c r="E1634">
        <v>1</v>
      </c>
      <c r="F1634">
        <v>1</v>
      </c>
      <c r="G1634">
        <v>1</v>
      </c>
      <c r="H1634">
        <v>2</v>
      </c>
      <c r="I1634" t="s">
        <v>780</v>
      </c>
      <c r="J1634" t="s">
        <v>781</v>
      </c>
      <c r="K1634" t="s">
        <v>782</v>
      </c>
      <c r="L1634">
        <v>1368</v>
      </c>
      <c r="N1634">
        <v>1011</v>
      </c>
      <c r="O1634" t="s">
        <v>776</v>
      </c>
      <c r="P1634" t="s">
        <v>776</v>
      </c>
      <c r="Q1634">
        <v>1</v>
      </c>
      <c r="W1634">
        <v>0</v>
      </c>
      <c r="X1634">
        <v>1372534845</v>
      </c>
      <c r="Y1634">
        <v>1.2074999999999998</v>
      </c>
      <c r="AA1634">
        <v>0</v>
      </c>
      <c r="AB1634">
        <v>65.709999999999994</v>
      </c>
      <c r="AC1634">
        <v>11.6</v>
      </c>
      <c r="AD1634">
        <v>0</v>
      </c>
      <c r="AE1634">
        <v>0</v>
      </c>
      <c r="AF1634">
        <v>65.709999999999994</v>
      </c>
      <c r="AG1634">
        <v>11.6</v>
      </c>
      <c r="AH1634">
        <v>0</v>
      </c>
      <c r="AI1634">
        <v>1</v>
      </c>
      <c r="AJ1634">
        <v>1</v>
      </c>
      <c r="AK1634">
        <v>1</v>
      </c>
      <c r="AL1634">
        <v>1</v>
      </c>
      <c r="AN1634">
        <v>0</v>
      </c>
      <c r="AO1634">
        <v>1</v>
      </c>
      <c r="AP1634">
        <v>1</v>
      </c>
      <c r="AQ1634">
        <v>0</v>
      </c>
      <c r="AR1634">
        <v>0</v>
      </c>
      <c r="AS1634" t="s">
        <v>3</v>
      </c>
      <c r="AT1634">
        <v>0.84</v>
      </c>
      <c r="AU1634" t="s">
        <v>348</v>
      </c>
      <c r="AV1634">
        <v>0</v>
      </c>
      <c r="AW1634">
        <v>2</v>
      </c>
      <c r="AX1634">
        <v>47641349</v>
      </c>
      <c r="AY1634">
        <v>1</v>
      </c>
      <c r="AZ1634">
        <v>0</v>
      </c>
      <c r="BA1634">
        <v>1618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CX1634">
        <f>Y1634*Source!I717</f>
        <v>1.6277099999999998</v>
      </c>
      <c r="CY1634">
        <f>AB1634</f>
        <v>65.709999999999994</v>
      </c>
      <c r="CZ1634">
        <f>AF1634</f>
        <v>65.709999999999994</v>
      </c>
      <c r="DA1634">
        <f>AJ1634</f>
        <v>1</v>
      </c>
      <c r="DB1634">
        <f>ROUND(((ROUND(AT1634*CZ1634,2)*1.15)*1.25),6)</f>
        <v>79.349999999999994</v>
      </c>
      <c r="DC1634">
        <f>ROUND(((ROUND(AT1634*AG1634,2)*1.15)*1.25),6)</f>
        <v>14.001250000000001</v>
      </c>
    </row>
    <row r="1635" spans="1:107" x14ac:dyDescent="0.2">
      <c r="A1635">
        <f>ROW(Source!A717)</f>
        <v>717</v>
      </c>
      <c r="B1635">
        <v>47641669</v>
      </c>
      <c r="C1635">
        <v>47641335</v>
      </c>
      <c r="D1635">
        <v>36801792</v>
      </c>
      <c r="E1635">
        <v>1</v>
      </c>
      <c r="F1635">
        <v>1</v>
      </c>
      <c r="G1635">
        <v>1</v>
      </c>
      <c r="H1635">
        <v>3</v>
      </c>
      <c r="I1635" t="s">
        <v>981</v>
      </c>
      <c r="J1635" t="s">
        <v>982</v>
      </c>
      <c r="K1635" t="s">
        <v>983</v>
      </c>
      <c r="L1635">
        <v>1339</v>
      </c>
      <c r="N1635">
        <v>1007</v>
      </c>
      <c r="O1635" t="s">
        <v>50</v>
      </c>
      <c r="P1635" t="s">
        <v>50</v>
      </c>
      <c r="Q1635">
        <v>1</v>
      </c>
      <c r="W1635">
        <v>0</v>
      </c>
      <c r="X1635">
        <v>-1660354250</v>
      </c>
      <c r="Y1635">
        <v>3.85</v>
      </c>
      <c r="AA1635">
        <v>2.44</v>
      </c>
      <c r="AB1635">
        <v>0</v>
      </c>
      <c r="AC1635">
        <v>0</v>
      </c>
      <c r="AD1635">
        <v>0</v>
      </c>
      <c r="AE1635">
        <v>2.44</v>
      </c>
      <c r="AF1635">
        <v>0</v>
      </c>
      <c r="AG1635">
        <v>0</v>
      </c>
      <c r="AH1635">
        <v>0</v>
      </c>
      <c r="AI1635">
        <v>1</v>
      </c>
      <c r="AJ1635">
        <v>1</v>
      </c>
      <c r="AK1635">
        <v>1</v>
      </c>
      <c r="AL1635">
        <v>1</v>
      </c>
      <c r="AN1635">
        <v>0</v>
      </c>
      <c r="AO1635">
        <v>1</v>
      </c>
      <c r="AP1635">
        <v>0</v>
      </c>
      <c r="AQ1635">
        <v>0</v>
      </c>
      <c r="AR1635">
        <v>0</v>
      </c>
      <c r="AS1635" t="s">
        <v>3</v>
      </c>
      <c r="AT1635">
        <v>3.85</v>
      </c>
      <c r="AU1635" t="s">
        <v>3</v>
      </c>
      <c r="AV1635">
        <v>0</v>
      </c>
      <c r="AW1635">
        <v>2</v>
      </c>
      <c r="AX1635">
        <v>47641350</v>
      </c>
      <c r="AY1635">
        <v>1</v>
      </c>
      <c r="AZ1635">
        <v>0</v>
      </c>
      <c r="BA1635">
        <v>1619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CX1635">
        <f>Y1635*Source!I717</f>
        <v>5.1898000000000009</v>
      </c>
      <c r="CY1635">
        <f>AA1635</f>
        <v>2.44</v>
      </c>
      <c r="CZ1635">
        <f>AE1635</f>
        <v>2.44</v>
      </c>
      <c r="DA1635">
        <f>AI1635</f>
        <v>1</v>
      </c>
      <c r="DB1635">
        <f>ROUND(ROUND(AT1635*CZ1635,2),6)</f>
        <v>9.39</v>
      </c>
      <c r="DC1635">
        <f>ROUND(ROUND(AT1635*AG1635,2),6)</f>
        <v>0</v>
      </c>
    </row>
    <row r="1636" spans="1:107" x14ac:dyDescent="0.2">
      <c r="A1636">
        <f>ROW(Source!A717)</f>
        <v>717</v>
      </c>
      <c r="B1636">
        <v>47641669</v>
      </c>
      <c r="C1636">
        <v>47641335</v>
      </c>
      <c r="D1636">
        <v>36802468</v>
      </c>
      <c r="E1636">
        <v>1</v>
      </c>
      <c r="F1636">
        <v>1</v>
      </c>
      <c r="G1636">
        <v>1</v>
      </c>
      <c r="H1636">
        <v>3</v>
      </c>
      <c r="I1636" t="s">
        <v>1030</v>
      </c>
      <c r="J1636" t="s">
        <v>1031</v>
      </c>
      <c r="K1636" t="s">
        <v>1032</v>
      </c>
      <c r="L1636">
        <v>1339</v>
      </c>
      <c r="N1636">
        <v>1007</v>
      </c>
      <c r="O1636" t="s">
        <v>50</v>
      </c>
      <c r="P1636" t="s">
        <v>50</v>
      </c>
      <c r="Q1636">
        <v>1</v>
      </c>
      <c r="W1636">
        <v>0</v>
      </c>
      <c r="X1636">
        <v>114057443</v>
      </c>
      <c r="Y1636">
        <v>3.06</v>
      </c>
      <c r="AA1636">
        <v>34.92</v>
      </c>
      <c r="AB1636">
        <v>0</v>
      </c>
      <c r="AC1636">
        <v>0</v>
      </c>
      <c r="AD1636">
        <v>0</v>
      </c>
      <c r="AE1636">
        <v>34.92</v>
      </c>
      <c r="AF1636">
        <v>0</v>
      </c>
      <c r="AG1636">
        <v>0</v>
      </c>
      <c r="AH1636">
        <v>0</v>
      </c>
      <c r="AI1636">
        <v>1</v>
      </c>
      <c r="AJ1636">
        <v>1</v>
      </c>
      <c r="AK1636">
        <v>1</v>
      </c>
      <c r="AL1636">
        <v>1</v>
      </c>
      <c r="AN1636">
        <v>0</v>
      </c>
      <c r="AO1636">
        <v>1</v>
      </c>
      <c r="AP1636">
        <v>0</v>
      </c>
      <c r="AQ1636">
        <v>0</v>
      </c>
      <c r="AR1636">
        <v>0</v>
      </c>
      <c r="AS1636" t="s">
        <v>3</v>
      </c>
      <c r="AT1636">
        <v>3.06</v>
      </c>
      <c r="AU1636" t="s">
        <v>3</v>
      </c>
      <c r="AV1636">
        <v>0</v>
      </c>
      <c r="AW1636">
        <v>2</v>
      </c>
      <c r="AX1636">
        <v>47641351</v>
      </c>
      <c r="AY1636">
        <v>1</v>
      </c>
      <c r="AZ1636">
        <v>0</v>
      </c>
      <c r="BA1636">
        <v>1620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CX1636">
        <f>Y1636*Source!I717</f>
        <v>4.1248800000000001</v>
      </c>
      <c r="CY1636">
        <f>AA1636</f>
        <v>34.92</v>
      </c>
      <c r="CZ1636">
        <f>AE1636</f>
        <v>34.92</v>
      </c>
      <c r="DA1636">
        <f>AI1636</f>
        <v>1</v>
      </c>
      <c r="DB1636">
        <f>ROUND(ROUND(AT1636*CZ1636,2),6)</f>
        <v>106.86</v>
      </c>
      <c r="DC1636">
        <f>ROUND(ROUND(AT1636*AG1636,2),6)</f>
        <v>0</v>
      </c>
    </row>
    <row r="1637" spans="1:107" x14ac:dyDescent="0.2">
      <c r="A1637">
        <f>ROW(Source!A717)</f>
        <v>717</v>
      </c>
      <c r="B1637">
        <v>47641669</v>
      </c>
      <c r="C1637">
        <v>47641335</v>
      </c>
      <c r="D1637">
        <v>36807345</v>
      </c>
      <c r="E1637">
        <v>1</v>
      </c>
      <c r="F1637">
        <v>1</v>
      </c>
      <c r="G1637">
        <v>1</v>
      </c>
      <c r="H1637">
        <v>3</v>
      </c>
      <c r="I1637" t="s">
        <v>418</v>
      </c>
      <c r="J1637" t="s">
        <v>420</v>
      </c>
      <c r="K1637" t="s">
        <v>419</v>
      </c>
      <c r="L1637">
        <v>1339</v>
      </c>
      <c r="N1637">
        <v>1007</v>
      </c>
      <c r="O1637" t="s">
        <v>50</v>
      </c>
      <c r="P1637" t="s">
        <v>50</v>
      </c>
      <c r="Q1637">
        <v>1</v>
      </c>
      <c r="W1637">
        <v>0</v>
      </c>
      <c r="X1637">
        <v>1189598585</v>
      </c>
      <c r="Y1637">
        <v>1.3</v>
      </c>
      <c r="AA1637">
        <v>651.78</v>
      </c>
      <c r="AB1637">
        <v>0</v>
      </c>
      <c r="AC1637">
        <v>0</v>
      </c>
      <c r="AD1637">
        <v>0</v>
      </c>
      <c r="AE1637">
        <v>651.78</v>
      </c>
      <c r="AF1637">
        <v>0</v>
      </c>
      <c r="AG1637">
        <v>0</v>
      </c>
      <c r="AH1637">
        <v>0</v>
      </c>
      <c r="AI1637">
        <v>1</v>
      </c>
      <c r="AJ1637">
        <v>1</v>
      </c>
      <c r="AK1637">
        <v>1</v>
      </c>
      <c r="AL1637">
        <v>1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 t="s">
        <v>3</v>
      </c>
      <c r="AT1637">
        <v>1.3</v>
      </c>
      <c r="AU1637" t="s">
        <v>3</v>
      </c>
      <c r="AV1637">
        <v>0</v>
      </c>
      <c r="AW1637">
        <v>1</v>
      </c>
      <c r="AX1637">
        <v>-1</v>
      </c>
      <c r="AY1637">
        <v>0</v>
      </c>
      <c r="AZ1637">
        <v>0</v>
      </c>
      <c r="BA1637" t="s">
        <v>3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CX1637">
        <f>Y1637*Source!I717</f>
        <v>1.7524000000000002</v>
      </c>
      <c r="CY1637">
        <f>AA1637</f>
        <v>651.78</v>
      </c>
      <c r="CZ1637">
        <f>AE1637</f>
        <v>651.78</v>
      </c>
      <c r="DA1637">
        <f>AI1637</f>
        <v>1</v>
      </c>
      <c r="DB1637">
        <f>ROUND(ROUND(AT1637*CZ1637,2),6)</f>
        <v>847.31</v>
      </c>
      <c r="DC1637">
        <f>ROUND(ROUND(AT1637*AG1637,2),6)</f>
        <v>0</v>
      </c>
    </row>
    <row r="1638" spans="1:107" x14ac:dyDescent="0.2">
      <c r="A1638">
        <f>ROW(Source!A717)</f>
        <v>717</v>
      </c>
      <c r="B1638">
        <v>47641669</v>
      </c>
      <c r="C1638">
        <v>47641335</v>
      </c>
      <c r="D1638">
        <v>36820630</v>
      </c>
      <c r="E1638">
        <v>1</v>
      </c>
      <c r="F1638">
        <v>1</v>
      </c>
      <c r="G1638">
        <v>1</v>
      </c>
      <c r="H1638">
        <v>3</v>
      </c>
      <c r="I1638" t="s">
        <v>422</v>
      </c>
      <c r="J1638" t="s">
        <v>424</v>
      </c>
      <c r="K1638" t="s">
        <v>423</v>
      </c>
      <c r="L1638">
        <v>1327</v>
      </c>
      <c r="N1638">
        <v>1005</v>
      </c>
      <c r="O1638" t="s">
        <v>399</v>
      </c>
      <c r="P1638" t="s">
        <v>399</v>
      </c>
      <c r="Q1638">
        <v>1</v>
      </c>
      <c r="W1638">
        <v>0</v>
      </c>
      <c r="X1638">
        <v>1158602457</v>
      </c>
      <c r="Y1638">
        <v>102</v>
      </c>
      <c r="AA1638">
        <v>65.63</v>
      </c>
      <c r="AB1638">
        <v>0</v>
      </c>
      <c r="AC1638">
        <v>0</v>
      </c>
      <c r="AD1638">
        <v>0</v>
      </c>
      <c r="AE1638">
        <v>65.63</v>
      </c>
      <c r="AF1638">
        <v>0</v>
      </c>
      <c r="AG1638">
        <v>0</v>
      </c>
      <c r="AH1638">
        <v>0</v>
      </c>
      <c r="AI1638">
        <v>1</v>
      </c>
      <c r="AJ1638">
        <v>1</v>
      </c>
      <c r="AK1638">
        <v>1</v>
      </c>
      <c r="AL1638">
        <v>1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 t="s">
        <v>3</v>
      </c>
      <c r="AT1638">
        <v>102</v>
      </c>
      <c r="AU1638" t="s">
        <v>3</v>
      </c>
      <c r="AV1638">
        <v>0</v>
      </c>
      <c r="AW1638">
        <v>1</v>
      </c>
      <c r="AX1638">
        <v>-1</v>
      </c>
      <c r="AY1638">
        <v>0</v>
      </c>
      <c r="AZ1638">
        <v>0</v>
      </c>
      <c r="BA1638" t="s">
        <v>3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CX1638">
        <f>Y1638*Source!I717</f>
        <v>137.49600000000001</v>
      </c>
      <c r="CY1638">
        <f>AA1638</f>
        <v>65.63</v>
      </c>
      <c r="CZ1638">
        <f>AE1638</f>
        <v>65.63</v>
      </c>
      <c r="DA1638">
        <f>AI1638</f>
        <v>1</v>
      </c>
      <c r="DB1638">
        <f>ROUND(ROUND(AT1638*CZ1638,2),6)</f>
        <v>6694.26</v>
      </c>
      <c r="DC1638">
        <f>ROUND(ROUND(AT1638*AG1638,2),6)</f>
        <v>0</v>
      </c>
    </row>
    <row r="1639" spans="1:107" x14ac:dyDescent="0.2">
      <c r="A1639">
        <f>ROW(Source!A756)</f>
        <v>756</v>
      </c>
      <c r="B1639">
        <v>47636896</v>
      </c>
      <c r="C1639">
        <v>47641434</v>
      </c>
      <c r="D1639">
        <v>37068121</v>
      </c>
      <c r="E1639">
        <v>1</v>
      </c>
      <c r="F1639">
        <v>1</v>
      </c>
      <c r="G1639">
        <v>1</v>
      </c>
      <c r="H1639">
        <v>1</v>
      </c>
      <c r="I1639" t="s">
        <v>1065</v>
      </c>
      <c r="J1639" t="s">
        <v>3</v>
      </c>
      <c r="K1639" t="s">
        <v>1066</v>
      </c>
      <c r="L1639">
        <v>1191</v>
      </c>
      <c r="N1639">
        <v>1013</v>
      </c>
      <c r="O1639" t="s">
        <v>770</v>
      </c>
      <c r="P1639" t="s">
        <v>770</v>
      </c>
      <c r="Q1639">
        <v>1</v>
      </c>
      <c r="W1639">
        <v>0</v>
      </c>
      <c r="X1639">
        <v>-1366118074</v>
      </c>
      <c r="Y1639">
        <v>46.393299999999989</v>
      </c>
      <c r="AA1639">
        <v>0</v>
      </c>
      <c r="AB1639">
        <v>0</v>
      </c>
      <c r="AC1639">
        <v>0</v>
      </c>
      <c r="AD1639">
        <v>7.94</v>
      </c>
      <c r="AE1639">
        <v>0</v>
      </c>
      <c r="AF1639">
        <v>0</v>
      </c>
      <c r="AG1639">
        <v>0</v>
      </c>
      <c r="AH1639">
        <v>7.94</v>
      </c>
      <c r="AI1639">
        <v>1</v>
      </c>
      <c r="AJ1639">
        <v>1</v>
      </c>
      <c r="AK1639">
        <v>1</v>
      </c>
      <c r="AL1639">
        <v>1</v>
      </c>
      <c r="AN1639">
        <v>0</v>
      </c>
      <c r="AO1639">
        <v>1</v>
      </c>
      <c r="AP1639">
        <v>1</v>
      </c>
      <c r="AQ1639">
        <v>0</v>
      </c>
      <c r="AR1639">
        <v>0</v>
      </c>
      <c r="AS1639" t="s">
        <v>3</v>
      </c>
      <c r="AT1639">
        <v>35.08</v>
      </c>
      <c r="AU1639" t="s">
        <v>196</v>
      </c>
      <c r="AV1639">
        <v>1</v>
      </c>
      <c r="AW1639">
        <v>2</v>
      </c>
      <c r="AX1639">
        <v>47641435</v>
      </c>
      <c r="AY1639">
        <v>1</v>
      </c>
      <c r="AZ1639">
        <v>0</v>
      </c>
      <c r="BA1639">
        <v>1623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CX1639">
        <f>Y1639*Source!I756</f>
        <v>1159.8324999999998</v>
      </c>
      <c r="CY1639">
        <f>AD1639</f>
        <v>7.94</v>
      </c>
      <c r="CZ1639">
        <f>AH1639</f>
        <v>7.94</v>
      </c>
      <c r="DA1639">
        <f>AL1639</f>
        <v>1</v>
      </c>
      <c r="DB1639">
        <f>ROUND(((ROUND(AT1639*CZ1639,2)*1.15)*1.15),6)</f>
        <v>368.36914999999999</v>
      </c>
      <c r="DC1639">
        <f>ROUND(((ROUND(AT1639*AG1639,2)*1.15)*1.15),6)</f>
        <v>0</v>
      </c>
    </row>
    <row r="1640" spans="1:107" x14ac:dyDescent="0.2">
      <c r="A1640">
        <f>ROW(Source!A756)</f>
        <v>756</v>
      </c>
      <c r="B1640">
        <v>47636896</v>
      </c>
      <c r="C1640">
        <v>47641434</v>
      </c>
      <c r="D1640">
        <v>37064876</v>
      </c>
      <c r="E1640">
        <v>1</v>
      </c>
      <c r="F1640">
        <v>1</v>
      </c>
      <c r="G1640">
        <v>1</v>
      </c>
      <c r="H1640">
        <v>1</v>
      </c>
      <c r="I1640" t="s">
        <v>771</v>
      </c>
      <c r="J1640" t="s">
        <v>3</v>
      </c>
      <c r="K1640" t="s">
        <v>772</v>
      </c>
      <c r="L1640">
        <v>1191</v>
      </c>
      <c r="N1640">
        <v>1013</v>
      </c>
      <c r="O1640" t="s">
        <v>770</v>
      </c>
      <c r="P1640" t="s">
        <v>770</v>
      </c>
      <c r="Q1640">
        <v>1</v>
      </c>
      <c r="W1640">
        <v>0</v>
      </c>
      <c r="X1640">
        <v>-1417349443</v>
      </c>
      <c r="Y1640">
        <v>7.0000000000000007E-2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1</v>
      </c>
      <c r="AJ1640">
        <v>1</v>
      </c>
      <c r="AK1640">
        <v>1</v>
      </c>
      <c r="AL1640">
        <v>1</v>
      </c>
      <c r="AN1640">
        <v>0</v>
      </c>
      <c r="AO1640">
        <v>1</v>
      </c>
      <c r="AP1640">
        <v>0</v>
      </c>
      <c r="AQ1640">
        <v>0</v>
      </c>
      <c r="AR1640">
        <v>0</v>
      </c>
      <c r="AS1640" t="s">
        <v>3</v>
      </c>
      <c r="AT1640">
        <v>7.0000000000000007E-2</v>
      </c>
      <c r="AU1640" t="s">
        <v>3</v>
      </c>
      <c r="AV1640">
        <v>2</v>
      </c>
      <c r="AW1640">
        <v>2</v>
      </c>
      <c r="AX1640">
        <v>47641436</v>
      </c>
      <c r="AY1640">
        <v>1</v>
      </c>
      <c r="AZ1640">
        <v>2048</v>
      </c>
      <c r="BA1640">
        <v>1624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CX1640">
        <f>Y1640*Source!I756</f>
        <v>1.7500000000000002</v>
      </c>
      <c r="CY1640">
        <f>AD1640</f>
        <v>0</v>
      </c>
      <c r="CZ1640">
        <f>AH1640</f>
        <v>0</v>
      </c>
      <c r="DA1640">
        <f>AL1640</f>
        <v>1</v>
      </c>
      <c r="DB1640">
        <f>ROUND(ROUND(AT1640*CZ1640,2),6)</f>
        <v>0</v>
      </c>
      <c r="DC1640">
        <f>ROUND(ROUND(AT1640*AG1640,2),6)</f>
        <v>0</v>
      </c>
    </row>
    <row r="1641" spans="1:107" x14ac:dyDescent="0.2">
      <c r="A1641">
        <f>ROW(Source!A756)</f>
        <v>756</v>
      </c>
      <c r="B1641">
        <v>47636896</v>
      </c>
      <c r="C1641">
        <v>47641434</v>
      </c>
      <c r="D1641">
        <v>36883423</v>
      </c>
      <c r="E1641">
        <v>1</v>
      </c>
      <c r="F1641">
        <v>1</v>
      </c>
      <c r="G1641">
        <v>1</v>
      </c>
      <c r="H1641">
        <v>2</v>
      </c>
      <c r="I1641" t="s">
        <v>1067</v>
      </c>
      <c r="J1641" t="s">
        <v>1068</v>
      </c>
      <c r="K1641" t="s">
        <v>1069</v>
      </c>
      <c r="L1641">
        <v>1368</v>
      </c>
      <c r="N1641">
        <v>1011</v>
      </c>
      <c r="O1641" t="s">
        <v>776</v>
      </c>
      <c r="P1641" t="s">
        <v>776</v>
      </c>
      <c r="Q1641">
        <v>1</v>
      </c>
      <c r="W1641">
        <v>0</v>
      </c>
      <c r="X1641">
        <v>1339947967</v>
      </c>
      <c r="Y1641">
        <v>0.20125000000000001</v>
      </c>
      <c r="AA1641">
        <v>0</v>
      </c>
      <c r="AB1641">
        <v>9.6199999999999992</v>
      </c>
      <c r="AC1641">
        <v>0</v>
      </c>
      <c r="AD1641">
        <v>0</v>
      </c>
      <c r="AE1641">
        <v>0</v>
      </c>
      <c r="AF1641">
        <v>9.6199999999999992</v>
      </c>
      <c r="AG1641">
        <v>0</v>
      </c>
      <c r="AH1641">
        <v>0</v>
      </c>
      <c r="AI1641">
        <v>1</v>
      </c>
      <c r="AJ1641">
        <v>1</v>
      </c>
      <c r="AK1641">
        <v>1</v>
      </c>
      <c r="AL1641">
        <v>1</v>
      </c>
      <c r="AN1641">
        <v>0</v>
      </c>
      <c r="AO1641">
        <v>1</v>
      </c>
      <c r="AP1641">
        <v>1</v>
      </c>
      <c r="AQ1641">
        <v>0</v>
      </c>
      <c r="AR1641">
        <v>0</v>
      </c>
      <c r="AS1641" t="s">
        <v>3</v>
      </c>
      <c r="AT1641">
        <v>0.14000000000000001</v>
      </c>
      <c r="AU1641" t="s">
        <v>195</v>
      </c>
      <c r="AV1641">
        <v>0</v>
      </c>
      <c r="AW1641">
        <v>2</v>
      </c>
      <c r="AX1641">
        <v>47641437</v>
      </c>
      <c r="AY1641">
        <v>1</v>
      </c>
      <c r="AZ1641">
        <v>0</v>
      </c>
      <c r="BA1641">
        <v>1625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CX1641">
        <f>Y1641*Source!I756</f>
        <v>5.03125</v>
      </c>
      <c r="CY1641">
        <f>AB1641</f>
        <v>9.6199999999999992</v>
      </c>
      <c r="CZ1641">
        <f>AF1641</f>
        <v>9.6199999999999992</v>
      </c>
      <c r="DA1641">
        <f>AJ1641</f>
        <v>1</v>
      </c>
      <c r="DB1641">
        <f>ROUND(((ROUND(AT1641*CZ1641,2)*1.25)*1.15),6)</f>
        <v>1.940625</v>
      </c>
      <c r="DC1641">
        <f>ROUND(((ROUND(AT1641*AG1641,2)*1.25)*1.15),6)</f>
        <v>0</v>
      </c>
    </row>
    <row r="1642" spans="1:107" x14ac:dyDescent="0.2">
      <c r="A1642">
        <f>ROW(Source!A756)</f>
        <v>756</v>
      </c>
      <c r="B1642">
        <v>47636896</v>
      </c>
      <c r="C1642">
        <v>47641434</v>
      </c>
      <c r="D1642">
        <v>36883667</v>
      </c>
      <c r="E1642">
        <v>1</v>
      </c>
      <c r="F1642">
        <v>1</v>
      </c>
      <c r="G1642">
        <v>1</v>
      </c>
      <c r="H1642">
        <v>2</v>
      </c>
      <c r="I1642" t="s">
        <v>1070</v>
      </c>
      <c r="J1642" t="s">
        <v>1071</v>
      </c>
      <c r="K1642" t="s">
        <v>1072</v>
      </c>
      <c r="L1642">
        <v>1368</v>
      </c>
      <c r="N1642">
        <v>1011</v>
      </c>
      <c r="O1642" t="s">
        <v>776</v>
      </c>
      <c r="P1642" t="s">
        <v>776</v>
      </c>
      <c r="Q1642">
        <v>1</v>
      </c>
      <c r="W1642">
        <v>0</v>
      </c>
      <c r="X1642">
        <v>-1801140340</v>
      </c>
      <c r="Y1642">
        <v>0.10062500000000001</v>
      </c>
      <c r="AA1642">
        <v>0</v>
      </c>
      <c r="AB1642">
        <v>74.61</v>
      </c>
      <c r="AC1642">
        <v>13.5</v>
      </c>
      <c r="AD1642">
        <v>0</v>
      </c>
      <c r="AE1642">
        <v>0</v>
      </c>
      <c r="AF1642">
        <v>74.61</v>
      </c>
      <c r="AG1642">
        <v>13.5</v>
      </c>
      <c r="AH1642">
        <v>0</v>
      </c>
      <c r="AI1642">
        <v>1</v>
      </c>
      <c r="AJ1642">
        <v>1</v>
      </c>
      <c r="AK1642">
        <v>1</v>
      </c>
      <c r="AL1642">
        <v>1</v>
      </c>
      <c r="AN1642">
        <v>0</v>
      </c>
      <c r="AO1642">
        <v>1</v>
      </c>
      <c r="AP1642">
        <v>1</v>
      </c>
      <c r="AQ1642">
        <v>0</v>
      </c>
      <c r="AR1642">
        <v>0</v>
      </c>
      <c r="AS1642" t="s">
        <v>3</v>
      </c>
      <c r="AT1642">
        <v>7.0000000000000007E-2</v>
      </c>
      <c r="AU1642" t="s">
        <v>195</v>
      </c>
      <c r="AV1642">
        <v>0</v>
      </c>
      <c r="AW1642">
        <v>2</v>
      </c>
      <c r="AX1642">
        <v>47641438</v>
      </c>
      <c r="AY1642">
        <v>1</v>
      </c>
      <c r="AZ1642">
        <v>0</v>
      </c>
      <c r="BA1642">
        <v>1626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CX1642">
        <f>Y1642*Source!I756</f>
        <v>2.515625</v>
      </c>
      <c r="CY1642">
        <f>AB1642</f>
        <v>74.61</v>
      </c>
      <c r="CZ1642">
        <f>AF1642</f>
        <v>74.61</v>
      </c>
      <c r="DA1642">
        <f>AJ1642</f>
        <v>1</v>
      </c>
      <c r="DB1642">
        <f>ROUND(((ROUND(AT1642*CZ1642,2)*1.25)*1.15),6)</f>
        <v>7.5037500000000001</v>
      </c>
      <c r="DC1642">
        <f>ROUND(((ROUND(AT1642*AG1642,2)*1.25)*1.15),6)</f>
        <v>1.3656250000000001</v>
      </c>
    </row>
    <row r="1643" spans="1:107" x14ac:dyDescent="0.2">
      <c r="A1643">
        <f>ROW(Source!A756)</f>
        <v>756</v>
      </c>
      <c r="B1643">
        <v>47636896</v>
      </c>
      <c r="C1643">
        <v>47641434</v>
      </c>
      <c r="D1643">
        <v>36840158</v>
      </c>
      <c r="E1643">
        <v>1</v>
      </c>
      <c r="F1643">
        <v>1</v>
      </c>
      <c r="G1643">
        <v>1</v>
      </c>
      <c r="H1643">
        <v>3</v>
      </c>
      <c r="I1643" t="s">
        <v>1073</v>
      </c>
      <c r="J1643" t="s">
        <v>1074</v>
      </c>
      <c r="K1643" t="s">
        <v>1075</v>
      </c>
      <c r="L1643">
        <v>1339</v>
      </c>
      <c r="N1643">
        <v>1007</v>
      </c>
      <c r="O1643" t="s">
        <v>50</v>
      </c>
      <c r="P1643" t="s">
        <v>50</v>
      </c>
      <c r="Q1643">
        <v>1</v>
      </c>
      <c r="W1643">
        <v>0</v>
      </c>
      <c r="X1643">
        <v>-34043592</v>
      </c>
      <c r="Y1643">
        <v>15</v>
      </c>
      <c r="AA1643">
        <v>131.9</v>
      </c>
      <c r="AB1643">
        <v>0</v>
      </c>
      <c r="AC1643">
        <v>0</v>
      </c>
      <c r="AD1643">
        <v>0</v>
      </c>
      <c r="AE1643">
        <v>131.9</v>
      </c>
      <c r="AF1643">
        <v>0</v>
      </c>
      <c r="AG1643">
        <v>0</v>
      </c>
      <c r="AH1643">
        <v>0</v>
      </c>
      <c r="AI1643">
        <v>1</v>
      </c>
      <c r="AJ1643">
        <v>1</v>
      </c>
      <c r="AK1643">
        <v>1</v>
      </c>
      <c r="AL1643">
        <v>1</v>
      </c>
      <c r="AN1643">
        <v>0</v>
      </c>
      <c r="AO1643">
        <v>1</v>
      </c>
      <c r="AP1643">
        <v>0</v>
      </c>
      <c r="AQ1643">
        <v>0</v>
      </c>
      <c r="AR1643">
        <v>0</v>
      </c>
      <c r="AS1643" t="s">
        <v>3</v>
      </c>
      <c r="AT1643">
        <v>15</v>
      </c>
      <c r="AU1643" t="s">
        <v>3</v>
      </c>
      <c r="AV1643">
        <v>0</v>
      </c>
      <c r="AW1643">
        <v>2</v>
      </c>
      <c r="AX1643">
        <v>47641439</v>
      </c>
      <c r="AY1643">
        <v>1</v>
      </c>
      <c r="AZ1643">
        <v>0</v>
      </c>
      <c r="BA1643">
        <v>1627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CX1643">
        <f>Y1643*Source!I756</f>
        <v>375</v>
      </c>
      <c r="CY1643">
        <f>AA1643</f>
        <v>131.9</v>
      </c>
      <c r="CZ1643">
        <f>AE1643</f>
        <v>131.9</v>
      </c>
      <c r="DA1643">
        <f>AI1643</f>
        <v>1</v>
      </c>
      <c r="DB1643">
        <f>ROUND(ROUND(AT1643*CZ1643,2),6)</f>
        <v>1978.5</v>
      </c>
      <c r="DC1643">
        <f>ROUND(ROUND(AT1643*AG1643,2),6)</f>
        <v>0</v>
      </c>
    </row>
    <row r="1644" spans="1:107" x14ac:dyDescent="0.2">
      <c r="A1644">
        <f>ROW(Source!A757)</f>
        <v>757</v>
      </c>
      <c r="B1644">
        <v>47641669</v>
      </c>
      <c r="C1644">
        <v>47641434</v>
      </c>
      <c r="D1644">
        <v>37068121</v>
      </c>
      <c r="E1644">
        <v>1</v>
      </c>
      <c r="F1644">
        <v>1</v>
      </c>
      <c r="G1644">
        <v>1</v>
      </c>
      <c r="H1644">
        <v>1</v>
      </c>
      <c r="I1644" t="s">
        <v>1065</v>
      </c>
      <c r="J1644" t="s">
        <v>3</v>
      </c>
      <c r="K1644" t="s">
        <v>1066</v>
      </c>
      <c r="L1644">
        <v>1191</v>
      </c>
      <c r="N1644">
        <v>1013</v>
      </c>
      <c r="O1644" t="s">
        <v>770</v>
      </c>
      <c r="P1644" t="s">
        <v>770</v>
      </c>
      <c r="Q1644">
        <v>1</v>
      </c>
      <c r="W1644">
        <v>0</v>
      </c>
      <c r="X1644">
        <v>-1366118074</v>
      </c>
      <c r="Y1644">
        <v>46.393299999999989</v>
      </c>
      <c r="AA1644">
        <v>0</v>
      </c>
      <c r="AB1644">
        <v>0</v>
      </c>
      <c r="AC1644">
        <v>0</v>
      </c>
      <c r="AD1644">
        <v>7.94</v>
      </c>
      <c r="AE1644">
        <v>0</v>
      </c>
      <c r="AF1644">
        <v>0</v>
      </c>
      <c r="AG1644">
        <v>0</v>
      </c>
      <c r="AH1644">
        <v>7.94</v>
      </c>
      <c r="AI1644">
        <v>1</v>
      </c>
      <c r="AJ1644">
        <v>1</v>
      </c>
      <c r="AK1644">
        <v>1</v>
      </c>
      <c r="AL1644">
        <v>1</v>
      </c>
      <c r="AN1644">
        <v>0</v>
      </c>
      <c r="AO1644">
        <v>1</v>
      </c>
      <c r="AP1644">
        <v>1</v>
      </c>
      <c r="AQ1644">
        <v>0</v>
      </c>
      <c r="AR1644">
        <v>0</v>
      </c>
      <c r="AS1644" t="s">
        <v>3</v>
      </c>
      <c r="AT1644">
        <v>35.08</v>
      </c>
      <c r="AU1644" t="s">
        <v>196</v>
      </c>
      <c r="AV1644">
        <v>1</v>
      </c>
      <c r="AW1644">
        <v>2</v>
      </c>
      <c r="AX1644">
        <v>47641435</v>
      </c>
      <c r="AY1644">
        <v>1</v>
      </c>
      <c r="AZ1644">
        <v>0</v>
      </c>
      <c r="BA1644">
        <v>1628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CX1644">
        <f>Y1644*Source!I757</f>
        <v>1159.8324999999998</v>
      </c>
      <c r="CY1644">
        <f>AD1644</f>
        <v>7.94</v>
      </c>
      <c r="CZ1644">
        <f>AH1644</f>
        <v>7.94</v>
      </c>
      <c r="DA1644">
        <f>AL1644</f>
        <v>1</v>
      </c>
      <c r="DB1644">
        <f>ROUND(((ROUND(AT1644*CZ1644,2)*1.15)*1.15),6)</f>
        <v>368.36914999999999</v>
      </c>
      <c r="DC1644">
        <f>ROUND(((ROUND(AT1644*AG1644,2)*1.15)*1.15),6)</f>
        <v>0</v>
      </c>
    </row>
    <row r="1645" spans="1:107" x14ac:dyDescent="0.2">
      <c r="A1645">
        <f>ROW(Source!A757)</f>
        <v>757</v>
      </c>
      <c r="B1645">
        <v>47641669</v>
      </c>
      <c r="C1645">
        <v>47641434</v>
      </c>
      <c r="D1645">
        <v>37064876</v>
      </c>
      <c r="E1645">
        <v>1</v>
      </c>
      <c r="F1645">
        <v>1</v>
      </c>
      <c r="G1645">
        <v>1</v>
      </c>
      <c r="H1645">
        <v>1</v>
      </c>
      <c r="I1645" t="s">
        <v>771</v>
      </c>
      <c r="J1645" t="s">
        <v>3</v>
      </c>
      <c r="K1645" t="s">
        <v>772</v>
      </c>
      <c r="L1645">
        <v>1191</v>
      </c>
      <c r="N1645">
        <v>1013</v>
      </c>
      <c r="O1645" t="s">
        <v>770</v>
      </c>
      <c r="P1645" t="s">
        <v>770</v>
      </c>
      <c r="Q1645">
        <v>1</v>
      </c>
      <c r="W1645">
        <v>0</v>
      </c>
      <c r="X1645">
        <v>-1417349443</v>
      </c>
      <c r="Y1645">
        <v>7.0000000000000007E-2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1</v>
      </c>
      <c r="AJ1645">
        <v>1</v>
      </c>
      <c r="AK1645">
        <v>1</v>
      </c>
      <c r="AL1645">
        <v>1</v>
      </c>
      <c r="AN1645">
        <v>0</v>
      </c>
      <c r="AO1645">
        <v>1</v>
      </c>
      <c r="AP1645">
        <v>0</v>
      </c>
      <c r="AQ1645">
        <v>0</v>
      </c>
      <c r="AR1645">
        <v>0</v>
      </c>
      <c r="AS1645" t="s">
        <v>3</v>
      </c>
      <c r="AT1645">
        <v>7.0000000000000007E-2</v>
      </c>
      <c r="AU1645" t="s">
        <v>3</v>
      </c>
      <c r="AV1645">
        <v>2</v>
      </c>
      <c r="AW1645">
        <v>2</v>
      </c>
      <c r="AX1645">
        <v>47641436</v>
      </c>
      <c r="AY1645">
        <v>1</v>
      </c>
      <c r="AZ1645">
        <v>2048</v>
      </c>
      <c r="BA1645">
        <v>1629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CX1645">
        <f>Y1645*Source!I757</f>
        <v>1.7500000000000002</v>
      </c>
      <c r="CY1645">
        <f>AD1645</f>
        <v>0</v>
      </c>
      <c r="CZ1645">
        <f>AH1645</f>
        <v>0</v>
      </c>
      <c r="DA1645">
        <f>AL1645</f>
        <v>1</v>
      </c>
      <c r="DB1645">
        <f>ROUND(ROUND(AT1645*CZ1645,2),6)</f>
        <v>0</v>
      </c>
      <c r="DC1645">
        <f>ROUND(ROUND(AT1645*AG1645,2),6)</f>
        <v>0</v>
      </c>
    </row>
    <row r="1646" spans="1:107" x14ac:dyDescent="0.2">
      <c r="A1646">
        <f>ROW(Source!A757)</f>
        <v>757</v>
      </c>
      <c r="B1646">
        <v>47641669</v>
      </c>
      <c r="C1646">
        <v>47641434</v>
      </c>
      <c r="D1646">
        <v>36883423</v>
      </c>
      <c r="E1646">
        <v>1</v>
      </c>
      <c r="F1646">
        <v>1</v>
      </c>
      <c r="G1646">
        <v>1</v>
      </c>
      <c r="H1646">
        <v>2</v>
      </c>
      <c r="I1646" t="s">
        <v>1067</v>
      </c>
      <c r="J1646" t="s">
        <v>1068</v>
      </c>
      <c r="K1646" t="s">
        <v>1069</v>
      </c>
      <c r="L1646">
        <v>1368</v>
      </c>
      <c r="N1646">
        <v>1011</v>
      </c>
      <c r="O1646" t="s">
        <v>776</v>
      </c>
      <c r="P1646" t="s">
        <v>776</v>
      </c>
      <c r="Q1646">
        <v>1</v>
      </c>
      <c r="W1646">
        <v>0</v>
      </c>
      <c r="X1646">
        <v>1339947967</v>
      </c>
      <c r="Y1646">
        <v>0.20125000000000001</v>
      </c>
      <c r="AA1646">
        <v>0</v>
      </c>
      <c r="AB1646">
        <v>9.6199999999999992</v>
      </c>
      <c r="AC1646">
        <v>0</v>
      </c>
      <c r="AD1646">
        <v>0</v>
      </c>
      <c r="AE1646">
        <v>0</v>
      </c>
      <c r="AF1646">
        <v>9.6199999999999992</v>
      </c>
      <c r="AG1646">
        <v>0</v>
      </c>
      <c r="AH1646">
        <v>0</v>
      </c>
      <c r="AI1646">
        <v>1</v>
      </c>
      <c r="AJ1646">
        <v>1</v>
      </c>
      <c r="AK1646">
        <v>1</v>
      </c>
      <c r="AL1646">
        <v>1</v>
      </c>
      <c r="AN1646">
        <v>0</v>
      </c>
      <c r="AO1646">
        <v>1</v>
      </c>
      <c r="AP1646">
        <v>1</v>
      </c>
      <c r="AQ1646">
        <v>0</v>
      </c>
      <c r="AR1646">
        <v>0</v>
      </c>
      <c r="AS1646" t="s">
        <v>3</v>
      </c>
      <c r="AT1646">
        <v>0.14000000000000001</v>
      </c>
      <c r="AU1646" t="s">
        <v>195</v>
      </c>
      <c r="AV1646">
        <v>0</v>
      </c>
      <c r="AW1646">
        <v>2</v>
      </c>
      <c r="AX1646">
        <v>47641437</v>
      </c>
      <c r="AY1646">
        <v>1</v>
      </c>
      <c r="AZ1646">
        <v>0</v>
      </c>
      <c r="BA1646">
        <v>1630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CX1646">
        <f>Y1646*Source!I757</f>
        <v>5.03125</v>
      </c>
      <c r="CY1646">
        <f>AB1646</f>
        <v>9.6199999999999992</v>
      </c>
      <c r="CZ1646">
        <f>AF1646</f>
        <v>9.6199999999999992</v>
      </c>
      <c r="DA1646">
        <f>AJ1646</f>
        <v>1</v>
      </c>
      <c r="DB1646">
        <f>ROUND(((ROUND(AT1646*CZ1646,2)*1.25)*1.15),6)</f>
        <v>1.940625</v>
      </c>
      <c r="DC1646">
        <f>ROUND(((ROUND(AT1646*AG1646,2)*1.25)*1.15),6)</f>
        <v>0</v>
      </c>
    </row>
    <row r="1647" spans="1:107" x14ac:dyDescent="0.2">
      <c r="A1647">
        <f>ROW(Source!A757)</f>
        <v>757</v>
      </c>
      <c r="B1647">
        <v>47641669</v>
      </c>
      <c r="C1647">
        <v>47641434</v>
      </c>
      <c r="D1647">
        <v>36883667</v>
      </c>
      <c r="E1647">
        <v>1</v>
      </c>
      <c r="F1647">
        <v>1</v>
      </c>
      <c r="G1647">
        <v>1</v>
      </c>
      <c r="H1647">
        <v>2</v>
      </c>
      <c r="I1647" t="s">
        <v>1070</v>
      </c>
      <c r="J1647" t="s">
        <v>1071</v>
      </c>
      <c r="K1647" t="s">
        <v>1072</v>
      </c>
      <c r="L1647">
        <v>1368</v>
      </c>
      <c r="N1647">
        <v>1011</v>
      </c>
      <c r="O1647" t="s">
        <v>776</v>
      </c>
      <c r="P1647" t="s">
        <v>776</v>
      </c>
      <c r="Q1647">
        <v>1</v>
      </c>
      <c r="W1647">
        <v>0</v>
      </c>
      <c r="X1647">
        <v>-1801140340</v>
      </c>
      <c r="Y1647">
        <v>0.10062500000000001</v>
      </c>
      <c r="AA1647">
        <v>0</v>
      </c>
      <c r="AB1647">
        <v>74.61</v>
      </c>
      <c r="AC1647">
        <v>13.5</v>
      </c>
      <c r="AD1647">
        <v>0</v>
      </c>
      <c r="AE1647">
        <v>0</v>
      </c>
      <c r="AF1647">
        <v>74.61</v>
      </c>
      <c r="AG1647">
        <v>13.5</v>
      </c>
      <c r="AH1647">
        <v>0</v>
      </c>
      <c r="AI1647">
        <v>1</v>
      </c>
      <c r="AJ1647">
        <v>1</v>
      </c>
      <c r="AK1647">
        <v>1</v>
      </c>
      <c r="AL1647">
        <v>1</v>
      </c>
      <c r="AN1647">
        <v>0</v>
      </c>
      <c r="AO1647">
        <v>1</v>
      </c>
      <c r="AP1647">
        <v>1</v>
      </c>
      <c r="AQ1647">
        <v>0</v>
      </c>
      <c r="AR1647">
        <v>0</v>
      </c>
      <c r="AS1647" t="s">
        <v>3</v>
      </c>
      <c r="AT1647">
        <v>7.0000000000000007E-2</v>
      </c>
      <c r="AU1647" t="s">
        <v>195</v>
      </c>
      <c r="AV1647">
        <v>0</v>
      </c>
      <c r="AW1647">
        <v>2</v>
      </c>
      <c r="AX1647">
        <v>47641438</v>
      </c>
      <c r="AY1647">
        <v>1</v>
      </c>
      <c r="AZ1647">
        <v>0</v>
      </c>
      <c r="BA1647">
        <v>1631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CX1647">
        <f>Y1647*Source!I757</f>
        <v>2.515625</v>
      </c>
      <c r="CY1647">
        <f>AB1647</f>
        <v>74.61</v>
      </c>
      <c r="CZ1647">
        <f>AF1647</f>
        <v>74.61</v>
      </c>
      <c r="DA1647">
        <f>AJ1647</f>
        <v>1</v>
      </c>
      <c r="DB1647">
        <f>ROUND(((ROUND(AT1647*CZ1647,2)*1.25)*1.15),6)</f>
        <v>7.5037500000000001</v>
      </c>
      <c r="DC1647">
        <f>ROUND(((ROUND(AT1647*AG1647,2)*1.25)*1.15),6)</f>
        <v>1.3656250000000001</v>
      </c>
    </row>
    <row r="1648" spans="1:107" x14ac:dyDescent="0.2">
      <c r="A1648">
        <f>ROW(Source!A757)</f>
        <v>757</v>
      </c>
      <c r="B1648">
        <v>47641669</v>
      </c>
      <c r="C1648">
        <v>47641434</v>
      </c>
      <c r="D1648">
        <v>36840158</v>
      </c>
      <c r="E1648">
        <v>1</v>
      </c>
      <c r="F1648">
        <v>1</v>
      </c>
      <c r="G1648">
        <v>1</v>
      </c>
      <c r="H1648">
        <v>3</v>
      </c>
      <c r="I1648" t="s">
        <v>1073</v>
      </c>
      <c r="J1648" t="s">
        <v>1074</v>
      </c>
      <c r="K1648" t="s">
        <v>1075</v>
      </c>
      <c r="L1648">
        <v>1339</v>
      </c>
      <c r="N1648">
        <v>1007</v>
      </c>
      <c r="O1648" t="s">
        <v>50</v>
      </c>
      <c r="P1648" t="s">
        <v>50</v>
      </c>
      <c r="Q1648">
        <v>1</v>
      </c>
      <c r="W1648">
        <v>0</v>
      </c>
      <c r="X1648">
        <v>-34043592</v>
      </c>
      <c r="Y1648">
        <v>15</v>
      </c>
      <c r="AA1648">
        <v>131.9</v>
      </c>
      <c r="AB1648">
        <v>0</v>
      </c>
      <c r="AC1648">
        <v>0</v>
      </c>
      <c r="AD1648">
        <v>0</v>
      </c>
      <c r="AE1648">
        <v>131.9</v>
      </c>
      <c r="AF1648">
        <v>0</v>
      </c>
      <c r="AG1648">
        <v>0</v>
      </c>
      <c r="AH1648">
        <v>0</v>
      </c>
      <c r="AI1648">
        <v>1</v>
      </c>
      <c r="AJ1648">
        <v>1</v>
      </c>
      <c r="AK1648">
        <v>1</v>
      </c>
      <c r="AL1648">
        <v>1</v>
      </c>
      <c r="AN1648">
        <v>0</v>
      </c>
      <c r="AO1648">
        <v>1</v>
      </c>
      <c r="AP1648">
        <v>0</v>
      </c>
      <c r="AQ1648">
        <v>0</v>
      </c>
      <c r="AR1648">
        <v>0</v>
      </c>
      <c r="AS1648" t="s">
        <v>3</v>
      </c>
      <c r="AT1648">
        <v>15</v>
      </c>
      <c r="AU1648" t="s">
        <v>3</v>
      </c>
      <c r="AV1648">
        <v>0</v>
      </c>
      <c r="AW1648">
        <v>2</v>
      </c>
      <c r="AX1648">
        <v>47641439</v>
      </c>
      <c r="AY1648">
        <v>1</v>
      </c>
      <c r="AZ1648">
        <v>0</v>
      </c>
      <c r="BA1648">
        <v>1632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CX1648">
        <f>Y1648*Source!I757</f>
        <v>375</v>
      </c>
      <c r="CY1648">
        <f>AA1648</f>
        <v>131.9</v>
      </c>
      <c r="CZ1648">
        <f>AE1648</f>
        <v>131.9</v>
      </c>
      <c r="DA1648">
        <f>AI1648</f>
        <v>1</v>
      </c>
      <c r="DB1648">
        <f>ROUND(ROUND(AT1648*CZ1648,2),6)</f>
        <v>1978.5</v>
      </c>
      <c r="DC1648">
        <f>ROUND(ROUND(AT1648*AG1648,2),6)</f>
        <v>0</v>
      </c>
    </row>
    <row r="1649" spans="1:107" x14ac:dyDescent="0.2">
      <c r="A1649">
        <f>ROW(Source!A758)</f>
        <v>758</v>
      </c>
      <c r="B1649">
        <v>47636896</v>
      </c>
      <c r="C1649">
        <v>47641412</v>
      </c>
      <c r="D1649">
        <v>37066739</v>
      </c>
      <c r="E1649">
        <v>1</v>
      </c>
      <c r="F1649">
        <v>1</v>
      </c>
      <c r="G1649">
        <v>1</v>
      </c>
      <c r="H1649">
        <v>1</v>
      </c>
      <c r="I1649" t="s">
        <v>1033</v>
      </c>
      <c r="J1649" t="s">
        <v>3</v>
      </c>
      <c r="K1649" t="s">
        <v>1034</v>
      </c>
      <c r="L1649">
        <v>1191</v>
      </c>
      <c r="N1649">
        <v>1013</v>
      </c>
      <c r="O1649" t="s">
        <v>770</v>
      </c>
      <c r="P1649" t="s">
        <v>770</v>
      </c>
      <c r="Q1649">
        <v>1</v>
      </c>
      <c r="W1649">
        <v>0</v>
      </c>
      <c r="X1649">
        <v>-608433632</v>
      </c>
      <c r="Y1649">
        <v>6.8884999999999996</v>
      </c>
      <c r="AA1649">
        <v>0</v>
      </c>
      <c r="AB1649">
        <v>0</v>
      </c>
      <c r="AC1649">
        <v>0</v>
      </c>
      <c r="AD1649">
        <v>8.4600000000000009</v>
      </c>
      <c r="AE1649">
        <v>0</v>
      </c>
      <c r="AF1649">
        <v>0</v>
      </c>
      <c r="AG1649">
        <v>0</v>
      </c>
      <c r="AH1649">
        <v>8.4600000000000009</v>
      </c>
      <c r="AI1649">
        <v>1</v>
      </c>
      <c r="AJ1649">
        <v>1</v>
      </c>
      <c r="AK1649">
        <v>1</v>
      </c>
      <c r="AL1649">
        <v>1</v>
      </c>
      <c r="AN1649">
        <v>0</v>
      </c>
      <c r="AO1649">
        <v>1</v>
      </c>
      <c r="AP1649">
        <v>1</v>
      </c>
      <c r="AQ1649">
        <v>0</v>
      </c>
      <c r="AR1649">
        <v>0</v>
      </c>
      <c r="AS1649" t="s">
        <v>3</v>
      </c>
      <c r="AT1649">
        <v>5.99</v>
      </c>
      <c r="AU1649" t="s">
        <v>52</v>
      </c>
      <c r="AV1649">
        <v>1</v>
      </c>
      <c r="AW1649">
        <v>2</v>
      </c>
      <c r="AX1649">
        <v>47641418</v>
      </c>
      <c r="AY1649">
        <v>1</v>
      </c>
      <c r="AZ1649">
        <v>0</v>
      </c>
      <c r="BA1649">
        <v>1633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CX1649">
        <f>Y1649*Source!I758</f>
        <v>172.21249999999998</v>
      </c>
      <c r="CY1649">
        <f>AD1649</f>
        <v>8.4600000000000009</v>
      </c>
      <c r="CZ1649">
        <f>AH1649</f>
        <v>8.4600000000000009</v>
      </c>
      <c r="DA1649">
        <f>AL1649</f>
        <v>1</v>
      </c>
      <c r="DB1649">
        <f>ROUND((ROUND(AT1649*CZ1649,2)*1.15),6)</f>
        <v>58.281999999999996</v>
      </c>
      <c r="DC1649">
        <f>ROUND((ROUND(AT1649*AG1649,2)*1.15),6)</f>
        <v>0</v>
      </c>
    </row>
    <row r="1650" spans="1:107" x14ac:dyDescent="0.2">
      <c r="A1650">
        <f>ROW(Source!A758)</f>
        <v>758</v>
      </c>
      <c r="B1650">
        <v>47636896</v>
      </c>
      <c r="C1650">
        <v>47641412</v>
      </c>
      <c r="D1650">
        <v>37064876</v>
      </c>
      <c r="E1650">
        <v>1</v>
      </c>
      <c r="F1650">
        <v>1</v>
      </c>
      <c r="G1650">
        <v>1</v>
      </c>
      <c r="H1650">
        <v>1</v>
      </c>
      <c r="I1650" t="s">
        <v>771</v>
      </c>
      <c r="J1650" t="s">
        <v>3</v>
      </c>
      <c r="K1650" t="s">
        <v>772</v>
      </c>
      <c r="L1650">
        <v>1191</v>
      </c>
      <c r="N1650">
        <v>1013</v>
      </c>
      <c r="O1650" t="s">
        <v>770</v>
      </c>
      <c r="P1650" t="s">
        <v>770</v>
      </c>
      <c r="Q1650">
        <v>1</v>
      </c>
      <c r="W1650">
        <v>0</v>
      </c>
      <c r="X1650">
        <v>-1417349443</v>
      </c>
      <c r="Y1650">
        <v>2.74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1</v>
      </c>
      <c r="AJ1650">
        <v>1</v>
      </c>
      <c r="AK1650">
        <v>1</v>
      </c>
      <c r="AL1650">
        <v>1</v>
      </c>
      <c r="AN1650">
        <v>0</v>
      </c>
      <c r="AO1650">
        <v>1</v>
      </c>
      <c r="AP1650">
        <v>0</v>
      </c>
      <c r="AQ1650">
        <v>0</v>
      </c>
      <c r="AR1650">
        <v>0</v>
      </c>
      <c r="AS1650" t="s">
        <v>3</v>
      </c>
      <c r="AT1650">
        <v>2.74</v>
      </c>
      <c r="AU1650" t="s">
        <v>3</v>
      </c>
      <c r="AV1650">
        <v>2</v>
      </c>
      <c r="AW1650">
        <v>2</v>
      </c>
      <c r="AX1650">
        <v>47641419</v>
      </c>
      <c r="AY1650">
        <v>1</v>
      </c>
      <c r="AZ1650">
        <v>2048</v>
      </c>
      <c r="BA1650">
        <v>1634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CX1650">
        <f>Y1650*Source!I758</f>
        <v>68.5</v>
      </c>
      <c r="CY1650">
        <f>AD1650</f>
        <v>0</v>
      </c>
      <c r="CZ1650">
        <f>AH1650</f>
        <v>0</v>
      </c>
      <c r="DA1650">
        <f>AL1650</f>
        <v>1</v>
      </c>
      <c r="DB1650">
        <f>ROUND(ROUND(AT1650*CZ1650,2),6)</f>
        <v>0</v>
      </c>
      <c r="DC1650">
        <f>ROUND(ROUND(AT1650*AG1650,2),6)</f>
        <v>0</v>
      </c>
    </row>
    <row r="1651" spans="1:107" x14ac:dyDescent="0.2">
      <c r="A1651">
        <f>ROW(Source!A758)</f>
        <v>758</v>
      </c>
      <c r="B1651">
        <v>47636896</v>
      </c>
      <c r="C1651">
        <v>47641412</v>
      </c>
      <c r="D1651">
        <v>36883483</v>
      </c>
      <c r="E1651">
        <v>1</v>
      </c>
      <c r="F1651">
        <v>1</v>
      </c>
      <c r="G1651">
        <v>1</v>
      </c>
      <c r="H1651">
        <v>2</v>
      </c>
      <c r="I1651" t="s">
        <v>1076</v>
      </c>
      <c r="J1651" t="s">
        <v>1077</v>
      </c>
      <c r="K1651" t="s">
        <v>1078</v>
      </c>
      <c r="L1651">
        <v>1368</v>
      </c>
      <c r="N1651">
        <v>1011</v>
      </c>
      <c r="O1651" t="s">
        <v>776</v>
      </c>
      <c r="P1651" t="s">
        <v>776</v>
      </c>
      <c r="Q1651">
        <v>1</v>
      </c>
      <c r="W1651">
        <v>0</v>
      </c>
      <c r="X1651">
        <v>1403266566</v>
      </c>
      <c r="Y1651">
        <v>3.4250000000000003</v>
      </c>
      <c r="AA1651">
        <v>0</v>
      </c>
      <c r="AB1651">
        <v>110</v>
      </c>
      <c r="AC1651">
        <v>11.6</v>
      </c>
      <c r="AD1651">
        <v>0</v>
      </c>
      <c r="AE1651">
        <v>0</v>
      </c>
      <c r="AF1651">
        <v>110</v>
      </c>
      <c r="AG1651">
        <v>11.6</v>
      </c>
      <c r="AH1651">
        <v>0</v>
      </c>
      <c r="AI1651">
        <v>1</v>
      </c>
      <c r="AJ1651">
        <v>1</v>
      </c>
      <c r="AK1651">
        <v>1</v>
      </c>
      <c r="AL1651">
        <v>1</v>
      </c>
      <c r="AN1651">
        <v>0</v>
      </c>
      <c r="AO1651">
        <v>1</v>
      </c>
      <c r="AP1651">
        <v>1</v>
      </c>
      <c r="AQ1651">
        <v>0</v>
      </c>
      <c r="AR1651">
        <v>0</v>
      </c>
      <c r="AS1651" t="s">
        <v>3</v>
      </c>
      <c r="AT1651">
        <v>2.74</v>
      </c>
      <c r="AU1651" t="s">
        <v>609</v>
      </c>
      <c r="AV1651">
        <v>0</v>
      </c>
      <c r="AW1651">
        <v>2</v>
      </c>
      <c r="AX1651">
        <v>47641420</v>
      </c>
      <c r="AY1651">
        <v>1</v>
      </c>
      <c r="AZ1651">
        <v>0</v>
      </c>
      <c r="BA1651">
        <v>1635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CX1651">
        <f>Y1651*Source!I758</f>
        <v>85.625</v>
      </c>
      <c r="CY1651">
        <f>AB1651</f>
        <v>110</v>
      </c>
      <c r="CZ1651">
        <f>AF1651</f>
        <v>110</v>
      </c>
      <c r="DA1651">
        <f>AJ1651</f>
        <v>1</v>
      </c>
      <c r="DB1651">
        <f>ROUND((ROUND(AT1651*CZ1651,2)*1.25),6)</f>
        <v>376.75</v>
      </c>
      <c r="DC1651">
        <f>ROUND((ROUND(AT1651*AG1651,2)*1.25),6)</f>
        <v>39.725000000000001</v>
      </c>
    </row>
    <row r="1652" spans="1:107" x14ac:dyDescent="0.2">
      <c r="A1652">
        <f>ROW(Source!A758)</f>
        <v>758</v>
      </c>
      <c r="B1652">
        <v>47636896</v>
      </c>
      <c r="C1652">
        <v>47641412</v>
      </c>
      <c r="D1652">
        <v>36801792</v>
      </c>
      <c r="E1652">
        <v>1</v>
      </c>
      <c r="F1652">
        <v>1</v>
      </c>
      <c r="G1652">
        <v>1</v>
      </c>
      <c r="H1652">
        <v>3</v>
      </c>
      <c r="I1652" t="s">
        <v>981</v>
      </c>
      <c r="J1652" t="s">
        <v>982</v>
      </c>
      <c r="K1652" t="s">
        <v>983</v>
      </c>
      <c r="L1652">
        <v>1339</v>
      </c>
      <c r="N1652">
        <v>1007</v>
      </c>
      <c r="O1652" t="s">
        <v>50</v>
      </c>
      <c r="P1652" t="s">
        <v>50</v>
      </c>
      <c r="Q1652">
        <v>1</v>
      </c>
      <c r="W1652">
        <v>0</v>
      </c>
      <c r="X1652">
        <v>-1660354250</v>
      </c>
      <c r="Y1652">
        <v>10</v>
      </c>
      <c r="AA1652">
        <v>2.44</v>
      </c>
      <c r="AB1652">
        <v>0</v>
      </c>
      <c r="AC1652">
        <v>0</v>
      </c>
      <c r="AD1652">
        <v>0</v>
      </c>
      <c r="AE1652">
        <v>2.44</v>
      </c>
      <c r="AF1652">
        <v>0</v>
      </c>
      <c r="AG1652">
        <v>0</v>
      </c>
      <c r="AH1652">
        <v>0</v>
      </c>
      <c r="AI1652">
        <v>1</v>
      </c>
      <c r="AJ1652">
        <v>1</v>
      </c>
      <c r="AK1652">
        <v>1</v>
      </c>
      <c r="AL1652">
        <v>1</v>
      </c>
      <c r="AN1652">
        <v>0</v>
      </c>
      <c r="AO1652">
        <v>1</v>
      </c>
      <c r="AP1652">
        <v>0</v>
      </c>
      <c r="AQ1652">
        <v>0</v>
      </c>
      <c r="AR1652">
        <v>0</v>
      </c>
      <c r="AS1652" t="s">
        <v>3</v>
      </c>
      <c r="AT1652">
        <v>10</v>
      </c>
      <c r="AU1652" t="s">
        <v>3</v>
      </c>
      <c r="AV1652">
        <v>0</v>
      </c>
      <c r="AW1652">
        <v>2</v>
      </c>
      <c r="AX1652">
        <v>47641421</v>
      </c>
      <c r="AY1652">
        <v>1</v>
      </c>
      <c r="AZ1652">
        <v>0</v>
      </c>
      <c r="BA1652">
        <v>1636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CX1652">
        <f>Y1652*Source!I758</f>
        <v>250</v>
      </c>
      <c r="CY1652">
        <f>AA1652</f>
        <v>2.44</v>
      </c>
      <c r="CZ1652">
        <f>AE1652</f>
        <v>2.44</v>
      </c>
      <c r="DA1652">
        <f>AI1652</f>
        <v>1</v>
      </c>
      <c r="DB1652">
        <f>ROUND(ROUND(AT1652*CZ1652,2),6)</f>
        <v>24.4</v>
      </c>
      <c r="DC1652">
        <f>ROUND(ROUND(AT1652*AG1652,2),6)</f>
        <v>0</v>
      </c>
    </row>
    <row r="1653" spans="1:107" x14ac:dyDescent="0.2">
      <c r="A1653">
        <f>ROW(Source!A758)</f>
        <v>758</v>
      </c>
      <c r="B1653">
        <v>47636896</v>
      </c>
      <c r="C1653">
        <v>47641412</v>
      </c>
      <c r="D1653">
        <v>36840413</v>
      </c>
      <c r="E1653">
        <v>1</v>
      </c>
      <c r="F1653">
        <v>1</v>
      </c>
      <c r="G1653">
        <v>1</v>
      </c>
      <c r="H1653">
        <v>3</v>
      </c>
      <c r="I1653" t="s">
        <v>612</v>
      </c>
      <c r="J1653" t="s">
        <v>614</v>
      </c>
      <c r="K1653" t="s">
        <v>613</v>
      </c>
      <c r="L1653">
        <v>1346</v>
      </c>
      <c r="N1653">
        <v>1009</v>
      </c>
      <c r="O1653" t="s">
        <v>585</v>
      </c>
      <c r="P1653" t="s">
        <v>585</v>
      </c>
      <c r="Q1653">
        <v>1</v>
      </c>
      <c r="W1653">
        <v>0</v>
      </c>
      <c r="X1653">
        <v>-1440369693</v>
      </c>
      <c r="Y1653">
        <v>2</v>
      </c>
      <c r="AA1653">
        <v>146.25</v>
      </c>
      <c r="AB1653">
        <v>0</v>
      </c>
      <c r="AC1653">
        <v>0</v>
      </c>
      <c r="AD1653">
        <v>0</v>
      </c>
      <c r="AE1653">
        <v>146.25</v>
      </c>
      <c r="AF1653">
        <v>0</v>
      </c>
      <c r="AG1653">
        <v>0</v>
      </c>
      <c r="AH1653">
        <v>0</v>
      </c>
      <c r="AI1653">
        <v>1</v>
      </c>
      <c r="AJ1653">
        <v>1</v>
      </c>
      <c r="AK1653">
        <v>1</v>
      </c>
      <c r="AL1653">
        <v>1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 t="s">
        <v>3</v>
      </c>
      <c r="AT1653">
        <v>2</v>
      </c>
      <c r="AU1653" t="s">
        <v>3</v>
      </c>
      <c r="AV1653">
        <v>0</v>
      </c>
      <c r="AW1653">
        <v>1</v>
      </c>
      <c r="AX1653">
        <v>-1</v>
      </c>
      <c r="AY1653">
        <v>0</v>
      </c>
      <c r="AZ1653">
        <v>0</v>
      </c>
      <c r="BA1653" t="s">
        <v>3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CX1653">
        <f>Y1653*Source!I758</f>
        <v>50</v>
      </c>
      <c r="CY1653">
        <f>AA1653</f>
        <v>146.25</v>
      </c>
      <c r="CZ1653">
        <f>AE1653</f>
        <v>146.25</v>
      </c>
      <c r="DA1653">
        <f>AI1653</f>
        <v>1</v>
      </c>
      <c r="DB1653">
        <f>ROUND(ROUND(AT1653*CZ1653,2),6)</f>
        <v>292.5</v>
      </c>
      <c r="DC1653">
        <f>ROUND(ROUND(AT1653*AG1653,2),6)</f>
        <v>0</v>
      </c>
    </row>
    <row r="1654" spans="1:107" x14ac:dyDescent="0.2">
      <c r="A1654">
        <f>ROW(Source!A759)</f>
        <v>759</v>
      </c>
      <c r="B1654">
        <v>47641669</v>
      </c>
      <c r="C1654">
        <v>47641412</v>
      </c>
      <c r="D1654">
        <v>37066739</v>
      </c>
      <c r="E1654">
        <v>1</v>
      </c>
      <c r="F1654">
        <v>1</v>
      </c>
      <c r="G1654">
        <v>1</v>
      </c>
      <c r="H1654">
        <v>1</v>
      </c>
      <c r="I1654" t="s">
        <v>1033</v>
      </c>
      <c r="J1654" t="s">
        <v>3</v>
      </c>
      <c r="K1654" t="s">
        <v>1034</v>
      </c>
      <c r="L1654">
        <v>1191</v>
      </c>
      <c r="N1654">
        <v>1013</v>
      </c>
      <c r="O1654" t="s">
        <v>770</v>
      </c>
      <c r="P1654" t="s">
        <v>770</v>
      </c>
      <c r="Q1654">
        <v>1</v>
      </c>
      <c r="W1654">
        <v>0</v>
      </c>
      <c r="X1654">
        <v>-608433632</v>
      </c>
      <c r="Y1654">
        <v>6.8884999999999996</v>
      </c>
      <c r="AA1654">
        <v>0</v>
      </c>
      <c r="AB1654">
        <v>0</v>
      </c>
      <c r="AC1654">
        <v>0</v>
      </c>
      <c r="AD1654">
        <v>8.4600000000000009</v>
      </c>
      <c r="AE1654">
        <v>0</v>
      </c>
      <c r="AF1654">
        <v>0</v>
      </c>
      <c r="AG1654">
        <v>0</v>
      </c>
      <c r="AH1654">
        <v>8.4600000000000009</v>
      </c>
      <c r="AI1654">
        <v>1</v>
      </c>
      <c r="AJ1654">
        <v>1</v>
      </c>
      <c r="AK1654">
        <v>1</v>
      </c>
      <c r="AL1654">
        <v>1</v>
      </c>
      <c r="AN1654">
        <v>0</v>
      </c>
      <c r="AO1654">
        <v>1</v>
      </c>
      <c r="AP1654">
        <v>1</v>
      </c>
      <c r="AQ1654">
        <v>0</v>
      </c>
      <c r="AR1654">
        <v>0</v>
      </c>
      <c r="AS1654" t="s">
        <v>3</v>
      </c>
      <c r="AT1654">
        <v>5.99</v>
      </c>
      <c r="AU1654" t="s">
        <v>52</v>
      </c>
      <c r="AV1654">
        <v>1</v>
      </c>
      <c r="AW1654">
        <v>2</v>
      </c>
      <c r="AX1654">
        <v>47641418</v>
      </c>
      <c r="AY1654">
        <v>1</v>
      </c>
      <c r="AZ1654">
        <v>0</v>
      </c>
      <c r="BA1654">
        <v>1638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CX1654">
        <f>Y1654*Source!I759</f>
        <v>172.21249999999998</v>
      </c>
      <c r="CY1654">
        <f>AD1654</f>
        <v>8.4600000000000009</v>
      </c>
      <c r="CZ1654">
        <f>AH1654</f>
        <v>8.4600000000000009</v>
      </c>
      <c r="DA1654">
        <f>AL1654</f>
        <v>1</v>
      </c>
      <c r="DB1654">
        <f>ROUND((ROUND(AT1654*CZ1654,2)*1.15),6)</f>
        <v>58.281999999999996</v>
      </c>
      <c r="DC1654">
        <f>ROUND((ROUND(AT1654*AG1654,2)*1.15),6)</f>
        <v>0</v>
      </c>
    </row>
    <row r="1655" spans="1:107" x14ac:dyDescent="0.2">
      <c r="A1655">
        <f>ROW(Source!A759)</f>
        <v>759</v>
      </c>
      <c r="B1655">
        <v>47641669</v>
      </c>
      <c r="C1655">
        <v>47641412</v>
      </c>
      <c r="D1655">
        <v>37064876</v>
      </c>
      <c r="E1655">
        <v>1</v>
      </c>
      <c r="F1655">
        <v>1</v>
      </c>
      <c r="G1655">
        <v>1</v>
      </c>
      <c r="H1655">
        <v>1</v>
      </c>
      <c r="I1655" t="s">
        <v>771</v>
      </c>
      <c r="J1655" t="s">
        <v>3</v>
      </c>
      <c r="K1655" t="s">
        <v>772</v>
      </c>
      <c r="L1655">
        <v>1191</v>
      </c>
      <c r="N1655">
        <v>1013</v>
      </c>
      <c r="O1655" t="s">
        <v>770</v>
      </c>
      <c r="P1655" t="s">
        <v>770</v>
      </c>
      <c r="Q1655">
        <v>1</v>
      </c>
      <c r="W1655">
        <v>0</v>
      </c>
      <c r="X1655">
        <v>-1417349443</v>
      </c>
      <c r="Y1655">
        <v>2.74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1</v>
      </c>
      <c r="AJ1655">
        <v>1</v>
      </c>
      <c r="AK1655">
        <v>1</v>
      </c>
      <c r="AL1655">
        <v>1</v>
      </c>
      <c r="AN1655">
        <v>0</v>
      </c>
      <c r="AO1655">
        <v>1</v>
      </c>
      <c r="AP1655">
        <v>0</v>
      </c>
      <c r="AQ1655">
        <v>0</v>
      </c>
      <c r="AR1655">
        <v>0</v>
      </c>
      <c r="AS1655" t="s">
        <v>3</v>
      </c>
      <c r="AT1655">
        <v>2.74</v>
      </c>
      <c r="AU1655" t="s">
        <v>3</v>
      </c>
      <c r="AV1655">
        <v>2</v>
      </c>
      <c r="AW1655">
        <v>2</v>
      </c>
      <c r="AX1655">
        <v>47641419</v>
      </c>
      <c r="AY1655">
        <v>1</v>
      </c>
      <c r="AZ1655">
        <v>2048</v>
      </c>
      <c r="BA1655">
        <v>1639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CX1655">
        <f>Y1655*Source!I759</f>
        <v>68.5</v>
      </c>
      <c r="CY1655">
        <f>AD1655</f>
        <v>0</v>
      </c>
      <c r="CZ1655">
        <f>AH1655</f>
        <v>0</v>
      </c>
      <c r="DA1655">
        <f>AL1655</f>
        <v>1</v>
      </c>
      <c r="DB1655">
        <f>ROUND(ROUND(AT1655*CZ1655,2),6)</f>
        <v>0</v>
      </c>
      <c r="DC1655">
        <f>ROUND(ROUND(AT1655*AG1655,2),6)</f>
        <v>0</v>
      </c>
    </row>
    <row r="1656" spans="1:107" x14ac:dyDescent="0.2">
      <c r="A1656">
        <f>ROW(Source!A759)</f>
        <v>759</v>
      </c>
      <c r="B1656">
        <v>47641669</v>
      </c>
      <c r="C1656">
        <v>47641412</v>
      </c>
      <c r="D1656">
        <v>36883483</v>
      </c>
      <c r="E1656">
        <v>1</v>
      </c>
      <c r="F1656">
        <v>1</v>
      </c>
      <c r="G1656">
        <v>1</v>
      </c>
      <c r="H1656">
        <v>2</v>
      </c>
      <c r="I1656" t="s">
        <v>1076</v>
      </c>
      <c r="J1656" t="s">
        <v>1077</v>
      </c>
      <c r="K1656" t="s">
        <v>1078</v>
      </c>
      <c r="L1656">
        <v>1368</v>
      </c>
      <c r="N1656">
        <v>1011</v>
      </c>
      <c r="O1656" t="s">
        <v>776</v>
      </c>
      <c r="P1656" t="s">
        <v>776</v>
      </c>
      <c r="Q1656">
        <v>1</v>
      </c>
      <c r="W1656">
        <v>0</v>
      </c>
      <c r="X1656">
        <v>1403266566</v>
      </c>
      <c r="Y1656">
        <v>3.4250000000000003</v>
      </c>
      <c r="AA1656">
        <v>0</v>
      </c>
      <c r="AB1656">
        <v>110</v>
      </c>
      <c r="AC1656">
        <v>11.6</v>
      </c>
      <c r="AD1656">
        <v>0</v>
      </c>
      <c r="AE1656">
        <v>0</v>
      </c>
      <c r="AF1656">
        <v>110</v>
      </c>
      <c r="AG1656">
        <v>11.6</v>
      </c>
      <c r="AH1656">
        <v>0</v>
      </c>
      <c r="AI1656">
        <v>1</v>
      </c>
      <c r="AJ1656">
        <v>1</v>
      </c>
      <c r="AK1656">
        <v>1</v>
      </c>
      <c r="AL1656">
        <v>1</v>
      </c>
      <c r="AN1656">
        <v>0</v>
      </c>
      <c r="AO1656">
        <v>1</v>
      </c>
      <c r="AP1656">
        <v>1</v>
      </c>
      <c r="AQ1656">
        <v>0</v>
      </c>
      <c r="AR1656">
        <v>0</v>
      </c>
      <c r="AS1656" t="s">
        <v>3</v>
      </c>
      <c r="AT1656">
        <v>2.74</v>
      </c>
      <c r="AU1656" t="s">
        <v>609</v>
      </c>
      <c r="AV1656">
        <v>0</v>
      </c>
      <c r="AW1656">
        <v>2</v>
      </c>
      <c r="AX1656">
        <v>47641420</v>
      </c>
      <c r="AY1656">
        <v>1</v>
      </c>
      <c r="AZ1656">
        <v>0</v>
      </c>
      <c r="BA1656">
        <v>1640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CX1656">
        <f>Y1656*Source!I759</f>
        <v>85.625</v>
      </c>
      <c r="CY1656">
        <f>AB1656</f>
        <v>110</v>
      </c>
      <c r="CZ1656">
        <f>AF1656</f>
        <v>110</v>
      </c>
      <c r="DA1656">
        <f>AJ1656</f>
        <v>1</v>
      </c>
      <c r="DB1656">
        <f>ROUND((ROUND(AT1656*CZ1656,2)*1.25),6)</f>
        <v>376.75</v>
      </c>
      <c r="DC1656">
        <f>ROUND((ROUND(AT1656*AG1656,2)*1.25),6)</f>
        <v>39.725000000000001</v>
      </c>
    </row>
    <row r="1657" spans="1:107" x14ac:dyDescent="0.2">
      <c r="A1657">
        <f>ROW(Source!A759)</f>
        <v>759</v>
      </c>
      <c r="B1657">
        <v>47641669</v>
      </c>
      <c r="C1657">
        <v>47641412</v>
      </c>
      <c r="D1657">
        <v>36801792</v>
      </c>
      <c r="E1657">
        <v>1</v>
      </c>
      <c r="F1657">
        <v>1</v>
      </c>
      <c r="G1657">
        <v>1</v>
      </c>
      <c r="H1657">
        <v>3</v>
      </c>
      <c r="I1657" t="s">
        <v>981</v>
      </c>
      <c r="J1657" t="s">
        <v>982</v>
      </c>
      <c r="K1657" t="s">
        <v>983</v>
      </c>
      <c r="L1657">
        <v>1339</v>
      </c>
      <c r="N1657">
        <v>1007</v>
      </c>
      <c r="O1657" t="s">
        <v>50</v>
      </c>
      <c r="P1657" t="s">
        <v>50</v>
      </c>
      <c r="Q1657">
        <v>1</v>
      </c>
      <c r="W1657">
        <v>0</v>
      </c>
      <c r="X1657">
        <v>-1660354250</v>
      </c>
      <c r="Y1657">
        <v>10</v>
      </c>
      <c r="AA1657">
        <v>2.44</v>
      </c>
      <c r="AB1657">
        <v>0</v>
      </c>
      <c r="AC1657">
        <v>0</v>
      </c>
      <c r="AD1657">
        <v>0</v>
      </c>
      <c r="AE1657">
        <v>2.44</v>
      </c>
      <c r="AF1657">
        <v>0</v>
      </c>
      <c r="AG1657">
        <v>0</v>
      </c>
      <c r="AH1657">
        <v>0</v>
      </c>
      <c r="AI1657">
        <v>1</v>
      </c>
      <c r="AJ1657">
        <v>1</v>
      </c>
      <c r="AK1657">
        <v>1</v>
      </c>
      <c r="AL1657">
        <v>1</v>
      </c>
      <c r="AN1657">
        <v>0</v>
      </c>
      <c r="AO1657">
        <v>1</v>
      </c>
      <c r="AP1657">
        <v>0</v>
      </c>
      <c r="AQ1657">
        <v>0</v>
      </c>
      <c r="AR1657">
        <v>0</v>
      </c>
      <c r="AS1657" t="s">
        <v>3</v>
      </c>
      <c r="AT1657">
        <v>10</v>
      </c>
      <c r="AU1657" t="s">
        <v>3</v>
      </c>
      <c r="AV1657">
        <v>0</v>
      </c>
      <c r="AW1657">
        <v>2</v>
      </c>
      <c r="AX1657">
        <v>47641421</v>
      </c>
      <c r="AY1657">
        <v>1</v>
      </c>
      <c r="AZ1657">
        <v>0</v>
      </c>
      <c r="BA1657">
        <v>1641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CX1657">
        <f>Y1657*Source!I759</f>
        <v>250</v>
      </c>
      <c r="CY1657">
        <f>AA1657</f>
        <v>2.44</v>
      </c>
      <c r="CZ1657">
        <f>AE1657</f>
        <v>2.44</v>
      </c>
      <c r="DA1657">
        <f>AI1657</f>
        <v>1</v>
      </c>
      <c r="DB1657">
        <f>ROUND(ROUND(AT1657*CZ1657,2),6)</f>
        <v>24.4</v>
      </c>
      <c r="DC1657">
        <f>ROUND(ROUND(AT1657*AG1657,2),6)</f>
        <v>0</v>
      </c>
    </row>
    <row r="1658" spans="1:107" x14ac:dyDescent="0.2">
      <c r="A1658">
        <f>ROW(Source!A759)</f>
        <v>759</v>
      </c>
      <c r="B1658">
        <v>47641669</v>
      </c>
      <c r="C1658">
        <v>47641412</v>
      </c>
      <c r="D1658">
        <v>36840413</v>
      </c>
      <c r="E1658">
        <v>1</v>
      </c>
      <c r="F1658">
        <v>1</v>
      </c>
      <c r="G1658">
        <v>1</v>
      </c>
      <c r="H1658">
        <v>3</v>
      </c>
      <c r="I1658" t="s">
        <v>612</v>
      </c>
      <c r="J1658" t="s">
        <v>614</v>
      </c>
      <c r="K1658" t="s">
        <v>613</v>
      </c>
      <c r="L1658">
        <v>1346</v>
      </c>
      <c r="N1658">
        <v>1009</v>
      </c>
      <c r="O1658" t="s">
        <v>585</v>
      </c>
      <c r="P1658" t="s">
        <v>585</v>
      </c>
      <c r="Q1658">
        <v>1</v>
      </c>
      <c r="W1658">
        <v>0</v>
      </c>
      <c r="X1658">
        <v>-1440369693</v>
      </c>
      <c r="Y1658">
        <v>2</v>
      </c>
      <c r="AA1658">
        <v>146.25</v>
      </c>
      <c r="AB1658">
        <v>0</v>
      </c>
      <c r="AC1658">
        <v>0</v>
      </c>
      <c r="AD1658">
        <v>0</v>
      </c>
      <c r="AE1658">
        <v>146.25</v>
      </c>
      <c r="AF1658">
        <v>0</v>
      </c>
      <c r="AG1658">
        <v>0</v>
      </c>
      <c r="AH1658">
        <v>0</v>
      </c>
      <c r="AI1658">
        <v>1</v>
      </c>
      <c r="AJ1658">
        <v>1</v>
      </c>
      <c r="AK1658">
        <v>1</v>
      </c>
      <c r="AL1658">
        <v>1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 t="s">
        <v>3</v>
      </c>
      <c r="AT1658">
        <v>2</v>
      </c>
      <c r="AU1658" t="s">
        <v>3</v>
      </c>
      <c r="AV1658">
        <v>0</v>
      </c>
      <c r="AW1658">
        <v>1</v>
      </c>
      <c r="AX1658">
        <v>-1</v>
      </c>
      <c r="AY1658">
        <v>0</v>
      </c>
      <c r="AZ1658">
        <v>0</v>
      </c>
      <c r="BA1658" t="s">
        <v>3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CX1658">
        <f>Y1658*Source!I759</f>
        <v>50</v>
      </c>
      <c r="CY1658">
        <f>AA1658</f>
        <v>146.25</v>
      </c>
      <c r="CZ1658">
        <f>AE1658</f>
        <v>146.25</v>
      </c>
      <c r="DA1658">
        <f>AI1658</f>
        <v>1</v>
      </c>
      <c r="DB1658">
        <f>ROUND(ROUND(AT1658*CZ1658,2),6)</f>
        <v>292.5</v>
      </c>
      <c r="DC1658">
        <f>ROUND(ROUND(AT1658*AG1658,2),6)</f>
        <v>0</v>
      </c>
    </row>
    <row r="1659" spans="1:107" x14ac:dyDescent="0.2">
      <c r="A1659">
        <f>ROW(Source!A762)</f>
        <v>762</v>
      </c>
      <c r="B1659">
        <v>47636896</v>
      </c>
      <c r="C1659">
        <v>47641424</v>
      </c>
      <c r="D1659">
        <v>37066717</v>
      </c>
      <c r="E1659">
        <v>1</v>
      </c>
      <c r="F1659">
        <v>1</v>
      </c>
      <c r="G1659">
        <v>1</v>
      </c>
      <c r="H1659">
        <v>1</v>
      </c>
      <c r="I1659" t="s">
        <v>850</v>
      </c>
      <c r="J1659" t="s">
        <v>3</v>
      </c>
      <c r="K1659" t="s">
        <v>851</v>
      </c>
      <c r="L1659">
        <v>1191</v>
      </c>
      <c r="N1659">
        <v>1013</v>
      </c>
      <c r="O1659" t="s">
        <v>770</v>
      </c>
      <c r="P1659" t="s">
        <v>770</v>
      </c>
      <c r="Q1659">
        <v>1</v>
      </c>
      <c r="W1659">
        <v>0</v>
      </c>
      <c r="X1659">
        <v>-509590494</v>
      </c>
      <c r="Y1659">
        <v>44.412999999999997</v>
      </c>
      <c r="AA1659">
        <v>0</v>
      </c>
      <c r="AB1659">
        <v>0</v>
      </c>
      <c r="AC1659">
        <v>0</v>
      </c>
      <c r="AD1659">
        <v>8.17</v>
      </c>
      <c r="AE1659">
        <v>0</v>
      </c>
      <c r="AF1659">
        <v>0</v>
      </c>
      <c r="AG1659">
        <v>0</v>
      </c>
      <c r="AH1659">
        <v>8.17</v>
      </c>
      <c r="AI1659">
        <v>1</v>
      </c>
      <c r="AJ1659">
        <v>1</v>
      </c>
      <c r="AK1659">
        <v>1</v>
      </c>
      <c r="AL1659">
        <v>1</v>
      </c>
      <c r="AN1659">
        <v>0</v>
      </c>
      <c r="AO1659">
        <v>1</v>
      </c>
      <c r="AP1659">
        <v>1</v>
      </c>
      <c r="AQ1659">
        <v>0</v>
      </c>
      <c r="AR1659">
        <v>0</v>
      </c>
      <c r="AS1659" t="s">
        <v>3</v>
      </c>
      <c r="AT1659">
        <v>38.619999999999997</v>
      </c>
      <c r="AU1659" t="s">
        <v>52</v>
      </c>
      <c r="AV1659">
        <v>1</v>
      </c>
      <c r="AW1659">
        <v>2</v>
      </c>
      <c r="AX1659">
        <v>47641429</v>
      </c>
      <c r="AY1659">
        <v>1</v>
      </c>
      <c r="AZ1659">
        <v>0</v>
      </c>
      <c r="BA1659">
        <v>1643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CX1659">
        <f>Y1659*Source!I762</f>
        <v>1110.3249999999998</v>
      </c>
      <c r="CY1659">
        <f>AD1659</f>
        <v>8.17</v>
      </c>
      <c r="CZ1659">
        <f>AH1659</f>
        <v>8.17</v>
      </c>
      <c r="DA1659">
        <f>AL1659</f>
        <v>1</v>
      </c>
      <c r="DB1659">
        <f>ROUND((ROUND(AT1659*CZ1659,2)*1.15),6)</f>
        <v>362.85950000000003</v>
      </c>
      <c r="DC1659">
        <f>ROUND((ROUND(AT1659*AG1659,2)*1.15),6)</f>
        <v>0</v>
      </c>
    </row>
    <row r="1660" spans="1:107" x14ac:dyDescent="0.2">
      <c r="A1660">
        <f>ROW(Source!A762)</f>
        <v>762</v>
      </c>
      <c r="B1660">
        <v>47636896</v>
      </c>
      <c r="C1660">
        <v>47641424</v>
      </c>
      <c r="D1660">
        <v>37064876</v>
      </c>
      <c r="E1660">
        <v>1</v>
      </c>
      <c r="F1660">
        <v>1</v>
      </c>
      <c r="G1660">
        <v>1</v>
      </c>
      <c r="H1660">
        <v>1</v>
      </c>
      <c r="I1660" t="s">
        <v>771</v>
      </c>
      <c r="J1660" t="s">
        <v>3</v>
      </c>
      <c r="K1660" t="s">
        <v>772</v>
      </c>
      <c r="L1660">
        <v>1191</v>
      </c>
      <c r="N1660">
        <v>1013</v>
      </c>
      <c r="O1660" t="s">
        <v>770</v>
      </c>
      <c r="P1660" t="s">
        <v>770</v>
      </c>
      <c r="Q1660">
        <v>1</v>
      </c>
      <c r="W1660">
        <v>0</v>
      </c>
      <c r="X1660">
        <v>-1417349443</v>
      </c>
      <c r="Y1660">
        <v>2.74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1</v>
      </c>
      <c r="AJ1660">
        <v>1</v>
      </c>
      <c r="AK1660">
        <v>1</v>
      </c>
      <c r="AL1660">
        <v>1</v>
      </c>
      <c r="AN1660">
        <v>0</v>
      </c>
      <c r="AO1660">
        <v>1</v>
      </c>
      <c r="AP1660">
        <v>0</v>
      </c>
      <c r="AQ1660">
        <v>0</v>
      </c>
      <c r="AR1660">
        <v>0</v>
      </c>
      <c r="AS1660" t="s">
        <v>3</v>
      </c>
      <c r="AT1660">
        <v>2.74</v>
      </c>
      <c r="AU1660" t="s">
        <v>3</v>
      </c>
      <c r="AV1660">
        <v>2</v>
      </c>
      <c r="AW1660">
        <v>2</v>
      </c>
      <c r="AX1660">
        <v>47641430</v>
      </c>
      <c r="AY1660">
        <v>1</v>
      </c>
      <c r="AZ1660">
        <v>2048</v>
      </c>
      <c r="BA1660">
        <v>1644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CX1660">
        <f>Y1660*Source!I762</f>
        <v>68.5</v>
      </c>
      <c r="CY1660">
        <f>AD1660</f>
        <v>0</v>
      </c>
      <c r="CZ1660">
        <f>AH1660</f>
        <v>0</v>
      </c>
      <c r="DA1660">
        <f>AL1660</f>
        <v>1</v>
      </c>
      <c r="DB1660">
        <f>ROUND(ROUND(AT1660*CZ1660,2),6)</f>
        <v>0</v>
      </c>
      <c r="DC1660">
        <f>ROUND(ROUND(AT1660*AG1660,2),6)</f>
        <v>0</v>
      </c>
    </row>
    <row r="1661" spans="1:107" x14ac:dyDescent="0.2">
      <c r="A1661">
        <f>ROW(Source!A762)</f>
        <v>762</v>
      </c>
      <c r="B1661">
        <v>47636896</v>
      </c>
      <c r="C1661">
        <v>47641424</v>
      </c>
      <c r="D1661">
        <v>36883483</v>
      </c>
      <c r="E1661">
        <v>1</v>
      </c>
      <c r="F1661">
        <v>1</v>
      </c>
      <c r="G1661">
        <v>1</v>
      </c>
      <c r="H1661">
        <v>2</v>
      </c>
      <c r="I1661" t="s">
        <v>1076</v>
      </c>
      <c r="J1661" t="s">
        <v>1077</v>
      </c>
      <c r="K1661" t="s">
        <v>1078</v>
      </c>
      <c r="L1661">
        <v>1368</v>
      </c>
      <c r="N1661">
        <v>1011</v>
      </c>
      <c r="O1661" t="s">
        <v>776</v>
      </c>
      <c r="P1661" t="s">
        <v>776</v>
      </c>
      <c r="Q1661">
        <v>1</v>
      </c>
      <c r="W1661">
        <v>0</v>
      </c>
      <c r="X1661">
        <v>1403266566</v>
      </c>
      <c r="Y1661">
        <v>3.4250000000000003</v>
      </c>
      <c r="AA1661">
        <v>0</v>
      </c>
      <c r="AB1661">
        <v>110</v>
      </c>
      <c r="AC1661">
        <v>11.6</v>
      </c>
      <c r="AD1661">
        <v>0</v>
      </c>
      <c r="AE1661">
        <v>0</v>
      </c>
      <c r="AF1661">
        <v>110</v>
      </c>
      <c r="AG1661">
        <v>11.6</v>
      </c>
      <c r="AH1661">
        <v>0</v>
      </c>
      <c r="AI1661">
        <v>1</v>
      </c>
      <c r="AJ1661">
        <v>1</v>
      </c>
      <c r="AK1661">
        <v>1</v>
      </c>
      <c r="AL1661">
        <v>1</v>
      </c>
      <c r="AN1661">
        <v>0</v>
      </c>
      <c r="AO1661">
        <v>1</v>
      </c>
      <c r="AP1661">
        <v>1</v>
      </c>
      <c r="AQ1661">
        <v>0</v>
      </c>
      <c r="AR1661">
        <v>0</v>
      </c>
      <c r="AS1661" t="s">
        <v>3</v>
      </c>
      <c r="AT1661">
        <v>2.74</v>
      </c>
      <c r="AU1661" t="s">
        <v>609</v>
      </c>
      <c r="AV1661">
        <v>0</v>
      </c>
      <c r="AW1661">
        <v>2</v>
      </c>
      <c r="AX1661">
        <v>47641431</v>
      </c>
      <c r="AY1661">
        <v>1</v>
      </c>
      <c r="AZ1661">
        <v>0</v>
      </c>
      <c r="BA1661">
        <v>1645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CX1661">
        <f>Y1661*Source!I762</f>
        <v>85.625</v>
      </c>
      <c r="CY1661">
        <f>AB1661</f>
        <v>110</v>
      </c>
      <c r="CZ1661">
        <f>AF1661</f>
        <v>110</v>
      </c>
      <c r="DA1661">
        <f>AJ1661</f>
        <v>1</v>
      </c>
      <c r="DB1661">
        <f>ROUND((ROUND(AT1661*CZ1661,2)*1.25),6)</f>
        <v>376.75</v>
      </c>
      <c r="DC1661">
        <f>ROUND((ROUND(AT1661*AG1661,2)*1.25),6)</f>
        <v>39.725000000000001</v>
      </c>
    </row>
    <row r="1662" spans="1:107" x14ac:dyDescent="0.2">
      <c r="A1662">
        <f>ROW(Source!A762)</f>
        <v>762</v>
      </c>
      <c r="B1662">
        <v>47636896</v>
      </c>
      <c r="C1662">
        <v>47641424</v>
      </c>
      <c r="D1662">
        <v>36801792</v>
      </c>
      <c r="E1662">
        <v>1</v>
      </c>
      <c r="F1662">
        <v>1</v>
      </c>
      <c r="G1662">
        <v>1</v>
      </c>
      <c r="H1662">
        <v>3</v>
      </c>
      <c r="I1662" t="s">
        <v>981</v>
      </c>
      <c r="J1662" t="s">
        <v>982</v>
      </c>
      <c r="K1662" t="s">
        <v>983</v>
      </c>
      <c r="L1662">
        <v>1339</v>
      </c>
      <c r="N1662">
        <v>1007</v>
      </c>
      <c r="O1662" t="s">
        <v>50</v>
      </c>
      <c r="P1662" t="s">
        <v>50</v>
      </c>
      <c r="Q1662">
        <v>1</v>
      </c>
      <c r="W1662">
        <v>0</v>
      </c>
      <c r="X1662">
        <v>-1660354250</v>
      </c>
      <c r="Y1662">
        <v>10</v>
      </c>
      <c r="AA1662">
        <v>2.44</v>
      </c>
      <c r="AB1662">
        <v>0</v>
      </c>
      <c r="AC1662">
        <v>0</v>
      </c>
      <c r="AD1662">
        <v>0</v>
      </c>
      <c r="AE1662">
        <v>2.44</v>
      </c>
      <c r="AF1662">
        <v>0</v>
      </c>
      <c r="AG1662">
        <v>0</v>
      </c>
      <c r="AH1662">
        <v>0</v>
      </c>
      <c r="AI1662">
        <v>1</v>
      </c>
      <c r="AJ1662">
        <v>1</v>
      </c>
      <c r="AK1662">
        <v>1</v>
      </c>
      <c r="AL1662">
        <v>1</v>
      </c>
      <c r="AN1662">
        <v>0</v>
      </c>
      <c r="AO1662">
        <v>1</v>
      </c>
      <c r="AP1662">
        <v>0</v>
      </c>
      <c r="AQ1662">
        <v>0</v>
      </c>
      <c r="AR1662">
        <v>0</v>
      </c>
      <c r="AS1662" t="s">
        <v>3</v>
      </c>
      <c r="AT1662">
        <v>10</v>
      </c>
      <c r="AU1662" t="s">
        <v>3</v>
      </c>
      <c r="AV1662">
        <v>0</v>
      </c>
      <c r="AW1662">
        <v>2</v>
      </c>
      <c r="AX1662">
        <v>47641432</v>
      </c>
      <c r="AY1662">
        <v>1</v>
      </c>
      <c r="AZ1662">
        <v>0</v>
      </c>
      <c r="BA1662">
        <v>1646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CX1662">
        <f>Y1662*Source!I762</f>
        <v>250</v>
      </c>
      <c r="CY1662">
        <f>AA1662</f>
        <v>2.44</v>
      </c>
      <c r="CZ1662">
        <f>AE1662</f>
        <v>2.44</v>
      </c>
      <c r="DA1662">
        <f>AI1662</f>
        <v>1</v>
      </c>
      <c r="DB1662">
        <f>ROUND(ROUND(AT1662*CZ1662,2),6)</f>
        <v>24.4</v>
      </c>
      <c r="DC1662">
        <f>ROUND(ROUND(AT1662*AG1662,2),6)</f>
        <v>0</v>
      </c>
    </row>
    <row r="1663" spans="1:107" x14ac:dyDescent="0.2">
      <c r="A1663">
        <f>ROW(Source!A763)</f>
        <v>763</v>
      </c>
      <c r="B1663">
        <v>47641669</v>
      </c>
      <c r="C1663">
        <v>47641424</v>
      </c>
      <c r="D1663">
        <v>37066717</v>
      </c>
      <c r="E1663">
        <v>1</v>
      </c>
      <c r="F1663">
        <v>1</v>
      </c>
      <c r="G1663">
        <v>1</v>
      </c>
      <c r="H1663">
        <v>1</v>
      </c>
      <c r="I1663" t="s">
        <v>850</v>
      </c>
      <c r="J1663" t="s">
        <v>3</v>
      </c>
      <c r="K1663" t="s">
        <v>851</v>
      </c>
      <c r="L1663">
        <v>1191</v>
      </c>
      <c r="N1663">
        <v>1013</v>
      </c>
      <c r="O1663" t="s">
        <v>770</v>
      </c>
      <c r="P1663" t="s">
        <v>770</v>
      </c>
      <c r="Q1663">
        <v>1</v>
      </c>
      <c r="W1663">
        <v>0</v>
      </c>
      <c r="X1663">
        <v>-509590494</v>
      </c>
      <c r="Y1663">
        <v>44.412999999999997</v>
      </c>
      <c r="AA1663">
        <v>0</v>
      </c>
      <c r="AB1663">
        <v>0</v>
      </c>
      <c r="AC1663">
        <v>0</v>
      </c>
      <c r="AD1663">
        <v>8.17</v>
      </c>
      <c r="AE1663">
        <v>0</v>
      </c>
      <c r="AF1663">
        <v>0</v>
      </c>
      <c r="AG1663">
        <v>0</v>
      </c>
      <c r="AH1663">
        <v>8.17</v>
      </c>
      <c r="AI1663">
        <v>1</v>
      </c>
      <c r="AJ1663">
        <v>1</v>
      </c>
      <c r="AK1663">
        <v>1</v>
      </c>
      <c r="AL1663">
        <v>1</v>
      </c>
      <c r="AN1663">
        <v>0</v>
      </c>
      <c r="AO1663">
        <v>1</v>
      </c>
      <c r="AP1663">
        <v>1</v>
      </c>
      <c r="AQ1663">
        <v>0</v>
      </c>
      <c r="AR1663">
        <v>0</v>
      </c>
      <c r="AS1663" t="s">
        <v>3</v>
      </c>
      <c r="AT1663">
        <v>38.619999999999997</v>
      </c>
      <c r="AU1663" t="s">
        <v>52</v>
      </c>
      <c r="AV1663">
        <v>1</v>
      </c>
      <c r="AW1663">
        <v>2</v>
      </c>
      <c r="AX1663">
        <v>47641429</v>
      </c>
      <c r="AY1663">
        <v>1</v>
      </c>
      <c r="AZ1663">
        <v>0</v>
      </c>
      <c r="BA1663">
        <v>1648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CX1663">
        <f>Y1663*Source!I763</f>
        <v>1110.3249999999998</v>
      </c>
      <c r="CY1663">
        <f>AD1663</f>
        <v>8.17</v>
      </c>
      <c r="CZ1663">
        <f>AH1663</f>
        <v>8.17</v>
      </c>
      <c r="DA1663">
        <f>AL1663</f>
        <v>1</v>
      </c>
      <c r="DB1663">
        <f>ROUND((ROUND(AT1663*CZ1663,2)*1.15),6)</f>
        <v>362.85950000000003</v>
      </c>
      <c r="DC1663">
        <f>ROUND((ROUND(AT1663*AG1663,2)*1.15),6)</f>
        <v>0</v>
      </c>
    </row>
    <row r="1664" spans="1:107" x14ac:dyDescent="0.2">
      <c r="A1664">
        <f>ROW(Source!A763)</f>
        <v>763</v>
      </c>
      <c r="B1664">
        <v>47641669</v>
      </c>
      <c r="C1664">
        <v>47641424</v>
      </c>
      <c r="D1664">
        <v>37064876</v>
      </c>
      <c r="E1664">
        <v>1</v>
      </c>
      <c r="F1664">
        <v>1</v>
      </c>
      <c r="G1664">
        <v>1</v>
      </c>
      <c r="H1664">
        <v>1</v>
      </c>
      <c r="I1664" t="s">
        <v>771</v>
      </c>
      <c r="J1664" t="s">
        <v>3</v>
      </c>
      <c r="K1664" t="s">
        <v>772</v>
      </c>
      <c r="L1664">
        <v>1191</v>
      </c>
      <c r="N1664">
        <v>1013</v>
      </c>
      <c r="O1664" t="s">
        <v>770</v>
      </c>
      <c r="P1664" t="s">
        <v>770</v>
      </c>
      <c r="Q1664">
        <v>1</v>
      </c>
      <c r="W1664">
        <v>0</v>
      </c>
      <c r="X1664">
        <v>-1417349443</v>
      </c>
      <c r="Y1664">
        <v>2.74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1</v>
      </c>
      <c r="AJ1664">
        <v>1</v>
      </c>
      <c r="AK1664">
        <v>1</v>
      </c>
      <c r="AL1664">
        <v>1</v>
      </c>
      <c r="AN1664">
        <v>0</v>
      </c>
      <c r="AO1664">
        <v>1</v>
      </c>
      <c r="AP1664">
        <v>0</v>
      </c>
      <c r="AQ1664">
        <v>0</v>
      </c>
      <c r="AR1664">
        <v>0</v>
      </c>
      <c r="AS1664" t="s">
        <v>3</v>
      </c>
      <c r="AT1664">
        <v>2.74</v>
      </c>
      <c r="AU1664" t="s">
        <v>3</v>
      </c>
      <c r="AV1664">
        <v>2</v>
      </c>
      <c r="AW1664">
        <v>2</v>
      </c>
      <c r="AX1664">
        <v>47641430</v>
      </c>
      <c r="AY1664">
        <v>1</v>
      </c>
      <c r="AZ1664">
        <v>2048</v>
      </c>
      <c r="BA1664">
        <v>1649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CX1664">
        <f>Y1664*Source!I763</f>
        <v>68.5</v>
      </c>
      <c r="CY1664">
        <f>AD1664</f>
        <v>0</v>
      </c>
      <c r="CZ1664">
        <f>AH1664</f>
        <v>0</v>
      </c>
      <c r="DA1664">
        <f>AL1664</f>
        <v>1</v>
      </c>
      <c r="DB1664">
        <f>ROUND(ROUND(AT1664*CZ1664,2),6)</f>
        <v>0</v>
      </c>
      <c r="DC1664">
        <f>ROUND(ROUND(AT1664*AG1664,2),6)</f>
        <v>0</v>
      </c>
    </row>
    <row r="1665" spans="1:107" x14ac:dyDescent="0.2">
      <c r="A1665">
        <f>ROW(Source!A763)</f>
        <v>763</v>
      </c>
      <c r="B1665">
        <v>47641669</v>
      </c>
      <c r="C1665">
        <v>47641424</v>
      </c>
      <c r="D1665">
        <v>36883483</v>
      </c>
      <c r="E1665">
        <v>1</v>
      </c>
      <c r="F1665">
        <v>1</v>
      </c>
      <c r="G1665">
        <v>1</v>
      </c>
      <c r="H1665">
        <v>2</v>
      </c>
      <c r="I1665" t="s">
        <v>1076</v>
      </c>
      <c r="J1665" t="s">
        <v>1077</v>
      </c>
      <c r="K1665" t="s">
        <v>1078</v>
      </c>
      <c r="L1665">
        <v>1368</v>
      </c>
      <c r="N1665">
        <v>1011</v>
      </c>
      <c r="O1665" t="s">
        <v>776</v>
      </c>
      <c r="P1665" t="s">
        <v>776</v>
      </c>
      <c r="Q1665">
        <v>1</v>
      </c>
      <c r="W1665">
        <v>0</v>
      </c>
      <c r="X1665">
        <v>1403266566</v>
      </c>
      <c r="Y1665">
        <v>3.4250000000000003</v>
      </c>
      <c r="AA1665">
        <v>0</v>
      </c>
      <c r="AB1665">
        <v>110</v>
      </c>
      <c r="AC1665">
        <v>11.6</v>
      </c>
      <c r="AD1665">
        <v>0</v>
      </c>
      <c r="AE1665">
        <v>0</v>
      </c>
      <c r="AF1665">
        <v>110</v>
      </c>
      <c r="AG1665">
        <v>11.6</v>
      </c>
      <c r="AH1665">
        <v>0</v>
      </c>
      <c r="AI1665">
        <v>1</v>
      </c>
      <c r="AJ1665">
        <v>1</v>
      </c>
      <c r="AK1665">
        <v>1</v>
      </c>
      <c r="AL1665">
        <v>1</v>
      </c>
      <c r="AN1665">
        <v>0</v>
      </c>
      <c r="AO1665">
        <v>1</v>
      </c>
      <c r="AP1665">
        <v>1</v>
      </c>
      <c r="AQ1665">
        <v>0</v>
      </c>
      <c r="AR1665">
        <v>0</v>
      </c>
      <c r="AS1665" t="s">
        <v>3</v>
      </c>
      <c r="AT1665">
        <v>2.74</v>
      </c>
      <c r="AU1665" t="s">
        <v>609</v>
      </c>
      <c r="AV1665">
        <v>0</v>
      </c>
      <c r="AW1665">
        <v>2</v>
      </c>
      <c r="AX1665">
        <v>47641431</v>
      </c>
      <c r="AY1665">
        <v>1</v>
      </c>
      <c r="AZ1665">
        <v>0</v>
      </c>
      <c r="BA1665">
        <v>1650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CX1665">
        <f>Y1665*Source!I763</f>
        <v>85.625</v>
      </c>
      <c r="CY1665">
        <f>AB1665</f>
        <v>110</v>
      </c>
      <c r="CZ1665">
        <f>AF1665</f>
        <v>110</v>
      </c>
      <c r="DA1665">
        <f>AJ1665</f>
        <v>1</v>
      </c>
      <c r="DB1665">
        <f>ROUND((ROUND(AT1665*CZ1665,2)*1.25),6)</f>
        <v>376.75</v>
      </c>
      <c r="DC1665">
        <f>ROUND((ROUND(AT1665*AG1665,2)*1.25),6)</f>
        <v>39.725000000000001</v>
      </c>
    </row>
    <row r="1666" spans="1:107" x14ac:dyDescent="0.2">
      <c r="A1666">
        <f>ROW(Source!A763)</f>
        <v>763</v>
      </c>
      <c r="B1666">
        <v>47641669</v>
      </c>
      <c r="C1666">
        <v>47641424</v>
      </c>
      <c r="D1666">
        <v>36801792</v>
      </c>
      <c r="E1666">
        <v>1</v>
      </c>
      <c r="F1666">
        <v>1</v>
      </c>
      <c r="G1666">
        <v>1</v>
      </c>
      <c r="H1666">
        <v>3</v>
      </c>
      <c r="I1666" t="s">
        <v>981</v>
      </c>
      <c r="J1666" t="s">
        <v>982</v>
      </c>
      <c r="K1666" t="s">
        <v>983</v>
      </c>
      <c r="L1666">
        <v>1339</v>
      </c>
      <c r="N1666">
        <v>1007</v>
      </c>
      <c r="O1666" t="s">
        <v>50</v>
      </c>
      <c r="P1666" t="s">
        <v>50</v>
      </c>
      <c r="Q1666">
        <v>1</v>
      </c>
      <c r="W1666">
        <v>0</v>
      </c>
      <c r="X1666">
        <v>-1660354250</v>
      </c>
      <c r="Y1666">
        <v>10</v>
      </c>
      <c r="AA1666">
        <v>2.44</v>
      </c>
      <c r="AB1666">
        <v>0</v>
      </c>
      <c r="AC1666">
        <v>0</v>
      </c>
      <c r="AD1666">
        <v>0</v>
      </c>
      <c r="AE1666">
        <v>2.44</v>
      </c>
      <c r="AF1666">
        <v>0</v>
      </c>
      <c r="AG1666">
        <v>0</v>
      </c>
      <c r="AH1666">
        <v>0</v>
      </c>
      <c r="AI1666">
        <v>1</v>
      </c>
      <c r="AJ1666">
        <v>1</v>
      </c>
      <c r="AK1666">
        <v>1</v>
      </c>
      <c r="AL1666">
        <v>1</v>
      </c>
      <c r="AN1666">
        <v>0</v>
      </c>
      <c r="AO1666">
        <v>1</v>
      </c>
      <c r="AP1666">
        <v>0</v>
      </c>
      <c r="AQ1666">
        <v>0</v>
      </c>
      <c r="AR1666">
        <v>0</v>
      </c>
      <c r="AS1666" t="s">
        <v>3</v>
      </c>
      <c r="AT1666">
        <v>10</v>
      </c>
      <c r="AU1666" t="s">
        <v>3</v>
      </c>
      <c r="AV1666">
        <v>0</v>
      </c>
      <c r="AW1666">
        <v>2</v>
      </c>
      <c r="AX1666">
        <v>47641432</v>
      </c>
      <c r="AY1666">
        <v>1</v>
      </c>
      <c r="AZ1666">
        <v>0</v>
      </c>
      <c r="BA1666">
        <v>1651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CX1666">
        <f>Y1666*Source!I763</f>
        <v>250</v>
      </c>
      <c r="CY1666">
        <f>AA1666</f>
        <v>2.44</v>
      </c>
      <c r="CZ1666">
        <f>AE1666</f>
        <v>2.44</v>
      </c>
      <c r="DA1666">
        <f>AI1666</f>
        <v>1</v>
      </c>
      <c r="DB1666">
        <f>ROUND(ROUND(AT1666*CZ1666,2),6)</f>
        <v>24.4</v>
      </c>
      <c r="DC1666">
        <f>ROUND(ROUND(AT1666*AG1666,2),6)</f>
        <v>0</v>
      </c>
    </row>
    <row r="1667" spans="1:107" x14ac:dyDescent="0.2">
      <c r="A1667">
        <f>ROW(Source!A798)</f>
        <v>798</v>
      </c>
      <c r="B1667">
        <v>47636896</v>
      </c>
      <c r="C1667">
        <v>47641577</v>
      </c>
      <c r="D1667">
        <v>37071037</v>
      </c>
      <c r="E1667">
        <v>1</v>
      </c>
      <c r="F1667">
        <v>1</v>
      </c>
      <c r="G1667">
        <v>1</v>
      </c>
      <c r="H1667">
        <v>1</v>
      </c>
      <c r="I1667" t="s">
        <v>956</v>
      </c>
      <c r="J1667" t="s">
        <v>3</v>
      </c>
      <c r="K1667" t="s">
        <v>957</v>
      </c>
      <c r="L1667">
        <v>1191</v>
      </c>
      <c r="N1667">
        <v>1013</v>
      </c>
      <c r="O1667" t="s">
        <v>770</v>
      </c>
      <c r="P1667" t="s">
        <v>770</v>
      </c>
      <c r="Q1667">
        <v>1</v>
      </c>
      <c r="W1667">
        <v>0</v>
      </c>
      <c r="X1667">
        <v>1069510174</v>
      </c>
      <c r="Y1667">
        <v>50.651749999999993</v>
      </c>
      <c r="AA1667">
        <v>0</v>
      </c>
      <c r="AB1667">
        <v>0</v>
      </c>
      <c r="AC1667">
        <v>0</v>
      </c>
      <c r="AD1667">
        <v>9.6199999999999992</v>
      </c>
      <c r="AE1667">
        <v>0</v>
      </c>
      <c r="AF1667">
        <v>0</v>
      </c>
      <c r="AG1667">
        <v>0</v>
      </c>
      <c r="AH1667">
        <v>9.6199999999999992</v>
      </c>
      <c r="AI1667">
        <v>1</v>
      </c>
      <c r="AJ1667">
        <v>1</v>
      </c>
      <c r="AK1667">
        <v>1</v>
      </c>
      <c r="AL1667">
        <v>1</v>
      </c>
      <c r="AN1667">
        <v>0</v>
      </c>
      <c r="AO1667">
        <v>1</v>
      </c>
      <c r="AP1667">
        <v>1</v>
      </c>
      <c r="AQ1667">
        <v>0</v>
      </c>
      <c r="AR1667">
        <v>0</v>
      </c>
      <c r="AS1667" t="s">
        <v>3</v>
      </c>
      <c r="AT1667">
        <v>38.299999999999997</v>
      </c>
      <c r="AU1667" t="s">
        <v>196</v>
      </c>
      <c r="AV1667">
        <v>1</v>
      </c>
      <c r="AW1667">
        <v>2</v>
      </c>
      <c r="AX1667">
        <v>47641592</v>
      </c>
      <c r="AY1667">
        <v>1</v>
      </c>
      <c r="AZ1667">
        <v>0</v>
      </c>
      <c r="BA1667">
        <v>1653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CX1667">
        <f>Y1667*Source!I798</f>
        <v>125.10982249999999</v>
      </c>
      <c r="CY1667">
        <f>AD1667</f>
        <v>9.6199999999999992</v>
      </c>
      <c r="CZ1667">
        <f>AH1667</f>
        <v>9.6199999999999992</v>
      </c>
      <c r="DA1667">
        <f>AL1667</f>
        <v>1</v>
      </c>
      <c r="DB1667">
        <f>ROUND(((ROUND(AT1667*CZ1667,2)*1.15)*1.15),6)</f>
        <v>487.275125</v>
      </c>
      <c r="DC1667">
        <f>ROUND(((ROUND(AT1667*AG1667,2)*1.15)*1.15),6)</f>
        <v>0</v>
      </c>
    </row>
    <row r="1668" spans="1:107" x14ac:dyDescent="0.2">
      <c r="A1668">
        <f>ROW(Source!A798)</f>
        <v>798</v>
      </c>
      <c r="B1668">
        <v>47636896</v>
      </c>
      <c r="C1668">
        <v>47641577</v>
      </c>
      <c r="D1668">
        <v>37064876</v>
      </c>
      <c r="E1668">
        <v>1</v>
      </c>
      <c r="F1668">
        <v>1</v>
      </c>
      <c r="G1668">
        <v>1</v>
      </c>
      <c r="H1668">
        <v>1</v>
      </c>
      <c r="I1668" t="s">
        <v>771</v>
      </c>
      <c r="J1668" t="s">
        <v>3</v>
      </c>
      <c r="K1668" t="s">
        <v>772</v>
      </c>
      <c r="L1668">
        <v>1191</v>
      </c>
      <c r="N1668">
        <v>1013</v>
      </c>
      <c r="O1668" t="s">
        <v>770</v>
      </c>
      <c r="P1668" t="s">
        <v>770</v>
      </c>
      <c r="Q1668">
        <v>1</v>
      </c>
      <c r="W1668">
        <v>0</v>
      </c>
      <c r="X1668">
        <v>-1417349443</v>
      </c>
      <c r="Y1668">
        <v>19.12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1</v>
      </c>
      <c r="AJ1668">
        <v>1</v>
      </c>
      <c r="AK1668">
        <v>1</v>
      </c>
      <c r="AL1668">
        <v>1</v>
      </c>
      <c r="AN1668">
        <v>0</v>
      </c>
      <c r="AO1668">
        <v>1</v>
      </c>
      <c r="AP1668">
        <v>0</v>
      </c>
      <c r="AQ1668">
        <v>0</v>
      </c>
      <c r="AR1668">
        <v>0</v>
      </c>
      <c r="AS1668" t="s">
        <v>3</v>
      </c>
      <c r="AT1668">
        <v>19.12</v>
      </c>
      <c r="AU1668" t="s">
        <v>3</v>
      </c>
      <c r="AV1668">
        <v>2</v>
      </c>
      <c r="AW1668">
        <v>2</v>
      </c>
      <c r="AX1668">
        <v>47641593</v>
      </c>
      <c r="AY1668">
        <v>1</v>
      </c>
      <c r="AZ1668">
        <v>2048</v>
      </c>
      <c r="BA1668">
        <v>1654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CX1668">
        <f>Y1668*Source!I798</f>
        <v>47.226400000000005</v>
      </c>
      <c r="CY1668">
        <f>AD1668</f>
        <v>0</v>
      </c>
      <c r="CZ1668">
        <f>AH1668</f>
        <v>0</v>
      </c>
      <c r="DA1668">
        <f>AL1668</f>
        <v>1</v>
      </c>
      <c r="DB1668">
        <f>ROUND(ROUND(AT1668*CZ1668,2),6)</f>
        <v>0</v>
      </c>
      <c r="DC1668">
        <f>ROUND(ROUND(AT1668*AG1668,2),6)</f>
        <v>0</v>
      </c>
    </row>
    <row r="1669" spans="1:107" x14ac:dyDescent="0.2">
      <c r="A1669">
        <f>ROW(Source!A798)</f>
        <v>798</v>
      </c>
      <c r="B1669">
        <v>47636896</v>
      </c>
      <c r="C1669">
        <v>47641577</v>
      </c>
      <c r="D1669">
        <v>36882159</v>
      </c>
      <c r="E1669">
        <v>1</v>
      </c>
      <c r="F1669">
        <v>1</v>
      </c>
      <c r="G1669">
        <v>1</v>
      </c>
      <c r="H1669">
        <v>2</v>
      </c>
      <c r="I1669" t="s">
        <v>773</v>
      </c>
      <c r="J1669" t="s">
        <v>774</v>
      </c>
      <c r="K1669" t="s">
        <v>775</v>
      </c>
      <c r="L1669">
        <v>1368</v>
      </c>
      <c r="N1669">
        <v>1011</v>
      </c>
      <c r="O1669" t="s">
        <v>776</v>
      </c>
      <c r="P1669" t="s">
        <v>776</v>
      </c>
      <c r="Q1669">
        <v>1</v>
      </c>
      <c r="W1669">
        <v>0</v>
      </c>
      <c r="X1669">
        <v>-1718674368</v>
      </c>
      <c r="Y1669">
        <v>4.3124999999999997E-2</v>
      </c>
      <c r="AA1669">
        <v>0</v>
      </c>
      <c r="AB1669">
        <v>111.99</v>
      </c>
      <c r="AC1669">
        <v>13.5</v>
      </c>
      <c r="AD1669">
        <v>0</v>
      </c>
      <c r="AE1669">
        <v>0</v>
      </c>
      <c r="AF1669">
        <v>111.99</v>
      </c>
      <c r="AG1669">
        <v>13.5</v>
      </c>
      <c r="AH1669">
        <v>0</v>
      </c>
      <c r="AI1669">
        <v>1</v>
      </c>
      <c r="AJ1669">
        <v>1</v>
      </c>
      <c r="AK1669">
        <v>1</v>
      </c>
      <c r="AL1669">
        <v>1</v>
      </c>
      <c r="AN1669">
        <v>0</v>
      </c>
      <c r="AO1669">
        <v>1</v>
      </c>
      <c r="AP1669">
        <v>1</v>
      </c>
      <c r="AQ1669">
        <v>0</v>
      </c>
      <c r="AR1669">
        <v>0</v>
      </c>
      <c r="AS1669" t="s">
        <v>3</v>
      </c>
      <c r="AT1669">
        <v>0.03</v>
      </c>
      <c r="AU1669" t="s">
        <v>348</v>
      </c>
      <c r="AV1669">
        <v>0</v>
      </c>
      <c r="AW1669">
        <v>2</v>
      </c>
      <c r="AX1669">
        <v>47641594</v>
      </c>
      <c r="AY1669">
        <v>1</v>
      </c>
      <c r="AZ1669">
        <v>0</v>
      </c>
      <c r="BA1669">
        <v>1655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CX1669">
        <f>Y1669*Source!I798</f>
        <v>0.10651875</v>
      </c>
      <c r="CY1669">
        <f t="shared" ref="CY1669:CY1675" si="328">AB1669</f>
        <v>111.99</v>
      </c>
      <c r="CZ1669">
        <f t="shared" ref="CZ1669:CZ1675" si="329">AF1669</f>
        <v>111.99</v>
      </c>
      <c r="DA1669">
        <f t="shared" ref="DA1669:DA1675" si="330">AJ1669</f>
        <v>1</v>
      </c>
      <c r="DB1669">
        <f t="shared" ref="DB1669:DB1675" si="331">ROUND(((ROUND(AT1669*CZ1669,2)*1.15)*1.25),6)</f>
        <v>4.83</v>
      </c>
      <c r="DC1669">
        <f t="shared" ref="DC1669:DC1675" si="332">ROUND(((ROUND(AT1669*AG1669,2)*1.15)*1.25),6)</f>
        <v>0.58937499999999998</v>
      </c>
    </row>
    <row r="1670" spans="1:107" x14ac:dyDescent="0.2">
      <c r="A1670">
        <f>ROW(Source!A798)</f>
        <v>798</v>
      </c>
      <c r="B1670">
        <v>47636896</v>
      </c>
      <c r="C1670">
        <v>47641577</v>
      </c>
      <c r="D1670">
        <v>36882672</v>
      </c>
      <c r="E1670">
        <v>1</v>
      </c>
      <c r="F1670">
        <v>1</v>
      </c>
      <c r="G1670">
        <v>1</v>
      </c>
      <c r="H1670">
        <v>2</v>
      </c>
      <c r="I1670" t="s">
        <v>1079</v>
      </c>
      <c r="J1670" t="s">
        <v>1080</v>
      </c>
      <c r="K1670" t="s">
        <v>1081</v>
      </c>
      <c r="L1670">
        <v>1368</v>
      </c>
      <c r="N1670">
        <v>1011</v>
      </c>
      <c r="O1670" t="s">
        <v>776</v>
      </c>
      <c r="P1670" t="s">
        <v>776</v>
      </c>
      <c r="Q1670">
        <v>1</v>
      </c>
      <c r="W1670">
        <v>0</v>
      </c>
      <c r="X1670">
        <v>-1161260467</v>
      </c>
      <c r="Y1670">
        <v>4.5856250000000003</v>
      </c>
      <c r="AA1670">
        <v>0</v>
      </c>
      <c r="AB1670">
        <v>195.2</v>
      </c>
      <c r="AC1670">
        <v>14.4</v>
      </c>
      <c r="AD1670">
        <v>0</v>
      </c>
      <c r="AE1670">
        <v>0</v>
      </c>
      <c r="AF1670">
        <v>195.2</v>
      </c>
      <c r="AG1670">
        <v>14.4</v>
      </c>
      <c r="AH1670">
        <v>0</v>
      </c>
      <c r="AI1670">
        <v>1</v>
      </c>
      <c r="AJ1670">
        <v>1</v>
      </c>
      <c r="AK1670">
        <v>1</v>
      </c>
      <c r="AL1670">
        <v>1</v>
      </c>
      <c r="AN1670">
        <v>0</v>
      </c>
      <c r="AO1670">
        <v>1</v>
      </c>
      <c r="AP1670">
        <v>1</v>
      </c>
      <c r="AQ1670">
        <v>0</v>
      </c>
      <c r="AR1670">
        <v>0</v>
      </c>
      <c r="AS1670" t="s">
        <v>3</v>
      </c>
      <c r="AT1670">
        <v>3.19</v>
      </c>
      <c r="AU1670" t="s">
        <v>348</v>
      </c>
      <c r="AV1670">
        <v>0</v>
      </c>
      <c r="AW1670">
        <v>2</v>
      </c>
      <c r="AX1670">
        <v>47641595</v>
      </c>
      <c r="AY1670">
        <v>1</v>
      </c>
      <c r="AZ1670">
        <v>0</v>
      </c>
      <c r="BA1670">
        <v>1656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CX1670">
        <f>Y1670*Source!I798</f>
        <v>11.326493750000001</v>
      </c>
      <c r="CY1670">
        <f t="shared" si="328"/>
        <v>195.2</v>
      </c>
      <c r="CZ1670">
        <f t="shared" si="329"/>
        <v>195.2</v>
      </c>
      <c r="DA1670">
        <f t="shared" si="330"/>
        <v>1</v>
      </c>
      <c r="DB1670">
        <f t="shared" si="331"/>
        <v>895.11687500000005</v>
      </c>
      <c r="DC1670">
        <f t="shared" si="332"/>
        <v>66.038749999999993</v>
      </c>
    </row>
    <row r="1671" spans="1:107" x14ac:dyDescent="0.2">
      <c r="A1671">
        <f>ROW(Source!A798)</f>
        <v>798</v>
      </c>
      <c r="B1671">
        <v>47636896</v>
      </c>
      <c r="C1671">
        <v>47641577</v>
      </c>
      <c r="D1671">
        <v>36882688</v>
      </c>
      <c r="E1671">
        <v>1</v>
      </c>
      <c r="F1671">
        <v>1</v>
      </c>
      <c r="G1671">
        <v>1</v>
      </c>
      <c r="H1671">
        <v>2</v>
      </c>
      <c r="I1671" t="s">
        <v>1082</v>
      </c>
      <c r="J1671" t="s">
        <v>1083</v>
      </c>
      <c r="K1671" t="s">
        <v>1084</v>
      </c>
      <c r="L1671">
        <v>1368</v>
      </c>
      <c r="N1671">
        <v>1011</v>
      </c>
      <c r="O1671" t="s">
        <v>776</v>
      </c>
      <c r="P1671" t="s">
        <v>776</v>
      </c>
      <c r="Q1671">
        <v>1</v>
      </c>
      <c r="W1671">
        <v>0</v>
      </c>
      <c r="X1671">
        <v>954928212</v>
      </c>
      <c r="Y1671">
        <v>2.0124999999999997</v>
      </c>
      <c r="AA1671">
        <v>0</v>
      </c>
      <c r="AB1671">
        <v>17.2</v>
      </c>
      <c r="AC1671">
        <v>0</v>
      </c>
      <c r="AD1671">
        <v>0</v>
      </c>
      <c r="AE1671">
        <v>0</v>
      </c>
      <c r="AF1671">
        <v>17.2</v>
      </c>
      <c r="AG1671">
        <v>0</v>
      </c>
      <c r="AH1671">
        <v>0</v>
      </c>
      <c r="AI1671">
        <v>1</v>
      </c>
      <c r="AJ1671">
        <v>1</v>
      </c>
      <c r="AK1671">
        <v>1</v>
      </c>
      <c r="AL1671">
        <v>1</v>
      </c>
      <c r="AN1671">
        <v>0</v>
      </c>
      <c r="AO1671">
        <v>1</v>
      </c>
      <c r="AP1671">
        <v>1</v>
      </c>
      <c r="AQ1671">
        <v>0</v>
      </c>
      <c r="AR1671">
        <v>0</v>
      </c>
      <c r="AS1671" t="s">
        <v>3</v>
      </c>
      <c r="AT1671">
        <v>1.4</v>
      </c>
      <c r="AU1671" t="s">
        <v>348</v>
      </c>
      <c r="AV1671">
        <v>0</v>
      </c>
      <c r="AW1671">
        <v>2</v>
      </c>
      <c r="AX1671">
        <v>47641596</v>
      </c>
      <c r="AY1671">
        <v>1</v>
      </c>
      <c r="AZ1671">
        <v>0</v>
      </c>
      <c r="BA1671">
        <v>1657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CX1671">
        <f>Y1671*Source!I798</f>
        <v>4.9708749999999995</v>
      </c>
      <c r="CY1671">
        <f t="shared" si="328"/>
        <v>17.2</v>
      </c>
      <c r="CZ1671">
        <f t="shared" si="329"/>
        <v>17.2</v>
      </c>
      <c r="DA1671">
        <f t="shared" si="330"/>
        <v>1</v>
      </c>
      <c r="DB1671">
        <f t="shared" si="331"/>
        <v>34.615000000000002</v>
      </c>
      <c r="DC1671">
        <f t="shared" si="332"/>
        <v>0</v>
      </c>
    </row>
    <row r="1672" spans="1:107" x14ac:dyDescent="0.2">
      <c r="A1672">
        <f>ROW(Source!A798)</f>
        <v>798</v>
      </c>
      <c r="B1672">
        <v>47636896</v>
      </c>
      <c r="C1672">
        <v>47641577</v>
      </c>
      <c r="D1672">
        <v>36882722</v>
      </c>
      <c r="E1672">
        <v>1</v>
      </c>
      <c r="F1672">
        <v>1</v>
      </c>
      <c r="G1672">
        <v>1</v>
      </c>
      <c r="H1672">
        <v>2</v>
      </c>
      <c r="I1672" t="s">
        <v>1085</v>
      </c>
      <c r="J1672" t="s">
        <v>1086</v>
      </c>
      <c r="K1672" t="s">
        <v>1087</v>
      </c>
      <c r="L1672">
        <v>1368</v>
      </c>
      <c r="N1672">
        <v>1011</v>
      </c>
      <c r="O1672" t="s">
        <v>776</v>
      </c>
      <c r="P1672" t="s">
        <v>776</v>
      </c>
      <c r="Q1672">
        <v>1</v>
      </c>
      <c r="W1672">
        <v>0</v>
      </c>
      <c r="X1672">
        <v>-891970060</v>
      </c>
      <c r="Y1672">
        <v>5.692499999999999</v>
      </c>
      <c r="AA1672">
        <v>0</v>
      </c>
      <c r="AB1672">
        <v>75</v>
      </c>
      <c r="AC1672">
        <v>11.6</v>
      </c>
      <c r="AD1672">
        <v>0</v>
      </c>
      <c r="AE1672">
        <v>0</v>
      </c>
      <c r="AF1672">
        <v>75</v>
      </c>
      <c r="AG1672">
        <v>11.6</v>
      </c>
      <c r="AH1672">
        <v>0</v>
      </c>
      <c r="AI1672">
        <v>1</v>
      </c>
      <c r="AJ1672">
        <v>1</v>
      </c>
      <c r="AK1672">
        <v>1</v>
      </c>
      <c r="AL1672">
        <v>1</v>
      </c>
      <c r="AN1672">
        <v>0</v>
      </c>
      <c r="AO1672">
        <v>1</v>
      </c>
      <c r="AP1672">
        <v>1</v>
      </c>
      <c r="AQ1672">
        <v>0</v>
      </c>
      <c r="AR1672">
        <v>0</v>
      </c>
      <c r="AS1672" t="s">
        <v>3</v>
      </c>
      <c r="AT1672">
        <v>3.96</v>
      </c>
      <c r="AU1672" t="s">
        <v>348</v>
      </c>
      <c r="AV1672">
        <v>0</v>
      </c>
      <c r="AW1672">
        <v>2</v>
      </c>
      <c r="AX1672">
        <v>47641597</v>
      </c>
      <c r="AY1672">
        <v>1</v>
      </c>
      <c r="AZ1672">
        <v>0</v>
      </c>
      <c r="BA1672">
        <v>1658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CX1672">
        <f>Y1672*Source!I798</f>
        <v>14.060474999999999</v>
      </c>
      <c r="CY1672">
        <f t="shared" si="328"/>
        <v>75</v>
      </c>
      <c r="CZ1672">
        <f t="shared" si="329"/>
        <v>75</v>
      </c>
      <c r="DA1672">
        <f t="shared" si="330"/>
        <v>1</v>
      </c>
      <c r="DB1672">
        <f t="shared" si="331"/>
        <v>426.9375</v>
      </c>
      <c r="DC1672">
        <f t="shared" si="332"/>
        <v>66.038749999999993</v>
      </c>
    </row>
    <row r="1673" spans="1:107" x14ac:dyDescent="0.2">
      <c r="A1673">
        <f>ROW(Source!A798)</f>
        <v>798</v>
      </c>
      <c r="B1673">
        <v>47636896</v>
      </c>
      <c r="C1673">
        <v>47641577</v>
      </c>
      <c r="D1673">
        <v>36882726</v>
      </c>
      <c r="E1673">
        <v>1</v>
      </c>
      <c r="F1673">
        <v>1</v>
      </c>
      <c r="G1673">
        <v>1</v>
      </c>
      <c r="H1673">
        <v>2</v>
      </c>
      <c r="I1673" t="s">
        <v>1088</v>
      </c>
      <c r="J1673" t="s">
        <v>1089</v>
      </c>
      <c r="K1673" t="s">
        <v>1090</v>
      </c>
      <c r="L1673">
        <v>1368</v>
      </c>
      <c r="N1673">
        <v>1011</v>
      </c>
      <c r="O1673" t="s">
        <v>776</v>
      </c>
      <c r="P1673" t="s">
        <v>776</v>
      </c>
      <c r="Q1673">
        <v>1</v>
      </c>
      <c r="W1673">
        <v>0</v>
      </c>
      <c r="X1673">
        <v>-1649076460</v>
      </c>
      <c r="Y1673">
        <v>16.545625000000001</v>
      </c>
      <c r="AA1673">
        <v>0</v>
      </c>
      <c r="AB1673">
        <v>121</v>
      </c>
      <c r="AC1673">
        <v>14.4</v>
      </c>
      <c r="AD1673">
        <v>0</v>
      </c>
      <c r="AE1673">
        <v>0</v>
      </c>
      <c r="AF1673">
        <v>121</v>
      </c>
      <c r="AG1673">
        <v>14.4</v>
      </c>
      <c r="AH1673">
        <v>0</v>
      </c>
      <c r="AI1673">
        <v>1</v>
      </c>
      <c r="AJ1673">
        <v>1</v>
      </c>
      <c r="AK1673">
        <v>1</v>
      </c>
      <c r="AL1673">
        <v>1</v>
      </c>
      <c r="AN1673">
        <v>0</v>
      </c>
      <c r="AO1673">
        <v>1</v>
      </c>
      <c r="AP1673">
        <v>1</v>
      </c>
      <c r="AQ1673">
        <v>0</v>
      </c>
      <c r="AR1673">
        <v>0</v>
      </c>
      <c r="AS1673" t="s">
        <v>3</v>
      </c>
      <c r="AT1673">
        <v>11.51</v>
      </c>
      <c r="AU1673" t="s">
        <v>348</v>
      </c>
      <c r="AV1673">
        <v>0</v>
      </c>
      <c r="AW1673">
        <v>2</v>
      </c>
      <c r="AX1673">
        <v>47641598</v>
      </c>
      <c r="AY1673">
        <v>1</v>
      </c>
      <c r="AZ1673">
        <v>0</v>
      </c>
      <c r="BA1673">
        <v>1659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CX1673">
        <f>Y1673*Source!I798</f>
        <v>40.867693750000008</v>
      </c>
      <c r="CY1673">
        <f t="shared" si="328"/>
        <v>121</v>
      </c>
      <c r="CZ1673">
        <f t="shared" si="329"/>
        <v>121</v>
      </c>
      <c r="DA1673">
        <f t="shared" si="330"/>
        <v>1</v>
      </c>
      <c r="DB1673">
        <f t="shared" si="331"/>
        <v>2002.0206250000001</v>
      </c>
      <c r="DC1673">
        <f t="shared" si="332"/>
        <v>238.25125</v>
      </c>
    </row>
    <row r="1674" spans="1:107" x14ac:dyDescent="0.2">
      <c r="A1674">
        <f>ROW(Source!A798)</f>
        <v>798</v>
      </c>
      <c r="B1674">
        <v>47636896</v>
      </c>
      <c r="C1674">
        <v>47641577</v>
      </c>
      <c r="D1674">
        <v>36883483</v>
      </c>
      <c r="E1674">
        <v>1</v>
      </c>
      <c r="F1674">
        <v>1</v>
      </c>
      <c r="G1674">
        <v>1</v>
      </c>
      <c r="H1674">
        <v>2</v>
      </c>
      <c r="I1674" t="s">
        <v>1076</v>
      </c>
      <c r="J1674" t="s">
        <v>1077</v>
      </c>
      <c r="K1674" t="s">
        <v>1078</v>
      </c>
      <c r="L1674">
        <v>1368</v>
      </c>
      <c r="N1674">
        <v>1011</v>
      </c>
      <c r="O1674" t="s">
        <v>776</v>
      </c>
      <c r="P1674" t="s">
        <v>776</v>
      </c>
      <c r="Q1674">
        <v>1</v>
      </c>
      <c r="W1674">
        <v>0</v>
      </c>
      <c r="X1674">
        <v>1403266566</v>
      </c>
      <c r="Y1674">
        <v>0.56062499999999993</v>
      </c>
      <c r="AA1674">
        <v>0</v>
      </c>
      <c r="AB1674">
        <v>110</v>
      </c>
      <c r="AC1674">
        <v>11.6</v>
      </c>
      <c r="AD1674">
        <v>0</v>
      </c>
      <c r="AE1674">
        <v>0</v>
      </c>
      <c r="AF1674">
        <v>110</v>
      </c>
      <c r="AG1674">
        <v>11.6</v>
      </c>
      <c r="AH1674">
        <v>0</v>
      </c>
      <c r="AI1674">
        <v>1</v>
      </c>
      <c r="AJ1674">
        <v>1</v>
      </c>
      <c r="AK1674">
        <v>1</v>
      </c>
      <c r="AL1674">
        <v>1</v>
      </c>
      <c r="AN1674">
        <v>0</v>
      </c>
      <c r="AO1674">
        <v>1</v>
      </c>
      <c r="AP1674">
        <v>1</v>
      </c>
      <c r="AQ1674">
        <v>0</v>
      </c>
      <c r="AR1674">
        <v>0</v>
      </c>
      <c r="AS1674" t="s">
        <v>3</v>
      </c>
      <c r="AT1674">
        <v>0.39</v>
      </c>
      <c r="AU1674" t="s">
        <v>348</v>
      </c>
      <c r="AV1674">
        <v>0</v>
      </c>
      <c r="AW1674">
        <v>2</v>
      </c>
      <c r="AX1674">
        <v>47641599</v>
      </c>
      <c r="AY1674">
        <v>1</v>
      </c>
      <c r="AZ1674">
        <v>0</v>
      </c>
      <c r="BA1674">
        <v>1660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CX1674">
        <f>Y1674*Source!I798</f>
        <v>1.3847437499999999</v>
      </c>
      <c r="CY1674">
        <f t="shared" si="328"/>
        <v>110</v>
      </c>
      <c r="CZ1674">
        <f t="shared" si="329"/>
        <v>110</v>
      </c>
      <c r="DA1674">
        <f t="shared" si="330"/>
        <v>1</v>
      </c>
      <c r="DB1674">
        <f t="shared" si="331"/>
        <v>61.668750000000003</v>
      </c>
      <c r="DC1674">
        <f t="shared" si="332"/>
        <v>6.4974999999999996</v>
      </c>
    </row>
    <row r="1675" spans="1:107" x14ac:dyDescent="0.2">
      <c r="A1675">
        <f>ROW(Source!A798)</f>
        <v>798</v>
      </c>
      <c r="B1675">
        <v>47636896</v>
      </c>
      <c r="C1675">
        <v>47641577</v>
      </c>
      <c r="D1675">
        <v>36883554</v>
      </c>
      <c r="E1675">
        <v>1</v>
      </c>
      <c r="F1675">
        <v>1</v>
      </c>
      <c r="G1675">
        <v>1</v>
      </c>
      <c r="H1675">
        <v>2</v>
      </c>
      <c r="I1675" t="s">
        <v>780</v>
      </c>
      <c r="J1675" t="s">
        <v>781</v>
      </c>
      <c r="K1675" t="s">
        <v>782</v>
      </c>
      <c r="L1675">
        <v>1368</v>
      </c>
      <c r="N1675">
        <v>1011</v>
      </c>
      <c r="O1675" t="s">
        <v>776</v>
      </c>
      <c r="P1675" t="s">
        <v>776</v>
      </c>
      <c r="Q1675">
        <v>1</v>
      </c>
      <c r="W1675">
        <v>0</v>
      </c>
      <c r="X1675">
        <v>1372534845</v>
      </c>
      <c r="Y1675">
        <v>5.7499999999999996E-2</v>
      </c>
      <c r="AA1675">
        <v>0</v>
      </c>
      <c r="AB1675">
        <v>65.709999999999994</v>
      </c>
      <c r="AC1675">
        <v>11.6</v>
      </c>
      <c r="AD1675">
        <v>0</v>
      </c>
      <c r="AE1675">
        <v>0</v>
      </c>
      <c r="AF1675">
        <v>65.709999999999994</v>
      </c>
      <c r="AG1675">
        <v>11.6</v>
      </c>
      <c r="AH1675">
        <v>0</v>
      </c>
      <c r="AI1675">
        <v>1</v>
      </c>
      <c r="AJ1675">
        <v>1</v>
      </c>
      <c r="AK1675">
        <v>1</v>
      </c>
      <c r="AL1675">
        <v>1</v>
      </c>
      <c r="AN1675">
        <v>0</v>
      </c>
      <c r="AO1675">
        <v>1</v>
      </c>
      <c r="AP1675">
        <v>1</v>
      </c>
      <c r="AQ1675">
        <v>0</v>
      </c>
      <c r="AR1675">
        <v>0</v>
      </c>
      <c r="AS1675" t="s">
        <v>3</v>
      </c>
      <c r="AT1675">
        <v>0.04</v>
      </c>
      <c r="AU1675" t="s">
        <v>348</v>
      </c>
      <c r="AV1675">
        <v>0</v>
      </c>
      <c r="AW1675">
        <v>2</v>
      </c>
      <c r="AX1675">
        <v>47641600</v>
      </c>
      <c r="AY1675">
        <v>1</v>
      </c>
      <c r="AZ1675">
        <v>0</v>
      </c>
      <c r="BA1675">
        <v>1661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CX1675">
        <f>Y1675*Source!I798</f>
        <v>0.14202500000000001</v>
      </c>
      <c r="CY1675">
        <f t="shared" si="328"/>
        <v>65.709999999999994</v>
      </c>
      <c r="CZ1675">
        <f t="shared" si="329"/>
        <v>65.709999999999994</v>
      </c>
      <c r="DA1675">
        <f t="shared" si="330"/>
        <v>1</v>
      </c>
      <c r="DB1675">
        <f t="shared" si="331"/>
        <v>3.7806250000000001</v>
      </c>
      <c r="DC1675">
        <f t="shared" si="332"/>
        <v>0.66125</v>
      </c>
    </row>
    <row r="1676" spans="1:107" x14ac:dyDescent="0.2">
      <c r="A1676">
        <f>ROW(Source!A798)</f>
        <v>798</v>
      </c>
      <c r="B1676">
        <v>47636896</v>
      </c>
      <c r="C1676">
        <v>47641577</v>
      </c>
      <c r="D1676">
        <v>36799842</v>
      </c>
      <c r="E1676">
        <v>1</v>
      </c>
      <c r="F1676">
        <v>1</v>
      </c>
      <c r="G1676">
        <v>1</v>
      </c>
      <c r="H1676">
        <v>3</v>
      </c>
      <c r="I1676" t="s">
        <v>627</v>
      </c>
      <c r="J1676" t="s">
        <v>629</v>
      </c>
      <c r="K1676" t="s">
        <v>628</v>
      </c>
      <c r="L1676">
        <v>1348</v>
      </c>
      <c r="N1676">
        <v>1009</v>
      </c>
      <c r="O1676" t="s">
        <v>19</v>
      </c>
      <c r="P1676" t="s">
        <v>19</v>
      </c>
      <c r="Q1676">
        <v>1000</v>
      </c>
      <c r="W1676">
        <v>0</v>
      </c>
      <c r="X1676">
        <v>1401058849</v>
      </c>
      <c r="Y1676">
        <v>1.0800000000000001E-2</v>
      </c>
      <c r="AA1676">
        <v>1946.91</v>
      </c>
      <c r="AB1676">
        <v>0</v>
      </c>
      <c r="AC1676">
        <v>0</v>
      </c>
      <c r="AD1676">
        <v>0</v>
      </c>
      <c r="AE1676">
        <v>1946.91</v>
      </c>
      <c r="AF1676">
        <v>0</v>
      </c>
      <c r="AG1676">
        <v>0</v>
      </c>
      <c r="AH1676">
        <v>0</v>
      </c>
      <c r="AI1676">
        <v>1</v>
      </c>
      <c r="AJ1676">
        <v>1</v>
      </c>
      <c r="AK1676">
        <v>1</v>
      </c>
      <c r="AL1676">
        <v>1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 t="s">
        <v>3</v>
      </c>
      <c r="AT1676">
        <v>1.0800000000000001E-2</v>
      </c>
      <c r="AU1676" t="s">
        <v>3</v>
      </c>
      <c r="AV1676">
        <v>0</v>
      </c>
      <c r="AW1676">
        <v>1</v>
      </c>
      <c r="AX1676">
        <v>-1</v>
      </c>
      <c r="AY1676">
        <v>0</v>
      </c>
      <c r="AZ1676">
        <v>0</v>
      </c>
      <c r="BA1676" t="s">
        <v>3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CX1676">
        <f>Y1676*Source!I798</f>
        <v>2.6676000000000002E-2</v>
      </c>
      <c r="CY1676">
        <f>AA1676</f>
        <v>1946.91</v>
      </c>
      <c r="CZ1676">
        <f>AE1676</f>
        <v>1946.91</v>
      </c>
      <c r="DA1676">
        <f>AI1676</f>
        <v>1</v>
      </c>
      <c r="DB1676">
        <f>ROUND(ROUND(AT1676*CZ1676,2),6)</f>
        <v>21.03</v>
      </c>
      <c r="DC1676">
        <f>ROUND(ROUND(AT1676*AG1676,2),6)</f>
        <v>0</v>
      </c>
    </row>
    <row r="1677" spans="1:107" x14ac:dyDescent="0.2">
      <c r="A1677">
        <f>ROW(Source!A798)</f>
        <v>798</v>
      </c>
      <c r="B1677">
        <v>47636896</v>
      </c>
      <c r="C1677">
        <v>47641577</v>
      </c>
      <c r="D1677">
        <v>36801792</v>
      </c>
      <c r="E1677">
        <v>1</v>
      </c>
      <c r="F1677">
        <v>1</v>
      </c>
      <c r="G1677">
        <v>1</v>
      </c>
      <c r="H1677">
        <v>3</v>
      </c>
      <c r="I1677" t="s">
        <v>981</v>
      </c>
      <c r="J1677" t="s">
        <v>982</v>
      </c>
      <c r="K1677" t="s">
        <v>983</v>
      </c>
      <c r="L1677">
        <v>1339</v>
      </c>
      <c r="N1677">
        <v>1007</v>
      </c>
      <c r="O1677" t="s">
        <v>50</v>
      </c>
      <c r="P1677" t="s">
        <v>50</v>
      </c>
      <c r="Q1677">
        <v>1</v>
      </c>
      <c r="W1677">
        <v>0</v>
      </c>
      <c r="X1677">
        <v>-1660354250</v>
      </c>
      <c r="Y1677">
        <v>0.2</v>
      </c>
      <c r="AA1677">
        <v>2.44</v>
      </c>
      <c r="AB1677">
        <v>0</v>
      </c>
      <c r="AC1677">
        <v>0</v>
      </c>
      <c r="AD1677">
        <v>0</v>
      </c>
      <c r="AE1677">
        <v>2.44</v>
      </c>
      <c r="AF1677">
        <v>0</v>
      </c>
      <c r="AG1677">
        <v>0</v>
      </c>
      <c r="AH1677">
        <v>0</v>
      </c>
      <c r="AI1677">
        <v>1</v>
      </c>
      <c r="AJ1677">
        <v>1</v>
      </c>
      <c r="AK1677">
        <v>1</v>
      </c>
      <c r="AL1677">
        <v>1</v>
      </c>
      <c r="AN1677">
        <v>0</v>
      </c>
      <c r="AO1677">
        <v>1</v>
      </c>
      <c r="AP1677">
        <v>0</v>
      </c>
      <c r="AQ1677">
        <v>0</v>
      </c>
      <c r="AR1677">
        <v>0</v>
      </c>
      <c r="AS1677" t="s">
        <v>3</v>
      </c>
      <c r="AT1677">
        <v>0.2</v>
      </c>
      <c r="AU1677" t="s">
        <v>3</v>
      </c>
      <c r="AV1677">
        <v>0</v>
      </c>
      <c r="AW1677">
        <v>2</v>
      </c>
      <c r="AX1677">
        <v>47641602</v>
      </c>
      <c r="AY1677">
        <v>1</v>
      </c>
      <c r="AZ1677">
        <v>0</v>
      </c>
      <c r="BA1677">
        <v>1663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CX1677">
        <f>Y1677*Source!I798</f>
        <v>0.49400000000000005</v>
      </c>
      <c r="CY1677">
        <f>AA1677</f>
        <v>2.44</v>
      </c>
      <c r="CZ1677">
        <f>AE1677</f>
        <v>2.44</v>
      </c>
      <c r="DA1677">
        <f>AI1677</f>
        <v>1</v>
      </c>
      <c r="DB1677">
        <f>ROUND(ROUND(AT1677*CZ1677,2),6)</f>
        <v>0.49</v>
      </c>
      <c r="DC1677">
        <f>ROUND(ROUND(AT1677*AG1677,2),6)</f>
        <v>0</v>
      </c>
    </row>
    <row r="1678" spans="1:107" x14ac:dyDescent="0.2">
      <c r="A1678">
        <f>ROW(Source!A798)</f>
        <v>798</v>
      </c>
      <c r="B1678">
        <v>47636896</v>
      </c>
      <c r="C1678">
        <v>47641577</v>
      </c>
      <c r="D1678">
        <v>36807224</v>
      </c>
      <c r="E1678">
        <v>1</v>
      </c>
      <c r="F1678">
        <v>1</v>
      </c>
      <c r="G1678">
        <v>1</v>
      </c>
      <c r="H1678">
        <v>3</v>
      </c>
      <c r="I1678" t="s">
        <v>631</v>
      </c>
      <c r="J1678" t="s">
        <v>633</v>
      </c>
      <c r="K1678" t="s">
        <v>632</v>
      </c>
      <c r="L1678">
        <v>1348</v>
      </c>
      <c r="N1678">
        <v>1009</v>
      </c>
      <c r="O1678" t="s">
        <v>19</v>
      </c>
      <c r="P1678" t="s">
        <v>19</v>
      </c>
      <c r="Q1678">
        <v>1000</v>
      </c>
      <c r="W1678">
        <v>0</v>
      </c>
      <c r="X1678">
        <v>2047521922</v>
      </c>
      <c r="Y1678">
        <v>96.6</v>
      </c>
      <c r="AA1678">
        <v>460</v>
      </c>
      <c r="AB1678">
        <v>0</v>
      </c>
      <c r="AC1678">
        <v>0</v>
      </c>
      <c r="AD1678">
        <v>0</v>
      </c>
      <c r="AE1678">
        <v>460</v>
      </c>
      <c r="AF1678">
        <v>0</v>
      </c>
      <c r="AG1678">
        <v>0</v>
      </c>
      <c r="AH1678">
        <v>0</v>
      </c>
      <c r="AI1678">
        <v>1</v>
      </c>
      <c r="AJ1678">
        <v>1</v>
      </c>
      <c r="AK1678">
        <v>1</v>
      </c>
      <c r="AL1678">
        <v>1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 t="s">
        <v>3</v>
      </c>
      <c r="AT1678">
        <v>96.6</v>
      </c>
      <c r="AU1678" t="s">
        <v>3</v>
      </c>
      <c r="AV1678">
        <v>0</v>
      </c>
      <c r="AW1678">
        <v>1</v>
      </c>
      <c r="AX1678">
        <v>-1</v>
      </c>
      <c r="AY1678">
        <v>0</v>
      </c>
      <c r="AZ1678">
        <v>0</v>
      </c>
      <c r="BA1678" t="s">
        <v>3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CX1678">
        <f>Y1678*Source!I798</f>
        <v>238.602</v>
      </c>
      <c r="CY1678">
        <f>AA1678</f>
        <v>460</v>
      </c>
      <c r="CZ1678">
        <f>AE1678</f>
        <v>460</v>
      </c>
      <c r="DA1678">
        <f>AI1678</f>
        <v>1</v>
      </c>
      <c r="DB1678">
        <f>ROUND(ROUND(AT1678*CZ1678,2),6)</f>
        <v>44436</v>
      </c>
      <c r="DC1678">
        <f>ROUND(ROUND(AT1678*AG1678,2),6)</f>
        <v>0</v>
      </c>
    </row>
    <row r="1679" spans="1:107" x14ac:dyDescent="0.2">
      <c r="A1679">
        <f>ROW(Source!A798)</f>
        <v>798</v>
      </c>
      <c r="B1679">
        <v>47636896</v>
      </c>
      <c r="C1679">
        <v>47641577</v>
      </c>
      <c r="D1679">
        <v>36824289</v>
      </c>
      <c r="E1679">
        <v>1</v>
      </c>
      <c r="F1679">
        <v>1</v>
      </c>
      <c r="G1679">
        <v>1</v>
      </c>
      <c r="H1679">
        <v>3</v>
      </c>
      <c r="I1679" t="s">
        <v>1091</v>
      </c>
      <c r="J1679" t="s">
        <v>1092</v>
      </c>
      <c r="K1679" t="s">
        <v>1093</v>
      </c>
      <c r="L1679">
        <v>1348</v>
      </c>
      <c r="N1679">
        <v>1009</v>
      </c>
      <c r="O1679" t="s">
        <v>19</v>
      </c>
      <c r="P1679" t="s">
        <v>19</v>
      </c>
      <c r="Q1679">
        <v>1000</v>
      </c>
      <c r="W1679">
        <v>0</v>
      </c>
      <c r="X1679">
        <v>-1756095795</v>
      </c>
      <c r="Y1679">
        <v>6.1999999999999998E-3</v>
      </c>
      <c r="AA1679">
        <v>5989</v>
      </c>
      <c r="AB1679">
        <v>0</v>
      </c>
      <c r="AC1679">
        <v>0</v>
      </c>
      <c r="AD1679">
        <v>0</v>
      </c>
      <c r="AE1679">
        <v>5989</v>
      </c>
      <c r="AF1679">
        <v>0</v>
      </c>
      <c r="AG1679">
        <v>0</v>
      </c>
      <c r="AH1679">
        <v>0</v>
      </c>
      <c r="AI1679">
        <v>1</v>
      </c>
      <c r="AJ1679">
        <v>1</v>
      </c>
      <c r="AK1679">
        <v>1</v>
      </c>
      <c r="AL1679">
        <v>1</v>
      </c>
      <c r="AN1679">
        <v>0</v>
      </c>
      <c r="AO1679">
        <v>1</v>
      </c>
      <c r="AP1679">
        <v>0</v>
      </c>
      <c r="AQ1679">
        <v>0</v>
      </c>
      <c r="AR1679">
        <v>0</v>
      </c>
      <c r="AS1679" t="s">
        <v>3</v>
      </c>
      <c r="AT1679">
        <v>6.1999999999999998E-3</v>
      </c>
      <c r="AU1679" t="s">
        <v>3</v>
      </c>
      <c r="AV1679">
        <v>0</v>
      </c>
      <c r="AW1679">
        <v>2</v>
      </c>
      <c r="AX1679">
        <v>47641604</v>
      </c>
      <c r="AY1679">
        <v>1</v>
      </c>
      <c r="AZ1679">
        <v>0</v>
      </c>
      <c r="BA1679">
        <v>1665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CX1679">
        <f>Y1679*Source!I798</f>
        <v>1.5314000000000001E-2</v>
      </c>
      <c r="CY1679">
        <f>AA1679</f>
        <v>5989</v>
      </c>
      <c r="CZ1679">
        <f>AE1679</f>
        <v>5989</v>
      </c>
      <c r="DA1679">
        <f>AI1679</f>
        <v>1</v>
      </c>
      <c r="DB1679">
        <f>ROUND(ROUND(AT1679*CZ1679,2),6)</f>
        <v>37.130000000000003</v>
      </c>
      <c r="DC1679">
        <f>ROUND(ROUND(AT1679*AG1679,2),6)</f>
        <v>0</v>
      </c>
    </row>
    <row r="1680" spans="1:107" x14ac:dyDescent="0.2">
      <c r="A1680">
        <f>ROW(Source!A798)</f>
        <v>798</v>
      </c>
      <c r="B1680">
        <v>47636896</v>
      </c>
      <c r="C1680">
        <v>47641577</v>
      </c>
      <c r="D1680">
        <v>36830315</v>
      </c>
      <c r="E1680">
        <v>1</v>
      </c>
      <c r="F1680">
        <v>1</v>
      </c>
      <c r="G1680">
        <v>1</v>
      </c>
      <c r="H1680">
        <v>3</v>
      </c>
      <c r="I1680" t="s">
        <v>1094</v>
      </c>
      <c r="J1680" t="s">
        <v>1095</v>
      </c>
      <c r="K1680" t="s">
        <v>1096</v>
      </c>
      <c r="L1680">
        <v>1339</v>
      </c>
      <c r="N1680">
        <v>1007</v>
      </c>
      <c r="O1680" t="s">
        <v>50</v>
      </c>
      <c r="P1680" t="s">
        <v>50</v>
      </c>
      <c r="Q1680">
        <v>1</v>
      </c>
      <c r="W1680">
        <v>0</v>
      </c>
      <c r="X1680">
        <v>-395792271</v>
      </c>
      <c r="Y1680">
        <v>0.15</v>
      </c>
      <c r="AA1680">
        <v>1287</v>
      </c>
      <c r="AB1680">
        <v>0</v>
      </c>
      <c r="AC1680">
        <v>0</v>
      </c>
      <c r="AD1680">
        <v>0</v>
      </c>
      <c r="AE1680">
        <v>1287</v>
      </c>
      <c r="AF1680">
        <v>0</v>
      </c>
      <c r="AG1680">
        <v>0</v>
      </c>
      <c r="AH1680">
        <v>0</v>
      </c>
      <c r="AI1680">
        <v>1</v>
      </c>
      <c r="AJ1680">
        <v>1</v>
      </c>
      <c r="AK1680">
        <v>1</v>
      </c>
      <c r="AL1680">
        <v>1</v>
      </c>
      <c r="AN1680">
        <v>0</v>
      </c>
      <c r="AO1680">
        <v>1</v>
      </c>
      <c r="AP1680">
        <v>0</v>
      </c>
      <c r="AQ1680">
        <v>0</v>
      </c>
      <c r="AR1680">
        <v>0</v>
      </c>
      <c r="AS1680" t="s">
        <v>3</v>
      </c>
      <c r="AT1680">
        <v>0.15</v>
      </c>
      <c r="AU1680" t="s">
        <v>3</v>
      </c>
      <c r="AV1680">
        <v>0</v>
      </c>
      <c r="AW1680">
        <v>2</v>
      </c>
      <c r="AX1680">
        <v>47641605</v>
      </c>
      <c r="AY1680">
        <v>1</v>
      </c>
      <c r="AZ1680">
        <v>0</v>
      </c>
      <c r="BA1680">
        <v>1666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CX1680">
        <f>Y1680*Source!I798</f>
        <v>0.3705</v>
      </c>
      <c r="CY1680">
        <f>AA1680</f>
        <v>1287</v>
      </c>
      <c r="CZ1680">
        <f>AE1680</f>
        <v>1287</v>
      </c>
      <c r="DA1680">
        <f>AI1680</f>
        <v>1</v>
      </c>
      <c r="DB1680">
        <f>ROUND(ROUND(AT1680*CZ1680,2),6)</f>
        <v>193.05</v>
      </c>
      <c r="DC1680">
        <f>ROUND(ROUND(AT1680*AG1680,2),6)</f>
        <v>0</v>
      </c>
    </row>
    <row r="1681" spans="1:107" x14ac:dyDescent="0.2">
      <c r="A1681">
        <f>ROW(Source!A799)</f>
        <v>799</v>
      </c>
      <c r="B1681">
        <v>47641669</v>
      </c>
      <c r="C1681">
        <v>47641577</v>
      </c>
      <c r="D1681">
        <v>37071037</v>
      </c>
      <c r="E1681">
        <v>1</v>
      </c>
      <c r="F1681">
        <v>1</v>
      </c>
      <c r="G1681">
        <v>1</v>
      </c>
      <c r="H1681">
        <v>1</v>
      </c>
      <c r="I1681" t="s">
        <v>956</v>
      </c>
      <c r="J1681" t="s">
        <v>3</v>
      </c>
      <c r="K1681" t="s">
        <v>957</v>
      </c>
      <c r="L1681">
        <v>1191</v>
      </c>
      <c r="N1681">
        <v>1013</v>
      </c>
      <c r="O1681" t="s">
        <v>770</v>
      </c>
      <c r="P1681" t="s">
        <v>770</v>
      </c>
      <c r="Q1681">
        <v>1</v>
      </c>
      <c r="W1681">
        <v>0</v>
      </c>
      <c r="X1681">
        <v>1069510174</v>
      </c>
      <c r="Y1681">
        <v>50.651749999999993</v>
      </c>
      <c r="AA1681">
        <v>0</v>
      </c>
      <c r="AB1681">
        <v>0</v>
      </c>
      <c r="AC1681">
        <v>0</v>
      </c>
      <c r="AD1681">
        <v>9.6199999999999992</v>
      </c>
      <c r="AE1681">
        <v>0</v>
      </c>
      <c r="AF1681">
        <v>0</v>
      </c>
      <c r="AG1681">
        <v>0</v>
      </c>
      <c r="AH1681">
        <v>9.6199999999999992</v>
      </c>
      <c r="AI1681">
        <v>1</v>
      </c>
      <c r="AJ1681">
        <v>1</v>
      </c>
      <c r="AK1681">
        <v>1</v>
      </c>
      <c r="AL1681">
        <v>1</v>
      </c>
      <c r="AN1681">
        <v>0</v>
      </c>
      <c r="AO1681">
        <v>1</v>
      </c>
      <c r="AP1681">
        <v>1</v>
      </c>
      <c r="AQ1681">
        <v>0</v>
      </c>
      <c r="AR1681">
        <v>0</v>
      </c>
      <c r="AS1681" t="s">
        <v>3</v>
      </c>
      <c r="AT1681">
        <v>38.299999999999997</v>
      </c>
      <c r="AU1681" t="s">
        <v>196</v>
      </c>
      <c r="AV1681">
        <v>1</v>
      </c>
      <c r="AW1681">
        <v>2</v>
      </c>
      <c r="AX1681">
        <v>47641592</v>
      </c>
      <c r="AY1681">
        <v>1</v>
      </c>
      <c r="AZ1681">
        <v>0</v>
      </c>
      <c r="BA1681">
        <v>1667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CX1681">
        <f>Y1681*Source!I799</f>
        <v>125.10982249999999</v>
      </c>
      <c r="CY1681">
        <f>AD1681</f>
        <v>9.6199999999999992</v>
      </c>
      <c r="CZ1681">
        <f>AH1681</f>
        <v>9.6199999999999992</v>
      </c>
      <c r="DA1681">
        <f>AL1681</f>
        <v>1</v>
      </c>
      <c r="DB1681">
        <f>ROUND(((ROUND(AT1681*CZ1681,2)*1.15)*1.15),6)</f>
        <v>487.275125</v>
      </c>
      <c r="DC1681">
        <f>ROUND(((ROUND(AT1681*AG1681,2)*1.15)*1.15),6)</f>
        <v>0</v>
      </c>
    </row>
    <row r="1682" spans="1:107" x14ac:dyDescent="0.2">
      <c r="A1682">
        <f>ROW(Source!A799)</f>
        <v>799</v>
      </c>
      <c r="B1682">
        <v>47641669</v>
      </c>
      <c r="C1682">
        <v>47641577</v>
      </c>
      <c r="D1682">
        <v>37064876</v>
      </c>
      <c r="E1682">
        <v>1</v>
      </c>
      <c r="F1682">
        <v>1</v>
      </c>
      <c r="G1682">
        <v>1</v>
      </c>
      <c r="H1682">
        <v>1</v>
      </c>
      <c r="I1682" t="s">
        <v>771</v>
      </c>
      <c r="J1682" t="s">
        <v>3</v>
      </c>
      <c r="K1682" t="s">
        <v>772</v>
      </c>
      <c r="L1682">
        <v>1191</v>
      </c>
      <c r="N1682">
        <v>1013</v>
      </c>
      <c r="O1682" t="s">
        <v>770</v>
      </c>
      <c r="P1682" t="s">
        <v>770</v>
      </c>
      <c r="Q1682">
        <v>1</v>
      </c>
      <c r="W1682">
        <v>0</v>
      </c>
      <c r="X1682">
        <v>-1417349443</v>
      </c>
      <c r="Y1682">
        <v>19.12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1</v>
      </c>
      <c r="AJ1682">
        <v>1</v>
      </c>
      <c r="AK1682">
        <v>1</v>
      </c>
      <c r="AL1682">
        <v>1</v>
      </c>
      <c r="AN1682">
        <v>0</v>
      </c>
      <c r="AO1682">
        <v>1</v>
      </c>
      <c r="AP1682">
        <v>0</v>
      </c>
      <c r="AQ1682">
        <v>0</v>
      </c>
      <c r="AR1682">
        <v>0</v>
      </c>
      <c r="AS1682" t="s">
        <v>3</v>
      </c>
      <c r="AT1682">
        <v>19.12</v>
      </c>
      <c r="AU1682" t="s">
        <v>3</v>
      </c>
      <c r="AV1682">
        <v>2</v>
      </c>
      <c r="AW1682">
        <v>2</v>
      </c>
      <c r="AX1682">
        <v>47641593</v>
      </c>
      <c r="AY1682">
        <v>1</v>
      </c>
      <c r="AZ1682">
        <v>2048</v>
      </c>
      <c r="BA1682">
        <v>1668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CX1682">
        <f>Y1682*Source!I799</f>
        <v>47.226400000000005</v>
      </c>
      <c r="CY1682">
        <f>AD1682</f>
        <v>0</v>
      </c>
      <c r="CZ1682">
        <f>AH1682</f>
        <v>0</v>
      </c>
      <c r="DA1682">
        <f>AL1682</f>
        <v>1</v>
      </c>
      <c r="DB1682">
        <f>ROUND(ROUND(AT1682*CZ1682,2),6)</f>
        <v>0</v>
      </c>
      <c r="DC1682">
        <f>ROUND(ROUND(AT1682*AG1682,2),6)</f>
        <v>0</v>
      </c>
    </row>
    <row r="1683" spans="1:107" x14ac:dyDescent="0.2">
      <c r="A1683">
        <f>ROW(Source!A799)</f>
        <v>799</v>
      </c>
      <c r="B1683">
        <v>47641669</v>
      </c>
      <c r="C1683">
        <v>47641577</v>
      </c>
      <c r="D1683">
        <v>36882159</v>
      </c>
      <c r="E1683">
        <v>1</v>
      </c>
      <c r="F1683">
        <v>1</v>
      </c>
      <c r="G1683">
        <v>1</v>
      </c>
      <c r="H1683">
        <v>2</v>
      </c>
      <c r="I1683" t="s">
        <v>773</v>
      </c>
      <c r="J1683" t="s">
        <v>774</v>
      </c>
      <c r="K1683" t="s">
        <v>775</v>
      </c>
      <c r="L1683">
        <v>1368</v>
      </c>
      <c r="N1683">
        <v>1011</v>
      </c>
      <c r="O1683" t="s">
        <v>776</v>
      </c>
      <c r="P1683" t="s">
        <v>776</v>
      </c>
      <c r="Q1683">
        <v>1</v>
      </c>
      <c r="W1683">
        <v>0</v>
      </c>
      <c r="X1683">
        <v>-1718674368</v>
      </c>
      <c r="Y1683">
        <v>4.3124999999999997E-2</v>
      </c>
      <c r="AA1683">
        <v>0</v>
      </c>
      <c r="AB1683">
        <v>111.99</v>
      </c>
      <c r="AC1683">
        <v>13.5</v>
      </c>
      <c r="AD1683">
        <v>0</v>
      </c>
      <c r="AE1683">
        <v>0</v>
      </c>
      <c r="AF1683">
        <v>111.99</v>
      </c>
      <c r="AG1683">
        <v>13.5</v>
      </c>
      <c r="AH1683">
        <v>0</v>
      </c>
      <c r="AI1683">
        <v>1</v>
      </c>
      <c r="AJ1683">
        <v>1</v>
      </c>
      <c r="AK1683">
        <v>1</v>
      </c>
      <c r="AL1683">
        <v>1</v>
      </c>
      <c r="AN1683">
        <v>0</v>
      </c>
      <c r="AO1683">
        <v>1</v>
      </c>
      <c r="AP1683">
        <v>1</v>
      </c>
      <c r="AQ1683">
        <v>0</v>
      </c>
      <c r="AR1683">
        <v>0</v>
      </c>
      <c r="AS1683" t="s">
        <v>3</v>
      </c>
      <c r="AT1683">
        <v>0.03</v>
      </c>
      <c r="AU1683" t="s">
        <v>348</v>
      </c>
      <c r="AV1683">
        <v>0</v>
      </c>
      <c r="AW1683">
        <v>2</v>
      </c>
      <c r="AX1683">
        <v>47641594</v>
      </c>
      <c r="AY1683">
        <v>1</v>
      </c>
      <c r="AZ1683">
        <v>0</v>
      </c>
      <c r="BA1683">
        <v>1669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CX1683">
        <f>Y1683*Source!I799</f>
        <v>0.10651875</v>
      </c>
      <c r="CY1683">
        <f t="shared" ref="CY1683:CY1689" si="333">AB1683</f>
        <v>111.99</v>
      </c>
      <c r="CZ1683">
        <f t="shared" ref="CZ1683:CZ1689" si="334">AF1683</f>
        <v>111.99</v>
      </c>
      <c r="DA1683">
        <f t="shared" ref="DA1683:DA1689" si="335">AJ1683</f>
        <v>1</v>
      </c>
      <c r="DB1683">
        <f t="shared" ref="DB1683:DB1689" si="336">ROUND(((ROUND(AT1683*CZ1683,2)*1.15)*1.25),6)</f>
        <v>4.83</v>
      </c>
      <c r="DC1683">
        <f t="shared" ref="DC1683:DC1689" si="337">ROUND(((ROUND(AT1683*AG1683,2)*1.15)*1.25),6)</f>
        <v>0.58937499999999998</v>
      </c>
    </row>
    <row r="1684" spans="1:107" x14ac:dyDescent="0.2">
      <c r="A1684">
        <f>ROW(Source!A799)</f>
        <v>799</v>
      </c>
      <c r="B1684">
        <v>47641669</v>
      </c>
      <c r="C1684">
        <v>47641577</v>
      </c>
      <c r="D1684">
        <v>36882672</v>
      </c>
      <c r="E1684">
        <v>1</v>
      </c>
      <c r="F1684">
        <v>1</v>
      </c>
      <c r="G1684">
        <v>1</v>
      </c>
      <c r="H1684">
        <v>2</v>
      </c>
      <c r="I1684" t="s">
        <v>1079</v>
      </c>
      <c r="J1684" t="s">
        <v>1080</v>
      </c>
      <c r="K1684" t="s">
        <v>1081</v>
      </c>
      <c r="L1684">
        <v>1368</v>
      </c>
      <c r="N1684">
        <v>1011</v>
      </c>
      <c r="O1684" t="s">
        <v>776</v>
      </c>
      <c r="P1684" t="s">
        <v>776</v>
      </c>
      <c r="Q1684">
        <v>1</v>
      </c>
      <c r="W1684">
        <v>0</v>
      </c>
      <c r="X1684">
        <v>-1161260467</v>
      </c>
      <c r="Y1684">
        <v>4.5856250000000003</v>
      </c>
      <c r="AA1684">
        <v>0</v>
      </c>
      <c r="AB1684">
        <v>195.2</v>
      </c>
      <c r="AC1684">
        <v>14.4</v>
      </c>
      <c r="AD1684">
        <v>0</v>
      </c>
      <c r="AE1684">
        <v>0</v>
      </c>
      <c r="AF1684">
        <v>195.2</v>
      </c>
      <c r="AG1684">
        <v>14.4</v>
      </c>
      <c r="AH1684">
        <v>0</v>
      </c>
      <c r="AI1684">
        <v>1</v>
      </c>
      <c r="AJ1684">
        <v>1</v>
      </c>
      <c r="AK1684">
        <v>1</v>
      </c>
      <c r="AL1684">
        <v>1</v>
      </c>
      <c r="AN1684">
        <v>0</v>
      </c>
      <c r="AO1684">
        <v>1</v>
      </c>
      <c r="AP1684">
        <v>1</v>
      </c>
      <c r="AQ1684">
        <v>0</v>
      </c>
      <c r="AR1684">
        <v>0</v>
      </c>
      <c r="AS1684" t="s">
        <v>3</v>
      </c>
      <c r="AT1684">
        <v>3.19</v>
      </c>
      <c r="AU1684" t="s">
        <v>348</v>
      </c>
      <c r="AV1684">
        <v>0</v>
      </c>
      <c r="AW1684">
        <v>2</v>
      </c>
      <c r="AX1684">
        <v>47641595</v>
      </c>
      <c r="AY1684">
        <v>1</v>
      </c>
      <c r="AZ1684">
        <v>0</v>
      </c>
      <c r="BA1684">
        <v>1670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CX1684">
        <f>Y1684*Source!I799</f>
        <v>11.326493750000001</v>
      </c>
      <c r="CY1684">
        <f t="shared" si="333"/>
        <v>195.2</v>
      </c>
      <c r="CZ1684">
        <f t="shared" si="334"/>
        <v>195.2</v>
      </c>
      <c r="DA1684">
        <f t="shared" si="335"/>
        <v>1</v>
      </c>
      <c r="DB1684">
        <f t="shared" si="336"/>
        <v>895.11687500000005</v>
      </c>
      <c r="DC1684">
        <f t="shared" si="337"/>
        <v>66.038749999999993</v>
      </c>
    </row>
    <row r="1685" spans="1:107" x14ac:dyDescent="0.2">
      <c r="A1685">
        <f>ROW(Source!A799)</f>
        <v>799</v>
      </c>
      <c r="B1685">
        <v>47641669</v>
      </c>
      <c r="C1685">
        <v>47641577</v>
      </c>
      <c r="D1685">
        <v>36882688</v>
      </c>
      <c r="E1685">
        <v>1</v>
      </c>
      <c r="F1685">
        <v>1</v>
      </c>
      <c r="G1685">
        <v>1</v>
      </c>
      <c r="H1685">
        <v>2</v>
      </c>
      <c r="I1685" t="s">
        <v>1082</v>
      </c>
      <c r="J1685" t="s">
        <v>1083</v>
      </c>
      <c r="K1685" t="s">
        <v>1084</v>
      </c>
      <c r="L1685">
        <v>1368</v>
      </c>
      <c r="N1685">
        <v>1011</v>
      </c>
      <c r="O1685" t="s">
        <v>776</v>
      </c>
      <c r="P1685" t="s">
        <v>776</v>
      </c>
      <c r="Q1685">
        <v>1</v>
      </c>
      <c r="W1685">
        <v>0</v>
      </c>
      <c r="X1685">
        <v>954928212</v>
      </c>
      <c r="Y1685">
        <v>2.0124999999999997</v>
      </c>
      <c r="AA1685">
        <v>0</v>
      </c>
      <c r="AB1685">
        <v>17.2</v>
      </c>
      <c r="AC1685">
        <v>0</v>
      </c>
      <c r="AD1685">
        <v>0</v>
      </c>
      <c r="AE1685">
        <v>0</v>
      </c>
      <c r="AF1685">
        <v>17.2</v>
      </c>
      <c r="AG1685">
        <v>0</v>
      </c>
      <c r="AH1685">
        <v>0</v>
      </c>
      <c r="AI1685">
        <v>1</v>
      </c>
      <c r="AJ1685">
        <v>1</v>
      </c>
      <c r="AK1685">
        <v>1</v>
      </c>
      <c r="AL1685">
        <v>1</v>
      </c>
      <c r="AN1685">
        <v>0</v>
      </c>
      <c r="AO1685">
        <v>1</v>
      </c>
      <c r="AP1685">
        <v>1</v>
      </c>
      <c r="AQ1685">
        <v>0</v>
      </c>
      <c r="AR1685">
        <v>0</v>
      </c>
      <c r="AS1685" t="s">
        <v>3</v>
      </c>
      <c r="AT1685">
        <v>1.4</v>
      </c>
      <c r="AU1685" t="s">
        <v>348</v>
      </c>
      <c r="AV1685">
        <v>0</v>
      </c>
      <c r="AW1685">
        <v>2</v>
      </c>
      <c r="AX1685">
        <v>47641596</v>
      </c>
      <c r="AY1685">
        <v>1</v>
      </c>
      <c r="AZ1685">
        <v>0</v>
      </c>
      <c r="BA1685">
        <v>1671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CX1685">
        <f>Y1685*Source!I799</f>
        <v>4.9708749999999995</v>
      </c>
      <c r="CY1685">
        <f t="shared" si="333"/>
        <v>17.2</v>
      </c>
      <c r="CZ1685">
        <f t="shared" si="334"/>
        <v>17.2</v>
      </c>
      <c r="DA1685">
        <f t="shared" si="335"/>
        <v>1</v>
      </c>
      <c r="DB1685">
        <f t="shared" si="336"/>
        <v>34.615000000000002</v>
      </c>
      <c r="DC1685">
        <f t="shared" si="337"/>
        <v>0</v>
      </c>
    </row>
    <row r="1686" spans="1:107" x14ac:dyDescent="0.2">
      <c r="A1686">
        <f>ROW(Source!A799)</f>
        <v>799</v>
      </c>
      <c r="B1686">
        <v>47641669</v>
      </c>
      <c r="C1686">
        <v>47641577</v>
      </c>
      <c r="D1686">
        <v>36882722</v>
      </c>
      <c r="E1686">
        <v>1</v>
      </c>
      <c r="F1686">
        <v>1</v>
      </c>
      <c r="G1686">
        <v>1</v>
      </c>
      <c r="H1686">
        <v>2</v>
      </c>
      <c r="I1686" t="s">
        <v>1085</v>
      </c>
      <c r="J1686" t="s">
        <v>1086</v>
      </c>
      <c r="K1686" t="s">
        <v>1087</v>
      </c>
      <c r="L1686">
        <v>1368</v>
      </c>
      <c r="N1686">
        <v>1011</v>
      </c>
      <c r="O1686" t="s">
        <v>776</v>
      </c>
      <c r="P1686" t="s">
        <v>776</v>
      </c>
      <c r="Q1686">
        <v>1</v>
      </c>
      <c r="W1686">
        <v>0</v>
      </c>
      <c r="X1686">
        <v>-891970060</v>
      </c>
      <c r="Y1686">
        <v>5.692499999999999</v>
      </c>
      <c r="AA1686">
        <v>0</v>
      </c>
      <c r="AB1686">
        <v>75</v>
      </c>
      <c r="AC1686">
        <v>11.6</v>
      </c>
      <c r="AD1686">
        <v>0</v>
      </c>
      <c r="AE1686">
        <v>0</v>
      </c>
      <c r="AF1686">
        <v>75</v>
      </c>
      <c r="AG1686">
        <v>11.6</v>
      </c>
      <c r="AH1686">
        <v>0</v>
      </c>
      <c r="AI1686">
        <v>1</v>
      </c>
      <c r="AJ1686">
        <v>1</v>
      </c>
      <c r="AK1686">
        <v>1</v>
      </c>
      <c r="AL1686">
        <v>1</v>
      </c>
      <c r="AN1686">
        <v>0</v>
      </c>
      <c r="AO1686">
        <v>1</v>
      </c>
      <c r="AP1686">
        <v>1</v>
      </c>
      <c r="AQ1686">
        <v>0</v>
      </c>
      <c r="AR1686">
        <v>0</v>
      </c>
      <c r="AS1686" t="s">
        <v>3</v>
      </c>
      <c r="AT1686">
        <v>3.96</v>
      </c>
      <c r="AU1686" t="s">
        <v>348</v>
      </c>
      <c r="AV1686">
        <v>0</v>
      </c>
      <c r="AW1686">
        <v>2</v>
      </c>
      <c r="AX1686">
        <v>47641597</v>
      </c>
      <c r="AY1686">
        <v>1</v>
      </c>
      <c r="AZ1686">
        <v>0</v>
      </c>
      <c r="BA1686">
        <v>1672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CX1686">
        <f>Y1686*Source!I799</f>
        <v>14.060474999999999</v>
      </c>
      <c r="CY1686">
        <f t="shared" si="333"/>
        <v>75</v>
      </c>
      <c r="CZ1686">
        <f t="shared" si="334"/>
        <v>75</v>
      </c>
      <c r="DA1686">
        <f t="shared" si="335"/>
        <v>1</v>
      </c>
      <c r="DB1686">
        <f t="shared" si="336"/>
        <v>426.9375</v>
      </c>
      <c r="DC1686">
        <f t="shared" si="337"/>
        <v>66.038749999999993</v>
      </c>
    </row>
    <row r="1687" spans="1:107" x14ac:dyDescent="0.2">
      <c r="A1687">
        <f>ROW(Source!A799)</f>
        <v>799</v>
      </c>
      <c r="B1687">
        <v>47641669</v>
      </c>
      <c r="C1687">
        <v>47641577</v>
      </c>
      <c r="D1687">
        <v>36882726</v>
      </c>
      <c r="E1687">
        <v>1</v>
      </c>
      <c r="F1687">
        <v>1</v>
      </c>
      <c r="G1687">
        <v>1</v>
      </c>
      <c r="H1687">
        <v>2</v>
      </c>
      <c r="I1687" t="s">
        <v>1088</v>
      </c>
      <c r="J1687" t="s">
        <v>1089</v>
      </c>
      <c r="K1687" t="s">
        <v>1090</v>
      </c>
      <c r="L1687">
        <v>1368</v>
      </c>
      <c r="N1687">
        <v>1011</v>
      </c>
      <c r="O1687" t="s">
        <v>776</v>
      </c>
      <c r="P1687" t="s">
        <v>776</v>
      </c>
      <c r="Q1687">
        <v>1</v>
      </c>
      <c r="W1687">
        <v>0</v>
      </c>
      <c r="X1687">
        <v>-1649076460</v>
      </c>
      <c r="Y1687">
        <v>16.545625000000001</v>
      </c>
      <c r="AA1687">
        <v>0</v>
      </c>
      <c r="AB1687">
        <v>121</v>
      </c>
      <c r="AC1687">
        <v>14.4</v>
      </c>
      <c r="AD1687">
        <v>0</v>
      </c>
      <c r="AE1687">
        <v>0</v>
      </c>
      <c r="AF1687">
        <v>121</v>
      </c>
      <c r="AG1687">
        <v>14.4</v>
      </c>
      <c r="AH1687">
        <v>0</v>
      </c>
      <c r="AI1687">
        <v>1</v>
      </c>
      <c r="AJ1687">
        <v>1</v>
      </c>
      <c r="AK1687">
        <v>1</v>
      </c>
      <c r="AL1687">
        <v>1</v>
      </c>
      <c r="AN1687">
        <v>0</v>
      </c>
      <c r="AO1687">
        <v>1</v>
      </c>
      <c r="AP1687">
        <v>1</v>
      </c>
      <c r="AQ1687">
        <v>0</v>
      </c>
      <c r="AR1687">
        <v>0</v>
      </c>
      <c r="AS1687" t="s">
        <v>3</v>
      </c>
      <c r="AT1687">
        <v>11.51</v>
      </c>
      <c r="AU1687" t="s">
        <v>348</v>
      </c>
      <c r="AV1687">
        <v>0</v>
      </c>
      <c r="AW1687">
        <v>2</v>
      </c>
      <c r="AX1687">
        <v>47641598</v>
      </c>
      <c r="AY1687">
        <v>1</v>
      </c>
      <c r="AZ1687">
        <v>0</v>
      </c>
      <c r="BA1687">
        <v>1673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CX1687">
        <f>Y1687*Source!I799</f>
        <v>40.867693750000008</v>
      </c>
      <c r="CY1687">
        <f t="shared" si="333"/>
        <v>121</v>
      </c>
      <c r="CZ1687">
        <f t="shared" si="334"/>
        <v>121</v>
      </c>
      <c r="DA1687">
        <f t="shared" si="335"/>
        <v>1</v>
      </c>
      <c r="DB1687">
        <f t="shared" si="336"/>
        <v>2002.0206250000001</v>
      </c>
      <c r="DC1687">
        <f t="shared" si="337"/>
        <v>238.25125</v>
      </c>
    </row>
    <row r="1688" spans="1:107" x14ac:dyDescent="0.2">
      <c r="A1688">
        <f>ROW(Source!A799)</f>
        <v>799</v>
      </c>
      <c r="B1688">
        <v>47641669</v>
      </c>
      <c r="C1688">
        <v>47641577</v>
      </c>
      <c r="D1688">
        <v>36883483</v>
      </c>
      <c r="E1688">
        <v>1</v>
      </c>
      <c r="F1688">
        <v>1</v>
      </c>
      <c r="G1688">
        <v>1</v>
      </c>
      <c r="H1688">
        <v>2</v>
      </c>
      <c r="I1688" t="s">
        <v>1076</v>
      </c>
      <c r="J1688" t="s">
        <v>1077</v>
      </c>
      <c r="K1688" t="s">
        <v>1078</v>
      </c>
      <c r="L1688">
        <v>1368</v>
      </c>
      <c r="N1688">
        <v>1011</v>
      </c>
      <c r="O1688" t="s">
        <v>776</v>
      </c>
      <c r="P1688" t="s">
        <v>776</v>
      </c>
      <c r="Q1688">
        <v>1</v>
      </c>
      <c r="W1688">
        <v>0</v>
      </c>
      <c r="X1688">
        <v>1403266566</v>
      </c>
      <c r="Y1688">
        <v>0.56062499999999993</v>
      </c>
      <c r="AA1688">
        <v>0</v>
      </c>
      <c r="AB1688">
        <v>110</v>
      </c>
      <c r="AC1688">
        <v>11.6</v>
      </c>
      <c r="AD1688">
        <v>0</v>
      </c>
      <c r="AE1688">
        <v>0</v>
      </c>
      <c r="AF1688">
        <v>110</v>
      </c>
      <c r="AG1688">
        <v>11.6</v>
      </c>
      <c r="AH1688">
        <v>0</v>
      </c>
      <c r="AI1688">
        <v>1</v>
      </c>
      <c r="AJ1688">
        <v>1</v>
      </c>
      <c r="AK1688">
        <v>1</v>
      </c>
      <c r="AL1688">
        <v>1</v>
      </c>
      <c r="AN1688">
        <v>0</v>
      </c>
      <c r="AO1688">
        <v>1</v>
      </c>
      <c r="AP1688">
        <v>1</v>
      </c>
      <c r="AQ1688">
        <v>0</v>
      </c>
      <c r="AR1688">
        <v>0</v>
      </c>
      <c r="AS1688" t="s">
        <v>3</v>
      </c>
      <c r="AT1688">
        <v>0.39</v>
      </c>
      <c r="AU1688" t="s">
        <v>348</v>
      </c>
      <c r="AV1688">
        <v>0</v>
      </c>
      <c r="AW1688">
        <v>2</v>
      </c>
      <c r="AX1688">
        <v>47641599</v>
      </c>
      <c r="AY1688">
        <v>1</v>
      </c>
      <c r="AZ1688">
        <v>0</v>
      </c>
      <c r="BA1688">
        <v>1674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CX1688">
        <f>Y1688*Source!I799</f>
        <v>1.3847437499999999</v>
      </c>
      <c r="CY1688">
        <f t="shared" si="333"/>
        <v>110</v>
      </c>
      <c r="CZ1688">
        <f t="shared" si="334"/>
        <v>110</v>
      </c>
      <c r="DA1688">
        <f t="shared" si="335"/>
        <v>1</v>
      </c>
      <c r="DB1688">
        <f t="shared" si="336"/>
        <v>61.668750000000003</v>
      </c>
      <c r="DC1688">
        <f t="shared" si="337"/>
        <v>6.4974999999999996</v>
      </c>
    </row>
    <row r="1689" spans="1:107" x14ac:dyDescent="0.2">
      <c r="A1689">
        <f>ROW(Source!A799)</f>
        <v>799</v>
      </c>
      <c r="B1689">
        <v>47641669</v>
      </c>
      <c r="C1689">
        <v>47641577</v>
      </c>
      <c r="D1689">
        <v>36883554</v>
      </c>
      <c r="E1689">
        <v>1</v>
      </c>
      <c r="F1689">
        <v>1</v>
      </c>
      <c r="G1689">
        <v>1</v>
      </c>
      <c r="H1689">
        <v>2</v>
      </c>
      <c r="I1689" t="s">
        <v>780</v>
      </c>
      <c r="J1689" t="s">
        <v>781</v>
      </c>
      <c r="K1689" t="s">
        <v>782</v>
      </c>
      <c r="L1689">
        <v>1368</v>
      </c>
      <c r="N1689">
        <v>1011</v>
      </c>
      <c r="O1689" t="s">
        <v>776</v>
      </c>
      <c r="P1689" t="s">
        <v>776</v>
      </c>
      <c r="Q1689">
        <v>1</v>
      </c>
      <c r="W1689">
        <v>0</v>
      </c>
      <c r="X1689">
        <v>1372534845</v>
      </c>
      <c r="Y1689">
        <v>5.7499999999999996E-2</v>
      </c>
      <c r="AA1689">
        <v>0</v>
      </c>
      <c r="AB1689">
        <v>65.709999999999994</v>
      </c>
      <c r="AC1689">
        <v>11.6</v>
      </c>
      <c r="AD1689">
        <v>0</v>
      </c>
      <c r="AE1689">
        <v>0</v>
      </c>
      <c r="AF1689">
        <v>65.709999999999994</v>
      </c>
      <c r="AG1689">
        <v>11.6</v>
      </c>
      <c r="AH1689">
        <v>0</v>
      </c>
      <c r="AI1689">
        <v>1</v>
      </c>
      <c r="AJ1689">
        <v>1</v>
      </c>
      <c r="AK1689">
        <v>1</v>
      </c>
      <c r="AL1689">
        <v>1</v>
      </c>
      <c r="AN1689">
        <v>0</v>
      </c>
      <c r="AO1689">
        <v>1</v>
      </c>
      <c r="AP1689">
        <v>1</v>
      </c>
      <c r="AQ1689">
        <v>0</v>
      </c>
      <c r="AR1689">
        <v>0</v>
      </c>
      <c r="AS1689" t="s">
        <v>3</v>
      </c>
      <c r="AT1689">
        <v>0.04</v>
      </c>
      <c r="AU1689" t="s">
        <v>348</v>
      </c>
      <c r="AV1689">
        <v>0</v>
      </c>
      <c r="AW1689">
        <v>2</v>
      </c>
      <c r="AX1689">
        <v>47641600</v>
      </c>
      <c r="AY1689">
        <v>1</v>
      </c>
      <c r="AZ1689">
        <v>0</v>
      </c>
      <c r="BA1689">
        <v>1675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CX1689">
        <f>Y1689*Source!I799</f>
        <v>0.14202500000000001</v>
      </c>
      <c r="CY1689">
        <f t="shared" si="333"/>
        <v>65.709999999999994</v>
      </c>
      <c r="CZ1689">
        <f t="shared" si="334"/>
        <v>65.709999999999994</v>
      </c>
      <c r="DA1689">
        <f t="shared" si="335"/>
        <v>1</v>
      </c>
      <c r="DB1689">
        <f t="shared" si="336"/>
        <v>3.7806250000000001</v>
      </c>
      <c r="DC1689">
        <f t="shared" si="337"/>
        <v>0.66125</v>
      </c>
    </row>
    <row r="1690" spans="1:107" x14ac:dyDescent="0.2">
      <c r="A1690">
        <f>ROW(Source!A799)</f>
        <v>799</v>
      </c>
      <c r="B1690">
        <v>47641669</v>
      </c>
      <c r="C1690">
        <v>47641577</v>
      </c>
      <c r="D1690">
        <v>36799842</v>
      </c>
      <c r="E1690">
        <v>1</v>
      </c>
      <c r="F1690">
        <v>1</v>
      </c>
      <c r="G1690">
        <v>1</v>
      </c>
      <c r="H1690">
        <v>3</v>
      </c>
      <c r="I1690" t="s">
        <v>627</v>
      </c>
      <c r="J1690" t="s">
        <v>629</v>
      </c>
      <c r="K1690" t="s">
        <v>628</v>
      </c>
      <c r="L1690">
        <v>1348</v>
      </c>
      <c r="N1690">
        <v>1009</v>
      </c>
      <c r="O1690" t="s">
        <v>19</v>
      </c>
      <c r="P1690" t="s">
        <v>19</v>
      </c>
      <c r="Q1690">
        <v>1000</v>
      </c>
      <c r="W1690">
        <v>0</v>
      </c>
      <c r="X1690">
        <v>1401058849</v>
      </c>
      <c r="Y1690">
        <v>1.0800000000000001E-2</v>
      </c>
      <c r="AA1690">
        <v>1946.91</v>
      </c>
      <c r="AB1690">
        <v>0</v>
      </c>
      <c r="AC1690">
        <v>0</v>
      </c>
      <c r="AD1690">
        <v>0</v>
      </c>
      <c r="AE1690">
        <v>1946.91</v>
      </c>
      <c r="AF1690">
        <v>0</v>
      </c>
      <c r="AG1690">
        <v>0</v>
      </c>
      <c r="AH1690">
        <v>0</v>
      </c>
      <c r="AI1690">
        <v>1</v>
      </c>
      <c r="AJ1690">
        <v>1</v>
      </c>
      <c r="AK1690">
        <v>1</v>
      </c>
      <c r="AL1690">
        <v>1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 t="s">
        <v>3</v>
      </c>
      <c r="AT1690">
        <v>1.0800000000000001E-2</v>
      </c>
      <c r="AU1690" t="s">
        <v>3</v>
      </c>
      <c r="AV1690">
        <v>0</v>
      </c>
      <c r="AW1690">
        <v>1</v>
      </c>
      <c r="AX1690">
        <v>-1</v>
      </c>
      <c r="AY1690">
        <v>0</v>
      </c>
      <c r="AZ1690">
        <v>0</v>
      </c>
      <c r="BA1690" t="s">
        <v>3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CX1690">
        <f>Y1690*Source!I799</f>
        <v>2.6676000000000002E-2</v>
      </c>
      <c r="CY1690">
        <f>AA1690</f>
        <v>1946.91</v>
      </c>
      <c r="CZ1690">
        <f>AE1690</f>
        <v>1946.91</v>
      </c>
      <c r="DA1690">
        <f>AI1690</f>
        <v>1</v>
      </c>
      <c r="DB1690">
        <f>ROUND(ROUND(AT1690*CZ1690,2),6)</f>
        <v>21.03</v>
      </c>
      <c r="DC1690">
        <f>ROUND(ROUND(AT1690*AG1690,2),6)</f>
        <v>0</v>
      </c>
    </row>
    <row r="1691" spans="1:107" x14ac:dyDescent="0.2">
      <c r="A1691">
        <f>ROW(Source!A799)</f>
        <v>799</v>
      </c>
      <c r="B1691">
        <v>47641669</v>
      </c>
      <c r="C1691">
        <v>47641577</v>
      </c>
      <c r="D1691">
        <v>36801792</v>
      </c>
      <c r="E1691">
        <v>1</v>
      </c>
      <c r="F1691">
        <v>1</v>
      </c>
      <c r="G1691">
        <v>1</v>
      </c>
      <c r="H1691">
        <v>3</v>
      </c>
      <c r="I1691" t="s">
        <v>981</v>
      </c>
      <c r="J1691" t="s">
        <v>982</v>
      </c>
      <c r="K1691" t="s">
        <v>983</v>
      </c>
      <c r="L1691">
        <v>1339</v>
      </c>
      <c r="N1691">
        <v>1007</v>
      </c>
      <c r="O1691" t="s">
        <v>50</v>
      </c>
      <c r="P1691" t="s">
        <v>50</v>
      </c>
      <c r="Q1691">
        <v>1</v>
      </c>
      <c r="W1691">
        <v>0</v>
      </c>
      <c r="X1691">
        <v>-1660354250</v>
      </c>
      <c r="Y1691">
        <v>0.2</v>
      </c>
      <c r="AA1691">
        <v>2.44</v>
      </c>
      <c r="AB1691">
        <v>0</v>
      </c>
      <c r="AC1691">
        <v>0</v>
      </c>
      <c r="AD1691">
        <v>0</v>
      </c>
      <c r="AE1691">
        <v>2.44</v>
      </c>
      <c r="AF1691">
        <v>0</v>
      </c>
      <c r="AG1691">
        <v>0</v>
      </c>
      <c r="AH1691">
        <v>0</v>
      </c>
      <c r="AI1691">
        <v>1</v>
      </c>
      <c r="AJ1691">
        <v>1</v>
      </c>
      <c r="AK1691">
        <v>1</v>
      </c>
      <c r="AL1691">
        <v>1</v>
      </c>
      <c r="AN1691">
        <v>0</v>
      </c>
      <c r="AO1691">
        <v>1</v>
      </c>
      <c r="AP1691">
        <v>0</v>
      </c>
      <c r="AQ1691">
        <v>0</v>
      </c>
      <c r="AR1691">
        <v>0</v>
      </c>
      <c r="AS1691" t="s">
        <v>3</v>
      </c>
      <c r="AT1691">
        <v>0.2</v>
      </c>
      <c r="AU1691" t="s">
        <v>3</v>
      </c>
      <c r="AV1691">
        <v>0</v>
      </c>
      <c r="AW1691">
        <v>2</v>
      </c>
      <c r="AX1691">
        <v>47641602</v>
      </c>
      <c r="AY1691">
        <v>1</v>
      </c>
      <c r="AZ1691">
        <v>0</v>
      </c>
      <c r="BA1691">
        <v>1677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CX1691">
        <f>Y1691*Source!I799</f>
        <v>0.49400000000000005</v>
      </c>
      <c r="CY1691">
        <f>AA1691</f>
        <v>2.44</v>
      </c>
      <c r="CZ1691">
        <f>AE1691</f>
        <v>2.44</v>
      </c>
      <c r="DA1691">
        <f>AI1691</f>
        <v>1</v>
      </c>
      <c r="DB1691">
        <f>ROUND(ROUND(AT1691*CZ1691,2),6)</f>
        <v>0.49</v>
      </c>
      <c r="DC1691">
        <f>ROUND(ROUND(AT1691*AG1691,2),6)</f>
        <v>0</v>
      </c>
    </row>
    <row r="1692" spans="1:107" x14ac:dyDescent="0.2">
      <c r="A1692">
        <f>ROW(Source!A799)</f>
        <v>799</v>
      </c>
      <c r="B1692">
        <v>47641669</v>
      </c>
      <c r="C1692">
        <v>47641577</v>
      </c>
      <c r="D1692">
        <v>36807224</v>
      </c>
      <c r="E1692">
        <v>1</v>
      </c>
      <c r="F1692">
        <v>1</v>
      </c>
      <c r="G1692">
        <v>1</v>
      </c>
      <c r="H1692">
        <v>3</v>
      </c>
      <c r="I1692" t="s">
        <v>631</v>
      </c>
      <c r="J1692" t="s">
        <v>633</v>
      </c>
      <c r="K1692" t="s">
        <v>632</v>
      </c>
      <c r="L1692">
        <v>1348</v>
      </c>
      <c r="N1692">
        <v>1009</v>
      </c>
      <c r="O1692" t="s">
        <v>19</v>
      </c>
      <c r="P1692" t="s">
        <v>19</v>
      </c>
      <c r="Q1692">
        <v>1000</v>
      </c>
      <c r="W1692">
        <v>0</v>
      </c>
      <c r="X1692">
        <v>2047521922</v>
      </c>
      <c r="Y1692">
        <v>96.6</v>
      </c>
      <c r="AA1692">
        <v>460</v>
      </c>
      <c r="AB1692">
        <v>0</v>
      </c>
      <c r="AC1692">
        <v>0</v>
      </c>
      <c r="AD1692">
        <v>0</v>
      </c>
      <c r="AE1692">
        <v>460</v>
      </c>
      <c r="AF1692">
        <v>0</v>
      </c>
      <c r="AG1692">
        <v>0</v>
      </c>
      <c r="AH1692">
        <v>0</v>
      </c>
      <c r="AI1692">
        <v>1</v>
      </c>
      <c r="AJ1692">
        <v>1</v>
      </c>
      <c r="AK1692">
        <v>1</v>
      </c>
      <c r="AL1692">
        <v>1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 t="s">
        <v>3</v>
      </c>
      <c r="AT1692">
        <v>96.6</v>
      </c>
      <c r="AU1692" t="s">
        <v>3</v>
      </c>
      <c r="AV1692">
        <v>0</v>
      </c>
      <c r="AW1692">
        <v>1</v>
      </c>
      <c r="AX1692">
        <v>-1</v>
      </c>
      <c r="AY1692">
        <v>0</v>
      </c>
      <c r="AZ1692">
        <v>0</v>
      </c>
      <c r="BA1692" t="s">
        <v>3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CX1692">
        <f>Y1692*Source!I799</f>
        <v>238.602</v>
      </c>
      <c r="CY1692">
        <f>AA1692</f>
        <v>460</v>
      </c>
      <c r="CZ1692">
        <f>AE1692</f>
        <v>460</v>
      </c>
      <c r="DA1692">
        <f>AI1692</f>
        <v>1</v>
      </c>
      <c r="DB1692">
        <f>ROUND(ROUND(AT1692*CZ1692,2),6)</f>
        <v>44436</v>
      </c>
      <c r="DC1692">
        <f>ROUND(ROUND(AT1692*AG1692,2),6)</f>
        <v>0</v>
      </c>
    </row>
    <row r="1693" spans="1:107" x14ac:dyDescent="0.2">
      <c r="A1693">
        <f>ROW(Source!A799)</f>
        <v>799</v>
      </c>
      <c r="B1693">
        <v>47641669</v>
      </c>
      <c r="C1693">
        <v>47641577</v>
      </c>
      <c r="D1693">
        <v>36824289</v>
      </c>
      <c r="E1693">
        <v>1</v>
      </c>
      <c r="F1693">
        <v>1</v>
      </c>
      <c r="G1693">
        <v>1</v>
      </c>
      <c r="H1693">
        <v>3</v>
      </c>
      <c r="I1693" t="s">
        <v>1091</v>
      </c>
      <c r="J1693" t="s">
        <v>1092</v>
      </c>
      <c r="K1693" t="s">
        <v>1093</v>
      </c>
      <c r="L1693">
        <v>1348</v>
      </c>
      <c r="N1693">
        <v>1009</v>
      </c>
      <c r="O1693" t="s">
        <v>19</v>
      </c>
      <c r="P1693" t="s">
        <v>19</v>
      </c>
      <c r="Q1693">
        <v>1000</v>
      </c>
      <c r="W1693">
        <v>0</v>
      </c>
      <c r="X1693">
        <v>-1756095795</v>
      </c>
      <c r="Y1693">
        <v>6.1999999999999998E-3</v>
      </c>
      <c r="AA1693">
        <v>5989</v>
      </c>
      <c r="AB1693">
        <v>0</v>
      </c>
      <c r="AC1693">
        <v>0</v>
      </c>
      <c r="AD1693">
        <v>0</v>
      </c>
      <c r="AE1693">
        <v>5989</v>
      </c>
      <c r="AF1693">
        <v>0</v>
      </c>
      <c r="AG1693">
        <v>0</v>
      </c>
      <c r="AH1693">
        <v>0</v>
      </c>
      <c r="AI1693">
        <v>1</v>
      </c>
      <c r="AJ1693">
        <v>1</v>
      </c>
      <c r="AK1693">
        <v>1</v>
      </c>
      <c r="AL1693">
        <v>1</v>
      </c>
      <c r="AN1693">
        <v>0</v>
      </c>
      <c r="AO1693">
        <v>1</v>
      </c>
      <c r="AP1693">
        <v>0</v>
      </c>
      <c r="AQ1693">
        <v>0</v>
      </c>
      <c r="AR1693">
        <v>0</v>
      </c>
      <c r="AS1693" t="s">
        <v>3</v>
      </c>
      <c r="AT1693">
        <v>6.1999999999999998E-3</v>
      </c>
      <c r="AU1693" t="s">
        <v>3</v>
      </c>
      <c r="AV1693">
        <v>0</v>
      </c>
      <c r="AW1693">
        <v>2</v>
      </c>
      <c r="AX1693">
        <v>47641604</v>
      </c>
      <c r="AY1693">
        <v>1</v>
      </c>
      <c r="AZ1693">
        <v>0</v>
      </c>
      <c r="BA1693">
        <v>1679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CX1693">
        <f>Y1693*Source!I799</f>
        <v>1.5314000000000001E-2</v>
      </c>
      <c r="CY1693">
        <f>AA1693</f>
        <v>5989</v>
      </c>
      <c r="CZ1693">
        <f>AE1693</f>
        <v>5989</v>
      </c>
      <c r="DA1693">
        <f>AI1693</f>
        <v>1</v>
      </c>
      <c r="DB1693">
        <f>ROUND(ROUND(AT1693*CZ1693,2),6)</f>
        <v>37.130000000000003</v>
      </c>
      <c r="DC1693">
        <f>ROUND(ROUND(AT1693*AG1693,2),6)</f>
        <v>0</v>
      </c>
    </row>
    <row r="1694" spans="1:107" x14ac:dyDescent="0.2">
      <c r="A1694">
        <f>ROW(Source!A799)</f>
        <v>799</v>
      </c>
      <c r="B1694">
        <v>47641669</v>
      </c>
      <c r="C1694">
        <v>47641577</v>
      </c>
      <c r="D1694">
        <v>36830315</v>
      </c>
      <c r="E1694">
        <v>1</v>
      </c>
      <c r="F1694">
        <v>1</v>
      </c>
      <c r="G1694">
        <v>1</v>
      </c>
      <c r="H1694">
        <v>3</v>
      </c>
      <c r="I1694" t="s">
        <v>1094</v>
      </c>
      <c r="J1694" t="s">
        <v>1095</v>
      </c>
      <c r="K1694" t="s">
        <v>1096</v>
      </c>
      <c r="L1694">
        <v>1339</v>
      </c>
      <c r="N1694">
        <v>1007</v>
      </c>
      <c r="O1694" t="s">
        <v>50</v>
      </c>
      <c r="P1694" t="s">
        <v>50</v>
      </c>
      <c r="Q1694">
        <v>1</v>
      </c>
      <c r="W1694">
        <v>0</v>
      </c>
      <c r="X1694">
        <v>-395792271</v>
      </c>
      <c r="Y1694">
        <v>0.15</v>
      </c>
      <c r="AA1694">
        <v>1287</v>
      </c>
      <c r="AB1694">
        <v>0</v>
      </c>
      <c r="AC1694">
        <v>0</v>
      </c>
      <c r="AD1694">
        <v>0</v>
      </c>
      <c r="AE1694">
        <v>1287</v>
      </c>
      <c r="AF1694">
        <v>0</v>
      </c>
      <c r="AG1694">
        <v>0</v>
      </c>
      <c r="AH1694">
        <v>0</v>
      </c>
      <c r="AI1694">
        <v>1</v>
      </c>
      <c r="AJ1694">
        <v>1</v>
      </c>
      <c r="AK1694">
        <v>1</v>
      </c>
      <c r="AL1694">
        <v>1</v>
      </c>
      <c r="AN1694">
        <v>0</v>
      </c>
      <c r="AO1694">
        <v>1</v>
      </c>
      <c r="AP1694">
        <v>0</v>
      </c>
      <c r="AQ1694">
        <v>0</v>
      </c>
      <c r="AR1694">
        <v>0</v>
      </c>
      <c r="AS1694" t="s">
        <v>3</v>
      </c>
      <c r="AT1694">
        <v>0.15</v>
      </c>
      <c r="AU1694" t="s">
        <v>3</v>
      </c>
      <c r="AV1694">
        <v>0</v>
      </c>
      <c r="AW1694">
        <v>2</v>
      </c>
      <c r="AX1694">
        <v>47641605</v>
      </c>
      <c r="AY1694">
        <v>1</v>
      </c>
      <c r="AZ1694">
        <v>0</v>
      </c>
      <c r="BA1694">
        <v>1680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CX1694">
        <f>Y1694*Source!I799</f>
        <v>0.3705</v>
      </c>
      <c r="CY1694">
        <f>AA1694</f>
        <v>1287</v>
      </c>
      <c r="CZ1694">
        <f>AE1694</f>
        <v>1287</v>
      </c>
      <c r="DA1694">
        <f>AI1694</f>
        <v>1</v>
      </c>
      <c r="DB1694">
        <f>ROUND(ROUND(AT1694*CZ1694,2),6)</f>
        <v>193.05</v>
      </c>
      <c r="DC1694">
        <f>ROUND(ROUND(AT1694*AG1694,2),6)</f>
        <v>0</v>
      </c>
    </row>
    <row r="1695" spans="1:107" x14ac:dyDescent="0.2">
      <c r="A1695">
        <f>ROW(Source!A804)</f>
        <v>804</v>
      </c>
      <c r="B1695">
        <v>47636896</v>
      </c>
      <c r="C1695">
        <v>47641535</v>
      </c>
      <c r="D1695">
        <v>37071037</v>
      </c>
      <c r="E1695">
        <v>1</v>
      </c>
      <c r="F1695">
        <v>1</v>
      </c>
      <c r="G1695">
        <v>1</v>
      </c>
      <c r="H1695">
        <v>1</v>
      </c>
      <c r="I1695" t="s">
        <v>956</v>
      </c>
      <c r="J1695" t="s">
        <v>3</v>
      </c>
      <c r="K1695" t="s">
        <v>957</v>
      </c>
      <c r="L1695">
        <v>1191</v>
      </c>
      <c r="N1695">
        <v>1013</v>
      </c>
      <c r="O1695" t="s">
        <v>770</v>
      </c>
      <c r="P1695" t="s">
        <v>770</v>
      </c>
      <c r="Q1695">
        <v>1</v>
      </c>
      <c r="W1695">
        <v>0</v>
      </c>
      <c r="X1695">
        <v>1069510174</v>
      </c>
      <c r="Y1695">
        <v>50.651749999999993</v>
      </c>
      <c r="AA1695">
        <v>0</v>
      </c>
      <c r="AB1695">
        <v>0</v>
      </c>
      <c r="AC1695">
        <v>0</v>
      </c>
      <c r="AD1695">
        <v>9.6199999999999992</v>
      </c>
      <c r="AE1695">
        <v>0</v>
      </c>
      <c r="AF1695">
        <v>0</v>
      </c>
      <c r="AG1695">
        <v>0</v>
      </c>
      <c r="AH1695">
        <v>9.6199999999999992</v>
      </c>
      <c r="AI1695">
        <v>1</v>
      </c>
      <c r="AJ1695">
        <v>1</v>
      </c>
      <c r="AK1695">
        <v>1</v>
      </c>
      <c r="AL1695">
        <v>1</v>
      </c>
      <c r="AN1695">
        <v>0</v>
      </c>
      <c r="AO1695">
        <v>1</v>
      </c>
      <c r="AP1695">
        <v>1</v>
      </c>
      <c r="AQ1695">
        <v>0</v>
      </c>
      <c r="AR1695">
        <v>0</v>
      </c>
      <c r="AS1695" t="s">
        <v>3</v>
      </c>
      <c r="AT1695">
        <v>38.299999999999997</v>
      </c>
      <c r="AU1695" t="s">
        <v>196</v>
      </c>
      <c r="AV1695">
        <v>1</v>
      </c>
      <c r="AW1695">
        <v>2</v>
      </c>
      <c r="AX1695">
        <v>47641550</v>
      </c>
      <c r="AY1695">
        <v>1</v>
      </c>
      <c r="AZ1695">
        <v>0</v>
      </c>
      <c r="BA1695">
        <v>1681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CX1695">
        <f>Y1695*Source!I804</f>
        <v>125.10982249999999</v>
      </c>
      <c r="CY1695">
        <f>AD1695</f>
        <v>9.6199999999999992</v>
      </c>
      <c r="CZ1695">
        <f>AH1695</f>
        <v>9.6199999999999992</v>
      </c>
      <c r="DA1695">
        <f>AL1695</f>
        <v>1</v>
      </c>
      <c r="DB1695">
        <f>ROUND(((ROUND(AT1695*CZ1695,2)*1.15)*1.15),6)</f>
        <v>487.275125</v>
      </c>
      <c r="DC1695">
        <f>ROUND(((ROUND(AT1695*AG1695,2)*1.15)*1.15),6)</f>
        <v>0</v>
      </c>
    </row>
    <row r="1696" spans="1:107" x14ac:dyDescent="0.2">
      <c r="A1696">
        <f>ROW(Source!A804)</f>
        <v>804</v>
      </c>
      <c r="B1696">
        <v>47636896</v>
      </c>
      <c r="C1696">
        <v>47641535</v>
      </c>
      <c r="D1696">
        <v>37064876</v>
      </c>
      <c r="E1696">
        <v>1</v>
      </c>
      <c r="F1696">
        <v>1</v>
      </c>
      <c r="G1696">
        <v>1</v>
      </c>
      <c r="H1696">
        <v>1</v>
      </c>
      <c r="I1696" t="s">
        <v>771</v>
      </c>
      <c r="J1696" t="s">
        <v>3</v>
      </c>
      <c r="K1696" t="s">
        <v>772</v>
      </c>
      <c r="L1696">
        <v>1191</v>
      </c>
      <c r="N1696">
        <v>1013</v>
      </c>
      <c r="O1696" t="s">
        <v>770</v>
      </c>
      <c r="P1696" t="s">
        <v>770</v>
      </c>
      <c r="Q1696">
        <v>1</v>
      </c>
      <c r="W1696">
        <v>0</v>
      </c>
      <c r="X1696">
        <v>-1417349443</v>
      </c>
      <c r="Y1696">
        <v>19.12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1</v>
      </c>
      <c r="AJ1696">
        <v>1</v>
      </c>
      <c r="AK1696">
        <v>1</v>
      </c>
      <c r="AL1696">
        <v>1</v>
      </c>
      <c r="AN1696">
        <v>0</v>
      </c>
      <c r="AO1696">
        <v>1</v>
      </c>
      <c r="AP1696">
        <v>0</v>
      </c>
      <c r="AQ1696">
        <v>0</v>
      </c>
      <c r="AR1696">
        <v>0</v>
      </c>
      <c r="AS1696" t="s">
        <v>3</v>
      </c>
      <c r="AT1696">
        <v>19.12</v>
      </c>
      <c r="AU1696" t="s">
        <v>3</v>
      </c>
      <c r="AV1696">
        <v>2</v>
      </c>
      <c r="AW1696">
        <v>2</v>
      </c>
      <c r="AX1696">
        <v>47641551</v>
      </c>
      <c r="AY1696">
        <v>1</v>
      </c>
      <c r="AZ1696">
        <v>2048</v>
      </c>
      <c r="BA1696">
        <v>1682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CX1696">
        <f>Y1696*Source!I804</f>
        <v>47.226400000000005</v>
      </c>
      <c r="CY1696">
        <f>AD1696</f>
        <v>0</v>
      </c>
      <c r="CZ1696">
        <f>AH1696</f>
        <v>0</v>
      </c>
      <c r="DA1696">
        <f>AL1696</f>
        <v>1</v>
      </c>
      <c r="DB1696">
        <f>ROUND(ROUND(AT1696*CZ1696,2),6)</f>
        <v>0</v>
      </c>
      <c r="DC1696">
        <f>ROUND(ROUND(AT1696*AG1696,2),6)</f>
        <v>0</v>
      </c>
    </row>
    <row r="1697" spans="1:107" x14ac:dyDescent="0.2">
      <c r="A1697">
        <f>ROW(Source!A804)</f>
        <v>804</v>
      </c>
      <c r="B1697">
        <v>47636896</v>
      </c>
      <c r="C1697">
        <v>47641535</v>
      </c>
      <c r="D1697">
        <v>36882159</v>
      </c>
      <c r="E1697">
        <v>1</v>
      </c>
      <c r="F1697">
        <v>1</v>
      </c>
      <c r="G1697">
        <v>1</v>
      </c>
      <c r="H1697">
        <v>2</v>
      </c>
      <c r="I1697" t="s">
        <v>773</v>
      </c>
      <c r="J1697" t="s">
        <v>774</v>
      </c>
      <c r="K1697" t="s">
        <v>775</v>
      </c>
      <c r="L1697">
        <v>1368</v>
      </c>
      <c r="N1697">
        <v>1011</v>
      </c>
      <c r="O1697" t="s">
        <v>776</v>
      </c>
      <c r="P1697" t="s">
        <v>776</v>
      </c>
      <c r="Q1697">
        <v>1</v>
      </c>
      <c r="W1697">
        <v>0</v>
      </c>
      <c r="X1697">
        <v>-1718674368</v>
      </c>
      <c r="Y1697">
        <v>4.3124999999999997E-2</v>
      </c>
      <c r="AA1697">
        <v>0</v>
      </c>
      <c r="AB1697">
        <v>111.99</v>
      </c>
      <c r="AC1697">
        <v>13.5</v>
      </c>
      <c r="AD1697">
        <v>0</v>
      </c>
      <c r="AE1697">
        <v>0</v>
      </c>
      <c r="AF1697">
        <v>111.99</v>
      </c>
      <c r="AG1697">
        <v>13.5</v>
      </c>
      <c r="AH1697">
        <v>0</v>
      </c>
      <c r="AI1697">
        <v>1</v>
      </c>
      <c r="AJ1697">
        <v>1</v>
      </c>
      <c r="AK1697">
        <v>1</v>
      </c>
      <c r="AL1697">
        <v>1</v>
      </c>
      <c r="AN1697">
        <v>0</v>
      </c>
      <c r="AO1697">
        <v>1</v>
      </c>
      <c r="AP1697">
        <v>1</v>
      </c>
      <c r="AQ1697">
        <v>0</v>
      </c>
      <c r="AR1697">
        <v>0</v>
      </c>
      <c r="AS1697" t="s">
        <v>3</v>
      </c>
      <c r="AT1697">
        <v>0.03</v>
      </c>
      <c r="AU1697" t="s">
        <v>348</v>
      </c>
      <c r="AV1697">
        <v>0</v>
      </c>
      <c r="AW1697">
        <v>2</v>
      </c>
      <c r="AX1697">
        <v>47641552</v>
      </c>
      <c r="AY1697">
        <v>1</v>
      </c>
      <c r="AZ1697">
        <v>0</v>
      </c>
      <c r="BA1697">
        <v>1683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CX1697">
        <f>Y1697*Source!I804</f>
        <v>0.10651875</v>
      </c>
      <c r="CY1697">
        <f t="shared" ref="CY1697:CY1703" si="338">AB1697</f>
        <v>111.99</v>
      </c>
      <c r="CZ1697">
        <f t="shared" ref="CZ1697:CZ1703" si="339">AF1697</f>
        <v>111.99</v>
      </c>
      <c r="DA1697">
        <f t="shared" ref="DA1697:DA1703" si="340">AJ1697</f>
        <v>1</v>
      </c>
      <c r="DB1697">
        <f t="shared" ref="DB1697:DB1703" si="341">ROUND(((ROUND(AT1697*CZ1697,2)*1.15)*1.25),6)</f>
        <v>4.83</v>
      </c>
      <c r="DC1697">
        <f t="shared" ref="DC1697:DC1703" si="342">ROUND(((ROUND(AT1697*AG1697,2)*1.15)*1.25),6)</f>
        <v>0.58937499999999998</v>
      </c>
    </row>
    <row r="1698" spans="1:107" x14ac:dyDescent="0.2">
      <c r="A1698">
        <f>ROW(Source!A804)</f>
        <v>804</v>
      </c>
      <c r="B1698">
        <v>47636896</v>
      </c>
      <c r="C1698">
        <v>47641535</v>
      </c>
      <c r="D1698">
        <v>36882672</v>
      </c>
      <c r="E1698">
        <v>1</v>
      </c>
      <c r="F1698">
        <v>1</v>
      </c>
      <c r="G1698">
        <v>1</v>
      </c>
      <c r="H1698">
        <v>2</v>
      </c>
      <c r="I1698" t="s">
        <v>1079</v>
      </c>
      <c r="J1698" t="s">
        <v>1080</v>
      </c>
      <c r="K1698" t="s">
        <v>1081</v>
      </c>
      <c r="L1698">
        <v>1368</v>
      </c>
      <c r="N1698">
        <v>1011</v>
      </c>
      <c r="O1698" t="s">
        <v>776</v>
      </c>
      <c r="P1698" t="s">
        <v>776</v>
      </c>
      <c r="Q1698">
        <v>1</v>
      </c>
      <c r="W1698">
        <v>0</v>
      </c>
      <c r="X1698">
        <v>-1161260467</v>
      </c>
      <c r="Y1698">
        <v>4.5856250000000003</v>
      </c>
      <c r="AA1698">
        <v>0</v>
      </c>
      <c r="AB1698">
        <v>195.2</v>
      </c>
      <c r="AC1698">
        <v>14.4</v>
      </c>
      <c r="AD1698">
        <v>0</v>
      </c>
      <c r="AE1698">
        <v>0</v>
      </c>
      <c r="AF1698">
        <v>195.2</v>
      </c>
      <c r="AG1698">
        <v>14.4</v>
      </c>
      <c r="AH1698">
        <v>0</v>
      </c>
      <c r="AI1698">
        <v>1</v>
      </c>
      <c r="AJ1698">
        <v>1</v>
      </c>
      <c r="AK1698">
        <v>1</v>
      </c>
      <c r="AL1698">
        <v>1</v>
      </c>
      <c r="AN1698">
        <v>0</v>
      </c>
      <c r="AO1698">
        <v>1</v>
      </c>
      <c r="AP1698">
        <v>1</v>
      </c>
      <c r="AQ1698">
        <v>0</v>
      </c>
      <c r="AR1698">
        <v>0</v>
      </c>
      <c r="AS1698" t="s">
        <v>3</v>
      </c>
      <c r="AT1698">
        <v>3.19</v>
      </c>
      <c r="AU1698" t="s">
        <v>348</v>
      </c>
      <c r="AV1698">
        <v>0</v>
      </c>
      <c r="AW1698">
        <v>2</v>
      </c>
      <c r="AX1698">
        <v>47641553</v>
      </c>
      <c r="AY1698">
        <v>1</v>
      </c>
      <c r="AZ1698">
        <v>0</v>
      </c>
      <c r="BA1698">
        <v>1684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CX1698">
        <f>Y1698*Source!I804</f>
        <v>11.326493750000001</v>
      </c>
      <c r="CY1698">
        <f t="shared" si="338"/>
        <v>195.2</v>
      </c>
      <c r="CZ1698">
        <f t="shared" si="339"/>
        <v>195.2</v>
      </c>
      <c r="DA1698">
        <f t="shared" si="340"/>
        <v>1</v>
      </c>
      <c r="DB1698">
        <f t="shared" si="341"/>
        <v>895.11687500000005</v>
      </c>
      <c r="DC1698">
        <f t="shared" si="342"/>
        <v>66.038749999999993</v>
      </c>
    </row>
    <row r="1699" spans="1:107" x14ac:dyDescent="0.2">
      <c r="A1699">
        <f>ROW(Source!A804)</f>
        <v>804</v>
      </c>
      <c r="B1699">
        <v>47636896</v>
      </c>
      <c r="C1699">
        <v>47641535</v>
      </c>
      <c r="D1699">
        <v>36882688</v>
      </c>
      <c r="E1699">
        <v>1</v>
      </c>
      <c r="F1699">
        <v>1</v>
      </c>
      <c r="G1699">
        <v>1</v>
      </c>
      <c r="H1699">
        <v>2</v>
      </c>
      <c r="I1699" t="s">
        <v>1082</v>
      </c>
      <c r="J1699" t="s">
        <v>1083</v>
      </c>
      <c r="K1699" t="s">
        <v>1084</v>
      </c>
      <c r="L1699">
        <v>1368</v>
      </c>
      <c r="N1699">
        <v>1011</v>
      </c>
      <c r="O1699" t="s">
        <v>776</v>
      </c>
      <c r="P1699" t="s">
        <v>776</v>
      </c>
      <c r="Q1699">
        <v>1</v>
      </c>
      <c r="W1699">
        <v>0</v>
      </c>
      <c r="X1699">
        <v>954928212</v>
      </c>
      <c r="Y1699">
        <v>2.0124999999999997</v>
      </c>
      <c r="AA1699">
        <v>0</v>
      </c>
      <c r="AB1699">
        <v>17.2</v>
      </c>
      <c r="AC1699">
        <v>0</v>
      </c>
      <c r="AD1699">
        <v>0</v>
      </c>
      <c r="AE1699">
        <v>0</v>
      </c>
      <c r="AF1699">
        <v>17.2</v>
      </c>
      <c r="AG1699">
        <v>0</v>
      </c>
      <c r="AH1699">
        <v>0</v>
      </c>
      <c r="AI1699">
        <v>1</v>
      </c>
      <c r="AJ1699">
        <v>1</v>
      </c>
      <c r="AK1699">
        <v>1</v>
      </c>
      <c r="AL1699">
        <v>1</v>
      </c>
      <c r="AN1699">
        <v>0</v>
      </c>
      <c r="AO1699">
        <v>1</v>
      </c>
      <c r="AP1699">
        <v>1</v>
      </c>
      <c r="AQ1699">
        <v>0</v>
      </c>
      <c r="AR1699">
        <v>0</v>
      </c>
      <c r="AS1699" t="s">
        <v>3</v>
      </c>
      <c r="AT1699">
        <v>1.4</v>
      </c>
      <c r="AU1699" t="s">
        <v>348</v>
      </c>
      <c r="AV1699">
        <v>0</v>
      </c>
      <c r="AW1699">
        <v>2</v>
      </c>
      <c r="AX1699">
        <v>47641554</v>
      </c>
      <c r="AY1699">
        <v>1</v>
      </c>
      <c r="AZ1699">
        <v>0</v>
      </c>
      <c r="BA1699">
        <v>1685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CX1699">
        <f>Y1699*Source!I804</f>
        <v>4.9708749999999995</v>
      </c>
      <c r="CY1699">
        <f t="shared" si="338"/>
        <v>17.2</v>
      </c>
      <c r="CZ1699">
        <f t="shared" si="339"/>
        <v>17.2</v>
      </c>
      <c r="DA1699">
        <f t="shared" si="340"/>
        <v>1</v>
      </c>
      <c r="DB1699">
        <f t="shared" si="341"/>
        <v>34.615000000000002</v>
      </c>
      <c r="DC1699">
        <f t="shared" si="342"/>
        <v>0</v>
      </c>
    </row>
    <row r="1700" spans="1:107" x14ac:dyDescent="0.2">
      <c r="A1700">
        <f>ROW(Source!A804)</f>
        <v>804</v>
      </c>
      <c r="B1700">
        <v>47636896</v>
      </c>
      <c r="C1700">
        <v>47641535</v>
      </c>
      <c r="D1700">
        <v>36882722</v>
      </c>
      <c r="E1700">
        <v>1</v>
      </c>
      <c r="F1700">
        <v>1</v>
      </c>
      <c r="G1700">
        <v>1</v>
      </c>
      <c r="H1700">
        <v>2</v>
      </c>
      <c r="I1700" t="s">
        <v>1085</v>
      </c>
      <c r="J1700" t="s">
        <v>1086</v>
      </c>
      <c r="K1700" t="s">
        <v>1087</v>
      </c>
      <c r="L1700">
        <v>1368</v>
      </c>
      <c r="N1700">
        <v>1011</v>
      </c>
      <c r="O1700" t="s">
        <v>776</v>
      </c>
      <c r="P1700" t="s">
        <v>776</v>
      </c>
      <c r="Q1700">
        <v>1</v>
      </c>
      <c r="W1700">
        <v>0</v>
      </c>
      <c r="X1700">
        <v>-891970060</v>
      </c>
      <c r="Y1700">
        <v>5.692499999999999</v>
      </c>
      <c r="AA1700">
        <v>0</v>
      </c>
      <c r="AB1700">
        <v>75</v>
      </c>
      <c r="AC1700">
        <v>11.6</v>
      </c>
      <c r="AD1700">
        <v>0</v>
      </c>
      <c r="AE1700">
        <v>0</v>
      </c>
      <c r="AF1700">
        <v>75</v>
      </c>
      <c r="AG1700">
        <v>11.6</v>
      </c>
      <c r="AH1700">
        <v>0</v>
      </c>
      <c r="AI1700">
        <v>1</v>
      </c>
      <c r="AJ1700">
        <v>1</v>
      </c>
      <c r="AK1700">
        <v>1</v>
      </c>
      <c r="AL1700">
        <v>1</v>
      </c>
      <c r="AN1700">
        <v>0</v>
      </c>
      <c r="AO1700">
        <v>1</v>
      </c>
      <c r="AP1700">
        <v>1</v>
      </c>
      <c r="AQ1700">
        <v>0</v>
      </c>
      <c r="AR1700">
        <v>0</v>
      </c>
      <c r="AS1700" t="s">
        <v>3</v>
      </c>
      <c r="AT1700">
        <v>3.96</v>
      </c>
      <c r="AU1700" t="s">
        <v>348</v>
      </c>
      <c r="AV1700">
        <v>0</v>
      </c>
      <c r="AW1700">
        <v>2</v>
      </c>
      <c r="AX1700">
        <v>47641555</v>
      </c>
      <c r="AY1700">
        <v>1</v>
      </c>
      <c r="AZ1700">
        <v>0</v>
      </c>
      <c r="BA1700">
        <v>1686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CX1700">
        <f>Y1700*Source!I804</f>
        <v>14.060474999999999</v>
      </c>
      <c r="CY1700">
        <f t="shared" si="338"/>
        <v>75</v>
      </c>
      <c r="CZ1700">
        <f t="shared" si="339"/>
        <v>75</v>
      </c>
      <c r="DA1700">
        <f t="shared" si="340"/>
        <v>1</v>
      </c>
      <c r="DB1700">
        <f t="shared" si="341"/>
        <v>426.9375</v>
      </c>
      <c r="DC1700">
        <f t="shared" si="342"/>
        <v>66.038749999999993</v>
      </c>
    </row>
    <row r="1701" spans="1:107" x14ac:dyDescent="0.2">
      <c r="A1701">
        <f>ROW(Source!A804)</f>
        <v>804</v>
      </c>
      <c r="B1701">
        <v>47636896</v>
      </c>
      <c r="C1701">
        <v>47641535</v>
      </c>
      <c r="D1701">
        <v>36882726</v>
      </c>
      <c r="E1701">
        <v>1</v>
      </c>
      <c r="F1701">
        <v>1</v>
      </c>
      <c r="G1701">
        <v>1</v>
      </c>
      <c r="H1701">
        <v>2</v>
      </c>
      <c r="I1701" t="s">
        <v>1088</v>
      </c>
      <c r="J1701" t="s">
        <v>1089</v>
      </c>
      <c r="K1701" t="s">
        <v>1090</v>
      </c>
      <c r="L1701">
        <v>1368</v>
      </c>
      <c r="N1701">
        <v>1011</v>
      </c>
      <c r="O1701" t="s">
        <v>776</v>
      </c>
      <c r="P1701" t="s">
        <v>776</v>
      </c>
      <c r="Q1701">
        <v>1</v>
      </c>
      <c r="W1701">
        <v>0</v>
      </c>
      <c r="X1701">
        <v>-1649076460</v>
      </c>
      <c r="Y1701">
        <v>16.545625000000001</v>
      </c>
      <c r="AA1701">
        <v>0</v>
      </c>
      <c r="AB1701">
        <v>121</v>
      </c>
      <c r="AC1701">
        <v>14.4</v>
      </c>
      <c r="AD1701">
        <v>0</v>
      </c>
      <c r="AE1701">
        <v>0</v>
      </c>
      <c r="AF1701">
        <v>121</v>
      </c>
      <c r="AG1701">
        <v>14.4</v>
      </c>
      <c r="AH1701">
        <v>0</v>
      </c>
      <c r="AI1701">
        <v>1</v>
      </c>
      <c r="AJ1701">
        <v>1</v>
      </c>
      <c r="AK1701">
        <v>1</v>
      </c>
      <c r="AL1701">
        <v>1</v>
      </c>
      <c r="AN1701">
        <v>0</v>
      </c>
      <c r="AO1701">
        <v>1</v>
      </c>
      <c r="AP1701">
        <v>1</v>
      </c>
      <c r="AQ1701">
        <v>0</v>
      </c>
      <c r="AR1701">
        <v>0</v>
      </c>
      <c r="AS1701" t="s">
        <v>3</v>
      </c>
      <c r="AT1701">
        <v>11.51</v>
      </c>
      <c r="AU1701" t="s">
        <v>348</v>
      </c>
      <c r="AV1701">
        <v>0</v>
      </c>
      <c r="AW1701">
        <v>2</v>
      </c>
      <c r="AX1701">
        <v>47641556</v>
      </c>
      <c r="AY1701">
        <v>1</v>
      </c>
      <c r="AZ1701">
        <v>0</v>
      </c>
      <c r="BA1701">
        <v>1687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CX1701">
        <f>Y1701*Source!I804</f>
        <v>40.867693750000008</v>
      </c>
      <c r="CY1701">
        <f t="shared" si="338"/>
        <v>121</v>
      </c>
      <c r="CZ1701">
        <f t="shared" si="339"/>
        <v>121</v>
      </c>
      <c r="DA1701">
        <f t="shared" si="340"/>
        <v>1</v>
      </c>
      <c r="DB1701">
        <f t="shared" si="341"/>
        <v>2002.0206250000001</v>
      </c>
      <c r="DC1701">
        <f t="shared" si="342"/>
        <v>238.25125</v>
      </c>
    </row>
    <row r="1702" spans="1:107" x14ac:dyDescent="0.2">
      <c r="A1702">
        <f>ROW(Source!A804)</f>
        <v>804</v>
      </c>
      <c r="B1702">
        <v>47636896</v>
      </c>
      <c r="C1702">
        <v>47641535</v>
      </c>
      <c r="D1702">
        <v>36883483</v>
      </c>
      <c r="E1702">
        <v>1</v>
      </c>
      <c r="F1702">
        <v>1</v>
      </c>
      <c r="G1702">
        <v>1</v>
      </c>
      <c r="H1702">
        <v>2</v>
      </c>
      <c r="I1702" t="s">
        <v>1076</v>
      </c>
      <c r="J1702" t="s">
        <v>1077</v>
      </c>
      <c r="K1702" t="s">
        <v>1078</v>
      </c>
      <c r="L1702">
        <v>1368</v>
      </c>
      <c r="N1702">
        <v>1011</v>
      </c>
      <c r="O1702" t="s">
        <v>776</v>
      </c>
      <c r="P1702" t="s">
        <v>776</v>
      </c>
      <c r="Q1702">
        <v>1</v>
      </c>
      <c r="W1702">
        <v>0</v>
      </c>
      <c r="X1702">
        <v>1403266566</v>
      </c>
      <c r="Y1702">
        <v>0.56062499999999993</v>
      </c>
      <c r="AA1702">
        <v>0</v>
      </c>
      <c r="AB1702">
        <v>110</v>
      </c>
      <c r="AC1702">
        <v>11.6</v>
      </c>
      <c r="AD1702">
        <v>0</v>
      </c>
      <c r="AE1702">
        <v>0</v>
      </c>
      <c r="AF1702">
        <v>110</v>
      </c>
      <c r="AG1702">
        <v>11.6</v>
      </c>
      <c r="AH1702">
        <v>0</v>
      </c>
      <c r="AI1702">
        <v>1</v>
      </c>
      <c r="AJ1702">
        <v>1</v>
      </c>
      <c r="AK1702">
        <v>1</v>
      </c>
      <c r="AL1702">
        <v>1</v>
      </c>
      <c r="AN1702">
        <v>0</v>
      </c>
      <c r="AO1702">
        <v>1</v>
      </c>
      <c r="AP1702">
        <v>1</v>
      </c>
      <c r="AQ1702">
        <v>0</v>
      </c>
      <c r="AR1702">
        <v>0</v>
      </c>
      <c r="AS1702" t="s">
        <v>3</v>
      </c>
      <c r="AT1702">
        <v>0.39</v>
      </c>
      <c r="AU1702" t="s">
        <v>348</v>
      </c>
      <c r="AV1702">
        <v>0</v>
      </c>
      <c r="AW1702">
        <v>2</v>
      </c>
      <c r="AX1702">
        <v>47641557</v>
      </c>
      <c r="AY1702">
        <v>1</v>
      </c>
      <c r="AZ1702">
        <v>0</v>
      </c>
      <c r="BA1702">
        <v>1688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CX1702">
        <f>Y1702*Source!I804</f>
        <v>1.3847437499999999</v>
      </c>
      <c r="CY1702">
        <f t="shared" si="338"/>
        <v>110</v>
      </c>
      <c r="CZ1702">
        <f t="shared" si="339"/>
        <v>110</v>
      </c>
      <c r="DA1702">
        <f t="shared" si="340"/>
        <v>1</v>
      </c>
      <c r="DB1702">
        <f t="shared" si="341"/>
        <v>61.668750000000003</v>
      </c>
      <c r="DC1702">
        <f t="shared" si="342"/>
        <v>6.4974999999999996</v>
      </c>
    </row>
    <row r="1703" spans="1:107" x14ac:dyDescent="0.2">
      <c r="A1703">
        <f>ROW(Source!A804)</f>
        <v>804</v>
      </c>
      <c r="B1703">
        <v>47636896</v>
      </c>
      <c r="C1703">
        <v>47641535</v>
      </c>
      <c r="D1703">
        <v>36883554</v>
      </c>
      <c r="E1703">
        <v>1</v>
      </c>
      <c r="F1703">
        <v>1</v>
      </c>
      <c r="G1703">
        <v>1</v>
      </c>
      <c r="H1703">
        <v>2</v>
      </c>
      <c r="I1703" t="s">
        <v>780</v>
      </c>
      <c r="J1703" t="s">
        <v>781</v>
      </c>
      <c r="K1703" t="s">
        <v>782</v>
      </c>
      <c r="L1703">
        <v>1368</v>
      </c>
      <c r="N1703">
        <v>1011</v>
      </c>
      <c r="O1703" t="s">
        <v>776</v>
      </c>
      <c r="P1703" t="s">
        <v>776</v>
      </c>
      <c r="Q1703">
        <v>1</v>
      </c>
      <c r="W1703">
        <v>0</v>
      </c>
      <c r="X1703">
        <v>1372534845</v>
      </c>
      <c r="Y1703">
        <v>5.7499999999999996E-2</v>
      </c>
      <c r="AA1703">
        <v>0</v>
      </c>
      <c r="AB1703">
        <v>65.709999999999994</v>
      </c>
      <c r="AC1703">
        <v>11.6</v>
      </c>
      <c r="AD1703">
        <v>0</v>
      </c>
      <c r="AE1703">
        <v>0</v>
      </c>
      <c r="AF1703">
        <v>65.709999999999994</v>
      </c>
      <c r="AG1703">
        <v>11.6</v>
      </c>
      <c r="AH1703">
        <v>0</v>
      </c>
      <c r="AI1703">
        <v>1</v>
      </c>
      <c r="AJ1703">
        <v>1</v>
      </c>
      <c r="AK1703">
        <v>1</v>
      </c>
      <c r="AL1703">
        <v>1</v>
      </c>
      <c r="AN1703">
        <v>0</v>
      </c>
      <c r="AO1703">
        <v>1</v>
      </c>
      <c r="AP1703">
        <v>1</v>
      </c>
      <c r="AQ1703">
        <v>0</v>
      </c>
      <c r="AR1703">
        <v>0</v>
      </c>
      <c r="AS1703" t="s">
        <v>3</v>
      </c>
      <c r="AT1703">
        <v>0.04</v>
      </c>
      <c r="AU1703" t="s">
        <v>348</v>
      </c>
      <c r="AV1703">
        <v>0</v>
      </c>
      <c r="AW1703">
        <v>2</v>
      </c>
      <c r="AX1703">
        <v>47641558</v>
      </c>
      <c r="AY1703">
        <v>1</v>
      </c>
      <c r="AZ1703">
        <v>0</v>
      </c>
      <c r="BA1703">
        <v>1689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CX1703">
        <f>Y1703*Source!I804</f>
        <v>0.14202500000000001</v>
      </c>
      <c r="CY1703">
        <f t="shared" si="338"/>
        <v>65.709999999999994</v>
      </c>
      <c r="CZ1703">
        <f t="shared" si="339"/>
        <v>65.709999999999994</v>
      </c>
      <c r="DA1703">
        <f t="shared" si="340"/>
        <v>1</v>
      </c>
      <c r="DB1703">
        <f t="shared" si="341"/>
        <v>3.7806250000000001</v>
      </c>
      <c r="DC1703">
        <f t="shared" si="342"/>
        <v>0.66125</v>
      </c>
    </row>
    <row r="1704" spans="1:107" x14ac:dyDescent="0.2">
      <c r="A1704">
        <f>ROW(Source!A804)</f>
        <v>804</v>
      </c>
      <c r="B1704">
        <v>47636896</v>
      </c>
      <c r="C1704">
        <v>47641535</v>
      </c>
      <c r="D1704">
        <v>36799842</v>
      </c>
      <c r="E1704">
        <v>1</v>
      </c>
      <c r="F1704">
        <v>1</v>
      </c>
      <c r="G1704">
        <v>1</v>
      </c>
      <c r="H1704">
        <v>3</v>
      </c>
      <c r="I1704" t="s">
        <v>627</v>
      </c>
      <c r="J1704" t="s">
        <v>629</v>
      </c>
      <c r="K1704" t="s">
        <v>628</v>
      </c>
      <c r="L1704">
        <v>1348</v>
      </c>
      <c r="N1704">
        <v>1009</v>
      </c>
      <c r="O1704" t="s">
        <v>19</v>
      </c>
      <c r="P1704" t="s">
        <v>19</v>
      </c>
      <c r="Q1704">
        <v>1000</v>
      </c>
      <c r="W1704">
        <v>0</v>
      </c>
      <c r="X1704">
        <v>1401058849</v>
      </c>
      <c r="Y1704">
        <v>1.0800000000000001E-2</v>
      </c>
      <c r="AA1704">
        <v>1946.91</v>
      </c>
      <c r="AB1704">
        <v>0</v>
      </c>
      <c r="AC1704">
        <v>0</v>
      </c>
      <c r="AD1704">
        <v>0</v>
      </c>
      <c r="AE1704">
        <v>1946.91</v>
      </c>
      <c r="AF1704">
        <v>0</v>
      </c>
      <c r="AG1704">
        <v>0</v>
      </c>
      <c r="AH1704">
        <v>0</v>
      </c>
      <c r="AI1704">
        <v>1</v>
      </c>
      <c r="AJ1704">
        <v>1</v>
      </c>
      <c r="AK1704">
        <v>1</v>
      </c>
      <c r="AL1704">
        <v>1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 t="s">
        <v>3</v>
      </c>
      <c r="AT1704">
        <v>1.0800000000000001E-2</v>
      </c>
      <c r="AU1704" t="s">
        <v>3</v>
      </c>
      <c r="AV1704">
        <v>0</v>
      </c>
      <c r="AW1704">
        <v>1</v>
      </c>
      <c r="AX1704">
        <v>-1</v>
      </c>
      <c r="AY1704">
        <v>0</v>
      </c>
      <c r="AZ1704">
        <v>0</v>
      </c>
      <c r="BA1704" t="s">
        <v>3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CX1704">
        <f>Y1704*Source!I804</f>
        <v>2.6676000000000002E-2</v>
      </c>
      <c r="CY1704">
        <f>AA1704</f>
        <v>1946.91</v>
      </c>
      <c r="CZ1704">
        <f>AE1704</f>
        <v>1946.91</v>
      </c>
      <c r="DA1704">
        <f>AI1704</f>
        <v>1</v>
      </c>
      <c r="DB1704">
        <f>ROUND(ROUND(AT1704*CZ1704,2),6)</f>
        <v>21.03</v>
      </c>
      <c r="DC1704">
        <f>ROUND(ROUND(AT1704*AG1704,2),6)</f>
        <v>0</v>
      </c>
    </row>
    <row r="1705" spans="1:107" x14ac:dyDescent="0.2">
      <c r="A1705">
        <f>ROW(Source!A804)</f>
        <v>804</v>
      </c>
      <c r="B1705">
        <v>47636896</v>
      </c>
      <c r="C1705">
        <v>47641535</v>
      </c>
      <c r="D1705">
        <v>36801792</v>
      </c>
      <c r="E1705">
        <v>1</v>
      </c>
      <c r="F1705">
        <v>1</v>
      </c>
      <c r="G1705">
        <v>1</v>
      </c>
      <c r="H1705">
        <v>3</v>
      </c>
      <c r="I1705" t="s">
        <v>981</v>
      </c>
      <c r="J1705" t="s">
        <v>982</v>
      </c>
      <c r="K1705" t="s">
        <v>983</v>
      </c>
      <c r="L1705">
        <v>1339</v>
      </c>
      <c r="N1705">
        <v>1007</v>
      </c>
      <c r="O1705" t="s">
        <v>50</v>
      </c>
      <c r="P1705" t="s">
        <v>50</v>
      </c>
      <c r="Q1705">
        <v>1</v>
      </c>
      <c r="W1705">
        <v>0</v>
      </c>
      <c r="X1705">
        <v>-1660354250</v>
      </c>
      <c r="Y1705">
        <v>0.2</v>
      </c>
      <c r="AA1705">
        <v>2.44</v>
      </c>
      <c r="AB1705">
        <v>0</v>
      </c>
      <c r="AC1705">
        <v>0</v>
      </c>
      <c r="AD1705">
        <v>0</v>
      </c>
      <c r="AE1705">
        <v>2.44</v>
      </c>
      <c r="AF1705">
        <v>0</v>
      </c>
      <c r="AG1705">
        <v>0</v>
      </c>
      <c r="AH1705">
        <v>0</v>
      </c>
      <c r="AI1705">
        <v>1</v>
      </c>
      <c r="AJ1705">
        <v>1</v>
      </c>
      <c r="AK1705">
        <v>1</v>
      </c>
      <c r="AL1705">
        <v>1</v>
      </c>
      <c r="AN1705">
        <v>0</v>
      </c>
      <c r="AO1705">
        <v>1</v>
      </c>
      <c r="AP1705">
        <v>0</v>
      </c>
      <c r="AQ1705">
        <v>0</v>
      </c>
      <c r="AR1705">
        <v>0</v>
      </c>
      <c r="AS1705" t="s">
        <v>3</v>
      </c>
      <c r="AT1705">
        <v>0.2</v>
      </c>
      <c r="AU1705" t="s">
        <v>3</v>
      </c>
      <c r="AV1705">
        <v>0</v>
      </c>
      <c r="AW1705">
        <v>2</v>
      </c>
      <c r="AX1705">
        <v>47641560</v>
      </c>
      <c r="AY1705">
        <v>1</v>
      </c>
      <c r="AZ1705">
        <v>0</v>
      </c>
      <c r="BA1705">
        <v>1691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CX1705">
        <f>Y1705*Source!I804</f>
        <v>0.49400000000000005</v>
      </c>
      <c r="CY1705">
        <f>AA1705</f>
        <v>2.44</v>
      </c>
      <c r="CZ1705">
        <f>AE1705</f>
        <v>2.44</v>
      </c>
      <c r="DA1705">
        <f>AI1705</f>
        <v>1</v>
      </c>
      <c r="DB1705">
        <f>ROUND(ROUND(AT1705*CZ1705,2),6)</f>
        <v>0.49</v>
      </c>
      <c r="DC1705">
        <f>ROUND(ROUND(AT1705*AG1705,2),6)</f>
        <v>0</v>
      </c>
    </row>
    <row r="1706" spans="1:107" x14ac:dyDescent="0.2">
      <c r="A1706">
        <f>ROW(Source!A804)</f>
        <v>804</v>
      </c>
      <c r="B1706">
        <v>47636896</v>
      </c>
      <c r="C1706">
        <v>47641535</v>
      </c>
      <c r="D1706">
        <v>36807252</v>
      </c>
      <c r="E1706">
        <v>1</v>
      </c>
      <c r="F1706">
        <v>1</v>
      </c>
      <c r="G1706">
        <v>1</v>
      </c>
      <c r="H1706">
        <v>3</v>
      </c>
      <c r="I1706" t="s">
        <v>640</v>
      </c>
      <c r="J1706" t="s">
        <v>642</v>
      </c>
      <c r="K1706" t="s">
        <v>641</v>
      </c>
      <c r="L1706">
        <v>1348</v>
      </c>
      <c r="N1706">
        <v>1009</v>
      </c>
      <c r="O1706" t="s">
        <v>19</v>
      </c>
      <c r="P1706" t="s">
        <v>19</v>
      </c>
      <c r="Q1706">
        <v>1000</v>
      </c>
      <c r="W1706">
        <v>0</v>
      </c>
      <c r="X1706">
        <v>1955294855</v>
      </c>
      <c r="Y1706">
        <v>95.8</v>
      </c>
      <c r="AA1706">
        <v>390.88</v>
      </c>
      <c r="AB1706">
        <v>0</v>
      </c>
      <c r="AC1706">
        <v>0</v>
      </c>
      <c r="AD1706">
        <v>0</v>
      </c>
      <c r="AE1706">
        <v>390.88</v>
      </c>
      <c r="AF1706">
        <v>0</v>
      </c>
      <c r="AG1706">
        <v>0</v>
      </c>
      <c r="AH1706">
        <v>0</v>
      </c>
      <c r="AI1706">
        <v>1</v>
      </c>
      <c r="AJ1706">
        <v>1</v>
      </c>
      <c r="AK1706">
        <v>1</v>
      </c>
      <c r="AL1706">
        <v>1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 t="s">
        <v>3</v>
      </c>
      <c r="AT1706">
        <v>95.8</v>
      </c>
      <c r="AU1706" t="s">
        <v>3</v>
      </c>
      <c r="AV1706">
        <v>0</v>
      </c>
      <c r="AW1706">
        <v>1</v>
      </c>
      <c r="AX1706">
        <v>-1</v>
      </c>
      <c r="AY1706">
        <v>0</v>
      </c>
      <c r="AZ1706">
        <v>0</v>
      </c>
      <c r="BA1706" t="s">
        <v>3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CX1706">
        <f>Y1706*Source!I804</f>
        <v>236.626</v>
      </c>
      <c r="CY1706">
        <f>AA1706</f>
        <v>390.88</v>
      </c>
      <c r="CZ1706">
        <f>AE1706</f>
        <v>390.88</v>
      </c>
      <c r="DA1706">
        <f>AI1706</f>
        <v>1</v>
      </c>
      <c r="DB1706">
        <f>ROUND(ROUND(AT1706*CZ1706,2),6)</f>
        <v>37446.300000000003</v>
      </c>
      <c r="DC1706">
        <f>ROUND(ROUND(AT1706*AG1706,2),6)</f>
        <v>0</v>
      </c>
    </row>
    <row r="1707" spans="1:107" x14ac:dyDescent="0.2">
      <c r="A1707">
        <f>ROW(Source!A804)</f>
        <v>804</v>
      </c>
      <c r="B1707">
        <v>47636896</v>
      </c>
      <c r="C1707">
        <v>47641535</v>
      </c>
      <c r="D1707">
        <v>36824289</v>
      </c>
      <c r="E1707">
        <v>1</v>
      </c>
      <c r="F1707">
        <v>1</v>
      </c>
      <c r="G1707">
        <v>1</v>
      </c>
      <c r="H1707">
        <v>3</v>
      </c>
      <c r="I1707" t="s">
        <v>1091</v>
      </c>
      <c r="J1707" t="s">
        <v>1092</v>
      </c>
      <c r="K1707" t="s">
        <v>1093</v>
      </c>
      <c r="L1707">
        <v>1348</v>
      </c>
      <c r="N1707">
        <v>1009</v>
      </c>
      <c r="O1707" t="s">
        <v>19</v>
      </c>
      <c r="P1707" t="s">
        <v>19</v>
      </c>
      <c r="Q1707">
        <v>1000</v>
      </c>
      <c r="W1707">
        <v>0</v>
      </c>
      <c r="X1707">
        <v>-1756095795</v>
      </c>
      <c r="Y1707">
        <v>6.1999999999999998E-3</v>
      </c>
      <c r="AA1707">
        <v>5989</v>
      </c>
      <c r="AB1707">
        <v>0</v>
      </c>
      <c r="AC1707">
        <v>0</v>
      </c>
      <c r="AD1707">
        <v>0</v>
      </c>
      <c r="AE1707">
        <v>5989</v>
      </c>
      <c r="AF1707">
        <v>0</v>
      </c>
      <c r="AG1707">
        <v>0</v>
      </c>
      <c r="AH1707">
        <v>0</v>
      </c>
      <c r="AI1707">
        <v>1</v>
      </c>
      <c r="AJ1707">
        <v>1</v>
      </c>
      <c r="AK1707">
        <v>1</v>
      </c>
      <c r="AL1707">
        <v>1</v>
      </c>
      <c r="AN1707">
        <v>0</v>
      </c>
      <c r="AO1707">
        <v>1</v>
      </c>
      <c r="AP1707">
        <v>0</v>
      </c>
      <c r="AQ1707">
        <v>0</v>
      </c>
      <c r="AR1707">
        <v>0</v>
      </c>
      <c r="AS1707" t="s">
        <v>3</v>
      </c>
      <c r="AT1707">
        <v>6.1999999999999998E-3</v>
      </c>
      <c r="AU1707" t="s">
        <v>3</v>
      </c>
      <c r="AV1707">
        <v>0</v>
      </c>
      <c r="AW1707">
        <v>2</v>
      </c>
      <c r="AX1707">
        <v>47641562</v>
      </c>
      <c r="AY1707">
        <v>1</v>
      </c>
      <c r="AZ1707">
        <v>0</v>
      </c>
      <c r="BA1707">
        <v>1693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CX1707">
        <f>Y1707*Source!I804</f>
        <v>1.5314000000000001E-2</v>
      </c>
      <c r="CY1707">
        <f>AA1707</f>
        <v>5989</v>
      </c>
      <c r="CZ1707">
        <f>AE1707</f>
        <v>5989</v>
      </c>
      <c r="DA1707">
        <f>AI1707</f>
        <v>1</v>
      </c>
      <c r="DB1707">
        <f>ROUND(ROUND(AT1707*CZ1707,2),6)</f>
        <v>37.130000000000003</v>
      </c>
      <c r="DC1707">
        <f>ROUND(ROUND(AT1707*AG1707,2),6)</f>
        <v>0</v>
      </c>
    </row>
    <row r="1708" spans="1:107" x14ac:dyDescent="0.2">
      <c r="A1708">
        <f>ROW(Source!A804)</f>
        <v>804</v>
      </c>
      <c r="B1708">
        <v>47636896</v>
      </c>
      <c r="C1708">
        <v>47641535</v>
      </c>
      <c r="D1708">
        <v>36830315</v>
      </c>
      <c r="E1708">
        <v>1</v>
      </c>
      <c r="F1708">
        <v>1</v>
      </c>
      <c r="G1708">
        <v>1</v>
      </c>
      <c r="H1708">
        <v>3</v>
      </c>
      <c r="I1708" t="s">
        <v>1094</v>
      </c>
      <c r="J1708" t="s">
        <v>1095</v>
      </c>
      <c r="K1708" t="s">
        <v>1096</v>
      </c>
      <c r="L1708">
        <v>1339</v>
      </c>
      <c r="N1708">
        <v>1007</v>
      </c>
      <c r="O1708" t="s">
        <v>50</v>
      </c>
      <c r="P1708" t="s">
        <v>50</v>
      </c>
      <c r="Q1708">
        <v>1</v>
      </c>
      <c r="W1708">
        <v>0</v>
      </c>
      <c r="X1708">
        <v>-395792271</v>
      </c>
      <c r="Y1708">
        <v>0.15</v>
      </c>
      <c r="AA1708">
        <v>1287</v>
      </c>
      <c r="AB1708">
        <v>0</v>
      </c>
      <c r="AC1708">
        <v>0</v>
      </c>
      <c r="AD1708">
        <v>0</v>
      </c>
      <c r="AE1708">
        <v>1287</v>
      </c>
      <c r="AF1708">
        <v>0</v>
      </c>
      <c r="AG1708">
        <v>0</v>
      </c>
      <c r="AH1708">
        <v>0</v>
      </c>
      <c r="AI1708">
        <v>1</v>
      </c>
      <c r="AJ1708">
        <v>1</v>
      </c>
      <c r="AK1708">
        <v>1</v>
      </c>
      <c r="AL1708">
        <v>1</v>
      </c>
      <c r="AN1708">
        <v>0</v>
      </c>
      <c r="AO1708">
        <v>1</v>
      </c>
      <c r="AP1708">
        <v>0</v>
      </c>
      <c r="AQ1708">
        <v>0</v>
      </c>
      <c r="AR1708">
        <v>0</v>
      </c>
      <c r="AS1708" t="s">
        <v>3</v>
      </c>
      <c r="AT1708">
        <v>0.15</v>
      </c>
      <c r="AU1708" t="s">
        <v>3</v>
      </c>
      <c r="AV1708">
        <v>0</v>
      </c>
      <c r="AW1708">
        <v>2</v>
      </c>
      <c r="AX1708">
        <v>47641563</v>
      </c>
      <c r="AY1708">
        <v>1</v>
      </c>
      <c r="AZ1708">
        <v>0</v>
      </c>
      <c r="BA1708">
        <v>1694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CX1708">
        <f>Y1708*Source!I804</f>
        <v>0.3705</v>
      </c>
      <c r="CY1708">
        <f>AA1708</f>
        <v>1287</v>
      </c>
      <c r="CZ1708">
        <f>AE1708</f>
        <v>1287</v>
      </c>
      <c r="DA1708">
        <f>AI1708</f>
        <v>1</v>
      </c>
      <c r="DB1708">
        <f>ROUND(ROUND(AT1708*CZ1708,2),6)</f>
        <v>193.05</v>
      </c>
      <c r="DC1708">
        <f>ROUND(ROUND(AT1708*AG1708,2),6)</f>
        <v>0</v>
      </c>
    </row>
    <row r="1709" spans="1:107" x14ac:dyDescent="0.2">
      <c r="A1709">
        <f>ROW(Source!A805)</f>
        <v>805</v>
      </c>
      <c r="B1709">
        <v>47641669</v>
      </c>
      <c r="C1709">
        <v>47641535</v>
      </c>
      <c r="D1709">
        <v>37071037</v>
      </c>
      <c r="E1709">
        <v>1</v>
      </c>
      <c r="F1709">
        <v>1</v>
      </c>
      <c r="G1709">
        <v>1</v>
      </c>
      <c r="H1709">
        <v>1</v>
      </c>
      <c r="I1709" t="s">
        <v>956</v>
      </c>
      <c r="J1709" t="s">
        <v>3</v>
      </c>
      <c r="K1709" t="s">
        <v>957</v>
      </c>
      <c r="L1709">
        <v>1191</v>
      </c>
      <c r="N1709">
        <v>1013</v>
      </c>
      <c r="O1709" t="s">
        <v>770</v>
      </c>
      <c r="P1709" t="s">
        <v>770</v>
      </c>
      <c r="Q1709">
        <v>1</v>
      </c>
      <c r="W1709">
        <v>0</v>
      </c>
      <c r="X1709">
        <v>1069510174</v>
      </c>
      <c r="Y1709">
        <v>50.651749999999993</v>
      </c>
      <c r="AA1709">
        <v>0</v>
      </c>
      <c r="AB1709">
        <v>0</v>
      </c>
      <c r="AC1709">
        <v>0</v>
      </c>
      <c r="AD1709">
        <v>9.6199999999999992</v>
      </c>
      <c r="AE1709">
        <v>0</v>
      </c>
      <c r="AF1709">
        <v>0</v>
      </c>
      <c r="AG1709">
        <v>0</v>
      </c>
      <c r="AH1709">
        <v>9.6199999999999992</v>
      </c>
      <c r="AI1709">
        <v>1</v>
      </c>
      <c r="AJ1709">
        <v>1</v>
      </c>
      <c r="AK1709">
        <v>1</v>
      </c>
      <c r="AL1709">
        <v>1</v>
      </c>
      <c r="AN1709">
        <v>0</v>
      </c>
      <c r="AO1709">
        <v>1</v>
      </c>
      <c r="AP1709">
        <v>1</v>
      </c>
      <c r="AQ1709">
        <v>0</v>
      </c>
      <c r="AR1709">
        <v>0</v>
      </c>
      <c r="AS1709" t="s">
        <v>3</v>
      </c>
      <c r="AT1709">
        <v>38.299999999999997</v>
      </c>
      <c r="AU1709" t="s">
        <v>196</v>
      </c>
      <c r="AV1709">
        <v>1</v>
      </c>
      <c r="AW1709">
        <v>2</v>
      </c>
      <c r="AX1709">
        <v>47641550</v>
      </c>
      <c r="AY1709">
        <v>1</v>
      </c>
      <c r="AZ1709">
        <v>0</v>
      </c>
      <c r="BA1709">
        <v>1695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CX1709">
        <f>Y1709*Source!I805</f>
        <v>125.10982249999999</v>
      </c>
      <c r="CY1709">
        <f>AD1709</f>
        <v>9.6199999999999992</v>
      </c>
      <c r="CZ1709">
        <f>AH1709</f>
        <v>9.6199999999999992</v>
      </c>
      <c r="DA1709">
        <f>AL1709</f>
        <v>1</v>
      </c>
      <c r="DB1709">
        <f>ROUND(((ROUND(AT1709*CZ1709,2)*1.15)*1.15),6)</f>
        <v>487.275125</v>
      </c>
      <c r="DC1709">
        <f>ROUND(((ROUND(AT1709*AG1709,2)*1.15)*1.15),6)</f>
        <v>0</v>
      </c>
    </row>
    <row r="1710" spans="1:107" x14ac:dyDescent="0.2">
      <c r="A1710">
        <f>ROW(Source!A805)</f>
        <v>805</v>
      </c>
      <c r="B1710">
        <v>47641669</v>
      </c>
      <c r="C1710">
        <v>47641535</v>
      </c>
      <c r="D1710">
        <v>37064876</v>
      </c>
      <c r="E1710">
        <v>1</v>
      </c>
      <c r="F1710">
        <v>1</v>
      </c>
      <c r="G1710">
        <v>1</v>
      </c>
      <c r="H1710">
        <v>1</v>
      </c>
      <c r="I1710" t="s">
        <v>771</v>
      </c>
      <c r="J1710" t="s">
        <v>3</v>
      </c>
      <c r="K1710" t="s">
        <v>772</v>
      </c>
      <c r="L1710">
        <v>1191</v>
      </c>
      <c r="N1710">
        <v>1013</v>
      </c>
      <c r="O1710" t="s">
        <v>770</v>
      </c>
      <c r="P1710" t="s">
        <v>770</v>
      </c>
      <c r="Q1710">
        <v>1</v>
      </c>
      <c r="W1710">
        <v>0</v>
      </c>
      <c r="X1710">
        <v>-1417349443</v>
      </c>
      <c r="Y1710">
        <v>19.12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1</v>
      </c>
      <c r="AJ1710">
        <v>1</v>
      </c>
      <c r="AK1710">
        <v>1</v>
      </c>
      <c r="AL1710">
        <v>1</v>
      </c>
      <c r="AN1710">
        <v>0</v>
      </c>
      <c r="AO1710">
        <v>1</v>
      </c>
      <c r="AP1710">
        <v>0</v>
      </c>
      <c r="AQ1710">
        <v>0</v>
      </c>
      <c r="AR1710">
        <v>0</v>
      </c>
      <c r="AS1710" t="s">
        <v>3</v>
      </c>
      <c r="AT1710">
        <v>19.12</v>
      </c>
      <c r="AU1710" t="s">
        <v>3</v>
      </c>
      <c r="AV1710">
        <v>2</v>
      </c>
      <c r="AW1710">
        <v>2</v>
      </c>
      <c r="AX1710">
        <v>47641551</v>
      </c>
      <c r="AY1710">
        <v>1</v>
      </c>
      <c r="AZ1710">
        <v>2048</v>
      </c>
      <c r="BA1710">
        <v>1696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CX1710">
        <f>Y1710*Source!I805</f>
        <v>47.226400000000005</v>
      </c>
      <c r="CY1710">
        <f>AD1710</f>
        <v>0</v>
      </c>
      <c r="CZ1710">
        <f>AH1710</f>
        <v>0</v>
      </c>
      <c r="DA1710">
        <f>AL1710</f>
        <v>1</v>
      </c>
      <c r="DB1710">
        <f>ROUND(ROUND(AT1710*CZ1710,2),6)</f>
        <v>0</v>
      </c>
      <c r="DC1710">
        <f>ROUND(ROUND(AT1710*AG1710,2),6)</f>
        <v>0</v>
      </c>
    </row>
    <row r="1711" spans="1:107" x14ac:dyDescent="0.2">
      <c r="A1711">
        <f>ROW(Source!A805)</f>
        <v>805</v>
      </c>
      <c r="B1711">
        <v>47641669</v>
      </c>
      <c r="C1711">
        <v>47641535</v>
      </c>
      <c r="D1711">
        <v>36882159</v>
      </c>
      <c r="E1711">
        <v>1</v>
      </c>
      <c r="F1711">
        <v>1</v>
      </c>
      <c r="G1711">
        <v>1</v>
      </c>
      <c r="H1711">
        <v>2</v>
      </c>
      <c r="I1711" t="s">
        <v>773</v>
      </c>
      <c r="J1711" t="s">
        <v>774</v>
      </c>
      <c r="K1711" t="s">
        <v>775</v>
      </c>
      <c r="L1711">
        <v>1368</v>
      </c>
      <c r="N1711">
        <v>1011</v>
      </c>
      <c r="O1711" t="s">
        <v>776</v>
      </c>
      <c r="P1711" t="s">
        <v>776</v>
      </c>
      <c r="Q1711">
        <v>1</v>
      </c>
      <c r="W1711">
        <v>0</v>
      </c>
      <c r="X1711">
        <v>-1718674368</v>
      </c>
      <c r="Y1711">
        <v>4.3124999999999997E-2</v>
      </c>
      <c r="AA1711">
        <v>0</v>
      </c>
      <c r="AB1711">
        <v>111.99</v>
      </c>
      <c r="AC1711">
        <v>13.5</v>
      </c>
      <c r="AD1711">
        <v>0</v>
      </c>
      <c r="AE1711">
        <v>0</v>
      </c>
      <c r="AF1711">
        <v>111.99</v>
      </c>
      <c r="AG1711">
        <v>13.5</v>
      </c>
      <c r="AH1711">
        <v>0</v>
      </c>
      <c r="AI1711">
        <v>1</v>
      </c>
      <c r="AJ1711">
        <v>1</v>
      </c>
      <c r="AK1711">
        <v>1</v>
      </c>
      <c r="AL1711">
        <v>1</v>
      </c>
      <c r="AN1711">
        <v>0</v>
      </c>
      <c r="AO1711">
        <v>1</v>
      </c>
      <c r="AP1711">
        <v>1</v>
      </c>
      <c r="AQ1711">
        <v>0</v>
      </c>
      <c r="AR1711">
        <v>0</v>
      </c>
      <c r="AS1711" t="s">
        <v>3</v>
      </c>
      <c r="AT1711">
        <v>0.03</v>
      </c>
      <c r="AU1711" t="s">
        <v>348</v>
      </c>
      <c r="AV1711">
        <v>0</v>
      </c>
      <c r="AW1711">
        <v>2</v>
      </c>
      <c r="AX1711">
        <v>47641552</v>
      </c>
      <c r="AY1711">
        <v>1</v>
      </c>
      <c r="AZ1711">
        <v>0</v>
      </c>
      <c r="BA1711">
        <v>1697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CX1711">
        <f>Y1711*Source!I805</f>
        <v>0.10651875</v>
      </c>
      <c r="CY1711">
        <f t="shared" ref="CY1711:CY1717" si="343">AB1711</f>
        <v>111.99</v>
      </c>
      <c r="CZ1711">
        <f t="shared" ref="CZ1711:CZ1717" si="344">AF1711</f>
        <v>111.99</v>
      </c>
      <c r="DA1711">
        <f t="shared" ref="DA1711:DA1717" si="345">AJ1711</f>
        <v>1</v>
      </c>
      <c r="DB1711">
        <f t="shared" ref="DB1711:DB1717" si="346">ROUND(((ROUND(AT1711*CZ1711,2)*1.15)*1.25),6)</f>
        <v>4.83</v>
      </c>
      <c r="DC1711">
        <f t="shared" ref="DC1711:DC1717" si="347">ROUND(((ROUND(AT1711*AG1711,2)*1.15)*1.25),6)</f>
        <v>0.58937499999999998</v>
      </c>
    </row>
    <row r="1712" spans="1:107" x14ac:dyDescent="0.2">
      <c r="A1712">
        <f>ROW(Source!A805)</f>
        <v>805</v>
      </c>
      <c r="B1712">
        <v>47641669</v>
      </c>
      <c r="C1712">
        <v>47641535</v>
      </c>
      <c r="D1712">
        <v>36882672</v>
      </c>
      <c r="E1712">
        <v>1</v>
      </c>
      <c r="F1712">
        <v>1</v>
      </c>
      <c r="G1712">
        <v>1</v>
      </c>
      <c r="H1712">
        <v>2</v>
      </c>
      <c r="I1712" t="s">
        <v>1079</v>
      </c>
      <c r="J1712" t="s">
        <v>1080</v>
      </c>
      <c r="K1712" t="s">
        <v>1081</v>
      </c>
      <c r="L1712">
        <v>1368</v>
      </c>
      <c r="N1712">
        <v>1011</v>
      </c>
      <c r="O1712" t="s">
        <v>776</v>
      </c>
      <c r="P1712" t="s">
        <v>776</v>
      </c>
      <c r="Q1712">
        <v>1</v>
      </c>
      <c r="W1712">
        <v>0</v>
      </c>
      <c r="X1712">
        <v>-1161260467</v>
      </c>
      <c r="Y1712">
        <v>4.5856250000000003</v>
      </c>
      <c r="AA1712">
        <v>0</v>
      </c>
      <c r="AB1712">
        <v>195.2</v>
      </c>
      <c r="AC1712">
        <v>14.4</v>
      </c>
      <c r="AD1712">
        <v>0</v>
      </c>
      <c r="AE1712">
        <v>0</v>
      </c>
      <c r="AF1712">
        <v>195.2</v>
      </c>
      <c r="AG1712">
        <v>14.4</v>
      </c>
      <c r="AH1712">
        <v>0</v>
      </c>
      <c r="AI1712">
        <v>1</v>
      </c>
      <c r="AJ1712">
        <v>1</v>
      </c>
      <c r="AK1712">
        <v>1</v>
      </c>
      <c r="AL1712">
        <v>1</v>
      </c>
      <c r="AN1712">
        <v>0</v>
      </c>
      <c r="AO1712">
        <v>1</v>
      </c>
      <c r="AP1712">
        <v>1</v>
      </c>
      <c r="AQ1712">
        <v>0</v>
      </c>
      <c r="AR1712">
        <v>0</v>
      </c>
      <c r="AS1712" t="s">
        <v>3</v>
      </c>
      <c r="AT1712">
        <v>3.19</v>
      </c>
      <c r="AU1712" t="s">
        <v>348</v>
      </c>
      <c r="AV1712">
        <v>0</v>
      </c>
      <c r="AW1712">
        <v>2</v>
      </c>
      <c r="AX1712">
        <v>47641553</v>
      </c>
      <c r="AY1712">
        <v>1</v>
      </c>
      <c r="AZ1712">
        <v>0</v>
      </c>
      <c r="BA1712">
        <v>1698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CX1712">
        <f>Y1712*Source!I805</f>
        <v>11.326493750000001</v>
      </c>
      <c r="CY1712">
        <f t="shared" si="343"/>
        <v>195.2</v>
      </c>
      <c r="CZ1712">
        <f t="shared" si="344"/>
        <v>195.2</v>
      </c>
      <c r="DA1712">
        <f t="shared" si="345"/>
        <v>1</v>
      </c>
      <c r="DB1712">
        <f t="shared" si="346"/>
        <v>895.11687500000005</v>
      </c>
      <c r="DC1712">
        <f t="shared" si="347"/>
        <v>66.038749999999993</v>
      </c>
    </row>
    <row r="1713" spans="1:107" x14ac:dyDescent="0.2">
      <c r="A1713">
        <f>ROW(Source!A805)</f>
        <v>805</v>
      </c>
      <c r="B1713">
        <v>47641669</v>
      </c>
      <c r="C1713">
        <v>47641535</v>
      </c>
      <c r="D1713">
        <v>36882688</v>
      </c>
      <c r="E1713">
        <v>1</v>
      </c>
      <c r="F1713">
        <v>1</v>
      </c>
      <c r="G1713">
        <v>1</v>
      </c>
      <c r="H1713">
        <v>2</v>
      </c>
      <c r="I1713" t="s">
        <v>1082</v>
      </c>
      <c r="J1713" t="s">
        <v>1083</v>
      </c>
      <c r="K1713" t="s">
        <v>1084</v>
      </c>
      <c r="L1713">
        <v>1368</v>
      </c>
      <c r="N1713">
        <v>1011</v>
      </c>
      <c r="O1713" t="s">
        <v>776</v>
      </c>
      <c r="P1713" t="s">
        <v>776</v>
      </c>
      <c r="Q1713">
        <v>1</v>
      </c>
      <c r="W1713">
        <v>0</v>
      </c>
      <c r="X1713">
        <v>954928212</v>
      </c>
      <c r="Y1713">
        <v>2.0124999999999997</v>
      </c>
      <c r="AA1713">
        <v>0</v>
      </c>
      <c r="AB1713">
        <v>17.2</v>
      </c>
      <c r="AC1713">
        <v>0</v>
      </c>
      <c r="AD1713">
        <v>0</v>
      </c>
      <c r="AE1713">
        <v>0</v>
      </c>
      <c r="AF1713">
        <v>17.2</v>
      </c>
      <c r="AG1713">
        <v>0</v>
      </c>
      <c r="AH1713">
        <v>0</v>
      </c>
      <c r="AI1713">
        <v>1</v>
      </c>
      <c r="AJ1713">
        <v>1</v>
      </c>
      <c r="AK1713">
        <v>1</v>
      </c>
      <c r="AL1713">
        <v>1</v>
      </c>
      <c r="AN1713">
        <v>0</v>
      </c>
      <c r="AO1713">
        <v>1</v>
      </c>
      <c r="AP1713">
        <v>1</v>
      </c>
      <c r="AQ1713">
        <v>0</v>
      </c>
      <c r="AR1713">
        <v>0</v>
      </c>
      <c r="AS1713" t="s">
        <v>3</v>
      </c>
      <c r="AT1713">
        <v>1.4</v>
      </c>
      <c r="AU1713" t="s">
        <v>348</v>
      </c>
      <c r="AV1713">
        <v>0</v>
      </c>
      <c r="AW1713">
        <v>2</v>
      </c>
      <c r="AX1713">
        <v>47641554</v>
      </c>
      <c r="AY1713">
        <v>1</v>
      </c>
      <c r="AZ1713">
        <v>0</v>
      </c>
      <c r="BA1713">
        <v>1699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CX1713">
        <f>Y1713*Source!I805</f>
        <v>4.9708749999999995</v>
      </c>
      <c r="CY1713">
        <f t="shared" si="343"/>
        <v>17.2</v>
      </c>
      <c r="CZ1713">
        <f t="shared" si="344"/>
        <v>17.2</v>
      </c>
      <c r="DA1713">
        <f t="shared" si="345"/>
        <v>1</v>
      </c>
      <c r="DB1713">
        <f t="shared" si="346"/>
        <v>34.615000000000002</v>
      </c>
      <c r="DC1713">
        <f t="shared" si="347"/>
        <v>0</v>
      </c>
    </row>
    <row r="1714" spans="1:107" x14ac:dyDescent="0.2">
      <c r="A1714">
        <f>ROW(Source!A805)</f>
        <v>805</v>
      </c>
      <c r="B1714">
        <v>47641669</v>
      </c>
      <c r="C1714">
        <v>47641535</v>
      </c>
      <c r="D1714">
        <v>36882722</v>
      </c>
      <c r="E1714">
        <v>1</v>
      </c>
      <c r="F1714">
        <v>1</v>
      </c>
      <c r="G1714">
        <v>1</v>
      </c>
      <c r="H1714">
        <v>2</v>
      </c>
      <c r="I1714" t="s">
        <v>1085</v>
      </c>
      <c r="J1714" t="s">
        <v>1086</v>
      </c>
      <c r="K1714" t="s">
        <v>1087</v>
      </c>
      <c r="L1714">
        <v>1368</v>
      </c>
      <c r="N1714">
        <v>1011</v>
      </c>
      <c r="O1714" t="s">
        <v>776</v>
      </c>
      <c r="P1714" t="s">
        <v>776</v>
      </c>
      <c r="Q1714">
        <v>1</v>
      </c>
      <c r="W1714">
        <v>0</v>
      </c>
      <c r="X1714">
        <v>-891970060</v>
      </c>
      <c r="Y1714">
        <v>5.692499999999999</v>
      </c>
      <c r="AA1714">
        <v>0</v>
      </c>
      <c r="AB1714">
        <v>75</v>
      </c>
      <c r="AC1714">
        <v>11.6</v>
      </c>
      <c r="AD1714">
        <v>0</v>
      </c>
      <c r="AE1714">
        <v>0</v>
      </c>
      <c r="AF1714">
        <v>75</v>
      </c>
      <c r="AG1714">
        <v>11.6</v>
      </c>
      <c r="AH1714">
        <v>0</v>
      </c>
      <c r="AI1714">
        <v>1</v>
      </c>
      <c r="AJ1714">
        <v>1</v>
      </c>
      <c r="AK1714">
        <v>1</v>
      </c>
      <c r="AL1714">
        <v>1</v>
      </c>
      <c r="AN1714">
        <v>0</v>
      </c>
      <c r="AO1714">
        <v>1</v>
      </c>
      <c r="AP1714">
        <v>1</v>
      </c>
      <c r="AQ1714">
        <v>0</v>
      </c>
      <c r="AR1714">
        <v>0</v>
      </c>
      <c r="AS1714" t="s">
        <v>3</v>
      </c>
      <c r="AT1714">
        <v>3.96</v>
      </c>
      <c r="AU1714" t="s">
        <v>348</v>
      </c>
      <c r="AV1714">
        <v>0</v>
      </c>
      <c r="AW1714">
        <v>2</v>
      </c>
      <c r="AX1714">
        <v>47641555</v>
      </c>
      <c r="AY1714">
        <v>1</v>
      </c>
      <c r="AZ1714">
        <v>0</v>
      </c>
      <c r="BA1714">
        <v>1700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CX1714">
        <f>Y1714*Source!I805</f>
        <v>14.060474999999999</v>
      </c>
      <c r="CY1714">
        <f t="shared" si="343"/>
        <v>75</v>
      </c>
      <c r="CZ1714">
        <f t="shared" si="344"/>
        <v>75</v>
      </c>
      <c r="DA1714">
        <f t="shared" si="345"/>
        <v>1</v>
      </c>
      <c r="DB1714">
        <f t="shared" si="346"/>
        <v>426.9375</v>
      </c>
      <c r="DC1714">
        <f t="shared" si="347"/>
        <v>66.038749999999993</v>
      </c>
    </row>
    <row r="1715" spans="1:107" x14ac:dyDescent="0.2">
      <c r="A1715">
        <f>ROW(Source!A805)</f>
        <v>805</v>
      </c>
      <c r="B1715">
        <v>47641669</v>
      </c>
      <c r="C1715">
        <v>47641535</v>
      </c>
      <c r="D1715">
        <v>36882726</v>
      </c>
      <c r="E1715">
        <v>1</v>
      </c>
      <c r="F1715">
        <v>1</v>
      </c>
      <c r="G1715">
        <v>1</v>
      </c>
      <c r="H1715">
        <v>2</v>
      </c>
      <c r="I1715" t="s">
        <v>1088</v>
      </c>
      <c r="J1715" t="s">
        <v>1089</v>
      </c>
      <c r="K1715" t="s">
        <v>1090</v>
      </c>
      <c r="L1715">
        <v>1368</v>
      </c>
      <c r="N1715">
        <v>1011</v>
      </c>
      <c r="O1715" t="s">
        <v>776</v>
      </c>
      <c r="P1715" t="s">
        <v>776</v>
      </c>
      <c r="Q1715">
        <v>1</v>
      </c>
      <c r="W1715">
        <v>0</v>
      </c>
      <c r="X1715">
        <v>-1649076460</v>
      </c>
      <c r="Y1715">
        <v>16.545625000000001</v>
      </c>
      <c r="AA1715">
        <v>0</v>
      </c>
      <c r="AB1715">
        <v>121</v>
      </c>
      <c r="AC1715">
        <v>14.4</v>
      </c>
      <c r="AD1715">
        <v>0</v>
      </c>
      <c r="AE1715">
        <v>0</v>
      </c>
      <c r="AF1715">
        <v>121</v>
      </c>
      <c r="AG1715">
        <v>14.4</v>
      </c>
      <c r="AH1715">
        <v>0</v>
      </c>
      <c r="AI1715">
        <v>1</v>
      </c>
      <c r="AJ1715">
        <v>1</v>
      </c>
      <c r="AK1715">
        <v>1</v>
      </c>
      <c r="AL1715">
        <v>1</v>
      </c>
      <c r="AN1715">
        <v>0</v>
      </c>
      <c r="AO1715">
        <v>1</v>
      </c>
      <c r="AP1715">
        <v>1</v>
      </c>
      <c r="AQ1715">
        <v>0</v>
      </c>
      <c r="AR1715">
        <v>0</v>
      </c>
      <c r="AS1715" t="s">
        <v>3</v>
      </c>
      <c r="AT1715">
        <v>11.51</v>
      </c>
      <c r="AU1715" t="s">
        <v>348</v>
      </c>
      <c r="AV1715">
        <v>0</v>
      </c>
      <c r="AW1715">
        <v>2</v>
      </c>
      <c r="AX1715">
        <v>47641556</v>
      </c>
      <c r="AY1715">
        <v>1</v>
      </c>
      <c r="AZ1715">
        <v>0</v>
      </c>
      <c r="BA1715">
        <v>1701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CX1715">
        <f>Y1715*Source!I805</f>
        <v>40.867693750000008</v>
      </c>
      <c r="CY1715">
        <f t="shared" si="343"/>
        <v>121</v>
      </c>
      <c r="CZ1715">
        <f t="shared" si="344"/>
        <v>121</v>
      </c>
      <c r="DA1715">
        <f t="shared" si="345"/>
        <v>1</v>
      </c>
      <c r="DB1715">
        <f t="shared" si="346"/>
        <v>2002.0206250000001</v>
      </c>
      <c r="DC1715">
        <f t="shared" si="347"/>
        <v>238.25125</v>
      </c>
    </row>
    <row r="1716" spans="1:107" x14ac:dyDescent="0.2">
      <c r="A1716">
        <f>ROW(Source!A805)</f>
        <v>805</v>
      </c>
      <c r="B1716">
        <v>47641669</v>
      </c>
      <c r="C1716">
        <v>47641535</v>
      </c>
      <c r="D1716">
        <v>36883483</v>
      </c>
      <c r="E1716">
        <v>1</v>
      </c>
      <c r="F1716">
        <v>1</v>
      </c>
      <c r="G1716">
        <v>1</v>
      </c>
      <c r="H1716">
        <v>2</v>
      </c>
      <c r="I1716" t="s">
        <v>1076</v>
      </c>
      <c r="J1716" t="s">
        <v>1077</v>
      </c>
      <c r="K1716" t="s">
        <v>1078</v>
      </c>
      <c r="L1716">
        <v>1368</v>
      </c>
      <c r="N1716">
        <v>1011</v>
      </c>
      <c r="O1716" t="s">
        <v>776</v>
      </c>
      <c r="P1716" t="s">
        <v>776</v>
      </c>
      <c r="Q1716">
        <v>1</v>
      </c>
      <c r="W1716">
        <v>0</v>
      </c>
      <c r="X1716">
        <v>1403266566</v>
      </c>
      <c r="Y1716">
        <v>0.56062499999999993</v>
      </c>
      <c r="AA1716">
        <v>0</v>
      </c>
      <c r="AB1716">
        <v>110</v>
      </c>
      <c r="AC1716">
        <v>11.6</v>
      </c>
      <c r="AD1716">
        <v>0</v>
      </c>
      <c r="AE1716">
        <v>0</v>
      </c>
      <c r="AF1716">
        <v>110</v>
      </c>
      <c r="AG1716">
        <v>11.6</v>
      </c>
      <c r="AH1716">
        <v>0</v>
      </c>
      <c r="AI1716">
        <v>1</v>
      </c>
      <c r="AJ1716">
        <v>1</v>
      </c>
      <c r="AK1716">
        <v>1</v>
      </c>
      <c r="AL1716">
        <v>1</v>
      </c>
      <c r="AN1716">
        <v>0</v>
      </c>
      <c r="AO1716">
        <v>1</v>
      </c>
      <c r="AP1716">
        <v>1</v>
      </c>
      <c r="AQ1716">
        <v>0</v>
      </c>
      <c r="AR1716">
        <v>0</v>
      </c>
      <c r="AS1716" t="s">
        <v>3</v>
      </c>
      <c r="AT1716">
        <v>0.39</v>
      </c>
      <c r="AU1716" t="s">
        <v>348</v>
      </c>
      <c r="AV1716">
        <v>0</v>
      </c>
      <c r="AW1716">
        <v>2</v>
      </c>
      <c r="AX1716">
        <v>47641557</v>
      </c>
      <c r="AY1716">
        <v>1</v>
      </c>
      <c r="AZ1716">
        <v>0</v>
      </c>
      <c r="BA1716">
        <v>1702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CX1716">
        <f>Y1716*Source!I805</f>
        <v>1.3847437499999999</v>
      </c>
      <c r="CY1716">
        <f t="shared" si="343"/>
        <v>110</v>
      </c>
      <c r="CZ1716">
        <f t="shared" si="344"/>
        <v>110</v>
      </c>
      <c r="DA1716">
        <f t="shared" si="345"/>
        <v>1</v>
      </c>
      <c r="DB1716">
        <f t="shared" si="346"/>
        <v>61.668750000000003</v>
      </c>
      <c r="DC1716">
        <f t="shared" si="347"/>
        <v>6.4974999999999996</v>
      </c>
    </row>
    <row r="1717" spans="1:107" x14ac:dyDescent="0.2">
      <c r="A1717">
        <f>ROW(Source!A805)</f>
        <v>805</v>
      </c>
      <c r="B1717">
        <v>47641669</v>
      </c>
      <c r="C1717">
        <v>47641535</v>
      </c>
      <c r="D1717">
        <v>36883554</v>
      </c>
      <c r="E1717">
        <v>1</v>
      </c>
      <c r="F1717">
        <v>1</v>
      </c>
      <c r="G1717">
        <v>1</v>
      </c>
      <c r="H1717">
        <v>2</v>
      </c>
      <c r="I1717" t="s">
        <v>780</v>
      </c>
      <c r="J1717" t="s">
        <v>781</v>
      </c>
      <c r="K1717" t="s">
        <v>782</v>
      </c>
      <c r="L1717">
        <v>1368</v>
      </c>
      <c r="N1717">
        <v>1011</v>
      </c>
      <c r="O1717" t="s">
        <v>776</v>
      </c>
      <c r="P1717" t="s">
        <v>776</v>
      </c>
      <c r="Q1717">
        <v>1</v>
      </c>
      <c r="W1717">
        <v>0</v>
      </c>
      <c r="X1717">
        <v>1372534845</v>
      </c>
      <c r="Y1717">
        <v>5.7499999999999996E-2</v>
      </c>
      <c r="AA1717">
        <v>0</v>
      </c>
      <c r="AB1717">
        <v>65.709999999999994</v>
      </c>
      <c r="AC1717">
        <v>11.6</v>
      </c>
      <c r="AD1717">
        <v>0</v>
      </c>
      <c r="AE1717">
        <v>0</v>
      </c>
      <c r="AF1717">
        <v>65.709999999999994</v>
      </c>
      <c r="AG1717">
        <v>11.6</v>
      </c>
      <c r="AH1717">
        <v>0</v>
      </c>
      <c r="AI1717">
        <v>1</v>
      </c>
      <c r="AJ1717">
        <v>1</v>
      </c>
      <c r="AK1717">
        <v>1</v>
      </c>
      <c r="AL1717">
        <v>1</v>
      </c>
      <c r="AN1717">
        <v>0</v>
      </c>
      <c r="AO1717">
        <v>1</v>
      </c>
      <c r="AP1717">
        <v>1</v>
      </c>
      <c r="AQ1717">
        <v>0</v>
      </c>
      <c r="AR1717">
        <v>0</v>
      </c>
      <c r="AS1717" t="s">
        <v>3</v>
      </c>
      <c r="AT1717">
        <v>0.04</v>
      </c>
      <c r="AU1717" t="s">
        <v>348</v>
      </c>
      <c r="AV1717">
        <v>0</v>
      </c>
      <c r="AW1717">
        <v>2</v>
      </c>
      <c r="AX1717">
        <v>47641558</v>
      </c>
      <c r="AY1717">
        <v>1</v>
      </c>
      <c r="AZ1717">
        <v>0</v>
      </c>
      <c r="BA1717">
        <v>1703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CX1717">
        <f>Y1717*Source!I805</f>
        <v>0.14202500000000001</v>
      </c>
      <c r="CY1717">
        <f t="shared" si="343"/>
        <v>65.709999999999994</v>
      </c>
      <c r="CZ1717">
        <f t="shared" si="344"/>
        <v>65.709999999999994</v>
      </c>
      <c r="DA1717">
        <f t="shared" si="345"/>
        <v>1</v>
      </c>
      <c r="DB1717">
        <f t="shared" si="346"/>
        <v>3.7806250000000001</v>
      </c>
      <c r="DC1717">
        <f t="shared" si="347"/>
        <v>0.66125</v>
      </c>
    </row>
    <row r="1718" spans="1:107" x14ac:dyDescent="0.2">
      <c r="A1718">
        <f>ROW(Source!A805)</f>
        <v>805</v>
      </c>
      <c r="B1718">
        <v>47641669</v>
      </c>
      <c r="C1718">
        <v>47641535</v>
      </c>
      <c r="D1718">
        <v>36799842</v>
      </c>
      <c r="E1718">
        <v>1</v>
      </c>
      <c r="F1718">
        <v>1</v>
      </c>
      <c r="G1718">
        <v>1</v>
      </c>
      <c r="H1718">
        <v>3</v>
      </c>
      <c r="I1718" t="s">
        <v>627</v>
      </c>
      <c r="J1718" t="s">
        <v>629</v>
      </c>
      <c r="K1718" t="s">
        <v>628</v>
      </c>
      <c r="L1718">
        <v>1348</v>
      </c>
      <c r="N1718">
        <v>1009</v>
      </c>
      <c r="O1718" t="s">
        <v>19</v>
      </c>
      <c r="P1718" t="s">
        <v>19</v>
      </c>
      <c r="Q1718">
        <v>1000</v>
      </c>
      <c r="W1718">
        <v>0</v>
      </c>
      <c r="X1718">
        <v>1401058849</v>
      </c>
      <c r="Y1718">
        <v>1.0800000000000001E-2</v>
      </c>
      <c r="AA1718">
        <v>1946.91</v>
      </c>
      <c r="AB1718">
        <v>0</v>
      </c>
      <c r="AC1718">
        <v>0</v>
      </c>
      <c r="AD1718">
        <v>0</v>
      </c>
      <c r="AE1718">
        <v>1946.91</v>
      </c>
      <c r="AF1718">
        <v>0</v>
      </c>
      <c r="AG1718">
        <v>0</v>
      </c>
      <c r="AH1718">
        <v>0</v>
      </c>
      <c r="AI1718">
        <v>1</v>
      </c>
      <c r="AJ1718">
        <v>1</v>
      </c>
      <c r="AK1718">
        <v>1</v>
      </c>
      <c r="AL1718">
        <v>1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 t="s">
        <v>3</v>
      </c>
      <c r="AT1718">
        <v>1.0800000000000001E-2</v>
      </c>
      <c r="AU1718" t="s">
        <v>3</v>
      </c>
      <c r="AV1718">
        <v>0</v>
      </c>
      <c r="AW1718">
        <v>1</v>
      </c>
      <c r="AX1718">
        <v>-1</v>
      </c>
      <c r="AY1718">
        <v>0</v>
      </c>
      <c r="AZ1718">
        <v>0</v>
      </c>
      <c r="BA1718" t="s">
        <v>3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CX1718">
        <f>Y1718*Source!I805</f>
        <v>2.6676000000000002E-2</v>
      </c>
      <c r="CY1718">
        <f>AA1718</f>
        <v>1946.91</v>
      </c>
      <c r="CZ1718">
        <f>AE1718</f>
        <v>1946.91</v>
      </c>
      <c r="DA1718">
        <f>AI1718</f>
        <v>1</v>
      </c>
      <c r="DB1718">
        <f>ROUND(ROUND(AT1718*CZ1718,2),6)</f>
        <v>21.03</v>
      </c>
      <c r="DC1718">
        <f>ROUND(ROUND(AT1718*AG1718,2),6)</f>
        <v>0</v>
      </c>
    </row>
    <row r="1719" spans="1:107" x14ac:dyDescent="0.2">
      <c r="A1719">
        <f>ROW(Source!A805)</f>
        <v>805</v>
      </c>
      <c r="B1719">
        <v>47641669</v>
      </c>
      <c r="C1719">
        <v>47641535</v>
      </c>
      <c r="D1719">
        <v>36801792</v>
      </c>
      <c r="E1719">
        <v>1</v>
      </c>
      <c r="F1719">
        <v>1</v>
      </c>
      <c r="G1719">
        <v>1</v>
      </c>
      <c r="H1719">
        <v>3</v>
      </c>
      <c r="I1719" t="s">
        <v>981</v>
      </c>
      <c r="J1719" t="s">
        <v>982</v>
      </c>
      <c r="K1719" t="s">
        <v>983</v>
      </c>
      <c r="L1719">
        <v>1339</v>
      </c>
      <c r="N1719">
        <v>1007</v>
      </c>
      <c r="O1719" t="s">
        <v>50</v>
      </c>
      <c r="P1719" t="s">
        <v>50</v>
      </c>
      <c r="Q1719">
        <v>1</v>
      </c>
      <c r="W1719">
        <v>0</v>
      </c>
      <c r="X1719">
        <v>-1660354250</v>
      </c>
      <c r="Y1719">
        <v>0.2</v>
      </c>
      <c r="AA1719">
        <v>2.44</v>
      </c>
      <c r="AB1719">
        <v>0</v>
      </c>
      <c r="AC1719">
        <v>0</v>
      </c>
      <c r="AD1719">
        <v>0</v>
      </c>
      <c r="AE1719">
        <v>2.44</v>
      </c>
      <c r="AF1719">
        <v>0</v>
      </c>
      <c r="AG1719">
        <v>0</v>
      </c>
      <c r="AH1719">
        <v>0</v>
      </c>
      <c r="AI1719">
        <v>1</v>
      </c>
      <c r="AJ1719">
        <v>1</v>
      </c>
      <c r="AK1719">
        <v>1</v>
      </c>
      <c r="AL1719">
        <v>1</v>
      </c>
      <c r="AN1719">
        <v>0</v>
      </c>
      <c r="AO1719">
        <v>1</v>
      </c>
      <c r="AP1719">
        <v>0</v>
      </c>
      <c r="AQ1719">
        <v>0</v>
      </c>
      <c r="AR1719">
        <v>0</v>
      </c>
      <c r="AS1719" t="s">
        <v>3</v>
      </c>
      <c r="AT1719">
        <v>0.2</v>
      </c>
      <c r="AU1719" t="s">
        <v>3</v>
      </c>
      <c r="AV1719">
        <v>0</v>
      </c>
      <c r="AW1719">
        <v>2</v>
      </c>
      <c r="AX1719">
        <v>47641560</v>
      </c>
      <c r="AY1719">
        <v>1</v>
      </c>
      <c r="AZ1719">
        <v>0</v>
      </c>
      <c r="BA1719">
        <v>1705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CX1719">
        <f>Y1719*Source!I805</f>
        <v>0.49400000000000005</v>
      </c>
      <c r="CY1719">
        <f>AA1719</f>
        <v>2.44</v>
      </c>
      <c r="CZ1719">
        <f>AE1719</f>
        <v>2.44</v>
      </c>
      <c r="DA1719">
        <f>AI1719</f>
        <v>1</v>
      </c>
      <c r="DB1719">
        <f>ROUND(ROUND(AT1719*CZ1719,2),6)</f>
        <v>0.49</v>
      </c>
      <c r="DC1719">
        <f>ROUND(ROUND(AT1719*AG1719,2),6)</f>
        <v>0</v>
      </c>
    </row>
    <row r="1720" spans="1:107" x14ac:dyDescent="0.2">
      <c r="A1720">
        <f>ROW(Source!A805)</f>
        <v>805</v>
      </c>
      <c r="B1720">
        <v>47641669</v>
      </c>
      <c r="C1720">
        <v>47641535</v>
      </c>
      <c r="D1720">
        <v>36807252</v>
      </c>
      <c r="E1720">
        <v>1</v>
      </c>
      <c r="F1720">
        <v>1</v>
      </c>
      <c r="G1720">
        <v>1</v>
      </c>
      <c r="H1720">
        <v>3</v>
      </c>
      <c r="I1720" t="s">
        <v>640</v>
      </c>
      <c r="J1720" t="s">
        <v>642</v>
      </c>
      <c r="K1720" t="s">
        <v>641</v>
      </c>
      <c r="L1720">
        <v>1348</v>
      </c>
      <c r="N1720">
        <v>1009</v>
      </c>
      <c r="O1720" t="s">
        <v>19</v>
      </c>
      <c r="P1720" t="s">
        <v>19</v>
      </c>
      <c r="Q1720">
        <v>1000</v>
      </c>
      <c r="W1720">
        <v>0</v>
      </c>
      <c r="X1720">
        <v>1955294855</v>
      </c>
      <c r="Y1720">
        <v>95.8</v>
      </c>
      <c r="AA1720">
        <v>390.88</v>
      </c>
      <c r="AB1720">
        <v>0</v>
      </c>
      <c r="AC1720">
        <v>0</v>
      </c>
      <c r="AD1720">
        <v>0</v>
      </c>
      <c r="AE1720">
        <v>390.88</v>
      </c>
      <c r="AF1720">
        <v>0</v>
      </c>
      <c r="AG1720">
        <v>0</v>
      </c>
      <c r="AH1720">
        <v>0</v>
      </c>
      <c r="AI1720">
        <v>1</v>
      </c>
      <c r="AJ1720">
        <v>1</v>
      </c>
      <c r="AK1720">
        <v>1</v>
      </c>
      <c r="AL1720">
        <v>1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 t="s">
        <v>3</v>
      </c>
      <c r="AT1720">
        <v>95.8</v>
      </c>
      <c r="AU1720" t="s">
        <v>3</v>
      </c>
      <c r="AV1720">
        <v>0</v>
      </c>
      <c r="AW1720">
        <v>1</v>
      </c>
      <c r="AX1720">
        <v>-1</v>
      </c>
      <c r="AY1720">
        <v>0</v>
      </c>
      <c r="AZ1720">
        <v>0</v>
      </c>
      <c r="BA1720" t="s">
        <v>3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CX1720">
        <f>Y1720*Source!I805</f>
        <v>236.626</v>
      </c>
      <c r="CY1720">
        <f>AA1720</f>
        <v>390.88</v>
      </c>
      <c r="CZ1720">
        <f>AE1720</f>
        <v>390.88</v>
      </c>
      <c r="DA1720">
        <f>AI1720</f>
        <v>1</v>
      </c>
      <c r="DB1720">
        <f>ROUND(ROUND(AT1720*CZ1720,2),6)</f>
        <v>37446.300000000003</v>
      </c>
      <c r="DC1720">
        <f>ROUND(ROUND(AT1720*AG1720,2),6)</f>
        <v>0</v>
      </c>
    </row>
    <row r="1721" spans="1:107" x14ac:dyDescent="0.2">
      <c r="A1721">
        <f>ROW(Source!A805)</f>
        <v>805</v>
      </c>
      <c r="B1721">
        <v>47641669</v>
      </c>
      <c r="C1721">
        <v>47641535</v>
      </c>
      <c r="D1721">
        <v>36824289</v>
      </c>
      <c r="E1721">
        <v>1</v>
      </c>
      <c r="F1721">
        <v>1</v>
      </c>
      <c r="G1721">
        <v>1</v>
      </c>
      <c r="H1721">
        <v>3</v>
      </c>
      <c r="I1721" t="s">
        <v>1091</v>
      </c>
      <c r="J1721" t="s">
        <v>1092</v>
      </c>
      <c r="K1721" t="s">
        <v>1093</v>
      </c>
      <c r="L1721">
        <v>1348</v>
      </c>
      <c r="N1721">
        <v>1009</v>
      </c>
      <c r="O1721" t="s">
        <v>19</v>
      </c>
      <c r="P1721" t="s">
        <v>19</v>
      </c>
      <c r="Q1721">
        <v>1000</v>
      </c>
      <c r="W1721">
        <v>0</v>
      </c>
      <c r="X1721">
        <v>-1756095795</v>
      </c>
      <c r="Y1721">
        <v>6.1999999999999998E-3</v>
      </c>
      <c r="AA1721">
        <v>5989</v>
      </c>
      <c r="AB1721">
        <v>0</v>
      </c>
      <c r="AC1721">
        <v>0</v>
      </c>
      <c r="AD1721">
        <v>0</v>
      </c>
      <c r="AE1721">
        <v>5989</v>
      </c>
      <c r="AF1721">
        <v>0</v>
      </c>
      <c r="AG1721">
        <v>0</v>
      </c>
      <c r="AH1721">
        <v>0</v>
      </c>
      <c r="AI1721">
        <v>1</v>
      </c>
      <c r="AJ1721">
        <v>1</v>
      </c>
      <c r="AK1721">
        <v>1</v>
      </c>
      <c r="AL1721">
        <v>1</v>
      </c>
      <c r="AN1721">
        <v>0</v>
      </c>
      <c r="AO1721">
        <v>1</v>
      </c>
      <c r="AP1721">
        <v>0</v>
      </c>
      <c r="AQ1721">
        <v>0</v>
      </c>
      <c r="AR1721">
        <v>0</v>
      </c>
      <c r="AS1721" t="s">
        <v>3</v>
      </c>
      <c r="AT1721">
        <v>6.1999999999999998E-3</v>
      </c>
      <c r="AU1721" t="s">
        <v>3</v>
      </c>
      <c r="AV1721">
        <v>0</v>
      </c>
      <c r="AW1721">
        <v>2</v>
      </c>
      <c r="AX1721">
        <v>47641562</v>
      </c>
      <c r="AY1721">
        <v>1</v>
      </c>
      <c r="AZ1721">
        <v>0</v>
      </c>
      <c r="BA1721">
        <v>1707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CX1721">
        <f>Y1721*Source!I805</f>
        <v>1.5314000000000001E-2</v>
      </c>
      <c r="CY1721">
        <f>AA1721</f>
        <v>5989</v>
      </c>
      <c r="CZ1721">
        <f>AE1721</f>
        <v>5989</v>
      </c>
      <c r="DA1721">
        <f>AI1721</f>
        <v>1</v>
      </c>
      <c r="DB1721">
        <f>ROUND(ROUND(AT1721*CZ1721,2),6)</f>
        <v>37.130000000000003</v>
      </c>
      <c r="DC1721">
        <f>ROUND(ROUND(AT1721*AG1721,2),6)</f>
        <v>0</v>
      </c>
    </row>
    <row r="1722" spans="1:107" x14ac:dyDescent="0.2">
      <c r="A1722">
        <f>ROW(Source!A805)</f>
        <v>805</v>
      </c>
      <c r="B1722">
        <v>47641669</v>
      </c>
      <c r="C1722">
        <v>47641535</v>
      </c>
      <c r="D1722">
        <v>36830315</v>
      </c>
      <c r="E1722">
        <v>1</v>
      </c>
      <c r="F1722">
        <v>1</v>
      </c>
      <c r="G1722">
        <v>1</v>
      </c>
      <c r="H1722">
        <v>3</v>
      </c>
      <c r="I1722" t="s">
        <v>1094</v>
      </c>
      <c r="J1722" t="s">
        <v>1095</v>
      </c>
      <c r="K1722" t="s">
        <v>1096</v>
      </c>
      <c r="L1722">
        <v>1339</v>
      </c>
      <c r="N1722">
        <v>1007</v>
      </c>
      <c r="O1722" t="s">
        <v>50</v>
      </c>
      <c r="P1722" t="s">
        <v>50</v>
      </c>
      <c r="Q1722">
        <v>1</v>
      </c>
      <c r="W1722">
        <v>0</v>
      </c>
      <c r="X1722">
        <v>-395792271</v>
      </c>
      <c r="Y1722">
        <v>0.15</v>
      </c>
      <c r="AA1722">
        <v>1287</v>
      </c>
      <c r="AB1722">
        <v>0</v>
      </c>
      <c r="AC1722">
        <v>0</v>
      </c>
      <c r="AD1722">
        <v>0</v>
      </c>
      <c r="AE1722">
        <v>1287</v>
      </c>
      <c r="AF1722">
        <v>0</v>
      </c>
      <c r="AG1722">
        <v>0</v>
      </c>
      <c r="AH1722">
        <v>0</v>
      </c>
      <c r="AI1722">
        <v>1</v>
      </c>
      <c r="AJ1722">
        <v>1</v>
      </c>
      <c r="AK1722">
        <v>1</v>
      </c>
      <c r="AL1722">
        <v>1</v>
      </c>
      <c r="AN1722">
        <v>0</v>
      </c>
      <c r="AO1722">
        <v>1</v>
      </c>
      <c r="AP1722">
        <v>0</v>
      </c>
      <c r="AQ1722">
        <v>0</v>
      </c>
      <c r="AR1722">
        <v>0</v>
      </c>
      <c r="AS1722" t="s">
        <v>3</v>
      </c>
      <c r="AT1722">
        <v>0.15</v>
      </c>
      <c r="AU1722" t="s">
        <v>3</v>
      </c>
      <c r="AV1722">
        <v>0</v>
      </c>
      <c r="AW1722">
        <v>2</v>
      </c>
      <c r="AX1722">
        <v>47641563</v>
      </c>
      <c r="AY1722">
        <v>1</v>
      </c>
      <c r="AZ1722">
        <v>0</v>
      </c>
      <c r="BA1722">
        <v>1708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CX1722">
        <f>Y1722*Source!I805</f>
        <v>0.3705</v>
      </c>
      <c r="CY1722">
        <f>AA1722</f>
        <v>1287</v>
      </c>
      <c r="CZ1722">
        <f>AE1722</f>
        <v>1287</v>
      </c>
      <c r="DA1722">
        <f>AI1722</f>
        <v>1</v>
      </c>
      <c r="DB1722">
        <f>ROUND(ROUND(AT1722*CZ1722,2),6)</f>
        <v>193.05</v>
      </c>
      <c r="DC1722">
        <f>ROUND(ROUND(AT1722*AG1722,2),6)</f>
        <v>0</v>
      </c>
    </row>
    <row r="1723" spans="1:107" x14ac:dyDescent="0.2">
      <c r="A1723">
        <f>ROW(Source!A810)</f>
        <v>810</v>
      </c>
      <c r="B1723">
        <v>47636896</v>
      </c>
      <c r="C1723">
        <v>47641566</v>
      </c>
      <c r="D1723">
        <v>37071037</v>
      </c>
      <c r="E1723">
        <v>1</v>
      </c>
      <c r="F1723">
        <v>1</v>
      </c>
      <c r="G1723">
        <v>1</v>
      </c>
      <c r="H1723">
        <v>1</v>
      </c>
      <c r="I1723" t="s">
        <v>956</v>
      </c>
      <c r="J1723" t="s">
        <v>3</v>
      </c>
      <c r="K1723" t="s">
        <v>957</v>
      </c>
      <c r="L1723">
        <v>1191</v>
      </c>
      <c r="N1723">
        <v>1013</v>
      </c>
      <c r="O1723" t="s">
        <v>770</v>
      </c>
      <c r="P1723" t="s">
        <v>770</v>
      </c>
      <c r="Q1723">
        <v>1</v>
      </c>
      <c r="W1723">
        <v>0</v>
      </c>
      <c r="X1723">
        <v>1069510174</v>
      </c>
      <c r="Y1723">
        <v>0.36</v>
      </c>
      <c r="AA1723">
        <v>0</v>
      </c>
      <c r="AB1723">
        <v>0</v>
      </c>
      <c r="AC1723">
        <v>0</v>
      </c>
      <c r="AD1723">
        <v>9.6199999999999992</v>
      </c>
      <c r="AE1723">
        <v>0</v>
      </c>
      <c r="AF1723">
        <v>0</v>
      </c>
      <c r="AG1723">
        <v>0</v>
      </c>
      <c r="AH1723">
        <v>9.6199999999999992</v>
      </c>
      <c r="AI1723">
        <v>1</v>
      </c>
      <c r="AJ1723">
        <v>1</v>
      </c>
      <c r="AK1723">
        <v>1</v>
      </c>
      <c r="AL1723">
        <v>1</v>
      </c>
      <c r="AN1723">
        <v>0</v>
      </c>
      <c r="AO1723">
        <v>1</v>
      </c>
      <c r="AP1723">
        <v>1</v>
      </c>
      <c r="AQ1723">
        <v>0</v>
      </c>
      <c r="AR1723">
        <v>0</v>
      </c>
      <c r="AS1723" t="s">
        <v>3</v>
      </c>
      <c r="AT1723">
        <v>0.09</v>
      </c>
      <c r="AU1723" t="s">
        <v>647</v>
      </c>
      <c r="AV1723">
        <v>1</v>
      </c>
      <c r="AW1723">
        <v>2</v>
      </c>
      <c r="AX1723">
        <v>47641571</v>
      </c>
      <c r="AY1723">
        <v>1</v>
      </c>
      <c r="AZ1723">
        <v>0</v>
      </c>
      <c r="BA1723">
        <v>1709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CX1723">
        <f>Y1723*Source!I810</f>
        <v>0.88919999999999999</v>
      </c>
      <c r="CY1723">
        <f>AD1723</f>
        <v>9.6199999999999992</v>
      </c>
      <c r="CZ1723">
        <f>AH1723</f>
        <v>9.6199999999999992</v>
      </c>
      <c r="DA1723">
        <f>AL1723</f>
        <v>1</v>
      </c>
      <c r="DB1723">
        <f t="shared" ref="DB1723:DB1730" si="348">ROUND((ROUND(AT1723*CZ1723,2)*4),6)</f>
        <v>3.48</v>
      </c>
      <c r="DC1723">
        <f t="shared" ref="DC1723:DC1730" si="349">ROUND((ROUND(AT1723*AG1723,2)*4),6)</f>
        <v>0</v>
      </c>
    </row>
    <row r="1724" spans="1:107" x14ac:dyDescent="0.2">
      <c r="A1724">
        <f>ROW(Source!A810)</f>
        <v>810</v>
      </c>
      <c r="B1724">
        <v>47636896</v>
      </c>
      <c r="C1724">
        <v>47641566</v>
      </c>
      <c r="D1724">
        <v>36882688</v>
      </c>
      <c r="E1724">
        <v>1</v>
      </c>
      <c r="F1724">
        <v>1</v>
      </c>
      <c r="G1724">
        <v>1</v>
      </c>
      <c r="H1724">
        <v>2</v>
      </c>
      <c r="I1724" t="s">
        <v>1082</v>
      </c>
      <c r="J1724" t="s">
        <v>1083</v>
      </c>
      <c r="K1724" t="s">
        <v>1084</v>
      </c>
      <c r="L1724">
        <v>1368</v>
      </c>
      <c r="N1724">
        <v>1011</v>
      </c>
      <c r="O1724" t="s">
        <v>776</v>
      </c>
      <c r="P1724" t="s">
        <v>776</v>
      </c>
      <c r="Q1724">
        <v>1</v>
      </c>
      <c r="W1724">
        <v>0</v>
      </c>
      <c r="X1724">
        <v>954928212</v>
      </c>
      <c r="Y1724">
        <v>0.68</v>
      </c>
      <c r="AA1724">
        <v>0</v>
      </c>
      <c r="AB1724">
        <v>17.2</v>
      </c>
      <c r="AC1724">
        <v>0</v>
      </c>
      <c r="AD1724">
        <v>0</v>
      </c>
      <c r="AE1724">
        <v>0</v>
      </c>
      <c r="AF1724">
        <v>17.2</v>
      </c>
      <c r="AG1724">
        <v>0</v>
      </c>
      <c r="AH1724">
        <v>0</v>
      </c>
      <c r="AI1724">
        <v>1</v>
      </c>
      <c r="AJ1724">
        <v>1</v>
      </c>
      <c r="AK1724">
        <v>1</v>
      </c>
      <c r="AL1724">
        <v>1</v>
      </c>
      <c r="AN1724">
        <v>0</v>
      </c>
      <c r="AO1724">
        <v>1</v>
      </c>
      <c r="AP1724">
        <v>1</v>
      </c>
      <c r="AQ1724">
        <v>0</v>
      </c>
      <c r="AR1724">
        <v>0</v>
      </c>
      <c r="AS1724" t="s">
        <v>3</v>
      </c>
      <c r="AT1724">
        <v>0.17</v>
      </c>
      <c r="AU1724" t="s">
        <v>647</v>
      </c>
      <c r="AV1724">
        <v>0</v>
      </c>
      <c r="AW1724">
        <v>2</v>
      </c>
      <c r="AX1724">
        <v>47641572</v>
      </c>
      <c r="AY1724">
        <v>1</v>
      </c>
      <c r="AZ1724">
        <v>0</v>
      </c>
      <c r="BA1724">
        <v>1710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CX1724">
        <f>Y1724*Source!I810</f>
        <v>1.6796000000000002</v>
      </c>
      <c r="CY1724">
        <f>AB1724</f>
        <v>17.2</v>
      </c>
      <c r="CZ1724">
        <f>AF1724</f>
        <v>17.2</v>
      </c>
      <c r="DA1724">
        <f>AJ1724</f>
        <v>1</v>
      </c>
      <c r="DB1724">
        <f t="shared" si="348"/>
        <v>11.68</v>
      </c>
      <c r="DC1724">
        <f t="shared" si="349"/>
        <v>0</v>
      </c>
    </row>
    <row r="1725" spans="1:107" x14ac:dyDescent="0.2">
      <c r="A1725">
        <f>ROW(Source!A810)</f>
        <v>810</v>
      </c>
      <c r="B1725">
        <v>47636896</v>
      </c>
      <c r="C1725">
        <v>47641566</v>
      </c>
      <c r="D1725">
        <v>36799842</v>
      </c>
      <c r="E1725">
        <v>1</v>
      </c>
      <c r="F1725">
        <v>1</v>
      </c>
      <c r="G1725">
        <v>1</v>
      </c>
      <c r="H1725">
        <v>3</v>
      </c>
      <c r="I1725" t="s">
        <v>627</v>
      </c>
      <c r="J1725" t="s">
        <v>629</v>
      </c>
      <c r="K1725" t="s">
        <v>628</v>
      </c>
      <c r="L1725">
        <v>1348</v>
      </c>
      <c r="N1725">
        <v>1009</v>
      </c>
      <c r="O1725" t="s">
        <v>19</v>
      </c>
      <c r="P1725" t="s">
        <v>19</v>
      </c>
      <c r="Q1725">
        <v>1000</v>
      </c>
      <c r="W1725">
        <v>0</v>
      </c>
      <c r="X1725">
        <v>1401058849</v>
      </c>
      <c r="Y1725">
        <v>2.24E-2</v>
      </c>
      <c r="AA1725">
        <v>1946.91</v>
      </c>
      <c r="AB1725">
        <v>0</v>
      </c>
      <c r="AC1725">
        <v>0</v>
      </c>
      <c r="AD1725">
        <v>0</v>
      </c>
      <c r="AE1725">
        <v>1946.91</v>
      </c>
      <c r="AF1725">
        <v>0</v>
      </c>
      <c r="AG1725">
        <v>0</v>
      </c>
      <c r="AH1725">
        <v>0</v>
      </c>
      <c r="AI1725">
        <v>1</v>
      </c>
      <c r="AJ1725">
        <v>1</v>
      </c>
      <c r="AK1725">
        <v>1</v>
      </c>
      <c r="AL1725">
        <v>1</v>
      </c>
      <c r="AN1725">
        <v>0</v>
      </c>
      <c r="AO1725">
        <v>0</v>
      </c>
      <c r="AP1725">
        <v>1</v>
      </c>
      <c r="AQ1725">
        <v>0</v>
      </c>
      <c r="AR1725">
        <v>0</v>
      </c>
      <c r="AS1725" t="s">
        <v>3</v>
      </c>
      <c r="AT1725">
        <v>5.5999999999999999E-3</v>
      </c>
      <c r="AU1725" t="s">
        <v>647</v>
      </c>
      <c r="AV1725">
        <v>0</v>
      </c>
      <c r="AW1725">
        <v>1</v>
      </c>
      <c r="AX1725">
        <v>-1</v>
      </c>
      <c r="AY1725">
        <v>0</v>
      </c>
      <c r="AZ1725">
        <v>0</v>
      </c>
      <c r="BA1725" t="s">
        <v>3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CX1725">
        <f>Y1725*Source!I810</f>
        <v>5.5328000000000002E-2</v>
      </c>
      <c r="CY1725">
        <f>AA1725</f>
        <v>1946.91</v>
      </c>
      <c r="CZ1725">
        <f>AE1725</f>
        <v>1946.91</v>
      </c>
      <c r="DA1725">
        <f>AI1725</f>
        <v>1</v>
      </c>
      <c r="DB1725">
        <f t="shared" si="348"/>
        <v>43.6</v>
      </c>
      <c r="DC1725">
        <f t="shared" si="349"/>
        <v>0</v>
      </c>
    </row>
    <row r="1726" spans="1:107" x14ac:dyDescent="0.2">
      <c r="A1726">
        <f>ROW(Source!A810)</f>
        <v>810</v>
      </c>
      <c r="B1726">
        <v>47636896</v>
      </c>
      <c r="C1726">
        <v>47641566</v>
      </c>
      <c r="D1726">
        <v>36807252</v>
      </c>
      <c r="E1726">
        <v>1</v>
      </c>
      <c r="F1726">
        <v>1</v>
      </c>
      <c r="G1726">
        <v>1</v>
      </c>
      <c r="H1726">
        <v>3</v>
      </c>
      <c r="I1726" t="s">
        <v>640</v>
      </c>
      <c r="J1726" t="s">
        <v>642</v>
      </c>
      <c r="K1726" t="s">
        <v>641</v>
      </c>
      <c r="L1726">
        <v>1348</v>
      </c>
      <c r="N1726">
        <v>1009</v>
      </c>
      <c r="O1726" t="s">
        <v>19</v>
      </c>
      <c r="P1726" t="s">
        <v>19</v>
      </c>
      <c r="Q1726">
        <v>1000</v>
      </c>
      <c r="W1726">
        <v>0</v>
      </c>
      <c r="X1726">
        <v>1955294855</v>
      </c>
      <c r="Y1726">
        <v>48</v>
      </c>
      <c r="AA1726">
        <v>390.88</v>
      </c>
      <c r="AB1726">
        <v>0</v>
      </c>
      <c r="AC1726">
        <v>0</v>
      </c>
      <c r="AD1726">
        <v>0</v>
      </c>
      <c r="AE1726">
        <v>390.88</v>
      </c>
      <c r="AF1726">
        <v>0</v>
      </c>
      <c r="AG1726">
        <v>0</v>
      </c>
      <c r="AH1726">
        <v>0</v>
      </c>
      <c r="AI1726">
        <v>1</v>
      </c>
      <c r="AJ1726">
        <v>1</v>
      </c>
      <c r="AK1726">
        <v>1</v>
      </c>
      <c r="AL1726">
        <v>1</v>
      </c>
      <c r="AN1726">
        <v>0</v>
      </c>
      <c r="AO1726">
        <v>0</v>
      </c>
      <c r="AP1726">
        <v>1</v>
      </c>
      <c r="AQ1726">
        <v>0</v>
      </c>
      <c r="AR1726">
        <v>0</v>
      </c>
      <c r="AS1726" t="s">
        <v>3</v>
      </c>
      <c r="AT1726">
        <v>12</v>
      </c>
      <c r="AU1726" t="s">
        <v>647</v>
      </c>
      <c r="AV1726">
        <v>0</v>
      </c>
      <c r="AW1726">
        <v>1</v>
      </c>
      <c r="AX1726">
        <v>-1</v>
      </c>
      <c r="AY1726">
        <v>0</v>
      </c>
      <c r="AZ1726">
        <v>0</v>
      </c>
      <c r="BA1726" t="s">
        <v>3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CX1726">
        <f>Y1726*Source!I810</f>
        <v>118.56</v>
      </c>
      <c r="CY1726">
        <f>AA1726</f>
        <v>390.88</v>
      </c>
      <c r="CZ1726">
        <f>AE1726</f>
        <v>390.88</v>
      </c>
      <c r="DA1726">
        <f>AI1726</f>
        <v>1</v>
      </c>
      <c r="DB1726">
        <f t="shared" si="348"/>
        <v>18762.240000000002</v>
      </c>
      <c r="DC1726">
        <f t="shared" si="349"/>
        <v>0</v>
      </c>
    </row>
    <row r="1727" spans="1:107" x14ac:dyDescent="0.2">
      <c r="A1727">
        <f>ROW(Source!A811)</f>
        <v>811</v>
      </c>
      <c r="B1727">
        <v>47641669</v>
      </c>
      <c r="C1727">
        <v>47641566</v>
      </c>
      <c r="D1727">
        <v>37071037</v>
      </c>
      <c r="E1727">
        <v>1</v>
      </c>
      <c r="F1727">
        <v>1</v>
      </c>
      <c r="G1727">
        <v>1</v>
      </c>
      <c r="H1727">
        <v>1</v>
      </c>
      <c r="I1727" t="s">
        <v>956</v>
      </c>
      <c r="J1727" t="s">
        <v>3</v>
      </c>
      <c r="K1727" t="s">
        <v>957</v>
      </c>
      <c r="L1727">
        <v>1191</v>
      </c>
      <c r="N1727">
        <v>1013</v>
      </c>
      <c r="O1727" t="s">
        <v>770</v>
      </c>
      <c r="P1727" t="s">
        <v>770</v>
      </c>
      <c r="Q1727">
        <v>1</v>
      </c>
      <c r="W1727">
        <v>0</v>
      </c>
      <c r="X1727">
        <v>1069510174</v>
      </c>
      <c r="Y1727">
        <v>0.36</v>
      </c>
      <c r="AA1727">
        <v>0</v>
      </c>
      <c r="AB1727">
        <v>0</v>
      </c>
      <c r="AC1727">
        <v>0</v>
      </c>
      <c r="AD1727">
        <v>9.6199999999999992</v>
      </c>
      <c r="AE1727">
        <v>0</v>
      </c>
      <c r="AF1727">
        <v>0</v>
      </c>
      <c r="AG1727">
        <v>0</v>
      </c>
      <c r="AH1727">
        <v>9.6199999999999992</v>
      </c>
      <c r="AI1727">
        <v>1</v>
      </c>
      <c r="AJ1727">
        <v>1</v>
      </c>
      <c r="AK1727">
        <v>1</v>
      </c>
      <c r="AL1727">
        <v>1</v>
      </c>
      <c r="AN1727">
        <v>0</v>
      </c>
      <c r="AO1727">
        <v>1</v>
      </c>
      <c r="AP1727">
        <v>1</v>
      </c>
      <c r="AQ1727">
        <v>0</v>
      </c>
      <c r="AR1727">
        <v>0</v>
      </c>
      <c r="AS1727" t="s">
        <v>3</v>
      </c>
      <c r="AT1727">
        <v>0.09</v>
      </c>
      <c r="AU1727" t="s">
        <v>647</v>
      </c>
      <c r="AV1727">
        <v>1</v>
      </c>
      <c r="AW1727">
        <v>2</v>
      </c>
      <c r="AX1727">
        <v>47641571</v>
      </c>
      <c r="AY1727">
        <v>1</v>
      </c>
      <c r="AZ1727">
        <v>0</v>
      </c>
      <c r="BA1727">
        <v>1713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CX1727">
        <f>Y1727*Source!I811</f>
        <v>0.88919999999999999</v>
      </c>
      <c r="CY1727">
        <f>AD1727</f>
        <v>9.6199999999999992</v>
      </c>
      <c r="CZ1727">
        <f>AH1727</f>
        <v>9.6199999999999992</v>
      </c>
      <c r="DA1727">
        <f>AL1727</f>
        <v>1</v>
      </c>
      <c r="DB1727">
        <f t="shared" si="348"/>
        <v>3.48</v>
      </c>
      <c r="DC1727">
        <f t="shared" si="349"/>
        <v>0</v>
      </c>
    </row>
    <row r="1728" spans="1:107" x14ac:dyDescent="0.2">
      <c r="A1728">
        <f>ROW(Source!A811)</f>
        <v>811</v>
      </c>
      <c r="B1728">
        <v>47641669</v>
      </c>
      <c r="C1728">
        <v>47641566</v>
      </c>
      <c r="D1728">
        <v>36882688</v>
      </c>
      <c r="E1728">
        <v>1</v>
      </c>
      <c r="F1728">
        <v>1</v>
      </c>
      <c r="G1728">
        <v>1</v>
      </c>
      <c r="H1728">
        <v>2</v>
      </c>
      <c r="I1728" t="s">
        <v>1082</v>
      </c>
      <c r="J1728" t="s">
        <v>1083</v>
      </c>
      <c r="K1728" t="s">
        <v>1084</v>
      </c>
      <c r="L1728">
        <v>1368</v>
      </c>
      <c r="N1728">
        <v>1011</v>
      </c>
      <c r="O1728" t="s">
        <v>776</v>
      </c>
      <c r="P1728" t="s">
        <v>776</v>
      </c>
      <c r="Q1728">
        <v>1</v>
      </c>
      <c r="W1728">
        <v>0</v>
      </c>
      <c r="X1728">
        <v>954928212</v>
      </c>
      <c r="Y1728">
        <v>0.68</v>
      </c>
      <c r="AA1728">
        <v>0</v>
      </c>
      <c r="AB1728">
        <v>17.2</v>
      </c>
      <c r="AC1728">
        <v>0</v>
      </c>
      <c r="AD1728">
        <v>0</v>
      </c>
      <c r="AE1728">
        <v>0</v>
      </c>
      <c r="AF1728">
        <v>17.2</v>
      </c>
      <c r="AG1728">
        <v>0</v>
      </c>
      <c r="AH1728">
        <v>0</v>
      </c>
      <c r="AI1728">
        <v>1</v>
      </c>
      <c r="AJ1728">
        <v>1</v>
      </c>
      <c r="AK1728">
        <v>1</v>
      </c>
      <c r="AL1728">
        <v>1</v>
      </c>
      <c r="AN1728">
        <v>0</v>
      </c>
      <c r="AO1728">
        <v>1</v>
      </c>
      <c r="AP1728">
        <v>1</v>
      </c>
      <c r="AQ1728">
        <v>0</v>
      </c>
      <c r="AR1728">
        <v>0</v>
      </c>
      <c r="AS1728" t="s">
        <v>3</v>
      </c>
      <c r="AT1728">
        <v>0.17</v>
      </c>
      <c r="AU1728" t="s">
        <v>647</v>
      </c>
      <c r="AV1728">
        <v>0</v>
      </c>
      <c r="AW1728">
        <v>2</v>
      </c>
      <c r="AX1728">
        <v>47641572</v>
      </c>
      <c r="AY1728">
        <v>1</v>
      </c>
      <c r="AZ1728">
        <v>0</v>
      </c>
      <c r="BA1728">
        <v>1714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CX1728">
        <f>Y1728*Source!I811</f>
        <v>1.6796000000000002</v>
      </c>
      <c r="CY1728">
        <f>AB1728</f>
        <v>17.2</v>
      </c>
      <c r="CZ1728">
        <f>AF1728</f>
        <v>17.2</v>
      </c>
      <c r="DA1728">
        <f>AJ1728</f>
        <v>1</v>
      </c>
      <c r="DB1728">
        <f t="shared" si="348"/>
        <v>11.68</v>
      </c>
      <c r="DC1728">
        <f t="shared" si="349"/>
        <v>0</v>
      </c>
    </row>
    <row r="1729" spans="1:107" x14ac:dyDescent="0.2">
      <c r="A1729">
        <f>ROW(Source!A811)</f>
        <v>811</v>
      </c>
      <c r="B1729">
        <v>47641669</v>
      </c>
      <c r="C1729">
        <v>47641566</v>
      </c>
      <c r="D1729">
        <v>36799842</v>
      </c>
      <c r="E1729">
        <v>1</v>
      </c>
      <c r="F1729">
        <v>1</v>
      </c>
      <c r="G1729">
        <v>1</v>
      </c>
      <c r="H1729">
        <v>3</v>
      </c>
      <c r="I1729" t="s">
        <v>627</v>
      </c>
      <c r="J1729" t="s">
        <v>629</v>
      </c>
      <c r="K1729" t="s">
        <v>628</v>
      </c>
      <c r="L1729">
        <v>1348</v>
      </c>
      <c r="N1729">
        <v>1009</v>
      </c>
      <c r="O1729" t="s">
        <v>19</v>
      </c>
      <c r="P1729" t="s">
        <v>19</v>
      </c>
      <c r="Q1729">
        <v>1000</v>
      </c>
      <c r="W1729">
        <v>0</v>
      </c>
      <c r="X1729">
        <v>1401058849</v>
      </c>
      <c r="Y1729">
        <v>2.24E-2</v>
      </c>
      <c r="AA1729">
        <v>1946.91</v>
      </c>
      <c r="AB1729">
        <v>0</v>
      </c>
      <c r="AC1729">
        <v>0</v>
      </c>
      <c r="AD1729">
        <v>0</v>
      </c>
      <c r="AE1729">
        <v>1946.91</v>
      </c>
      <c r="AF1729">
        <v>0</v>
      </c>
      <c r="AG1729">
        <v>0</v>
      </c>
      <c r="AH1729">
        <v>0</v>
      </c>
      <c r="AI1729">
        <v>1</v>
      </c>
      <c r="AJ1729">
        <v>1</v>
      </c>
      <c r="AK1729">
        <v>1</v>
      </c>
      <c r="AL1729">
        <v>1</v>
      </c>
      <c r="AN1729">
        <v>0</v>
      </c>
      <c r="AO1729">
        <v>0</v>
      </c>
      <c r="AP1729">
        <v>1</v>
      </c>
      <c r="AQ1729">
        <v>0</v>
      </c>
      <c r="AR1729">
        <v>0</v>
      </c>
      <c r="AS1729" t="s">
        <v>3</v>
      </c>
      <c r="AT1729">
        <v>5.5999999999999999E-3</v>
      </c>
      <c r="AU1729" t="s">
        <v>647</v>
      </c>
      <c r="AV1729">
        <v>0</v>
      </c>
      <c r="AW1729">
        <v>1</v>
      </c>
      <c r="AX1729">
        <v>-1</v>
      </c>
      <c r="AY1729">
        <v>0</v>
      </c>
      <c r="AZ1729">
        <v>0</v>
      </c>
      <c r="BA1729" t="s">
        <v>3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CX1729">
        <f>Y1729*Source!I811</f>
        <v>5.5328000000000002E-2</v>
      </c>
      <c r="CY1729">
        <f>AA1729</f>
        <v>1946.91</v>
      </c>
      <c r="CZ1729">
        <f>AE1729</f>
        <v>1946.91</v>
      </c>
      <c r="DA1729">
        <f>AI1729</f>
        <v>1</v>
      </c>
      <c r="DB1729">
        <f t="shared" si="348"/>
        <v>43.6</v>
      </c>
      <c r="DC1729">
        <f t="shared" si="349"/>
        <v>0</v>
      </c>
    </row>
    <row r="1730" spans="1:107" x14ac:dyDescent="0.2">
      <c r="A1730">
        <f>ROW(Source!A811)</f>
        <v>811</v>
      </c>
      <c r="B1730">
        <v>47641669</v>
      </c>
      <c r="C1730">
        <v>47641566</v>
      </c>
      <c r="D1730">
        <v>36807252</v>
      </c>
      <c r="E1730">
        <v>1</v>
      </c>
      <c r="F1730">
        <v>1</v>
      </c>
      <c r="G1730">
        <v>1</v>
      </c>
      <c r="H1730">
        <v>3</v>
      </c>
      <c r="I1730" t="s">
        <v>640</v>
      </c>
      <c r="J1730" t="s">
        <v>642</v>
      </c>
      <c r="K1730" t="s">
        <v>641</v>
      </c>
      <c r="L1730">
        <v>1348</v>
      </c>
      <c r="N1730">
        <v>1009</v>
      </c>
      <c r="O1730" t="s">
        <v>19</v>
      </c>
      <c r="P1730" t="s">
        <v>19</v>
      </c>
      <c r="Q1730">
        <v>1000</v>
      </c>
      <c r="W1730">
        <v>0</v>
      </c>
      <c r="X1730">
        <v>1955294855</v>
      </c>
      <c r="Y1730">
        <v>48</v>
      </c>
      <c r="AA1730">
        <v>390.88</v>
      </c>
      <c r="AB1730">
        <v>0</v>
      </c>
      <c r="AC1730">
        <v>0</v>
      </c>
      <c r="AD1730">
        <v>0</v>
      </c>
      <c r="AE1730">
        <v>390.88</v>
      </c>
      <c r="AF1730">
        <v>0</v>
      </c>
      <c r="AG1730">
        <v>0</v>
      </c>
      <c r="AH1730">
        <v>0</v>
      </c>
      <c r="AI1730">
        <v>1</v>
      </c>
      <c r="AJ1730">
        <v>1</v>
      </c>
      <c r="AK1730">
        <v>1</v>
      </c>
      <c r="AL1730">
        <v>1</v>
      </c>
      <c r="AN1730">
        <v>0</v>
      </c>
      <c r="AO1730">
        <v>0</v>
      </c>
      <c r="AP1730">
        <v>1</v>
      </c>
      <c r="AQ1730">
        <v>0</v>
      </c>
      <c r="AR1730">
        <v>0</v>
      </c>
      <c r="AS1730" t="s">
        <v>3</v>
      </c>
      <c r="AT1730">
        <v>12</v>
      </c>
      <c r="AU1730" t="s">
        <v>647</v>
      </c>
      <c r="AV1730">
        <v>0</v>
      </c>
      <c r="AW1730">
        <v>1</v>
      </c>
      <c r="AX1730">
        <v>-1</v>
      </c>
      <c r="AY1730">
        <v>0</v>
      </c>
      <c r="AZ1730">
        <v>0</v>
      </c>
      <c r="BA1730" t="s">
        <v>3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CX1730">
        <f>Y1730*Source!I811</f>
        <v>118.56</v>
      </c>
      <c r="CY1730">
        <f>AA1730</f>
        <v>390.88</v>
      </c>
      <c r="CZ1730">
        <f>AE1730</f>
        <v>390.88</v>
      </c>
      <c r="DA1730">
        <f>AI1730</f>
        <v>1</v>
      </c>
      <c r="DB1730">
        <f t="shared" si="348"/>
        <v>18762.240000000002</v>
      </c>
      <c r="DC1730">
        <f t="shared" si="349"/>
        <v>0</v>
      </c>
    </row>
    <row r="1731" spans="1:107" x14ac:dyDescent="0.2">
      <c r="A1731">
        <f>ROW(Source!A816)</f>
        <v>816</v>
      </c>
      <c r="B1731">
        <v>47636896</v>
      </c>
      <c r="C1731">
        <v>47641515</v>
      </c>
      <c r="D1731">
        <v>37068148</v>
      </c>
      <c r="E1731">
        <v>1</v>
      </c>
      <c r="F1731">
        <v>1</v>
      </c>
      <c r="G1731">
        <v>1</v>
      </c>
      <c r="H1731">
        <v>1</v>
      </c>
      <c r="I1731" t="s">
        <v>1097</v>
      </c>
      <c r="J1731" t="s">
        <v>3</v>
      </c>
      <c r="K1731" t="s">
        <v>1098</v>
      </c>
      <c r="L1731">
        <v>1191</v>
      </c>
      <c r="N1731">
        <v>1013</v>
      </c>
      <c r="O1731" t="s">
        <v>770</v>
      </c>
      <c r="P1731" t="s">
        <v>770</v>
      </c>
      <c r="Q1731">
        <v>1</v>
      </c>
      <c r="W1731">
        <v>0</v>
      </c>
      <c r="X1731">
        <v>371339561</v>
      </c>
      <c r="Y1731">
        <v>31.991274999999998</v>
      </c>
      <c r="AA1731">
        <v>0</v>
      </c>
      <c r="AB1731">
        <v>0</v>
      </c>
      <c r="AC1731">
        <v>0</v>
      </c>
      <c r="AD1731">
        <v>8.09</v>
      </c>
      <c r="AE1731">
        <v>0</v>
      </c>
      <c r="AF1731">
        <v>0</v>
      </c>
      <c r="AG1731">
        <v>0</v>
      </c>
      <c r="AH1731">
        <v>8.09</v>
      </c>
      <c r="AI1731">
        <v>1</v>
      </c>
      <c r="AJ1731">
        <v>1</v>
      </c>
      <c r="AK1731">
        <v>1</v>
      </c>
      <c r="AL1731">
        <v>1</v>
      </c>
      <c r="AN1731">
        <v>0</v>
      </c>
      <c r="AO1731">
        <v>1</v>
      </c>
      <c r="AP1731">
        <v>1</v>
      </c>
      <c r="AQ1731">
        <v>0</v>
      </c>
      <c r="AR1731">
        <v>0</v>
      </c>
      <c r="AS1731" t="s">
        <v>3</v>
      </c>
      <c r="AT1731">
        <v>24.19</v>
      </c>
      <c r="AU1731" t="s">
        <v>196</v>
      </c>
      <c r="AV1731">
        <v>1</v>
      </c>
      <c r="AW1731">
        <v>2</v>
      </c>
      <c r="AX1731">
        <v>47641525</v>
      </c>
      <c r="AY1731">
        <v>1</v>
      </c>
      <c r="AZ1731">
        <v>0</v>
      </c>
      <c r="BA1731">
        <v>1717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CX1731">
        <f>Y1731*Source!I816</f>
        <v>240.57438799999997</v>
      </c>
      <c r="CY1731">
        <f>AD1731</f>
        <v>8.09</v>
      </c>
      <c r="CZ1731">
        <f>AH1731</f>
        <v>8.09</v>
      </c>
      <c r="DA1731">
        <f>AL1731</f>
        <v>1</v>
      </c>
      <c r="DB1731">
        <f>ROUND(((ROUND(AT1731*CZ1731,2)*1.15)*1.15),6)</f>
        <v>258.81324999999998</v>
      </c>
      <c r="DC1731">
        <f>ROUND(((ROUND(AT1731*AG1731,2)*1.15)*1.15),6)</f>
        <v>0</v>
      </c>
    </row>
    <row r="1732" spans="1:107" x14ac:dyDescent="0.2">
      <c r="A1732">
        <f>ROW(Source!A816)</f>
        <v>816</v>
      </c>
      <c r="B1732">
        <v>47636896</v>
      </c>
      <c r="C1732">
        <v>47641515</v>
      </c>
      <c r="D1732">
        <v>37064876</v>
      </c>
      <c r="E1732">
        <v>1</v>
      </c>
      <c r="F1732">
        <v>1</v>
      </c>
      <c r="G1732">
        <v>1</v>
      </c>
      <c r="H1732">
        <v>1</v>
      </c>
      <c r="I1732" t="s">
        <v>771</v>
      </c>
      <c r="J1732" t="s">
        <v>3</v>
      </c>
      <c r="K1732" t="s">
        <v>772</v>
      </c>
      <c r="L1732">
        <v>1191</v>
      </c>
      <c r="N1732">
        <v>1013</v>
      </c>
      <c r="O1732" t="s">
        <v>770</v>
      </c>
      <c r="P1732" t="s">
        <v>770</v>
      </c>
      <c r="Q1732">
        <v>1</v>
      </c>
      <c r="W1732">
        <v>0</v>
      </c>
      <c r="X1732">
        <v>-1417349443</v>
      </c>
      <c r="Y1732">
        <v>20.6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1</v>
      </c>
      <c r="AJ1732">
        <v>1</v>
      </c>
      <c r="AK1732">
        <v>1</v>
      </c>
      <c r="AL1732">
        <v>1</v>
      </c>
      <c r="AN1732">
        <v>0</v>
      </c>
      <c r="AO1732">
        <v>1</v>
      </c>
      <c r="AP1732">
        <v>0</v>
      </c>
      <c r="AQ1732">
        <v>0</v>
      </c>
      <c r="AR1732">
        <v>0</v>
      </c>
      <c r="AS1732" t="s">
        <v>3</v>
      </c>
      <c r="AT1732">
        <v>20.6</v>
      </c>
      <c r="AU1732" t="s">
        <v>3</v>
      </c>
      <c r="AV1732">
        <v>2</v>
      </c>
      <c r="AW1732">
        <v>2</v>
      </c>
      <c r="AX1732">
        <v>47641526</v>
      </c>
      <c r="AY1732">
        <v>1</v>
      </c>
      <c r="AZ1732">
        <v>2048</v>
      </c>
      <c r="BA1732">
        <v>1718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CX1732">
        <f>Y1732*Source!I816</f>
        <v>154.91200000000001</v>
      </c>
      <c r="CY1732">
        <f>AD1732</f>
        <v>0</v>
      </c>
      <c r="CZ1732">
        <f>AH1732</f>
        <v>0</v>
      </c>
      <c r="DA1732">
        <f>AL1732</f>
        <v>1</v>
      </c>
      <c r="DB1732">
        <f>ROUND(ROUND(AT1732*CZ1732,2),6)</f>
        <v>0</v>
      </c>
      <c r="DC1732">
        <f>ROUND(ROUND(AT1732*AG1732,2),6)</f>
        <v>0</v>
      </c>
    </row>
    <row r="1733" spans="1:107" x14ac:dyDescent="0.2">
      <c r="A1733">
        <f>ROW(Source!A816)</f>
        <v>816</v>
      </c>
      <c r="B1733">
        <v>47636896</v>
      </c>
      <c r="C1733">
        <v>47641515</v>
      </c>
      <c r="D1733">
        <v>36881356</v>
      </c>
      <c r="E1733">
        <v>1</v>
      </c>
      <c r="F1733">
        <v>1</v>
      </c>
      <c r="G1733">
        <v>1</v>
      </c>
      <c r="H1733">
        <v>2</v>
      </c>
      <c r="I1733" t="s">
        <v>1099</v>
      </c>
      <c r="J1733" t="s">
        <v>1100</v>
      </c>
      <c r="K1733" t="s">
        <v>1101</v>
      </c>
      <c r="L1733">
        <v>1368</v>
      </c>
      <c r="N1733">
        <v>1011</v>
      </c>
      <c r="O1733" t="s">
        <v>776</v>
      </c>
      <c r="P1733" t="s">
        <v>776</v>
      </c>
      <c r="Q1733">
        <v>1</v>
      </c>
      <c r="W1733">
        <v>0</v>
      </c>
      <c r="X1733">
        <v>-1071764843</v>
      </c>
      <c r="Y1733">
        <v>3.7231249999999996</v>
      </c>
      <c r="AA1733">
        <v>0</v>
      </c>
      <c r="AB1733">
        <v>79.069999999999993</v>
      </c>
      <c r="AC1733">
        <v>13.5</v>
      </c>
      <c r="AD1733">
        <v>0</v>
      </c>
      <c r="AE1733">
        <v>0</v>
      </c>
      <c r="AF1733">
        <v>79.069999999999993</v>
      </c>
      <c r="AG1733">
        <v>13.5</v>
      </c>
      <c r="AH1733">
        <v>0</v>
      </c>
      <c r="AI1733">
        <v>1</v>
      </c>
      <c r="AJ1733">
        <v>1</v>
      </c>
      <c r="AK1733">
        <v>1</v>
      </c>
      <c r="AL1733">
        <v>1</v>
      </c>
      <c r="AN1733">
        <v>0</v>
      </c>
      <c r="AO1733">
        <v>1</v>
      </c>
      <c r="AP1733">
        <v>1</v>
      </c>
      <c r="AQ1733">
        <v>0</v>
      </c>
      <c r="AR1733">
        <v>0</v>
      </c>
      <c r="AS1733" t="s">
        <v>3</v>
      </c>
      <c r="AT1733">
        <v>2.59</v>
      </c>
      <c r="AU1733" t="s">
        <v>348</v>
      </c>
      <c r="AV1733">
        <v>0</v>
      </c>
      <c r="AW1733">
        <v>2</v>
      </c>
      <c r="AX1733">
        <v>47641527</v>
      </c>
      <c r="AY1733">
        <v>1</v>
      </c>
      <c r="AZ1733">
        <v>0</v>
      </c>
      <c r="BA1733">
        <v>1719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CX1733">
        <f>Y1733*Source!I816</f>
        <v>27.997899999999994</v>
      </c>
      <c r="CY1733">
        <f>AB1733</f>
        <v>79.069999999999993</v>
      </c>
      <c r="CZ1733">
        <f>AF1733</f>
        <v>79.069999999999993</v>
      </c>
      <c r="DA1733">
        <f>AJ1733</f>
        <v>1</v>
      </c>
      <c r="DB1733">
        <f>ROUND(((ROUND(AT1733*CZ1733,2)*1.15)*1.25),6)</f>
        <v>294.385625</v>
      </c>
      <c r="DC1733">
        <f>ROUND(((ROUND(AT1733*AG1733,2)*1.15)*1.25),6)</f>
        <v>50.269374999999997</v>
      </c>
    </row>
    <row r="1734" spans="1:107" x14ac:dyDescent="0.2">
      <c r="A1734">
        <f>ROW(Source!A816)</f>
        <v>816</v>
      </c>
      <c r="B1734">
        <v>47636896</v>
      </c>
      <c r="C1734">
        <v>47641515</v>
      </c>
      <c r="D1734">
        <v>36881380</v>
      </c>
      <c r="E1734">
        <v>1</v>
      </c>
      <c r="F1734">
        <v>1</v>
      </c>
      <c r="G1734">
        <v>1</v>
      </c>
      <c r="H1734">
        <v>2</v>
      </c>
      <c r="I1734" t="s">
        <v>857</v>
      </c>
      <c r="J1734" t="s">
        <v>858</v>
      </c>
      <c r="K1734" t="s">
        <v>859</v>
      </c>
      <c r="L1734">
        <v>1368</v>
      </c>
      <c r="N1734">
        <v>1011</v>
      </c>
      <c r="O1734" t="s">
        <v>776</v>
      </c>
      <c r="P1734" t="s">
        <v>776</v>
      </c>
      <c r="Q1734">
        <v>1</v>
      </c>
      <c r="W1734">
        <v>0</v>
      </c>
      <c r="X1734">
        <v>645023554</v>
      </c>
      <c r="Y1734">
        <v>3.3062499999999995</v>
      </c>
      <c r="AA1734">
        <v>0</v>
      </c>
      <c r="AB1734">
        <v>123</v>
      </c>
      <c r="AC1734">
        <v>13.5</v>
      </c>
      <c r="AD1734">
        <v>0</v>
      </c>
      <c r="AE1734">
        <v>0</v>
      </c>
      <c r="AF1734">
        <v>123</v>
      </c>
      <c r="AG1734">
        <v>13.5</v>
      </c>
      <c r="AH1734">
        <v>0</v>
      </c>
      <c r="AI1734">
        <v>1</v>
      </c>
      <c r="AJ1734">
        <v>1</v>
      </c>
      <c r="AK1734">
        <v>1</v>
      </c>
      <c r="AL1734">
        <v>1</v>
      </c>
      <c r="AN1734">
        <v>0</v>
      </c>
      <c r="AO1734">
        <v>1</v>
      </c>
      <c r="AP1734">
        <v>1</v>
      </c>
      <c r="AQ1734">
        <v>0</v>
      </c>
      <c r="AR1734">
        <v>0</v>
      </c>
      <c r="AS1734" t="s">
        <v>3</v>
      </c>
      <c r="AT1734">
        <v>2.2999999999999998</v>
      </c>
      <c r="AU1734" t="s">
        <v>348</v>
      </c>
      <c r="AV1734">
        <v>0</v>
      </c>
      <c r="AW1734">
        <v>2</v>
      </c>
      <c r="AX1734">
        <v>47641528</v>
      </c>
      <c r="AY1734">
        <v>1</v>
      </c>
      <c r="AZ1734">
        <v>0</v>
      </c>
      <c r="BA1734">
        <v>1720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CX1734">
        <f>Y1734*Source!I816</f>
        <v>24.862999999999996</v>
      </c>
      <c r="CY1734">
        <f>AB1734</f>
        <v>123</v>
      </c>
      <c r="CZ1734">
        <f>AF1734</f>
        <v>123</v>
      </c>
      <c r="DA1734">
        <f>AJ1734</f>
        <v>1</v>
      </c>
      <c r="DB1734">
        <f>ROUND(((ROUND(AT1734*CZ1734,2)*1.15)*1.25),6)</f>
        <v>406.66874999999999</v>
      </c>
      <c r="DC1734">
        <f>ROUND(((ROUND(AT1734*AG1734,2)*1.15)*1.25),6)</f>
        <v>44.634374999999999</v>
      </c>
    </row>
    <row r="1735" spans="1:107" x14ac:dyDescent="0.2">
      <c r="A1735">
        <f>ROW(Source!A816)</f>
        <v>816</v>
      </c>
      <c r="B1735">
        <v>47636896</v>
      </c>
      <c r="C1735">
        <v>47641515</v>
      </c>
      <c r="D1735">
        <v>36882383</v>
      </c>
      <c r="E1735">
        <v>1</v>
      </c>
      <c r="F1735">
        <v>1</v>
      </c>
      <c r="G1735">
        <v>1</v>
      </c>
      <c r="H1735">
        <v>2</v>
      </c>
      <c r="I1735" t="s">
        <v>944</v>
      </c>
      <c r="J1735" t="s">
        <v>945</v>
      </c>
      <c r="K1735" t="s">
        <v>946</v>
      </c>
      <c r="L1735">
        <v>1368</v>
      </c>
      <c r="N1735">
        <v>1011</v>
      </c>
      <c r="O1735" t="s">
        <v>776</v>
      </c>
      <c r="P1735" t="s">
        <v>776</v>
      </c>
      <c r="Q1735">
        <v>1</v>
      </c>
      <c r="W1735">
        <v>0</v>
      </c>
      <c r="X1735">
        <v>-665367104</v>
      </c>
      <c r="Y1735">
        <v>3.5362499999999999</v>
      </c>
      <c r="AA1735">
        <v>0</v>
      </c>
      <c r="AB1735">
        <v>89.99</v>
      </c>
      <c r="AC1735">
        <v>10.06</v>
      </c>
      <c r="AD1735">
        <v>0</v>
      </c>
      <c r="AE1735">
        <v>0</v>
      </c>
      <c r="AF1735">
        <v>89.99</v>
      </c>
      <c r="AG1735">
        <v>10.06</v>
      </c>
      <c r="AH1735">
        <v>0</v>
      </c>
      <c r="AI1735">
        <v>1</v>
      </c>
      <c r="AJ1735">
        <v>1</v>
      </c>
      <c r="AK1735">
        <v>1</v>
      </c>
      <c r="AL1735">
        <v>1</v>
      </c>
      <c r="AN1735">
        <v>0</v>
      </c>
      <c r="AO1735">
        <v>1</v>
      </c>
      <c r="AP1735">
        <v>1</v>
      </c>
      <c r="AQ1735">
        <v>0</v>
      </c>
      <c r="AR1735">
        <v>0</v>
      </c>
      <c r="AS1735" t="s">
        <v>3</v>
      </c>
      <c r="AT1735">
        <v>2.46</v>
      </c>
      <c r="AU1735" t="s">
        <v>348</v>
      </c>
      <c r="AV1735">
        <v>0</v>
      </c>
      <c r="AW1735">
        <v>2</v>
      </c>
      <c r="AX1735">
        <v>47641529</v>
      </c>
      <c r="AY1735">
        <v>1</v>
      </c>
      <c r="AZ1735">
        <v>0</v>
      </c>
      <c r="BA1735">
        <v>1721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CX1735">
        <f>Y1735*Source!I816</f>
        <v>26.592599999999997</v>
      </c>
      <c r="CY1735">
        <f>AB1735</f>
        <v>89.99</v>
      </c>
      <c r="CZ1735">
        <f>AF1735</f>
        <v>89.99</v>
      </c>
      <c r="DA1735">
        <f>AJ1735</f>
        <v>1</v>
      </c>
      <c r="DB1735">
        <f>ROUND(((ROUND(AT1735*CZ1735,2)*1.15)*1.25),6)</f>
        <v>318.23374999999999</v>
      </c>
      <c r="DC1735">
        <f>ROUND(((ROUND(AT1735*AG1735,2)*1.15)*1.25),6)</f>
        <v>35.578125</v>
      </c>
    </row>
    <row r="1736" spans="1:107" x14ac:dyDescent="0.2">
      <c r="A1736">
        <f>ROW(Source!A816)</f>
        <v>816</v>
      </c>
      <c r="B1736">
        <v>47636896</v>
      </c>
      <c r="C1736">
        <v>47641515</v>
      </c>
      <c r="D1736">
        <v>36882750</v>
      </c>
      <c r="E1736">
        <v>1</v>
      </c>
      <c r="F1736">
        <v>1</v>
      </c>
      <c r="G1736">
        <v>1</v>
      </c>
      <c r="H1736">
        <v>2</v>
      </c>
      <c r="I1736" t="s">
        <v>1102</v>
      </c>
      <c r="J1736" t="s">
        <v>1103</v>
      </c>
      <c r="K1736" t="s">
        <v>1104</v>
      </c>
      <c r="L1736">
        <v>1368</v>
      </c>
      <c r="N1736">
        <v>1011</v>
      </c>
      <c r="O1736" t="s">
        <v>776</v>
      </c>
      <c r="P1736" t="s">
        <v>776</v>
      </c>
      <c r="Q1736">
        <v>1</v>
      </c>
      <c r="W1736">
        <v>0</v>
      </c>
      <c r="X1736">
        <v>1663826256</v>
      </c>
      <c r="Y1736">
        <v>17.551874999999999</v>
      </c>
      <c r="AA1736">
        <v>0</v>
      </c>
      <c r="AB1736">
        <v>206.01</v>
      </c>
      <c r="AC1736">
        <v>14.4</v>
      </c>
      <c r="AD1736">
        <v>0</v>
      </c>
      <c r="AE1736">
        <v>0</v>
      </c>
      <c r="AF1736">
        <v>206.01</v>
      </c>
      <c r="AG1736">
        <v>14.4</v>
      </c>
      <c r="AH1736">
        <v>0</v>
      </c>
      <c r="AI1736">
        <v>1</v>
      </c>
      <c r="AJ1736">
        <v>1</v>
      </c>
      <c r="AK1736">
        <v>1</v>
      </c>
      <c r="AL1736">
        <v>1</v>
      </c>
      <c r="AN1736">
        <v>0</v>
      </c>
      <c r="AO1736">
        <v>1</v>
      </c>
      <c r="AP1736">
        <v>1</v>
      </c>
      <c r="AQ1736">
        <v>0</v>
      </c>
      <c r="AR1736">
        <v>0</v>
      </c>
      <c r="AS1736" t="s">
        <v>3</v>
      </c>
      <c r="AT1736">
        <v>12.21</v>
      </c>
      <c r="AU1736" t="s">
        <v>348</v>
      </c>
      <c r="AV1736">
        <v>0</v>
      </c>
      <c r="AW1736">
        <v>2</v>
      </c>
      <c r="AX1736">
        <v>47641530</v>
      </c>
      <c r="AY1736">
        <v>1</v>
      </c>
      <c r="AZ1736">
        <v>0</v>
      </c>
      <c r="BA1736">
        <v>1722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CX1736">
        <f>Y1736*Source!I816</f>
        <v>131.99009999999998</v>
      </c>
      <c r="CY1736">
        <f>AB1736</f>
        <v>206.01</v>
      </c>
      <c r="CZ1736">
        <f>AF1736</f>
        <v>206.01</v>
      </c>
      <c r="DA1736">
        <f>AJ1736</f>
        <v>1</v>
      </c>
      <c r="DB1736">
        <f>ROUND(((ROUND(AT1736*CZ1736,2)*1.15)*1.25),6)</f>
        <v>3615.8587499999999</v>
      </c>
      <c r="DC1736">
        <f>ROUND(((ROUND(AT1736*AG1736,2)*1.15)*1.25),6)</f>
        <v>252.74125000000001</v>
      </c>
    </row>
    <row r="1737" spans="1:107" x14ac:dyDescent="0.2">
      <c r="A1737">
        <f>ROW(Source!A816)</f>
        <v>816</v>
      </c>
      <c r="B1737">
        <v>47636896</v>
      </c>
      <c r="C1737">
        <v>47641515</v>
      </c>
      <c r="D1737">
        <v>36883483</v>
      </c>
      <c r="E1737">
        <v>1</v>
      </c>
      <c r="F1737">
        <v>1</v>
      </c>
      <c r="G1737">
        <v>1</v>
      </c>
      <c r="H1737">
        <v>2</v>
      </c>
      <c r="I1737" t="s">
        <v>1076</v>
      </c>
      <c r="J1737" t="s">
        <v>1077</v>
      </c>
      <c r="K1737" t="s">
        <v>1078</v>
      </c>
      <c r="L1737">
        <v>1368</v>
      </c>
      <c r="N1737">
        <v>1011</v>
      </c>
      <c r="O1737" t="s">
        <v>776</v>
      </c>
      <c r="P1737" t="s">
        <v>776</v>
      </c>
      <c r="Q1737">
        <v>1</v>
      </c>
      <c r="W1737">
        <v>0</v>
      </c>
      <c r="X1737">
        <v>1403266566</v>
      </c>
      <c r="Y1737">
        <v>1.4949999999999999</v>
      </c>
      <c r="AA1737">
        <v>0</v>
      </c>
      <c r="AB1737">
        <v>110</v>
      </c>
      <c r="AC1737">
        <v>11.6</v>
      </c>
      <c r="AD1737">
        <v>0</v>
      </c>
      <c r="AE1737">
        <v>0</v>
      </c>
      <c r="AF1737">
        <v>110</v>
      </c>
      <c r="AG1737">
        <v>11.6</v>
      </c>
      <c r="AH1737">
        <v>0</v>
      </c>
      <c r="AI1737">
        <v>1</v>
      </c>
      <c r="AJ1737">
        <v>1</v>
      </c>
      <c r="AK1737">
        <v>1</v>
      </c>
      <c r="AL1737">
        <v>1</v>
      </c>
      <c r="AN1737">
        <v>0</v>
      </c>
      <c r="AO1737">
        <v>1</v>
      </c>
      <c r="AP1737">
        <v>1</v>
      </c>
      <c r="AQ1737">
        <v>0</v>
      </c>
      <c r="AR1737">
        <v>0</v>
      </c>
      <c r="AS1737" t="s">
        <v>3</v>
      </c>
      <c r="AT1737">
        <v>1.04</v>
      </c>
      <c r="AU1737" t="s">
        <v>348</v>
      </c>
      <c r="AV1737">
        <v>0</v>
      </c>
      <c r="AW1737">
        <v>2</v>
      </c>
      <c r="AX1737">
        <v>47641531</v>
      </c>
      <c r="AY1737">
        <v>1</v>
      </c>
      <c r="AZ1737">
        <v>0</v>
      </c>
      <c r="BA1737">
        <v>1723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CX1737">
        <f>Y1737*Source!I816</f>
        <v>11.242399999999998</v>
      </c>
      <c r="CY1737">
        <f>AB1737</f>
        <v>110</v>
      </c>
      <c r="CZ1737">
        <f>AF1737</f>
        <v>110</v>
      </c>
      <c r="DA1737">
        <f>AJ1737</f>
        <v>1</v>
      </c>
      <c r="DB1737">
        <f>ROUND(((ROUND(AT1737*CZ1737,2)*1.15)*1.25),6)</f>
        <v>164.45</v>
      </c>
      <c r="DC1737">
        <f>ROUND(((ROUND(AT1737*AG1737,2)*1.15)*1.25),6)</f>
        <v>17.33625</v>
      </c>
    </row>
    <row r="1738" spans="1:107" x14ac:dyDescent="0.2">
      <c r="A1738">
        <f>ROW(Source!A816)</f>
        <v>816</v>
      </c>
      <c r="B1738">
        <v>47636896</v>
      </c>
      <c r="C1738">
        <v>47641515</v>
      </c>
      <c r="D1738">
        <v>36801792</v>
      </c>
      <c r="E1738">
        <v>1</v>
      </c>
      <c r="F1738">
        <v>1</v>
      </c>
      <c r="G1738">
        <v>1</v>
      </c>
      <c r="H1738">
        <v>3</v>
      </c>
      <c r="I1738" t="s">
        <v>981</v>
      </c>
      <c r="J1738" t="s">
        <v>982</v>
      </c>
      <c r="K1738" t="s">
        <v>983</v>
      </c>
      <c r="L1738">
        <v>1339</v>
      </c>
      <c r="N1738">
        <v>1007</v>
      </c>
      <c r="O1738" t="s">
        <v>50</v>
      </c>
      <c r="P1738" t="s">
        <v>50</v>
      </c>
      <c r="Q1738">
        <v>1</v>
      </c>
      <c r="W1738">
        <v>0</v>
      </c>
      <c r="X1738">
        <v>-1660354250</v>
      </c>
      <c r="Y1738">
        <v>7</v>
      </c>
      <c r="AA1738">
        <v>2.44</v>
      </c>
      <c r="AB1738">
        <v>0</v>
      </c>
      <c r="AC1738">
        <v>0</v>
      </c>
      <c r="AD1738">
        <v>0</v>
      </c>
      <c r="AE1738">
        <v>2.44</v>
      </c>
      <c r="AF1738">
        <v>0</v>
      </c>
      <c r="AG1738">
        <v>0</v>
      </c>
      <c r="AH1738">
        <v>0</v>
      </c>
      <c r="AI1738">
        <v>1</v>
      </c>
      <c r="AJ1738">
        <v>1</v>
      </c>
      <c r="AK1738">
        <v>1</v>
      </c>
      <c r="AL1738">
        <v>1</v>
      </c>
      <c r="AN1738">
        <v>0</v>
      </c>
      <c r="AO1738">
        <v>1</v>
      </c>
      <c r="AP1738">
        <v>0</v>
      </c>
      <c r="AQ1738">
        <v>0</v>
      </c>
      <c r="AR1738">
        <v>0</v>
      </c>
      <c r="AS1738" t="s">
        <v>3</v>
      </c>
      <c r="AT1738">
        <v>7</v>
      </c>
      <c r="AU1738" t="s">
        <v>3</v>
      </c>
      <c r="AV1738">
        <v>0</v>
      </c>
      <c r="AW1738">
        <v>2</v>
      </c>
      <c r="AX1738">
        <v>47641532</v>
      </c>
      <c r="AY1738">
        <v>1</v>
      </c>
      <c r="AZ1738">
        <v>0</v>
      </c>
      <c r="BA1738">
        <v>1724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CX1738">
        <f>Y1738*Source!I816</f>
        <v>52.64</v>
      </c>
      <c r="CY1738">
        <f>AA1738</f>
        <v>2.44</v>
      </c>
      <c r="CZ1738">
        <f>AE1738</f>
        <v>2.44</v>
      </c>
      <c r="DA1738">
        <f>AI1738</f>
        <v>1</v>
      </c>
      <c r="DB1738">
        <f>ROUND(ROUND(AT1738*CZ1738,2),6)</f>
        <v>17.079999999999998</v>
      </c>
      <c r="DC1738">
        <f>ROUND(ROUND(AT1738*AG1738,2),6)</f>
        <v>0</v>
      </c>
    </row>
    <row r="1739" spans="1:107" x14ac:dyDescent="0.2">
      <c r="A1739">
        <f>ROW(Source!A816)</f>
        <v>816</v>
      </c>
      <c r="B1739">
        <v>47636896</v>
      </c>
      <c r="C1739">
        <v>47641515</v>
      </c>
      <c r="D1739">
        <v>36806177</v>
      </c>
      <c r="E1739">
        <v>1</v>
      </c>
      <c r="F1739">
        <v>1</v>
      </c>
      <c r="G1739">
        <v>1</v>
      </c>
      <c r="H1739">
        <v>3</v>
      </c>
      <c r="I1739" t="s">
        <v>655</v>
      </c>
      <c r="J1739" t="s">
        <v>657</v>
      </c>
      <c r="K1739" t="s">
        <v>656</v>
      </c>
      <c r="L1739">
        <v>1339</v>
      </c>
      <c r="N1739">
        <v>1007</v>
      </c>
      <c r="O1739" t="s">
        <v>50</v>
      </c>
      <c r="P1739" t="s">
        <v>50</v>
      </c>
      <c r="Q1739">
        <v>1</v>
      </c>
      <c r="W1739">
        <v>0</v>
      </c>
      <c r="X1739">
        <v>992648480</v>
      </c>
      <c r="Y1739">
        <v>102</v>
      </c>
      <c r="AA1739">
        <v>139.63</v>
      </c>
      <c r="AB1739">
        <v>0</v>
      </c>
      <c r="AC1739">
        <v>0</v>
      </c>
      <c r="AD1739">
        <v>0</v>
      </c>
      <c r="AE1739">
        <v>139.63</v>
      </c>
      <c r="AF1739">
        <v>0</v>
      </c>
      <c r="AG1739">
        <v>0</v>
      </c>
      <c r="AH1739">
        <v>0</v>
      </c>
      <c r="AI1739">
        <v>1</v>
      </c>
      <c r="AJ1739">
        <v>1</v>
      </c>
      <c r="AK1739">
        <v>1</v>
      </c>
      <c r="AL1739">
        <v>1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 t="s">
        <v>3</v>
      </c>
      <c r="AT1739">
        <v>102</v>
      </c>
      <c r="AU1739" t="s">
        <v>3</v>
      </c>
      <c r="AV1739">
        <v>0</v>
      </c>
      <c r="AW1739">
        <v>1</v>
      </c>
      <c r="AX1739">
        <v>-1</v>
      </c>
      <c r="AY1739">
        <v>0</v>
      </c>
      <c r="AZ1739">
        <v>0</v>
      </c>
      <c r="BA1739" t="s">
        <v>3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CX1739">
        <f>Y1739*Source!I816</f>
        <v>767.04</v>
      </c>
      <c r="CY1739">
        <f>AA1739</f>
        <v>139.63</v>
      </c>
      <c r="CZ1739">
        <f>AE1739</f>
        <v>139.63</v>
      </c>
      <c r="DA1739">
        <f>AI1739</f>
        <v>1</v>
      </c>
      <c r="DB1739">
        <f>ROUND(ROUND(AT1739*CZ1739,2),6)</f>
        <v>14242.26</v>
      </c>
      <c r="DC1739">
        <f>ROUND(ROUND(AT1739*AG1739,2),6)</f>
        <v>0</v>
      </c>
    </row>
    <row r="1740" spans="1:107" x14ac:dyDescent="0.2">
      <c r="A1740">
        <f>ROW(Source!A817)</f>
        <v>817</v>
      </c>
      <c r="B1740">
        <v>47641669</v>
      </c>
      <c r="C1740">
        <v>47641515</v>
      </c>
      <c r="D1740">
        <v>37068148</v>
      </c>
      <c r="E1740">
        <v>1</v>
      </c>
      <c r="F1740">
        <v>1</v>
      </c>
      <c r="G1740">
        <v>1</v>
      </c>
      <c r="H1740">
        <v>1</v>
      </c>
      <c r="I1740" t="s">
        <v>1097</v>
      </c>
      <c r="J1740" t="s">
        <v>3</v>
      </c>
      <c r="K1740" t="s">
        <v>1098</v>
      </c>
      <c r="L1740">
        <v>1191</v>
      </c>
      <c r="N1740">
        <v>1013</v>
      </c>
      <c r="O1740" t="s">
        <v>770</v>
      </c>
      <c r="P1740" t="s">
        <v>770</v>
      </c>
      <c r="Q1740">
        <v>1</v>
      </c>
      <c r="W1740">
        <v>0</v>
      </c>
      <c r="X1740">
        <v>371339561</v>
      </c>
      <c r="Y1740">
        <v>31.991274999999998</v>
      </c>
      <c r="AA1740">
        <v>0</v>
      </c>
      <c r="AB1740">
        <v>0</v>
      </c>
      <c r="AC1740">
        <v>0</v>
      </c>
      <c r="AD1740">
        <v>8.09</v>
      </c>
      <c r="AE1740">
        <v>0</v>
      </c>
      <c r="AF1740">
        <v>0</v>
      </c>
      <c r="AG1740">
        <v>0</v>
      </c>
      <c r="AH1740">
        <v>8.09</v>
      </c>
      <c r="AI1740">
        <v>1</v>
      </c>
      <c r="AJ1740">
        <v>1</v>
      </c>
      <c r="AK1740">
        <v>1</v>
      </c>
      <c r="AL1740">
        <v>1</v>
      </c>
      <c r="AN1740">
        <v>0</v>
      </c>
      <c r="AO1740">
        <v>1</v>
      </c>
      <c r="AP1740">
        <v>1</v>
      </c>
      <c r="AQ1740">
        <v>0</v>
      </c>
      <c r="AR1740">
        <v>0</v>
      </c>
      <c r="AS1740" t="s">
        <v>3</v>
      </c>
      <c r="AT1740">
        <v>24.19</v>
      </c>
      <c r="AU1740" t="s">
        <v>196</v>
      </c>
      <c r="AV1740">
        <v>1</v>
      </c>
      <c r="AW1740">
        <v>2</v>
      </c>
      <c r="AX1740">
        <v>47641525</v>
      </c>
      <c r="AY1740">
        <v>1</v>
      </c>
      <c r="AZ1740">
        <v>0</v>
      </c>
      <c r="BA1740">
        <v>1726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CX1740">
        <f>Y1740*Source!I817</f>
        <v>240.57438799999997</v>
      </c>
      <c r="CY1740">
        <f>AD1740</f>
        <v>8.09</v>
      </c>
      <c r="CZ1740">
        <f>AH1740</f>
        <v>8.09</v>
      </c>
      <c r="DA1740">
        <f>AL1740</f>
        <v>1</v>
      </c>
      <c r="DB1740">
        <f>ROUND(((ROUND(AT1740*CZ1740,2)*1.15)*1.15),6)</f>
        <v>258.81324999999998</v>
      </c>
      <c r="DC1740">
        <f>ROUND(((ROUND(AT1740*AG1740,2)*1.15)*1.15),6)</f>
        <v>0</v>
      </c>
    </row>
    <row r="1741" spans="1:107" x14ac:dyDescent="0.2">
      <c r="A1741">
        <f>ROW(Source!A817)</f>
        <v>817</v>
      </c>
      <c r="B1741">
        <v>47641669</v>
      </c>
      <c r="C1741">
        <v>47641515</v>
      </c>
      <c r="D1741">
        <v>37064876</v>
      </c>
      <c r="E1741">
        <v>1</v>
      </c>
      <c r="F1741">
        <v>1</v>
      </c>
      <c r="G1741">
        <v>1</v>
      </c>
      <c r="H1741">
        <v>1</v>
      </c>
      <c r="I1741" t="s">
        <v>771</v>
      </c>
      <c r="J1741" t="s">
        <v>3</v>
      </c>
      <c r="K1741" t="s">
        <v>772</v>
      </c>
      <c r="L1741">
        <v>1191</v>
      </c>
      <c r="N1741">
        <v>1013</v>
      </c>
      <c r="O1741" t="s">
        <v>770</v>
      </c>
      <c r="P1741" t="s">
        <v>770</v>
      </c>
      <c r="Q1741">
        <v>1</v>
      </c>
      <c r="W1741">
        <v>0</v>
      </c>
      <c r="X1741">
        <v>-1417349443</v>
      </c>
      <c r="Y1741">
        <v>20.6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1</v>
      </c>
      <c r="AJ1741">
        <v>1</v>
      </c>
      <c r="AK1741">
        <v>1</v>
      </c>
      <c r="AL1741">
        <v>1</v>
      </c>
      <c r="AN1741">
        <v>0</v>
      </c>
      <c r="AO1741">
        <v>1</v>
      </c>
      <c r="AP1741">
        <v>0</v>
      </c>
      <c r="AQ1741">
        <v>0</v>
      </c>
      <c r="AR1741">
        <v>0</v>
      </c>
      <c r="AS1741" t="s">
        <v>3</v>
      </c>
      <c r="AT1741">
        <v>20.6</v>
      </c>
      <c r="AU1741" t="s">
        <v>3</v>
      </c>
      <c r="AV1741">
        <v>2</v>
      </c>
      <c r="AW1741">
        <v>2</v>
      </c>
      <c r="AX1741">
        <v>47641526</v>
      </c>
      <c r="AY1741">
        <v>1</v>
      </c>
      <c r="AZ1741">
        <v>2048</v>
      </c>
      <c r="BA1741">
        <v>1727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CX1741">
        <f>Y1741*Source!I817</f>
        <v>154.91200000000001</v>
      </c>
      <c r="CY1741">
        <f>AD1741</f>
        <v>0</v>
      </c>
      <c r="CZ1741">
        <f>AH1741</f>
        <v>0</v>
      </c>
      <c r="DA1741">
        <f>AL1741</f>
        <v>1</v>
      </c>
      <c r="DB1741">
        <f>ROUND(ROUND(AT1741*CZ1741,2),6)</f>
        <v>0</v>
      </c>
      <c r="DC1741">
        <f>ROUND(ROUND(AT1741*AG1741,2),6)</f>
        <v>0</v>
      </c>
    </row>
    <row r="1742" spans="1:107" x14ac:dyDescent="0.2">
      <c r="A1742">
        <f>ROW(Source!A817)</f>
        <v>817</v>
      </c>
      <c r="B1742">
        <v>47641669</v>
      </c>
      <c r="C1742">
        <v>47641515</v>
      </c>
      <c r="D1742">
        <v>36881356</v>
      </c>
      <c r="E1742">
        <v>1</v>
      </c>
      <c r="F1742">
        <v>1</v>
      </c>
      <c r="G1742">
        <v>1</v>
      </c>
      <c r="H1742">
        <v>2</v>
      </c>
      <c r="I1742" t="s">
        <v>1099</v>
      </c>
      <c r="J1742" t="s">
        <v>1100</v>
      </c>
      <c r="K1742" t="s">
        <v>1101</v>
      </c>
      <c r="L1742">
        <v>1368</v>
      </c>
      <c r="N1742">
        <v>1011</v>
      </c>
      <c r="O1742" t="s">
        <v>776</v>
      </c>
      <c r="P1742" t="s">
        <v>776</v>
      </c>
      <c r="Q1742">
        <v>1</v>
      </c>
      <c r="W1742">
        <v>0</v>
      </c>
      <c r="X1742">
        <v>-1071764843</v>
      </c>
      <c r="Y1742">
        <v>3.7231249999999996</v>
      </c>
      <c r="AA1742">
        <v>0</v>
      </c>
      <c r="AB1742">
        <v>79.069999999999993</v>
      </c>
      <c r="AC1742">
        <v>13.5</v>
      </c>
      <c r="AD1742">
        <v>0</v>
      </c>
      <c r="AE1742">
        <v>0</v>
      </c>
      <c r="AF1742">
        <v>79.069999999999993</v>
      </c>
      <c r="AG1742">
        <v>13.5</v>
      </c>
      <c r="AH1742">
        <v>0</v>
      </c>
      <c r="AI1742">
        <v>1</v>
      </c>
      <c r="AJ1742">
        <v>1</v>
      </c>
      <c r="AK1742">
        <v>1</v>
      </c>
      <c r="AL1742">
        <v>1</v>
      </c>
      <c r="AN1742">
        <v>0</v>
      </c>
      <c r="AO1742">
        <v>1</v>
      </c>
      <c r="AP1742">
        <v>1</v>
      </c>
      <c r="AQ1742">
        <v>0</v>
      </c>
      <c r="AR1742">
        <v>0</v>
      </c>
      <c r="AS1742" t="s">
        <v>3</v>
      </c>
      <c r="AT1742">
        <v>2.59</v>
      </c>
      <c r="AU1742" t="s">
        <v>348</v>
      </c>
      <c r="AV1742">
        <v>0</v>
      </c>
      <c r="AW1742">
        <v>2</v>
      </c>
      <c r="AX1742">
        <v>47641527</v>
      </c>
      <c r="AY1742">
        <v>1</v>
      </c>
      <c r="AZ1742">
        <v>0</v>
      </c>
      <c r="BA1742">
        <v>1728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CX1742">
        <f>Y1742*Source!I817</f>
        <v>27.997899999999994</v>
      </c>
      <c r="CY1742">
        <f>AB1742</f>
        <v>79.069999999999993</v>
      </c>
      <c r="CZ1742">
        <f>AF1742</f>
        <v>79.069999999999993</v>
      </c>
      <c r="DA1742">
        <f>AJ1742</f>
        <v>1</v>
      </c>
      <c r="DB1742">
        <f>ROUND(((ROUND(AT1742*CZ1742,2)*1.15)*1.25),6)</f>
        <v>294.385625</v>
      </c>
      <c r="DC1742">
        <f>ROUND(((ROUND(AT1742*AG1742,2)*1.15)*1.25),6)</f>
        <v>50.269374999999997</v>
      </c>
    </row>
    <row r="1743" spans="1:107" x14ac:dyDescent="0.2">
      <c r="A1743">
        <f>ROW(Source!A817)</f>
        <v>817</v>
      </c>
      <c r="B1743">
        <v>47641669</v>
      </c>
      <c r="C1743">
        <v>47641515</v>
      </c>
      <c r="D1743">
        <v>36881380</v>
      </c>
      <c r="E1743">
        <v>1</v>
      </c>
      <c r="F1743">
        <v>1</v>
      </c>
      <c r="G1743">
        <v>1</v>
      </c>
      <c r="H1743">
        <v>2</v>
      </c>
      <c r="I1743" t="s">
        <v>857</v>
      </c>
      <c r="J1743" t="s">
        <v>858</v>
      </c>
      <c r="K1743" t="s">
        <v>859</v>
      </c>
      <c r="L1743">
        <v>1368</v>
      </c>
      <c r="N1743">
        <v>1011</v>
      </c>
      <c r="O1743" t="s">
        <v>776</v>
      </c>
      <c r="P1743" t="s">
        <v>776</v>
      </c>
      <c r="Q1743">
        <v>1</v>
      </c>
      <c r="W1743">
        <v>0</v>
      </c>
      <c r="X1743">
        <v>645023554</v>
      </c>
      <c r="Y1743">
        <v>3.3062499999999995</v>
      </c>
      <c r="AA1743">
        <v>0</v>
      </c>
      <c r="AB1743">
        <v>123</v>
      </c>
      <c r="AC1743">
        <v>13.5</v>
      </c>
      <c r="AD1743">
        <v>0</v>
      </c>
      <c r="AE1743">
        <v>0</v>
      </c>
      <c r="AF1743">
        <v>123</v>
      </c>
      <c r="AG1743">
        <v>13.5</v>
      </c>
      <c r="AH1743">
        <v>0</v>
      </c>
      <c r="AI1743">
        <v>1</v>
      </c>
      <c r="AJ1743">
        <v>1</v>
      </c>
      <c r="AK1743">
        <v>1</v>
      </c>
      <c r="AL1743">
        <v>1</v>
      </c>
      <c r="AN1743">
        <v>0</v>
      </c>
      <c r="AO1743">
        <v>1</v>
      </c>
      <c r="AP1743">
        <v>1</v>
      </c>
      <c r="AQ1743">
        <v>0</v>
      </c>
      <c r="AR1743">
        <v>0</v>
      </c>
      <c r="AS1743" t="s">
        <v>3</v>
      </c>
      <c r="AT1743">
        <v>2.2999999999999998</v>
      </c>
      <c r="AU1743" t="s">
        <v>348</v>
      </c>
      <c r="AV1743">
        <v>0</v>
      </c>
      <c r="AW1743">
        <v>2</v>
      </c>
      <c r="AX1743">
        <v>47641528</v>
      </c>
      <c r="AY1743">
        <v>1</v>
      </c>
      <c r="AZ1743">
        <v>0</v>
      </c>
      <c r="BA1743">
        <v>1729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CX1743">
        <f>Y1743*Source!I817</f>
        <v>24.862999999999996</v>
      </c>
      <c r="CY1743">
        <f>AB1743</f>
        <v>123</v>
      </c>
      <c r="CZ1743">
        <f>AF1743</f>
        <v>123</v>
      </c>
      <c r="DA1743">
        <f>AJ1743</f>
        <v>1</v>
      </c>
      <c r="DB1743">
        <f>ROUND(((ROUND(AT1743*CZ1743,2)*1.15)*1.25),6)</f>
        <v>406.66874999999999</v>
      </c>
      <c r="DC1743">
        <f>ROUND(((ROUND(AT1743*AG1743,2)*1.15)*1.25),6)</f>
        <v>44.634374999999999</v>
      </c>
    </row>
    <row r="1744" spans="1:107" x14ac:dyDescent="0.2">
      <c r="A1744">
        <f>ROW(Source!A817)</f>
        <v>817</v>
      </c>
      <c r="B1744">
        <v>47641669</v>
      </c>
      <c r="C1744">
        <v>47641515</v>
      </c>
      <c r="D1744">
        <v>36882383</v>
      </c>
      <c r="E1744">
        <v>1</v>
      </c>
      <c r="F1744">
        <v>1</v>
      </c>
      <c r="G1744">
        <v>1</v>
      </c>
      <c r="H1744">
        <v>2</v>
      </c>
      <c r="I1744" t="s">
        <v>944</v>
      </c>
      <c r="J1744" t="s">
        <v>945</v>
      </c>
      <c r="K1744" t="s">
        <v>946</v>
      </c>
      <c r="L1744">
        <v>1368</v>
      </c>
      <c r="N1744">
        <v>1011</v>
      </c>
      <c r="O1744" t="s">
        <v>776</v>
      </c>
      <c r="P1744" t="s">
        <v>776</v>
      </c>
      <c r="Q1744">
        <v>1</v>
      </c>
      <c r="W1744">
        <v>0</v>
      </c>
      <c r="X1744">
        <v>-665367104</v>
      </c>
      <c r="Y1744">
        <v>3.5362499999999999</v>
      </c>
      <c r="AA1744">
        <v>0</v>
      </c>
      <c r="AB1744">
        <v>89.99</v>
      </c>
      <c r="AC1744">
        <v>10.06</v>
      </c>
      <c r="AD1744">
        <v>0</v>
      </c>
      <c r="AE1744">
        <v>0</v>
      </c>
      <c r="AF1744">
        <v>89.99</v>
      </c>
      <c r="AG1744">
        <v>10.06</v>
      </c>
      <c r="AH1744">
        <v>0</v>
      </c>
      <c r="AI1744">
        <v>1</v>
      </c>
      <c r="AJ1744">
        <v>1</v>
      </c>
      <c r="AK1744">
        <v>1</v>
      </c>
      <c r="AL1744">
        <v>1</v>
      </c>
      <c r="AN1744">
        <v>0</v>
      </c>
      <c r="AO1744">
        <v>1</v>
      </c>
      <c r="AP1744">
        <v>1</v>
      </c>
      <c r="AQ1744">
        <v>0</v>
      </c>
      <c r="AR1744">
        <v>0</v>
      </c>
      <c r="AS1744" t="s">
        <v>3</v>
      </c>
      <c r="AT1744">
        <v>2.46</v>
      </c>
      <c r="AU1744" t="s">
        <v>348</v>
      </c>
      <c r="AV1744">
        <v>0</v>
      </c>
      <c r="AW1744">
        <v>2</v>
      </c>
      <c r="AX1744">
        <v>47641529</v>
      </c>
      <c r="AY1744">
        <v>1</v>
      </c>
      <c r="AZ1744">
        <v>0</v>
      </c>
      <c r="BA1744">
        <v>1730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CX1744">
        <f>Y1744*Source!I817</f>
        <v>26.592599999999997</v>
      </c>
      <c r="CY1744">
        <f>AB1744</f>
        <v>89.99</v>
      </c>
      <c r="CZ1744">
        <f>AF1744</f>
        <v>89.99</v>
      </c>
      <c r="DA1744">
        <f>AJ1744</f>
        <v>1</v>
      </c>
      <c r="DB1744">
        <f>ROUND(((ROUND(AT1744*CZ1744,2)*1.15)*1.25),6)</f>
        <v>318.23374999999999</v>
      </c>
      <c r="DC1744">
        <f>ROUND(((ROUND(AT1744*AG1744,2)*1.15)*1.25),6)</f>
        <v>35.578125</v>
      </c>
    </row>
    <row r="1745" spans="1:107" x14ac:dyDescent="0.2">
      <c r="A1745">
        <f>ROW(Source!A817)</f>
        <v>817</v>
      </c>
      <c r="B1745">
        <v>47641669</v>
      </c>
      <c r="C1745">
        <v>47641515</v>
      </c>
      <c r="D1745">
        <v>36882750</v>
      </c>
      <c r="E1745">
        <v>1</v>
      </c>
      <c r="F1745">
        <v>1</v>
      </c>
      <c r="G1745">
        <v>1</v>
      </c>
      <c r="H1745">
        <v>2</v>
      </c>
      <c r="I1745" t="s">
        <v>1102</v>
      </c>
      <c r="J1745" t="s">
        <v>1103</v>
      </c>
      <c r="K1745" t="s">
        <v>1104</v>
      </c>
      <c r="L1745">
        <v>1368</v>
      </c>
      <c r="N1745">
        <v>1011</v>
      </c>
      <c r="O1745" t="s">
        <v>776</v>
      </c>
      <c r="P1745" t="s">
        <v>776</v>
      </c>
      <c r="Q1745">
        <v>1</v>
      </c>
      <c r="W1745">
        <v>0</v>
      </c>
      <c r="X1745">
        <v>1663826256</v>
      </c>
      <c r="Y1745">
        <v>17.551874999999999</v>
      </c>
      <c r="AA1745">
        <v>0</v>
      </c>
      <c r="AB1745">
        <v>206.01</v>
      </c>
      <c r="AC1745">
        <v>14.4</v>
      </c>
      <c r="AD1745">
        <v>0</v>
      </c>
      <c r="AE1745">
        <v>0</v>
      </c>
      <c r="AF1745">
        <v>206.01</v>
      </c>
      <c r="AG1745">
        <v>14.4</v>
      </c>
      <c r="AH1745">
        <v>0</v>
      </c>
      <c r="AI1745">
        <v>1</v>
      </c>
      <c r="AJ1745">
        <v>1</v>
      </c>
      <c r="AK1745">
        <v>1</v>
      </c>
      <c r="AL1745">
        <v>1</v>
      </c>
      <c r="AN1745">
        <v>0</v>
      </c>
      <c r="AO1745">
        <v>1</v>
      </c>
      <c r="AP1745">
        <v>1</v>
      </c>
      <c r="AQ1745">
        <v>0</v>
      </c>
      <c r="AR1745">
        <v>0</v>
      </c>
      <c r="AS1745" t="s">
        <v>3</v>
      </c>
      <c r="AT1745">
        <v>12.21</v>
      </c>
      <c r="AU1745" t="s">
        <v>348</v>
      </c>
      <c r="AV1745">
        <v>0</v>
      </c>
      <c r="AW1745">
        <v>2</v>
      </c>
      <c r="AX1745">
        <v>47641530</v>
      </c>
      <c r="AY1745">
        <v>1</v>
      </c>
      <c r="AZ1745">
        <v>0</v>
      </c>
      <c r="BA1745">
        <v>1731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CX1745">
        <f>Y1745*Source!I817</f>
        <v>131.99009999999998</v>
      </c>
      <c r="CY1745">
        <f>AB1745</f>
        <v>206.01</v>
      </c>
      <c r="CZ1745">
        <f>AF1745</f>
        <v>206.01</v>
      </c>
      <c r="DA1745">
        <f>AJ1745</f>
        <v>1</v>
      </c>
      <c r="DB1745">
        <f>ROUND(((ROUND(AT1745*CZ1745,2)*1.15)*1.25),6)</f>
        <v>3615.8587499999999</v>
      </c>
      <c r="DC1745">
        <f>ROUND(((ROUND(AT1745*AG1745,2)*1.15)*1.25),6)</f>
        <v>252.74125000000001</v>
      </c>
    </row>
    <row r="1746" spans="1:107" x14ac:dyDescent="0.2">
      <c r="A1746">
        <f>ROW(Source!A817)</f>
        <v>817</v>
      </c>
      <c r="B1746">
        <v>47641669</v>
      </c>
      <c r="C1746">
        <v>47641515</v>
      </c>
      <c r="D1746">
        <v>36883483</v>
      </c>
      <c r="E1746">
        <v>1</v>
      </c>
      <c r="F1746">
        <v>1</v>
      </c>
      <c r="G1746">
        <v>1</v>
      </c>
      <c r="H1746">
        <v>2</v>
      </c>
      <c r="I1746" t="s">
        <v>1076</v>
      </c>
      <c r="J1746" t="s">
        <v>1077</v>
      </c>
      <c r="K1746" t="s">
        <v>1078</v>
      </c>
      <c r="L1746">
        <v>1368</v>
      </c>
      <c r="N1746">
        <v>1011</v>
      </c>
      <c r="O1746" t="s">
        <v>776</v>
      </c>
      <c r="P1746" t="s">
        <v>776</v>
      </c>
      <c r="Q1746">
        <v>1</v>
      </c>
      <c r="W1746">
        <v>0</v>
      </c>
      <c r="X1746">
        <v>1403266566</v>
      </c>
      <c r="Y1746">
        <v>1.4949999999999999</v>
      </c>
      <c r="AA1746">
        <v>0</v>
      </c>
      <c r="AB1746">
        <v>110</v>
      </c>
      <c r="AC1746">
        <v>11.6</v>
      </c>
      <c r="AD1746">
        <v>0</v>
      </c>
      <c r="AE1746">
        <v>0</v>
      </c>
      <c r="AF1746">
        <v>110</v>
      </c>
      <c r="AG1746">
        <v>11.6</v>
      </c>
      <c r="AH1746">
        <v>0</v>
      </c>
      <c r="AI1746">
        <v>1</v>
      </c>
      <c r="AJ1746">
        <v>1</v>
      </c>
      <c r="AK1746">
        <v>1</v>
      </c>
      <c r="AL1746">
        <v>1</v>
      </c>
      <c r="AN1746">
        <v>0</v>
      </c>
      <c r="AO1746">
        <v>1</v>
      </c>
      <c r="AP1746">
        <v>1</v>
      </c>
      <c r="AQ1746">
        <v>0</v>
      </c>
      <c r="AR1746">
        <v>0</v>
      </c>
      <c r="AS1746" t="s">
        <v>3</v>
      </c>
      <c r="AT1746">
        <v>1.04</v>
      </c>
      <c r="AU1746" t="s">
        <v>348</v>
      </c>
      <c r="AV1746">
        <v>0</v>
      </c>
      <c r="AW1746">
        <v>2</v>
      </c>
      <c r="AX1746">
        <v>47641531</v>
      </c>
      <c r="AY1746">
        <v>1</v>
      </c>
      <c r="AZ1746">
        <v>0</v>
      </c>
      <c r="BA1746">
        <v>1732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CX1746">
        <f>Y1746*Source!I817</f>
        <v>11.242399999999998</v>
      </c>
      <c r="CY1746">
        <f>AB1746</f>
        <v>110</v>
      </c>
      <c r="CZ1746">
        <f>AF1746</f>
        <v>110</v>
      </c>
      <c r="DA1746">
        <f>AJ1746</f>
        <v>1</v>
      </c>
      <c r="DB1746">
        <f>ROUND(((ROUND(AT1746*CZ1746,2)*1.15)*1.25),6)</f>
        <v>164.45</v>
      </c>
      <c r="DC1746">
        <f>ROUND(((ROUND(AT1746*AG1746,2)*1.15)*1.25),6)</f>
        <v>17.33625</v>
      </c>
    </row>
    <row r="1747" spans="1:107" x14ac:dyDescent="0.2">
      <c r="A1747">
        <f>ROW(Source!A817)</f>
        <v>817</v>
      </c>
      <c r="B1747">
        <v>47641669</v>
      </c>
      <c r="C1747">
        <v>47641515</v>
      </c>
      <c r="D1747">
        <v>36801792</v>
      </c>
      <c r="E1747">
        <v>1</v>
      </c>
      <c r="F1747">
        <v>1</v>
      </c>
      <c r="G1747">
        <v>1</v>
      </c>
      <c r="H1747">
        <v>3</v>
      </c>
      <c r="I1747" t="s">
        <v>981</v>
      </c>
      <c r="J1747" t="s">
        <v>982</v>
      </c>
      <c r="K1747" t="s">
        <v>983</v>
      </c>
      <c r="L1747">
        <v>1339</v>
      </c>
      <c r="N1747">
        <v>1007</v>
      </c>
      <c r="O1747" t="s">
        <v>50</v>
      </c>
      <c r="P1747" t="s">
        <v>50</v>
      </c>
      <c r="Q1747">
        <v>1</v>
      </c>
      <c r="W1747">
        <v>0</v>
      </c>
      <c r="X1747">
        <v>-1660354250</v>
      </c>
      <c r="Y1747">
        <v>7</v>
      </c>
      <c r="AA1747">
        <v>2.44</v>
      </c>
      <c r="AB1747">
        <v>0</v>
      </c>
      <c r="AC1747">
        <v>0</v>
      </c>
      <c r="AD1747">
        <v>0</v>
      </c>
      <c r="AE1747">
        <v>2.44</v>
      </c>
      <c r="AF1747">
        <v>0</v>
      </c>
      <c r="AG1747">
        <v>0</v>
      </c>
      <c r="AH1747">
        <v>0</v>
      </c>
      <c r="AI1747">
        <v>1</v>
      </c>
      <c r="AJ1747">
        <v>1</v>
      </c>
      <c r="AK1747">
        <v>1</v>
      </c>
      <c r="AL1747">
        <v>1</v>
      </c>
      <c r="AN1747">
        <v>0</v>
      </c>
      <c r="AO1747">
        <v>1</v>
      </c>
      <c r="AP1747">
        <v>0</v>
      </c>
      <c r="AQ1747">
        <v>0</v>
      </c>
      <c r="AR1747">
        <v>0</v>
      </c>
      <c r="AS1747" t="s">
        <v>3</v>
      </c>
      <c r="AT1747">
        <v>7</v>
      </c>
      <c r="AU1747" t="s">
        <v>3</v>
      </c>
      <c r="AV1747">
        <v>0</v>
      </c>
      <c r="AW1747">
        <v>2</v>
      </c>
      <c r="AX1747">
        <v>47641532</v>
      </c>
      <c r="AY1747">
        <v>1</v>
      </c>
      <c r="AZ1747">
        <v>0</v>
      </c>
      <c r="BA1747">
        <v>1733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CX1747">
        <f>Y1747*Source!I817</f>
        <v>52.64</v>
      </c>
      <c r="CY1747">
        <f>AA1747</f>
        <v>2.44</v>
      </c>
      <c r="CZ1747">
        <f>AE1747</f>
        <v>2.44</v>
      </c>
      <c r="DA1747">
        <f>AI1747</f>
        <v>1</v>
      </c>
      <c r="DB1747">
        <f>ROUND(ROUND(AT1747*CZ1747,2),6)</f>
        <v>17.079999999999998</v>
      </c>
      <c r="DC1747">
        <f>ROUND(ROUND(AT1747*AG1747,2),6)</f>
        <v>0</v>
      </c>
    </row>
    <row r="1748" spans="1:107" x14ac:dyDescent="0.2">
      <c r="A1748">
        <f>ROW(Source!A817)</f>
        <v>817</v>
      </c>
      <c r="B1748">
        <v>47641669</v>
      </c>
      <c r="C1748">
        <v>47641515</v>
      </c>
      <c r="D1748">
        <v>36806177</v>
      </c>
      <c r="E1748">
        <v>1</v>
      </c>
      <c r="F1748">
        <v>1</v>
      </c>
      <c r="G1748">
        <v>1</v>
      </c>
      <c r="H1748">
        <v>3</v>
      </c>
      <c r="I1748" t="s">
        <v>655</v>
      </c>
      <c r="J1748" t="s">
        <v>657</v>
      </c>
      <c r="K1748" t="s">
        <v>656</v>
      </c>
      <c r="L1748">
        <v>1339</v>
      </c>
      <c r="N1748">
        <v>1007</v>
      </c>
      <c r="O1748" t="s">
        <v>50</v>
      </c>
      <c r="P1748" t="s">
        <v>50</v>
      </c>
      <c r="Q1748">
        <v>1</v>
      </c>
      <c r="W1748">
        <v>0</v>
      </c>
      <c r="X1748">
        <v>992648480</v>
      </c>
      <c r="Y1748">
        <v>102</v>
      </c>
      <c r="AA1748">
        <v>139.63</v>
      </c>
      <c r="AB1748">
        <v>0</v>
      </c>
      <c r="AC1748">
        <v>0</v>
      </c>
      <c r="AD1748">
        <v>0</v>
      </c>
      <c r="AE1748">
        <v>139.63</v>
      </c>
      <c r="AF1748">
        <v>0</v>
      </c>
      <c r="AG1748">
        <v>0</v>
      </c>
      <c r="AH1748">
        <v>0</v>
      </c>
      <c r="AI1748">
        <v>1</v>
      </c>
      <c r="AJ1748">
        <v>1</v>
      </c>
      <c r="AK1748">
        <v>1</v>
      </c>
      <c r="AL1748">
        <v>1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 t="s">
        <v>3</v>
      </c>
      <c r="AT1748">
        <v>102</v>
      </c>
      <c r="AU1748" t="s">
        <v>3</v>
      </c>
      <c r="AV1748">
        <v>0</v>
      </c>
      <c r="AW1748">
        <v>1</v>
      </c>
      <c r="AX1748">
        <v>-1</v>
      </c>
      <c r="AY1748">
        <v>0</v>
      </c>
      <c r="AZ1748">
        <v>0</v>
      </c>
      <c r="BA1748" t="s">
        <v>3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CX1748">
        <f>Y1748*Source!I817</f>
        <v>767.04</v>
      </c>
      <c r="CY1748">
        <f>AA1748</f>
        <v>139.63</v>
      </c>
      <c r="CZ1748">
        <f>AE1748</f>
        <v>139.63</v>
      </c>
      <c r="DA1748">
        <f>AI1748</f>
        <v>1</v>
      </c>
      <c r="DB1748">
        <f>ROUND(ROUND(AT1748*CZ1748,2),6)</f>
        <v>14242.26</v>
      </c>
      <c r="DC1748">
        <f>ROUND(ROUND(AT1748*AG1748,2),6)</f>
        <v>0</v>
      </c>
    </row>
    <row r="1749" spans="1:107" x14ac:dyDescent="0.2">
      <c r="A1749">
        <f>ROW(Source!A820)</f>
        <v>820</v>
      </c>
      <c r="B1749">
        <v>47636896</v>
      </c>
      <c r="C1749">
        <v>47641497</v>
      </c>
      <c r="D1749">
        <v>37066491</v>
      </c>
      <c r="E1749">
        <v>1</v>
      </c>
      <c r="F1749">
        <v>1</v>
      </c>
      <c r="G1749">
        <v>1</v>
      </c>
      <c r="H1749">
        <v>1</v>
      </c>
      <c r="I1749" t="s">
        <v>1105</v>
      </c>
      <c r="J1749" t="s">
        <v>3</v>
      </c>
      <c r="K1749" t="s">
        <v>1106</v>
      </c>
      <c r="L1749">
        <v>1191</v>
      </c>
      <c r="N1749">
        <v>1013</v>
      </c>
      <c r="O1749" t="s">
        <v>770</v>
      </c>
      <c r="P1749" t="s">
        <v>770</v>
      </c>
      <c r="Q1749">
        <v>1</v>
      </c>
      <c r="W1749">
        <v>0</v>
      </c>
      <c r="X1749">
        <v>-228054128</v>
      </c>
      <c r="Y1749">
        <v>20.789699999999996</v>
      </c>
      <c r="AA1749">
        <v>0</v>
      </c>
      <c r="AB1749">
        <v>0</v>
      </c>
      <c r="AC1749">
        <v>0</v>
      </c>
      <c r="AD1749">
        <v>8.02</v>
      </c>
      <c r="AE1749">
        <v>0</v>
      </c>
      <c r="AF1749">
        <v>0</v>
      </c>
      <c r="AG1749">
        <v>0</v>
      </c>
      <c r="AH1749">
        <v>8.02</v>
      </c>
      <c r="AI1749">
        <v>1</v>
      </c>
      <c r="AJ1749">
        <v>1</v>
      </c>
      <c r="AK1749">
        <v>1</v>
      </c>
      <c r="AL1749">
        <v>1</v>
      </c>
      <c r="AN1749">
        <v>0</v>
      </c>
      <c r="AO1749">
        <v>1</v>
      </c>
      <c r="AP1749">
        <v>1</v>
      </c>
      <c r="AQ1749">
        <v>0</v>
      </c>
      <c r="AR1749">
        <v>0</v>
      </c>
      <c r="AS1749" t="s">
        <v>3</v>
      </c>
      <c r="AT1749">
        <v>15.72</v>
      </c>
      <c r="AU1749" t="s">
        <v>196</v>
      </c>
      <c r="AV1749">
        <v>1</v>
      </c>
      <c r="AW1749">
        <v>2</v>
      </c>
      <c r="AX1749">
        <v>47641506</v>
      </c>
      <c r="AY1749">
        <v>1</v>
      </c>
      <c r="AZ1749">
        <v>0</v>
      </c>
      <c r="BA1749">
        <v>1735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CX1749">
        <f>Y1749*Source!I820</f>
        <v>106.02746999999998</v>
      </c>
      <c r="CY1749">
        <f>AD1749</f>
        <v>8.02</v>
      </c>
      <c r="CZ1749">
        <f>AH1749</f>
        <v>8.02</v>
      </c>
      <c r="DA1749">
        <f>AL1749</f>
        <v>1</v>
      </c>
      <c r="DB1749">
        <f>ROUND(((ROUND(AT1749*CZ1749,2)*1.15)*1.15),6)</f>
        <v>166.727575</v>
      </c>
      <c r="DC1749">
        <f>ROUND(((ROUND(AT1749*AG1749,2)*1.15)*1.15),6)</f>
        <v>0</v>
      </c>
    </row>
    <row r="1750" spans="1:107" x14ac:dyDescent="0.2">
      <c r="A1750">
        <f>ROW(Source!A820)</f>
        <v>820</v>
      </c>
      <c r="B1750">
        <v>47636896</v>
      </c>
      <c r="C1750">
        <v>47641497</v>
      </c>
      <c r="D1750">
        <v>37064876</v>
      </c>
      <c r="E1750">
        <v>1</v>
      </c>
      <c r="F1750">
        <v>1</v>
      </c>
      <c r="G1750">
        <v>1</v>
      </c>
      <c r="H1750">
        <v>1</v>
      </c>
      <c r="I1750" t="s">
        <v>771</v>
      </c>
      <c r="J1750" t="s">
        <v>3</v>
      </c>
      <c r="K1750" t="s">
        <v>772</v>
      </c>
      <c r="L1750">
        <v>1191</v>
      </c>
      <c r="N1750">
        <v>1013</v>
      </c>
      <c r="O1750" t="s">
        <v>770</v>
      </c>
      <c r="P1750" t="s">
        <v>770</v>
      </c>
      <c r="Q1750">
        <v>1</v>
      </c>
      <c r="W1750">
        <v>0</v>
      </c>
      <c r="X1750">
        <v>-1417349443</v>
      </c>
      <c r="Y1750">
        <v>13.88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1</v>
      </c>
      <c r="AJ1750">
        <v>1</v>
      </c>
      <c r="AK1750">
        <v>1</v>
      </c>
      <c r="AL1750">
        <v>1</v>
      </c>
      <c r="AN1750">
        <v>0</v>
      </c>
      <c r="AO1750">
        <v>1</v>
      </c>
      <c r="AP1750">
        <v>0</v>
      </c>
      <c r="AQ1750">
        <v>0</v>
      </c>
      <c r="AR1750">
        <v>0</v>
      </c>
      <c r="AS1750" t="s">
        <v>3</v>
      </c>
      <c r="AT1750">
        <v>13.88</v>
      </c>
      <c r="AU1750" t="s">
        <v>3</v>
      </c>
      <c r="AV1750">
        <v>2</v>
      </c>
      <c r="AW1750">
        <v>2</v>
      </c>
      <c r="AX1750">
        <v>47641507</v>
      </c>
      <c r="AY1750">
        <v>1</v>
      </c>
      <c r="AZ1750">
        <v>2048</v>
      </c>
      <c r="BA1750">
        <v>1736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CX1750">
        <f>Y1750*Source!I820</f>
        <v>70.787999999999997</v>
      </c>
      <c r="CY1750">
        <f>AD1750</f>
        <v>0</v>
      </c>
      <c r="CZ1750">
        <f>AH1750</f>
        <v>0</v>
      </c>
      <c r="DA1750">
        <f>AL1750</f>
        <v>1</v>
      </c>
      <c r="DB1750">
        <f>ROUND(ROUND(AT1750*CZ1750,2),6)</f>
        <v>0</v>
      </c>
      <c r="DC1750">
        <f>ROUND(ROUND(AT1750*AG1750,2),6)</f>
        <v>0</v>
      </c>
    </row>
    <row r="1751" spans="1:107" x14ac:dyDescent="0.2">
      <c r="A1751">
        <f>ROW(Source!A820)</f>
        <v>820</v>
      </c>
      <c r="B1751">
        <v>47636896</v>
      </c>
      <c r="C1751">
        <v>47641497</v>
      </c>
      <c r="D1751">
        <v>36881380</v>
      </c>
      <c r="E1751">
        <v>1</v>
      </c>
      <c r="F1751">
        <v>1</v>
      </c>
      <c r="G1751">
        <v>1</v>
      </c>
      <c r="H1751">
        <v>2</v>
      </c>
      <c r="I1751" t="s">
        <v>857</v>
      </c>
      <c r="J1751" t="s">
        <v>858</v>
      </c>
      <c r="K1751" t="s">
        <v>859</v>
      </c>
      <c r="L1751">
        <v>1368</v>
      </c>
      <c r="N1751">
        <v>1011</v>
      </c>
      <c r="O1751" t="s">
        <v>776</v>
      </c>
      <c r="P1751" t="s">
        <v>776</v>
      </c>
      <c r="Q1751">
        <v>1</v>
      </c>
      <c r="W1751">
        <v>0</v>
      </c>
      <c r="X1751">
        <v>645023554</v>
      </c>
      <c r="Y1751">
        <v>2.5443749999999996</v>
      </c>
      <c r="AA1751">
        <v>0</v>
      </c>
      <c r="AB1751">
        <v>123</v>
      </c>
      <c r="AC1751">
        <v>13.5</v>
      </c>
      <c r="AD1751">
        <v>0</v>
      </c>
      <c r="AE1751">
        <v>0</v>
      </c>
      <c r="AF1751">
        <v>123</v>
      </c>
      <c r="AG1751">
        <v>13.5</v>
      </c>
      <c r="AH1751">
        <v>0</v>
      </c>
      <c r="AI1751">
        <v>1</v>
      </c>
      <c r="AJ1751">
        <v>1</v>
      </c>
      <c r="AK1751">
        <v>1</v>
      </c>
      <c r="AL1751">
        <v>1</v>
      </c>
      <c r="AN1751">
        <v>0</v>
      </c>
      <c r="AO1751">
        <v>1</v>
      </c>
      <c r="AP1751">
        <v>1</v>
      </c>
      <c r="AQ1751">
        <v>0</v>
      </c>
      <c r="AR1751">
        <v>0</v>
      </c>
      <c r="AS1751" t="s">
        <v>3</v>
      </c>
      <c r="AT1751">
        <v>1.77</v>
      </c>
      <c r="AU1751" t="s">
        <v>348</v>
      </c>
      <c r="AV1751">
        <v>0</v>
      </c>
      <c r="AW1751">
        <v>2</v>
      </c>
      <c r="AX1751">
        <v>47641508</v>
      </c>
      <c r="AY1751">
        <v>1</v>
      </c>
      <c r="AZ1751">
        <v>0</v>
      </c>
      <c r="BA1751">
        <v>1737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CX1751">
        <f>Y1751*Source!I820</f>
        <v>12.976312499999997</v>
      </c>
      <c r="CY1751">
        <f>AB1751</f>
        <v>123</v>
      </c>
      <c r="CZ1751">
        <f>AF1751</f>
        <v>123</v>
      </c>
      <c r="DA1751">
        <f>AJ1751</f>
        <v>1</v>
      </c>
      <c r="DB1751">
        <f>ROUND(((ROUND(AT1751*CZ1751,2)*1.15)*1.25),6)</f>
        <v>312.958125</v>
      </c>
      <c r="DC1751">
        <f>ROUND(((ROUND(AT1751*AG1751,2)*1.15)*1.25),6)</f>
        <v>34.356250000000003</v>
      </c>
    </row>
    <row r="1752" spans="1:107" x14ac:dyDescent="0.2">
      <c r="A1752">
        <f>ROW(Source!A820)</f>
        <v>820</v>
      </c>
      <c r="B1752">
        <v>47636896</v>
      </c>
      <c r="C1752">
        <v>47641497</v>
      </c>
      <c r="D1752">
        <v>36882383</v>
      </c>
      <c r="E1752">
        <v>1</v>
      </c>
      <c r="F1752">
        <v>1</v>
      </c>
      <c r="G1752">
        <v>1</v>
      </c>
      <c r="H1752">
        <v>2</v>
      </c>
      <c r="I1752" t="s">
        <v>944</v>
      </c>
      <c r="J1752" t="s">
        <v>945</v>
      </c>
      <c r="K1752" t="s">
        <v>946</v>
      </c>
      <c r="L1752">
        <v>1368</v>
      </c>
      <c r="N1752">
        <v>1011</v>
      </c>
      <c r="O1752" t="s">
        <v>776</v>
      </c>
      <c r="P1752" t="s">
        <v>776</v>
      </c>
      <c r="Q1752">
        <v>1</v>
      </c>
      <c r="W1752">
        <v>0</v>
      </c>
      <c r="X1752">
        <v>-665367104</v>
      </c>
      <c r="Y1752">
        <v>6.1668749999999992</v>
      </c>
      <c r="AA1752">
        <v>0</v>
      </c>
      <c r="AB1752">
        <v>89.99</v>
      </c>
      <c r="AC1752">
        <v>10.06</v>
      </c>
      <c r="AD1752">
        <v>0</v>
      </c>
      <c r="AE1752">
        <v>0</v>
      </c>
      <c r="AF1752">
        <v>89.99</v>
      </c>
      <c r="AG1752">
        <v>10.06</v>
      </c>
      <c r="AH1752">
        <v>0</v>
      </c>
      <c r="AI1752">
        <v>1</v>
      </c>
      <c r="AJ1752">
        <v>1</v>
      </c>
      <c r="AK1752">
        <v>1</v>
      </c>
      <c r="AL1752">
        <v>1</v>
      </c>
      <c r="AN1752">
        <v>0</v>
      </c>
      <c r="AO1752">
        <v>1</v>
      </c>
      <c r="AP1752">
        <v>1</v>
      </c>
      <c r="AQ1752">
        <v>0</v>
      </c>
      <c r="AR1752">
        <v>0</v>
      </c>
      <c r="AS1752" t="s">
        <v>3</v>
      </c>
      <c r="AT1752">
        <v>4.29</v>
      </c>
      <c r="AU1752" t="s">
        <v>348</v>
      </c>
      <c r="AV1752">
        <v>0</v>
      </c>
      <c r="AW1752">
        <v>2</v>
      </c>
      <c r="AX1752">
        <v>47641509</v>
      </c>
      <c r="AY1752">
        <v>1</v>
      </c>
      <c r="AZ1752">
        <v>0</v>
      </c>
      <c r="BA1752">
        <v>1738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CX1752">
        <f>Y1752*Source!I820</f>
        <v>31.451062499999995</v>
      </c>
      <c r="CY1752">
        <f>AB1752</f>
        <v>89.99</v>
      </c>
      <c r="CZ1752">
        <f>AF1752</f>
        <v>89.99</v>
      </c>
      <c r="DA1752">
        <f>AJ1752</f>
        <v>1</v>
      </c>
      <c r="DB1752">
        <f>ROUND(((ROUND(AT1752*CZ1752,2)*1.15)*1.25),6)</f>
        <v>554.96124999999995</v>
      </c>
      <c r="DC1752">
        <f>ROUND(((ROUND(AT1752*AG1752,2)*1.15)*1.25),6)</f>
        <v>62.042499999999997</v>
      </c>
    </row>
    <row r="1753" spans="1:107" x14ac:dyDescent="0.2">
      <c r="A1753">
        <f>ROW(Source!A820)</f>
        <v>820</v>
      </c>
      <c r="B1753">
        <v>47636896</v>
      </c>
      <c r="C1753">
        <v>47641497</v>
      </c>
      <c r="D1753">
        <v>36882750</v>
      </c>
      <c r="E1753">
        <v>1</v>
      </c>
      <c r="F1753">
        <v>1</v>
      </c>
      <c r="G1753">
        <v>1</v>
      </c>
      <c r="H1753">
        <v>2</v>
      </c>
      <c r="I1753" t="s">
        <v>1102</v>
      </c>
      <c r="J1753" t="s">
        <v>1103</v>
      </c>
      <c r="K1753" t="s">
        <v>1104</v>
      </c>
      <c r="L1753">
        <v>1368</v>
      </c>
      <c r="N1753">
        <v>1011</v>
      </c>
      <c r="O1753" t="s">
        <v>776</v>
      </c>
      <c r="P1753" t="s">
        <v>776</v>
      </c>
      <c r="Q1753">
        <v>1</v>
      </c>
      <c r="W1753">
        <v>0</v>
      </c>
      <c r="X1753">
        <v>1663826256</v>
      </c>
      <c r="Y1753">
        <v>10.177499999999998</v>
      </c>
      <c r="AA1753">
        <v>0</v>
      </c>
      <c r="AB1753">
        <v>206.01</v>
      </c>
      <c r="AC1753">
        <v>14.4</v>
      </c>
      <c r="AD1753">
        <v>0</v>
      </c>
      <c r="AE1753">
        <v>0</v>
      </c>
      <c r="AF1753">
        <v>206.01</v>
      </c>
      <c r="AG1753">
        <v>14.4</v>
      </c>
      <c r="AH1753">
        <v>0</v>
      </c>
      <c r="AI1753">
        <v>1</v>
      </c>
      <c r="AJ1753">
        <v>1</v>
      </c>
      <c r="AK1753">
        <v>1</v>
      </c>
      <c r="AL1753">
        <v>1</v>
      </c>
      <c r="AN1753">
        <v>0</v>
      </c>
      <c r="AO1753">
        <v>1</v>
      </c>
      <c r="AP1753">
        <v>1</v>
      </c>
      <c r="AQ1753">
        <v>0</v>
      </c>
      <c r="AR1753">
        <v>0</v>
      </c>
      <c r="AS1753" t="s">
        <v>3</v>
      </c>
      <c r="AT1753">
        <v>7.08</v>
      </c>
      <c r="AU1753" t="s">
        <v>348</v>
      </c>
      <c r="AV1753">
        <v>0</v>
      </c>
      <c r="AW1753">
        <v>2</v>
      </c>
      <c r="AX1753">
        <v>47641510</v>
      </c>
      <c r="AY1753">
        <v>1</v>
      </c>
      <c r="AZ1753">
        <v>0</v>
      </c>
      <c r="BA1753">
        <v>1739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CX1753">
        <f>Y1753*Source!I820</f>
        <v>51.905249999999988</v>
      </c>
      <c r="CY1753">
        <f>AB1753</f>
        <v>206.01</v>
      </c>
      <c r="CZ1753">
        <f>AF1753</f>
        <v>206.01</v>
      </c>
      <c r="DA1753">
        <f>AJ1753</f>
        <v>1</v>
      </c>
      <c r="DB1753">
        <f>ROUND(((ROUND(AT1753*CZ1753,2)*1.15)*1.25),6)</f>
        <v>2096.6656250000001</v>
      </c>
      <c r="DC1753">
        <f>ROUND(((ROUND(AT1753*AG1753,2)*1.15)*1.25),6)</f>
        <v>146.55312499999999</v>
      </c>
    </row>
    <row r="1754" spans="1:107" x14ac:dyDescent="0.2">
      <c r="A1754">
        <f>ROW(Source!A820)</f>
        <v>820</v>
      </c>
      <c r="B1754">
        <v>47636896</v>
      </c>
      <c r="C1754">
        <v>47641497</v>
      </c>
      <c r="D1754">
        <v>36883483</v>
      </c>
      <c r="E1754">
        <v>1</v>
      </c>
      <c r="F1754">
        <v>1</v>
      </c>
      <c r="G1754">
        <v>1</v>
      </c>
      <c r="H1754">
        <v>2</v>
      </c>
      <c r="I1754" t="s">
        <v>1076</v>
      </c>
      <c r="J1754" t="s">
        <v>1077</v>
      </c>
      <c r="K1754" t="s">
        <v>1078</v>
      </c>
      <c r="L1754">
        <v>1368</v>
      </c>
      <c r="N1754">
        <v>1011</v>
      </c>
      <c r="O1754" t="s">
        <v>776</v>
      </c>
      <c r="P1754" t="s">
        <v>776</v>
      </c>
      <c r="Q1754">
        <v>1</v>
      </c>
      <c r="W1754">
        <v>0</v>
      </c>
      <c r="X1754">
        <v>1403266566</v>
      </c>
      <c r="Y1754">
        <v>1.06375</v>
      </c>
      <c r="AA1754">
        <v>0</v>
      </c>
      <c r="AB1754">
        <v>110</v>
      </c>
      <c r="AC1754">
        <v>11.6</v>
      </c>
      <c r="AD1754">
        <v>0</v>
      </c>
      <c r="AE1754">
        <v>0</v>
      </c>
      <c r="AF1754">
        <v>110</v>
      </c>
      <c r="AG1754">
        <v>11.6</v>
      </c>
      <c r="AH1754">
        <v>0</v>
      </c>
      <c r="AI1754">
        <v>1</v>
      </c>
      <c r="AJ1754">
        <v>1</v>
      </c>
      <c r="AK1754">
        <v>1</v>
      </c>
      <c r="AL1754">
        <v>1</v>
      </c>
      <c r="AN1754">
        <v>0</v>
      </c>
      <c r="AO1754">
        <v>1</v>
      </c>
      <c r="AP1754">
        <v>1</v>
      </c>
      <c r="AQ1754">
        <v>0</v>
      </c>
      <c r="AR1754">
        <v>0</v>
      </c>
      <c r="AS1754" t="s">
        <v>3</v>
      </c>
      <c r="AT1754">
        <v>0.74</v>
      </c>
      <c r="AU1754" t="s">
        <v>348</v>
      </c>
      <c r="AV1754">
        <v>0</v>
      </c>
      <c r="AW1754">
        <v>2</v>
      </c>
      <c r="AX1754">
        <v>47641511</v>
      </c>
      <c r="AY1754">
        <v>1</v>
      </c>
      <c r="AZ1754">
        <v>0</v>
      </c>
      <c r="BA1754">
        <v>1740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CX1754">
        <f>Y1754*Source!I820</f>
        <v>5.4251249999999995</v>
      </c>
      <c r="CY1754">
        <f>AB1754</f>
        <v>110</v>
      </c>
      <c r="CZ1754">
        <f>AF1754</f>
        <v>110</v>
      </c>
      <c r="DA1754">
        <f>AJ1754</f>
        <v>1</v>
      </c>
      <c r="DB1754">
        <f>ROUND(((ROUND(AT1754*CZ1754,2)*1.15)*1.25),6)</f>
        <v>117.0125</v>
      </c>
      <c r="DC1754">
        <f>ROUND(((ROUND(AT1754*AG1754,2)*1.15)*1.25),6)</f>
        <v>12.33375</v>
      </c>
    </row>
    <row r="1755" spans="1:107" x14ac:dyDescent="0.2">
      <c r="A1755">
        <f>ROW(Source!A820)</f>
        <v>820</v>
      </c>
      <c r="B1755">
        <v>47636896</v>
      </c>
      <c r="C1755">
        <v>47641497</v>
      </c>
      <c r="D1755">
        <v>36801792</v>
      </c>
      <c r="E1755">
        <v>1</v>
      </c>
      <c r="F1755">
        <v>1</v>
      </c>
      <c r="G1755">
        <v>1</v>
      </c>
      <c r="H1755">
        <v>3</v>
      </c>
      <c r="I1755" t="s">
        <v>981</v>
      </c>
      <c r="J1755" t="s">
        <v>982</v>
      </c>
      <c r="K1755" t="s">
        <v>983</v>
      </c>
      <c r="L1755">
        <v>1339</v>
      </c>
      <c r="N1755">
        <v>1007</v>
      </c>
      <c r="O1755" t="s">
        <v>50</v>
      </c>
      <c r="P1755" t="s">
        <v>50</v>
      </c>
      <c r="Q1755">
        <v>1</v>
      </c>
      <c r="W1755">
        <v>0</v>
      </c>
      <c r="X1755">
        <v>-1660354250</v>
      </c>
      <c r="Y1755">
        <v>5</v>
      </c>
      <c r="AA1755">
        <v>2.44</v>
      </c>
      <c r="AB1755">
        <v>0</v>
      </c>
      <c r="AC1755">
        <v>0</v>
      </c>
      <c r="AD1755">
        <v>0</v>
      </c>
      <c r="AE1755">
        <v>2.44</v>
      </c>
      <c r="AF1755">
        <v>0</v>
      </c>
      <c r="AG1755">
        <v>0</v>
      </c>
      <c r="AH1755">
        <v>0</v>
      </c>
      <c r="AI1755">
        <v>1</v>
      </c>
      <c r="AJ1755">
        <v>1</v>
      </c>
      <c r="AK1755">
        <v>1</v>
      </c>
      <c r="AL1755">
        <v>1</v>
      </c>
      <c r="AN1755">
        <v>0</v>
      </c>
      <c r="AO1755">
        <v>1</v>
      </c>
      <c r="AP1755">
        <v>0</v>
      </c>
      <c r="AQ1755">
        <v>0</v>
      </c>
      <c r="AR1755">
        <v>0</v>
      </c>
      <c r="AS1755" t="s">
        <v>3</v>
      </c>
      <c r="AT1755">
        <v>5</v>
      </c>
      <c r="AU1755" t="s">
        <v>3</v>
      </c>
      <c r="AV1755">
        <v>0</v>
      </c>
      <c r="AW1755">
        <v>2</v>
      </c>
      <c r="AX1755">
        <v>47641512</v>
      </c>
      <c r="AY1755">
        <v>1</v>
      </c>
      <c r="AZ1755">
        <v>0</v>
      </c>
      <c r="BA1755">
        <v>1741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CX1755">
        <f>Y1755*Source!I820</f>
        <v>25.5</v>
      </c>
      <c r="CY1755">
        <f>AA1755</f>
        <v>2.44</v>
      </c>
      <c r="CZ1755">
        <f>AE1755</f>
        <v>2.44</v>
      </c>
      <c r="DA1755">
        <f>AI1755</f>
        <v>1</v>
      </c>
      <c r="DB1755">
        <f>ROUND(ROUND(AT1755*CZ1755,2),6)</f>
        <v>12.2</v>
      </c>
      <c r="DC1755">
        <f>ROUND(ROUND(AT1755*AG1755,2),6)</f>
        <v>0</v>
      </c>
    </row>
    <row r="1756" spans="1:107" x14ac:dyDescent="0.2">
      <c r="A1756">
        <f>ROW(Source!A820)</f>
        <v>820</v>
      </c>
      <c r="B1756">
        <v>47636896</v>
      </c>
      <c r="C1756">
        <v>47641497</v>
      </c>
      <c r="D1756">
        <v>36806289</v>
      </c>
      <c r="E1756">
        <v>1</v>
      </c>
      <c r="F1756">
        <v>1</v>
      </c>
      <c r="G1756">
        <v>1</v>
      </c>
      <c r="H1756">
        <v>3</v>
      </c>
      <c r="I1756" t="s">
        <v>663</v>
      </c>
      <c r="J1756" t="s">
        <v>665</v>
      </c>
      <c r="K1756" t="s">
        <v>664</v>
      </c>
      <c r="L1756">
        <v>1339</v>
      </c>
      <c r="N1756">
        <v>1007</v>
      </c>
      <c r="O1756" t="s">
        <v>50</v>
      </c>
      <c r="P1756" t="s">
        <v>50</v>
      </c>
      <c r="Q1756">
        <v>1</v>
      </c>
      <c r="W1756">
        <v>0</v>
      </c>
      <c r="X1756">
        <v>-35545874</v>
      </c>
      <c r="Y1756">
        <v>102.5</v>
      </c>
      <c r="AA1756">
        <v>55.26</v>
      </c>
      <c r="AB1756">
        <v>0</v>
      </c>
      <c r="AC1756">
        <v>0</v>
      </c>
      <c r="AD1756">
        <v>0</v>
      </c>
      <c r="AE1756">
        <v>55.26</v>
      </c>
      <c r="AF1756">
        <v>0</v>
      </c>
      <c r="AG1756">
        <v>0</v>
      </c>
      <c r="AH1756">
        <v>0</v>
      </c>
      <c r="AI1756">
        <v>1</v>
      </c>
      <c r="AJ1756">
        <v>1</v>
      </c>
      <c r="AK1756">
        <v>1</v>
      </c>
      <c r="AL1756">
        <v>1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 t="s">
        <v>3</v>
      </c>
      <c r="AT1756">
        <v>102.5</v>
      </c>
      <c r="AU1756" t="s">
        <v>3</v>
      </c>
      <c r="AV1756">
        <v>0</v>
      </c>
      <c r="AW1756">
        <v>1</v>
      </c>
      <c r="AX1756">
        <v>-1</v>
      </c>
      <c r="AY1756">
        <v>0</v>
      </c>
      <c r="AZ1756">
        <v>0</v>
      </c>
      <c r="BA1756" t="s">
        <v>3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CX1756">
        <f>Y1756*Source!I820</f>
        <v>522.75</v>
      </c>
      <c r="CY1756">
        <f>AA1756</f>
        <v>55.26</v>
      </c>
      <c r="CZ1756">
        <f>AE1756</f>
        <v>55.26</v>
      </c>
      <c r="DA1756">
        <f>AI1756</f>
        <v>1</v>
      </c>
      <c r="DB1756">
        <f>ROUND(ROUND(AT1756*CZ1756,2),6)</f>
        <v>5664.15</v>
      </c>
      <c r="DC1756">
        <f>ROUND(ROUND(AT1756*AG1756,2),6)</f>
        <v>0</v>
      </c>
    </row>
    <row r="1757" spans="1:107" x14ac:dyDescent="0.2">
      <c r="A1757">
        <f>ROW(Source!A821)</f>
        <v>821</v>
      </c>
      <c r="B1757">
        <v>47641669</v>
      </c>
      <c r="C1757">
        <v>47641497</v>
      </c>
      <c r="D1757">
        <v>37066491</v>
      </c>
      <c r="E1757">
        <v>1</v>
      </c>
      <c r="F1757">
        <v>1</v>
      </c>
      <c r="G1757">
        <v>1</v>
      </c>
      <c r="H1757">
        <v>1</v>
      </c>
      <c r="I1757" t="s">
        <v>1105</v>
      </c>
      <c r="J1757" t="s">
        <v>3</v>
      </c>
      <c r="K1757" t="s">
        <v>1106</v>
      </c>
      <c r="L1757">
        <v>1191</v>
      </c>
      <c r="N1757">
        <v>1013</v>
      </c>
      <c r="O1757" t="s">
        <v>770</v>
      </c>
      <c r="P1757" t="s">
        <v>770</v>
      </c>
      <c r="Q1757">
        <v>1</v>
      </c>
      <c r="W1757">
        <v>0</v>
      </c>
      <c r="X1757">
        <v>-228054128</v>
      </c>
      <c r="Y1757">
        <v>20.789699999999996</v>
      </c>
      <c r="AA1757">
        <v>0</v>
      </c>
      <c r="AB1757">
        <v>0</v>
      </c>
      <c r="AC1757">
        <v>0</v>
      </c>
      <c r="AD1757">
        <v>8.02</v>
      </c>
      <c r="AE1757">
        <v>0</v>
      </c>
      <c r="AF1757">
        <v>0</v>
      </c>
      <c r="AG1757">
        <v>0</v>
      </c>
      <c r="AH1757">
        <v>8.02</v>
      </c>
      <c r="AI1757">
        <v>1</v>
      </c>
      <c r="AJ1757">
        <v>1</v>
      </c>
      <c r="AK1757">
        <v>1</v>
      </c>
      <c r="AL1757">
        <v>1</v>
      </c>
      <c r="AN1757">
        <v>0</v>
      </c>
      <c r="AO1757">
        <v>1</v>
      </c>
      <c r="AP1757">
        <v>1</v>
      </c>
      <c r="AQ1757">
        <v>0</v>
      </c>
      <c r="AR1757">
        <v>0</v>
      </c>
      <c r="AS1757" t="s">
        <v>3</v>
      </c>
      <c r="AT1757">
        <v>15.72</v>
      </c>
      <c r="AU1757" t="s">
        <v>196</v>
      </c>
      <c r="AV1757">
        <v>1</v>
      </c>
      <c r="AW1757">
        <v>2</v>
      </c>
      <c r="AX1757">
        <v>47641506</v>
      </c>
      <c r="AY1757">
        <v>1</v>
      </c>
      <c r="AZ1757">
        <v>0</v>
      </c>
      <c r="BA1757">
        <v>1743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CX1757">
        <f>Y1757*Source!I821</f>
        <v>106.02746999999998</v>
      </c>
      <c r="CY1757">
        <f>AD1757</f>
        <v>8.02</v>
      </c>
      <c r="CZ1757">
        <f>AH1757</f>
        <v>8.02</v>
      </c>
      <c r="DA1757">
        <f>AL1757</f>
        <v>1</v>
      </c>
      <c r="DB1757">
        <f>ROUND(((ROUND(AT1757*CZ1757,2)*1.15)*1.15),6)</f>
        <v>166.727575</v>
      </c>
      <c r="DC1757">
        <f>ROUND(((ROUND(AT1757*AG1757,2)*1.15)*1.15),6)</f>
        <v>0</v>
      </c>
    </row>
    <row r="1758" spans="1:107" x14ac:dyDescent="0.2">
      <c r="A1758">
        <f>ROW(Source!A821)</f>
        <v>821</v>
      </c>
      <c r="B1758">
        <v>47641669</v>
      </c>
      <c r="C1758">
        <v>47641497</v>
      </c>
      <c r="D1758">
        <v>37064876</v>
      </c>
      <c r="E1758">
        <v>1</v>
      </c>
      <c r="F1758">
        <v>1</v>
      </c>
      <c r="G1758">
        <v>1</v>
      </c>
      <c r="H1758">
        <v>1</v>
      </c>
      <c r="I1758" t="s">
        <v>771</v>
      </c>
      <c r="J1758" t="s">
        <v>3</v>
      </c>
      <c r="K1758" t="s">
        <v>772</v>
      </c>
      <c r="L1758">
        <v>1191</v>
      </c>
      <c r="N1758">
        <v>1013</v>
      </c>
      <c r="O1758" t="s">
        <v>770</v>
      </c>
      <c r="P1758" t="s">
        <v>770</v>
      </c>
      <c r="Q1758">
        <v>1</v>
      </c>
      <c r="W1758">
        <v>0</v>
      </c>
      <c r="X1758">
        <v>-1417349443</v>
      </c>
      <c r="Y1758">
        <v>13.88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1</v>
      </c>
      <c r="AJ1758">
        <v>1</v>
      </c>
      <c r="AK1758">
        <v>1</v>
      </c>
      <c r="AL1758">
        <v>1</v>
      </c>
      <c r="AN1758">
        <v>0</v>
      </c>
      <c r="AO1758">
        <v>1</v>
      </c>
      <c r="AP1758">
        <v>0</v>
      </c>
      <c r="AQ1758">
        <v>0</v>
      </c>
      <c r="AR1758">
        <v>0</v>
      </c>
      <c r="AS1758" t="s">
        <v>3</v>
      </c>
      <c r="AT1758">
        <v>13.88</v>
      </c>
      <c r="AU1758" t="s">
        <v>3</v>
      </c>
      <c r="AV1758">
        <v>2</v>
      </c>
      <c r="AW1758">
        <v>2</v>
      </c>
      <c r="AX1758">
        <v>47641507</v>
      </c>
      <c r="AY1758">
        <v>1</v>
      </c>
      <c r="AZ1758">
        <v>2048</v>
      </c>
      <c r="BA1758">
        <v>1744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CX1758">
        <f>Y1758*Source!I821</f>
        <v>70.787999999999997</v>
      </c>
      <c r="CY1758">
        <f>AD1758</f>
        <v>0</v>
      </c>
      <c r="CZ1758">
        <f>AH1758</f>
        <v>0</v>
      </c>
      <c r="DA1758">
        <f>AL1758</f>
        <v>1</v>
      </c>
      <c r="DB1758">
        <f>ROUND(ROUND(AT1758*CZ1758,2),6)</f>
        <v>0</v>
      </c>
      <c r="DC1758">
        <f>ROUND(ROUND(AT1758*AG1758,2),6)</f>
        <v>0</v>
      </c>
    </row>
    <row r="1759" spans="1:107" x14ac:dyDescent="0.2">
      <c r="A1759">
        <f>ROW(Source!A821)</f>
        <v>821</v>
      </c>
      <c r="B1759">
        <v>47641669</v>
      </c>
      <c r="C1759">
        <v>47641497</v>
      </c>
      <c r="D1759">
        <v>36881380</v>
      </c>
      <c r="E1759">
        <v>1</v>
      </c>
      <c r="F1759">
        <v>1</v>
      </c>
      <c r="G1759">
        <v>1</v>
      </c>
      <c r="H1759">
        <v>2</v>
      </c>
      <c r="I1759" t="s">
        <v>857</v>
      </c>
      <c r="J1759" t="s">
        <v>858</v>
      </c>
      <c r="K1759" t="s">
        <v>859</v>
      </c>
      <c r="L1759">
        <v>1368</v>
      </c>
      <c r="N1759">
        <v>1011</v>
      </c>
      <c r="O1759" t="s">
        <v>776</v>
      </c>
      <c r="P1759" t="s">
        <v>776</v>
      </c>
      <c r="Q1759">
        <v>1</v>
      </c>
      <c r="W1759">
        <v>0</v>
      </c>
      <c r="X1759">
        <v>645023554</v>
      </c>
      <c r="Y1759">
        <v>2.5443749999999996</v>
      </c>
      <c r="AA1759">
        <v>0</v>
      </c>
      <c r="AB1759">
        <v>123</v>
      </c>
      <c r="AC1759">
        <v>13.5</v>
      </c>
      <c r="AD1759">
        <v>0</v>
      </c>
      <c r="AE1759">
        <v>0</v>
      </c>
      <c r="AF1759">
        <v>123</v>
      </c>
      <c r="AG1759">
        <v>13.5</v>
      </c>
      <c r="AH1759">
        <v>0</v>
      </c>
      <c r="AI1759">
        <v>1</v>
      </c>
      <c r="AJ1759">
        <v>1</v>
      </c>
      <c r="AK1759">
        <v>1</v>
      </c>
      <c r="AL1759">
        <v>1</v>
      </c>
      <c r="AN1759">
        <v>0</v>
      </c>
      <c r="AO1759">
        <v>1</v>
      </c>
      <c r="AP1759">
        <v>1</v>
      </c>
      <c r="AQ1759">
        <v>0</v>
      </c>
      <c r="AR1759">
        <v>0</v>
      </c>
      <c r="AS1759" t="s">
        <v>3</v>
      </c>
      <c r="AT1759">
        <v>1.77</v>
      </c>
      <c r="AU1759" t="s">
        <v>348</v>
      </c>
      <c r="AV1759">
        <v>0</v>
      </c>
      <c r="AW1759">
        <v>2</v>
      </c>
      <c r="AX1759">
        <v>47641508</v>
      </c>
      <c r="AY1759">
        <v>1</v>
      </c>
      <c r="AZ1759">
        <v>0</v>
      </c>
      <c r="BA1759">
        <v>1745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CX1759">
        <f>Y1759*Source!I821</f>
        <v>12.976312499999997</v>
      </c>
      <c r="CY1759">
        <f>AB1759</f>
        <v>123</v>
      </c>
      <c r="CZ1759">
        <f>AF1759</f>
        <v>123</v>
      </c>
      <c r="DA1759">
        <f>AJ1759</f>
        <v>1</v>
      </c>
      <c r="DB1759">
        <f>ROUND(((ROUND(AT1759*CZ1759,2)*1.15)*1.25),6)</f>
        <v>312.958125</v>
      </c>
      <c r="DC1759">
        <f>ROUND(((ROUND(AT1759*AG1759,2)*1.15)*1.25),6)</f>
        <v>34.356250000000003</v>
      </c>
    </row>
    <row r="1760" spans="1:107" x14ac:dyDescent="0.2">
      <c r="A1760">
        <f>ROW(Source!A821)</f>
        <v>821</v>
      </c>
      <c r="B1760">
        <v>47641669</v>
      </c>
      <c r="C1760">
        <v>47641497</v>
      </c>
      <c r="D1760">
        <v>36882383</v>
      </c>
      <c r="E1760">
        <v>1</v>
      </c>
      <c r="F1760">
        <v>1</v>
      </c>
      <c r="G1760">
        <v>1</v>
      </c>
      <c r="H1760">
        <v>2</v>
      </c>
      <c r="I1760" t="s">
        <v>944</v>
      </c>
      <c r="J1760" t="s">
        <v>945</v>
      </c>
      <c r="K1760" t="s">
        <v>946</v>
      </c>
      <c r="L1760">
        <v>1368</v>
      </c>
      <c r="N1760">
        <v>1011</v>
      </c>
      <c r="O1760" t="s">
        <v>776</v>
      </c>
      <c r="P1760" t="s">
        <v>776</v>
      </c>
      <c r="Q1760">
        <v>1</v>
      </c>
      <c r="W1760">
        <v>0</v>
      </c>
      <c r="X1760">
        <v>-665367104</v>
      </c>
      <c r="Y1760">
        <v>6.1668749999999992</v>
      </c>
      <c r="AA1760">
        <v>0</v>
      </c>
      <c r="AB1760">
        <v>89.99</v>
      </c>
      <c r="AC1760">
        <v>10.06</v>
      </c>
      <c r="AD1760">
        <v>0</v>
      </c>
      <c r="AE1760">
        <v>0</v>
      </c>
      <c r="AF1760">
        <v>89.99</v>
      </c>
      <c r="AG1760">
        <v>10.06</v>
      </c>
      <c r="AH1760">
        <v>0</v>
      </c>
      <c r="AI1760">
        <v>1</v>
      </c>
      <c r="AJ1760">
        <v>1</v>
      </c>
      <c r="AK1760">
        <v>1</v>
      </c>
      <c r="AL1760">
        <v>1</v>
      </c>
      <c r="AN1760">
        <v>0</v>
      </c>
      <c r="AO1760">
        <v>1</v>
      </c>
      <c r="AP1760">
        <v>1</v>
      </c>
      <c r="AQ1760">
        <v>0</v>
      </c>
      <c r="AR1760">
        <v>0</v>
      </c>
      <c r="AS1760" t="s">
        <v>3</v>
      </c>
      <c r="AT1760">
        <v>4.29</v>
      </c>
      <c r="AU1760" t="s">
        <v>348</v>
      </c>
      <c r="AV1760">
        <v>0</v>
      </c>
      <c r="AW1760">
        <v>2</v>
      </c>
      <c r="AX1760">
        <v>47641509</v>
      </c>
      <c r="AY1760">
        <v>1</v>
      </c>
      <c r="AZ1760">
        <v>0</v>
      </c>
      <c r="BA1760">
        <v>1746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CX1760">
        <f>Y1760*Source!I821</f>
        <v>31.451062499999995</v>
      </c>
      <c r="CY1760">
        <f>AB1760</f>
        <v>89.99</v>
      </c>
      <c r="CZ1760">
        <f>AF1760</f>
        <v>89.99</v>
      </c>
      <c r="DA1760">
        <f>AJ1760</f>
        <v>1</v>
      </c>
      <c r="DB1760">
        <f>ROUND(((ROUND(AT1760*CZ1760,2)*1.15)*1.25),6)</f>
        <v>554.96124999999995</v>
      </c>
      <c r="DC1760">
        <f>ROUND(((ROUND(AT1760*AG1760,2)*1.15)*1.25),6)</f>
        <v>62.042499999999997</v>
      </c>
    </row>
    <row r="1761" spans="1:107" x14ac:dyDescent="0.2">
      <c r="A1761">
        <f>ROW(Source!A821)</f>
        <v>821</v>
      </c>
      <c r="B1761">
        <v>47641669</v>
      </c>
      <c r="C1761">
        <v>47641497</v>
      </c>
      <c r="D1761">
        <v>36882750</v>
      </c>
      <c r="E1761">
        <v>1</v>
      </c>
      <c r="F1761">
        <v>1</v>
      </c>
      <c r="G1761">
        <v>1</v>
      </c>
      <c r="H1761">
        <v>2</v>
      </c>
      <c r="I1761" t="s">
        <v>1102</v>
      </c>
      <c r="J1761" t="s">
        <v>1103</v>
      </c>
      <c r="K1761" t="s">
        <v>1104</v>
      </c>
      <c r="L1761">
        <v>1368</v>
      </c>
      <c r="N1761">
        <v>1011</v>
      </c>
      <c r="O1761" t="s">
        <v>776</v>
      </c>
      <c r="P1761" t="s">
        <v>776</v>
      </c>
      <c r="Q1761">
        <v>1</v>
      </c>
      <c r="W1761">
        <v>0</v>
      </c>
      <c r="X1761">
        <v>1663826256</v>
      </c>
      <c r="Y1761">
        <v>10.177499999999998</v>
      </c>
      <c r="AA1761">
        <v>0</v>
      </c>
      <c r="AB1761">
        <v>206.01</v>
      </c>
      <c r="AC1761">
        <v>14.4</v>
      </c>
      <c r="AD1761">
        <v>0</v>
      </c>
      <c r="AE1761">
        <v>0</v>
      </c>
      <c r="AF1761">
        <v>206.01</v>
      </c>
      <c r="AG1761">
        <v>14.4</v>
      </c>
      <c r="AH1761">
        <v>0</v>
      </c>
      <c r="AI1761">
        <v>1</v>
      </c>
      <c r="AJ1761">
        <v>1</v>
      </c>
      <c r="AK1761">
        <v>1</v>
      </c>
      <c r="AL1761">
        <v>1</v>
      </c>
      <c r="AN1761">
        <v>0</v>
      </c>
      <c r="AO1761">
        <v>1</v>
      </c>
      <c r="AP1761">
        <v>1</v>
      </c>
      <c r="AQ1761">
        <v>0</v>
      </c>
      <c r="AR1761">
        <v>0</v>
      </c>
      <c r="AS1761" t="s">
        <v>3</v>
      </c>
      <c r="AT1761">
        <v>7.08</v>
      </c>
      <c r="AU1761" t="s">
        <v>348</v>
      </c>
      <c r="AV1761">
        <v>0</v>
      </c>
      <c r="AW1761">
        <v>2</v>
      </c>
      <c r="AX1761">
        <v>47641510</v>
      </c>
      <c r="AY1761">
        <v>1</v>
      </c>
      <c r="AZ1761">
        <v>0</v>
      </c>
      <c r="BA1761">
        <v>1747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CX1761">
        <f>Y1761*Source!I821</f>
        <v>51.905249999999988</v>
      </c>
      <c r="CY1761">
        <f>AB1761</f>
        <v>206.01</v>
      </c>
      <c r="CZ1761">
        <f>AF1761</f>
        <v>206.01</v>
      </c>
      <c r="DA1761">
        <f>AJ1761</f>
        <v>1</v>
      </c>
      <c r="DB1761">
        <f>ROUND(((ROUND(AT1761*CZ1761,2)*1.15)*1.25),6)</f>
        <v>2096.6656250000001</v>
      </c>
      <c r="DC1761">
        <f>ROUND(((ROUND(AT1761*AG1761,2)*1.15)*1.25),6)</f>
        <v>146.55312499999999</v>
      </c>
    </row>
    <row r="1762" spans="1:107" x14ac:dyDescent="0.2">
      <c r="A1762">
        <f>ROW(Source!A821)</f>
        <v>821</v>
      </c>
      <c r="B1762">
        <v>47641669</v>
      </c>
      <c r="C1762">
        <v>47641497</v>
      </c>
      <c r="D1762">
        <v>36883483</v>
      </c>
      <c r="E1762">
        <v>1</v>
      </c>
      <c r="F1762">
        <v>1</v>
      </c>
      <c r="G1762">
        <v>1</v>
      </c>
      <c r="H1762">
        <v>2</v>
      </c>
      <c r="I1762" t="s">
        <v>1076</v>
      </c>
      <c r="J1762" t="s">
        <v>1077</v>
      </c>
      <c r="K1762" t="s">
        <v>1078</v>
      </c>
      <c r="L1762">
        <v>1368</v>
      </c>
      <c r="N1762">
        <v>1011</v>
      </c>
      <c r="O1762" t="s">
        <v>776</v>
      </c>
      <c r="P1762" t="s">
        <v>776</v>
      </c>
      <c r="Q1762">
        <v>1</v>
      </c>
      <c r="W1762">
        <v>0</v>
      </c>
      <c r="X1762">
        <v>1403266566</v>
      </c>
      <c r="Y1762">
        <v>1.06375</v>
      </c>
      <c r="AA1762">
        <v>0</v>
      </c>
      <c r="AB1762">
        <v>110</v>
      </c>
      <c r="AC1762">
        <v>11.6</v>
      </c>
      <c r="AD1762">
        <v>0</v>
      </c>
      <c r="AE1762">
        <v>0</v>
      </c>
      <c r="AF1762">
        <v>110</v>
      </c>
      <c r="AG1762">
        <v>11.6</v>
      </c>
      <c r="AH1762">
        <v>0</v>
      </c>
      <c r="AI1762">
        <v>1</v>
      </c>
      <c r="AJ1762">
        <v>1</v>
      </c>
      <c r="AK1762">
        <v>1</v>
      </c>
      <c r="AL1762">
        <v>1</v>
      </c>
      <c r="AN1762">
        <v>0</v>
      </c>
      <c r="AO1762">
        <v>1</v>
      </c>
      <c r="AP1762">
        <v>1</v>
      </c>
      <c r="AQ1762">
        <v>0</v>
      </c>
      <c r="AR1762">
        <v>0</v>
      </c>
      <c r="AS1762" t="s">
        <v>3</v>
      </c>
      <c r="AT1762">
        <v>0.74</v>
      </c>
      <c r="AU1762" t="s">
        <v>348</v>
      </c>
      <c r="AV1762">
        <v>0</v>
      </c>
      <c r="AW1762">
        <v>2</v>
      </c>
      <c r="AX1762">
        <v>47641511</v>
      </c>
      <c r="AY1762">
        <v>1</v>
      </c>
      <c r="AZ1762">
        <v>0</v>
      </c>
      <c r="BA1762">
        <v>1748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CX1762">
        <f>Y1762*Source!I821</f>
        <v>5.4251249999999995</v>
      </c>
      <c r="CY1762">
        <f>AB1762</f>
        <v>110</v>
      </c>
      <c r="CZ1762">
        <f>AF1762</f>
        <v>110</v>
      </c>
      <c r="DA1762">
        <f>AJ1762</f>
        <v>1</v>
      </c>
      <c r="DB1762">
        <f>ROUND(((ROUND(AT1762*CZ1762,2)*1.15)*1.25),6)</f>
        <v>117.0125</v>
      </c>
      <c r="DC1762">
        <f>ROUND(((ROUND(AT1762*AG1762,2)*1.15)*1.25),6)</f>
        <v>12.33375</v>
      </c>
    </row>
    <row r="1763" spans="1:107" x14ac:dyDescent="0.2">
      <c r="A1763">
        <f>ROW(Source!A821)</f>
        <v>821</v>
      </c>
      <c r="B1763">
        <v>47641669</v>
      </c>
      <c r="C1763">
        <v>47641497</v>
      </c>
      <c r="D1763">
        <v>36801792</v>
      </c>
      <c r="E1763">
        <v>1</v>
      </c>
      <c r="F1763">
        <v>1</v>
      </c>
      <c r="G1763">
        <v>1</v>
      </c>
      <c r="H1763">
        <v>3</v>
      </c>
      <c r="I1763" t="s">
        <v>981</v>
      </c>
      <c r="J1763" t="s">
        <v>982</v>
      </c>
      <c r="K1763" t="s">
        <v>983</v>
      </c>
      <c r="L1763">
        <v>1339</v>
      </c>
      <c r="N1763">
        <v>1007</v>
      </c>
      <c r="O1763" t="s">
        <v>50</v>
      </c>
      <c r="P1763" t="s">
        <v>50</v>
      </c>
      <c r="Q1763">
        <v>1</v>
      </c>
      <c r="W1763">
        <v>0</v>
      </c>
      <c r="X1763">
        <v>-1660354250</v>
      </c>
      <c r="Y1763">
        <v>5</v>
      </c>
      <c r="AA1763">
        <v>2.44</v>
      </c>
      <c r="AB1763">
        <v>0</v>
      </c>
      <c r="AC1763">
        <v>0</v>
      </c>
      <c r="AD1763">
        <v>0</v>
      </c>
      <c r="AE1763">
        <v>2.44</v>
      </c>
      <c r="AF1763">
        <v>0</v>
      </c>
      <c r="AG1763">
        <v>0</v>
      </c>
      <c r="AH1763">
        <v>0</v>
      </c>
      <c r="AI1763">
        <v>1</v>
      </c>
      <c r="AJ1763">
        <v>1</v>
      </c>
      <c r="AK1763">
        <v>1</v>
      </c>
      <c r="AL1763">
        <v>1</v>
      </c>
      <c r="AN1763">
        <v>0</v>
      </c>
      <c r="AO1763">
        <v>1</v>
      </c>
      <c r="AP1763">
        <v>0</v>
      </c>
      <c r="AQ1763">
        <v>0</v>
      </c>
      <c r="AR1763">
        <v>0</v>
      </c>
      <c r="AS1763" t="s">
        <v>3</v>
      </c>
      <c r="AT1763">
        <v>5</v>
      </c>
      <c r="AU1763" t="s">
        <v>3</v>
      </c>
      <c r="AV1763">
        <v>0</v>
      </c>
      <c r="AW1763">
        <v>2</v>
      </c>
      <c r="AX1763">
        <v>47641512</v>
      </c>
      <c r="AY1763">
        <v>1</v>
      </c>
      <c r="AZ1763">
        <v>0</v>
      </c>
      <c r="BA1763">
        <v>1749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CX1763">
        <f>Y1763*Source!I821</f>
        <v>25.5</v>
      </c>
      <c r="CY1763">
        <f>AA1763</f>
        <v>2.44</v>
      </c>
      <c r="CZ1763">
        <f>AE1763</f>
        <v>2.44</v>
      </c>
      <c r="DA1763">
        <f>AI1763</f>
        <v>1</v>
      </c>
      <c r="DB1763">
        <f>ROUND(ROUND(AT1763*CZ1763,2),6)</f>
        <v>12.2</v>
      </c>
      <c r="DC1763">
        <f>ROUND(ROUND(AT1763*AG1763,2),6)</f>
        <v>0</v>
      </c>
    </row>
    <row r="1764" spans="1:107" x14ac:dyDescent="0.2">
      <c r="A1764">
        <f>ROW(Source!A821)</f>
        <v>821</v>
      </c>
      <c r="B1764">
        <v>47641669</v>
      </c>
      <c r="C1764">
        <v>47641497</v>
      </c>
      <c r="D1764">
        <v>36806289</v>
      </c>
      <c r="E1764">
        <v>1</v>
      </c>
      <c r="F1764">
        <v>1</v>
      </c>
      <c r="G1764">
        <v>1</v>
      </c>
      <c r="H1764">
        <v>3</v>
      </c>
      <c r="I1764" t="s">
        <v>663</v>
      </c>
      <c r="J1764" t="s">
        <v>665</v>
      </c>
      <c r="K1764" t="s">
        <v>664</v>
      </c>
      <c r="L1764">
        <v>1339</v>
      </c>
      <c r="N1764">
        <v>1007</v>
      </c>
      <c r="O1764" t="s">
        <v>50</v>
      </c>
      <c r="P1764" t="s">
        <v>50</v>
      </c>
      <c r="Q1764">
        <v>1</v>
      </c>
      <c r="W1764">
        <v>0</v>
      </c>
      <c r="X1764">
        <v>-35545874</v>
      </c>
      <c r="Y1764">
        <v>102.5</v>
      </c>
      <c r="AA1764">
        <v>55.26</v>
      </c>
      <c r="AB1764">
        <v>0</v>
      </c>
      <c r="AC1764">
        <v>0</v>
      </c>
      <c r="AD1764">
        <v>0</v>
      </c>
      <c r="AE1764">
        <v>55.26</v>
      </c>
      <c r="AF1764">
        <v>0</v>
      </c>
      <c r="AG1764">
        <v>0</v>
      </c>
      <c r="AH1764">
        <v>0</v>
      </c>
      <c r="AI1764">
        <v>1</v>
      </c>
      <c r="AJ1764">
        <v>1</v>
      </c>
      <c r="AK1764">
        <v>1</v>
      </c>
      <c r="AL1764">
        <v>1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 t="s">
        <v>3</v>
      </c>
      <c r="AT1764">
        <v>102.5</v>
      </c>
      <c r="AU1764" t="s">
        <v>3</v>
      </c>
      <c r="AV1764">
        <v>0</v>
      </c>
      <c r="AW1764">
        <v>1</v>
      </c>
      <c r="AX1764">
        <v>-1</v>
      </c>
      <c r="AY1764">
        <v>0</v>
      </c>
      <c r="AZ1764">
        <v>0</v>
      </c>
      <c r="BA1764" t="s">
        <v>3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CX1764">
        <f>Y1764*Source!I821</f>
        <v>522.75</v>
      </c>
      <c r="CY1764">
        <f>AA1764</f>
        <v>55.26</v>
      </c>
      <c r="CZ1764">
        <f>AE1764</f>
        <v>55.26</v>
      </c>
      <c r="DA1764">
        <f>AI1764</f>
        <v>1</v>
      </c>
      <c r="DB1764">
        <f>ROUND(ROUND(AT1764*CZ1764,2),6)</f>
        <v>5664.15</v>
      </c>
      <c r="DC1764">
        <f>ROUND(ROUND(AT1764*AG1764,2),6)</f>
        <v>0</v>
      </c>
    </row>
    <row r="1765" spans="1:107" x14ac:dyDescent="0.2">
      <c r="A1765">
        <f>ROW(Source!A824)</f>
        <v>824</v>
      </c>
      <c r="B1765">
        <v>47636896</v>
      </c>
      <c r="C1765">
        <v>47641608</v>
      </c>
      <c r="D1765">
        <v>37065248</v>
      </c>
      <c r="E1765">
        <v>1</v>
      </c>
      <c r="F1765">
        <v>1</v>
      </c>
      <c r="G1765">
        <v>1</v>
      </c>
      <c r="H1765">
        <v>1</v>
      </c>
      <c r="I1765" t="s">
        <v>768</v>
      </c>
      <c r="J1765" t="s">
        <v>3</v>
      </c>
      <c r="K1765" t="s">
        <v>769</v>
      </c>
      <c r="L1765">
        <v>1191</v>
      </c>
      <c r="N1765">
        <v>1013</v>
      </c>
      <c r="O1765" t="s">
        <v>770</v>
      </c>
      <c r="P1765" t="s">
        <v>770</v>
      </c>
      <c r="Q1765">
        <v>1</v>
      </c>
      <c r="W1765">
        <v>0</v>
      </c>
      <c r="X1765">
        <v>-400197608</v>
      </c>
      <c r="Y1765">
        <v>19.784599999999998</v>
      </c>
      <c r="AA1765">
        <v>0</v>
      </c>
      <c r="AB1765">
        <v>0</v>
      </c>
      <c r="AC1765">
        <v>0</v>
      </c>
      <c r="AD1765">
        <v>8.5299999999999994</v>
      </c>
      <c r="AE1765">
        <v>0</v>
      </c>
      <c r="AF1765">
        <v>0</v>
      </c>
      <c r="AG1765">
        <v>0</v>
      </c>
      <c r="AH1765">
        <v>8.5299999999999994</v>
      </c>
      <c r="AI1765">
        <v>1</v>
      </c>
      <c r="AJ1765">
        <v>1</v>
      </c>
      <c r="AK1765">
        <v>1</v>
      </c>
      <c r="AL1765">
        <v>1</v>
      </c>
      <c r="AN1765">
        <v>0</v>
      </c>
      <c r="AO1765">
        <v>1</v>
      </c>
      <c r="AP1765">
        <v>1</v>
      </c>
      <c r="AQ1765">
        <v>0</v>
      </c>
      <c r="AR1765">
        <v>0</v>
      </c>
      <c r="AS1765" t="s">
        <v>3</v>
      </c>
      <c r="AT1765">
        <v>14.96</v>
      </c>
      <c r="AU1765" t="s">
        <v>196</v>
      </c>
      <c r="AV1765">
        <v>1</v>
      </c>
      <c r="AW1765">
        <v>2</v>
      </c>
      <c r="AX1765">
        <v>47641609</v>
      </c>
      <c r="AY1765">
        <v>1</v>
      </c>
      <c r="AZ1765">
        <v>0</v>
      </c>
      <c r="BA1765">
        <v>1751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CX1765">
        <f>Y1765*Source!I824</f>
        <v>97.735923999999997</v>
      </c>
      <c r="CY1765">
        <f>AD1765</f>
        <v>8.5299999999999994</v>
      </c>
      <c r="CZ1765">
        <f>AH1765</f>
        <v>8.5299999999999994</v>
      </c>
      <c r="DA1765">
        <f>AL1765</f>
        <v>1</v>
      </c>
      <c r="DB1765">
        <f>ROUND(((ROUND(AT1765*CZ1765,2)*1.15)*1.15),6)</f>
        <v>168.76422500000001</v>
      </c>
      <c r="DC1765">
        <f>ROUND(((ROUND(AT1765*AG1765,2)*1.15)*1.15),6)</f>
        <v>0</v>
      </c>
    </row>
    <row r="1766" spans="1:107" x14ac:dyDescent="0.2">
      <c r="A1766">
        <f>ROW(Source!A824)</f>
        <v>824</v>
      </c>
      <c r="B1766">
        <v>47636896</v>
      </c>
      <c r="C1766">
        <v>47641608</v>
      </c>
      <c r="D1766">
        <v>37064876</v>
      </c>
      <c r="E1766">
        <v>1</v>
      </c>
      <c r="F1766">
        <v>1</v>
      </c>
      <c r="G1766">
        <v>1</v>
      </c>
      <c r="H1766">
        <v>1</v>
      </c>
      <c r="I1766" t="s">
        <v>771</v>
      </c>
      <c r="J1766" t="s">
        <v>3</v>
      </c>
      <c r="K1766" t="s">
        <v>772</v>
      </c>
      <c r="L1766">
        <v>1191</v>
      </c>
      <c r="N1766">
        <v>1013</v>
      </c>
      <c r="O1766" t="s">
        <v>770</v>
      </c>
      <c r="P1766" t="s">
        <v>770</v>
      </c>
      <c r="Q1766">
        <v>1</v>
      </c>
      <c r="W1766">
        <v>0</v>
      </c>
      <c r="X1766">
        <v>-1417349443</v>
      </c>
      <c r="Y1766">
        <v>3.63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1</v>
      </c>
      <c r="AJ1766">
        <v>1</v>
      </c>
      <c r="AK1766">
        <v>1</v>
      </c>
      <c r="AL1766">
        <v>1</v>
      </c>
      <c r="AN1766">
        <v>0</v>
      </c>
      <c r="AO1766">
        <v>1</v>
      </c>
      <c r="AP1766">
        <v>0</v>
      </c>
      <c r="AQ1766">
        <v>0</v>
      </c>
      <c r="AR1766">
        <v>0</v>
      </c>
      <c r="AS1766" t="s">
        <v>3</v>
      </c>
      <c r="AT1766">
        <v>3.63</v>
      </c>
      <c r="AU1766" t="s">
        <v>3</v>
      </c>
      <c r="AV1766">
        <v>2</v>
      </c>
      <c r="AW1766">
        <v>2</v>
      </c>
      <c r="AX1766">
        <v>47641610</v>
      </c>
      <c r="AY1766">
        <v>1</v>
      </c>
      <c r="AZ1766">
        <v>2048</v>
      </c>
      <c r="BA1766">
        <v>1752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CX1766">
        <f>Y1766*Source!I824</f>
        <v>17.932200000000002</v>
      </c>
      <c r="CY1766">
        <f>AD1766</f>
        <v>0</v>
      </c>
      <c r="CZ1766">
        <f>AH1766</f>
        <v>0</v>
      </c>
      <c r="DA1766">
        <f>AL1766</f>
        <v>1</v>
      </c>
      <c r="DB1766">
        <f>ROUND(ROUND(AT1766*CZ1766,2),6)</f>
        <v>0</v>
      </c>
      <c r="DC1766">
        <f>ROUND(ROUND(AT1766*AG1766,2),6)</f>
        <v>0</v>
      </c>
    </row>
    <row r="1767" spans="1:107" x14ac:dyDescent="0.2">
      <c r="A1767">
        <f>ROW(Source!A824)</f>
        <v>824</v>
      </c>
      <c r="B1767">
        <v>47636896</v>
      </c>
      <c r="C1767">
        <v>47641608</v>
      </c>
      <c r="D1767">
        <v>36882890</v>
      </c>
      <c r="E1767">
        <v>1</v>
      </c>
      <c r="F1767">
        <v>1</v>
      </c>
      <c r="G1767">
        <v>1</v>
      </c>
      <c r="H1767">
        <v>2</v>
      </c>
      <c r="I1767" t="s">
        <v>1107</v>
      </c>
      <c r="J1767" t="s">
        <v>1108</v>
      </c>
      <c r="K1767" t="s">
        <v>1109</v>
      </c>
      <c r="L1767">
        <v>1368</v>
      </c>
      <c r="N1767">
        <v>1011</v>
      </c>
      <c r="O1767" t="s">
        <v>776</v>
      </c>
      <c r="P1767" t="s">
        <v>776</v>
      </c>
      <c r="Q1767">
        <v>1</v>
      </c>
      <c r="W1767">
        <v>0</v>
      </c>
      <c r="X1767">
        <v>-1806095485</v>
      </c>
      <c r="Y1767">
        <v>20.84375</v>
      </c>
      <c r="AA1767">
        <v>0</v>
      </c>
      <c r="AB1767">
        <v>0.55000000000000004</v>
      </c>
      <c r="AC1767">
        <v>0</v>
      </c>
      <c r="AD1767">
        <v>0</v>
      </c>
      <c r="AE1767">
        <v>0</v>
      </c>
      <c r="AF1767">
        <v>0.55000000000000004</v>
      </c>
      <c r="AG1767">
        <v>0</v>
      </c>
      <c r="AH1767">
        <v>0</v>
      </c>
      <c r="AI1767">
        <v>1</v>
      </c>
      <c r="AJ1767">
        <v>1</v>
      </c>
      <c r="AK1767">
        <v>1</v>
      </c>
      <c r="AL1767">
        <v>1</v>
      </c>
      <c r="AN1767">
        <v>0</v>
      </c>
      <c r="AO1767">
        <v>1</v>
      </c>
      <c r="AP1767">
        <v>1</v>
      </c>
      <c r="AQ1767">
        <v>0</v>
      </c>
      <c r="AR1767">
        <v>0</v>
      </c>
      <c r="AS1767" t="s">
        <v>3</v>
      </c>
      <c r="AT1767">
        <v>14.5</v>
      </c>
      <c r="AU1767" t="s">
        <v>195</v>
      </c>
      <c r="AV1767">
        <v>0</v>
      </c>
      <c r="AW1767">
        <v>2</v>
      </c>
      <c r="AX1767">
        <v>47641611</v>
      </c>
      <c r="AY1767">
        <v>1</v>
      </c>
      <c r="AZ1767">
        <v>0</v>
      </c>
      <c r="BA1767">
        <v>1753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CX1767">
        <f>Y1767*Source!I824</f>
        <v>102.96812500000001</v>
      </c>
      <c r="CY1767">
        <f>AB1767</f>
        <v>0.55000000000000004</v>
      </c>
      <c r="CZ1767">
        <f>AF1767</f>
        <v>0.55000000000000004</v>
      </c>
      <c r="DA1767">
        <f>AJ1767</f>
        <v>1</v>
      </c>
      <c r="DB1767">
        <f>ROUND(((ROUND(AT1767*CZ1767,2)*1.25)*1.15),6)</f>
        <v>11.47125</v>
      </c>
      <c r="DC1767">
        <f>ROUND(((ROUND(AT1767*AG1767,2)*1.25)*1.15),6)</f>
        <v>0</v>
      </c>
    </row>
    <row r="1768" spans="1:107" x14ac:dyDescent="0.2">
      <c r="A1768">
        <f>ROW(Source!A824)</f>
        <v>824</v>
      </c>
      <c r="B1768">
        <v>47636896</v>
      </c>
      <c r="C1768">
        <v>47641608</v>
      </c>
      <c r="D1768">
        <v>36883878</v>
      </c>
      <c r="E1768">
        <v>1</v>
      </c>
      <c r="F1768">
        <v>1</v>
      </c>
      <c r="G1768">
        <v>1</v>
      </c>
      <c r="H1768">
        <v>2</v>
      </c>
      <c r="I1768" t="s">
        <v>863</v>
      </c>
      <c r="J1768" t="s">
        <v>864</v>
      </c>
      <c r="K1768" t="s">
        <v>865</v>
      </c>
      <c r="L1768">
        <v>1368</v>
      </c>
      <c r="N1768">
        <v>1011</v>
      </c>
      <c r="O1768" t="s">
        <v>776</v>
      </c>
      <c r="P1768" t="s">
        <v>776</v>
      </c>
      <c r="Q1768">
        <v>1</v>
      </c>
      <c r="W1768">
        <v>0</v>
      </c>
      <c r="X1768">
        <v>-1589061407</v>
      </c>
      <c r="Y1768">
        <v>5.2181249999999988</v>
      </c>
      <c r="AA1768">
        <v>0</v>
      </c>
      <c r="AB1768">
        <v>90</v>
      </c>
      <c r="AC1768">
        <v>10.06</v>
      </c>
      <c r="AD1768">
        <v>0</v>
      </c>
      <c r="AE1768">
        <v>0</v>
      </c>
      <c r="AF1768">
        <v>90</v>
      </c>
      <c r="AG1768">
        <v>10.06</v>
      </c>
      <c r="AH1768">
        <v>0</v>
      </c>
      <c r="AI1768">
        <v>1</v>
      </c>
      <c r="AJ1768">
        <v>1</v>
      </c>
      <c r="AK1768">
        <v>1</v>
      </c>
      <c r="AL1768">
        <v>1</v>
      </c>
      <c r="AN1768">
        <v>0</v>
      </c>
      <c r="AO1768">
        <v>1</v>
      </c>
      <c r="AP1768">
        <v>1</v>
      </c>
      <c r="AQ1768">
        <v>0</v>
      </c>
      <c r="AR1768">
        <v>0</v>
      </c>
      <c r="AS1768" t="s">
        <v>3</v>
      </c>
      <c r="AT1768">
        <v>3.63</v>
      </c>
      <c r="AU1768" t="s">
        <v>195</v>
      </c>
      <c r="AV1768">
        <v>0</v>
      </c>
      <c r="AW1768">
        <v>2</v>
      </c>
      <c r="AX1768">
        <v>47641612</v>
      </c>
      <c r="AY1768">
        <v>1</v>
      </c>
      <c r="AZ1768">
        <v>0</v>
      </c>
      <c r="BA1768">
        <v>1754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CX1768">
        <f>Y1768*Source!I824</f>
        <v>25.777537499999998</v>
      </c>
      <c r="CY1768">
        <f>AB1768</f>
        <v>90</v>
      </c>
      <c r="CZ1768">
        <f>AF1768</f>
        <v>90</v>
      </c>
      <c r="DA1768">
        <f>AJ1768</f>
        <v>1</v>
      </c>
      <c r="DB1768">
        <f>ROUND(((ROUND(AT1768*CZ1768,2)*1.25)*1.15),6)</f>
        <v>469.63125000000002</v>
      </c>
      <c r="DC1768">
        <f>ROUND(((ROUND(AT1768*AG1768,2)*1.25)*1.15),6)</f>
        <v>52.497500000000002</v>
      </c>
    </row>
    <row r="1769" spans="1:107" x14ac:dyDescent="0.2">
      <c r="A1769">
        <f>ROW(Source!A825)</f>
        <v>825</v>
      </c>
      <c r="B1769">
        <v>47641669</v>
      </c>
      <c r="C1769">
        <v>47641608</v>
      </c>
      <c r="D1769">
        <v>37065248</v>
      </c>
      <c r="E1769">
        <v>1</v>
      </c>
      <c r="F1769">
        <v>1</v>
      </c>
      <c r="G1769">
        <v>1</v>
      </c>
      <c r="H1769">
        <v>1</v>
      </c>
      <c r="I1769" t="s">
        <v>768</v>
      </c>
      <c r="J1769" t="s">
        <v>3</v>
      </c>
      <c r="K1769" t="s">
        <v>769</v>
      </c>
      <c r="L1769">
        <v>1191</v>
      </c>
      <c r="N1769">
        <v>1013</v>
      </c>
      <c r="O1769" t="s">
        <v>770</v>
      </c>
      <c r="P1769" t="s">
        <v>770</v>
      </c>
      <c r="Q1769">
        <v>1</v>
      </c>
      <c r="W1769">
        <v>0</v>
      </c>
      <c r="X1769">
        <v>-400197608</v>
      </c>
      <c r="Y1769">
        <v>19.784599999999998</v>
      </c>
      <c r="AA1769">
        <v>0</v>
      </c>
      <c r="AB1769">
        <v>0</v>
      </c>
      <c r="AC1769">
        <v>0</v>
      </c>
      <c r="AD1769">
        <v>8.5299999999999994</v>
      </c>
      <c r="AE1769">
        <v>0</v>
      </c>
      <c r="AF1769">
        <v>0</v>
      </c>
      <c r="AG1769">
        <v>0</v>
      </c>
      <c r="AH1769">
        <v>8.5299999999999994</v>
      </c>
      <c r="AI1769">
        <v>1</v>
      </c>
      <c r="AJ1769">
        <v>1</v>
      </c>
      <c r="AK1769">
        <v>1</v>
      </c>
      <c r="AL1769">
        <v>1</v>
      </c>
      <c r="AN1769">
        <v>0</v>
      </c>
      <c r="AO1769">
        <v>1</v>
      </c>
      <c r="AP1769">
        <v>1</v>
      </c>
      <c r="AQ1769">
        <v>0</v>
      </c>
      <c r="AR1769">
        <v>0</v>
      </c>
      <c r="AS1769" t="s">
        <v>3</v>
      </c>
      <c r="AT1769">
        <v>14.96</v>
      </c>
      <c r="AU1769" t="s">
        <v>196</v>
      </c>
      <c r="AV1769">
        <v>1</v>
      </c>
      <c r="AW1769">
        <v>2</v>
      </c>
      <c r="AX1769">
        <v>47641609</v>
      </c>
      <c r="AY1769">
        <v>1</v>
      </c>
      <c r="AZ1769">
        <v>0</v>
      </c>
      <c r="BA1769">
        <v>1755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CX1769">
        <f>Y1769*Source!I825</f>
        <v>97.735923999999997</v>
      </c>
      <c r="CY1769">
        <f>AD1769</f>
        <v>8.5299999999999994</v>
      </c>
      <c r="CZ1769">
        <f>AH1769</f>
        <v>8.5299999999999994</v>
      </c>
      <c r="DA1769">
        <f>AL1769</f>
        <v>1</v>
      </c>
      <c r="DB1769">
        <f>ROUND(((ROUND(AT1769*CZ1769,2)*1.15)*1.15),6)</f>
        <v>168.76422500000001</v>
      </c>
      <c r="DC1769">
        <f>ROUND(((ROUND(AT1769*AG1769,2)*1.15)*1.15),6)</f>
        <v>0</v>
      </c>
    </row>
    <row r="1770" spans="1:107" x14ac:dyDescent="0.2">
      <c r="A1770">
        <f>ROW(Source!A825)</f>
        <v>825</v>
      </c>
      <c r="B1770">
        <v>47641669</v>
      </c>
      <c r="C1770">
        <v>47641608</v>
      </c>
      <c r="D1770">
        <v>37064876</v>
      </c>
      <c r="E1770">
        <v>1</v>
      </c>
      <c r="F1770">
        <v>1</v>
      </c>
      <c r="G1770">
        <v>1</v>
      </c>
      <c r="H1770">
        <v>1</v>
      </c>
      <c r="I1770" t="s">
        <v>771</v>
      </c>
      <c r="J1770" t="s">
        <v>3</v>
      </c>
      <c r="K1770" t="s">
        <v>772</v>
      </c>
      <c r="L1770">
        <v>1191</v>
      </c>
      <c r="N1770">
        <v>1013</v>
      </c>
      <c r="O1770" t="s">
        <v>770</v>
      </c>
      <c r="P1770" t="s">
        <v>770</v>
      </c>
      <c r="Q1770">
        <v>1</v>
      </c>
      <c r="W1770">
        <v>0</v>
      </c>
      <c r="X1770">
        <v>-1417349443</v>
      </c>
      <c r="Y1770">
        <v>3.63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1</v>
      </c>
      <c r="AJ1770">
        <v>1</v>
      </c>
      <c r="AK1770">
        <v>1</v>
      </c>
      <c r="AL1770">
        <v>1</v>
      </c>
      <c r="AN1770">
        <v>0</v>
      </c>
      <c r="AO1770">
        <v>1</v>
      </c>
      <c r="AP1770">
        <v>0</v>
      </c>
      <c r="AQ1770">
        <v>0</v>
      </c>
      <c r="AR1770">
        <v>0</v>
      </c>
      <c r="AS1770" t="s">
        <v>3</v>
      </c>
      <c r="AT1770">
        <v>3.63</v>
      </c>
      <c r="AU1770" t="s">
        <v>3</v>
      </c>
      <c r="AV1770">
        <v>2</v>
      </c>
      <c r="AW1770">
        <v>2</v>
      </c>
      <c r="AX1770">
        <v>47641610</v>
      </c>
      <c r="AY1770">
        <v>1</v>
      </c>
      <c r="AZ1770">
        <v>2048</v>
      </c>
      <c r="BA1770">
        <v>1756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CX1770">
        <f>Y1770*Source!I825</f>
        <v>17.932200000000002</v>
      </c>
      <c r="CY1770">
        <f>AD1770</f>
        <v>0</v>
      </c>
      <c r="CZ1770">
        <f>AH1770</f>
        <v>0</v>
      </c>
      <c r="DA1770">
        <f>AL1770</f>
        <v>1</v>
      </c>
      <c r="DB1770">
        <f>ROUND(ROUND(AT1770*CZ1770,2),6)</f>
        <v>0</v>
      </c>
      <c r="DC1770">
        <f>ROUND(ROUND(AT1770*AG1770,2),6)</f>
        <v>0</v>
      </c>
    </row>
    <row r="1771" spans="1:107" x14ac:dyDescent="0.2">
      <c r="A1771">
        <f>ROW(Source!A825)</f>
        <v>825</v>
      </c>
      <c r="B1771">
        <v>47641669</v>
      </c>
      <c r="C1771">
        <v>47641608</v>
      </c>
      <c r="D1771">
        <v>36882890</v>
      </c>
      <c r="E1771">
        <v>1</v>
      </c>
      <c r="F1771">
        <v>1</v>
      </c>
      <c r="G1771">
        <v>1</v>
      </c>
      <c r="H1771">
        <v>2</v>
      </c>
      <c r="I1771" t="s">
        <v>1107</v>
      </c>
      <c r="J1771" t="s">
        <v>1108</v>
      </c>
      <c r="K1771" t="s">
        <v>1109</v>
      </c>
      <c r="L1771">
        <v>1368</v>
      </c>
      <c r="N1771">
        <v>1011</v>
      </c>
      <c r="O1771" t="s">
        <v>776</v>
      </c>
      <c r="P1771" t="s">
        <v>776</v>
      </c>
      <c r="Q1771">
        <v>1</v>
      </c>
      <c r="W1771">
        <v>0</v>
      </c>
      <c r="X1771">
        <v>-1806095485</v>
      </c>
      <c r="Y1771">
        <v>20.84375</v>
      </c>
      <c r="AA1771">
        <v>0</v>
      </c>
      <c r="AB1771">
        <v>0.55000000000000004</v>
      </c>
      <c r="AC1771">
        <v>0</v>
      </c>
      <c r="AD1771">
        <v>0</v>
      </c>
      <c r="AE1771">
        <v>0</v>
      </c>
      <c r="AF1771">
        <v>0.55000000000000004</v>
      </c>
      <c r="AG1771">
        <v>0</v>
      </c>
      <c r="AH1771">
        <v>0</v>
      </c>
      <c r="AI1771">
        <v>1</v>
      </c>
      <c r="AJ1771">
        <v>1</v>
      </c>
      <c r="AK1771">
        <v>1</v>
      </c>
      <c r="AL1771">
        <v>1</v>
      </c>
      <c r="AN1771">
        <v>0</v>
      </c>
      <c r="AO1771">
        <v>1</v>
      </c>
      <c r="AP1771">
        <v>1</v>
      </c>
      <c r="AQ1771">
        <v>0</v>
      </c>
      <c r="AR1771">
        <v>0</v>
      </c>
      <c r="AS1771" t="s">
        <v>3</v>
      </c>
      <c r="AT1771">
        <v>14.5</v>
      </c>
      <c r="AU1771" t="s">
        <v>195</v>
      </c>
      <c r="AV1771">
        <v>0</v>
      </c>
      <c r="AW1771">
        <v>2</v>
      </c>
      <c r="AX1771">
        <v>47641611</v>
      </c>
      <c r="AY1771">
        <v>1</v>
      </c>
      <c r="AZ1771">
        <v>0</v>
      </c>
      <c r="BA1771">
        <v>1757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CX1771">
        <f>Y1771*Source!I825</f>
        <v>102.96812500000001</v>
      </c>
      <c r="CY1771">
        <f>AB1771</f>
        <v>0.55000000000000004</v>
      </c>
      <c r="CZ1771">
        <f>AF1771</f>
        <v>0.55000000000000004</v>
      </c>
      <c r="DA1771">
        <f>AJ1771</f>
        <v>1</v>
      </c>
      <c r="DB1771">
        <f>ROUND(((ROUND(AT1771*CZ1771,2)*1.25)*1.15),6)</f>
        <v>11.47125</v>
      </c>
      <c r="DC1771">
        <f>ROUND(((ROUND(AT1771*AG1771,2)*1.25)*1.15),6)</f>
        <v>0</v>
      </c>
    </row>
    <row r="1772" spans="1:107" x14ac:dyDescent="0.2">
      <c r="A1772">
        <f>ROW(Source!A825)</f>
        <v>825</v>
      </c>
      <c r="B1772">
        <v>47641669</v>
      </c>
      <c r="C1772">
        <v>47641608</v>
      </c>
      <c r="D1772">
        <v>36883878</v>
      </c>
      <c r="E1772">
        <v>1</v>
      </c>
      <c r="F1772">
        <v>1</v>
      </c>
      <c r="G1772">
        <v>1</v>
      </c>
      <c r="H1772">
        <v>2</v>
      </c>
      <c r="I1772" t="s">
        <v>863</v>
      </c>
      <c r="J1772" t="s">
        <v>864</v>
      </c>
      <c r="K1772" t="s">
        <v>865</v>
      </c>
      <c r="L1772">
        <v>1368</v>
      </c>
      <c r="N1772">
        <v>1011</v>
      </c>
      <c r="O1772" t="s">
        <v>776</v>
      </c>
      <c r="P1772" t="s">
        <v>776</v>
      </c>
      <c r="Q1772">
        <v>1</v>
      </c>
      <c r="W1772">
        <v>0</v>
      </c>
      <c r="X1772">
        <v>-1589061407</v>
      </c>
      <c r="Y1772">
        <v>5.2181249999999988</v>
      </c>
      <c r="AA1772">
        <v>0</v>
      </c>
      <c r="AB1772">
        <v>90</v>
      </c>
      <c r="AC1772">
        <v>10.06</v>
      </c>
      <c r="AD1772">
        <v>0</v>
      </c>
      <c r="AE1772">
        <v>0</v>
      </c>
      <c r="AF1772">
        <v>90</v>
      </c>
      <c r="AG1772">
        <v>10.06</v>
      </c>
      <c r="AH1772">
        <v>0</v>
      </c>
      <c r="AI1772">
        <v>1</v>
      </c>
      <c r="AJ1772">
        <v>1</v>
      </c>
      <c r="AK1772">
        <v>1</v>
      </c>
      <c r="AL1772">
        <v>1</v>
      </c>
      <c r="AN1772">
        <v>0</v>
      </c>
      <c r="AO1772">
        <v>1</v>
      </c>
      <c r="AP1772">
        <v>1</v>
      </c>
      <c r="AQ1772">
        <v>0</v>
      </c>
      <c r="AR1772">
        <v>0</v>
      </c>
      <c r="AS1772" t="s">
        <v>3</v>
      </c>
      <c r="AT1772">
        <v>3.63</v>
      </c>
      <c r="AU1772" t="s">
        <v>195</v>
      </c>
      <c r="AV1772">
        <v>0</v>
      </c>
      <c r="AW1772">
        <v>2</v>
      </c>
      <c r="AX1772">
        <v>47641612</v>
      </c>
      <c r="AY1772">
        <v>1</v>
      </c>
      <c r="AZ1772">
        <v>0</v>
      </c>
      <c r="BA1772">
        <v>1758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CX1772">
        <f>Y1772*Source!I825</f>
        <v>25.777537499999998</v>
      </c>
      <c r="CY1772">
        <f>AB1772</f>
        <v>90</v>
      </c>
      <c r="CZ1772">
        <f>AF1772</f>
        <v>90</v>
      </c>
      <c r="DA1772">
        <f>AJ1772</f>
        <v>1</v>
      </c>
      <c r="DB1772">
        <f>ROUND(((ROUND(AT1772*CZ1772,2)*1.25)*1.15),6)</f>
        <v>469.63125000000002</v>
      </c>
      <c r="DC1772">
        <f>ROUND(((ROUND(AT1772*AG1772,2)*1.25)*1.15),6)</f>
        <v>52.497500000000002</v>
      </c>
    </row>
    <row r="1773" spans="1:107" x14ac:dyDescent="0.2">
      <c r="A1773">
        <f>ROW(Source!A826)</f>
        <v>826</v>
      </c>
      <c r="B1773">
        <v>47636896</v>
      </c>
      <c r="C1773">
        <v>47641615</v>
      </c>
      <c r="D1773">
        <v>37066739</v>
      </c>
      <c r="E1773">
        <v>1</v>
      </c>
      <c r="F1773">
        <v>1</v>
      </c>
      <c r="G1773">
        <v>1</v>
      </c>
      <c r="H1773">
        <v>1</v>
      </c>
      <c r="I1773" t="s">
        <v>1033</v>
      </c>
      <c r="J1773" t="s">
        <v>3</v>
      </c>
      <c r="K1773" t="s">
        <v>1034</v>
      </c>
      <c r="L1773">
        <v>1191</v>
      </c>
      <c r="N1773">
        <v>1013</v>
      </c>
      <c r="O1773" t="s">
        <v>770</v>
      </c>
      <c r="P1773" t="s">
        <v>770</v>
      </c>
      <c r="Q1773">
        <v>1</v>
      </c>
      <c r="W1773">
        <v>0</v>
      </c>
      <c r="X1773">
        <v>-608433632</v>
      </c>
      <c r="Y1773">
        <v>100.61579999999998</v>
      </c>
      <c r="AA1773">
        <v>0</v>
      </c>
      <c r="AB1773">
        <v>0</v>
      </c>
      <c r="AC1773">
        <v>0</v>
      </c>
      <c r="AD1773">
        <v>8.4600000000000009</v>
      </c>
      <c r="AE1773">
        <v>0</v>
      </c>
      <c r="AF1773">
        <v>0</v>
      </c>
      <c r="AG1773">
        <v>0</v>
      </c>
      <c r="AH1773">
        <v>8.4600000000000009</v>
      </c>
      <c r="AI1773">
        <v>1</v>
      </c>
      <c r="AJ1773">
        <v>1</v>
      </c>
      <c r="AK1773">
        <v>1</v>
      </c>
      <c r="AL1773">
        <v>1</v>
      </c>
      <c r="AN1773">
        <v>0</v>
      </c>
      <c r="AO1773">
        <v>1</v>
      </c>
      <c r="AP1773">
        <v>1</v>
      </c>
      <c r="AQ1773">
        <v>0</v>
      </c>
      <c r="AR1773">
        <v>0</v>
      </c>
      <c r="AS1773" t="s">
        <v>3</v>
      </c>
      <c r="AT1773">
        <v>76.08</v>
      </c>
      <c r="AU1773" t="s">
        <v>196</v>
      </c>
      <c r="AV1773">
        <v>1</v>
      </c>
      <c r="AW1773">
        <v>2</v>
      </c>
      <c r="AX1773">
        <v>47641616</v>
      </c>
      <c r="AY1773">
        <v>1</v>
      </c>
      <c r="AZ1773">
        <v>0</v>
      </c>
      <c r="BA1773">
        <v>1759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CX1773">
        <f>Y1773*Source!I826</f>
        <v>412.52477999999985</v>
      </c>
      <c r="CY1773">
        <f>AD1773</f>
        <v>8.4600000000000009</v>
      </c>
      <c r="CZ1773">
        <f>AH1773</f>
        <v>8.4600000000000009</v>
      </c>
      <c r="DA1773">
        <f>AL1773</f>
        <v>1</v>
      </c>
      <c r="DB1773">
        <f>ROUND(((ROUND(AT1773*CZ1773,2)*1.15)*1.15),6)</f>
        <v>851.21389999999997</v>
      </c>
      <c r="DC1773">
        <f>ROUND(((ROUND(AT1773*AG1773,2)*1.15)*1.15),6)</f>
        <v>0</v>
      </c>
    </row>
    <row r="1774" spans="1:107" x14ac:dyDescent="0.2">
      <c r="A1774">
        <f>ROW(Source!A826)</f>
        <v>826</v>
      </c>
      <c r="B1774">
        <v>47636896</v>
      </c>
      <c r="C1774">
        <v>47641615</v>
      </c>
      <c r="D1774">
        <v>37064876</v>
      </c>
      <c r="E1774">
        <v>1</v>
      </c>
      <c r="F1774">
        <v>1</v>
      </c>
      <c r="G1774">
        <v>1</v>
      </c>
      <c r="H1774">
        <v>1</v>
      </c>
      <c r="I1774" t="s">
        <v>771</v>
      </c>
      <c r="J1774" t="s">
        <v>3</v>
      </c>
      <c r="K1774" t="s">
        <v>772</v>
      </c>
      <c r="L1774">
        <v>1191</v>
      </c>
      <c r="N1774">
        <v>1013</v>
      </c>
      <c r="O1774" t="s">
        <v>770</v>
      </c>
      <c r="P1774" t="s">
        <v>770</v>
      </c>
      <c r="Q1774">
        <v>1</v>
      </c>
      <c r="W1774">
        <v>0</v>
      </c>
      <c r="X1774">
        <v>-1417349443</v>
      </c>
      <c r="Y1774">
        <v>0.72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1</v>
      </c>
      <c r="AJ1774">
        <v>1</v>
      </c>
      <c r="AK1774">
        <v>1</v>
      </c>
      <c r="AL1774">
        <v>1</v>
      </c>
      <c r="AN1774">
        <v>0</v>
      </c>
      <c r="AO1774">
        <v>1</v>
      </c>
      <c r="AP1774">
        <v>0</v>
      </c>
      <c r="AQ1774">
        <v>0</v>
      </c>
      <c r="AR1774">
        <v>0</v>
      </c>
      <c r="AS1774" t="s">
        <v>3</v>
      </c>
      <c r="AT1774">
        <v>0.72</v>
      </c>
      <c r="AU1774" t="s">
        <v>3</v>
      </c>
      <c r="AV1774">
        <v>2</v>
      </c>
      <c r="AW1774">
        <v>2</v>
      </c>
      <c r="AX1774">
        <v>47641617</v>
      </c>
      <c r="AY1774">
        <v>1</v>
      </c>
      <c r="AZ1774">
        <v>2048</v>
      </c>
      <c r="BA1774">
        <v>1760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CX1774">
        <f>Y1774*Source!I826</f>
        <v>2.9519999999999995</v>
      </c>
      <c r="CY1774">
        <f>AD1774</f>
        <v>0</v>
      </c>
      <c r="CZ1774">
        <f>AH1774</f>
        <v>0</v>
      </c>
      <c r="DA1774">
        <f>AL1774</f>
        <v>1</v>
      </c>
      <c r="DB1774">
        <f>ROUND(ROUND(AT1774*CZ1774,2),6)</f>
        <v>0</v>
      </c>
      <c r="DC1774">
        <f>ROUND(ROUND(AT1774*AG1774,2),6)</f>
        <v>0</v>
      </c>
    </row>
    <row r="1775" spans="1:107" x14ac:dyDescent="0.2">
      <c r="A1775">
        <f>ROW(Source!A826)</f>
        <v>826</v>
      </c>
      <c r="B1775">
        <v>47636896</v>
      </c>
      <c r="C1775">
        <v>47641615</v>
      </c>
      <c r="D1775">
        <v>36882159</v>
      </c>
      <c r="E1775">
        <v>1</v>
      </c>
      <c r="F1775">
        <v>1</v>
      </c>
      <c r="G1775">
        <v>1</v>
      </c>
      <c r="H1775">
        <v>2</v>
      </c>
      <c r="I1775" t="s">
        <v>773</v>
      </c>
      <c r="J1775" t="s">
        <v>774</v>
      </c>
      <c r="K1775" t="s">
        <v>775</v>
      </c>
      <c r="L1775">
        <v>1368</v>
      </c>
      <c r="N1775">
        <v>1011</v>
      </c>
      <c r="O1775" t="s">
        <v>776</v>
      </c>
      <c r="P1775" t="s">
        <v>776</v>
      </c>
      <c r="Q1775">
        <v>1</v>
      </c>
      <c r="W1775">
        <v>0</v>
      </c>
      <c r="X1775">
        <v>-1718674368</v>
      </c>
      <c r="Y1775">
        <v>0.97750000000000004</v>
      </c>
      <c r="AA1775">
        <v>0</v>
      </c>
      <c r="AB1775">
        <v>111.99</v>
      </c>
      <c r="AC1775">
        <v>13.5</v>
      </c>
      <c r="AD1775">
        <v>0</v>
      </c>
      <c r="AE1775">
        <v>0</v>
      </c>
      <c r="AF1775">
        <v>111.99</v>
      </c>
      <c r="AG1775">
        <v>13.5</v>
      </c>
      <c r="AH1775">
        <v>0</v>
      </c>
      <c r="AI1775">
        <v>1</v>
      </c>
      <c r="AJ1775">
        <v>1</v>
      </c>
      <c r="AK1775">
        <v>1</v>
      </c>
      <c r="AL1775">
        <v>1</v>
      </c>
      <c r="AN1775">
        <v>0</v>
      </c>
      <c r="AO1775">
        <v>1</v>
      </c>
      <c r="AP1775">
        <v>1</v>
      </c>
      <c r="AQ1775">
        <v>0</v>
      </c>
      <c r="AR1775">
        <v>0</v>
      </c>
      <c r="AS1775" t="s">
        <v>3</v>
      </c>
      <c r="AT1775">
        <v>0.68</v>
      </c>
      <c r="AU1775" t="s">
        <v>195</v>
      </c>
      <c r="AV1775">
        <v>0</v>
      </c>
      <c r="AW1775">
        <v>2</v>
      </c>
      <c r="AX1775">
        <v>47641618</v>
      </c>
      <c r="AY1775">
        <v>1</v>
      </c>
      <c r="AZ1775">
        <v>0</v>
      </c>
      <c r="BA1775">
        <v>1761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CX1775">
        <f>Y1775*Source!I826</f>
        <v>4.0077499999999997</v>
      </c>
      <c r="CY1775">
        <f>AB1775</f>
        <v>111.99</v>
      </c>
      <c r="CZ1775">
        <f>AF1775</f>
        <v>111.99</v>
      </c>
      <c r="DA1775">
        <f>AJ1775</f>
        <v>1</v>
      </c>
      <c r="DB1775">
        <f>ROUND(((ROUND(AT1775*CZ1775,2)*1.25)*1.15),6)</f>
        <v>109.465625</v>
      </c>
      <c r="DC1775">
        <f>ROUND(((ROUND(AT1775*AG1775,2)*1.25)*1.15),6)</f>
        <v>13.196249999999999</v>
      </c>
    </row>
    <row r="1776" spans="1:107" x14ac:dyDescent="0.2">
      <c r="A1776">
        <f>ROW(Source!A826)</f>
        <v>826</v>
      </c>
      <c r="B1776">
        <v>47636896</v>
      </c>
      <c r="C1776">
        <v>47641615</v>
      </c>
      <c r="D1776">
        <v>36883554</v>
      </c>
      <c r="E1776">
        <v>1</v>
      </c>
      <c r="F1776">
        <v>1</v>
      </c>
      <c r="G1776">
        <v>1</v>
      </c>
      <c r="H1776">
        <v>2</v>
      </c>
      <c r="I1776" t="s">
        <v>780</v>
      </c>
      <c r="J1776" t="s">
        <v>781</v>
      </c>
      <c r="K1776" t="s">
        <v>782</v>
      </c>
      <c r="L1776">
        <v>1368</v>
      </c>
      <c r="N1776">
        <v>1011</v>
      </c>
      <c r="O1776" t="s">
        <v>776</v>
      </c>
      <c r="P1776" t="s">
        <v>776</v>
      </c>
      <c r="Q1776">
        <v>1</v>
      </c>
      <c r="W1776">
        <v>0</v>
      </c>
      <c r="X1776">
        <v>1372534845</v>
      </c>
      <c r="Y1776">
        <v>5.7499999999999996E-2</v>
      </c>
      <c r="AA1776">
        <v>0</v>
      </c>
      <c r="AB1776">
        <v>65.709999999999994</v>
      </c>
      <c r="AC1776">
        <v>11.6</v>
      </c>
      <c r="AD1776">
        <v>0</v>
      </c>
      <c r="AE1776">
        <v>0</v>
      </c>
      <c r="AF1776">
        <v>65.709999999999994</v>
      </c>
      <c r="AG1776">
        <v>11.6</v>
      </c>
      <c r="AH1776">
        <v>0</v>
      </c>
      <c r="AI1776">
        <v>1</v>
      </c>
      <c r="AJ1776">
        <v>1</v>
      </c>
      <c r="AK1776">
        <v>1</v>
      </c>
      <c r="AL1776">
        <v>1</v>
      </c>
      <c r="AN1776">
        <v>0</v>
      </c>
      <c r="AO1776">
        <v>1</v>
      </c>
      <c r="AP1776">
        <v>1</v>
      </c>
      <c r="AQ1776">
        <v>0</v>
      </c>
      <c r="AR1776">
        <v>0</v>
      </c>
      <c r="AS1776" t="s">
        <v>3</v>
      </c>
      <c r="AT1776">
        <v>0.04</v>
      </c>
      <c r="AU1776" t="s">
        <v>195</v>
      </c>
      <c r="AV1776">
        <v>0</v>
      </c>
      <c r="AW1776">
        <v>2</v>
      </c>
      <c r="AX1776">
        <v>47641619</v>
      </c>
      <c r="AY1776">
        <v>1</v>
      </c>
      <c r="AZ1776">
        <v>0</v>
      </c>
      <c r="BA1776">
        <v>1762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CX1776">
        <f>Y1776*Source!I826</f>
        <v>0.23574999999999996</v>
      </c>
      <c r="CY1776">
        <f>AB1776</f>
        <v>65.709999999999994</v>
      </c>
      <c r="CZ1776">
        <f>AF1776</f>
        <v>65.709999999999994</v>
      </c>
      <c r="DA1776">
        <f>AJ1776</f>
        <v>1</v>
      </c>
      <c r="DB1776">
        <f>ROUND(((ROUND(AT1776*CZ1776,2)*1.25)*1.15),6)</f>
        <v>3.7806250000000001</v>
      </c>
      <c r="DC1776">
        <f>ROUND(((ROUND(AT1776*AG1776,2)*1.25)*1.15),6)</f>
        <v>0.66125</v>
      </c>
    </row>
    <row r="1777" spans="1:107" x14ac:dyDescent="0.2">
      <c r="A1777">
        <f>ROW(Source!A826)</f>
        <v>826</v>
      </c>
      <c r="B1777">
        <v>47636896</v>
      </c>
      <c r="C1777">
        <v>47641615</v>
      </c>
      <c r="D1777">
        <v>36804545</v>
      </c>
      <c r="E1777">
        <v>1</v>
      </c>
      <c r="F1777">
        <v>1</v>
      </c>
      <c r="G1777">
        <v>1</v>
      </c>
      <c r="H1777">
        <v>3</v>
      </c>
      <c r="I1777" t="s">
        <v>801</v>
      </c>
      <c r="J1777" t="s">
        <v>802</v>
      </c>
      <c r="K1777" t="s">
        <v>803</v>
      </c>
      <c r="L1777">
        <v>1348</v>
      </c>
      <c r="N1777">
        <v>1009</v>
      </c>
      <c r="O1777" t="s">
        <v>19</v>
      </c>
      <c r="P1777" t="s">
        <v>19</v>
      </c>
      <c r="Q1777">
        <v>1000</v>
      </c>
      <c r="W1777">
        <v>0</v>
      </c>
      <c r="X1777">
        <v>1174701286</v>
      </c>
      <c r="Y1777">
        <v>1E-3</v>
      </c>
      <c r="AA1777">
        <v>11978</v>
      </c>
      <c r="AB1777">
        <v>0</v>
      </c>
      <c r="AC1777">
        <v>0</v>
      </c>
      <c r="AD1777">
        <v>0</v>
      </c>
      <c r="AE1777">
        <v>11978</v>
      </c>
      <c r="AF1777">
        <v>0</v>
      </c>
      <c r="AG1777">
        <v>0</v>
      </c>
      <c r="AH1777">
        <v>0</v>
      </c>
      <c r="AI1777">
        <v>1</v>
      </c>
      <c r="AJ1777">
        <v>1</v>
      </c>
      <c r="AK1777">
        <v>1</v>
      </c>
      <c r="AL1777">
        <v>1</v>
      </c>
      <c r="AN1777">
        <v>0</v>
      </c>
      <c r="AO1777">
        <v>1</v>
      </c>
      <c r="AP1777">
        <v>0</v>
      </c>
      <c r="AQ1777">
        <v>0</v>
      </c>
      <c r="AR1777">
        <v>0</v>
      </c>
      <c r="AS1777" t="s">
        <v>3</v>
      </c>
      <c r="AT1777">
        <v>1E-3</v>
      </c>
      <c r="AU1777" t="s">
        <v>3</v>
      </c>
      <c r="AV1777">
        <v>0</v>
      </c>
      <c r="AW1777">
        <v>2</v>
      </c>
      <c r="AX1777">
        <v>47641620</v>
      </c>
      <c r="AY1777">
        <v>1</v>
      </c>
      <c r="AZ1777">
        <v>0</v>
      </c>
      <c r="BA1777">
        <v>1763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CX1777">
        <f>Y1777*Source!I826</f>
        <v>4.0999999999999995E-3</v>
      </c>
      <c r="CY1777">
        <f>AA1777</f>
        <v>11978</v>
      </c>
      <c r="CZ1777">
        <f>AE1777</f>
        <v>11978</v>
      </c>
      <c r="DA1777">
        <f>AI1777</f>
        <v>1</v>
      </c>
      <c r="DB1777">
        <f>ROUND(ROUND(AT1777*CZ1777,2),6)</f>
        <v>11.98</v>
      </c>
      <c r="DC1777">
        <f>ROUND(ROUND(AT1777*AG1777,2),6)</f>
        <v>0</v>
      </c>
    </row>
    <row r="1778" spans="1:107" x14ac:dyDescent="0.2">
      <c r="A1778">
        <f>ROW(Source!A826)</f>
        <v>826</v>
      </c>
      <c r="B1778">
        <v>47636896</v>
      </c>
      <c r="C1778">
        <v>47641615</v>
      </c>
      <c r="D1778">
        <v>36807096</v>
      </c>
      <c r="E1778">
        <v>1</v>
      </c>
      <c r="F1778">
        <v>1</v>
      </c>
      <c r="G1778">
        <v>1</v>
      </c>
      <c r="H1778">
        <v>3</v>
      </c>
      <c r="I1778" t="s">
        <v>353</v>
      </c>
      <c r="J1778" t="s">
        <v>355</v>
      </c>
      <c r="K1778" t="s">
        <v>354</v>
      </c>
      <c r="L1778">
        <v>1339</v>
      </c>
      <c r="N1778">
        <v>1007</v>
      </c>
      <c r="O1778" t="s">
        <v>50</v>
      </c>
      <c r="P1778" t="s">
        <v>50</v>
      </c>
      <c r="Q1778">
        <v>1</v>
      </c>
      <c r="W1778">
        <v>0</v>
      </c>
      <c r="X1778">
        <v>184330150</v>
      </c>
      <c r="Y1778">
        <v>5.9</v>
      </c>
      <c r="AA1778">
        <v>592.76</v>
      </c>
      <c r="AB1778">
        <v>0</v>
      </c>
      <c r="AC1778">
        <v>0</v>
      </c>
      <c r="AD1778">
        <v>0</v>
      </c>
      <c r="AE1778">
        <v>592.76</v>
      </c>
      <c r="AF1778">
        <v>0</v>
      </c>
      <c r="AG1778">
        <v>0</v>
      </c>
      <c r="AH1778">
        <v>0</v>
      </c>
      <c r="AI1778">
        <v>1</v>
      </c>
      <c r="AJ1778">
        <v>1</v>
      </c>
      <c r="AK1778">
        <v>1</v>
      </c>
      <c r="AL1778">
        <v>1</v>
      </c>
      <c r="AN1778">
        <v>0</v>
      </c>
      <c r="AO1778">
        <v>1</v>
      </c>
      <c r="AP1778">
        <v>0</v>
      </c>
      <c r="AQ1778">
        <v>0</v>
      </c>
      <c r="AR1778">
        <v>0</v>
      </c>
      <c r="AS1778" t="s">
        <v>3</v>
      </c>
      <c r="AT1778">
        <v>5.9</v>
      </c>
      <c r="AU1778" t="s">
        <v>3</v>
      </c>
      <c r="AV1778">
        <v>0</v>
      </c>
      <c r="AW1778">
        <v>2</v>
      </c>
      <c r="AX1778">
        <v>47641621</v>
      </c>
      <c r="AY1778">
        <v>1</v>
      </c>
      <c r="AZ1778">
        <v>0</v>
      </c>
      <c r="BA1778">
        <v>1764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CX1778">
        <f>Y1778*Source!I826</f>
        <v>24.189999999999998</v>
      </c>
      <c r="CY1778">
        <f>AA1778</f>
        <v>592.76</v>
      </c>
      <c r="CZ1778">
        <f>AE1778</f>
        <v>592.76</v>
      </c>
      <c r="DA1778">
        <f>AI1778</f>
        <v>1</v>
      </c>
      <c r="DB1778">
        <f>ROUND(ROUND(AT1778*CZ1778,2),6)</f>
        <v>3497.28</v>
      </c>
      <c r="DC1778">
        <f>ROUND(ROUND(AT1778*AG1778,2),6)</f>
        <v>0</v>
      </c>
    </row>
    <row r="1779" spans="1:107" x14ac:dyDescent="0.2">
      <c r="A1779">
        <f>ROW(Source!A826)</f>
        <v>826</v>
      </c>
      <c r="B1779">
        <v>47636896</v>
      </c>
      <c r="C1779">
        <v>47641615</v>
      </c>
      <c r="D1779">
        <v>36807342</v>
      </c>
      <c r="E1779">
        <v>1</v>
      </c>
      <c r="F1779">
        <v>1</v>
      </c>
      <c r="G1779">
        <v>1</v>
      </c>
      <c r="H1779">
        <v>3</v>
      </c>
      <c r="I1779" t="s">
        <v>834</v>
      </c>
      <c r="J1779" t="s">
        <v>835</v>
      </c>
      <c r="K1779" t="s">
        <v>836</v>
      </c>
      <c r="L1779">
        <v>1339</v>
      </c>
      <c r="N1779">
        <v>1007</v>
      </c>
      <c r="O1779" t="s">
        <v>50</v>
      </c>
      <c r="P1779" t="s">
        <v>50</v>
      </c>
      <c r="Q1779">
        <v>1</v>
      </c>
      <c r="W1779">
        <v>0</v>
      </c>
      <c r="X1779">
        <v>519185539</v>
      </c>
      <c r="Y1779">
        <v>0.06</v>
      </c>
      <c r="AA1779">
        <v>519.79999999999995</v>
      </c>
      <c r="AB1779">
        <v>0</v>
      </c>
      <c r="AC1779">
        <v>0</v>
      </c>
      <c r="AD1779">
        <v>0</v>
      </c>
      <c r="AE1779">
        <v>519.79999999999995</v>
      </c>
      <c r="AF1779">
        <v>0</v>
      </c>
      <c r="AG1779">
        <v>0</v>
      </c>
      <c r="AH1779">
        <v>0</v>
      </c>
      <c r="AI1779">
        <v>1</v>
      </c>
      <c r="AJ1779">
        <v>1</v>
      </c>
      <c r="AK1779">
        <v>1</v>
      </c>
      <c r="AL1779">
        <v>1</v>
      </c>
      <c r="AN1779">
        <v>0</v>
      </c>
      <c r="AO1779">
        <v>1</v>
      </c>
      <c r="AP1779">
        <v>0</v>
      </c>
      <c r="AQ1779">
        <v>0</v>
      </c>
      <c r="AR1779">
        <v>0</v>
      </c>
      <c r="AS1779" t="s">
        <v>3</v>
      </c>
      <c r="AT1779">
        <v>0.06</v>
      </c>
      <c r="AU1779" t="s">
        <v>3</v>
      </c>
      <c r="AV1779">
        <v>0</v>
      </c>
      <c r="AW1779">
        <v>2</v>
      </c>
      <c r="AX1779">
        <v>47641622</v>
      </c>
      <c r="AY1779">
        <v>1</v>
      </c>
      <c r="AZ1779">
        <v>0</v>
      </c>
      <c r="BA1779">
        <v>1765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CX1779">
        <f>Y1779*Source!I826</f>
        <v>0.24599999999999997</v>
      </c>
      <c r="CY1779">
        <f>AA1779</f>
        <v>519.79999999999995</v>
      </c>
      <c r="CZ1779">
        <f>AE1779</f>
        <v>519.79999999999995</v>
      </c>
      <c r="DA1779">
        <f>AI1779</f>
        <v>1</v>
      </c>
      <c r="DB1779">
        <f>ROUND(ROUND(AT1779*CZ1779,2),6)</f>
        <v>31.19</v>
      </c>
      <c r="DC1779">
        <f>ROUND(ROUND(AT1779*AG1779,2),6)</f>
        <v>0</v>
      </c>
    </row>
    <row r="1780" spans="1:107" x14ac:dyDescent="0.2">
      <c r="A1780">
        <f>ROW(Source!A826)</f>
        <v>826</v>
      </c>
      <c r="B1780">
        <v>47636896</v>
      </c>
      <c r="C1780">
        <v>47641615</v>
      </c>
      <c r="D1780">
        <v>36820728</v>
      </c>
      <c r="E1780">
        <v>1</v>
      </c>
      <c r="F1780">
        <v>1</v>
      </c>
      <c r="G1780">
        <v>1</v>
      </c>
      <c r="H1780">
        <v>3</v>
      </c>
      <c r="I1780" t="s">
        <v>672</v>
      </c>
      <c r="J1780" t="s">
        <v>674</v>
      </c>
      <c r="K1780" t="s">
        <v>673</v>
      </c>
      <c r="L1780">
        <v>1354</v>
      </c>
      <c r="N1780">
        <v>1010</v>
      </c>
      <c r="O1780" t="s">
        <v>337</v>
      </c>
      <c r="P1780" t="s">
        <v>337</v>
      </c>
      <c r="Q1780">
        <v>1</v>
      </c>
      <c r="W1780">
        <v>0</v>
      </c>
      <c r="X1780">
        <v>-2130708799</v>
      </c>
      <c r="Y1780">
        <v>100</v>
      </c>
      <c r="AA1780">
        <v>71.930000000000007</v>
      </c>
      <c r="AB1780">
        <v>0</v>
      </c>
      <c r="AC1780">
        <v>0</v>
      </c>
      <c r="AD1780">
        <v>0</v>
      </c>
      <c r="AE1780">
        <v>71.930000000000007</v>
      </c>
      <c r="AF1780">
        <v>0</v>
      </c>
      <c r="AG1780">
        <v>0</v>
      </c>
      <c r="AH1780">
        <v>0</v>
      </c>
      <c r="AI1780">
        <v>1</v>
      </c>
      <c r="AJ1780">
        <v>1</v>
      </c>
      <c r="AK1780">
        <v>1</v>
      </c>
      <c r="AL1780">
        <v>1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 t="s">
        <v>3</v>
      </c>
      <c r="AT1780">
        <v>100</v>
      </c>
      <c r="AU1780" t="s">
        <v>3</v>
      </c>
      <c r="AV1780">
        <v>0</v>
      </c>
      <c r="AW1780">
        <v>1</v>
      </c>
      <c r="AX1780">
        <v>-1</v>
      </c>
      <c r="AY1780">
        <v>0</v>
      </c>
      <c r="AZ1780">
        <v>0</v>
      </c>
      <c r="BA1780" t="s">
        <v>3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CX1780">
        <f>Y1780*Source!I826</f>
        <v>409.99999999999994</v>
      </c>
      <c r="CY1780">
        <f>AA1780</f>
        <v>71.930000000000007</v>
      </c>
      <c r="CZ1780">
        <f>AE1780</f>
        <v>71.930000000000007</v>
      </c>
      <c r="DA1780">
        <f>AI1780</f>
        <v>1</v>
      </c>
      <c r="DB1780">
        <f>ROUND(ROUND(AT1780*CZ1780,2),6)</f>
        <v>7193</v>
      </c>
      <c r="DC1780">
        <f>ROUND(ROUND(AT1780*AG1780,2),6)</f>
        <v>0</v>
      </c>
    </row>
    <row r="1781" spans="1:107" x14ac:dyDescent="0.2">
      <c r="A1781">
        <f>ROW(Source!A826)</f>
        <v>826</v>
      </c>
      <c r="B1781">
        <v>47636896</v>
      </c>
      <c r="C1781">
        <v>47641615</v>
      </c>
      <c r="D1781">
        <v>36830346</v>
      </c>
      <c r="E1781">
        <v>1</v>
      </c>
      <c r="F1781">
        <v>1</v>
      </c>
      <c r="G1781">
        <v>1</v>
      </c>
      <c r="H1781">
        <v>3</v>
      </c>
      <c r="I1781" t="s">
        <v>1035</v>
      </c>
      <c r="J1781" t="s">
        <v>1036</v>
      </c>
      <c r="K1781" t="s">
        <v>1037</v>
      </c>
      <c r="L1781">
        <v>1339</v>
      </c>
      <c r="N1781">
        <v>1007</v>
      </c>
      <c r="O1781" t="s">
        <v>50</v>
      </c>
      <c r="P1781" t="s">
        <v>50</v>
      </c>
      <c r="Q1781">
        <v>1</v>
      </c>
      <c r="W1781">
        <v>0</v>
      </c>
      <c r="X1781">
        <v>-1065285962</v>
      </c>
      <c r="Y1781">
        <v>0.17</v>
      </c>
      <c r="AA1781">
        <v>880.01</v>
      </c>
      <c r="AB1781">
        <v>0</v>
      </c>
      <c r="AC1781">
        <v>0</v>
      </c>
      <c r="AD1781">
        <v>0</v>
      </c>
      <c r="AE1781">
        <v>880.01</v>
      </c>
      <c r="AF1781">
        <v>0</v>
      </c>
      <c r="AG1781">
        <v>0</v>
      </c>
      <c r="AH1781">
        <v>0</v>
      </c>
      <c r="AI1781">
        <v>1</v>
      </c>
      <c r="AJ1781">
        <v>1</v>
      </c>
      <c r="AK1781">
        <v>1</v>
      </c>
      <c r="AL1781">
        <v>1</v>
      </c>
      <c r="AN1781">
        <v>0</v>
      </c>
      <c r="AO1781">
        <v>1</v>
      </c>
      <c r="AP1781">
        <v>0</v>
      </c>
      <c r="AQ1781">
        <v>0</v>
      </c>
      <c r="AR1781">
        <v>0</v>
      </c>
      <c r="AS1781" t="s">
        <v>3</v>
      </c>
      <c r="AT1781">
        <v>0.17</v>
      </c>
      <c r="AU1781" t="s">
        <v>3</v>
      </c>
      <c r="AV1781">
        <v>0</v>
      </c>
      <c r="AW1781">
        <v>2</v>
      </c>
      <c r="AX1781">
        <v>47641623</v>
      </c>
      <c r="AY1781">
        <v>1</v>
      </c>
      <c r="AZ1781">
        <v>0</v>
      </c>
      <c r="BA1781">
        <v>1766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CX1781">
        <f>Y1781*Source!I826</f>
        <v>0.69699999999999995</v>
      </c>
      <c r="CY1781">
        <f>AA1781</f>
        <v>880.01</v>
      </c>
      <c r="CZ1781">
        <f>AE1781</f>
        <v>880.01</v>
      </c>
      <c r="DA1781">
        <f>AI1781</f>
        <v>1</v>
      </c>
      <c r="DB1781">
        <f>ROUND(ROUND(AT1781*CZ1781,2),6)</f>
        <v>149.6</v>
      </c>
      <c r="DC1781">
        <f>ROUND(ROUND(AT1781*AG1781,2),6)</f>
        <v>0</v>
      </c>
    </row>
    <row r="1782" spans="1:107" x14ac:dyDescent="0.2">
      <c r="A1782">
        <f>ROW(Source!A827)</f>
        <v>827</v>
      </c>
      <c r="B1782">
        <v>47641669</v>
      </c>
      <c r="C1782">
        <v>47641615</v>
      </c>
      <c r="D1782">
        <v>37066739</v>
      </c>
      <c r="E1782">
        <v>1</v>
      </c>
      <c r="F1782">
        <v>1</v>
      </c>
      <c r="G1782">
        <v>1</v>
      </c>
      <c r="H1782">
        <v>1</v>
      </c>
      <c r="I1782" t="s">
        <v>1033</v>
      </c>
      <c r="J1782" t="s">
        <v>3</v>
      </c>
      <c r="K1782" t="s">
        <v>1034</v>
      </c>
      <c r="L1782">
        <v>1191</v>
      </c>
      <c r="N1782">
        <v>1013</v>
      </c>
      <c r="O1782" t="s">
        <v>770</v>
      </c>
      <c r="P1782" t="s">
        <v>770</v>
      </c>
      <c r="Q1782">
        <v>1</v>
      </c>
      <c r="W1782">
        <v>0</v>
      </c>
      <c r="X1782">
        <v>-608433632</v>
      </c>
      <c r="Y1782">
        <v>100.61579999999998</v>
      </c>
      <c r="AA1782">
        <v>0</v>
      </c>
      <c r="AB1782">
        <v>0</v>
      </c>
      <c r="AC1782">
        <v>0</v>
      </c>
      <c r="AD1782">
        <v>8.4600000000000009</v>
      </c>
      <c r="AE1782">
        <v>0</v>
      </c>
      <c r="AF1782">
        <v>0</v>
      </c>
      <c r="AG1782">
        <v>0</v>
      </c>
      <c r="AH1782">
        <v>8.4600000000000009</v>
      </c>
      <c r="AI1782">
        <v>1</v>
      </c>
      <c r="AJ1782">
        <v>1</v>
      </c>
      <c r="AK1782">
        <v>1</v>
      </c>
      <c r="AL1782">
        <v>1</v>
      </c>
      <c r="AN1782">
        <v>0</v>
      </c>
      <c r="AO1782">
        <v>1</v>
      </c>
      <c r="AP1782">
        <v>1</v>
      </c>
      <c r="AQ1782">
        <v>0</v>
      </c>
      <c r="AR1782">
        <v>0</v>
      </c>
      <c r="AS1782" t="s">
        <v>3</v>
      </c>
      <c r="AT1782">
        <v>76.08</v>
      </c>
      <c r="AU1782" t="s">
        <v>196</v>
      </c>
      <c r="AV1782">
        <v>1</v>
      </c>
      <c r="AW1782">
        <v>2</v>
      </c>
      <c r="AX1782">
        <v>47641616</v>
      </c>
      <c r="AY1782">
        <v>1</v>
      </c>
      <c r="AZ1782">
        <v>0</v>
      </c>
      <c r="BA1782">
        <v>1768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CX1782">
        <f>Y1782*Source!I827</f>
        <v>412.52477999999985</v>
      </c>
      <c r="CY1782">
        <f>AD1782</f>
        <v>8.4600000000000009</v>
      </c>
      <c r="CZ1782">
        <f>AH1782</f>
        <v>8.4600000000000009</v>
      </c>
      <c r="DA1782">
        <f>AL1782</f>
        <v>1</v>
      </c>
      <c r="DB1782">
        <f>ROUND(((ROUND(AT1782*CZ1782,2)*1.15)*1.15),6)</f>
        <v>851.21389999999997</v>
      </c>
      <c r="DC1782">
        <f>ROUND(((ROUND(AT1782*AG1782,2)*1.15)*1.15),6)</f>
        <v>0</v>
      </c>
    </row>
    <row r="1783" spans="1:107" x14ac:dyDescent="0.2">
      <c r="A1783">
        <f>ROW(Source!A827)</f>
        <v>827</v>
      </c>
      <c r="B1783">
        <v>47641669</v>
      </c>
      <c r="C1783">
        <v>47641615</v>
      </c>
      <c r="D1783">
        <v>37064876</v>
      </c>
      <c r="E1783">
        <v>1</v>
      </c>
      <c r="F1783">
        <v>1</v>
      </c>
      <c r="G1783">
        <v>1</v>
      </c>
      <c r="H1783">
        <v>1</v>
      </c>
      <c r="I1783" t="s">
        <v>771</v>
      </c>
      <c r="J1783" t="s">
        <v>3</v>
      </c>
      <c r="K1783" t="s">
        <v>772</v>
      </c>
      <c r="L1783">
        <v>1191</v>
      </c>
      <c r="N1783">
        <v>1013</v>
      </c>
      <c r="O1783" t="s">
        <v>770</v>
      </c>
      <c r="P1783" t="s">
        <v>770</v>
      </c>
      <c r="Q1783">
        <v>1</v>
      </c>
      <c r="W1783">
        <v>0</v>
      </c>
      <c r="X1783">
        <v>-1417349443</v>
      </c>
      <c r="Y1783">
        <v>0.72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1</v>
      </c>
      <c r="AJ1783">
        <v>1</v>
      </c>
      <c r="AK1783">
        <v>1</v>
      </c>
      <c r="AL1783">
        <v>1</v>
      </c>
      <c r="AN1783">
        <v>0</v>
      </c>
      <c r="AO1783">
        <v>1</v>
      </c>
      <c r="AP1783">
        <v>0</v>
      </c>
      <c r="AQ1783">
        <v>0</v>
      </c>
      <c r="AR1783">
        <v>0</v>
      </c>
      <c r="AS1783" t="s">
        <v>3</v>
      </c>
      <c r="AT1783">
        <v>0.72</v>
      </c>
      <c r="AU1783" t="s">
        <v>3</v>
      </c>
      <c r="AV1783">
        <v>2</v>
      </c>
      <c r="AW1783">
        <v>2</v>
      </c>
      <c r="AX1783">
        <v>47641617</v>
      </c>
      <c r="AY1783">
        <v>1</v>
      </c>
      <c r="AZ1783">
        <v>2048</v>
      </c>
      <c r="BA1783">
        <v>1769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CX1783">
        <f>Y1783*Source!I827</f>
        <v>2.9519999999999995</v>
      </c>
      <c r="CY1783">
        <f>AD1783</f>
        <v>0</v>
      </c>
      <c r="CZ1783">
        <f>AH1783</f>
        <v>0</v>
      </c>
      <c r="DA1783">
        <f>AL1783</f>
        <v>1</v>
      </c>
      <c r="DB1783">
        <f>ROUND(ROUND(AT1783*CZ1783,2),6)</f>
        <v>0</v>
      </c>
      <c r="DC1783">
        <f>ROUND(ROUND(AT1783*AG1783,2),6)</f>
        <v>0</v>
      </c>
    </row>
    <row r="1784" spans="1:107" x14ac:dyDescent="0.2">
      <c r="A1784">
        <f>ROW(Source!A827)</f>
        <v>827</v>
      </c>
      <c r="B1784">
        <v>47641669</v>
      </c>
      <c r="C1784">
        <v>47641615</v>
      </c>
      <c r="D1784">
        <v>36882159</v>
      </c>
      <c r="E1784">
        <v>1</v>
      </c>
      <c r="F1784">
        <v>1</v>
      </c>
      <c r="G1784">
        <v>1</v>
      </c>
      <c r="H1784">
        <v>2</v>
      </c>
      <c r="I1784" t="s">
        <v>773</v>
      </c>
      <c r="J1784" t="s">
        <v>774</v>
      </c>
      <c r="K1784" t="s">
        <v>775</v>
      </c>
      <c r="L1784">
        <v>1368</v>
      </c>
      <c r="N1784">
        <v>1011</v>
      </c>
      <c r="O1784" t="s">
        <v>776</v>
      </c>
      <c r="P1784" t="s">
        <v>776</v>
      </c>
      <c r="Q1784">
        <v>1</v>
      </c>
      <c r="W1784">
        <v>0</v>
      </c>
      <c r="X1784">
        <v>-1718674368</v>
      </c>
      <c r="Y1784">
        <v>0.97750000000000004</v>
      </c>
      <c r="AA1784">
        <v>0</v>
      </c>
      <c r="AB1784">
        <v>111.99</v>
      </c>
      <c r="AC1784">
        <v>13.5</v>
      </c>
      <c r="AD1784">
        <v>0</v>
      </c>
      <c r="AE1784">
        <v>0</v>
      </c>
      <c r="AF1784">
        <v>111.99</v>
      </c>
      <c r="AG1784">
        <v>13.5</v>
      </c>
      <c r="AH1784">
        <v>0</v>
      </c>
      <c r="AI1784">
        <v>1</v>
      </c>
      <c r="AJ1784">
        <v>1</v>
      </c>
      <c r="AK1784">
        <v>1</v>
      </c>
      <c r="AL1784">
        <v>1</v>
      </c>
      <c r="AN1784">
        <v>0</v>
      </c>
      <c r="AO1784">
        <v>1</v>
      </c>
      <c r="AP1784">
        <v>1</v>
      </c>
      <c r="AQ1784">
        <v>0</v>
      </c>
      <c r="AR1784">
        <v>0</v>
      </c>
      <c r="AS1784" t="s">
        <v>3</v>
      </c>
      <c r="AT1784">
        <v>0.68</v>
      </c>
      <c r="AU1784" t="s">
        <v>195</v>
      </c>
      <c r="AV1784">
        <v>0</v>
      </c>
      <c r="AW1784">
        <v>2</v>
      </c>
      <c r="AX1784">
        <v>47641618</v>
      </c>
      <c r="AY1784">
        <v>1</v>
      </c>
      <c r="AZ1784">
        <v>0</v>
      </c>
      <c r="BA1784">
        <v>1770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CX1784">
        <f>Y1784*Source!I827</f>
        <v>4.0077499999999997</v>
      </c>
      <c r="CY1784">
        <f>AB1784</f>
        <v>111.99</v>
      </c>
      <c r="CZ1784">
        <f>AF1784</f>
        <v>111.99</v>
      </c>
      <c r="DA1784">
        <f>AJ1784</f>
        <v>1</v>
      </c>
      <c r="DB1784">
        <f>ROUND(((ROUND(AT1784*CZ1784,2)*1.25)*1.15),6)</f>
        <v>109.465625</v>
      </c>
      <c r="DC1784">
        <f>ROUND(((ROUND(AT1784*AG1784,2)*1.25)*1.15),6)</f>
        <v>13.196249999999999</v>
      </c>
    </row>
    <row r="1785" spans="1:107" x14ac:dyDescent="0.2">
      <c r="A1785">
        <f>ROW(Source!A827)</f>
        <v>827</v>
      </c>
      <c r="B1785">
        <v>47641669</v>
      </c>
      <c r="C1785">
        <v>47641615</v>
      </c>
      <c r="D1785">
        <v>36883554</v>
      </c>
      <c r="E1785">
        <v>1</v>
      </c>
      <c r="F1785">
        <v>1</v>
      </c>
      <c r="G1785">
        <v>1</v>
      </c>
      <c r="H1785">
        <v>2</v>
      </c>
      <c r="I1785" t="s">
        <v>780</v>
      </c>
      <c r="J1785" t="s">
        <v>781</v>
      </c>
      <c r="K1785" t="s">
        <v>782</v>
      </c>
      <c r="L1785">
        <v>1368</v>
      </c>
      <c r="N1785">
        <v>1011</v>
      </c>
      <c r="O1785" t="s">
        <v>776</v>
      </c>
      <c r="P1785" t="s">
        <v>776</v>
      </c>
      <c r="Q1785">
        <v>1</v>
      </c>
      <c r="W1785">
        <v>0</v>
      </c>
      <c r="X1785">
        <v>1372534845</v>
      </c>
      <c r="Y1785">
        <v>5.7499999999999996E-2</v>
      </c>
      <c r="AA1785">
        <v>0</v>
      </c>
      <c r="AB1785">
        <v>65.709999999999994</v>
      </c>
      <c r="AC1785">
        <v>11.6</v>
      </c>
      <c r="AD1785">
        <v>0</v>
      </c>
      <c r="AE1785">
        <v>0</v>
      </c>
      <c r="AF1785">
        <v>65.709999999999994</v>
      </c>
      <c r="AG1785">
        <v>11.6</v>
      </c>
      <c r="AH1785">
        <v>0</v>
      </c>
      <c r="AI1785">
        <v>1</v>
      </c>
      <c r="AJ1785">
        <v>1</v>
      </c>
      <c r="AK1785">
        <v>1</v>
      </c>
      <c r="AL1785">
        <v>1</v>
      </c>
      <c r="AN1785">
        <v>0</v>
      </c>
      <c r="AO1785">
        <v>1</v>
      </c>
      <c r="AP1785">
        <v>1</v>
      </c>
      <c r="AQ1785">
        <v>0</v>
      </c>
      <c r="AR1785">
        <v>0</v>
      </c>
      <c r="AS1785" t="s">
        <v>3</v>
      </c>
      <c r="AT1785">
        <v>0.04</v>
      </c>
      <c r="AU1785" t="s">
        <v>195</v>
      </c>
      <c r="AV1785">
        <v>0</v>
      </c>
      <c r="AW1785">
        <v>2</v>
      </c>
      <c r="AX1785">
        <v>47641619</v>
      </c>
      <c r="AY1785">
        <v>1</v>
      </c>
      <c r="AZ1785">
        <v>0</v>
      </c>
      <c r="BA1785">
        <v>1771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CX1785">
        <f>Y1785*Source!I827</f>
        <v>0.23574999999999996</v>
      </c>
      <c r="CY1785">
        <f>AB1785</f>
        <v>65.709999999999994</v>
      </c>
      <c r="CZ1785">
        <f>AF1785</f>
        <v>65.709999999999994</v>
      </c>
      <c r="DA1785">
        <f>AJ1785</f>
        <v>1</v>
      </c>
      <c r="DB1785">
        <f>ROUND(((ROUND(AT1785*CZ1785,2)*1.25)*1.15),6)</f>
        <v>3.7806250000000001</v>
      </c>
      <c r="DC1785">
        <f>ROUND(((ROUND(AT1785*AG1785,2)*1.25)*1.15),6)</f>
        <v>0.66125</v>
      </c>
    </row>
    <row r="1786" spans="1:107" x14ac:dyDescent="0.2">
      <c r="A1786">
        <f>ROW(Source!A827)</f>
        <v>827</v>
      </c>
      <c r="B1786">
        <v>47641669</v>
      </c>
      <c r="C1786">
        <v>47641615</v>
      </c>
      <c r="D1786">
        <v>36804545</v>
      </c>
      <c r="E1786">
        <v>1</v>
      </c>
      <c r="F1786">
        <v>1</v>
      </c>
      <c r="G1786">
        <v>1</v>
      </c>
      <c r="H1786">
        <v>3</v>
      </c>
      <c r="I1786" t="s">
        <v>801</v>
      </c>
      <c r="J1786" t="s">
        <v>802</v>
      </c>
      <c r="K1786" t="s">
        <v>803</v>
      </c>
      <c r="L1786">
        <v>1348</v>
      </c>
      <c r="N1786">
        <v>1009</v>
      </c>
      <c r="O1786" t="s">
        <v>19</v>
      </c>
      <c r="P1786" t="s">
        <v>19</v>
      </c>
      <c r="Q1786">
        <v>1000</v>
      </c>
      <c r="W1786">
        <v>0</v>
      </c>
      <c r="X1786">
        <v>1174701286</v>
      </c>
      <c r="Y1786">
        <v>1E-3</v>
      </c>
      <c r="AA1786">
        <v>11978</v>
      </c>
      <c r="AB1786">
        <v>0</v>
      </c>
      <c r="AC1786">
        <v>0</v>
      </c>
      <c r="AD1786">
        <v>0</v>
      </c>
      <c r="AE1786">
        <v>11978</v>
      </c>
      <c r="AF1786">
        <v>0</v>
      </c>
      <c r="AG1786">
        <v>0</v>
      </c>
      <c r="AH1786">
        <v>0</v>
      </c>
      <c r="AI1786">
        <v>1</v>
      </c>
      <c r="AJ1786">
        <v>1</v>
      </c>
      <c r="AK1786">
        <v>1</v>
      </c>
      <c r="AL1786">
        <v>1</v>
      </c>
      <c r="AN1786">
        <v>0</v>
      </c>
      <c r="AO1786">
        <v>1</v>
      </c>
      <c r="AP1786">
        <v>0</v>
      </c>
      <c r="AQ1786">
        <v>0</v>
      </c>
      <c r="AR1786">
        <v>0</v>
      </c>
      <c r="AS1786" t="s">
        <v>3</v>
      </c>
      <c r="AT1786">
        <v>1E-3</v>
      </c>
      <c r="AU1786" t="s">
        <v>3</v>
      </c>
      <c r="AV1786">
        <v>0</v>
      </c>
      <c r="AW1786">
        <v>2</v>
      </c>
      <c r="AX1786">
        <v>47641620</v>
      </c>
      <c r="AY1786">
        <v>1</v>
      </c>
      <c r="AZ1786">
        <v>0</v>
      </c>
      <c r="BA1786">
        <v>1772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CX1786">
        <f>Y1786*Source!I827</f>
        <v>4.0999999999999995E-3</v>
      </c>
      <c r="CY1786">
        <f>AA1786</f>
        <v>11978</v>
      </c>
      <c r="CZ1786">
        <f>AE1786</f>
        <v>11978</v>
      </c>
      <c r="DA1786">
        <f>AI1786</f>
        <v>1</v>
      </c>
      <c r="DB1786">
        <f>ROUND(ROUND(AT1786*CZ1786,2),6)</f>
        <v>11.98</v>
      </c>
      <c r="DC1786">
        <f>ROUND(ROUND(AT1786*AG1786,2),6)</f>
        <v>0</v>
      </c>
    </row>
    <row r="1787" spans="1:107" x14ac:dyDescent="0.2">
      <c r="A1787">
        <f>ROW(Source!A827)</f>
        <v>827</v>
      </c>
      <c r="B1787">
        <v>47641669</v>
      </c>
      <c r="C1787">
        <v>47641615</v>
      </c>
      <c r="D1787">
        <v>36807096</v>
      </c>
      <c r="E1787">
        <v>1</v>
      </c>
      <c r="F1787">
        <v>1</v>
      </c>
      <c r="G1787">
        <v>1</v>
      </c>
      <c r="H1787">
        <v>3</v>
      </c>
      <c r="I1787" t="s">
        <v>353</v>
      </c>
      <c r="J1787" t="s">
        <v>355</v>
      </c>
      <c r="K1787" t="s">
        <v>354</v>
      </c>
      <c r="L1787">
        <v>1339</v>
      </c>
      <c r="N1787">
        <v>1007</v>
      </c>
      <c r="O1787" t="s">
        <v>50</v>
      </c>
      <c r="P1787" t="s">
        <v>50</v>
      </c>
      <c r="Q1787">
        <v>1</v>
      </c>
      <c r="W1787">
        <v>0</v>
      </c>
      <c r="X1787">
        <v>184330150</v>
      </c>
      <c r="Y1787">
        <v>5.9</v>
      </c>
      <c r="AA1787">
        <v>592.76</v>
      </c>
      <c r="AB1787">
        <v>0</v>
      </c>
      <c r="AC1787">
        <v>0</v>
      </c>
      <c r="AD1787">
        <v>0</v>
      </c>
      <c r="AE1787">
        <v>592.76</v>
      </c>
      <c r="AF1787">
        <v>0</v>
      </c>
      <c r="AG1787">
        <v>0</v>
      </c>
      <c r="AH1787">
        <v>0</v>
      </c>
      <c r="AI1787">
        <v>1</v>
      </c>
      <c r="AJ1787">
        <v>1</v>
      </c>
      <c r="AK1787">
        <v>1</v>
      </c>
      <c r="AL1787">
        <v>1</v>
      </c>
      <c r="AN1787">
        <v>0</v>
      </c>
      <c r="AO1787">
        <v>1</v>
      </c>
      <c r="AP1787">
        <v>0</v>
      </c>
      <c r="AQ1787">
        <v>0</v>
      </c>
      <c r="AR1787">
        <v>0</v>
      </c>
      <c r="AS1787" t="s">
        <v>3</v>
      </c>
      <c r="AT1787">
        <v>5.9</v>
      </c>
      <c r="AU1787" t="s">
        <v>3</v>
      </c>
      <c r="AV1787">
        <v>0</v>
      </c>
      <c r="AW1787">
        <v>2</v>
      </c>
      <c r="AX1787">
        <v>47641621</v>
      </c>
      <c r="AY1787">
        <v>1</v>
      </c>
      <c r="AZ1787">
        <v>0</v>
      </c>
      <c r="BA1787">
        <v>1773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CX1787">
        <f>Y1787*Source!I827</f>
        <v>24.189999999999998</v>
      </c>
      <c r="CY1787">
        <f>AA1787</f>
        <v>592.76</v>
      </c>
      <c r="CZ1787">
        <f>AE1787</f>
        <v>592.76</v>
      </c>
      <c r="DA1787">
        <f>AI1787</f>
        <v>1</v>
      </c>
      <c r="DB1787">
        <f>ROUND(ROUND(AT1787*CZ1787,2),6)</f>
        <v>3497.28</v>
      </c>
      <c r="DC1787">
        <f>ROUND(ROUND(AT1787*AG1787,2),6)</f>
        <v>0</v>
      </c>
    </row>
    <row r="1788" spans="1:107" x14ac:dyDescent="0.2">
      <c r="A1788">
        <f>ROW(Source!A827)</f>
        <v>827</v>
      </c>
      <c r="B1788">
        <v>47641669</v>
      </c>
      <c r="C1788">
        <v>47641615</v>
      </c>
      <c r="D1788">
        <v>36807342</v>
      </c>
      <c r="E1788">
        <v>1</v>
      </c>
      <c r="F1788">
        <v>1</v>
      </c>
      <c r="G1788">
        <v>1</v>
      </c>
      <c r="H1788">
        <v>3</v>
      </c>
      <c r="I1788" t="s">
        <v>834</v>
      </c>
      <c r="J1788" t="s">
        <v>835</v>
      </c>
      <c r="K1788" t="s">
        <v>836</v>
      </c>
      <c r="L1788">
        <v>1339</v>
      </c>
      <c r="N1788">
        <v>1007</v>
      </c>
      <c r="O1788" t="s">
        <v>50</v>
      </c>
      <c r="P1788" t="s">
        <v>50</v>
      </c>
      <c r="Q1788">
        <v>1</v>
      </c>
      <c r="W1788">
        <v>0</v>
      </c>
      <c r="X1788">
        <v>519185539</v>
      </c>
      <c r="Y1788">
        <v>0.06</v>
      </c>
      <c r="AA1788">
        <v>519.79999999999995</v>
      </c>
      <c r="AB1788">
        <v>0</v>
      </c>
      <c r="AC1788">
        <v>0</v>
      </c>
      <c r="AD1788">
        <v>0</v>
      </c>
      <c r="AE1788">
        <v>519.79999999999995</v>
      </c>
      <c r="AF1788">
        <v>0</v>
      </c>
      <c r="AG1788">
        <v>0</v>
      </c>
      <c r="AH1788">
        <v>0</v>
      </c>
      <c r="AI1788">
        <v>1</v>
      </c>
      <c r="AJ1788">
        <v>1</v>
      </c>
      <c r="AK1788">
        <v>1</v>
      </c>
      <c r="AL1788">
        <v>1</v>
      </c>
      <c r="AN1788">
        <v>0</v>
      </c>
      <c r="AO1788">
        <v>1</v>
      </c>
      <c r="AP1788">
        <v>0</v>
      </c>
      <c r="AQ1788">
        <v>0</v>
      </c>
      <c r="AR1788">
        <v>0</v>
      </c>
      <c r="AS1788" t="s">
        <v>3</v>
      </c>
      <c r="AT1788">
        <v>0.06</v>
      </c>
      <c r="AU1788" t="s">
        <v>3</v>
      </c>
      <c r="AV1788">
        <v>0</v>
      </c>
      <c r="AW1788">
        <v>2</v>
      </c>
      <c r="AX1788">
        <v>47641622</v>
      </c>
      <c r="AY1788">
        <v>1</v>
      </c>
      <c r="AZ1788">
        <v>0</v>
      </c>
      <c r="BA1788">
        <v>1774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CX1788">
        <f>Y1788*Source!I827</f>
        <v>0.24599999999999997</v>
      </c>
      <c r="CY1788">
        <f>AA1788</f>
        <v>519.79999999999995</v>
      </c>
      <c r="CZ1788">
        <f>AE1788</f>
        <v>519.79999999999995</v>
      </c>
      <c r="DA1788">
        <f>AI1788</f>
        <v>1</v>
      </c>
      <c r="DB1788">
        <f>ROUND(ROUND(AT1788*CZ1788,2),6)</f>
        <v>31.19</v>
      </c>
      <c r="DC1788">
        <f>ROUND(ROUND(AT1788*AG1788,2),6)</f>
        <v>0</v>
      </c>
    </row>
    <row r="1789" spans="1:107" x14ac:dyDescent="0.2">
      <c r="A1789">
        <f>ROW(Source!A827)</f>
        <v>827</v>
      </c>
      <c r="B1789">
        <v>47641669</v>
      </c>
      <c r="C1789">
        <v>47641615</v>
      </c>
      <c r="D1789">
        <v>36820728</v>
      </c>
      <c r="E1789">
        <v>1</v>
      </c>
      <c r="F1789">
        <v>1</v>
      </c>
      <c r="G1789">
        <v>1</v>
      </c>
      <c r="H1789">
        <v>3</v>
      </c>
      <c r="I1789" t="s">
        <v>672</v>
      </c>
      <c r="J1789" t="s">
        <v>674</v>
      </c>
      <c r="K1789" t="s">
        <v>673</v>
      </c>
      <c r="L1789">
        <v>1354</v>
      </c>
      <c r="N1789">
        <v>1010</v>
      </c>
      <c r="O1789" t="s">
        <v>337</v>
      </c>
      <c r="P1789" t="s">
        <v>337</v>
      </c>
      <c r="Q1789">
        <v>1</v>
      </c>
      <c r="W1789">
        <v>0</v>
      </c>
      <c r="X1789">
        <v>-2130708799</v>
      </c>
      <c r="Y1789">
        <v>100</v>
      </c>
      <c r="AA1789">
        <v>71.930000000000007</v>
      </c>
      <c r="AB1789">
        <v>0</v>
      </c>
      <c r="AC1789">
        <v>0</v>
      </c>
      <c r="AD1789">
        <v>0</v>
      </c>
      <c r="AE1789">
        <v>71.930000000000007</v>
      </c>
      <c r="AF1789">
        <v>0</v>
      </c>
      <c r="AG1789">
        <v>0</v>
      </c>
      <c r="AH1789">
        <v>0</v>
      </c>
      <c r="AI1789">
        <v>1</v>
      </c>
      <c r="AJ1789">
        <v>1</v>
      </c>
      <c r="AK1789">
        <v>1</v>
      </c>
      <c r="AL1789">
        <v>1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 t="s">
        <v>3</v>
      </c>
      <c r="AT1789">
        <v>100</v>
      </c>
      <c r="AU1789" t="s">
        <v>3</v>
      </c>
      <c r="AV1789">
        <v>0</v>
      </c>
      <c r="AW1789">
        <v>1</v>
      </c>
      <c r="AX1789">
        <v>-1</v>
      </c>
      <c r="AY1789">
        <v>0</v>
      </c>
      <c r="AZ1789">
        <v>0</v>
      </c>
      <c r="BA1789" t="s">
        <v>3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CX1789">
        <f>Y1789*Source!I827</f>
        <v>409.99999999999994</v>
      </c>
      <c r="CY1789">
        <f>AA1789</f>
        <v>71.930000000000007</v>
      </c>
      <c r="CZ1789">
        <f>AE1789</f>
        <v>71.930000000000007</v>
      </c>
      <c r="DA1789">
        <f>AI1789</f>
        <v>1</v>
      </c>
      <c r="DB1789">
        <f>ROUND(ROUND(AT1789*CZ1789,2),6)</f>
        <v>7193</v>
      </c>
      <c r="DC1789">
        <f>ROUND(ROUND(AT1789*AG1789,2),6)</f>
        <v>0</v>
      </c>
    </row>
    <row r="1790" spans="1:107" x14ac:dyDescent="0.2">
      <c r="A1790">
        <f>ROW(Source!A827)</f>
        <v>827</v>
      </c>
      <c r="B1790">
        <v>47641669</v>
      </c>
      <c r="C1790">
        <v>47641615</v>
      </c>
      <c r="D1790">
        <v>36830346</v>
      </c>
      <c r="E1790">
        <v>1</v>
      </c>
      <c r="F1790">
        <v>1</v>
      </c>
      <c r="G1790">
        <v>1</v>
      </c>
      <c r="H1790">
        <v>3</v>
      </c>
      <c r="I1790" t="s">
        <v>1035</v>
      </c>
      <c r="J1790" t="s">
        <v>1036</v>
      </c>
      <c r="K1790" t="s">
        <v>1037</v>
      </c>
      <c r="L1790">
        <v>1339</v>
      </c>
      <c r="N1790">
        <v>1007</v>
      </c>
      <c r="O1790" t="s">
        <v>50</v>
      </c>
      <c r="P1790" t="s">
        <v>50</v>
      </c>
      <c r="Q1790">
        <v>1</v>
      </c>
      <c r="W1790">
        <v>0</v>
      </c>
      <c r="X1790">
        <v>-1065285962</v>
      </c>
      <c r="Y1790">
        <v>0.17</v>
      </c>
      <c r="AA1790">
        <v>880.01</v>
      </c>
      <c r="AB1790">
        <v>0</v>
      </c>
      <c r="AC1790">
        <v>0</v>
      </c>
      <c r="AD1790">
        <v>0</v>
      </c>
      <c r="AE1790">
        <v>880.01</v>
      </c>
      <c r="AF1790">
        <v>0</v>
      </c>
      <c r="AG1790">
        <v>0</v>
      </c>
      <c r="AH1790">
        <v>0</v>
      </c>
      <c r="AI1790">
        <v>1</v>
      </c>
      <c r="AJ1790">
        <v>1</v>
      </c>
      <c r="AK1790">
        <v>1</v>
      </c>
      <c r="AL1790">
        <v>1</v>
      </c>
      <c r="AN1790">
        <v>0</v>
      </c>
      <c r="AO1790">
        <v>1</v>
      </c>
      <c r="AP1790">
        <v>0</v>
      </c>
      <c r="AQ1790">
        <v>0</v>
      </c>
      <c r="AR1790">
        <v>0</v>
      </c>
      <c r="AS1790" t="s">
        <v>3</v>
      </c>
      <c r="AT1790">
        <v>0.17</v>
      </c>
      <c r="AU1790" t="s">
        <v>3</v>
      </c>
      <c r="AV1790">
        <v>0</v>
      </c>
      <c r="AW1790">
        <v>2</v>
      </c>
      <c r="AX1790">
        <v>47641623</v>
      </c>
      <c r="AY1790">
        <v>1</v>
      </c>
      <c r="AZ1790">
        <v>0</v>
      </c>
      <c r="BA1790">
        <v>1775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CX1790">
        <f>Y1790*Source!I827</f>
        <v>0.69699999999999995</v>
      </c>
      <c r="CY1790">
        <f>AA1790</f>
        <v>880.01</v>
      </c>
      <c r="CZ1790">
        <f>AE1790</f>
        <v>880.01</v>
      </c>
      <c r="DA1790">
        <f>AI1790</f>
        <v>1</v>
      </c>
      <c r="DB1790">
        <f>ROUND(ROUND(AT1790*CZ1790,2),6)</f>
        <v>149.6</v>
      </c>
      <c r="DC1790">
        <f>ROUND(ROUND(AT1790*AG1790,2),6)</f>
        <v>0</v>
      </c>
    </row>
    <row r="1791" spans="1:107" x14ac:dyDescent="0.2">
      <c r="A1791">
        <f>ROW(Source!A830)</f>
        <v>830</v>
      </c>
      <c r="B1791">
        <v>47636896</v>
      </c>
      <c r="C1791">
        <v>47641628</v>
      </c>
      <c r="D1791">
        <v>37064998</v>
      </c>
      <c r="E1791">
        <v>1</v>
      </c>
      <c r="F1791">
        <v>1</v>
      </c>
      <c r="G1791">
        <v>1</v>
      </c>
      <c r="H1791">
        <v>1</v>
      </c>
      <c r="I1791" t="s">
        <v>846</v>
      </c>
      <c r="J1791" t="s">
        <v>3</v>
      </c>
      <c r="K1791" t="s">
        <v>847</v>
      </c>
      <c r="L1791">
        <v>1191</v>
      </c>
      <c r="N1791">
        <v>1013</v>
      </c>
      <c r="O1791" t="s">
        <v>770</v>
      </c>
      <c r="P1791" t="s">
        <v>770</v>
      </c>
      <c r="Q1791">
        <v>1</v>
      </c>
      <c r="W1791">
        <v>0</v>
      </c>
      <c r="X1791">
        <v>735429535</v>
      </c>
      <c r="Y1791">
        <v>238.04999999999995</v>
      </c>
      <c r="AA1791">
        <v>0</v>
      </c>
      <c r="AB1791">
        <v>0</v>
      </c>
      <c r="AC1791">
        <v>0</v>
      </c>
      <c r="AD1791">
        <v>7.8</v>
      </c>
      <c r="AE1791">
        <v>0</v>
      </c>
      <c r="AF1791">
        <v>0</v>
      </c>
      <c r="AG1791">
        <v>0</v>
      </c>
      <c r="AH1791">
        <v>7.8</v>
      </c>
      <c r="AI1791">
        <v>1</v>
      </c>
      <c r="AJ1791">
        <v>1</v>
      </c>
      <c r="AK1791">
        <v>1</v>
      </c>
      <c r="AL1791">
        <v>1</v>
      </c>
      <c r="AN1791">
        <v>0</v>
      </c>
      <c r="AO1791">
        <v>1</v>
      </c>
      <c r="AP1791">
        <v>1</v>
      </c>
      <c r="AQ1791">
        <v>0</v>
      </c>
      <c r="AR1791">
        <v>0</v>
      </c>
      <c r="AS1791" t="s">
        <v>3</v>
      </c>
      <c r="AT1791">
        <v>180</v>
      </c>
      <c r="AU1791" t="s">
        <v>196</v>
      </c>
      <c r="AV1791">
        <v>1</v>
      </c>
      <c r="AW1791">
        <v>2</v>
      </c>
      <c r="AX1791">
        <v>47641629</v>
      </c>
      <c r="AY1791">
        <v>1</v>
      </c>
      <c r="AZ1791">
        <v>0</v>
      </c>
      <c r="BA1791">
        <v>1777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CX1791">
        <f>Y1791*Source!I830</f>
        <v>58.560299999999991</v>
      </c>
      <c r="CY1791">
        <f>AD1791</f>
        <v>7.8</v>
      </c>
      <c r="CZ1791">
        <f>AH1791</f>
        <v>7.8</v>
      </c>
      <c r="DA1791">
        <f>AL1791</f>
        <v>1</v>
      </c>
      <c r="DB1791">
        <f>ROUND(((ROUND(AT1791*CZ1791,2)*1.15)*1.15),6)</f>
        <v>1856.79</v>
      </c>
      <c r="DC1791">
        <f>ROUND(((ROUND(AT1791*AG1791,2)*1.15)*1.15),6)</f>
        <v>0</v>
      </c>
    </row>
    <row r="1792" spans="1:107" x14ac:dyDescent="0.2">
      <c r="A1792">
        <f>ROW(Source!A830)</f>
        <v>830</v>
      </c>
      <c r="B1792">
        <v>47636896</v>
      </c>
      <c r="C1792">
        <v>47641628</v>
      </c>
      <c r="D1792">
        <v>37064876</v>
      </c>
      <c r="E1792">
        <v>1</v>
      </c>
      <c r="F1792">
        <v>1</v>
      </c>
      <c r="G1792">
        <v>1</v>
      </c>
      <c r="H1792">
        <v>1</v>
      </c>
      <c r="I1792" t="s">
        <v>771</v>
      </c>
      <c r="J1792" t="s">
        <v>3</v>
      </c>
      <c r="K1792" t="s">
        <v>772</v>
      </c>
      <c r="L1792">
        <v>1191</v>
      </c>
      <c r="N1792">
        <v>1013</v>
      </c>
      <c r="O1792" t="s">
        <v>770</v>
      </c>
      <c r="P1792" t="s">
        <v>770</v>
      </c>
      <c r="Q1792">
        <v>1</v>
      </c>
      <c r="W1792">
        <v>0</v>
      </c>
      <c r="X1792">
        <v>-1417349443</v>
      </c>
      <c r="Y1792">
        <v>18.13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1</v>
      </c>
      <c r="AJ1792">
        <v>1</v>
      </c>
      <c r="AK1792">
        <v>1</v>
      </c>
      <c r="AL1792">
        <v>1</v>
      </c>
      <c r="AN1792">
        <v>0</v>
      </c>
      <c r="AO1792">
        <v>1</v>
      </c>
      <c r="AP1792">
        <v>0</v>
      </c>
      <c r="AQ1792">
        <v>0</v>
      </c>
      <c r="AR1792">
        <v>0</v>
      </c>
      <c r="AS1792" t="s">
        <v>3</v>
      </c>
      <c r="AT1792">
        <v>18.13</v>
      </c>
      <c r="AU1792" t="s">
        <v>3</v>
      </c>
      <c r="AV1792">
        <v>2</v>
      </c>
      <c r="AW1792">
        <v>2</v>
      </c>
      <c r="AX1792">
        <v>47641630</v>
      </c>
      <c r="AY1792">
        <v>1</v>
      </c>
      <c r="AZ1792">
        <v>2048</v>
      </c>
      <c r="BA1792">
        <v>1778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CX1792">
        <f>Y1792*Source!I830</f>
        <v>4.4599799999999998</v>
      </c>
      <c r="CY1792">
        <f>AD1792</f>
        <v>0</v>
      </c>
      <c r="CZ1792">
        <f>AH1792</f>
        <v>0</v>
      </c>
      <c r="DA1792">
        <f>AL1792</f>
        <v>1</v>
      </c>
      <c r="DB1792">
        <f>ROUND(ROUND(AT1792*CZ1792,2),6)</f>
        <v>0</v>
      </c>
      <c r="DC1792">
        <f>ROUND(ROUND(AT1792*AG1792,2),6)</f>
        <v>0</v>
      </c>
    </row>
    <row r="1793" spans="1:107" x14ac:dyDescent="0.2">
      <c r="A1793">
        <f>ROW(Source!A830)</f>
        <v>830</v>
      </c>
      <c r="B1793">
        <v>47636896</v>
      </c>
      <c r="C1793">
        <v>47641628</v>
      </c>
      <c r="D1793">
        <v>36882057</v>
      </c>
      <c r="E1793">
        <v>1</v>
      </c>
      <c r="F1793">
        <v>1</v>
      </c>
      <c r="G1793">
        <v>1</v>
      </c>
      <c r="H1793">
        <v>2</v>
      </c>
      <c r="I1793" t="s">
        <v>825</v>
      </c>
      <c r="J1793" t="s">
        <v>826</v>
      </c>
      <c r="K1793" t="s">
        <v>827</v>
      </c>
      <c r="L1793">
        <v>1368</v>
      </c>
      <c r="N1793">
        <v>1011</v>
      </c>
      <c r="O1793" t="s">
        <v>776</v>
      </c>
      <c r="P1793" t="s">
        <v>776</v>
      </c>
      <c r="Q1793">
        <v>1</v>
      </c>
      <c r="W1793">
        <v>0</v>
      </c>
      <c r="X1793">
        <v>-1460065968</v>
      </c>
      <c r="Y1793">
        <v>25.874999999999996</v>
      </c>
      <c r="AA1793">
        <v>0</v>
      </c>
      <c r="AB1793">
        <v>86.4</v>
      </c>
      <c r="AC1793">
        <v>13.5</v>
      </c>
      <c r="AD1793">
        <v>0</v>
      </c>
      <c r="AE1793">
        <v>0</v>
      </c>
      <c r="AF1793">
        <v>86.4</v>
      </c>
      <c r="AG1793">
        <v>13.5</v>
      </c>
      <c r="AH1793">
        <v>0</v>
      </c>
      <c r="AI1793">
        <v>1</v>
      </c>
      <c r="AJ1793">
        <v>1</v>
      </c>
      <c r="AK1793">
        <v>1</v>
      </c>
      <c r="AL1793">
        <v>1</v>
      </c>
      <c r="AN1793">
        <v>0</v>
      </c>
      <c r="AO1793">
        <v>1</v>
      </c>
      <c r="AP1793">
        <v>1</v>
      </c>
      <c r="AQ1793">
        <v>0</v>
      </c>
      <c r="AR1793">
        <v>0</v>
      </c>
      <c r="AS1793" t="s">
        <v>3</v>
      </c>
      <c r="AT1793">
        <v>18</v>
      </c>
      <c r="AU1793" t="s">
        <v>195</v>
      </c>
      <c r="AV1793">
        <v>0</v>
      </c>
      <c r="AW1793">
        <v>2</v>
      </c>
      <c r="AX1793">
        <v>47641631</v>
      </c>
      <c r="AY1793">
        <v>1</v>
      </c>
      <c r="AZ1793">
        <v>0</v>
      </c>
      <c r="BA1793">
        <v>1779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CX1793">
        <f>Y1793*Source!I830</f>
        <v>6.3652499999999987</v>
      </c>
      <c r="CY1793">
        <f>AB1793</f>
        <v>86.4</v>
      </c>
      <c r="CZ1793">
        <f>AF1793</f>
        <v>86.4</v>
      </c>
      <c r="DA1793">
        <f>AJ1793</f>
        <v>1</v>
      </c>
      <c r="DB1793">
        <f>ROUND(((ROUND(AT1793*CZ1793,2)*1.25)*1.15),6)</f>
        <v>2235.6</v>
      </c>
      <c r="DC1793">
        <f>ROUND(((ROUND(AT1793*AG1793,2)*1.25)*1.15),6)</f>
        <v>349.3125</v>
      </c>
    </row>
    <row r="1794" spans="1:107" x14ac:dyDescent="0.2">
      <c r="A1794">
        <f>ROW(Source!A830)</f>
        <v>830</v>
      </c>
      <c r="B1794">
        <v>47636896</v>
      </c>
      <c r="C1794">
        <v>47641628</v>
      </c>
      <c r="D1794">
        <v>36882569</v>
      </c>
      <c r="E1794">
        <v>1</v>
      </c>
      <c r="F1794">
        <v>1</v>
      </c>
      <c r="G1794">
        <v>1</v>
      </c>
      <c r="H1794">
        <v>2</v>
      </c>
      <c r="I1794" t="s">
        <v>978</v>
      </c>
      <c r="J1794" t="s">
        <v>979</v>
      </c>
      <c r="K1794" t="s">
        <v>980</v>
      </c>
      <c r="L1794">
        <v>1368</v>
      </c>
      <c r="N1794">
        <v>1011</v>
      </c>
      <c r="O1794" t="s">
        <v>776</v>
      </c>
      <c r="P1794" t="s">
        <v>776</v>
      </c>
      <c r="Q1794">
        <v>1</v>
      </c>
      <c r="W1794">
        <v>0</v>
      </c>
      <c r="X1794">
        <v>126902709</v>
      </c>
      <c r="Y1794">
        <v>69</v>
      </c>
      <c r="AA1794">
        <v>0</v>
      </c>
      <c r="AB1794">
        <v>0.5</v>
      </c>
      <c r="AC1794">
        <v>0</v>
      </c>
      <c r="AD1794">
        <v>0</v>
      </c>
      <c r="AE1794">
        <v>0</v>
      </c>
      <c r="AF1794">
        <v>0.5</v>
      </c>
      <c r="AG1794">
        <v>0</v>
      </c>
      <c r="AH1794">
        <v>0</v>
      </c>
      <c r="AI1794">
        <v>1</v>
      </c>
      <c r="AJ1794">
        <v>1</v>
      </c>
      <c r="AK1794">
        <v>1</v>
      </c>
      <c r="AL1794">
        <v>1</v>
      </c>
      <c r="AN1794">
        <v>0</v>
      </c>
      <c r="AO1794">
        <v>1</v>
      </c>
      <c r="AP1794">
        <v>1</v>
      </c>
      <c r="AQ1794">
        <v>0</v>
      </c>
      <c r="AR1794">
        <v>0</v>
      </c>
      <c r="AS1794" t="s">
        <v>3</v>
      </c>
      <c r="AT1794">
        <v>48</v>
      </c>
      <c r="AU1794" t="s">
        <v>195</v>
      </c>
      <c r="AV1794">
        <v>0</v>
      </c>
      <c r="AW1794">
        <v>2</v>
      </c>
      <c r="AX1794">
        <v>47641632</v>
      </c>
      <c r="AY1794">
        <v>1</v>
      </c>
      <c r="AZ1794">
        <v>0</v>
      </c>
      <c r="BA1794">
        <v>1780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CX1794">
        <f>Y1794*Source!I830</f>
        <v>16.974</v>
      </c>
      <c r="CY1794">
        <f>AB1794</f>
        <v>0.5</v>
      </c>
      <c r="CZ1794">
        <f>AF1794</f>
        <v>0.5</v>
      </c>
      <c r="DA1794">
        <f>AJ1794</f>
        <v>1</v>
      </c>
      <c r="DB1794">
        <f>ROUND(((ROUND(AT1794*CZ1794,2)*1.25)*1.15),6)</f>
        <v>34.5</v>
      </c>
      <c r="DC1794">
        <f>ROUND(((ROUND(AT1794*AG1794,2)*1.25)*1.15),6)</f>
        <v>0</v>
      </c>
    </row>
    <row r="1795" spans="1:107" x14ac:dyDescent="0.2">
      <c r="A1795">
        <f>ROW(Source!A830)</f>
        <v>830</v>
      </c>
      <c r="B1795">
        <v>47636896</v>
      </c>
      <c r="C1795">
        <v>47641628</v>
      </c>
      <c r="D1795">
        <v>36883554</v>
      </c>
      <c r="E1795">
        <v>1</v>
      </c>
      <c r="F1795">
        <v>1</v>
      </c>
      <c r="G1795">
        <v>1</v>
      </c>
      <c r="H1795">
        <v>2</v>
      </c>
      <c r="I1795" t="s">
        <v>780</v>
      </c>
      <c r="J1795" t="s">
        <v>781</v>
      </c>
      <c r="K1795" t="s">
        <v>782</v>
      </c>
      <c r="L1795">
        <v>1368</v>
      </c>
      <c r="N1795">
        <v>1011</v>
      </c>
      <c r="O1795" t="s">
        <v>776</v>
      </c>
      <c r="P1795" t="s">
        <v>776</v>
      </c>
      <c r="Q1795">
        <v>1</v>
      </c>
      <c r="W1795">
        <v>0</v>
      </c>
      <c r="X1795">
        <v>1372534845</v>
      </c>
      <c r="Y1795">
        <v>0.18687499999999999</v>
      </c>
      <c r="AA1795">
        <v>0</v>
      </c>
      <c r="AB1795">
        <v>65.709999999999994</v>
      </c>
      <c r="AC1795">
        <v>11.6</v>
      </c>
      <c r="AD1795">
        <v>0</v>
      </c>
      <c r="AE1795">
        <v>0</v>
      </c>
      <c r="AF1795">
        <v>65.709999999999994</v>
      </c>
      <c r="AG1795">
        <v>11.6</v>
      </c>
      <c r="AH1795">
        <v>0</v>
      </c>
      <c r="AI1795">
        <v>1</v>
      </c>
      <c r="AJ1795">
        <v>1</v>
      </c>
      <c r="AK1795">
        <v>1</v>
      </c>
      <c r="AL1795">
        <v>1</v>
      </c>
      <c r="AN1795">
        <v>0</v>
      </c>
      <c r="AO1795">
        <v>1</v>
      </c>
      <c r="AP1795">
        <v>1</v>
      </c>
      <c r="AQ1795">
        <v>0</v>
      </c>
      <c r="AR1795">
        <v>0</v>
      </c>
      <c r="AS1795" t="s">
        <v>3</v>
      </c>
      <c r="AT1795">
        <v>0.13</v>
      </c>
      <c r="AU1795" t="s">
        <v>195</v>
      </c>
      <c r="AV1795">
        <v>0</v>
      </c>
      <c r="AW1795">
        <v>2</v>
      </c>
      <c r="AX1795">
        <v>47641633</v>
      </c>
      <c r="AY1795">
        <v>1</v>
      </c>
      <c r="AZ1795">
        <v>0</v>
      </c>
      <c r="BA1795">
        <v>1781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CX1795">
        <f>Y1795*Source!I830</f>
        <v>4.5971249999999998E-2</v>
      </c>
      <c r="CY1795">
        <f>AB1795</f>
        <v>65.709999999999994</v>
      </c>
      <c r="CZ1795">
        <f>AF1795</f>
        <v>65.709999999999994</v>
      </c>
      <c r="DA1795">
        <f>AJ1795</f>
        <v>1</v>
      </c>
      <c r="DB1795">
        <f>ROUND(((ROUND(AT1795*CZ1795,2)*1.25)*1.15),6)</f>
        <v>12.276249999999999</v>
      </c>
      <c r="DC1795">
        <f>ROUND(((ROUND(AT1795*AG1795,2)*1.25)*1.15),6)</f>
        <v>2.1706249999999998</v>
      </c>
    </row>
    <row r="1796" spans="1:107" x14ac:dyDescent="0.2">
      <c r="A1796">
        <f>ROW(Source!A830)</f>
        <v>830</v>
      </c>
      <c r="B1796">
        <v>47636896</v>
      </c>
      <c r="C1796">
        <v>47641628</v>
      </c>
      <c r="D1796">
        <v>36801792</v>
      </c>
      <c r="E1796">
        <v>1</v>
      </c>
      <c r="F1796">
        <v>1</v>
      </c>
      <c r="G1796">
        <v>1</v>
      </c>
      <c r="H1796">
        <v>3</v>
      </c>
      <c r="I1796" t="s">
        <v>981</v>
      </c>
      <c r="J1796" t="s">
        <v>982</v>
      </c>
      <c r="K1796" t="s">
        <v>983</v>
      </c>
      <c r="L1796">
        <v>1339</v>
      </c>
      <c r="N1796">
        <v>1007</v>
      </c>
      <c r="O1796" t="s">
        <v>50</v>
      </c>
      <c r="P1796" t="s">
        <v>50</v>
      </c>
      <c r="Q1796">
        <v>1</v>
      </c>
      <c r="W1796">
        <v>0</v>
      </c>
      <c r="X1796">
        <v>-1660354250</v>
      </c>
      <c r="Y1796">
        <v>0.2</v>
      </c>
      <c r="AA1796">
        <v>2.44</v>
      </c>
      <c r="AB1796">
        <v>0</v>
      </c>
      <c r="AC1796">
        <v>0</v>
      </c>
      <c r="AD1796">
        <v>0</v>
      </c>
      <c r="AE1796">
        <v>2.44</v>
      </c>
      <c r="AF1796">
        <v>0</v>
      </c>
      <c r="AG1796">
        <v>0</v>
      </c>
      <c r="AH1796">
        <v>0</v>
      </c>
      <c r="AI1796">
        <v>1</v>
      </c>
      <c r="AJ1796">
        <v>1</v>
      </c>
      <c r="AK1796">
        <v>1</v>
      </c>
      <c r="AL1796">
        <v>1</v>
      </c>
      <c r="AN1796">
        <v>0</v>
      </c>
      <c r="AO1796">
        <v>1</v>
      </c>
      <c r="AP1796">
        <v>0</v>
      </c>
      <c r="AQ1796">
        <v>0</v>
      </c>
      <c r="AR1796">
        <v>0</v>
      </c>
      <c r="AS1796" t="s">
        <v>3</v>
      </c>
      <c r="AT1796">
        <v>0.2</v>
      </c>
      <c r="AU1796" t="s">
        <v>3</v>
      </c>
      <c r="AV1796">
        <v>0</v>
      </c>
      <c r="AW1796">
        <v>2</v>
      </c>
      <c r="AX1796">
        <v>47641634</v>
      </c>
      <c r="AY1796">
        <v>1</v>
      </c>
      <c r="AZ1796">
        <v>0</v>
      </c>
      <c r="BA1796">
        <v>1782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CX1796">
        <f>Y1796*Source!I830</f>
        <v>4.9200000000000001E-2</v>
      </c>
      <c r="CY1796">
        <f>AA1796</f>
        <v>2.44</v>
      </c>
      <c r="CZ1796">
        <f>AE1796</f>
        <v>2.44</v>
      </c>
      <c r="DA1796">
        <f>AI1796</f>
        <v>1</v>
      </c>
      <c r="DB1796">
        <f>ROUND(ROUND(AT1796*CZ1796,2),6)</f>
        <v>0.49</v>
      </c>
      <c r="DC1796">
        <f>ROUND(ROUND(AT1796*AG1796,2),6)</f>
        <v>0</v>
      </c>
    </row>
    <row r="1797" spans="1:107" x14ac:dyDescent="0.2">
      <c r="A1797">
        <f>ROW(Source!A830)</f>
        <v>830</v>
      </c>
      <c r="B1797">
        <v>47636896</v>
      </c>
      <c r="C1797">
        <v>47641628</v>
      </c>
      <c r="D1797">
        <v>36802304</v>
      </c>
      <c r="E1797">
        <v>1</v>
      </c>
      <c r="F1797">
        <v>1</v>
      </c>
      <c r="G1797">
        <v>1</v>
      </c>
      <c r="H1797">
        <v>3</v>
      </c>
      <c r="I1797" t="s">
        <v>984</v>
      </c>
      <c r="J1797" t="s">
        <v>985</v>
      </c>
      <c r="K1797" t="s">
        <v>986</v>
      </c>
      <c r="L1797">
        <v>1327</v>
      </c>
      <c r="N1797">
        <v>1005</v>
      </c>
      <c r="O1797" t="s">
        <v>399</v>
      </c>
      <c r="P1797" t="s">
        <v>399</v>
      </c>
      <c r="Q1797">
        <v>1</v>
      </c>
      <c r="W1797">
        <v>0</v>
      </c>
      <c r="X1797">
        <v>440019653</v>
      </c>
      <c r="Y1797">
        <v>250</v>
      </c>
      <c r="AA1797">
        <v>3.62</v>
      </c>
      <c r="AB1797">
        <v>0</v>
      </c>
      <c r="AC1797">
        <v>0</v>
      </c>
      <c r="AD1797">
        <v>0</v>
      </c>
      <c r="AE1797">
        <v>3.62</v>
      </c>
      <c r="AF1797">
        <v>0</v>
      </c>
      <c r="AG1797">
        <v>0</v>
      </c>
      <c r="AH1797">
        <v>0</v>
      </c>
      <c r="AI1797">
        <v>1</v>
      </c>
      <c r="AJ1797">
        <v>1</v>
      </c>
      <c r="AK1797">
        <v>1</v>
      </c>
      <c r="AL1797">
        <v>1</v>
      </c>
      <c r="AN1797">
        <v>0</v>
      </c>
      <c r="AO1797">
        <v>1</v>
      </c>
      <c r="AP1797">
        <v>0</v>
      </c>
      <c r="AQ1797">
        <v>0</v>
      </c>
      <c r="AR1797">
        <v>0</v>
      </c>
      <c r="AS1797" t="s">
        <v>3</v>
      </c>
      <c r="AT1797">
        <v>250</v>
      </c>
      <c r="AU1797" t="s">
        <v>3</v>
      </c>
      <c r="AV1797">
        <v>0</v>
      </c>
      <c r="AW1797">
        <v>2</v>
      </c>
      <c r="AX1797">
        <v>47641635</v>
      </c>
      <c r="AY1797">
        <v>1</v>
      </c>
      <c r="AZ1797">
        <v>0</v>
      </c>
      <c r="BA1797">
        <v>1783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CX1797">
        <f>Y1797*Source!I830</f>
        <v>61.5</v>
      </c>
      <c r="CY1797">
        <f>AA1797</f>
        <v>3.62</v>
      </c>
      <c r="CZ1797">
        <f>AE1797</f>
        <v>3.62</v>
      </c>
      <c r="DA1797">
        <f>AI1797</f>
        <v>1</v>
      </c>
      <c r="DB1797">
        <f>ROUND(ROUND(AT1797*CZ1797,2),6)</f>
        <v>905</v>
      </c>
      <c r="DC1797">
        <f>ROUND(ROUND(AT1797*AG1797,2),6)</f>
        <v>0</v>
      </c>
    </row>
    <row r="1798" spans="1:107" x14ac:dyDescent="0.2">
      <c r="A1798">
        <f>ROW(Source!A830)</f>
        <v>830</v>
      </c>
      <c r="B1798">
        <v>47636896</v>
      </c>
      <c r="C1798">
        <v>47641628</v>
      </c>
      <c r="D1798">
        <v>36806990</v>
      </c>
      <c r="E1798">
        <v>1</v>
      </c>
      <c r="F1798">
        <v>1</v>
      </c>
      <c r="G1798">
        <v>1</v>
      </c>
      <c r="H1798">
        <v>3</v>
      </c>
      <c r="I1798" t="s">
        <v>677</v>
      </c>
      <c r="J1798" t="s">
        <v>679</v>
      </c>
      <c r="K1798" t="s">
        <v>678</v>
      </c>
      <c r="L1798">
        <v>1339</v>
      </c>
      <c r="N1798">
        <v>1007</v>
      </c>
      <c r="O1798" t="s">
        <v>50</v>
      </c>
      <c r="P1798" t="s">
        <v>50</v>
      </c>
      <c r="Q1798">
        <v>1</v>
      </c>
      <c r="W1798">
        <v>0</v>
      </c>
      <c r="X1798">
        <v>-1838637110</v>
      </c>
      <c r="Y1798">
        <v>102</v>
      </c>
      <c r="AA1798">
        <v>632.46</v>
      </c>
      <c r="AB1798">
        <v>0</v>
      </c>
      <c r="AC1798">
        <v>0</v>
      </c>
      <c r="AD1798">
        <v>0</v>
      </c>
      <c r="AE1798">
        <v>632.46</v>
      </c>
      <c r="AF1798">
        <v>0</v>
      </c>
      <c r="AG1798">
        <v>0</v>
      </c>
      <c r="AH1798">
        <v>0</v>
      </c>
      <c r="AI1798">
        <v>1</v>
      </c>
      <c r="AJ1798">
        <v>1</v>
      </c>
      <c r="AK1798">
        <v>1</v>
      </c>
      <c r="AL1798">
        <v>1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 t="s">
        <v>3</v>
      </c>
      <c r="AT1798">
        <v>102</v>
      </c>
      <c r="AU1798" t="s">
        <v>3</v>
      </c>
      <c r="AV1798">
        <v>0</v>
      </c>
      <c r="AW1798">
        <v>1</v>
      </c>
      <c r="AX1798">
        <v>-1</v>
      </c>
      <c r="AY1798">
        <v>0</v>
      </c>
      <c r="AZ1798">
        <v>0</v>
      </c>
      <c r="BA1798" t="s">
        <v>3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CX1798">
        <f>Y1798*Source!I830</f>
        <v>25.091999999999999</v>
      </c>
      <c r="CY1798">
        <f>AA1798</f>
        <v>632.46</v>
      </c>
      <c r="CZ1798">
        <f>AE1798</f>
        <v>632.46</v>
      </c>
      <c r="DA1798">
        <f>AI1798</f>
        <v>1</v>
      </c>
      <c r="DB1798">
        <f>ROUND(ROUND(AT1798*CZ1798,2),6)</f>
        <v>64510.92</v>
      </c>
      <c r="DC1798">
        <f>ROUND(ROUND(AT1798*AG1798,2),6)</f>
        <v>0</v>
      </c>
    </row>
    <row r="1799" spans="1:107" x14ac:dyDescent="0.2">
      <c r="A1799">
        <f>ROW(Source!A831)</f>
        <v>831</v>
      </c>
      <c r="B1799">
        <v>47641669</v>
      </c>
      <c r="C1799">
        <v>47641628</v>
      </c>
      <c r="D1799">
        <v>37064998</v>
      </c>
      <c r="E1799">
        <v>1</v>
      </c>
      <c r="F1799">
        <v>1</v>
      </c>
      <c r="G1799">
        <v>1</v>
      </c>
      <c r="H1799">
        <v>1</v>
      </c>
      <c r="I1799" t="s">
        <v>846</v>
      </c>
      <c r="J1799" t="s">
        <v>3</v>
      </c>
      <c r="K1799" t="s">
        <v>847</v>
      </c>
      <c r="L1799">
        <v>1191</v>
      </c>
      <c r="N1799">
        <v>1013</v>
      </c>
      <c r="O1799" t="s">
        <v>770</v>
      </c>
      <c r="P1799" t="s">
        <v>770</v>
      </c>
      <c r="Q1799">
        <v>1</v>
      </c>
      <c r="W1799">
        <v>0</v>
      </c>
      <c r="X1799">
        <v>735429535</v>
      </c>
      <c r="Y1799">
        <v>238.04999999999995</v>
      </c>
      <c r="AA1799">
        <v>0</v>
      </c>
      <c r="AB1799">
        <v>0</v>
      </c>
      <c r="AC1799">
        <v>0</v>
      </c>
      <c r="AD1799">
        <v>7.8</v>
      </c>
      <c r="AE1799">
        <v>0</v>
      </c>
      <c r="AF1799">
        <v>0</v>
      </c>
      <c r="AG1799">
        <v>0</v>
      </c>
      <c r="AH1799">
        <v>7.8</v>
      </c>
      <c r="AI1799">
        <v>1</v>
      </c>
      <c r="AJ1799">
        <v>1</v>
      </c>
      <c r="AK1799">
        <v>1</v>
      </c>
      <c r="AL1799">
        <v>1</v>
      </c>
      <c r="AN1799">
        <v>0</v>
      </c>
      <c r="AO1799">
        <v>1</v>
      </c>
      <c r="AP1799">
        <v>1</v>
      </c>
      <c r="AQ1799">
        <v>0</v>
      </c>
      <c r="AR1799">
        <v>0</v>
      </c>
      <c r="AS1799" t="s">
        <v>3</v>
      </c>
      <c r="AT1799">
        <v>180</v>
      </c>
      <c r="AU1799" t="s">
        <v>196</v>
      </c>
      <c r="AV1799">
        <v>1</v>
      </c>
      <c r="AW1799">
        <v>2</v>
      </c>
      <c r="AX1799">
        <v>47641629</v>
      </c>
      <c r="AY1799">
        <v>1</v>
      </c>
      <c r="AZ1799">
        <v>0</v>
      </c>
      <c r="BA1799">
        <v>1785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CX1799">
        <f>Y1799*Source!I831</f>
        <v>58.560299999999991</v>
      </c>
      <c r="CY1799">
        <f>AD1799</f>
        <v>7.8</v>
      </c>
      <c r="CZ1799">
        <f>AH1799</f>
        <v>7.8</v>
      </c>
      <c r="DA1799">
        <f>AL1799</f>
        <v>1</v>
      </c>
      <c r="DB1799">
        <f>ROUND(((ROUND(AT1799*CZ1799,2)*1.15)*1.15),6)</f>
        <v>1856.79</v>
      </c>
      <c r="DC1799">
        <f>ROUND(((ROUND(AT1799*AG1799,2)*1.15)*1.15),6)</f>
        <v>0</v>
      </c>
    </row>
    <row r="1800" spans="1:107" x14ac:dyDescent="0.2">
      <c r="A1800">
        <f>ROW(Source!A831)</f>
        <v>831</v>
      </c>
      <c r="B1800">
        <v>47641669</v>
      </c>
      <c r="C1800">
        <v>47641628</v>
      </c>
      <c r="D1800">
        <v>37064876</v>
      </c>
      <c r="E1800">
        <v>1</v>
      </c>
      <c r="F1800">
        <v>1</v>
      </c>
      <c r="G1800">
        <v>1</v>
      </c>
      <c r="H1800">
        <v>1</v>
      </c>
      <c r="I1800" t="s">
        <v>771</v>
      </c>
      <c r="J1800" t="s">
        <v>3</v>
      </c>
      <c r="K1800" t="s">
        <v>772</v>
      </c>
      <c r="L1800">
        <v>1191</v>
      </c>
      <c r="N1800">
        <v>1013</v>
      </c>
      <c r="O1800" t="s">
        <v>770</v>
      </c>
      <c r="P1800" t="s">
        <v>770</v>
      </c>
      <c r="Q1800">
        <v>1</v>
      </c>
      <c r="W1800">
        <v>0</v>
      </c>
      <c r="X1800">
        <v>-1417349443</v>
      </c>
      <c r="Y1800">
        <v>18.13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1</v>
      </c>
      <c r="AJ1800">
        <v>1</v>
      </c>
      <c r="AK1800">
        <v>1</v>
      </c>
      <c r="AL1800">
        <v>1</v>
      </c>
      <c r="AN1800">
        <v>0</v>
      </c>
      <c r="AO1800">
        <v>1</v>
      </c>
      <c r="AP1800">
        <v>0</v>
      </c>
      <c r="AQ1800">
        <v>0</v>
      </c>
      <c r="AR1800">
        <v>0</v>
      </c>
      <c r="AS1800" t="s">
        <v>3</v>
      </c>
      <c r="AT1800">
        <v>18.13</v>
      </c>
      <c r="AU1800" t="s">
        <v>3</v>
      </c>
      <c r="AV1800">
        <v>2</v>
      </c>
      <c r="AW1800">
        <v>2</v>
      </c>
      <c r="AX1800">
        <v>47641630</v>
      </c>
      <c r="AY1800">
        <v>1</v>
      </c>
      <c r="AZ1800">
        <v>2048</v>
      </c>
      <c r="BA1800">
        <v>1786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CX1800">
        <f>Y1800*Source!I831</f>
        <v>4.4599799999999998</v>
      </c>
      <c r="CY1800">
        <f>AD1800</f>
        <v>0</v>
      </c>
      <c r="CZ1800">
        <f>AH1800</f>
        <v>0</v>
      </c>
      <c r="DA1800">
        <f>AL1800</f>
        <v>1</v>
      </c>
      <c r="DB1800">
        <f>ROUND(ROUND(AT1800*CZ1800,2),6)</f>
        <v>0</v>
      </c>
      <c r="DC1800">
        <f>ROUND(ROUND(AT1800*AG1800,2),6)</f>
        <v>0</v>
      </c>
    </row>
    <row r="1801" spans="1:107" x14ac:dyDescent="0.2">
      <c r="A1801">
        <f>ROW(Source!A831)</f>
        <v>831</v>
      </c>
      <c r="B1801">
        <v>47641669</v>
      </c>
      <c r="C1801">
        <v>47641628</v>
      </c>
      <c r="D1801">
        <v>36882057</v>
      </c>
      <c r="E1801">
        <v>1</v>
      </c>
      <c r="F1801">
        <v>1</v>
      </c>
      <c r="G1801">
        <v>1</v>
      </c>
      <c r="H1801">
        <v>2</v>
      </c>
      <c r="I1801" t="s">
        <v>825</v>
      </c>
      <c r="J1801" t="s">
        <v>826</v>
      </c>
      <c r="K1801" t="s">
        <v>827</v>
      </c>
      <c r="L1801">
        <v>1368</v>
      </c>
      <c r="N1801">
        <v>1011</v>
      </c>
      <c r="O1801" t="s">
        <v>776</v>
      </c>
      <c r="P1801" t="s">
        <v>776</v>
      </c>
      <c r="Q1801">
        <v>1</v>
      </c>
      <c r="W1801">
        <v>0</v>
      </c>
      <c r="X1801">
        <v>-1460065968</v>
      </c>
      <c r="Y1801">
        <v>25.874999999999996</v>
      </c>
      <c r="AA1801">
        <v>0</v>
      </c>
      <c r="AB1801">
        <v>86.4</v>
      </c>
      <c r="AC1801">
        <v>13.5</v>
      </c>
      <c r="AD1801">
        <v>0</v>
      </c>
      <c r="AE1801">
        <v>0</v>
      </c>
      <c r="AF1801">
        <v>86.4</v>
      </c>
      <c r="AG1801">
        <v>13.5</v>
      </c>
      <c r="AH1801">
        <v>0</v>
      </c>
      <c r="AI1801">
        <v>1</v>
      </c>
      <c r="AJ1801">
        <v>1</v>
      </c>
      <c r="AK1801">
        <v>1</v>
      </c>
      <c r="AL1801">
        <v>1</v>
      </c>
      <c r="AN1801">
        <v>0</v>
      </c>
      <c r="AO1801">
        <v>1</v>
      </c>
      <c r="AP1801">
        <v>1</v>
      </c>
      <c r="AQ1801">
        <v>0</v>
      </c>
      <c r="AR1801">
        <v>0</v>
      </c>
      <c r="AS1801" t="s">
        <v>3</v>
      </c>
      <c r="AT1801">
        <v>18</v>
      </c>
      <c r="AU1801" t="s">
        <v>195</v>
      </c>
      <c r="AV1801">
        <v>0</v>
      </c>
      <c r="AW1801">
        <v>2</v>
      </c>
      <c r="AX1801">
        <v>47641631</v>
      </c>
      <c r="AY1801">
        <v>1</v>
      </c>
      <c r="AZ1801">
        <v>0</v>
      </c>
      <c r="BA1801">
        <v>1787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CX1801">
        <f>Y1801*Source!I831</f>
        <v>6.3652499999999987</v>
      </c>
      <c r="CY1801">
        <f>AB1801</f>
        <v>86.4</v>
      </c>
      <c r="CZ1801">
        <f>AF1801</f>
        <v>86.4</v>
      </c>
      <c r="DA1801">
        <f>AJ1801</f>
        <v>1</v>
      </c>
      <c r="DB1801">
        <f>ROUND(((ROUND(AT1801*CZ1801,2)*1.25)*1.15),6)</f>
        <v>2235.6</v>
      </c>
      <c r="DC1801">
        <f>ROUND(((ROUND(AT1801*AG1801,2)*1.25)*1.15),6)</f>
        <v>349.3125</v>
      </c>
    </row>
    <row r="1802" spans="1:107" x14ac:dyDescent="0.2">
      <c r="A1802">
        <f>ROW(Source!A831)</f>
        <v>831</v>
      </c>
      <c r="B1802">
        <v>47641669</v>
      </c>
      <c r="C1802">
        <v>47641628</v>
      </c>
      <c r="D1802">
        <v>36882569</v>
      </c>
      <c r="E1802">
        <v>1</v>
      </c>
      <c r="F1802">
        <v>1</v>
      </c>
      <c r="G1802">
        <v>1</v>
      </c>
      <c r="H1802">
        <v>2</v>
      </c>
      <c r="I1802" t="s">
        <v>978</v>
      </c>
      <c r="J1802" t="s">
        <v>979</v>
      </c>
      <c r="K1802" t="s">
        <v>980</v>
      </c>
      <c r="L1802">
        <v>1368</v>
      </c>
      <c r="N1802">
        <v>1011</v>
      </c>
      <c r="O1802" t="s">
        <v>776</v>
      </c>
      <c r="P1802" t="s">
        <v>776</v>
      </c>
      <c r="Q1802">
        <v>1</v>
      </c>
      <c r="W1802">
        <v>0</v>
      </c>
      <c r="X1802">
        <v>126902709</v>
      </c>
      <c r="Y1802">
        <v>69</v>
      </c>
      <c r="AA1802">
        <v>0</v>
      </c>
      <c r="AB1802">
        <v>0.5</v>
      </c>
      <c r="AC1802">
        <v>0</v>
      </c>
      <c r="AD1802">
        <v>0</v>
      </c>
      <c r="AE1802">
        <v>0</v>
      </c>
      <c r="AF1802">
        <v>0.5</v>
      </c>
      <c r="AG1802">
        <v>0</v>
      </c>
      <c r="AH1802">
        <v>0</v>
      </c>
      <c r="AI1802">
        <v>1</v>
      </c>
      <c r="AJ1802">
        <v>1</v>
      </c>
      <c r="AK1802">
        <v>1</v>
      </c>
      <c r="AL1802">
        <v>1</v>
      </c>
      <c r="AN1802">
        <v>0</v>
      </c>
      <c r="AO1802">
        <v>1</v>
      </c>
      <c r="AP1802">
        <v>1</v>
      </c>
      <c r="AQ1802">
        <v>0</v>
      </c>
      <c r="AR1802">
        <v>0</v>
      </c>
      <c r="AS1802" t="s">
        <v>3</v>
      </c>
      <c r="AT1802">
        <v>48</v>
      </c>
      <c r="AU1802" t="s">
        <v>195</v>
      </c>
      <c r="AV1802">
        <v>0</v>
      </c>
      <c r="AW1802">
        <v>2</v>
      </c>
      <c r="AX1802">
        <v>47641632</v>
      </c>
      <c r="AY1802">
        <v>1</v>
      </c>
      <c r="AZ1802">
        <v>0</v>
      </c>
      <c r="BA1802">
        <v>1788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CX1802">
        <f>Y1802*Source!I831</f>
        <v>16.974</v>
      </c>
      <c r="CY1802">
        <f>AB1802</f>
        <v>0.5</v>
      </c>
      <c r="CZ1802">
        <f>AF1802</f>
        <v>0.5</v>
      </c>
      <c r="DA1802">
        <f>AJ1802</f>
        <v>1</v>
      </c>
      <c r="DB1802">
        <f>ROUND(((ROUND(AT1802*CZ1802,2)*1.25)*1.15),6)</f>
        <v>34.5</v>
      </c>
      <c r="DC1802">
        <f>ROUND(((ROUND(AT1802*AG1802,2)*1.25)*1.15),6)</f>
        <v>0</v>
      </c>
    </row>
    <row r="1803" spans="1:107" x14ac:dyDescent="0.2">
      <c r="A1803">
        <f>ROW(Source!A831)</f>
        <v>831</v>
      </c>
      <c r="B1803">
        <v>47641669</v>
      </c>
      <c r="C1803">
        <v>47641628</v>
      </c>
      <c r="D1803">
        <v>36883554</v>
      </c>
      <c r="E1803">
        <v>1</v>
      </c>
      <c r="F1803">
        <v>1</v>
      </c>
      <c r="G1803">
        <v>1</v>
      </c>
      <c r="H1803">
        <v>2</v>
      </c>
      <c r="I1803" t="s">
        <v>780</v>
      </c>
      <c r="J1803" t="s">
        <v>781</v>
      </c>
      <c r="K1803" t="s">
        <v>782</v>
      </c>
      <c r="L1803">
        <v>1368</v>
      </c>
      <c r="N1803">
        <v>1011</v>
      </c>
      <c r="O1803" t="s">
        <v>776</v>
      </c>
      <c r="P1803" t="s">
        <v>776</v>
      </c>
      <c r="Q1803">
        <v>1</v>
      </c>
      <c r="W1803">
        <v>0</v>
      </c>
      <c r="X1803">
        <v>1372534845</v>
      </c>
      <c r="Y1803">
        <v>0.18687499999999999</v>
      </c>
      <c r="AA1803">
        <v>0</v>
      </c>
      <c r="AB1803">
        <v>65.709999999999994</v>
      </c>
      <c r="AC1803">
        <v>11.6</v>
      </c>
      <c r="AD1803">
        <v>0</v>
      </c>
      <c r="AE1803">
        <v>0</v>
      </c>
      <c r="AF1803">
        <v>65.709999999999994</v>
      </c>
      <c r="AG1803">
        <v>11.6</v>
      </c>
      <c r="AH1803">
        <v>0</v>
      </c>
      <c r="AI1803">
        <v>1</v>
      </c>
      <c r="AJ1803">
        <v>1</v>
      </c>
      <c r="AK1803">
        <v>1</v>
      </c>
      <c r="AL1803">
        <v>1</v>
      </c>
      <c r="AN1803">
        <v>0</v>
      </c>
      <c r="AO1803">
        <v>1</v>
      </c>
      <c r="AP1803">
        <v>1</v>
      </c>
      <c r="AQ1803">
        <v>0</v>
      </c>
      <c r="AR1803">
        <v>0</v>
      </c>
      <c r="AS1803" t="s">
        <v>3</v>
      </c>
      <c r="AT1803">
        <v>0.13</v>
      </c>
      <c r="AU1803" t="s">
        <v>195</v>
      </c>
      <c r="AV1803">
        <v>0</v>
      </c>
      <c r="AW1803">
        <v>2</v>
      </c>
      <c r="AX1803">
        <v>47641633</v>
      </c>
      <c r="AY1803">
        <v>1</v>
      </c>
      <c r="AZ1803">
        <v>0</v>
      </c>
      <c r="BA1803">
        <v>1789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CX1803">
        <f>Y1803*Source!I831</f>
        <v>4.5971249999999998E-2</v>
      </c>
      <c r="CY1803">
        <f>AB1803</f>
        <v>65.709999999999994</v>
      </c>
      <c r="CZ1803">
        <f>AF1803</f>
        <v>65.709999999999994</v>
      </c>
      <c r="DA1803">
        <f>AJ1803</f>
        <v>1</v>
      </c>
      <c r="DB1803">
        <f>ROUND(((ROUND(AT1803*CZ1803,2)*1.25)*1.15),6)</f>
        <v>12.276249999999999</v>
      </c>
      <c r="DC1803">
        <f>ROUND(((ROUND(AT1803*AG1803,2)*1.25)*1.15),6)</f>
        <v>2.1706249999999998</v>
      </c>
    </row>
    <row r="1804" spans="1:107" x14ac:dyDescent="0.2">
      <c r="A1804">
        <f>ROW(Source!A831)</f>
        <v>831</v>
      </c>
      <c r="B1804">
        <v>47641669</v>
      </c>
      <c r="C1804">
        <v>47641628</v>
      </c>
      <c r="D1804">
        <v>36801792</v>
      </c>
      <c r="E1804">
        <v>1</v>
      </c>
      <c r="F1804">
        <v>1</v>
      </c>
      <c r="G1804">
        <v>1</v>
      </c>
      <c r="H1804">
        <v>3</v>
      </c>
      <c r="I1804" t="s">
        <v>981</v>
      </c>
      <c r="J1804" t="s">
        <v>982</v>
      </c>
      <c r="K1804" t="s">
        <v>983</v>
      </c>
      <c r="L1804">
        <v>1339</v>
      </c>
      <c r="N1804">
        <v>1007</v>
      </c>
      <c r="O1804" t="s">
        <v>50</v>
      </c>
      <c r="P1804" t="s">
        <v>50</v>
      </c>
      <c r="Q1804">
        <v>1</v>
      </c>
      <c r="W1804">
        <v>0</v>
      </c>
      <c r="X1804">
        <v>-1660354250</v>
      </c>
      <c r="Y1804">
        <v>0.2</v>
      </c>
      <c r="AA1804">
        <v>2.44</v>
      </c>
      <c r="AB1804">
        <v>0</v>
      </c>
      <c r="AC1804">
        <v>0</v>
      </c>
      <c r="AD1804">
        <v>0</v>
      </c>
      <c r="AE1804">
        <v>2.44</v>
      </c>
      <c r="AF1804">
        <v>0</v>
      </c>
      <c r="AG1804">
        <v>0</v>
      </c>
      <c r="AH1804">
        <v>0</v>
      </c>
      <c r="AI1804">
        <v>1</v>
      </c>
      <c r="AJ1804">
        <v>1</v>
      </c>
      <c r="AK1804">
        <v>1</v>
      </c>
      <c r="AL1804">
        <v>1</v>
      </c>
      <c r="AN1804">
        <v>0</v>
      </c>
      <c r="AO1804">
        <v>1</v>
      </c>
      <c r="AP1804">
        <v>0</v>
      </c>
      <c r="AQ1804">
        <v>0</v>
      </c>
      <c r="AR1804">
        <v>0</v>
      </c>
      <c r="AS1804" t="s">
        <v>3</v>
      </c>
      <c r="AT1804">
        <v>0.2</v>
      </c>
      <c r="AU1804" t="s">
        <v>3</v>
      </c>
      <c r="AV1804">
        <v>0</v>
      </c>
      <c r="AW1804">
        <v>2</v>
      </c>
      <c r="AX1804">
        <v>47641634</v>
      </c>
      <c r="AY1804">
        <v>1</v>
      </c>
      <c r="AZ1804">
        <v>0</v>
      </c>
      <c r="BA1804">
        <v>1790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CX1804">
        <f>Y1804*Source!I831</f>
        <v>4.9200000000000001E-2</v>
      </c>
      <c r="CY1804">
        <f>AA1804</f>
        <v>2.44</v>
      </c>
      <c r="CZ1804">
        <f>AE1804</f>
        <v>2.44</v>
      </c>
      <c r="DA1804">
        <f>AI1804</f>
        <v>1</v>
      </c>
      <c r="DB1804">
        <f>ROUND(ROUND(AT1804*CZ1804,2),6)</f>
        <v>0.49</v>
      </c>
      <c r="DC1804">
        <f>ROUND(ROUND(AT1804*AG1804,2),6)</f>
        <v>0</v>
      </c>
    </row>
    <row r="1805" spans="1:107" x14ac:dyDescent="0.2">
      <c r="A1805">
        <f>ROW(Source!A831)</f>
        <v>831</v>
      </c>
      <c r="B1805">
        <v>47641669</v>
      </c>
      <c r="C1805">
        <v>47641628</v>
      </c>
      <c r="D1805">
        <v>36802304</v>
      </c>
      <c r="E1805">
        <v>1</v>
      </c>
      <c r="F1805">
        <v>1</v>
      </c>
      <c r="G1805">
        <v>1</v>
      </c>
      <c r="H1805">
        <v>3</v>
      </c>
      <c r="I1805" t="s">
        <v>984</v>
      </c>
      <c r="J1805" t="s">
        <v>985</v>
      </c>
      <c r="K1805" t="s">
        <v>986</v>
      </c>
      <c r="L1805">
        <v>1327</v>
      </c>
      <c r="N1805">
        <v>1005</v>
      </c>
      <c r="O1805" t="s">
        <v>399</v>
      </c>
      <c r="P1805" t="s">
        <v>399</v>
      </c>
      <c r="Q1805">
        <v>1</v>
      </c>
      <c r="W1805">
        <v>0</v>
      </c>
      <c r="X1805">
        <v>440019653</v>
      </c>
      <c r="Y1805">
        <v>250</v>
      </c>
      <c r="AA1805">
        <v>3.62</v>
      </c>
      <c r="AB1805">
        <v>0</v>
      </c>
      <c r="AC1805">
        <v>0</v>
      </c>
      <c r="AD1805">
        <v>0</v>
      </c>
      <c r="AE1805">
        <v>3.62</v>
      </c>
      <c r="AF1805">
        <v>0</v>
      </c>
      <c r="AG1805">
        <v>0</v>
      </c>
      <c r="AH1805">
        <v>0</v>
      </c>
      <c r="AI1805">
        <v>1</v>
      </c>
      <c r="AJ1805">
        <v>1</v>
      </c>
      <c r="AK1805">
        <v>1</v>
      </c>
      <c r="AL1805">
        <v>1</v>
      </c>
      <c r="AN1805">
        <v>0</v>
      </c>
      <c r="AO1805">
        <v>1</v>
      </c>
      <c r="AP1805">
        <v>0</v>
      </c>
      <c r="AQ1805">
        <v>0</v>
      </c>
      <c r="AR1805">
        <v>0</v>
      </c>
      <c r="AS1805" t="s">
        <v>3</v>
      </c>
      <c r="AT1805">
        <v>250</v>
      </c>
      <c r="AU1805" t="s">
        <v>3</v>
      </c>
      <c r="AV1805">
        <v>0</v>
      </c>
      <c r="AW1805">
        <v>2</v>
      </c>
      <c r="AX1805">
        <v>47641635</v>
      </c>
      <c r="AY1805">
        <v>1</v>
      </c>
      <c r="AZ1805">
        <v>0</v>
      </c>
      <c r="BA1805">
        <v>1791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CX1805">
        <f>Y1805*Source!I831</f>
        <v>61.5</v>
      </c>
      <c r="CY1805">
        <f>AA1805</f>
        <v>3.62</v>
      </c>
      <c r="CZ1805">
        <f>AE1805</f>
        <v>3.62</v>
      </c>
      <c r="DA1805">
        <f>AI1805</f>
        <v>1</v>
      </c>
      <c r="DB1805">
        <f>ROUND(ROUND(AT1805*CZ1805,2),6)</f>
        <v>905</v>
      </c>
      <c r="DC1805">
        <f>ROUND(ROUND(AT1805*AG1805,2),6)</f>
        <v>0</v>
      </c>
    </row>
    <row r="1806" spans="1:107" x14ac:dyDescent="0.2">
      <c r="A1806">
        <f>ROW(Source!A831)</f>
        <v>831</v>
      </c>
      <c r="B1806">
        <v>47641669</v>
      </c>
      <c r="C1806">
        <v>47641628</v>
      </c>
      <c r="D1806">
        <v>36806990</v>
      </c>
      <c r="E1806">
        <v>1</v>
      </c>
      <c r="F1806">
        <v>1</v>
      </c>
      <c r="G1806">
        <v>1</v>
      </c>
      <c r="H1806">
        <v>3</v>
      </c>
      <c r="I1806" t="s">
        <v>677</v>
      </c>
      <c r="J1806" t="s">
        <v>679</v>
      </c>
      <c r="K1806" t="s">
        <v>678</v>
      </c>
      <c r="L1806">
        <v>1339</v>
      </c>
      <c r="N1806">
        <v>1007</v>
      </c>
      <c r="O1806" t="s">
        <v>50</v>
      </c>
      <c r="P1806" t="s">
        <v>50</v>
      </c>
      <c r="Q1806">
        <v>1</v>
      </c>
      <c r="W1806">
        <v>0</v>
      </c>
      <c r="X1806">
        <v>-1838637110</v>
      </c>
      <c r="Y1806">
        <v>102</v>
      </c>
      <c r="AA1806">
        <v>632.46</v>
      </c>
      <c r="AB1806">
        <v>0</v>
      </c>
      <c r="AC1806">
        <v>0</v>
      </c>
      <c r="AD1806">
        <v>0</v>
      </c>
      <c r="AE1806">
        <v>632.46</v>
      </c>
      <c r="AF1806">
        <v>0</v>
      </c>
      <c r="AG1806">
        <v>0</v>
      </c>
      <c r="AH1806">
        <v>0</v>
      </c>
      <c r="AI1806">
        <v>1</v>
      </c>
      <c r="AJ1806">
        <v>1</v>
      </c>
      <c r="AK1806">
        <v>1</v>
      </c>
      <c r="AL1806">
        <v>1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 t="s">
        <v>3</v>
      </c>
      <c r="AT1806">
        <v>102</v>
      </c>
      <c r="AU1806" t="s">
        <v>3</v>
      </c>
      <c r="AV1806">
        <v>0</v>
      </c>
      <c r="AW1806">
        <v>1</v>
      </c>
      <c r="AX1806">
        <v>-1</v>
      </c>
      <c r="AY1806">
        <v>0</v>
      </c>
      <c r="AZ1806">
        <v>0</v>
      </c>
      <c r="BA1806" t="s">
        <v>3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CX1806">
        <f>Y1806*Source!I831</f>
        <v>25.091999999999999</v>
      </c>
      <c r="CY1806">
        <f>AA1806</f>
        <v>632.46</v>
      </c>
      <c r="CZ1806">
        <f>AE1806</f>
        <v>632.46</v>
      </c>
      <c r="DA1806">
        <f>AI1806</f>
        <v>1</v>
      </c>
      <c r="DB1806">
        <f>ROUND(ROUND(AT1806*CZ1806,2),6)</f>
        <v>64510.92</v>
      </c>
      <c r="DC1806">
        <f>ROUND(ROUND(AT1806*AG1806,2),6)</f>
        <v>0</v>
      </c>
    </row>
    <row r="1807" spans="1:107" x14ac:dyDescent="0.2">
      <c r="A1807">
        <f>ROW(Source!A834)</f>
        <v>834</v>
      </c>
      <c r="B1807">
        <v>47636896</v>
      </c>
      <c r="C1807">
        <v>47641640</v>
      </c>
      <c r="D1807">
        <v>37077359</v>
      </c>
      <c r="E1807">
        <v>1</v>
      </c>
      <c r="F1807">
        <v>1</v>
      </c>
      <c r="G1807">
        <v>1</v>
      </c>
      <c r="H1807">
        <v>1</v>
      </c>
      <c r="I1807" t="s">
        <v>882</v>
      </c>
      <c r="J1807" t="s">
        <v>3</v>
      </c>
      <c r="K1807" t="s">
        <v>883</v>
      </c>
      <c r="L1807">
        <v>1191</v>
      </c>
      <c r="N1807">
        <v>1013</v>
      </c>
      <c r="O1807" t="s">
        <v>770</v>
      </c>
      <c r="P1807" t="s">
        <v>770</v>
      </c>
      <c r="Q1807">
        <v>1</v>
      </c>
      <c r="W1807">
        <v>0</v>
      </c>
      <c r="X1807">
        <v>-362667798</v>
      </c>
      <c r="Y1807">
        <v>2.1505000000000001</v>
      </c>
      <c r="AA1807">
        <v>0</v>
      </c>
      <c r="AB1807">
        <v>0</v>
      </c>
      <c r="AC1807">
        <v>0</v>
      </c>
      <c r="AD1807">
        <v>10.5</v>
      </c>
      <c r="AE1807">
        <v>0</v>
      </c>
      <c r="AF1807">
        <v>0</v>
      </c>
      <c r="AG1807">
        <v>0</v>
      </c>
      <c r="AH1807">
        <v>10.5</v>
      </c>
      <c r="AI1807">
        <v>1</v>
      </c>
      <c r="AJ1807">
        <v>1</v>
      </c>
      <c r="AK1807">
        <v>1</v>
      </c>
      <c r="AL1807">
        <v>1</v>
      </c>
      <c r="AN1807">
        <v>0</v>
      </c>
      <c r="AO1807">
        <v>1</v>
      </c>
      <c r="AP1807">
        <v>1</v>
      </c>
      <c r="AQ1807">
        <v>0</v>
      </c>
      <c r="AR1807">
        <v>0</v>
      </c>
      <c r="AS1807" t="s">
        <v>3</v>
      </c>
      <c r="AT1807">
        <v>1.87</v>
      </c>
      <c r="AU1807" t="s">
        <v>52</v>
      </c>
      <c r="AV1807">
        <v>1</v>
      </c>
      <c r="AW1807">
        <v>2</v>
      </c>
      <c r="AX1807">
        <v>47641651</v>
      </c>
      <c r="AY1807">
        <v>1</v>
      </c>
      <c r="AZ1807">
        <v>0</v>
      </c>
      <c r="BA1807">
        <v>1793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CX1807">
        <f>Y1807*Source!I834</f>
        <v>2.1505000000000001</v>
      </c>
      <c r="CY1807">
        <f>AD1807</f>
        <v>10.5</v>
      </c>
      <c r="CZ1807">
        <f>AH1807</f>
        <v>10.5</v>
      </c>
      <c r="DA1807">
        <f>AL1807</f>
        <v>1</v>
      </c>
      <c r="DB1807">
        <f>ROUND((ROUND(AT1807*CZ1807,2)*1.15),6)</f>
        <v>22.585999999999999</v>
      </c>
      <c r="DC1807">
        <f>ROUND((ROUND(AT1807*AG1807,2)*1.15),6)</f>
        <v>0</v>
      </c>
    </row>
    <row r="1808" spans="1:107" x14ac:dyDescent="0.2">
      <c r="A1808">
        <f>ROW(Source!A834)</f>
        <v>834</v>
      </c>
      <c r="B1808">
        <v>47636896</v>
      </c>
      <c r="C1808">
        <v>47641640</v>
      </c>
      <c r="D1808">
        <v>37064876</v>
      </c>
      <c r="E1808">
        <v>1</v>
      </c>
      <c r="F1808">
        <v>1</v>
      </c>
      <c r="G1808">
        <v>1</v>
      </c>
      <c r="H1808">
        <v>1</v>
      </c>
      <c r="I1808" t="s">
        <v>771</v>
      </c>
      <c r="J1808" t="s">
        <v>3</v>
      </c>
      <c r="K1808" t="s">
        <v>772</v>
      </c>
      <c r="L1808">
        <v>1191</v>
      </c>
      <c r="N1808">
        <v>1013</v>
      </c>
      <c r="O1808" t="s">
        <v>770</v>
      </c>
      <c r="P1808" t="s">
        <v>770</v>
      </c>
      <c r="Q1808">
        <v>1</v>
      </c>
      <c r="W1808">
        <v>0</v>
      </c>
      <c r="X1808">
        <v>-1417349443</v>
      </c>
      <c r="Y1808">
        <v>0.71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1</v>
      </c>
      <c r="AJ1808">
        <v>1</v>
      </c>
      <c r="AK1808">
        <v>1</v>
      </c>
      <c r="AL1808">
        <v>1</v>
      </c>
      <c r="AN1808">
        <v>0</v>
      </c>
      <c r="AO1808">
        <v>1</v>
      </c>
      <c r="AP1808">
        <v>0</v>
      </c>
      <c r="AQ1808">
        <v>0</v>
      </c>
      <c r="AR1808">
        <v>0</v>
      </c>
      <c r="AS1808" t="s">
        <v>3</v>
      </c>
      <c r="AT1808">
        <v>0.71</v>
      </c>
      <c r="AU1808" t="s">
        <v>3</v>
      </c>
      <c r="AV1808">
        <v>2</v>
      </c>
      <c r="AW1808">
        <v>2</v>
      </c>
      <c r="AX1808">
        <v>47641652</v>
      </c>
      <c r="AY1808">
        <v>1</v>
      </c>
      <c r="AZ1808">
        <v>2048</v>
      </c>
      <c r="BA1808">
        <v>1794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CX1808">
        <f>Y1808*Source!I834</f>
        <v>0.71</v>
      </c>
      <c r="CY1808">
        <f>AD1808</f>
        <v>0</v>
      </c>
      <c r="CZ1808">
        <f>AH1808</f>
        <v>0</v>
      </c>
      <c r="DA1808">
        <f>AL1808</f>
        <v>1</v>
      </c>
      <c r="DB1808">
        <f>ROUND(ROUND(AT1808*CZ1808,2),6)</f>
        <v>0</v>
      </c>
      <c r="DC1808">
        <f>ROUND(ROUND(AT1808*AG1808,2),6)</f>
        <v>0</v>
      </c>
    </row>
    <row r="1809" spans="1:107" x14ac:dyDescent="0.2">
      <c r="A1809">
        <f>ROW(Source!A834)</f>
        <v>834</v>
      </c>
      <c r="B1809">
        <v>47636896</v>
      </c>
      <c r="C1809">
        <v>47641640</v>
      </c>
      <c r="D1809">
        <v>36882159</v>
      </c>
      <c r="E1809">
        <v>1</v>
      </c>
      <c r="F1809">
        <v>1</v>
      </c>
      <c r="G1809">
        <v>1</v>
      </c>
      <c r="H1809">
        <v>2</v>
      </c>
      <c r="I1809" t="s">
        <v>773</v>
      </c>
      <c r="J1809" t="s">
        <v>774</v>
      </c>
      <c r="K1809" t="s">
        <v>775</v>
      </c>
      <c r="L1809">
        <v>1368</v>
      </c>
      <c r="N1809">
        <v>1011</v>
      </c>
      <c r="O1809" t="s">
        <v>776</v>
      </c>
      <c r="P1809" t="s">
        <v>776</v>
      </c>
      <c r="Q1809">
        <v>1</v>
      </c>
      <c r="W1809">
        <v>0</v>
      </c>
      <c r="X1809">
        <v>-1718674368</v>
      </c>
      <c r="Y1809">
        <v>2.3E-2</v>
      </c>
      <c r="AA1809">
        <v>0</v>
      </c>
      <c r="AB1809">
        <v>111.99</v>
      </c>
      <c r="AC1809">
        <v>13.5</v>
      </c>
      <c r="AD1809">
        <v>0</v>
      </c>
      <c r="AE1809">
        <v>0</v>
      </c>
      <c r="AF1809">
        <v>111.99</v>
      </c>
      <c r="AG1809">
        <v>13.5</v>
      </c>
      <c r="AH1809">
        <v>0</v>
      </c>
      <c r="AI1809">
        <v>1</v>
      </c>
      <c r="AJ1809">
        <v>1</v>
      </c>
      <c r="AK1809">
        <v>1</v>
      </c>
      <c r="AL1809">
        <v>1</v>
      </c>
      <c r="AN1809">
        <v>0</v>
      </c>
      <c r="AO1809">
        <v>1</v>
      </c>
      <c r="AP1809">
        <v>1</v>
      </c>
      <c r="AQ1809">
        <v>0</v>
      </c>
      <c r="AR1809">
        <v>0</v>
      </c>
      <c r="AS1809" t="s">
        <v>3</v>
      </c>
      <c r="AT1809">
        <v>0.02</v>
      </c>
      <c r="AU1809" t="s">
        <v>52</v>
      </c>
      <c r="AV1809">
        <v>0</v>
      </c>
      <c r="AW1809">
        <v>2</v>
      </c>
      <c r="AX1809">
        <v>47641653</v>
      </c>
      <c r="AY1809">
        <v>1</v>
      </c>
      <c r="AZ1809">
        <v>0</v>
      </c>
      <c r="BA1809">
        <v>1795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CX1809">
        <f>Y1809*Source!I834</f>
        <v>2.3E-2</v>
      </c>
      <c r="CY1809">
        <f>AB1809</f>
        <v>111.99</v>
      </c>
      <c r="CZ1809">
        <f>AF1809</f>
        <v>111.99</v>
      </c>
      <c r="DA1809">
        <f>AJ1809</f>
        <v>1</v>
      </c>
      <c r="DB1809">
        <f>ROUND((ROUND(AT1809*CZ1809,2)*1.15),6)</f>
        <v>2.5760000000000001</v>
      </c>
      <c r="DC1809">
        <f>ROUND((ROUND(AT1809*AG1809,2)*1.15),6)</f>
        <v>0.3105</v>
      </c>
    </row>
    <row r="1810" spans="1:107" x14ac:dyDescent="0.2">
      <c r="A1810">
        <f>ROW(Source!A834)</f>
        <v>834</v>
      </c>
      <c r="B1810">
        <v>47636896</v>
      </c>
      <c r="C1810">
        <v>47641640</v>
      </c>
      <c r="D1810">
        <v>36882492</v>
      </c>
      <c r="E1810">
        <v>1</v>
      </c>
      <c r="F1810">
        <v>1</v>
      </c>
      <c r="G1810">
        <v>1</v>
      </c>
      <c r="H1810">
        <v>2</v>
      </c>
      <c r="I1810" t="s">
        <v>884</v>
      </c>
      <c r="J1810" t="s">
        <v>885</v>
      </c>
      <c r="K1810" t="s">
        <v>886</v>
      </c>
      <c r="L1810">
        <v>1368</v>
      </c>
      <c r="N1810">
        <v>1011</v>
      </c>
      <c r="O1810" t="s">
        <v>776</v>
      </c>
      <c r="P1810" t="s">
        <v>776</v>
      </c>
      <c r="Q1810">
        <v>1</v>
      </c>
      <c r="W1810">
        <v>0</v>
      </c>
      <c r="X1810">
        <v>63023871</v>
      </c>
      <c r="Y1810">
        <v>0.77049999999999996</v>
      </c>
      <c r="AA1810">
        <v>0</v>
      </c>
      <c r="AB1810">
        <v>142.69999999999999</v>
      </c>
      <c r="AC1810">
        <v>13.5</v>
      </c>
      <c r="AD1810">
        <v>0</v>
      </c>
      <c r="AE1810">
        <v>0</v>
      </c>
      <c r="AF1810">
        <v>142.69999999999999</v>
      </c>
      <c r="AG1810">
        <v>13.5</v>
      </c>
      <c r="AH1810">
        <v>0</v>
      </c>
      <c r="AI1810">
        <v>1</v>
      </c>
      <c r="AJ1810">
        <v>1</v>
      </c>
      <c r="AK1810">
        <v>1</v>
      </c>
      <c r="AL1810">
        <v>1</v>
      </c>
      <c r="AN1810">
        <v>0</v>
      </c>
      <c r="AO1810">
        <v>1</v>
      </c>
      <c r="AP1810">
        <v>1</v>
      </c>
      <c r="AQ1810">
        <v>0</v>
      </c>
      <c r="AR1810">
        <v>0</v>
      </c>
      <c r="AS1810" t="s">
        <v>3</v>
      </c>
      <c r="AT1810">
        <v>0.67</v>
      </c>
      <c r="AU1810" t="s">
        <v>52</v>
      </c>
      <c r="AV1810">
        <v>0</v>
      </c>
      <c r="AW1810">
        <v>2</v>
      </c>
      <c r="AX1810">
        <v>47641654</v>
      </c>
      <c r="AY1810">
        <v>1</v>
      </c>
      <c r="AZ1810">
        <v>0</v>
      </c>
      <c r="BA1810">
        <v>1796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CX1810">
        <f>Y1810*Source!I834</f>
        <v>0.77049999999999996</v>
      </c>
      <c r="CY1810">
        <f>AB1810</f>
        <v>142.69999999999999</v>
      </c>
      <c r="CZ1810">
        <f>AF1810</f>
        <v>142.69999999999999</v>
      </c>
      <c r="DA1810">
        <f>AJ1810</f>
        <v>1</v>
      </c>
      <c r="DB1810">
        <f>ROUND((ROUND(AT1810*CZ1810,2)*1.15),6)</f>
        <v>109.9515</v>
      </c>
      <c r="DC1810">
        <f>ROUND((ROUND(AT1810*AG1810,2)*1.15),6)</f>
        <v>10.407500000000001</v>
      </c>
    </row>
    <row r="1811" spans="1:107" x14ac:dyDescent="0.2">
      <c r="A1811">
        <f>ROW(Source!A834)</f>
        <v>834</v>
      </c>
      <c r="B1811">
        <v>47636896</v>
      </c>
      <c r="C1811">
        <v>47641640</v>
      </c>
      <c r="D1811">
        <v>36883554</v>
      </c>
      <c r="E1811">
        <v>1</v>
      </c>
      <c r="F1811">
        <v>1</v>
      </c>
      <c r="G1811">
        <v>1</v>
      </c>
      <c r="H1811">
        <v>2</v>
      </c>
      <c r="I1811" t="s">
        <v>780</v>
      </c>
      <c r="J1811" t="s">
        <v>781</v>
      </c>
      <c r="K1811" t="s">
        <v>782</v>
      </c>
      <c r="L1811">
        <v>1368</v>
      </c>
      <c r="N1811">
        <v>1011</v>
      </c>
      <c r="O1811" t="s">
        <v>776</v>
      </c>
      <c r="P1811" t="s">
        <v>776</v>
      </c>
      <c r="Q1811">
        <v>1</v>
      </c>
      <c r="W1811">
        <v>0</v>
      </c>
      <c r="X1811">
        <v>1372534845</v>
      </c>
      <c r="Y1811">
        <v>2.3E-2</v>
      </c>
      <c r="AA1811">
        <v>0</v>
      </c>
      <c r="AB1811">
        <v>65.709999999999994</v>
      </c>
      <c r="AC1811">
        <v>11.6</v>
      </c>
      <c r="AD1811">
        <v>0</v>
      </c>
      <c r="AE1811">
        <v>0</v>
      </c>
      <c r="AF1811">
        <v>65.709999999999994</v>
      </c>
      <c r="AG1811">
        <v>11.6</v>
      </c>
      <c r="AH1811">
        <v>0</v>
      </c>
      <c r="AI1811">
        <v>1</v>
      </c>
      <c r="AJ1811">
        <v>1</v>
      </c>
      <c r="AK1811">
        <v>1</v>
      </c>
      <c r="AL1811">
        <v>1</v>
      </c>
      <c r="AN1811">
        <v>0</v>
      </c>
      <c r="AO1811">
        <v>1</v>
      </c>
      <c r="AP1811">
        <v>1</v>
      </c>
      <c r="AQ1811">
        <v>0</v>
      </c>
      <c r="AR1811">
        <v>0</v>
      </c>
      <c r="AS1811" t="s">
        <v>3</v>
      </c>
      <c r="AT1811">
        <v>0.02</v>
      </c>
      <c r="AU1811" t="s">
        <v>52</v>
      </c>
      <c r="AV1811">
        <v>0</v>
      </c>
      <c r="AW1811">
        <v>2</v>
      </c>
      <c r="AX1811">
        <v>47641655</v>
      </c>
      <c r="AY1811">
        <v>1</v>
      </c>
      <c r="AZ1811">
        <v>0</v>
      </c>
      <c r="BA1811">
        <v>1797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CX1811">
        <f>Y1811*Source!I834</f>
        <v>2.3E-2</v>
      </c>
      <c r="CY1811">
        <f>AB1811</f>
        <v>65.709999999999994</v>
      </c>
      <c r="CZ1811">
        <f>AF1811</f>
        <v>65.709999999999994</v>
      </c>
      <c r="DA1811">
        <f>AJ1811</f>
        <v>1</v>
      </c>
      <c r="DB1811">
        <f>ROUND((ROUND(AT1811*CZ1811,2)*1.15),6)</f>
        <v>1.5065</v>
      </c>
      <c r="DC1811">
        <f>ROUND((ROUND(AT1811*AG1811,2)*1.15),6)</f>
        <v>0.26450000000000001</v>
      </c>
    </row>
    <row r="1812" spans="1:107" x14ac:dyDescent="0.2">
      <c r="A1812">
        <f>ROW(Source!A834)</f>
        <v>834</v>
      </c>
      <c r="B1812">
        <v>47636896</v>
      </c>
      <c r="C1812">
        <v>47641640</v>
      </c>
      <c r="D1812">
        <v>36802094</v>
      </c>
      <c r="E1812">
        <v>1</v>
      </c>
      <c r="F1812">
        <v>1</v>
      </c>
      <c r="G1812">
        <v>1</v>
      </c>
      <c r="H1812">
        <v>3</v>
      </c>
      <c r="I1812" t="s">
        <v>887</v>
      </c>
      <c r="J1812" t="s">
        <v>888</v>
      </c>
      <c r="K1812" t="s">
        <v>889</v>
      </c>
      <c r="L1812">
        <v>1346</v>
      </c>
      <c r="N1812">
        <v>1009</v>
      </c>
      <c r="O1812" t="s">
        <v>585</v>
      </c>
      <c r="P1812" t="s">
        <v>585</v>
      </c>
      <c r="Q1812">
        <v>1</v>
      </c>
      <c r="W1812">
        <v>0</v>
      </c>
      <c r="X1812">
        <v>-1088866022</v>
      </c>
      <c r="Y1812">
        <v>0.01</v>
      </c>
      <c r="AA1812">
        <v>30.4</v>
      </c>
      <c r="AB1812">
        <v>0</v>
      </c>
      <c r="AC1812">
        <v>0</v>
      </c>
      <c r="AD1812">
        <v>0</v>
      </c>
      <c r="AE1812">
        <v>30.4</v>
      </c>
      <c r="AF1812">
        <v>0</v>
      </c>
      <c r="AG1812">
        <v>0</v>
      </c>
      <c r="AH1812">
        <v>0</v>
      </c>
      <c r="AI1812">
        <v>1</v>
      </c>
      <c r="AJ1812">
        <v>1</v>
      </c>
      <c r="AK1812">
        <v>1</v>
      </c>
      <c r="AL1812">
        <v>1</v>
      </c>
      <c r="AN1812">
        <v>0</v>
      </c>
      <c r="AO1812">
        <v>1</v>
      </c>
      <c r="AP1812">
        <v>1</v>
      </c>
      <c r="AQ1812">
        <v>0</v>
      </c>
      <c r="AR1812">
        <v>0</v>
      </c>
      <c r="AS1812" t="s">
        <v>3</v>
      </c>
      <c r="AT1812">
        <v>0.01</v>
      </c>
      <c r="AU1812" t="s">
        <v>3</v>
      </c>
      <c r="AV1812">
        <v>0</v>
      </c>
      <c r="AW1812">
        <v>2</v>
      </c>
      <c r="AX1812">
        <v>47641656</v>
      </c>
      <c r="AY1812">
        <v>1</v>
      </c>
      <c r="AZ1812">
        <v>0</v>
      </c>
      <c r="BA1812">
        <v>1798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CX1812">
        <f>Y1812*Source!I834</f>
        <v>0.01</v>
      </c>
      <c r="CY1812">
        <f t="shared" ref="CY1812:CY1818" si="350">AA1812</f>
        <v>30.4</v>
      </c>
      <c r="CZ1812">
        <f t="shared" ref="CZ1812:CZ1818" si="351">AE1812</f>
        <v>30.4</v>
      </c>
      <c r="DA1812">
        <f t="shared" ref="DA1812:DA1818" si="352">AI1812</f>
        <v>1</v>
      </c>
      <c r="DB1812">
        <f t="shared" ref="DB1812:DB1818" si="353">ROUND(ROUND(AT1812*CZ1812,2),6)</f>
        <v>0.3</v>
      </c>
      <c r="DC1812">
        <f t="shared" ref="DC1812:DC1818" si="354">ROUND(ROUND(AT1812*AG1812,2),6)</f>
        <v>0</v>
      </c>
    </row>
    <row r="1813" spans="1:107" x14ac:dyDescent="0.2">
      <c r="A1813">
        <f>ROW(Source!A834)</f>
        <v>834</v>
      </c>
      <c r="B1813">
        <v>47636896</v>
      </c>
      <c r="C1813">
        <v>47641640</v>
      </c>
      <c r="D1813">
        <v>36802162</v>
      </c>
      <c r="E1813">
        <v>1</v>
      </c>
      <c r="F1813">
        <v>1</v>
      </c>
      <c r="G1813">
        <v>1</v>
      </c>
      <c r="H1813">
        <v>3</v>
      </c>
      <c r="I1813" t="s">
        <v>890</v>
      </c>
      <c r="J1813" t="s">
        <v>891</v>
      </c>
      <c r="K1813" t="s">
        <v>892</v>
      </c>
      <c r="L1813">
        <v>1346</v>
      </c>
      <c r="N1813">
        <v>1009</v>
      </c>
      <c r="O1813" t="s">
        <v>585</v>
      </c>
      <c r="P1813" t="s">
        <v>585</v>
      </c>
      <c r="Q1813">
        <v>1</v>
      </c>
      <c r="W1813">
        <v>0</v>
      </c>
      <c r="X1813">
        <v>-1369864075</v>
      </c>
      <c r="Y1813">
        <v>1.2E-2</v>
      </c>
      <c r="AA1813">
        <v>24.04</v>
      </c>
      <c r="AB1813">
        <v>0</v>
      </c>
      <c r="AC1813">
        <v>0</v>
      </c>
      <c r="AD1813">
        <v>0</v>
      </c>
      <c r="AE1813">
        <v>24.04</v>
      </c>
      <c r="AF1813">
        <v>0</v>
      </c>
      <c r="AG1813">
        <v>0</v>
      </c>
      <c r="AH1813">
        <v>0</v>
      </c>
      <c r="AI1813">
        <v>1</v>
      </c>
      <c r="AJ1813">
        <v>1</v>
      </c>
      <c r="AK1813">
        <v>1</v>
      </c>
      <c r="AL1813">
        <v>1</v>
      </c>
      <c r="AN1813">
        <v>0</v>
      </c>
      <c r="AO1813">
        <v>1</v>
      </c>
      <c r="AP1813">
        <v>1</v>
      </c>
      <c r="AQ1813">
        <v>0</v>
      </c>
      <c r="AR1813">
        <v>0</v>
      </c>
      <c r="AS1813" t="s">
        <v>3</v>
      </c>
      <c r="AT1813">
        <v>1.2E-2</v>
      </c>
      <c r="AU1813" t="s">
        <v>3</v>
      </c>
      <c r="AV1813">
        <v>0</v>
      </c>
      <c r="AW1813">
        <v>2</v>
      </c>
      <c r="AX1813">
        <v>47641657</v>
      </c>
      <c r="AY1813">
        <v>1</v>
      </c>
      <c r="AZ1813">
        <v>0</v>
      </c>
      <c r="BA1813">
        <v>1799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CX1813">
        <f>Y1813*Source!I834</f>
        <v>1.2E-2</v>
      </c>
      <c r="CY1813">
        <f t="shared" si="350"/>
        <v>24.04</v>
      </c>
      <c r="CZ1813">
        <f t="shared" si="351"/>
        <v>24.04</v>
      </c>
      <c r="DA1813">
        <f t="shared" si="352"/>
        <v>1</v>
      </c>
      <c r="DB1813">
        <f t="shared" si="353"/>
        <v>0.28999999999999998</v>
      </c>
      <c r="DC1813">
        <f t="shared" si="354"/>
        <v>0</v>
      </c>
    </row>
    <row r="1814" spans="1:107" x14ac:dyDescent="0.2">
      <c r="A1814">
        <f>ROW(Source!A834)</f>
        <v>834</v>
      </c>
      <c r="B1814">
        <v>47636896</v>
      </c>
      <c r="C1814">
        <v>47641640</v>
      </c>
      <c r="D1814">
        <v>36854077</v>
      </c>
      <c r="E1814">
        <v>1</v>
      </c>
      <c r="F1814">
        <v>1</v>
      </c>
      <c r="G1814">
        <v>1</v>
      </c>
      <c r="H1814">
        <v>3</v>
      </c>
      <c r="I1814" t="s">
        <v>687</v>
      </c>
      <c r="J1814" t="s">
        <v>689</v>
      </c>
      <c r="K1814" t="s">
        <v>688</v>
      </c>
      <c r="L1814">
        <v>1358</v>
      </c>
      <c r="N1814">
        <v>1010</v>
      </c>
      <c r="O1814" t="s">
        <v>451</v>
      </c>
      <c r="P1814" t="s">
        <v>451</v>
      </c>
      <c r="Q1814">
        <v>10</v>
      </c>
      <c r="W1814">
        <v>0</v>
      </c>
      <c r="X1814">
        <v>62887552</v>
      </c>
      <c r="Y1814">
        <v>0.1</v>
      </c>
      <c r="AA1814">
        <v>176.1</v>
      </c>
      <c r="AB1814">
        <v>0</v>
      </c>
      <c r="AC1814">
        <v>0</v>
      </c>
      <c r="AD1814">
        <v>0</v>
      </c>
      <c r="AE1814">
        <v>176.1</v>
      </c>
      <c r="AF1814">
        <v>0</v>
      </c>
      <c r="AG1814">
        <v>0</v>
      </c>
      <c r="AH1814">
        <v>0</v>
      </c>
      <c r="AI1814">
        <v>1</v>
      </c>
      <c r="AJ1814">
        <v>1</v>
      </c>
      <c r="AK1814">
        <v>1</v>
      </c>
      <c r="AL1814">
        <v>1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 t="s">
        <v>3</v>
      </c>
      <c r="AT1814">
        <v>0.1</v>
      </c>
      <c r="AU1814" t="s">
        <v>3</v>
      </c>
      <c r="AV1814">
        <v>0</v>
      </c>
      <c r="AW1814">
        <v>1</v>
      </c>
      <c r="AX1814">
        <v>-1</v>
      </c>
      <c r="AY1814">
        <v>0</v>
      </c>
      <c r="AZ1814">
        <v>0</v>
      </c>
      <c r="BA1814" t="s">
        <v>3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CX1814">
        <f>Y1814*Source!I834</f>
        <v>0.1</v>
      </c>
      <c r="CY1814">
        <f t="shared" si="350"/>
        <v>176.1</v>
      </c>
      <c r="CZ1814">
        <f t="shared" si="351"/>
        <v>176.1</v>
      </c>
      <c r="DA1814">
        <f t="shared" si="352"/>
        <v>1</v>
      </c>
      <c r="DB1814">
        <f t="shared" si="353"/>
        <v>17.61</v>
      </c>
      <c r="DC1814">
        <f t="shared" si="354"/>
        <v>0</v>
      </c>
    </row>
    <row r="1815" spans="1:107" x14ac:dyDescent="0.2">
      <c r="A1815">
        <f>ROW(Source!A834)</f>
        <v>834</v>
      </c>
      <c r="B1815">
        <v>47636896</v>
      </c>
      <c r="C1815">
        <v>47641640</v>
      </c>
      <c r="D1815">
        <v>36854736</v>
      </c>
      <c r="E1815">
        <v>1</v>
      </c>
      <c r="F1815">
        <v>1</v>
      </c>
      <c r="G1815">
        <v>1</v>
      </c>
      <c r="H1815">
        <v>3</v>
      </c>
      <c r="I1815" t="s">
        <v>683</v>
      </c>
      <c r="J1815" t="s">
        <v>685</v>
      </c>
      <c r="K1815" t="s">
        <v>684</v>
      </c>
      <c r="L1815">
        <v>1354</v>
      </c>
      <c r="N1815">
        <v>1010</v>
      </c>
      <c r="O1815" t="s">
        <v>337</v>
      </c>
      <c r="P1815" t="s">
        <v>337</v>
      </c>
      <c r="Q1815">
        <v>1</v>
      </c>
      <c r="W1815">
        <v>0</v>
      </c>
      <c r="X1815">
        <v>-1846352259</v>
      </c>
      <c r="Y1815">
        <v>1</v>
      </c>
      <c r="AA1815">
        <v>858.43</v>
      </c>
      <c r="AB1815">
        <v>0</v>
      </c>
      <c r="AC1815">
        <v>0</v>
      </c>
      <c r="AD1815">
        <v>0</v>
      </c>
      <c r="AE1815">
        <v>858.43</v>
      </c>
      <c r="AF1815">
        <v>0</v>
      </c>
      <c r="AG1815">
        <v>0</v>
      </c>
      <c r="AH1815">
        <v>0</v>
      </c>
      <c r="AI1815">
        <v>1</v>
      </c>
      <c r="AJ1815">
        <v>1</v>
      </c>
      <c r="AK1815">
        <v>1</v>
      </c>
      <c r="AL1815">
        <v>1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 t="s">
        <v>3</v>
      </c>
      <c r="AT1815">
        <v>1</v>
      </c>
      <c r="AU1815" t="s">
        <v>3</v>
      </c>
      <c r="AV1815">
        <v>0</v>
      </c>
      <c r="AW1815">
        <v>1</v>
      </c>
      <c r="AX1815">
        <v>-1</v>
      </c>
      <c r="AY1815">
        <v>0</v>
      </c>
      <c r="AZ1815">
        <v>0</v>
      </c>
      <c r="BA1815" t="s">
        <v>3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CX1815">
        <f>Y1815*Source!I834</f>
        <v>1</v>
      </c>
      <c r="CY1815">
        <f t="shared" si="350"/>
        <v>858.43</v>
      </c>
      <c r="CZ1815">
        <f t="shared" si="351"/>
        <v>858.43</v>
      </c>
      <c r="DA1815">
        <f t="shared" si="352"/>
        <v>1</v>
      </c>
      <c r="DB1815">
        <f t="shared" si="353"/>
        <v>858.43</v>
      </c>
      <c r="DC1815">
        <f t="shared" si="354"/>
        <v>0</v>
      </c>
    </row>
    <row r="1816" spans="1:107" x14ac:dyDescent="0.2">
      <c r="A1816">
        <f>ROW(Source!A834)</f>
        <v>834</v>
      </c>
      <c r="B1816">
        <v>47636896</v>
      </c>
      <c r="C1816">
        <v>47641640</v>
      </c>
      <c r="D1816">
        <v>36859700</v>
      </c>
      <c r="E1816">
        <v>1</v>
      </c>
      <c r="F1816">
        <v>1</v>
      </c>
      <c r="G1816">
        <v>1</v>
      </c>
      <c r="H1816">
        <v>3</v>
      </c>
      <c r="I1816" t="s">
        <v>893</v>
      </c>
      <c r="J1816" t="s">
        <v>894</v>
      </c>
      <c r="K1816" t="s">
        <v>895</v>
      </c>
      <c r="L1816">
        <v>1348</v>
      </c>
      <c r="N1816">
        <v>1009</v>
      </c>
      <c r="O1816" t="s">
        <v>19</v>
      </c>
      <c r="P1816" t="s">
        <v>19</v>
      </c>
      <c r="Q1816">
        <v>1000</v>
      </c>
      <c r="W1816">
        <v>0</v>
      </c>
      <c r="X1816">
        <v>-781267</v>
      </c>
      <c r="Y1816">
        <v>5.0000000000000001E-4</v>
      </c>
      <c r="AA1816">
        <v>96440</v>
      </c>
      <c r="AB1816">
        <v>0</v>
      </c>
      <c r="AC1816">
        <v>0</v>
      </c>
      <c r="AD1816">
        <v>0</v>
      </c>
      <c r="AE1816">
        <v>96440</v>
      </c>
      <c r="AF1816">
        <v>0</v>
      </c>
      <c r="AG1816">
        <v>0</v>
      </c>
      <c r="AH1816">
        <v>0</v>
      </c>
      <c r="AI1816">
        <v>1</v>
      </c>
      <c r="AJ1816">
        <v>1</v>
      </c>
      <c r="AK1816">
        <v>1</v>
      </c>
      <c r="AL1816">
        <v>1</v>
      </c>
      <c r="AN1816">
        <v>0</v>
      </c>
      <c r="AO1816">
        <v>1</v>
      </c>
      <c r="AP1816">
        <v>1</v>
      </c>
      <c r="AQ1816">
        <v>0</v>
      </c>
      <c r="AR1816">
        <v>0</v>
      </c>
      <c r="AS1816" t="s">
        <v>3</v>
      </c>
      <c r="AT1816">
        <v>5.0000000000000001E-4</v>
      </c>
      <c r="AU1816" t="s">
        <v>3</v>
      </c>
      <c r="AV1816">
        <v>0</v>
      </c>
      <c r="AW1816">
        <v>2</v>
      </c>
      <c r="AX1816">
        <v>47641658</v>
      </c>
      <c r="AY1816">
        <v>1</v>
      </c>
      <c r="AZ1816">
        <v>0</v>
      </c>
      <c r="BA1816">
        <v>1800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CX1816">
        <f>Y1816*Source!I834</f>
        <v>5.0000000000000001E-4</v>
      </c>
      <c r="CY1816">
        <f t="shared" si="350"/>
        <v>96440</v>
      </c>
      <c r="CZ1816">
        <f t="shared" si="351"/>
        <v>96440</v>
      </c>
      <c r="DA1816">
        <f t="shared" si="352"/>
        <v>1</v>
      </c>
      <c r="DB1816">
        <f t="shared" si="353"/>
        <v>48.22</v>
      </c>
      <c r="DC1816">
        <f t="shared" si="354"/>
        <v>0</v>
      </c>
    </row>
    <row r="1817" spans="1:107" x14ac:dyDescent="0.2">
      <c r="A1817">
        <f>ROW(Source!A834)</f>
        <v>834</v>
      </c>
      <c r="B1817">
        <v>47636896</v>
      </c>
      <c r="C1817">
        <v>47641640</v>
      </c>
      <c r="D1817">
        <v>36867794</v>
      </c>
      <c r="E1817">
        <v>1</v>
      </c>
      <c r="F1817">
        <v>1</v>
      </c>
      <c r="G1817">
        <v>1</v>
      </c>
      <c r="H1817">
        <v>3</v>
      </c>
      <c r="I1817" t="s">
        <v>896</v>
      </c>
      <c r="J1817" t="s">
        <v>897</v>
      </c>
      <c r="K1817" t="s">
        <v>898</v>
      </c>
      <c r="L1817">
        <v>1346</v>
      </c>
      <c r="N1817">
        <v>1009</v>
      </c>
      <c r="O1817" t="s">
        <v>585</v>
      </c>
      <c r="P1817" t="s">
        <v>585</v>
      </c>
      <c r="Q1817">
        <v>1</v>
      </c>
      <c r="W1817">
        <v>0</v>
      </c>
      <c r="X1817">
        <v>1584075688</v>
      </c>
      <c r="Y1817">
        <v>0.01</v>
      </c>
      <c r="AA1817">
        <v>35.700000000000003</v>
      </c>
      <c r="AB1817">
        <v>0</v>
      </c>
      <c r="AC1817">
        <v>0</v>
      </c>
      <c r="AD1817">
        <v>0</v>
      </c>
      <c r="AE1817">
        <v>35.700000000000003</v>
      </c>
      <c r="AF1817">
        <v>0</v>
      </c>
      <c r="AG1817">
        <v>0</v>
      </c>
      <c r="AH1817">
        <v>0</v>
      </c>
      <c r="AI1817">
        <v>1</v>
      </c>
      <c r="AJ1817">
        <v>1</v>
      </c>
      <c r="AK1817">
        <v>1</v>
      </c>
      <c r="AL1817">
        <v>1</v>
      </c>
      <c r="AN1817">
        <v>0</v>
      </c>
      <c r="AO1817">
        <v>1</v>
      </c>
      <c r="AP1817">
        <v>1</v>
      </c>
      <c r="AQ1817">
        <v>0</v>
      </c>
      <c r="AR1817">
        <v>0</v>
      </c>
      <c r="AS1817" t="s">
        <v>3</v>
      </c>
      <c r="AT1817">
        <v>0.01</v>
      </c>
      <c r="AU1817" t="s">
        <v>3</v>
      </c>
      <c r="AV1817">
        <v>0</v>
      </c>
      <c r="AW1817">
        <v>2</v>
      </c>
      <c r="AX1817">
        <v>47641659</v>
      </c>
      <c r="AY1817">
        <v>1</v>
      </c>
      <c r="AZ1817">
        <v>0</v>
      </c>
      <c r="BA1817">
        <v>1801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CX1817">
        <f>Y1817*Source!I834</f>
        <v>0.01</v>
      </c>
      <c r="CY1817">
        <f t="shared" si="350"/>
        <v>35.700000000000003</v>
      </c>
      <c r="CZ1817">
        <f t="shared" si="351"/>
        <v>35.700000000000003</v>
      </c>
      <c r="DA1817">
        <f t="shared" si="352"/>
        <v>1</v>
      </c>
      <c r="DB1817">
        <f t="shared" si="353"/>
        <v>0.36</v>
      </c>
      <c r="DC1817">
        <f t="shared" si="354"/>
        <v>0</v>
      </c>
    </row>
    <row r="1818" spans="1:107" x14ac:dyDescent="0.2">
      <c r="A1818">
        <f>ROW(Source!A834)</f>
        <v>834</v>
      </c>
      <c r="B1818">
        <v>47636896</v>
      </c>
      <c r="C1818">
        <v>47641640</v>
      </c>
      <c r="D1818">
        <v>36799065</v>
      </c>
      <c r="E1818">
        <v>17</v>
      </c>
      <c r="F1818">
        <v>1</v>
      </c>
      <c r="G1818">
        <v>1</v>
      </c>
      <c r="H1818">
        <v>3</v>
      </c>
      <c r="I1818" t="s">
        <v>899</v>
      </c>
      <c r="J1818" t="s">
        <v>3</v>
      </c>
      <c r="K1818" t="s">
        <v>900</v>
      </c>
      <c r="L1818">
        <v>1374</v>
      </c>
      <c r="N1818">
        <v>1013</v>
      </c>
      <c r="O1818" t="s">
        <v>901</v>
      </c>
      <c r="P1818" t="s">
        <v>901</v>
      </c>
      <c r="Q1818">
        <v>1</v>
      </c>
      <c r="W1818">
        <v>0</v>
      </c>
      <c r="X1818">
        <v>-1731369543</v>
      </c>
      <c r="Y1818">
        <v>0.39</v>
      </c>
      <c r="AA1818">
        <v>1</v>
      </c>
      <c r="AB1818">
        <v>0</v>
      </c>
      <c r="AC1818">
        <v>0</v>
      </c>
      <c r="AD1818">
        <v>0</v>
      </c>
      <c r="AE1818">
        <v>1</v>
      </c>
      <c r="AF1818">
        <v>0</v>
      </c>
      <c r="AG1818">
        <v>0</v>
      </c>
      <c r="AH1818">
        <v>0</v>
      </c>
      <c r="AI1818">
        <v>1</v>
      </c>
      <c r="AJ1818">
        <v>1</v>
      </c>
      <c r="AK1818">
        <v>1</v>
      </c>
      <c r="AL1818">
        <v>1</v>
      </c>
      <c r="AN1818">
        <v>0</v>
      </c>
      <c r="AO1818">
        <v>1</v>
      </c>
      <c r="AP1818">
        <v>1</v>
      </c>
      <c r="AQ1818">
        <v>0</v>
      </c>
      <c r="AR1818">
        <v>0</v>
      </c>
      <c r="AS1818" t="s">
        <v>3</v>
      </c>
      <c r="AT1818">
        <v>0.39</v>
      </c>
      <c r="AU1818" t="s">
        <v>3</v>
      </c>
      <c r="AV1818">
        <v>0</v>
      </c>
      <c r="AW1818">
        <v>2</v>
      </c>
      <c r="AX1818">
        <v>47641660</v>
      </c>
      <c r="AY1818">
        <v>1</v>
      </c>
      <c r="AZ1818">
        <v>0</v>
      </c>
      <c r="BA1818">
        <v>1802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CX1818">
        <f>Y1818*Source!I834</f>
        <v>0.39</v>
      </c>
      <c r="CY1818">
        <f t="shared" si="350"/>
        <v>1</v>
      </c>
      <c r="CZ1818">
        <f t="shared" si="351"/>
        <v>1</v>
      </c>
      <c r="DA1818">
        <f t="shared" si="352"/>
        <v>1</v>
      </c>
      <c r="DB1818">
        <f t="shared" si="353"/>
        <v>0.39</v>
      </c>
      <c r="DC1818">
        <f t="shared" si="354"/>
        <v>0</v>
      </c>
    </row>
    <row r="1819" spans="1:107" x14ac:dyDescent="0.2">
      <c r="A1819">
        <f>ROW(Source!A835)</f>
        <v>835</v>
      </c>
      <c r="B1819">
        <v>47641669</v>
      </c>
      <c r="C1819">
        <v>47641640</v>
      </c>
      <c r="D1819">
        <v>37077359</v>
      </c>
      <c r="E1819">
        <v>1</v>
      </c>
      <c r="F1819">
        <v>1</v>
      </c>
      <c r="G1819">
        <v>1</v>
      </c>
      <c r="H1819">
        <v>1</v>
      </c>
      <c r="I1819" t="s">
        <v>882</v>
      </c>
      <c r="J1819" t="s">
        <v>3</v>
      </c>
      <c r="K1819" t="s">
        <v>883</v>
      </c>
      <c r="L1819">
        <v>1191</v>
      </c>
      <c r="N1819">
        <v>1013</v>
      </c>
      <c r="O1819" t="s">
        <v>770</v>
      </c>
      <c r="P1819" t="s">
        <v>770</v>
      </c>
      <c r="Q1819">
        <v>1</v>
      </c>
      <c r="W1819">
        <v>0</v>
      </c>
      <c r="X1819">
        <v>-362667798</v>
      </c>
      <c r="Y1819">
        <v>2.1505000000000001</v>
      </c>
      <c r="AA1819">
        <v>0</v>
      </c>
      <c r="AB1819">
        <v>0</v>
      </c>
      <c r="AC1819">
        <v>0</v>
      </c>
      <c r="AD1819">
        <v>10.5</v>
      </c>
      <c r="AE1819">
        <v>0</v>
      </c>
      <c r="AF1819">
        <v>0</v>
      </c>
      <c r="AG1819">
        <v>0</v>
      </c>
      <c r="AH1819">
        <v>10.5</v>
      </c>
      <c r="AI1819">
        <v>1</v>
      </c>
      <c r="AJ1819">
        <v>1</v>
      </c>
      <c r="AK1819">
        <v>1</v>
      </c>
      <c r="AL1819">
        <v>1</v>
      </c>
      <c r="AN1819">
        <v>0</v>
      </c>
      <c r="AO1819">
        <v>1</v>
      </c>
      <c r="AP1819">
        <v>1</v>
      </c>
      <c r="AQ1819">
        <v>0</v>
      </c>
      <c r="AR1819">
        <v>0</v>
      </c>
      <c r="AS1819" t="s">
        <v>3</v>
      </c>
      <c r="AT1819">
        <v>1.87</v>
      </c>
      <c r="AU1819" t="s">
        <v>52</v>
      </c>
      <c r="AV1819">
        <v>1</v>
      </c>
      <c r="AW1819">
        <v>2</v>
      </c>
      <c r="AX1819">
        <v>47641651</v>
      </c>
      <c r="AY1819">
        <v>1</v>
      </c>
      <c r="AZ1819">
        <v>0</v>
      </c>
      <c r="BA1819">
        <v>1803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CX1819">
        <f>Y1819*Source!I835</f>
        <v>2.1505000000000001</v>
      </c>
      <c r="CY1819">
        <f>AD1819</f>
        <v>10.5</v>
      </c>
      <c r="CZ1819">
        <f>AH1819</f>
        <v>10.5</v>
      </c>
      <c r="DA1819">
        <f>AL1819</f>
        <v>1</v>
      </c>
      <c r="DB1819">
        <f>ROUND((ROUND(AT1819*CZ1819,2)*1.15),6)</f>
        <v>22.585999999999999</v>
      </c>
      <c r="DC1819">
        <f>ROUND((ROUND(AT1819*AG1819,2)*1.15),6)</f>
        <v>0</v>
      </c>
    </row>
    <row r="1820" spans="1:107" x14ac:dyDescent="0.2">
      <c r="A1820">
        <f>ROW(Source!A835)</f>
        <v>835</v>
      </c>
      <c r="B1820">
        <v>47641669</v>
      </c>
      <c r="C1820">
        <v>47641640</v>
      </c>
      <c r="D1820">
        <v>37064876</v>
      </c>
      <c r="E1820">
        <v>1</v>
      </c>
      <c r="F1820">
        <v>1</v>
      </c>
      <c r="G1820">
        <v>1</v>
      </c>
      <c r="H1820">
        <v>1</v>
      </c>
      <c r="I1820" t="s">
        <v>771</v>
      </c>
      <c r="J1820" t="s">
        <v>3</v>
      </c>
      <c r="K1820" t="s">
        <v>772</v>
      </c>
      <c r="L1820">
        <v>1191</v>
      </c>
      <c r="N1820">
        <v>1013</v>
      </c>
      <c r="O1820" t="s">
        <v>770</v>
      </c>
      <c r="P1820" t="s">
        <v>770</v>
      </c>
      <c r="Q1820">
        <v>1</v>
      </c>
      <c r="W1820">
        <v>0</v>
      </c>
      <c r="X1820">
        <v>-1417349443</v>
      </c>
      <c r="Y1820">
        <v>0.71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1</v>
      </c>
      <c r="AJ1820">
        <v>1</v>
      </c>
      <c r="AK1820">
        <v>1</v>
      </c>
      <c r="AL1820">
        <v>1</v>
      </c>
      <c r="AN1820">
        <v>0</v>
      </c>
      <c r="AO1820">
        <v>1</v>
      </c>
      <c r="AP1820">
        <v>0</v>
      </c>
      <c r="AQ1820">
        <v>0</v>
      </c>
      <c r="AR1820">
        <v>0</v>
      </c>
      <c r="AS1820" t="s">
        <v>3</v>
      </c>
      <c r="AT1820">
        <v>0.71</v>
      </c>
      <c r="AU1820" t="s">
        <v>3</v>
      </c>
      <c r="AV1820">
        <v>2</v>
      </c>
      <c r="AW1820">
        <v>2</v>
      </c>
      <c r="AX1820">
        <v>47641652</v>
      </c>
      <c r="AY1820">
        <v>1</v>
      </c>
      <c r="AZ1820">
        <v>2048</v>
      </c>
      <c r="BA1820">
        <v>1804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CX1820">
        <f>Y1820*Source!I835</f>
        <v>0.71</v>
      </c>
      <c r="CY1820">
        <f>AD1820</f>
        <v>0</v>
      </c>
      <c r="CZ1820">
        <f>AH1820</f>
        <v>0</v>
      </c>
      <c r="DA1820">
        <f>AL1820</f>
        <v>1</v>
      </c>
      <c r="DB1820">
        <f>ROUND(ROUND(AT1820*CZ1820,2),6)</f>
        <v>0</v>
      </c>
      <c r="DC1820">
        <f>ROUND(ROUND(AT1820*AG1820,2),6)</f>
        <v>0</v>
      </c>
    </row>
    <row r="1821" spans="1:107" x14ac:dyDescent="0.2">
      <c r="A1821">
        <f>ROW(Source!A835)</f>
        <v>835</v>
      </c>
      <c r="B1821">
        <v>47641669</v>
      </c>
      <c r="C1821">
        <v>47641640</v>
      </c>
      <c r="D1821">
        <v>36882159</v>
      </c>
      <c r="E1821">
        <v>1</v>
      </c>
      <c r="F1821">
        <v>1</v>
      </c>
      <c r="G1821">
        <v>1</v>
      </c>
      <c r="H1821">
        <v>2</v>
      </c>
      <c r="I1821" t="s">
        <v>773</v>
      </c>
      <c r="J1821" t="s">
        <v>774</v>
      </c>
      <c r="K1821" t="s">
        <v>775</v>
      </c>
      <c r="L1821">
        <v>1368</v>
      </c>
      <c r="N1821">
        <v>1011</v>
      </c>
      <c r="O1821" t="s">
        <v>776</v>
      </c>
      <c r="P1821" t="s">
        <v>776</v>
      </c>
      <c r="Q1821">
        <v>1</v>
      </c>
      <c r="W1821">
        <v>0</v>
      </c>
      <c r="X1821">
        <v>-1718674368</v>
      </c>
      <c r="Y1821">
        <v>2.3E-2</v>
      </c>
      <c r="AA1821">
        <v>0</v>
      </c>
      <c r="AB1821">
        <v>111.99</v>
      </c>
      <c r="AC1821">
        <v>13.5</v>
      </c>
      <c r="AD1821">
        <v>0</v>
      </c>
      <c r="AE1821">
        <v>0</v>
      </c>
      <c r="AF1821">
        <v>111.99</v>
      </c>
      <c r="AG1821">
        <v>13.5</v>
      </c>
      <c r="AH1821">
        <v>0</v>
      </c>
      <c r="AI1821">
        <v>1</v>
      </c>
      <c r="AJ1821">
        <v>1</v>
      </c>
      <c r="AK1821">
        <v>1</v>
      </c>
      <c r="AL1821">
        <v>1</v>
      </c>
      <c r="AN1821">
        <v>0</v>
      </c>
      <c r="AO1821">
        <v>1</v>
      </c>
      <c r="AP1821">
        <v>1</v>
      </c>
      <c r="AQ1821">
        <v>0</v>
      </c>
      <c r="AR1821">
        <v>0</v>
      </c>
      <c r="AS1821" t="s">
        <v>3</v>
      </c>
      <c r="AT1821">
        <v>0.02</v>
      </c>
      <c r="AU1821" t="s">
        <v>52</v>
      </c>
      <c r="AV1821">
        <v>0</v>
      </c>
      <c r="AW1821">
        <v>2</v>
      </c>
      <c r="AX1821">
        <v>47641653</v>
      </c>
      <c r="AY1821">
        <v>1</v>
      </c>
      <c r="AZ1821">
        <v>0</v>
      </c>
      <c r="BA1821">
        <v>1805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CX1821">
        <f>Y1821*Source!I835</f>
        <v>2.3E-2</v>
      </c>
      <c r="CY1821">
        <f>AB1821</f>
        <v>111.99</v>
      </c>
      <c r="CZ1821">
        <f>AF1821</f>
        <v>111.99</v>
      </c>
      <c r="DA1821">
        <f>AJ1821</f>
        <v>1</v>
      </c>
      <c r="DB1821">
        <f>ROUND((ROUND(AT1821*CZ1821,2)*1.15),6)</f>
        <v>2.5760000000000001</v>
      </c>
      <c r="DC1821">
        <f>ROUND((ROUND(AT1821*AG1821,2)*1.15),6)</f>
        <v>0.3105</v>
      </c>
    </row>
    <row r="1822" spans="1:107" x14ac:dyDescent="0.2">
      <c r="A1822">
        <f>ROW(Source!A835)</f>
        <v>835</v>
      </c>
      <c r="B1822">
        <v>47641669</v>
      </c>
      <c r="C1822">
        <v>47641640</v>
      </c>
      <c r="D1822">
        <v>36882492</v>
      </c>
      <c r="E1822">
        <v>1</v>
      </c>
      <c r="F1822">
        <v>1</v>
      </c>
      <c r="G1822">
        <v>1</v>
      </c>
      <c r="H1822">
        <v>2</v>
      </c>
      <c r="I1822" t="s">
        <v>884</v>
      </c>
      <c r="J1822" t="s">
        <v>885</v>
      </c>
      <c r="K1822" t="s">
        <v>886</v>
      </c>
      <c r="L1822">
        <v>1368</v>
      </c>
      <c r="N1822">
        <v>1011</v>
      </c>
      <c r="O1822" t="s">
        <v>776</v>
      </c>
      <c r="P1822" t="s">
        <v>776</v>
      </c>
      <c r="Q1822">
        <v>1</v>
      </c>
      <c r="W1822">
        <v>0</v>
      </c>
      <c r="X1822">
        <v>63023871</v>
      </c>
      <c r="Y1822">
        <v>0.77049999999999996</v>
      </c>
      <c r="AA1822">
        <v>0</v>
      </c>
      <c r="AB1822">
        <v>142.69999999999999</v>
      </c>
      <c r="AC1822">
        <v>13.5</v>
      </c>
      <c r="AD1822">
        <v>0</v>
      </c>
      <c r="AE1822">
        <v>0</v>
      </c>
      <c r="AF1822">
        <v>142.69999999999999</v>
      </c>
      <c r="AG1822">
        <v>13.5</v>
      </c>
      <c r="AH1822">
        <v>0</v>
      </c>
      <c r="AI1822">
        <v>1</v>
      </c>
      <c r="AJ1822">
        <v>1</v>
      </c>
      <c r="AK1822">
        <v>1</v>
      </c>
      <c r="AL1822">
        <v>1</v>
      </c>
      <c r="AN1822">
        <v>0</v>
      </c>
      <c r="AO1822">
        <v>1</v>
      </c>
      <c r="AP1822">
        <v>1</v>
      </c>
      <c r="AQ1822">
        <v>0</v>
      </c>
      <c r="AR1822">
        <v>0</v>
      </c>
      <c r="AS1822" t="s">
        <v>3</v>
      </c>
      <c r="AT1822">
        <v>0.67</v>
      </c>
      <c r="AU1822" t="s">
        <v>52</v>
      </c>
      <c r="AV1822">
        <v>0</v>
      </c>
      <c r="AW1822">
        <v>2</v>
      </c>
      <c r="AX1822">
        <v>47641654</v>
      </c>
      <c r="AY1822">
        <v>1</v>
      </c>
      <c r="AZ1822">
        <v>0</v>
      </c>
      <c r="BA1822">
        <v>1806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CX1822">
        <f>Y1822*Source!I835</f>
        <v>0.77049999999999996</v>
      </c>
      <c r="CY1822">
        <f>AB1822</f>
        <v>142.69999999999999</v>
      </c>
      <c r="CZ1822">
        <f>AF1822</f>
        <v>142.69999999999999</v>
      </c>
      <c r="DA1822">
        <f>AJ1822</f>
        <v>1</v>
      </c>
      <c r="DB1822">
        <f>ROUND((ROUND(AT1822*CZ1822,2)*1.15),6)</f>
        <v>109.9515</v>
      </c>
      <c r="DC1822">
        <f>ROUND((ROUND(AT1822*AG1822,2)*1.15),6)</f>
        <v>10.407500000000001</v>
      </c>
    </row>
    <row r="1823" spans="1:107" x14ac:dyDescent="0.2">
      <c r="A1823">
        <f>ROW(Source!A835)</f>
        <v>835</v>
      </c>
      <c r="B1823">
        <v>47641669</v>
      </c>
      <c r="C1823">
        <v>47641640</v>
      </c>
      <c r="D1823">
        <v>36883554</v>
      </c>
      <c r="E1823">
        <v>1</v>
      </c>
      <c r="F1823">
        <v>1</v>
      </c>
      <c r="G1823">
        <v>1</v>
      </c>
      <c r="H1823">
        <v>2</v>
      </c>
      <c r="I1823" t="s">
        <v>780</v>
      </c>
      <c r="J1823" t="s">
        <v>781</v>
      </c>
      <c r="K1823" t="s">
        <v>782</v>
      </c>
      <c r="L1823">
        <v>1368</v>
      </c>
      <c r="N1823">
        <v>1011</v>
      </c>
      <c r="O1823" t="s">
        <v>776</v>
      </c>
      <c r="P1823" t="s">
        <v>776</v>
      </c>
      <c r="Q1823">
        <v>1</v>
      </c>
      <c r="W1823">
        <v>0</v>
      </c>
      <c r="X1823">
        <v>1372534845</v>
      </c>
      <c r="Y1823">
        <v>2.3E-2</v>
      </c>
      <c r="AA1823">
        <v>0</v>
      </c>
      <c r="AB1823">
        <v>65.709999999999994</v>
      </c>
      <c r="AC1823">
        <v>11.6</v>
      </c>
      <c r="AD1823">
        <v>0</v>
      </c>
      <c r="AE1823">
        <v>0</v>
      </c>
      <c r="AF1823">
        <v>65.709999999999994</v>
      </c>
      <c r="AG1823">
        <v>11.6</v>
      </c>
      <c r="AH1823">
        <v>0</v>
      </c>
      <c r="AI1823">
        <v>1</v>
      </c>
      <c r="AJ1823">
        <v>1</v>
      </c>
      <c r="AK1823">
        <v>1</v>
      </c>
      <c r="AL1823">
        <v>1</v>
      </c>
      <c r="AN1823">
        <v>0</v>
      </c>
      <c r="AO1823">
        <v>1</v>
      </c>
      <c r="AP1823">
        <v>1</v>
      </c>
      <c r="AQ1823">
        <v>0</v>
      </c>
      <c r="AR1823">
        <v>0</v>
      </c>
      <c r="AS1823" t="s">
        <v>3</v>
      </c>
      <c r="AT1823">
        <v>0.02</v>
      </c>
      <c r="AU1823" t="s">
        <v>52</v>
      </c>
      <c r="AV1823">
        <v>0</v>
      </c>
      <c r="AW1823">
        <v>2</v>
      </c>
      <c r="AX1823">
        <v>47641655</v>
      </c>
      <c r="AY1823">
        <v>1</v>
      </c>
      <c r="AZ1823">
        <v>0</v>
      </c>
      <c r="BA1823">
        <v>1807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CX1823">
        <f>Y1823*Source!I835</f>
        <v>2.3E-2</v>
      </c>
      <c r="CY1823">
        <f>AB1823</f>
        <v>65.709999999999994</v>
      </c>
      <c r="CZ1823">
        <f>AF1823</f>
        <v>65.709999999999994</v>
      </c>
      <c r="DA1823">
        <f>AJ1823</f>
        <v>1</v>
      </c>
      <c r="DB1823">
        <f>ROUND((ROUND(AT1823*CZ1823,2)*1.15),6)</f>
        <v>1.5065</v>
      </c>
      <c r="DC1823">
        <f>ROUND((ROUND(AT1823*AG1823,2)*1.15),6)</f>
        <v>0.26450000000000001</v>
      </c>
    </row>
    <row r="1824" spans="1:107" x14ac:dyDescent="0.2">
      <c r="A1824">
        <f>ROW(Source!A835)</f>
        <v>835</v>
      </c>
      <c r="B1824">
        <v>47641669</v>
      </c>
      <c r="C1824">
        <v>47641640</v>
      </c>
      <c r="D1824">
        <v>36802094</v>
      </c>
      <c r="E1824">
        <v>1</v>
      </c>
      <c r="F1824">
        <v>1</v>
      </c>
      <c r="G1824">
        <v>1</v>
      </c>
      <c r="H1824">
        <v>3</v>
      </c>
      <c r="I1824" t="s">
        <v>887</v>
      </c>
      <c r="J1824" t="s">
        <v>888</v>
      </c>
      <c r="K1824" t="s">
        <v>889</v>
      </c>
      <c r="L1824">
        <v>1346</v>
      </c>
      <c r="N1824">
        <v>1009</v>
      </c>
      <c r="O1824" t="s">
        <v>585</v>
      </c>
      <c r="P1824" t="s">
        <v>585</v>
      </c>
      <c r="Q1824">
        <v>1</v>
      </c>
      <c r="W1824">
        <v>0</v>
      </c>
      <c r="X1824">
        <v>-1088866022</v>
      </c>
      <c r="Y1824">
        <v>0.01</v>
      </c>
      <c r="AA1824">
        <v>30.4</v>
      </c>
      <c r="AB1824">
        <v>0</v>
      </c>
      <c r="AC1824">
        <v>0</v>
      </c>
      <c r="AD1824">
        <v>0</v>
      </c>
      <c r="AE1824">
        <v>30.4</v>
      </c>
      <c r="AF1824">
        <v>0</v>
      </c>
      <c r="AG1824">
        <v>0</v>
      </c>
      <c r="AH1824">
        <v>0</v>
      </c>
      <c r="AI1824">
        <v>1</v>
      </c>
      <c r="AJ1824">
        <v>1</v>
      </c>
      <c r="AK1824">
        <v>1</v>
      </c>
      <c r="AL1824">
        <v>1</v>
      </c>
      <c r="AN1824">
        <v>0</v>
      </c>
      <c r="AO1824">
        <v>1</v>
      </c>
      <c r="AP1824">
        <v>1</v>
      </c>
      <c r="AQ1824">
        <v>0</v>
      </c>
      <c r="AR1824">
        <v>0</v>
      </c>
      <c r="AS1824" t="s">
        <v>3</v>
      </c>
      <c r="AT1824">
        <v>0.01</v>
      </c>
      <c r="AU1824" t="s">
        <v>3</v>
      </c>
      <c r="AV1824">
        <v>0</v>
      </c>
      <c r="AW1824">
        <v>2</v>
      </c>
      <c r="AX1824">
        <v>47641656</v>
      </c>
      <c r="AY1824">
        <v>1</v>
      </c>
      <c r="AZ1824">
        <v>0</v>
      </c>
      <c r="BA1824">
        <v>1808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CX1824">
        <f>Y1824*Source!I835</f>
        <v>0.01</v>
      </c>
      <c r="CY1824">
        <f t="shared" ref="CY1824:CY1830" si="355">AA1824</f>
        <v>30.4</v>
      </c>
      <c r="CZ1824">
        <f t="shared" ref="CZ1824:CZ1830" si="356">AE1824</f>
        <v>30.4</v>
      </c>
      <c r="DA1824">
        <f t="shared" ref="DA1824:DA1830" si="357">AI1824</f>
        <v>1</v>
      </c>
      <c r="DB1824">
        <f t="shared" ref="DB1824:DB1830" si="358">ROUND(ROUND(AT1824*CZ1824,2),6)</f>
        <v>0.3</v>
      </c>
      <c r="DC1824">
        <f t="shared" ref="DC1824:DC1830" si="359">ROUND(ROUND(AT1824*AG1824,2),6)</f>
        <v>0</v>
      </c>
    </row>
    <row r="1825" spans="1:107" x14ac:dyDescent="0.2">
      <c r="A1825">
        <f>ROW(Source!A835)</f>
        <v>835</v>
      </c>
      <c r="B1825">
        <v>47641669</v>
      </c>
      <c r="C1825">
        <v>47641640</v>
      </c>
      <c r="D1825">
        <v>36802162</v>
      </c>
      <c r="E1825">
        <v>1</v>
      </c>
      <c r="F1825">
        <v>1</v>
      </c>
      <c r="G1825">
        <v>1</v>
      </c>
      <c r="H1825">
        <v>3</v>
      </c>
      <c r="I1825" t="s">
        <v>890</v>
      </c>
      <c r="J1825" t="s">
        <v>891</v>
      </c>
      <c r="K1825" t="s">
        <v>892</v>
      </c>
      <c r="L1825">
        <v>1346</v>
      </c>
      <c r="N1825">
        <v>1009</v>
      </c>
      <c r="O1825" t="s">
        <v>585</v>
      </c>
      <c r="P1825" t="s">
        <v>585</v>
      </c>
      <c r="Q1825">
        <v>1</v>
      </c>
      <c r="W1825">
        <v>0</v>
      </c>
      <c r="X1825">
        <v>-1369864075</v>
      </c>
      <c r="Y1825">
        <v>1.2E-2</v>
      </c>
      <c r="AA1825">
        <v>24.04</v>
      </c>
      <c r="AB1825">
        <v>0</v>
      </c>
      <c r="AC1825">
        <v>0</v>
      </c>
      <c r="AD1825">
        <v>0</v>
      </c>
      <c r="AE1825">
        <v>24.04</v>
      </c>
      <c r="AF1825">
        <v>0</v>
      </c>
      <c r="AG1825">
        <v>0</v>
      </c>
      <c r="AH1825">
        <v>0</v>
      </c>
      <c r="AI1825">
        <v>1</v>
      </c>
      <c r="AJ1825">
        <v>1</v>
      </c>
      <c r="AK1825">
        <v>1</v>
      </c>
      <c r="AL1825">
        <v>1</v>
      </c>
      <c r="AN1825">
        <v>0</v>
      </c>
      <c r="AO1825">
        <v>1</v>
      </c>
      <c r="AP1825">
        <v>1</v>
      </c>
      <c r="AQ1825">
        <v>0</v>
      </c>
      <c r="AR1825">
        <v>0</v>
      </c>
      <c r="AS1825" t="s">
        <v>3</v>
      </c>
      <c r="AT1825">
        <v>1.2E-2</v>
      </c>
      <c r="AU1825" t="s">
        <v>3</v>
      </c>
      <c r="AV1825">
        <v>0</v>
      </c>
      <c r="AW1825">
        <v>2</v>
      </c>
      <c r="AX1825">
        <v>47641657</v>
      </c>
      <c r="AY1825">
        <v>1</v>
      </c>
      <c r="AZ1825">
        <v>0</v>
      </c>
      <c r="BA1825">
        <v>1809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CX1825">
        <f>Y1825*Source!I835</f>
        <v>1.2E-2</v>
      </c>
      <c r="CY1825">
        <f t="shared" si="355"/>
        <v>24.04</v>
      </c>
      <c r="CZ1825">
        <f t="shared" si="356"/>
        <v>24.04</v>
      </c>
      <c r="DA1825">
        <f t="shared" si="357"/>
        <v>1</v>
      </c>
      <c r="DB1825">
        <f t="shared" si="358"/>
        <v>0.28999999999999998</v>
      </c>
      <c r="DC1825">
        <f t="shared" si="359"/>
        <v>0</v>
      </c>
    </row>
    <row r="1826" spans="1:107" x14ac:dyDescent="0.2">
      <c r="A1826">
        <f>ROW(Source!A835)</f>
        <v>835</v>
      </c>
      <c r="B1826">
        <v>47641669</v>
      </c>
      <c r="C1826">
        <v>47641640</v>
      </c>
      <c r="D1826">
        <v>36854077</v>
      </c>
      <c r="E1826">
        <v>1</v>
      </c>
      <c r="F1826">
        <v>1</v>
      </c>
      <c r="G1826">
        <v>1</v>
      </c>
      <c r="H1826">
        <v>3</v>
      </c>
      <c r="I1826" t="s">
        <v>687</v>
      </c>
      <c r="J1826" t="s">
        <v>689</v>
      </c>
      <c r="K1826" t="s">
        <v>688</v>
      </c>
      <c r="L1826">
        <v>1358</v>
      </c>
      <c r="N1826">
        <v>1010</v>
      </c>
      <c r="O1826" t="s">
        <v>451</v>
      </c>
      <c r="P1826" t="s">
        <v>451</v>
      </c>
      <c r="Q1826">
        <v>10</v>
      </c>
      <c r="W1826">
        <v>0</v>
      </c>
      <c r="X1826">
        <v>62887552</v>
      </c>
      <c r="Y1826">
        <v>0.1</v>
      </c>
      <c r="AA1826">
        <v>176.1</v>
      </c>
      <c r="AB1826">
        <v>0</v>
      </c>
      <c r="AC1826">
        <v>0</v>
      </c>
      <c r="AD1826">
        <v>0</v>
      </c>
      <c r="AE1826">
        <v>176.1</v>
      </c>
      <c r="AF1826">
        <v>0</v>
      </c>
      <c r="AG1826">
        <v>0</v>
      </c>
      <c r="AH1826">
        <v>0</v>
      </c>
      <c r="AI1826">
        <v>1</v>
      </c>
      <c r="AJ1826">
        <v>1</v>
      </c>
      <c r="AK1826">
        <v>1</v>
      </c>
      <c r="AL1826">
        <v>1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 t="s">
        <v>3</v>
      </c>
      <c r="AT1826">
        <v>0.1</v>
      </c>
      <c r="AU1826" t="s">
        <v>3</v>
      </c>
      <c r="AV1826">
        <v>0</v>
      </c>
      <c r="AW1826">
        <v>1</v>
      </c>
      <c r="AX1826">
        <v>-1</v>
      </c>
      <c r="AY1826">
        <v>0</v>
      </c>
      <c r="AZ1826">
        <v>0</v>
      </c>
      <c r="BA1826" t="s">
        <v>3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CX1826">
        <f>Y1826*Source!I835</f>
        <v>0.1</v>
      </c>
      <c r="CY1826">
        <f t="shared" si="355"/>
        <v>176.1</v>
      </c>
      <c r="CZ1826">
        <f t="shared" si="356"/>
        <v>176.1</v>
      </c>
      <c r="DA1826">
        <f t="shared" si="357"/>
        <v>1</v>
      </c>
      <c r="DB1826">
        <f t="shared" si="358"/>
        <v>17.61</v>
      </c>
      <c r="DC1826">
        <f t="shared" si="359"/>
        <v>0</v>
      </c>
    </row>
    <row r="1827" spans="1:107" x14ac:dyDescent="0.2">
      <c r="A1827">
        <f>ROW(Source!A835)</f>
        <v>835</v>
      </c>
      <c r="B1827">
        <v>47641669</v>
      </c>
      <c r="C1827">
        <v>47641640</v>
      </c>
      <c r="D1827">
        <v>36854736</v>
      </c>
      <c r="E1827">
        <v>1</v>
      </c>
      <c r="F1827">
        <v>1</v>
      </c>
      <c r="G1827">
        <v>1</v>
      </c>
      <c r="H1827">
        <v>3</v>
      </c>
      <c r="I1827" t="s">
        <v>683</v>
      </c>
      <c r="J1827" t="s">
        <v>685</v>
      </c>
      <c r="K1827" t="s">
        <v>684</v>
      </c>
      <c r="L1827">
        <v>1354</v>
      </c>
      <c r="N1827">
        <v>1010</v>
      </c>
      <c r="O1827" t="s">
        <v>337</v>
      </c>
      <c r="P1827" t="s">
        <v>337</v>
      </c>
      <c r="Q1827">
        <v>1</v>
      </c>
      <c r="W1827">
        <v>0</v>
      </c>
      <c r="X1827">
        <v>-1846352259</v>
      </c>
      <c r="Y1827">
        <v>1</v>
      </c>
      <c r="AA1827">
        <v>858.43</v>
      </c>
      <c r="AB1827">
        <v>0</v>
      </c>
      <c r="AC1827">
        <v>0</v>
      </c>
      <c r="AD1827">
        <v>0</v>
      </c>
      <c r="AE1827">
        <v>858.43</v>
      </c>
      <c r="AF1827">
        <v>0</v>
      </c>
      <c r="AG1827">
        <v>0</v>
      </c>
      <c r="AH1827">
        <v>0</v>
      </c>
      <c r="AI1827">
        <v>1</v>
      </c>
      <c r="AJ1827">
        <v>1</v>
      </c>
      <c r="AK1827">
        <v>1</v>
      </c>
      <c r="AL1827">
        <v>1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 t="s">
        <v>3</v>
      </c>
      <c r="AT1827">
        <v>1</v>
      </c>
      <c r="AU1827" t="s">
        <v>3</v>
      </c>
      <c r="AV1827">
        <v>0</v>
      </c>
      <c r="AW1827">
        <v>1</v>
      </c>
      <c r="AX1827">
        <v>-1</v>
      </c>
      <c r="AY1827">
        <v>0</v>
      </c>
      <c r="AZ1827">
        <v>0</v>
      </c>
      <c r="BA1827" t="s">
        <v>3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CX1827">
        <f>Y1827*Source!I835</f>
        <v>1</v>
      </c>
      <c r="CY1827">
        <f t="shared" si="355"/>
        <v>858.43</v>
      </c>
      <c r="CZ1827">
        <f t="shared" si="356"/>
        <v>858.43</v>
      </c>
      <c r="DA1827">
        <f t="shared" si="357"/>
        <v>1</v>
      </c>
      <c r="DB1827">
        <f t="shared" si="358"/>
        <v>858.43</v>
      </c>
      <c r="DC1827">
        <f t="shared" si="359"/>
        <v>0</v>
      </c>
    </row>
    <row r="1828" spans="1:107" x14ac:dyDescent="0.2">
      <c r="A1828">
        <f>ROW(Source!A835)</f>
        <v>835</v>
      </c>
      <c r="B1828">
        <v>47641669</v>
      </c>
      <c r="C1828">
        <v>47641640</v>
      </c>
      <c r="D1828">
        <v>36859700</v>
      </c>
      <c r="E1828">
        <v>1</v>
      </c>
      <c r="F1828">
        <v>1</v>
      </c>
      <c r="G1828">
        <v>1</v>
      </c>
      <c r="H1828">
        <v>3</v>
      </c>
      <c r="I1828" t="s">
        <v>893</v>
      </c>
      <c r="J1828" t="s">
        <v>894</v>
      </c>
      <c r="K1828" t="s">
        <v>895</v>
      </c>
      <c r="L1828">
        <v>1348</v>
      </c>
      <c r="N1828">
        <v>1009</v>
      </c>
      <c r="O1828" t="s">
        <v>19</v>
      </c>
      <c r="P1828" t="s">
        <v>19</v>
      </c>
      <c r="Q1828">
        <v>1000</v>
      </c>
      <c r="W1828">
        <v>0</v>
      </c>
      <c r="X1828">
        <v>-781267</v>
      </c>
      <c r="Y1828">
        <v>5.0000000000000001E-4</v>
      </c>
      <c r="AA1828">
        <v>96440</v>
      </c>
      <c r="AB1828">
        <v>0</v>
      </c>
      <c r="AC1828">
        <v>0</v>
      </c>
      <c r="AD1828">
        <v>0</v>
      </c>
      <c r="AE1828">
        <v>96440</v>
      </c>
      <c r="AF1828">
        <v>0</v>
      </c>
      <c r="AG1828">
        <v>0</v>
      </c>
      <c r="AH1828">
        <v>0</v>
      </c>
      <c r="AI1828">
        <v>1</v>
      </c>
      <c r="AJ1828">
        <v>1</v>
      </c>
      <c r="AK1828">
        <v>1</v>
      </c>
      <c r="AL1828">
        <v>1</v>
      </c>
      <c r="AN1828">
        <v>0</v>
      </c>
      <c r="AO1828">
        <v>1</v>
      </c>
      <c r="AP1828">
        <v>1</v>
      </c>
      <c r="AQ1828">
        <v>0</v>
      </c>
      <c r="AR1828">
        <v>0</v>
      </c>
      <c r="AS1828" t="s">
        <v>3</v>
      </c>
      <c r="AT1828">
        <v>5.0000000000000001E-4</v>
      </c>
      <c r="AU1828" t="s">
        <v>3</v>
      </c>
      <c r="AV1828">
        <v>0</v>
      </c>
      <c r="AW1828">
        <v>2</v>
      </c>
      <c r="AX1828">
        <v>47641658</v>
      </c>
      <c r="AY1828">
        <v>1</v>
      </c>
      <c r="AZ1828">
        <v>0</v>
      </c>
      <c r="BA1828">
        <v>1810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CX1828">
        <f>Y1828*Source!I835</f>
        <v>5.0000000000000001E-4</v>
      </c>
      <c r="CY1828">
        <f t="shared" si="355"/>
        <v>96440</v>
      </c>
      <c r="CZ1828">
        <f t="shared" si="356"/>
        <v>96440</v>
      </c>
      <c r="DA1828">
        <f t="shared" si="357"/>
        <v>1</v>
      </c>
      <c r="DB1828">
        <f t="shared" si="358"/>
        <v>48.22</v>
      </c>
      <c r="DC1828">
        <f t="shared" si="359"/>
        <v>0</v>
      </c>
    </row>
    <row r="1829" spans="1:107" x14ac:dyDescent="0.2">
      <c r="A1829">
        <f>ROW(Source!A835)</f>
        <v>835</v>
      </c>
      <c r="B1829">
        <v>47641669</v>
      </c>
      <c r="C1829">
        <v>47641640</v>
      </c>
      <c r="D1829">
        <v>36867794</v>
      </c>
      <c r="E1829">
        <v>1</v>
      </c>
      <c r="F1829">
        <v>1</v>
      </c>
      <c r="G1829">
        <v>1</v>
      </c>
      <c r="H1829">
        <v>3</v>
      </c>
      <c r="I1829" t="s">
        <v>896</v>
      </c>
      <c r="J1829" t="s">
        <v>897</v>
      </c>
      <c r="K1829" t="s">
        <v>898</v>
      </c>
      <c r="L1829">
        <v>1346</v>
      </c>
      <c r="N1829">
        <v>1009</v>
      </c>
      <c r="O1829" t="s">
        <v>585</v>
      </c>
      <c r="P1829" t="s">
        <v>585</v>
      </c>
      <c r="Q1829">
        <v>1</v>
      </c>
      <c r="W1829">
        <v>0</v>
      </c>
      <c r="X1829">
        <v>1584075688</v>
      </c>
      <c r="Y1829">
        <v>0.01</v>
      </c>
      <c r="AA1829">
        <v>35.700000000000003</v>
      </c>
      <c r="AB1829">
        <v>0</v>
      </c>
      <c r="AC1829">
        <v>0</v>
      </c>
      <c r="AD1829">
        <v>0</v>
      </c>
      <c r="AE1829">
        <v>35.700000000000003</v>
      </c>
      <c r="AF1829">
        <v>0</v>
      </c>
      <c r="AG1829">
        <v>0</v>
      </c>
      <c r="AH1829">
        <v>0</v>
      </c>
      <c r="AI1829">
        <v>1</v>
      </c>
      <c r="AJ1829">
        <v>1</v>
      </c>
      <c r="AK1829">
        <v>1</v>
      </c>
      <c r="AL1829">
        <v>1</v>
      </c>
      <c r="AN1829">
        <v>0</v>
      </c>
      <c r="AO1829">
        <v>1</v>
      </c>
      <c r="AP1829">
        <v>1</v>
      </c>
      <c r="AQ1829">
        <v>0</v>
      </c>
      <c r="AR1829">
        <v>0</v>
      </c>
      <c r="AS1829" t="s">
        <v>3</v>
      </c>
      <c r="AT1829">
        <v>0.01</v>
      </c>
      <c r="AU1829" t="s">
        <v>3</v>
      </c>
      <c r="AV1829">
        <v>0</v>
      </c>
      <c r="AW1829">
        <v>2</v>
      </c>
      <c r="AX1829">
        <v>47641659</v>
      </c>
      <c r="AY1829">
        <v>1</v>
      </c>
      <c r="AZ1829">
        <v>0</v>
      </c>
      <c r="BA1829">
        <v>1811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CX1829">
        <f>Y1829*Source!I835</f>
        <v>0.01</v>
      </c>
      <c r="CY1829">
        <f t="shared" si="355"/>
        <v>35.700000000000003</v>
      </c>
      <c r="CZ1829">
        <f t="shared" si="356"/>
        <v>35.700000000000003</v>
      </c>
      <c r="DA1829">
        <f t="shared" si="357"/>
        <v>1</v>
      </c>
      <c r="DB1829">
        <f t="shared" si="358"/>
        <v>0.36</v>
      </c>
      <c r="DC1829">
        <f t="shared" si="359"/>
        <v>0</v>
      </c>
    </row>
    <row r="1830" spans="1:107" x14ac:dyDescent="0.2">
      <c r="A1830">
        <f>ROW(Source!A835)</f>
        <v>835</v>
      </c>
      <c r="B1830">
        <v>47641669</v>
      </c>
      <c r="C1830">
        <v>47641640</v>
      </c>
      <c r="D1830">
        <v>36799065</v>
      </c>
      <c r="E1830">
        <v>17</v>
      </c>
      <c r="F1830">
        <v>1</v>
      </c>
      <c r="G1830">
        <v>1</v>
      </c>
      <c r="H1830">
        <v>3</v>
      </c>
      <c r="I1830" t="s">
        <v>899</v>
      </c>
      <c r="J1830" t="s">
        <v>3</v>
      </c>
      <c r="K1830" t="s">
        <v>900</v>
      </c>
      <c r="L1830">
        <v>1374</v>
      </c>
      <c r="N1830">
        <v>1013</v>
      </c>
      <c r="O1830" t="s">
        <v>901</v>
      </c>
      <c r="P1830" t="s">
        <v>901</v>
      </c>
      <c r="Q1830">
        <v>1</v>
      </c>
      <c r="W1830">
        <v>0</v>
      </c>
      <c r="X1830">
        <v>-1731369543</v>
      </c>
      <c r="Y1830">
        <v>0.39</v>
      </c>
      <c r="AA1830">
        <v>1</v>
      </c>
      <c r="AB1830">
        <v>0</v>
      </c>
      <c r="AC1830">
        <v>0</v>
      </c>
      <c r="AD1830">
        <v>0</v>
      </c>
      <c r="AE1830">
        <v>1</v>
      </c>
      <c r="AF1830">
        <v>0</v>
      </c>
      <c r="AG1830">
        <v>0</v>
      </c>
      <c r="AH1830">
        <v>0</v>
      </c>
      <c r="AI1830">
        <v>1</v>
      </c>
      <c r="AJ1830">
        <v>1</v>
      </c>
      <c r="AK1830">
        <v>1</v>
      </c>
      <c r="AL1830">
        <v>1</v>
      </c>
      <c r="AN1830">
        <v>0</v>
      </c>
      <c r="AO1830">
        <v>1</v>
      </c>
      <c r="AP1830">
        <v>1</v>
      </c>
      <c r="AQ1830">
        <v>0</v>
      </c>
      <c r="AR1830">
        <v>0</v>
      </c>
      <c r="AS1830" t="s">
        <v>3</v>
      </c>
      <c r="AT1830">
        <v>0.39</v>
      </c>
      <c r="AU1830" t="s">
        <v>3</v>
      </c>
      <c r="AV1830">
        <v>0</v>
      </c>
      <c r="AW1830">
        <v>2</v>
      </c>
      <c r="AX1830">
        <v>47641660</v>
      </c>
      <c r="AY1830">
        <v>1</v>
      </c>
      <c r="AZ1830">
        <v>0</v>
      </c>
      <c r="BA1830">
        <v>1812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CX1830">
        <f>Y1830*Source!I835</f>
        <v>0.39</v>
      </c>
      <c r="CY1830">
        <f t="shared" si="355"/>
        <v>1</v>
      </c>
      <c r="CZ1830">
        <f t="shared" si="356"/>
        <v>1</v>
      </c>
      <c r="DA1830">
        <f t="shared" si="357"/>
        <v>1</v>
      </c>
      <c r="DB1830">
        <f t="shared" si="358"/>
        <v>0.39</v>
      </c>
      <c r="DC1830">
        <f t="shared" si="359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12"/>
  <sheetViews>
    <sheetView workbookViewId="0"/>
  </sheetViews>
  <sheetFormatPr defaultRowHeight="12.75" x14ac:dyDescent="0.2"/>
  <sheetData>
    <row r="1" spans="1:44" x14ac:dyDescent="0.2">
      <c r="A1">
        <f>ROW(Source!A29)</f>
        <v>29</v>
      </c>
      <c r="B1">
        <v>47638606</v>
      </c>
      <c r="C1">
        <v>47638605</v>
      </c>
      <c r="D1">
        <v>37065248</v>
      </c>
      <c r="E1">
        <v>1</v>
      </c>
      <c r="F1">
        <v>1</v>
      </c>
      <c r="G1">
        <v>1</v>
      </c>
      <c r="H1">
        <v>1</v>
      </c>
      <c r="I1" t="s">
        <v>768</v>
      </c>
      <c r="J1" t="s">
        <v>3</v>
      </c>
      <c r="K1" t="s">
        <v>769</v>
      </c>
      <c r="L1">
        <v>1191</v>
      </c>
      <c r="N1">
        <v>1013</v>
      </c>
      <c r="O1" t="s">
        <v>770</v>
      </c>
      <c r="P1" t="s">
        <v>770</v>
      </c>
      <c r="Q1">
        <v>1</v>
      </c>
      <c r="X1">
        <v>50.79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23</v>
      </c>
      <c r="AG1">
        <v>35.552999999999997</v>
      </c>
      <c r="AH1">
        <v>2</v>
      </c>
      <c r="AI1">
        <v>47638606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ROW(Source!A29)</f>
        <v>29</v>
      </c>
      <c r="B2">
        <v>47638607</v>
      </c>
      <c r="C2">
        <v>47638605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771</v>
      </c>
      <c r="J2" t="s">
        <v>3</v>
      </c>
      <c r="K2" t="s">
        <v>772</v>
      </c>
      <c r="L2">
        <v>1191</v>
      </c>
      <c r="N2">
        <v>1013</v>
      </c>
      <c r="O2" t="s">
        <v>770</v>
      </c>
      <c r="P2" t="s">
        <v>770</v>
      </c>
      <c r="Q2">
        <v>1</v>
      </c>
      <c r="X2">
        <v>0.31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23</v>
      </c>
      <c r="AG2">
        <v>0.217</v>
      </c>
      <c r="AH2">
        <v>2</v>
      </c>
      <c r="AI2">
        <v>47638607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47638608</v>
      </c>
      <c r="C3">
        <v>47638605</v>
      </c>
      <c r="D3">
        <v>36882159</v>
      </c>
      <c r="E3">
        <v>1</v>
      </c>
      <c r="F3">
        <v>1</v>
      </c>
      <c r="G3">
        <v>1</v>
      </c>
      <c r="H3">
        <v>2</v>
      </c>
      <c r="I3" t="s">
        <v>773</v>
      </c>
      <c r="J3" t="s">
        <v>774</v>
      </c>
      <c r="K3" t="s">
        <v>775</v>
      </c>
      <c r="L3">
        <v>1368</v>
      </c>
      <c r="N3">
        <v>1011</v>
      </c>
      <c r="O3" t="s">
        <v>776</v>
      </c>
      <c r="P3" t="s">
        <v>776</v>
      </c>
      <c r="Q3">
        <v>1</v>
      </c>
      <c r="X3">
        <v>0.12</v>
      </c>
      <c r="Y3">
        <v>0</v>
      </c>
      <c r="Z3">
        <v>111.99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23</v>
      </c>
      <c r="AG3">
        <v>8.3999999999999991E-2</v>
      </c>
      <c r="AH3">
        <v>2</v>
      </c>
      <c r="AI3">
        <v>47638608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47638609</v>
      </c>
      <c r="C4">
        <v>47638605</v>
      </c>
      <c r="D4">
        <v>36882358</v>
      </c>
      <c r="E4">
        <v>1</v>
      </c>
      <c r="F4">
        <v>1</v>
      </c>
      <c r="G4">
        <v>1</v>
      </c>
      <c r="H4">
        <v>2</v>
      </c>
      <c r="I4" t="s">
        <v>777</v>
      </c>
      <c r="J4" t="s">
        <v>778</v>
      </c>
      <c r="K4" t="s">
        <v>779</v>
      </c>
      <c r="L4">
        <v>1368</v>
      </c>
      <c r="N4">
        <v>1011</v>
      </c>
      <c r="O4" t="s">
        <v>776</v>
      </c>
      <c r="P4" t="s">
        <v>776</v>
      </c>
      <c r="Q4">
        <v>1</v>
      </c>
      <c r="X4">
        <v>10.53</v>
      </c>
      <c r="Y4">
        <v>0</v>
      </c>
      <c r="Z4">
        <v>6.9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23</v>
      </c>
      <c r="AG4">
        <v>7.3709999999999987</v>
      </c>
      <c r="AH4">
        <v>2</v>
      </c>
      <c r="AI4">
        <v>47638609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47638610</v>
      </c>
      <c r="C5">
        <v>47638605</v>
      </c>
      <c r="D5">
        <v>36883554</v>
      </c>
      <c r="E5">
        <v>1</v>
      </c>
      <c r="F5">
        <v>1</v>
      </c>
      <c r="G5">
        <v>1</v>
      </c>
      <c r="H5">
        <v>2</v>
      </c>
      <c r="I5" t="s">
        <v>780</v>
      </c>
      <c r="J5" t="s">
        <v>781</v>
      </c>
      <c r="K5" t="s">
        <v>782</v>
      </c>
      <c r="L5">
        <v>1368</v>
      </c>
      <c r="N5">
        <v>1011</v>
      </c>
      <c r="O5" t="s">
        <v>776</v>
      </c>
      <c r="P5" t="s">
        <v>776</v>
      </c>
      <c r="Q5">
        <v>1</v>
      </c>
      <c r="X5">
        <v>0.19</v>
      </c>
      <c r="Y5">
        <v>0</v>
      </c>
      <c r="Z5">
        <v>65.709999999999994</v>
      </c>
      <c r="AA5">
        <v>11.6</v>
      </c>
      <c r="AB5">
        <v>0</v>
      </c>
      <c r="AC5">
        <v>0</v>
      </c>
      <c r="AD5">
        <v>1</v>
      </c>
      <c r="AE5">
        <v>0</v>
      </c>
      <c r="AF5" t="s">
        <v>23</v>
      </c>
      <c r="AG5">
        <v>0.13299999999999998</v>
      </c>
      <c r="AH5">
        <v>2</v>
      </c>
      <c r="AI5">
        <v>47638610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47638611</v>
      </c>
      <c r="C6">
        <v>47638605</v>
      </c>
      <c r="D6">
        <v>36883789</v>
      </c>
      <c r="E6">
        <v>1</v>
      </c>
      <c r="F6">
        <v>1</v>
      </c>
      <c r="G6">
        <v>1</v>
      </c>
      <c r="H6">
        <v>2</v>
      </c>
      <c r="I6" t="s">
        <v>783</v>
      </c>
      <c r="J6" t="s">
        <v>784</v>
      </c>
      <c r="K6" t="s">
        <v>785</v>
      </c>
      <c r="L6">
        <v>1368</v>
      </c>
      <c r="N6">
        <v>1011</v>
      </c>
      <c r="O6" t="s">
        <v>776</v>
      </c>
      <c r="P6" t="s">
        <v>776</v>
      </c>
      <c r="Q6">
        <v>1</v>
      </c>
      <c r="X6">
        <v>1.86</v>
      </c>
      <c r="Y6">
        <v>0</v>
      </c>
      <c r="Z6">
        <v>1.2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23</v>
      </c>
      <c r="AG6">
        <v>1.302</v>
      </c>
      <c r="AH6">
        <v>2</v>
      </c>
      <c r="AI6">
        <v>47638611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47638612</v>
      </c>
      <c r="C7">
        <v>47638605</v>
      </c>
      <c r="D7">
        <v>36883836</v>
      </c>
      <c r="E7">
        <v>1</v>
      </c>
      <c r="F7">
        <v>1</v>
      </c>
      <c r="G7">
        <v>1</v>
      </c>
      <c r="H7">
        <v>2</v>
      </c>
      <c r="I7" t="s">
        <v>786</v>
      </c>
      <c r="J7" t="s">
        <v>787</v>
      </c>
      <c r="K7" t="s">
        <v>788</v>
      </c>
      <c r="L7">
        <v>1368</v>
      </c>
      <c r="N7">
        <v>1011</v>
      </c>
      <c r="O7" t="s">
        <v>776</v>
      </c>
      <c r="P7" t="s">
        <v>776</v>
      </c>
      <c r="Q7">
        <v>1</v>
      </c>
      <c r="X7">
        <v>2.0299999999999998</v>
      </c>
      <c r="Y7">
        <v>0</v>
      </c>
      <c r="Z7">
        <v>12.31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23</v>
      </c>
      <c r="AG7">
        <v>1.4209999999999998</v>
      </c>
      <c r="AH7">
        <v>2</v>
      </c>
      <c r="AI7">
        <v>47638612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47638613</v>
      </c>
      <c r="C8">
        <v>47638605</v>
      </c>
      <c r="D8">
        <v>36800159</v>
      </c>
      <c r="E8">
        <v>1</v>
      </c>
      <c r="F8">
        <v>1</v>
      </c>
      <c r="G8">
        <v>1</v>
      </c>
      <c r="H8">
        <v>3</v>
      </c>
      <c r="I8" t="s">
        <v>789</v>
      </c>
      <c r="J8" t="s">
        <v>790</v>
      </c>
      <c r="K8" t="s">
        <v>791</v>
      </c>
      <c r="L8">
        <v>1339</v>
      </c>
      <c r="N8">
        <v>1007</v>
      </c>
      <c r="O8" t="s">
        <v>50</v>
      </c>
      <c r="P8" t="s">
        <v>50</v>
      </c>
      <c r="Q8">
        <v>1</v>
      </c>
      <c r="X8">
        <v>1.5</v>
      </c>
      <c r="Y8">
        <v>6.22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22</v>
      </c>
      <c r="AG8">
        <v>0</v>
      </c>
      <c r="AH8">
        <v>2</v>
      </c>
      <c r="AI8">
        <v>47638613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47638614</v>
      </c>
      <c r="C9">
        <v>47638605</v>
      </c>
      <c r="D9">
        <v>36800166</v>
      </c>
      <c r="E9">
        <v>1</v>
      </c>
      <c r="F9">
        <v>1</v>
      </c>
      <c r="G9">
        <v>1</v>
      </c>
      <c r="H9">
        <v>3</v>
      </c>
      <c r="I9" t="s">
        <v>792</v>
      </c>
      <c r="J9" t="s">
        <v>793</v>
      </c>
      <c r="K9" t="s">
        <v>794</v>
      </c>
      <c r="L9">
        <v>1346</v>
      </c>
      <c r="N9">
        <v>1009</v>
      </c>
      <c r="O9" t="s">
        <v>585</v>
      </c>
      <c r="P9" t="s">
        <v>585</v>
      </c>
      <c r="Q9">
        <v>1</v>
      </c>
      <c r="X9">
        <v>0.45</v>
      </c>
      <c r="Y9">
        <v>6.09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22</v>
      </c>
      <c r="AG9">
        <v>0</v>
      </c>
      <c r="AH9">
        <v>2</v>
      </c>
      <c r="AI9">
        <v>47638614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47638615</v>
      </c>
      <c r="C10">
        <v>47638605</v>
      </c>
      <c r="D10">
        <v>36803259</v>
      </c>
      <c r="E10">
        <v>1</v>
      </c>
      <c r="F10">
        <v>1</v>
      </c>
      <c r="G10">
        <v>1</v>
      </c>
      <c r="H10">
        <v>3</v>
      </c>
      <c r="I10" t="s">
        <v>795</v>
      </c>
      <c r="J10" t="s">
        <v>796</v>
      </c>
      <c r="K10" t="s">
        <v>797</v>
      </c>
      <c r="L10">
        <v>1348</v>
      </c>
      <c r="N10">
        <v>1009</v>
      </c>
      <c r="O10" t="s">
        <v>19</v>
      </c>
      <c r="P10" t="s">
        <v>19</v>
      </c>
      <c r="Q10">
        <v>1000</v>
      </c>
      <c r="X10">
        <v>1.4E-3</v>
      </c>
      <c r="Y10">
        <v>10749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22</v>
      </c>
      <c r="AG10">
        <v>0</v>
      </c>
      <c r="AH10">
        <v>2</v>
      </c>
      <c r="AI10">
        <v>47638615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47638616</v>
      </c>
      <c r="C11">
        <v>47638605</v>
      </c>
      <c r="D11">
        <v>36804447</v>
      </c>
      <c r="E11">
        <v>1</v>
      </c>
      <c r="F11">
        <v>1</v>
      </c>
      <c r="G11">
        <v>1</v>
      </c>
      <c r="H11">
        <v>3</v>
      </c>
      <c r="I11" t="s">
        <v>798</v>
      </c>
      <c r="J11" t="s">
        <v>799</v>
      </c>
      <c r="K11" t="s">
        <v>800</v>
      </c>
      <c r="L11">
        <v>1348</v>
      </c>
      <c r="N11">
        <v>1009</v>
      </c>
      <c r="O11" t="s">
        <v>19</v>
      </c>
      <c r="P11" t="s">
        <v>19</v>
      </c>
      <c r="Q11">
        <v>1000</v>
      </c>
      <c r="X11">
        <v>3.3E-3</v>
      </c>
      <c r="Y11">
        <v>9040.01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22</v>
      </c>
      <c r="AG11">
        <v>0</v>
      </c>
      <c r="AH11">
        <v>2</v>
      </c>
      <c r="AI11">
        <v>47638616</v>
      </c>
      <c r="AJ11">
        <v>12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47638617</v>
      </c>
      <c r="C12">
        <v>47638605</v>
      </c>
      <c r="D12">
        <v>36804545</v>
      </c>
      <c r="E12">
        <v>1</v>
      </c>
      <c r="F12">
        <v>1</v>
      </c>
      <c r="G12">
        <v>1</v>
      </c>
      <c r="H12">
        <v>3</v>
      </c>
      <c r="I12" t="s">
        <v>801</v>
      </c>
      <c r="J12" t="s">
        <v>802</v>
      </c>
      <c r="K12" t="s">
        <v>803</v>
      </c>
      <c r="L12">
        <v>1348</v>
      </c>
      <c r="N12">
        <v>1009</v>
      </c>
      <c r="O12" t="s">
        <v>19</v>
      </c>
      <c r="P12" t="s">
        <v>19</v>
      </c>
      <c r="Q12">
        <v>1000</v>
      </c>
      <c r="X12">
        <v>1.0000000000000001E-5</v>
      </c>
      <c r="Y12">
        <v>11978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22</v>
      </c>
      <c r="AG12">
        <v>0</v>
      </c>
      <c r="AH12">
        <v>2</v>
      </c>
      <c r="AI12">
        <v>47638617</v>
      </c>
      <c r="AJ12">
        <v>13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ROW(Source!A29)</f>
        <v>29</v>
      </c>
      <c r="B13">
        <v>47638618</v>
      </c>
      <c r="C13">
        <v>47638605</v>
      </c>
      <c r="D13">
        <v>36805527</v>
      </c>
      <c r="E13">
        <v>1</v>
      </c>
      <c r="F13">
        <v>1</v>
      </c>
      <c r="G13">
        <v>1</v>
      </c>
      <c r="H13">
        <v>3</v>
      </c>
      <c r="I13" t="s">
        <v>804</v>
      </c>
      <c r="J13" t="s">
        <v>805</v>
      </c>
      <c r="K13" t="s">
        <v>806</v>
      </c>
      <c r="L13">
        <v>1348</v>
      </c>
      <c r="N13">
        <v>1009</v>
      </c>
      <c r="O13" t="s">
        <v>19</v>
      </c>
      <c r="P13" t="s">
        <v>19</v>
      </c>
      <c r="Q13">
        <v>1000</v>
      </c>
      <c r="X13">
        <v>1E-4</v>
      </c>
      <c r="Y13">
        <v>37900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22</v>
      </c>
      <c r="AG13">
        <v>0</v>
      </c>
      <c r="AH13">
        <v>2</v>
      </c>
      <c r="AI13">
        <v>47638618</v>
      </c>
      <c r="AJ13">
        <v>14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ROW(Source!A29)</f>
        <v>29</v>
      </c>
      <c r="B14">
        <v>47638619</v>
      </c>
      <c r="C14">
        <v>47638605</v>
      </c>
      <c r="D14">
        <v>36796419</v>
      </c>
      <c r="E14">
        <v>17</v>
      </c>
      <c r="F14">
        <v>1</v>
      </c>
      <c r="G14">
        <v>1</v>
      </c>
      <c r="H14">
        <v>3</v>
      </c>
      <c r="I14" t="s">
        <v>1110</v>
      </c>
      <c r="J14" t="s">
        <v>3</v>
      </c>
      <c r="K14" t="s">
        <v>1111</v>
      </c>
      <c r="L14">
        <v>1348</v>
      </c>
      <c r="N14">
        <v>1009</v>
      </c>
      <c r="O14" t="s">
        <v>19</v>
      </c>
      <c r="P14" t="s">
        <v>19</v>
      </c>
      <c r="Q14">
        <v>1000</v>
      </c>
      <c r="X14">
        <v>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22</v>
      </c>
      <c r="AG14">
        <v>0</v>
      </c>
      <c r="AH14">
        <v>3</v>
      </c>
      <c r="AI14">
        <v>-1</v>
      </c>
      <c r="AJ14" t="s">
        <v>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ROW(Source!A29)</f>
        <v>29</v>
      </c>
      <c r="B15">
        <v>47638620</v>
      </c>
      <c r="C15">
        <v>47638605</v>
      </c>
      <c r="D15">
        <v>36825287</v>
      </c>
      <c r="E15">
        <v>1</v>
      </c>
      <c r="F15">
        <v>1</v>
      </c>
      <c r="G15">
        <v>1</v>
      </c>
      <c r="H15">
        <v>3</v>
      </c>
      <c r="I15" t="s">
        <v>807</v>
      </c>
      <c r="J15" t="s">
        <v>808</v>
      </c>
      <c r="K15" t="s">
        <v>809</v>
      </c>
      <c r="L15">
        <v>1302</v>
      </c>
      <c r="N15">
        <v>1003</v>
      </c>
      <c r="O15" t="s">
        <v>810</v>
      </c>
      <c r="P15" t="s">
        <v>810</v>
      </c>
      <c r="Q15">
        <v>10</v>
      </c>
      <c r="X15">
        <v>1.8700000000000001E-2</v>
      </c>
      <c r="Y15">
        <v>50.24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22</v>
      </c>
      <c r="AG15">
        <v>0</v>
      </c>
      <c r="AH15">
        <v>2</v>
      </c>
      <c r="AI15">
        <v>47638620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ROW(Source!A29)</f>
        <v>29</v>
      </c>
      <c r="B16">
        <v>47638621</v>
      </c>
      <c r="C16">
        <v>47638605</v>
      </c>
      <c r="D16">
        <v>36825646</v>
      </c>
      <c r="E16">
        <v>1</v>
      </c>
      <c r="F16">
        <v>1</v>
      </c>
      <c r="G16">
        <v>1</v>
      </c>
      <c r="H16">
        <v>3</v>
      </c>
      <c r="I16" t="s">
        <v>811</v>
      </c>
      <c r="J16" t="s">
        <v>812</v>
      </c>
      <c r="K16" t="s">
        <v>813</v>
      </c>
      <c r="L16">
        <v>1348</v>
      </c>
      <c r="N16">
        <v>1009</v>
      </c>
      <c r="O16" t="s">
        <v>19</v>
      </c>
      <c r="P16" t="s">
        <v>19</v>
      </c>
      <c r="Q16">
        <v>1000</v>
      </c>
      <c r="X16">
        <v>3.0000000000000001E-5</v>
      </c>
      <c r="Y16">
        <v>4455.2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22</v>
      </c>
      <c r="AG16">
        <v>0</v>
      </c>
      <c r="AH16">
        <v>2</v>
      </c>
      <c r="AI16">
        <v>47638621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ROW(Source!A29)</f>
        <v>29</v>
      </c>
      <c r="B17">
        <v>47638622</v>
      </c>
      <c r="C17">
        <v>47638605</v>
      </c>
      <c r="D17">
        <v>36826406</v>
      </c>
      <c r="E17">
        <v>1</v>
      </c>
      <c r="F17">
        <v>1</v>
      </c>
      <c r="G17">
        <v>1</v>
      </c>
      <c r="H17">
        <v>3</v>
      </c>
      <c r="I17" t="s">
        <v>814</v>
      </c>
      <c r="J17" t="s">
        <v>815</v>
      </c>
      <c r="K17" t="s">
        <v>816</v>
      </c>
      <c r="L17">
        <v>1348</v>
      </c>
      <c r="N17">
        <v>1009</v>
      </c>
      <c r="O17" t="s">
        <v>19</v>
      </c>
      <c r="P17" t="s">
        <v>19</v>
      </c>
      <c r="Q17">
        <v>1000</v>
      </c>
      <c r="X17">
        <v>1.9400000000000001E-3</v>
      </c>
      <c r="Y17">
        <v>4920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22</v>
      </c>
      <c r="AG17">
        <v>0</v>
      </c>
      <c r="AH17">
        <v>2</v>
      </c>
      <c r="AI17">
        <v>47638622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47638623</v>
      </c>
      <c r="C18">
        <v>47638605</v>
      </c>
      <c r="D18">
        <v>36837948</v>
      </c>
      <c r="E18">
        <v>1</v>
      </c>
      <c r="F18">
        <v>1</v>
      </c>
      <c r="G18">
        <v>1</v>
      </c>
      <c r="H18">
        <v>3</v>
      </c>
      <c r="I18" t="s">
        <v>817</v>
      </c>
      <c r="J18" t="s">
        <v>818</v>
      </c>
      <c r="K18" t="s">
        <v>819</v>
      </c>
      <c r="L18">
        <v>1348</v>
      </c>
      <c r="N18">
        <v>1009</v>
      </c>
      <c r="O18" t="s">
        <v>19</v>
      </c>
      <c r="P18" t="s">
        <v>19</v>
      </c>
      <c r="Q18">
        <v>1000</v>
      </c>
      <c r="X18">
        <v>3.1E-4</v>
      </c>
      <c r="Y18">
        <v>15620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22</v>
      </c>
      <c r="AG18">
        <v>0</v>
      </c>
      <c r="AH18">
        <v>2</v>
      </c>
      <c r="AI18">
        <v>47638623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ROW(Source!A29)</f>
        <v>29</v>
      </c>
      <c r="B19">
        <v>47638624</v>
      </c>
      <c r="C19">
        <v>47638605</v>
      </c>
      <c r="D19">
        <v>36839146</v>
      </c>
      <c r="E19">
        <v>1</v>
      </c>
      <c r="F19">
        <v>1</v>
      </c>
      <c r="G19">
        <v>1</v>
      </c>
      <c r="H19">
        <v>3</v>
      </c>
      <c r="I19" t="s">
        <v>820</v>
      </c>
      <c r="J19" t="s">
        <v>821</v>
      </c>
      <c r="K19" t="s">
        <v>822</v>
      </c>
      <c r="L19">
        <v>1348</v>
      </c>
      <c r="N19">
        <v>1009</v>
      </c>
      <c r="O19" t="s">
        <v>19</v>
      </c>
      <c r="P19" t="s">
        <v>19</v>
      </c>
      <c r="Q19">
        <v>1000</v>
      </c>
      <c r="X19">
        <v>5.9999999999999995E-4</v>
      </c>
      <c r="Y19">
        <v>9420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22</v>
      </c>
      <c r="AG19">
        <v>0</v>
      </c>
      <c r="AH19">
        <v>2</v>
      </c>
      <c r="AI19">
        <v>47638624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ROW(Source!A30)</f>
        <v>30</v>
      </c>
      <c r="B20">
        <v>47638606</v>
      </c>
      <c r="C20">
        <v>47638605</v>
      </c>
      <c r="D20">
        <v>37065248</v>
      </c>
      <c r="E20">
        <v>1</v>
      </c>
      <c r="F20">
        <v>1</v>
      </c>
      <c r="G20">
        <v>1</v>
      </c>
      <c r="H20">
        <v>1</v>
      </c>
      <c r="I20" t="s">
        <v>768</v>
      </c>
      <c r="J20" t="s">
        <v>3</v>
      </c>
      <c r="K20" t="s">
        <v>769</v>
      </c>
      <c r="L20">
        <v>1191</v>
      </c>
      <c r="N20">
        <v>1013</v>
      </c>
      <c r="O20" t="s">
        <v>770</v>
      </c>
      <c r="P20" t="s">
        <v>770</v>
      </c>
      <c r="Q20">
        <v>1</v>
      </c>
      <c r="X20">
        <v>50.79</v>
      </c>
      <c r="Y20">
        <v>0</v>
      </c>
      <c r="Z20">
        <v>0</v>
      </c>
      <c r="AA20">
        <v>0</v>
      </c>
      <c r="AB20">
        <v>8.5299999999999994</v>
      </c>
      <c r="AC20">
        <v>0</v>
      </c>
      <c r="AD20">
        <v>1</v>
      </c>
      <c r="AE20">
        <v>1</v>
      </c>
      <c r="AF20" t="s">
        <v>23</v>
      </c>
      <c r="AG20">
        <v>35.552999999999997</v>
      </c>
      <c r="AH20">
        <v>2</v>
      </c>
      <c r="AI20">
        <v>47638606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ROW(Source!A30)</f>
        <v>30</v>
      </c>
      <c r="B21">
        <v>47638607</v>
      </c>
      <c r="C21">
        <v>47638605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771</v>
      </c>
      <c r="J21" t="s">
        <v>3</v>
      </c>
      <c r="K21" t="s">
        <v>772</v>
      </c>
      <c r="L21">
        <v>1191</v>
      </c>
      <c r="N21">
        <v>1013</v>
      </c>
      <c r="O21" t="s">
        <v>770</v>
      </c>
      <c r="P21" t="s">
        <v>770</v>
      </c>
      <c r="Q21">
        <v>1</v>
      </c>
      <c r="X21">
        <v>0.31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23</v>
      </c>
      <c r="AG21">
        <v>0.217</v>
      </c>
      <c r="AH21">
        <v>2</v>
      </c>
      <c r="AI21">
        <v>47638607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47638608</v>
      </c>
      <c r="C22">
        <v>47638605</v>
      </c>
      <c r="D22">
        <v>36882159</v>
      </c>
      <c r="E22">
        <v>1</v>
      </c>
      <c r="F22">
        <v>1</v>
      </c>
      <c r="G22">
        <v>1</v>
      </c>
      <c r="H22">
        <v>2</v>
      </c>
      <c r="I22" t="s">
        <v>773</v>
      </c>
      <c r="J22" t="s">
        <v>774</v>
      </c>
      <c r="K22" t="s">
        <v>775</v>
      </c>
      <c r="L22">
        <v>1368</v>
      </c>
      <c r="N22">
        <v>1011</v>
      </c>
      <c r="O22" t="s">
        <v>776</v>
      </c>
      <c r="P22" t="s">
        <v>776</v>
      </c>
      <c r="Q22">
        <v>1</v>
      </c>
      <c r="X22">
        <v>0.12</v>
      </c>
      <c r="Y22">
        <v>0</v>
      </c>
      <c r="Z22">
        <v>111.99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23</v>
      </c>
      <c r="AG22">
        <v>8.3999999999999991E-2</v>
      </c>
      <c r="AH22">
        <v>2</v>
      </c>
      <c r="AI22">
        <v>47638608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47638609</v>
      </c>
      <c r="C23">
        <v>47638605</v>
      </c>
      <c r="D23">
        <v>36882358</v>
      </c>
      <c r="E23">
        <v>1</v>
      </c>
      <c r="F23">
        <v>1</v>
      </c>
      <c r="G23">
        <v>1</v>
      </c>
      <c r="H23">
        <v>2</v>
      </c>
      <c r="I23" t="s">
        <v>777</v>
      </c>
      <c r="J23" t="s">
        <v>778</v>
      </c>
      <c r="K23" t="s">
        <v>779</v>
      </c>
      <c r="L23">
        <v>1368</v>
      </c>
      <c r="N23">
        <v>1011</v>
      </c>
      <c r="O23" t="s">
        <v>776</v>
      </c>
      <c r="P23" t="s">
        <v>776</v>
      </c>
      <c r="Q23">
        <v>1</v>
      </c>
      <c r="X23">
        <v>10.53</v>
      </c>
      <c r="Y23">
        <v>0</v>
      </c>
      <c r="Z23">
        <v>6.9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23</v>
      </c>
      <c r="AG23">
        <v>7.3709999999999987</v>
      </c>
      <c r="AH23">
        <v>2</v>
      </c>
      <c r="AI23">
        <v>47638609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47638610</v>
      </c>
      <c r="C24">
        <v>47638605</v>
      </c>
      <c r="D24">
        <v>36883554</v>
      </c>
      <c r="E24">
        <v>1</v>
      </c>
      <c r="F24">
        <v>1</v>
      </c>
      <c r="G24">
        <v>1</v>
      </c>
      <c r="H24">
        <v>2</v>
      </c>
      <c r="I24" t="s">
        <v>780</v>
      </c>
      <c r="J24" t="s">
        <v>781</v>
      </c>
      <c r="K24" t="s">
        <v>782</v>
      </c>
      <c r="L24">
        <v>1368</v>
      </c>
      <c r="N24">
        <v>1011</v>
      </c>
      <c r="O24" t="s">
        <v>776</v>
      </c>
      <c r="P24" t="s">
        <v>776</v>
      </c>
      <c r="Q24">
        <v>1</v>
      </c>
      <c r="X24">
        <v>0.19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23</v>
      </c>
      <c r="AG24">
        <v>0.13299999999999998</v>
      </c>
      <c r="AH24">
        <v>2</v>
      </c>
      <c r="AI24">
        <v>47638610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47638611</v>
      </c>
      <c r="C25">
        <v>47638605</v>
      </c>
      <c r="D25">
        <v>36883789</v>
      </c>
      <c r="E25">
        <v>1</v>
      </c>
      <c r="F25">
        <v>1</v>
      </c>
      <c r="G25">
        <v>1</v>
      </c>
      <c r="H25">
        <v>2</v>
      </c>
      <c r="I25" t="s">
        <v>783</v>
      </c>
      <c r="J25" t="s">
        <v>784</v>
      </c>
      <c r="K25" t="s">
        <v>785</v>
      </c>
      <c r="L25">
        <v>1368</v>
      </c>
      <c r="N25">
        <v>1011</v>
      </c>
      <c r="O25" t="s">
        <v>776</v>
      </c>
      <c r="P25" t="s">
        <v>776</v>
      </c>
      <c r="Q25">
        <v>1</v>
      </c>
      <c r="X25">
        <v>1.86</v>
      </c>
      <c r="Y25">
        <v>0</v>
      </c>
      <c r="Z25">
        <v>1.2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23</v>
      </c>
      <c r="AG25">
        <v>1.302</v>
      </c>
      <c r="AH25">
        <v>2</v>
      </c>
      <c r="AI25">
        <v>47638611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47638612</v>
      </c>
      <c r="C26">
        <v>47638605</v>
      </c>
      <c r="D26">
        <v>36883836</v>
      </c>
      <c r="E26">
        <v>1</v>
      </c>
      <c r="F26">
        <v>1</v>
      </c>
      <c r="G26">
        <v>1</v>
      </c>
      <c r="H26">
        <v>2</v>
      </c>
      <c r="I26" t="s">
        <v>786</v>
      </c>
      <c r="J26" t="s">
        <v>787</v>
      </c>
      <c r="K26" t="s">
        <v>788</v>
      </c>
      <c r="L26">
        <v>1368</v>
      </c>
      <c r="N26">
        <v>1011</v>
      </c>
      <c r="O26" t="s">
        <v>776</v>
      </c>
      <c r="P26" t="s">
        <v>776</v>
      </c>
      <c r="Q26">
        <v>1</v>
      </c>
      <c r="X26">
        <v>2.0299999999999998</v>
      </c>
      <c r="Y26">
        <v>0</v>
      </c>
      <c r="Z26">
        <v>12.31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23</v>
      </c>
      <c r="AG26">
        <v>1.4209999999999998</v>
      </c>
      <c r="AH26">
        <v>2</v>
      </c>
      <c r="AI26">
        <v>47638612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47638613</v>
      </c>
      <c r="C27">
        <v>47638605</v>
      </c>
      <c r="D27">
        <v>36800159</v>
      </c>
      <c r="E27">
        <v>1</v>
      </c>
      <c r="F27">
        <v>1</v>
      </c>
      <c r="G27">
        <v>1</v>
      </c>
      <c r="H27">
        <v>3</v>
      </c>
      <c r="I27" t="s">
        <v>789</v>
      </c>
      <c r="J27" t="s">
        <v>790</v>
      </c>
      <c r="K27" t="s">
        <v>791</v>
      </c>
      <c r="L27">
        <v>1339</v>
      </c>
      <c r="N27">
        <v>1007</v>
      </c>
      <c r="O27" t="s">
        <v>50</v>
      </c>
      <c r="P27" t="s">
        <v>50</v>
      </c>
      <c r="Q27">
        <v>1</v>
      </c>
      <c r="X27">
        <v>1.5</v>
      </c>
      <c r="Y27">
        <v>6.22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22</v>
      </c>
      <c r="AG27">
        <v>0</v>
      </c>
      <c r="AH27">
        <v>2</v>
      </c>
      <c r="AI27">
        <v>47638613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47638614</v>
      </c>
      <c r="C28">
        <v>47638605</v>
      </c>
      <c r="D28">
        <v>36800166</v>
      </c>
      <c r="E28">
        <v>1</v>
      </c>
      <c r="F28">
        <v>1</v>
      </c>
      <c r="G28">
        <v>1</v>
      </c>
      <c r="H28">
        <v>3</v>
      </c>
      <c r="I28" t="s">
        <v>792</v>
      </c>
      <c r="J28" t="s">
        <v>793</v>
      </c>
      <c r="K28" t="s">
        <v>794</v>
      </c>
      <c r="L28">
        <v>1346</v>
      </c>
      <c r="N28">
        <v>1009</v>
      </c>
      <c r="O28" t="s">
        <v>585</v>
      </c>
      <c r="P28" t="s">
        <v>585</v>
      </c>
      <c r="Q28">
        <v>1</v>
      </c>
      <c r="X28">
        <v>0.45</v>
      </c>
      <c r="Y28">
        <v>6.09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22</v>
      </c>
      <c r="AG28">
        <v>0</v>
      </c>
      <c r="AH28">
        <v>2</v>
      </c>
      <c r="AI28">
        <v>47638614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47638615</v>
      </c>
      <c r="C29">
        <v>47638605</v>
      </c>
      <c r="D29">
        <v>36803259</v>
      </c>
      <c r="E29">
        <v>1</v>
      </c>
      <c r="F29">
        <v>1</v>
      </c>
      <c r="G29">
        <v>1</v>
      </c>
      <c r="H29">
        <v>3</v>
      </c>
      <c r="I29" t="s">
        <v>795</v>
      </c>
      <c r="J29" t="s">
        <v>796</v>
      </c>
      <c r="K29" t="s">
        <v>797</v>
      </c>
      <c r="L29">
        <v>1348</v>
      </c>
      <c r="N29">
        <v>1009</v>
      </c>
      <c r="O29" t="s">
        <v>19</v>
      </c>
      <c r="P29" t="s">
        <v>19</v>
      </c>
      <c r="Q29">
        <v>1000</v>
      </c>
      <c r="X29">
        <v>1.4E-3</v>
      </c>
      <c r="Y29">
        <v>10749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22</v>
      </c>
      <c r="AG29">
        <v>0</v>
      </c>
      <c r="AH29">
        <v>2</v>
      </c>
      <c r="AI29">
        <v>47638615</v>
      </c>
      <c r="AJ29">
        <v>30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47638616</v>
      </c>
      <c r="C30">
        <v>47638605</v>
      </c>
      <c r="D30">
        <v>36804447</v>
      </c>
      <c r="E30">
        <v>1</v>
      </c>
      <c r="F30">
        <v>1</v>
      </c>
      <c r="G30">
        <v>1</v>
      </c>
      <c r="H30">
        <v>3</v>
      </c>
      <c r="I30" t="s">
        <v>798</v>
      </c>
      <c r="J30" t="s">
        <v>799</v>
      </c>
      <c r="K30" t="s">
        <v>800</v>
      </c>
      <c r="L30">
        <v>1348</v>
      </c>
      <c r="N30">
        <v>1009</v>
      </c>
      <c r="O30" t="s">
        <v>19</v>
      </c>
      <c r="P30" t="s">
        <v>19</v>
      </c>
      <c r="Q30">
        <v>1000</v>
      </c>
      <c r="X30">
        <v>3.3E-3</v>
      </c>
      <c r="Y30">
        <v>9040.01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22</v>
      </c>
      <c r="AG30">
        <v>0</v>
      </c>
      <c r="AH30">
        <v>2</v>
      </c>
      <c r="AI30">
        <v>47638616</v>
      </c>
      <c r="AJ30">
        <v>31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47638617</v>
      </c>
      <c r="C31">
        <v>47638605</v>
      </c>
      <c r="D31">
        <v>36804545</v>
      </c>
      <c r="E31">
        <v>1</v>
      </c>
      <c r="F31">
        <v>1</v>
      </c>
      <c r="G31">
        <v>1</v>
      </c>
      <c r="H31">
        <v>3</v>
      </c>
      <c r="I31" t="s">
        <v>801</v>
      </c>
      <c r="J31" t="s">
        <v>802</v>
      </c>
      <c r="K31" t="s">
        <v>803</v>
      </c>
      <c r="L31">
        <v>1348</v>
      </c>
      <c r="N31">
        <v>1009</v>
      </c>
      <c r="O31" t="s">
        <v>19</v>
      </c>
      <c r="P31" t="s">
        <v>19</v>
      </c>
      <c r="Q31">
        <v>1000</v>
      </c>
      <c r="X31">
        <v>1.0000000000000001E-5</v>
      </c>
      <c r="Y31">
        <v>11978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22</v>
      </c>
      <c r="AG31">
        <v>0</v>
      </c>
      <c r="AH31">
        <v>2</v>
      </c>
      <c r="AI31">
        <v>47638617</v>
      </c>
      <c r="AJ31">
        <v>32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47638618</v>
      </c>
      <c r="C32">
        <v>47638605</v>
      </c>
      <c r="D32">
        <v>36805527</v>
      </c>
      <c r="E32">
        <v>1</v>
      </c>
      <c r="F32">
        <v>1</v>
      </c>
      <c r="G32">
        <v>1</v>
      </c>
      <c r="H32">
        <v>3</v>
      </c>
      <c r="I32" t="s">
        <v>804</v>
      </c>
      <c r="J32" t="s">
        <v>805</v>
      </c>
      <c r="K32" t="s">
        <v>806</v>
      </c>
      <c r="L32">
        <v>1348</v>
      </c>
      <c r="N32">
        <v>1009</v>
      </c>
      <c r="O32" t="s">
        <v>19</v>
      </c>
      <c r="P32" t="s">
        <v>19</v>
      </c>
      <c r="Q32">
        <v>1000</v>
      </c>
      <c r="X32">
        <v>1E-4</v>
      </c>
      <c r="Y32">
        <v>37900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22</v>
      </c>
      <c r="AG32">
        <v>0</v>
      </c>
      <c r="AH32">
        <v>2</v>
      </c>
      <c r="AI32">
        <v>47638618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47638619</v>
      </c>
      <c r="C33">
        <v>47638605</v>
      </c>
      <c r="D33">
        <v>36796419</v>
      </c>
      <c r="E33">
        <v>17</v>
      </c>
      <c r="F33">
        <v>1</v>
      </c>
      <c r="G33">
        <v>1</v>
      </c>
      <c r="H33">
        <v>3</v>
      </c>
      <c r="I33" t="s">
        <v>1110</v>
      </c>
      <c r="J33" t="s">
        <v>3</v>
      </c>
      <c r="K33" t="s">
        <v>1111</v>
      </c>
      <c r="L33">
        <v>1348</v>
      </c>
      <c r="N33">
        <v>1009</v>
      </c>
      <c r="O33" t="s">
        <v>19</v>
      </c>
      <c r="P33" t="s">
        <v>19</v>
      </c>
      <c r="Q33">
        <v>1000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22</v>
      </c>
      <c r="AG33">
        <v>0</v>
      </c>
      <c r="AH33">
        <v>3</v>
      </c>
      <c r="AI33">
        <v>-1</v>
      </c>
      <c r="AJ33" t="s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47638620</v>
      </c>
      <c r="C34">
        <v>47638605</v>
      </c>
      <c r="D34">
        <v>36825287</v>
      </c>
      <c r="E34">
        <v>1</v>
      </c>
      <c r="F34">
        <v>1</v>
      </c>
      <c r="G34">
        <v>1</v>
      </c>
      <c r="H34">
        <v>3</v>
      </c>
      <c r="I34" t="s">
        <v>807</v>
      </c>
      <c r="J34" t="s">
        <v>808</v>
      </c>
      <c r="K34" t="s">
        <v>809</v>
      </c>
      <c r="L34">
        <v>1302</v>
      </c>
      <c r="N34">
        <v>1003</v>
      </c>
      <c r="O34" t="s">
        <v>810</v>
      </c>
      <c r="P34" t="s">
        <v>810</v>
      </c>
      <c r="Q34">
        <v>10</v>
      </c>
      <c r="X34">
        <v>1.8700000000000001E-2</v>
      </c>
      <c r="Y34">
        <v>50.24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22</v>
      </c>
      <c r="AG34">
        <v>0</v>
      </c>
      <c r="AH34">
        <v>2</v>
      </c>
      <c r="AI34">
        <v>47638620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47638621</v>
      </c>
      <c r="C35">
        <v>47638605</v>
      </c>
      <c r="D35">
        <v>36825646</v>
      </c>
      <c r="E35">
        <v>1</v>
      </c>
      <c r="F35">
        <v>1</v>
      </c>
      <c r="G35">
        <v>1</v>
      </c>
      <c r="H35">
        <v>3</v>
      </c>
      <c r="I35" t="s">
        <v>811</v>
      </c>
      <c r="J35" t="s">
        <v>812</v>
      </c>
      <c r="K35" t="s">
        <v>813</v>
      </c>
      <c r="L35">
        <v>1348</v>
      </c>
      <c r="N35">
        <v>1009</v>
      </c>
      <c r="O35" t="s">
        <v>19</v>
      </c>
      <c r="P35" t="s">
        <v>19</v>
      </c>
      <c r="Q35">
        <v>1000</v>
      </c>
      <c r="X35">
        <v>3.0000000000000001E-5</v>
      </c>
      <c r="Y35">
        <v>4455.2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22</v>
      </c>
      <c r="AG35">
        <v>0</v>
      </c>
      <c r="AH35">
        <v>2</v>
      </c>
      <c r="AI35">
        <v>47638621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ROW(Source!A30)</f>
        <v>30</v>
      </c>
      <c r="B36">
        <v>47638622</v>
      </c>
      <c r="C36">
        <v>47638605</v>
      </c>
      <c r="D36">
        <v>36826406</v>
      </c>
      <c r="E36">
        <v>1</v>
      </c>
      <c r="F36">
        <v>1</v>
      </c>
      <c r="G36">
        <v>1</v>
      </c>
      <c r="H36">
        <v>3</v>
      </c>
      <c r="I36" t="s">
        <v>814</v>
      </c>
      <c r="J36" t="s">
        <v>815</v>
      </c>
      <c r="K36" t="s">
        <v>816</v>
      </c>
      <c r="L36">
        <v>1348</v>
      </c>
      <c r="N36">
        <v>1009</v>
      </c>
      <c r="O36" t="s">
        <v>19</v>
      </c>
      <c r="P36" t="s">
        <v>19</v>
      </c>
      <c r="Q36">
        <v>1000</v>
      </c>
      <c r="X36">
        <v>1.9400000000000001E-3</v>
      </c>
      <c r="Y36">
        <v>4920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22</v>
      </c>
      <c r="AG36">
        <v>0</v>
      </c>
      <c r="AH36">
        <v>2</v>
      </c>
      <c r="AI36">
        <v>47638622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ROW(Source!A30)</f>
        <v>30</v>
      </c>
      <c r="B37">
        <v>47638623</v>
      </c>
      <c r="C37">
        <v>47638605</v>
      </c>
      <c r="D37">
        <v>36837948</v>
      </c>
      <c r="E37">
        <v>1</v>
      </c>
      <c r="F37">
        <v>1</v>
      </c>
      <c r="G37">
        <v>1</v>
      </c>
      <c r="H37">
        <v>3</v>
      </c>
      <c r="I37" t="s">
        <v>817</v>
      </c>
      <c r="J37" t="s">
        <v>818</v>
      </c>
      <c r="K37" t="s">
        <v>819</v>
      </c>
      <c r="L37">
        <v>1348</v>
      </c>
      <c r="N37">
        <v>1009</v>
      </c>
      <c r="O37" t="s">
        <v>19</v>
      </c>
      <c r="P37" t="s">
        <v>19</v>
      </c>
      <c r="Q37">
        <v>1000</v>
      </c>
      <c r="X37">
        <v>3.1E-4</v>
      </c>
      <c r="Y37">
        <v>15620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22</v>
      </c>
      <c r="AG37">
        <v>0</v>
      </c>
      <c r="AH37">
        <v>2</v>
      </c>
      <c r="AI37">
        <v>47638623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ROW(Source!A30)</f>
        <v>30</v>
      </c>
      <c r="B38">
        <v>47638624</v>
      </c>
      <c r="C38">
        <v>47638605</v>
      </c>
      <c r="D38">
        <v>36839146</v>
      </c>
      <c r="E38">
        <v>1</v>
      </c>
      <c r="F38">
        <v>1</v>
      </c>
      <c r="G38">
        <v>1</v>
      </c>
      <c r="H38">
        <v>3</v>
      </c>
      <c r="I38" t="s">
        <v>820</v>
      </c>
      <c r="J38" t="s">
        <v>821</v>
      </c>
      <c r="K38" t="s">
        <v>822</v>
      </c>
      <c r="L38">
        <v>1348</v>
      </c>
      <c r="N38">
        <v>1009</v>
      </c>
      <c r="O38" t="s">
        <v>19</v>
      </c>
      <c r="P38" t="s">
        <v>19</v>
      </c>
      <c r="Q38">
        <v>1000</v>
      </c>
      <c r="X38">
        <v>5.9999999999999995E-4</v>
      </c>
      <c r="Y38">
        <v>9420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22</v>
      </c>
      <c r="AG38">
        <v>0</v>
      </c>
      <c r="AH38">
        <v>2</v>
      </c>
      <c r="AI38">
        <v>47638624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ROW(Source!A33)</f>
        <v>33</v>
      </c>
      <c r="B39">
        <v>47638655</v>
      </c>
      <c r="C39">
        <v>47638654</v>
      </c>
      <c r="D39">
        <v>37064928</v>
      </c>
      <c r="E39">
        <v>1</v>
      </c>
      <c r="F39">
        <v>1</v>
      </c>
      <c r="G39">
        <v>1</v>
      </c>
      <c r="H39">
        <v>1</v>
      </c>
      <c r="I39" t="s">
        <v>823</v>
      </c>
      <c r="J39" t="s">
        <v>3</v>
      </c>
      <c r="K39" t="s">
        <v>824</v>
      </c>
      <c r="L39">
        <v>1191</v>
      </c>
      <c r="N39">
        <v>1013</v>
      </c>
      <c r="O39" t="s">
        <v>770</v>
      </c>
      <c r="P39" t="s">
        <v>770</v>
      </c>
      <c r="Q39">
        <v>1</v>
      </c>
      <c r="X39">
        <v>574.77</v>
      </c>
      <c r="Y39">
        <v>0</v>
      </c>
      <c r="Z39">
        <v>0</v>
      </c>
      <c r="AA39">
        <v>0</v>
      </c>
      <c r="AB39">
        <v>9.07</v>
      </c>
      <c r="AC39">
        <v>0</v>
      </c>
      <c r="AD39">
        <v>1</v>
      </c>
      <c r="AE39">
        <v>1</v>
      </c>
      <c r="AF39" t="s">
        <v>42</v>
      </c>
      <c r="AG39">
        <v>459.81600000000003</v>
      </c>
      <c r="AH39">
        <v>2</v>
      </c>
      <c r="AI39">
        <v>47638655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ROW(Source!A33)</f>
        <v>33</v>
      </c>
      <c r="B40">
        <v>47638656</v>
      </c>
      <c r="C40">
        <v>47638654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771</v>
      </c>
      <c r="J40" t="s">
        <v>3</v>
      </c>
      <c r="K40" t="s">
        <v>772</v>
      </c>
      <c r="L40">
        <v>1191</v>
      </c>
      <c r="N40">
        <v>1013</v>
      </c>
      <c r="O40" t="s">
        <v>770</v>
      </c>
      <c r="P40" t="s">
        <v>770</v>
      </c>
      <c r="Q40">
        <v>1</v>
      </c>
      <c r="X40">
        <v>136.96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42</v>
      </c>
      <c r="AG40">
        <v>109.56800000000001</v>
      </c>
      <c r="AH40">
        <v>2</v>
      </c>
      <c r="AI40">
        <v>47638656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ROW(Source!A33)</f>
        <v>33</v>
      </c>
      <c r="B41">
        <v>47638657</v>
      </c>
      <c r="C41">
        <v>47638654</v>
      </c>
      <c r="D41">
        <v>36882057</v>
      </c>
      <c r="E41">
        <v>1</v>
      </c>
      <c r="F41">
        <v>1</v>
      </c>
      <c r="G41">
        <v>1</v>
      </c>
      <c r="H41">
        <v>2</v>
      </c>
      <c r="I41" t="s">
        <v>825</v>
      </c>
      <c r="J41" t="s">
        <v>826</v>
      </c>
      <c r="K41" t="s">
        <v>827</v>
      </c>
      <c r="L41">
        <v>1368</v>
      </c>
      <c r="N41">
        <v>1011</v>
      </c>
      <c r="O41" t="s">
        <v>776</v>
      </c>
      <c r="P41" t="s">
        <v>776</v>
      </c>
      <c r="Q41">
        <v>1</v>
      </c>
      <c r="X41">
        <v>136.79</v>
      </c>
      <c r="Y41">
        <v>0</v>
      </c>
      <c r="Z41">
        <v>86.4</v>
      </c>
      <c r="AA41">
        <v>13.5</v>
      </c>
      <c r="AB41">
        <v>0</v>
      </c>
      <c r="AC41">
        <v>0</v>
      </c>
      <c r="AD41">
        <v>1</v>
      </c>
      <c r="AE41">
        <v>0</v>
      </c>
      <c r="AF41" t="s">
        <v>42</v>
      </c>
      <c r="AG41">
        <v>109.432</v>
      </c>
      <c r="AH41">
        <v>2</v>
      </c>
      <c r="AI41">
        <v>47638657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ROW(Source!A33)</f>
        <v>33</v>
      </c>
      <c r="B42">
        <v>47638658</v>
      </c>
      <c r="C42">
        <v>47638654</v>
      </c>
      <c r="D42">
        <v>36883554</v>
      </c>
      <c r="E42">
        <v>1</v>
      </c>
      <c r="F42">
        <v>1</v>
      </c>
      <c r="G42">
        <v>1</v>
      </c>
      <c r="H42">
        <v>2</v>
      </c>
      <c r="I42" t="s">
        <v>780</v>
      </c>
      <c r="J42" t="s">
        <v>781</v>
      </c>
      <c r="K42" t="s">
        <v>782</v>
      </c>
      <c r="L42">
        <v>1368</v>
      </c>
      <c r="N42">
        <v>1011</v>
      </c>
      <c r="O42" t="s">
        <v>776</v>
      </c>
      <c r="P42" t="s">
        <v>776</v>
      </c>
      <c r="Q42">
        <v>1</v>
      </c>
      <c r="X42">
        <v>0.17</v>
      </c>
      <c r="Y42">
        <v>0</v>
      </c>
      <c r="Z42">
        <v>65.709999999999994</v>
      </c>
      <c r="AA42">
        <v>11.6</v>
      </c>
      <c r="AB42">
        <v>0</v>
      </c>
      <c r="AC42">
        <v>0</v>
      </c>
      <c r="AD42">
        <v>1</v>
      </c>
      <c r="AE42">
        <v>0</v>
      </c>
      <c r="AF42" t="s">
        <v>42</v>
      </c>
      <c r="AG42">
        <v>0.13600000000000001</v>
      </c>
      <c r="AH42">
        <v>2</v>
      </c>
      <c r="AI42">
        <v>47638658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ROW(Source!A33)</f>
        <v>33</v>
      </c>
      <c r="B43">
        <v>47638659</v>
      </c>
      <c r="C43">
        <v>47638654</v>
      </c>
      <c r="D43">
        <v>36883858</v>
      </c>
      <c r="E43">
        <v>1</v>
      </c>
      <c r="F43">
        <v>1</v>
      </c>
      <c r="G43">
        <v>1</v>
      </c>
      <c r="H43">
        <v>2</v>
      </c>
      <c r="I43" t="s">
        <v>828</v>
      </c>
      <c r="J43" t="s">
        <v>829</v>
      </c>
      <c r="K43" t="s">
        <v>830</v>
      </c>
      <c r="L43">
        <v>1368</v>
      </c>
      <c r="N43">
        <v>1011</v>
      </c>
      <c r="O43" t="s">
        <v>776</v>
      </c>
      <c r="P43" t="s">
        <v>776</v>
      </c>
      <c r="Q43">
        <v>1</v>
      </c>
      <c r="X43">
        <v>23.8</v>
      </c>
      <c r="Y43">
        <v>0</v>
      </c>
      <c r="Z43">
        <v>8.1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42</v>
      </c>
      <c r="AG43">
        <v>19.040000000000003</v>
      </c>
      <c r="AH43">
        <v>2</v>
      </c>
      <c r="AI43">
        <v>47638659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ROW(Source!A33)</f>
        <v>33</v>
      </c>
      <c r="B44">
        <v>47638660</v>
      </c>
      <c r="C44">
        <v>47638654</v>
      </c>
      <c r="D44">
        <v>36803278</v>
      </c>
      <c r="E44">
        <v>1</v>
      </c>
      <c r="F44">
        <v>1</v>
      </c>
      <c r="G44">
        <v>1</v>
      </c>
      <c r="H44">
        <v>3</v>
      </c>
      <c r="I44" t="s">
        <v>831</v>
      </c>
      <c r="J44" t="s">
        <v>832</v>
      </c>
      <c r="K44" t="s">
        <v>833</v>
      </c>
      <c r="L44">
        <v>1348</v>
      </c>
      <c r="N44">
        <v>1009</v>
      </c>
      <c r="O44" t="s">
        <v>19</v>
      </c>
      <c r="P44" t="s">
        <v>19</v>
      </c>
      <c r="Q44">
        <v>1000</v>
      </c>
      <c r="X44">
        <v>0.02</v>
      </c>
      <c r="Y44">
        <v>9424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22</v>
      </c>
      <c r="AG44">
        <v>0</v>
      </c>
      <c r="AH44">
        <v>2</v>
      </c>
      <c r="AI44">
        <v>47638660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ROW(Source!A33)</f>
        <v>33</v>
      </c>
      <c r="B45">
        <v>47638661</v>
      </c>
      <c r="C45">
        <v>47638654</v>
      </c>
      <c r="D45">
        <v>36807342</v>
      </c>
      <c r="E45">
        <v>1</v>
      </c>
      <c r="F45">
        <v>1</v>
      </c>
      <c r="G45">
        <v>1</v>
      </c>
      <c r="H45">
        <v>3</v>
      </c>
      <c r="I45" t="s">
        <v>834</v>
      </c>
      <c r="J45" t="s">
        <v>835</v>
      </c>
      <c r="K45" t="s">
        <v>836</v>
      </c>
      <c r="L45">
        <v>1339</v>
      </c>
      <c r="N45">
        <v>1007</v>
      </c>
      <c r="O45" t="s">
        <v>50</v>
      </c>
      <c r="P45" t="s">
        <v>50</v>
      </c>
      <c r="Q45">
        <v>1</v>
      </c>
      <c r="X45">
        <v>2.2000000000000002</v>
      </c>
      <c r="Y45">
        <v>519.79999999999995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22</v>
      </c>
      <c r="AG45">
        <v>0</v>
      </c>
      <c r="AH45">
        <v>2</v>
      </c>
      <c r="AI45">
        <v>47638661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47638662</v>
      </c>
      <c r="C46">
        <v>47638654</v>
      </c>
      <c r="D46">
        <v>36796591</v>
      </c>
      <c r="E46">
        <v>17</v>
      </c>
      <c r="F46">
        <v>1</v>
      </c>
      <c r="G46">
        <v>1</v>
      </c>
      <c r="H46">
        <v>3</v>
      </c>
      <c r="I46" t="s">
        <v>1112</v>
      </c>
      <c r="J46" t="s">
        <v>3</v>
      </c>
      <c r="K46" t="s">
        <v>1113</v>
      </c>
      <c r="L46">
        <v>1354</v>
      </c>
      <c r="N46">
        <v>1010</v>
      </c>
      <c r="O46" t="s">
        <v>337</v>
      </c>
      <c r="P46" t="s">
        <v>337</v>
      </c>
      <c r="Q46">
        <v>1</v>
      </c>
      <c r="X46">
        <v>100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22</v>
      </c>
      <c r="AG46">
        <v>0</v>
      </c>
      <c r="AH46">
        <v>3</v>
      </c>
      <c r="AI46">
        <v>-1</v>
      </c>
      <c r="AJ46" t="s">
        <v>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47638655</v>
      </c>
      <c r="C47">
        <v>47638654</v>
      </c>
      <c r="D47">
        <v>37064928</v>
      </c>
      <c r="E47">
        <v>1</v>
      </c>
      <c r="F47">
        <v>1</v>
      </c>
      <c r="G47">
        <v>1</v>
      </c>
      <c r="H47">
        <v>1</v>
      </c>
      <c r="I47" t="s">
        <v>823</v>
      </c>
      <c r="J47" t="s">
        <v>3</v>
      </c>
      <c r="K47" t="s">
        <v>824</v>
      </c>
      <c r="L47">
        <v>1191</v>
      </c>
      <c r="N47">
        <v>1013</v>
      </c>
      <c r="O47" t="s">
        <v>770</v>
      </c>
      <c r="P47" t="s">
        <v>770</v>
      </c>
      <c r="Q47">
        <v>1</v>
      </c>
      <c r="X47">
        <v>574.77</v>
      </c>
      <c r="Y47">
        <v>0</v>
      </c>
      <c r="Z47">
        <v>0</v>
      </c>
      <c r="AA47">
        <v>0</v>
      </c>
      <c r="AB47">
        <v>9.07</v>
      </c>
      <c r="AC47">
        <v>0</v>
      </c>
      <c r="AD47">
        <v>1</v>
      </c>
      <c r="AE47">
        <v>1</v>
      </c>
      <c r="AF47" t="s">
        <v>42</v>
      </c>
      <c r="AG47">
        <v>459.81600000000003</v>
      </c>
      <c r="AH47">
        <v>2</v>
      </c>
      <c r="AI47">
        <v>47638655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47638656</v>
      </c>
      <c r="C48">
        <v>47638654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771</v>
      </c>
      <c r="J48" t="s">
        <v>3</v>
      </c>
      <c r="K48" t="s">
        <v>772</v>
      </c>
      <c r="L48">
        <v>1191</v>
      </c>
      <c r="N48">
        <v>1013</v>
      </c>
      <c r="O48" t="s">
        <v>770</v>
      </c>
      <c r="P48" t="s">
        <v>770</v>
      </c>
      <c r="Q48">
        <v>1</v>
      </c>
      <c r="X48">
        <v>136.96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42</v>
      </c>
      <c r="AG48">
        <v>109.56800000000001</v>
      </c>
      <c r="AH48">
        <v>2</v>
      </c>
      <c r="AI48">
        <v>47638656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47638657</v>
      </c>
      <c r="C49">
        <v>47638654</v>
      </c>
      <c r="D49">
        <v>36882057</v>
      </c>
      <c r="E49">
        <v>1</v>
      </c>
      <c r="F49">
        <v>1</v>
      </c>
      <c r="G49">
        <v>1</v>
      </c>
      <c r="H49">
        <v>2</v>
      </c>
      <c r="I49" t="s">
        <v>825</v>
      </c>
      <c r="J49" t="s">
        <v>826</v>
      </c>
      <c r="K49" t="s">
        <v>827</v>
      </c>
      <c r="L49">
        <v>1368</v>
      </c>
      <c r="N49">
        <v>1011</v>
      </c>
      <c r="O49" t="s">
        <v>776</v>
      </c>
      <c r="P49" t="s">
        <v>776</v>
      </c>
      <c r="Q49">
        <v>1</v>
      </c>
      <c r="X49">
        <v>136.79</v>
      </c>
      <c r="Y49">
        <v>0</v>
      </c>
      <c r="Z49">
        <v>86.4</v>
      </c>
      <c r="AA49">
        <v>13.5</v>
      </c>
      <c r="AB49">
        <v>0</v>
      </c>
      <c r="AC49">
        <v>0</v>
      </c>
      <c r="AD49">
        <v>1</v>
      </c>
      <c r="AE49">
        <v>0</v>
      </c>
      <c r="AF49" t="s">
        <v>42</v>
      </c>
      <c r="AG49">
        <v>109.432</v>
      </c>
      <c r="AH49">
        <v>2</v>
      </c>
      <c r="AI49">
        <v>47638657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47638658</v>
      </c>
      <c r="C50">
        <v>47638654</v>
      </c>
      <c r="D50">
        <v>36883554</v>
      </c>
      <c r="E50">
        <v>1</v>
      </c>
      <c r="F50">
        <v>1</v>
      </c>
      <c r="G50">
        <v>1</v>
      </c>
      <c r="H50">
        <v>2</v>
      </c>
      <c r="I50" t="s">
        <v>780</v>
      </c>
      <c r="J50" t="s">
        <v>781</v>
      </c>
      <c r="K50" t="s">
        <v>782</v>
      </c>
      <c r="L50">
        <v>1368</v>
      </c>
      <c r="N50">
        <v>1011</v>
      </c>
      <c r="O50" t="s">
        <v>776</v>
      </c>
      <c r="P50" t="s">
        <v>776</v>
      </c>
      <c r="Q50">
        <v>1</v>
      </c>
      <c r="X50">
        <v>0.17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42</v>
      </c>
      <c r="AG50">
        <v>0.13600000000000001</v>
      </c>
      <c r="AH50">
        <v>2</v>
      </c>
      <c r="AI50">
        <v>47638658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ROW(Source!A34)</f>
        <v>34</v>
      </c>
      <c r="B51">
        <v>47638659</v>
      </c>
      <c r="C51">
        <v>47638654</v>
      </c>
      <c r="D51">
        <v>36883858</v>
      </c>
      <c r="E51">
        <v>1</v>
      </c>
      <c r="F51">
        <v>1</v>
      </c>
      <c r="G51">
        <v>1</v>
      </c>
      <c r="H51">
        <v>2</v>
      </c>
      <c r="I51" t="s">
        <v>828</v>
      </c>
      <c r="J51" t="s">
        <v>829</v>
      </c>
      <c r="K51" t="s">
        <v>830</v>
      </c>
      <c r="L51">
        <v>1368</v>
      </c>
      <c r="N51">
        <v>1011</v>
      </c>
      <c r="O51" t="s">
        <v>776</v>
      </c>
      <c r="P51" t="s">
        <v>776</v>
      </c>
      <c r="Q51">
        <v>1</v>
      </c>
      <c r="X51">
        <v>23.8</v>
      </c>
      <c r="Y51">
        <v>0</v>
      </c>
      <c r="Z51">
        <v>8.1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42</v>
      </c>
      <c r="AG51">
        <v>19.040000000000003</v>
      </c>
      <c r="AH51">
        <v>2</v>
      </c>
      <c r="AI51">
        <v>47638659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ROW(Source!A34)</f>
        <v>34</v>
      </c>
      <c r="B52">
        <v>47638660</v>
      </c>
      <c r="C52">
        <v>47638654</v>
      </c>
      <c r="D52">
        <v>36803278</v>
      </c>
      <c r="E52">
        <v>1</v>
      </c>
      <c r="F52">
        <v>1</v>
      </c>
      <c r="G52">
        <v>1</v>
      </c>
      <c r="H52">
        <v>3</v>
      </c>
      <c r="I52" t="s">
        <v>831</v>
      </c>
      <c r="J52" t="s">
        <v>832</v>
      </c>
      <c r="K52" t="s">
        <v>833</v>
      </c>
      <c r="L52">
        <v>1348</v>
      </c>
      <c r="N52">
        <v>1009</v>
      </c>
      <c r="O52" t="s">
        <v>19</v>
      </c>
      <c r="P52" t="s">
        <v>19</v>
      </c>
      <c r="Q52">
        <v>1000</v>
      </c>
      <c r="X52">
        <v>0.02</v>
      </c>
      <c r="Y52">
        <v>9424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22</v>
      </c>
      <c r="AG52">
        <v>0</v>
      </c>
      <c r="AH52">
        <v>2</v>
      </c>
      <c r="AI52">
        <v>47638660</v>
      </c>
      <c r="AJ52">
        <v>53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ROW(Source!A34)</f>
        <v>34</v>
      </c>
      <c r="B53">
        <v>47638661</v>
      </c>
      <c r="C53">
        <v>47638654</v>
      </c>
      <c r="D53">
        <v>36807342</v>
      </c>
      <c r="E53">
        <v>1</v>
      </c>
      <c r="F53">
        <v>1</v>
      </c>
      <c r="G53">
        <v>1</v>
      </c>
      <c r="H53">
        <v>3</v>
      </c>
      <c r="I53" t="s">
        <v>834</v>
      </c>
      <c r="J53" t="s">
        <v>835</v>
      </c>
      <c r="K53" t="s">
        <v>836</v>
      </c>
      <c r="L53">
        <v>1339</v>
      </c>
      <c r="N53">
        <v>1007</v>
      </c>
      <c r="O53" t="s">
        <v>50</v>
      </c>
      <c r="P53" t="s">
        <v>50</v>
      </c>
      <c r="Q53">
        <v>1</v>
      </c>
      <c r="X53">
        <v>2.2000000000000002</v>
      </c>
      <c r="Y53">
        <v>519.79999999999995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22</v>
      </c>
      <c r="AG53">
        <v>0</v>
      </c>
      <c r="AH53">
        <v>2</v>
      </c>
      <c r="AI53">
        <v>47638661</v>
      </c>
      <c r="AJ53">
        <v>54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ROW(Source!A34)</f>
        <v>34</v>
      </c>
      <c r="B54">
        <v>47638662</v>
      </c>
      <c r="C54">
        <v>47638654</v>
      </c>
      <c r="D54">
        <v>36796591</v>
      </c>
      <c r="E54">
        <v>17</v>
      </c>
      <c r="F54">
        <v>1</v>
      </c>
      <c r="G54">
        <v>1</v>
      </c>
      <c r="H54">
        <v>3</v>
      </c>
      <c r="I54" t="s">
        <v>1112</v>
      </c>
      <c r="J54" t="s">
        <v>3</v>
      </c>
      <c r="K54" t="s">
        <v>1113</v>
      </c>
      <c r="L54">
        <v>1354</v>
      </c>
      <c r="N54">
        <v>1010</v>
      </c>
      <c r="O54" t="s">
        <v>337</v>
      </c>
      <c r="P54" t="s">
        <v>337</v>
      </c>
      <c r="Q54">
        <v>1</v>
      </c>
      <c r="X54">
        <v>100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22</v>
      </c>
      <c r="AG54">
        <v>0</v>
      </c>
      <c r="AH54">
        <v>3</v>
      </c>
      <c r="AI54">
        <v>-1</v>
      </c>
      <c r="AJ54" t="s">
        <v>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47638668</v>
      </c>
      <c r="C55">
        <v>47638667</v>
      </c>
      <c r="D55">
        <v>37065248</v>
      </c>
      <c r="E55">
        <v>1</v>
      </c>
      <c r="F55">
        <v>1</v>
      </c>
      <c r="G55">
        <v>1</v>
      </c>
      <c r="H55">
        <v>1</v>
      </c>
      <c r="I55" t="s">
        <v>768</v>
      </c>
      <c r="J55" t="s">
        <v>3</v>
      </c>
      <c r="K55" t="s">
        <v>769</v>
      </c>
      <c r="L55">
        <v>1191</v>
      </c>
      <c r="N55">
        <v>1013</v>
      </c>
      <c r="O55" t="s">
        <v>770</v>
      </c>
      <c r="P55" t="s">
        <v>770</v>
      </c>
      <c r="Q55">
        <v>1</v>
      </c>
      <c r="X55">
        <v>52.13</v>
      </c>
      <c r="Y55">
        <v>0</v>
      </c>
      <c r="Z55">
        <v>0</v>
      </c>
      <c r="AA55">
        <v>0</v>
      </c>
      <c r="AB55">
        <v>8.5299999999999994</v>
      </c>
      <c r="AC55">
        <v>0</v>
      </c>
      <c r="AD55">
        <v>1</v>
      </c>
      <c r="AE55">
        <v>1</v>
      </c>
      <c r="AF55" t="s">
        <v>52</v>
      </c>
      <c r="AG55">
        <v>59.9495</v>
      </c>
      <c r="AH55">
        <v>2</v>
      </c>
      <c r="AI55">
        <v>47638668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47638669</v>
      </c>
      <c r="C56">
        <v>47638667</v>
      </c>
      <c r="D56">
        <v>36883789</v>
      </c>
      <c r="E56">
        <v>1</v>
      </c>
      <c r="F56">
        <v>1</v>
      </c>
      <c r="G56">
        <v>1</v>
      </c>
      <c r="H56">
        <v>2</v>
      </c>
      <c r="I56" t="s">
        <v>783</v>
      </c>
      <c r="J56" t="s">
        <v>784</v>
      </c>
      <c r="K56" t="s">
        <v>785</v>
      </c>
      <c r="L56">
        <v>1368</v>
      </c>
      <c r="N56">
        <v>1011</v>
      </c>
      <c r="O56" t="s">
        <v>776</v>
      </c>
      <c r="P56" t="s">
        <v>776</v>
      </c>
      <c r="Q56">
        <v>1</v>
      </c>
      <c r="X56">
        <v>2.36</v>
      </c>
      <c r="Y56">
        <v>0</v>
      </c>
      <c r="Z56">
        <v>1.2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52</v>
      </c>
      <c r="AG56">
        <v>2.7139999999999995</v>
      </c>
      <c r="AH56">
        <v>2</v>
      </c>
      <c r="AI56">
        <v>47638669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47638670</v>
      </c>
      <c r="C57">
        <v>47638667</v>
      </c>
      <c r="D57">
        <v>36883883</v>
      </c>
      <c r="E57">
        <v>1</v>
      </c>
      <c r="F57">
        <v>1</v>
      </c>
      <c r="G57">
        <v>1</v>
      </c>
      <c r="H57">
        <v>2</v>
      </c>
      <c r="I57" t="s">
        <v>837</v>
      </c>
      <c r="J57" t="s">
        <v>838</v>
      </c>
      <c r="K57" t="s">
        <v>839</v>
      </c>
      <c r="L57">
        <v>1368</v>
      </c>
      <c r="N57">
        <v>1011</v>
      </c>
      <c r="O57" t="s">
        <v>776</v>
      </c>
      <c r="P57" t="s">
        <v>776</v>
      </c>
      <c r="Q57">
        <v>1</v>
      </c>
      <c r="X57">
        <v>23.76</v>
      </c>
      <c r="Y57">
        <v>0</v>
      </c>
      <c r="Z57">
        <v>32.5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52</v>
      </c>
      <c r="AG57">
        <v>27.323999999999998</v>
      </c>
      <c r="AH57">
        <v>2</v>
      </c>
      <c r="AI57">
        <v>47638670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47638671</v>
      </c>
      <c r="C58">
        <v>47638667</v>
      </c>
      <c r="D58">
        <v>36884481</v>
      </c>
      <c r="E58">
        <v>1</v>
      </c>
      <c r="F58">
        <v>1</v>
      </c>
      <c r="G58">
        <v>1</v>
      </c>
      <c r="H58">
        <v>2</v>
      </c>
      <c r="I58" t="s">
        <v>840</v>
      </c>
      <c r="J58" t="s">
        <v>841</v>
      </c>
      <c r="K58" t="s">
        <v>842</v>
      </c>
      <c r="L58">
        <v>1368</v>
      </c>
      <c r="N58">
        <v>1011</v>
      </c>
      <c r="O58" t="s">
        <v>776</v>
      </c>
      <c r="P58" t="s">
        <v>776</v>
      </c>
      <c r="Q58">
        <v>1</v>
      </c>
      <c r="X58">
        <v>47.52</v>
      </c>
      <c r="Y58">
        <v>0</v>
      </c>
      <c r="Z58">
        <v>1.53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52</v>
      </c>
      <c r="AG58">
        <v>54.647999999999996</v>
      </c>
      <c r="AH58">
        <v>2</v>
      </c>
      <c r="AI58">
        <v>47638671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ROW(Source!A37)</f>
        <v>37</v>
      </c>
      <c r="B59">
        <v>47638672</v>
      </c>
      <c r="C59">
        <v>47638667</v>
      </c>
      <c r="D59">
        <v>36800140</v>
      </c>
      <c r="E59">
        <v>1</v>
      </c>
      <c r="F59">
        <v>1</v>
      </c>
      <c r="G59">
        <v>1</v>
      </c>
      <c r="H59">
        <v>3</v>
      </c>
      <c r="I59" t="s">
        <v>843</v>
      </c>
      <c r="J59" t="s">
        <v>844</v>
      </c>
      <c r="K59" t="s">
        <v>845</v>
      </c>
      <c r="L59">
        <v>1339</v>
      </c>
      <c r="N59">
        <v>1007</v>
      </c>
      <c r="O59" t="s">
        <v>50</v>
      </c>
      <c r="P59" t="s">
        <v>50</v>
      </c>
      <c r="Q59">
        <v>1</v>
      </c>
      <c r="X59">
        <v>0.26</v>
      </c>
      <c r="Y59">
        <v>38.51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0.26</v>
      </c>
      <c r="AH59">
        <v>2</v>
      </c>
      <c r="AI59">
        <v>47638672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ROW(Source!A37)</f>
        <v>37</v>
      </c>
      <c r="B60">
        <v>47638673</v>
      </c>
      <c r="C60">
        <v>47638667</v>
      </c>
      <c r="D60">
        <v>36800159</v>
      </c>
      <c r="E60">
        <v>1</v>
      </c>
      <c r="F60">
        <v>1</v>
      </c>
      <c r="G60">
        <v>1</v>
      </c>
      <c r="H60">
        <v>3</v>
      </c>
      <c r="I60" t="s">
        <v>789</v>
      </c>
      <c r="J60" t="s">
        <v>790</v>
      </c>
      <c r="K60" t="s">
        <v>791</v>
      </c>
      <c r="L60">
        <v>1339</v>
      </c>
      <c r="N60">
        <v>1007</v>
      </c>
      <c r="O60" t="s">
        <v>50</v>
      </c>
      <c r="P60" t="s">
        <v>50</v>
      </c>
      <c r="Q60">
        <v>1</v>
      </c>
      <c r="X60">
        <v>2</v>
      </c>
      <c r="Y60">
        <v>6.22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2</v>
      </c>
      <c r="AH60">
        <v>2</v>
      </c>
      <c r="AI60">
        <v>47638673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ROW(Source!A38)</f>
        <v>38</v>
      </c>
      <c r="B61">
        <v>47638668</v>
      </c>
      <c r="C61">
        <v>47638667</v>
      </c>
      <c r="D61">
        <v>37065248</v>
      </c>
      <c r="E61">
        <v>1</v>
      </c>
      <c r="F61">
        <v>1</v>
      </c>
      <c r="G61">
        <v>1</v>
      </c>
      <c r="H61">
        <v>1</v>
      </c>
      <c r="I61" t="s">
        <v>768</v>
      </c>
      <c r="J61" t="s">
        <v>3</v>
      </c>
      <c r="K61" t="s">
        <v>769</v>
      </c>
      <c r="L61">
        <v>1191</v>
      </c>
      <c r="N61">
        <v>1013</v>
      </c>
      <c r="O61" t="s">
        <v>770</v>
      </c>
      <c r="P61" t="s">
        <v>770</v>
      </c>
      <c r="Q61">
        <v>1</v>
      </c>
      <c r="X61">
        <v>52.13</v>
      </c>
      <c r="Y61">
        <v>0</v>
      </c>
      <c r="Z61">
        <v>0</v>
      </c>
      <c r="AA61">
        <v>0</v>
      </c>
      <c r="AB61">
        <v>8.5299999999999994</v>
      </c>
      <c r="AC61">
        <v>0</v>
      </c>
      <c r="AD61">
        <v>1</v>
      </c>
      <c r="AE61">
        <v>1</v>
      </c>
      <c r="AF61" t="s">
        <v>52</v>
      </c>
      <c r="AG61">
        <v>59.9495</v>
      </c>
      <c r="AH61">
        <v>2</v>
      </c>
      <c r="AI61">
        <v>47638668</v>
      </c>
      <c r="AJ61">
        <v>62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ROW(Source!A38)</f>
        <v>38</v>
      </c>
      <c r="B62">
        <v>47638669</v>
      </c>
      <c r="C62">
        <v>47638667</v>
      </c>
      <c r="D62">
        <v>36883789</v>
      </c>
      <c r="E62">
        <v>1</v>
      </c>
      <c r="F62">
        <v>1</v>
      </c>
      <c r="G62">
        <v>1</v>
      </c>
      <c r="H62">
        <v>2</v>
      </c>
      <c r="I62" t="s">
        <v>783</v>
      </c>
      <c r="J62" t="s">
        <v>784</v>
      </c>
      <c r="K62" t="s">
        <v>785</v>
      </c>
      <c r="L62">
        <v>1368</v>
      </c>
      <c r="N62">
        <v>1011</v>
      </c>
      <c r="O62" t="s">
        <v>776</v>
      </c>
      <c r="P62" t="s">
        <v>776</v>
      </c>
      <c r="Q62">
        <v>1</v>
      </c>
      <c r="X62">
        <v>2.36</v>
      </c>
      <c r="Y62">
        <v>0</v>
      </c>
      <c r="Z62">
        <v>1.2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52</v>
      </c>
      <c r="AG62">
        <v>2.7139999999999995</v>
      </c>
      <c r="AH62">
        <v>2</v>
      </c>
      <c r="AI62">
        <v>47638669</v>
      </c>
      <c r="AJ62">
        <v>63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ROW(Source!A38)</f>
        <v>38</v>
      </c>
      <c r="B63">
        <v>47638670</v>
      </c>
      <c r="C63">
        <v>47638667</v>
      </c>
      <c r="D63">
        <v>36883883</v>
      </c>
      <c r="E63">
        <v>1</v>
      </c>
      <c r="F63">
        <v>1</v>
      </c>
      <c r="G63">
        <v>1</v>
      </c>
      <c r="H63">
        <v>2</v>
      </c>
      <c r="I63" t="s">
        <v>837</v>
      </c>
      <c r="J63" t="s">
        <v>838</v>
      </c>
      <c r="K63" t="s">
        <v>839</v>
      </c>
      <c r="L63">
        <v>1368</v>
      </c>
      <c r="N63">
        <v>1011</v>
      </c>
      <c r="O63" t="s">
        <v>776</v>
      </c>
      <c r="P63" t="s">
        <v>776</v>
      </c>
      <c r="Q63">
        <v>1</v>
      </c>
      <c r="X63">
        <v>23.76</v>
      </c>
      <c r="Y63">
        <v>0</v>
      </c>
      <c r="Z63">
        <v>32.5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52</v>
      </c>
      <c r="AG63">
        <v>27.323999999999998</v>
      </c>
      <c r="AH63">
        <v>2</v>
      </c>
      <c r="AI63">
        <v>47638670</v>
      </c>
      <c r="AJ63">
        <v>64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ROW(Source!A38)</f>
        <v>38</v>
      </c>
      <c r="B64">
        <v>47638671</v>
      </c>
      <c r="C64">
        <v>47638667</v>
      </c>
      <c r="D64">
        <v>36884481</v>
      </c>
      <c r="E64">
        <v>1</v>
      </c>
      <c r="F64">
        <v>1</v>
      </c>
      <c r="G64">
        <v>1</v>
      </c>
      <c r="H64">
        <v>2</v>
      </c>
      <c r="I64" t="s">
        <v>840</v>
      </c>
      <c r="J64" t="s">
        <v>841</v>
      </c>
      <c r="K64" t="s">
        <v>842</v>
      </c>
      <c r="L64">
        <v>1368</v>
      </c>
      <c r="N64">
        <v>1011</v>
      </c>
      <c r="O64" t="s">
        <v>776</v>
      </c>
      <c r="P64" t="s">
        <v>776</v>
      </c>
      <c r="Q64">
        <v>1</v>
      </c>
      <c r="X64">
        <v>47.52</v>
      </c>
      <c r="Y64">
        <v>0</v>
      </c>
      <c r="Z64">
        <v>1.53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52</v>
      </c>
      <c r="AG64">
        <v>54.647999999999996</v>
      </c>
      <c r="AH64">
        <v>2</v>
      </c>
      <c r="AI64">
        <v>47638671</v>
      </c>
      <c r="AJ64">
        <v>65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ROW(Source!A38)</f>
        <v>38</v>
      </c>
      <c r="B65">
        <v>47638672</v>
      </c>
      <c r="C65">
        <v>47638667</v>
      </c>
      <c r="D65">
        <v>36800140</v>
      </c>
      <c r="E65">
        <v>1</v>
      </c>
      <c r="F65">
        <v>1</v>
      </c>
      <c r="G65">
        <v>1</v>
      </c>
      <c r="H65">
        <v>3</v>
      </c>
      <c r="I65" t="s">
        <v>843</v>
      </c>
      <c r="J65" t="s">
        <v>844</v>
      </c>
      <c r="K65" t="s">
        <v>845</v>
      </c>
      <c r="L65">
        <v>1339</v>
      </c>
      <c r="N65">
        <v>1007</v>
      </c>
      <c r="O65" t="s">
        <v>50</v>
      </c>
      <c r="P65" t="s">
        <v>50</v>
      </c>
      <c r="Q65">
        <v>1</v>
      </c>
      <c r="X65">
        <v>0.26</v>
      </c>
      <c r="Y65">
        <v>38.51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0.26</v>
      </c>
      <c r="AH65">
        <v>2</v>
      </c>
      <c r="AI65">
        <v>47638672</v>
      </c>
      <c r="AJ65">
        <v>66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ROW(Source!A38)</f>
        <v>38</v>
      </c>
      <c r="B66">
        <v>47638673</v>
      </c>
      <c r="C66">
        <v>47638667</v>
      </c>
      <c r="D66">
        <v>36800159</v>
      </c>
      <c r="E66">
        <v>1</v>
      </c>
      <c r="F66">
        <v>1</v>
      </c>
      <c r="G66">
        <v>1</v>
      </c>
      <c r="H66">
        <v>3</v>
      </c>
      <c r="I66" t="s">
        <v>789</v>
      </c>
      <c r="J66" t="s">
        <v>790</v>
      </c>
      <c r="K66" t="s">
        <v>791</v>
      </c>
      <c r="L66">
        <v>1339</v>
      </c>
      <c r="N66">
        <v>1007</v>
      </c>
      <c r="O66" t="s">
        <v>50</v>
      </c>
      <c r="P66" t="s">
        <v>50</v>
      </c>
      <c r="Q66">
        <v>1</v>
      </c>
      <c r="X66">
        <v>2</v>
      </c>
      <c r="Y66">
        <v>6.22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2</v>
      </c>
      <c r="AH66">
        <v>2</v>
      </c>
      <c r="AI66">
        <v>47638673</v>
      </c>
      <c r="AJ66">
        <v>67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ROW(Source!A41)</f>
        <v>41</v>
      </c>
      <c r="B67">
        <v>47638675</v>
      </c>
      <c r="C67">
        <v>47638674</v>
      </c>
      <c r="D67">
        <v>37065248</v>
      </c>
      <c r="E67">
        <v>1</v>
      </c>
      <c r="F67">
        <v>1</v>
      </c>
      <c r="G67">
        <v>1</v>
      </c>
      <c r="H67">
        <v>1</v>
      </c>
      <c r="I67" t="s">
        <v>768</v>
      </c>
      <c r="J67" t="s">
        <v>3</v>
      </c>
      <c r="K67" t="s">
        <v>769</v>
      </c>
      <c r="L67">
        <v>1191</v>
      </c>
      <c r="N67">
        <v>1013</v>
      </c>
      <c r="O67" t="s">
        <v>770</v>
      </c>
      <c r="P67" t="s">
        <v>770</v>
      </c>
      <c r="Q67">
        <v>1</v>
      </c>
      <c r="X67">
        <v>45.28</v>
      </c>
      <c r="Y67">
        <v>0</v>
      </c>
      <c r="Z67">
        <v>0</v>
      </c>
      <c r="AA67">
        <v>0</v>
      </c>
      <c r="AB67">
        <v>8.5299999999999994</v>
      </c>
      <c r="AC67">
        <v>0</v>
      </c>
      <c r="AD67">
        <v>1</v>
      </c>
      <c r="AE67">
        <v>1</v>
      </c>
      <c r="AF67" t="s">
        <v>52</v>
      </c>
      <c r="AG67">
        <v>52.071999999999996</v>
      </c>
      <c r="AH67">
        <v>2</v>
      </c>
      <c r="AI67">
        <v>47638675</v>
      </c>
      <c r="AJ67">
        <v>69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47638676</v>
      </c>
      <c r="C68">
        <v>47638674</v>
      </c>
      <c r="D68">
        <v>36883789</v>
      </c>
      <c r="E68">
        <v>1</v>
      </c>
      <c r="F68">
        <v>1</v>
      </c>
      <c r="G68">
        <v>1</v>
      </c>
      <c r="H68">
        <v>2</v>
      </c>
      <c r="I68" t="s">
        <v>783</v>
      </c>
      <c r="J68" t="s">
        <v>784</v>
      </c>
      <c r="K68" t="s">
        <v>785</v>
      </c>
      <c r="L68">
        <v>1368</v>
      </c>
      <c r="N68">
        <v>1011</v>
      </c>
      <c r="O68" t="s">
        <v>776</v>
      </c>
      <c r="P68" t="s">
        <v>776</v>
      </c>
      <c r="Q68">
        <v>1</v>
      </c>
      <c r="X68">
        <v>2.36</v>
      </c>
      <c r="Y68">
        <v>0</v>
      </c>
      <c r="Z68">
        <v>1.2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52</v>
      </c>
      <c r="AG68">
        <v>2.7139999999999995</v>
      </c>
      <c r="AH68">
        <v>2</v>
      </c>
      <c r="AI68">
        <v>47638676</v>
      </c>
      <c r="AJ68">
        <v>70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ROW(Source!A41)</f>
        <v>41</v>
      </c>
      <c r="B69">
        <v>47638677</v>
      </c>
      <c r="C69">
        <v>47638674</v>
      </c>
      <c r="D69">
        <v>36883883</v>
      </c>
      <c r="E69">
        <v>1</v>
      </c>
      <c r="F69">
        <v>1</v>
      </c>
      <c r="G69">
        <v>1</v>
      </c>
      <c r="H69">
        <v>2</v>
      </c>
      <c r="I69" t="s">
        <v>837</v>
      </c>
      <c r="J69" t="s">
        <v>838</v>
      </c>
      <c r="K69" t="s">
        <v>839</v>
      </c>
      <c r="L69">
        <v>1368</v>
      </c>
      <c r="N69">
        <v>1011</v>
      </c>
      <c r="O69" t="s">
        <v>776</v>
      </c>
      <c r="P69" t="s">
        <v>776</v>
      </c>
      <c r="Q69">
        <v>1</v>
      </c>
      <c r="X69">
        <v>20.49</v>
      </c>
      <c r="Y69">
        <v>0</v>
      </c>
      <c r="Z69">
        <v>32.5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52</v>
      </c>
      <c r="AG69">
        <v>23.563499999999998</v>
      </c>
      <c r="AH69">
        <v>2</v>
      </c>
      <c r="AI69">
        <v>47638677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ROW(Source!A41)</f>
        <v>41</v>
      </c>
      <c r="B70">
        <v>47638678</v>
      </c>
      <c r="C70">
        <v>47638674</v>
      </c>
      <c r="D70">
        <v>36884481</v>
      </c>
      <c r="E70">
        <v>1</v>
      </c>
      <c r="F70">
        <v>1</v>
      </c>
      <c r="G70">
        <v>1</v>
      </c>
      <c r="H70">
        <v>2</v>
      </c>
      <c r="I70" t="s">
        <v>840</v>
      </c>
      <c r="J70" t="s">
        <v>841</v>
      </c>
      <c r="K70" t="s">
        <v>842</v>
      </c>
      <c r="L70">
        <v>1368</v>
      </c>
      <c r="N70">
        <v>1011</v>
      </c>
      <c r="O70" t="s">
        <v>776</v>
      </c>
      <c r="P70" t="s">
        <v>776</v>
      </c>
      <c r="Q70">
        <v>1</v>
      </c>
      <c r="X70">
        <v>40.98</v>
      </c>
      <c r="Y70">
        <v>0</v>
      </c>
      <c r="Z70">
        <v>1.53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52</v>
      </c>
      <c r="AG70">
        <v>47.126999999999995</v>
      </c>
      <c r="AH70">
        <v>2</v>
      </c>
      <c r="AI70">
        <v>47638678</v>
      </c>
      <c r="AJ70">
        <v>72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ROW(Source!A41)</f>
        <v>41</v>
      </c>
      <c r="B71">
        <v>47638679</v>
      </c>
      <c r="C71">
        <v>47638674</v>
      </c>
      <c r="D71">
        <v>36800140</v>
      </c>
      <c r="E71">
        <v>1</v>
      </c>
      <c r="F71">
        <v>1</v>
      </c>
      <c r="G71">
        <v>1</v>
      </c>
      <c r="H71">
        <v>3</v>
      </c>
      <c r="I71" t="s">
        <v>843</v>
      </c>
      <c r="J71" t="s">
        <v>844</v>
      </c>
      <c r="K71" t="s">
        <v>845</v>
      </c>
      <c r="L71">
        <v>1339</v>
      </c>
      <c r="N71">
        <v>1007</v>
      </c>
      <c r="O71" t="s">
        <v>50</v>
      </c>
      <c r="P71" t="s">
        <v>50</v>
      </c>
      <c r="Q71">
        <v>1</v>
      </c>
      <c r="X71">
        <v>0.26</v>
      </c>
      <c r="Y71">
        <v>38.51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0.26</v>
      </c>
      <c r="AH71">
        <v>2</v>
      </c>
      <c r="AI71">
        <v>47638679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47638680</v>
      </c>
      <c r="C72">
        <v>47638674</v>
      </c>
      <c r="D72">
        <v>36800159</v>
      </c>
      <c r="E72">
        <v>1</v>
      </c>
      <c r="F72">
        <v>1</v>
      </c>
      <c r="G72">
        <v>1</v>
      </c>
      <c r="H72">
        <v>3</v>
      </c>
      <c r="I72" t="s">
        <v>789</v>
      </c>
      <c r="J72" t="s">
        <v>790</v>
      </c>
      <c r="K72" t="s">
        <v>791</v>
      </c>
      <c r="L72">
        <v>1339</v>
      </c>
      <c r="N72">
        <v>1007</v>
      </c>
      <c r="O72" t="s">
        <v>50</v>
      </c>
      <c r="P72" t="s">
        <v>50</v>
      </c>
      <c r="Q72">
        <v>1</v>
      </c>
      <c r="X72">
        <v>2</v>
      </c>
      <c r="Y72">
        <v>6.22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2</v>
      </c>
      <c r="AH72">
        <v>2</v>
      </c>
      <c r="AI72">
        <v>47638680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ROW(Source!A42)</f>
        <v>42</v>
      </c>
      <c r="B73">
        <v>47638675</v>
      </c>
      <c r="C73">
        <v>47638674</v>
      </c>
      <c r="D73">
        <v>37065248</v>
      </c>
      <c r="E73">
        <v>1</v>
      </c>
      <c r="F73">
        <v>1</v>
      </c>
      <c r="G73">
        <v>1</v>
      </c>
      <c r="H73">
        <v>1</v>
      </c>
      <c r="I73" t="s">
        <v>768</v>
      </c>
      <c r="J73" t="s">
        <v>3</v>
      </c>
      <c r="K73" t="s">
        <v>769</v>
      </c>
      <c r="L73">
        <v>1191</v>
      </c>
      <c r="N73">
        <v>1013</v>
      </c>
      <c r="O73" t="s">
        <v>770</v>
      </c>
      <c r="P73" t="s">
        <v>770</v>
      </c>
      <c r="Q73">
        <v>1</v>
      </c>
      <c r="X73">
        <v>45.28</v>
      </c>
      <c r="Y73">
        <v>0</v>
      </c>
      <c r="Z73">
        <v>0</v>
      </c>
      <c r="AA73">
        <v>0</v>
      </c>
      <c r="AB73">
        <v>8.5299999999999994</v>
      </c>
      <c r="AC73">
        <v>0</v>
      </c>
      <c r="AD73">
        <v>1</v>
      </c>
      <c r="AE73">
        <v>1</v>
      </c>
      <c r="AF73" t="s">
        <v>52</v>
      </c>
      <c r="AG73">
        <v>52.071999999999996</v>
      </c>
      <c r="AH73">
        <v>2</v>
      </c>
      <c r="AI73">
        <v>47638675</v>
      </c>
      <c r="AJ73">
        <v>76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ROW(Source!A42)</f>
        <v>42</v>
      </c>
      <c r="B74">
        <v>47638676</v>
      </c>
      <c r="C74">
        <v>47638674</v>
      </c>
      <c r="D74">
        <v>36883789</v>
      </c>
      <c r="E74">
        <v>1</v>
      </c>
      <c r="F74">
        <v>1</v>
      </c>
      <c r="G74">
        <v>1</v>
      </c>
      <c r="H74">
        <v>2</v>
      </c>
      <c r="I74" t="s">
        <v>783</v>
      </c>
      <c r="J74" t="s">
        <v>784</v>
      </c>
      <c r="K74" t="s">
        <v>785</v>
      </c>
      <c r="L74">
        <v>1368</v>
      </c>
      <c r="N74">
        <v>1011</v>
      </c>
      <c r="O74" t="s">
        <v>776</v>
      </c>
      <c r="P74" t="s">
        <v>776</v>
      </c>
      <c r="Q74">
        <v>1</v>
      </c>
      <c r="X74">
        <v>2.36</v>
      </c>
      <c r="Y74">
        <v>0</v>
      </c>
      <c r="Z74">
        <v>1.2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52</v>
      </c>
      <c r="AG74">
        <v>2.7139999999999995</v>
      </c>
      <c r="AH74">
        <v>2</v>
      </c>
      <c r="AI74">
        <v>47638676</v>
      </c>
      <c r="AJ74">
        <v>77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ROW(Source!A42)</f>
        <v>42</v>
      </c>
      <c r="B75">
        <v>47638677</v>
      </c>
      <c r="C75">
        <v>47638674</v>
      </c>
      <c r="D75">
        <v>36883883</v>
      </c>
      <c r="E75">
        <v>1</v>
      </c>
      <c r="F75">
        <v>1</v>
      </c>
      <c r="G75">
        <v>1</v>
      </c>
      <c r="H75">
        <v>2</v>
      </c>
      <c r="I75" t="s">
        <v>837</v>
      </c>
      <c r="J75" t="s">
        <v>838</v>
      </c>
      <c r="K75" t="s">
        <v>839</v>
      </c>
      <c r="L75">
        <v>1368</v>
      </c>
      <c r="N75">
        <v>1011</v>
      </c>
      <c r="O75" t="s">
        <v>776</v>
      </c>
      <c r="P75" t="s">
        <v>776</v>
      </c>
      <c r="Q75">
        <v>1</v>
      </c>
      <c r="X75">
        <v>20.49</v>
      </c>
      <c r="Y75">
        <v>0</v>
      </c>
      <c r="Z75">
        <v>32.5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52</v>
      </c>
      <c r="AG75">
        <v>23.563499999999998</v>
      </c>
      <c r="AH75">
        <v>2</v>
      </c>
      <c r="AI75">
        <v>47638677</v>
      </c>
      <c r="AJ75">
        <v>78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ROW(Source!A42)</f>
        <v>42</v>
      </c>
      <c r="B76">
        <v>47638678</v>
      </c>
      <c r="C76">
        <v>47638674</v>
      </c>
      <c r="D76">
        <v>36884481</v>
      </c>
      <c r="E76">
        <v>1</v>
      </c>
      <c r="F76">
        <v>1</v>
      </c>
      <c r="G76">
        <v>1</v>
      </c>
      <c r="H76">
        <v>2</v>
      </c>
      <c r="I76" t="s">
        <v>840</v>
      </c>
      <c r="J76" t="s">
        <v>841</v>
      </c>
      <c r="K76" t="s">
        <v>842</v>
      </c>
      <c r="L76">
        <v>1368</v>
      </c>
      <c r="N76">
        <v>1011</v>
      </c>
      <c r="O76" t="s">
        <v>776</v>
      </c>
      <c r="P76" t="s">
        <v>776</v>
      </c>
      <c r="Q76">
        <v>1</v>
      </c>
      <c r="X76">
        <v>40.98</v>
      </c>
      <c r="Y76">
        <v>0</v>
      </c>
      <c r="Z76">
        <v>1.53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52</v>
      </c>
      <c r="AG76">
        <v>47.126999999999995</v>
      </c>
      <c r="AH76">
        <v>2</v>
      </c>
      <c r="AI76">
        <v>47638678</v>
      </c>
      <c r="AJ76">
        <v>79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ROW(Source!A42)</f>
        <v>42</v>
      </c>
      <c r="B77">
        <v>47638679</v>
      </c>
      <c r="C77">
        <v>47638674</v>
      </c>
      <c r="D77">
        <v>36800140</v>
      </c>
      <c r="E77">
        <v>1</v>
      </c>
      <c r="F77">
        <v>1</v>
      </c>
      <c r="G77">
        <v>1</v>
      </c>
      <c r="H77">
        <v>3</v>
      </c>
      <c r="I77" t="s">
        <v>843</v>
      </c>
      <c r="J77" t="s">
        <v>844</v>
      </c>
      <c r="K77" t="s">
        <v>845</v>
      </c>
      <c r="L77">
        <v>1339</v>
      </c>
      <c r="N77">
        <v>1007</v>
      </c>
      <c r="O77" t="s">
        <v>50</v>
      </c>
      <c r="P77" t="s">
        <v>50</v>
      </c>
      <c r="Q77">
        <v>1</v>
      </c>
      <c r="X77">
        <v>0.26</v>
      </c>
      <c r="Y77">
        <v>38.51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0.26</v>
      </c>
      <c r="AH77">
        <v>2</v>
      </c>
      <c r="AI77">
        <v>47638679</v>
      </c>
      <c r="AJ77">
        <v>80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ROW(Source!A42)</f>
        <v>42</v>
      </c>
      <c r="B78">
        <v>47638680</v>
      </c>
      <c r="C78">
        <v>47638674</v>
      </c>
      <c r="D78">
        <v>36800159</v>
      </c>
      <c r="E78">
        <v>1</v>
      </c>
      <c r="F78">
        <v>1</v>
      </c>
      <c r="G78">
        <v>1</v>
      </c>
      <c r="H78">
        <v>3</v>
      </c>
      <c r="I78" t="s">
        <v>789</v>
      </c>
      <c r="J78" t="s">
        <v>790</v>
      </c>
      <c r="K78" t="s">
        <v>791</v>
      </c>
      <c r="L78">
        <v>1339</v>
      </c>
      <c r="N78">
        <v>1007</v>
      </c>
      <c r="O78" t="s">
        <v>50</v>
      </c>
      <c r="P78" t="s">
        <v>50</v>
      </c>
      <c r="Q78">
        <v>1</v>
      </c>
      <c r="X78">
        <v>2</v>
      </c>
      <c r="Y78">
        <v>6.22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2</v>
      </c>
      <c r="AH78">
        <v>2</v>
      </c>
      <c r="AI78">
        <v>47638680</v>
      </c>
      <c r="AJ78">
        <v>81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ROW(Source!A45)</f>
        <v>45</v>
      </c>
      <c r="B79">
        <v>47638684</v>
      </c>
      <c r="C79">
        <v>47638683</v>
      </c>
      <c r="D79">
        <v>37064998</v>
      </c>
      <c r="E79">
        <v>1</v>
      </c>
      <c r="F79">
        <v>1</v>
      </c>
      <c r="G79">
        <v>1</v>
      </c>
      <c r="H79">
        <v>1</v>
      </c>
      <c r="I79" t="s">
        <v>846</v>
      </c>
      <c r="J79" t="s">
        <v>3</v>
      </c>
      <c r="K79" t="s">
        <v>847</v>
      </c>
      <c r="L79">
        <v>1191</v>
      </c>
      <c r="N79">
        <v>1013</v>
      </c>
      <c r="O79" t="s">
        <v>770</v>
      </c>
      <c r="P79" t="s">
        <v>770</v>
      </c>
      <c r="Q79">
        <v>1</v>
      </c>
      <c r="X79">
        <v>248</v>
      </c>
      <c r="Y79">
        <v>0</v>
      </c>
      <c r="Z79">
        <v>0</v>
      </c>
      <c r="AA79">
        <v>0</v>
      </c>
      <c r="AB79">
        <v>7.8</v>
      </c>
      <c r="AC79">
        <v>0</v>
      </c>
      <c r="AD79">
        <v>1</v>
      </c>
      <c r="AE79">
        <v>1</v>
      </c>
      <c r="AF79" t="s">
        <v>52</v>
      </c>
      <c r="AG79">
        <v>285.2</v>
      </c>
      <c r="AH79">
        <v>2</v>
      </c>
      <c r="AI79">
        <v>47638684</v>
      </c>
      <c r="AJ79">
        <v>83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ROW(Source!A46)</f>
        <v>46</v>
      </c>
      <c r="B80">
        <v>47638684</v>
      </c>
      <c r="C80">
        <v>47638683</v>
      </c>
      <c r="D80">
        <v>37064998</v>
      </c>
      <c r="E80">
        <v>1</v>
      </c>
      <c r="F80">
        <v>1</v>
      </c>
      <c r="G80">
        <v>1</v>
      </c>
      <c r="H80">
        <v>1</v>
      </c>
      <c r="I80" t="s">
        <v>846</v>
      </c>
      <c r="J80" t="s">
        <v>3</v>
      </c>
      <c r="K80" t="s">
        <v>847</v>
      </c>
      <c r="L80">
        <v>1191</v>
      </c>
      <c r="N80">
        <v>1013</v>
      </c>
      <c r="O80" t="s">
        <v>770</v>
      </c>
      <c r="P80" t="s">
        <v>770</v>
      </c>
      <c r="Q80">
        <v>1</v>
      </c>
      <c r="X80">
        <v>248</v>
      </c>
      <c r="Y80">
        <v>0</v>
      </c>
      <c r="Z80">
        <v>0</v>
      </c>
      <c r="AA80">
        <v>0</v>
      </c>
      <c r="AB80">
        <v>7.8</v>
      </c>
      <c r="AC80">
        <v>0</v>
      </c>
      <c r="AD80">
        <v>1</v>
      </c>
      <c r="AE80">
        <v>1</v>
      </c>
      <c r="AF80" t="s">
        <v>52</v>
      </c>
      <c r="AG80">
        <v>285.2</v>
      </c>
      <c r="AH80">
        <v>2</v>
      </c>
      <c r="AI80">
        <v>47638684</v>
      </c>
      <c r="AJ80">
        <v>84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ROW(Source!A47)</f>
        <v>47</v>
      </c>
      <c r="B81">
        <v>47638686</v>
      </c>
      <c r="C81">
        <v>47638685</v>
      </c>
      <c r="D81">
        <v>37071503</v>
      </c>
      <c r="E81">
        <v>1</v>
      </c>
      <c r="F81">
        <v>1</v>
      </c>
      <c r="G81">
        <v>1</v>
      </c>
      <c r="H81">
        <v>1</v>
      </c>
      <c r="I81" t="s">
        <v>848</v>
      </c>
      <c r="J81" t="s">
        <v>3</v>
      </c>
      <c r="K81" t="s">
        <v>849</v>
      </c>
      <c r="L81">
        <v>1191</v>
      </c>
      <c r="N81">
        <v>1013</v>
      </c>
      <c r="O81" t="s">
        <v>770</v>
      </c>
      <c r="P81" t="s">
        <v>770</v>
      </c>
      <c r="Q81">
        <v>1</v>
      </c>
      <c r="X81">
        <v>83.43</v>
      </c>
      <c r="Y81">
        <v>0</v>
      </c>
      <c r="Z81">
        <v>0</v>
      </c>
      <c r="AA81">
        <v>0</v>
      </c>
      <c r="AB81">
        <v>7.5</v>
      </c>
      <c r="AC81">
        <v>0</v>
      </c>
      <c r="AD81">
        <v>1</v>
      </c>
      <c r="AE81">
        <v>1</v>
      </c>
      <c r="AF81" t="s">
        <v>52</v>
      </c>
      <c r="AG81">
        <v>95.944500000000005</v>
      </c>
      <c r="AH81">
        <v>2</v>
      </c>
      <c r="AI81">
        <v>47638686</v>
      </c>
      <c r="AJ81">
        <v>85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ROW(Source!A48)</f>
        <v>48</v>
      </c>
      <c r="B82">
        <v>47638686</v>
      </c>
      <c r="C82">
        <v>47638685</v>
      </c>
      <c r="D82">
        <v>37071503</v>
      </c>
      <c r="E82">
        <v>1</v>
      </c>
      <c r="F82">
        <v>1</v>
      </c>
      <c r="G82">
        <v>1</v>
      </c>
      <c r="H82">
        <v>1</v>
      </c>
      <c r="I82" t="s">
        <v>848</v>
      </c>
      <c r="J82" t="s">
        <v>3</v>
      </c>
      <c r="K82" t="s">
        <v>849</v>
      </c>
      <c r="L82">
        <v>1191</v>
      </c>
      <c r="N82">
        <v>1013</v>
      </c>
      <c r="O82" t="s">
        <v>770</v>
      </c>
      <c r="P82" t="s">
        <v>770</v>
      </c>
      <c r="Q82">
        <v>1</v>
      </c>
      <c r="X82">
        <v>83.43</v>
      </c>
      <c r="Y82">
        <v>0</v>
      </c>
      <c r="Z82">
        <v>0</v>
      </c>
      <c r="AA82">
        <v>0</v>
      </c>
      <c r="AB82">
        <v>7.5</v>
      </c>
      <c r="AC82">
        <v>0</v>
      </c>
      <c r="AD82">
        <v>1</v>
      </c>
      <c r="AE82">
        <v>1</v>
      </c>
      <c r="AF82" t="s">
        <v>52</v>
      </c>
      <c r="AG82">
        <v>95.944500000000005</v>
      </c>
      <c r="AH82">
        <v>2</v>
      </c>
      <c r="AI82">
        <v>47638686</v>
      </c>
      <c r="AJ82">
        <v>86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ROW(Source!A49)</f>
        <v>49</v>
      </c>
      <c r="B83">
        <v>47638692</v>
      </c>
      <c r="C83">
        <v>47638691</v>
      </c>
      <c r="D83">
        <v>37066717</v>
      </c>
      <c r="E83">
        <v>1</v>
      </c>
      <c r="F83">
        <v>1</v>
      </c>
      <c r="G83">
        <v>1</v>
      </c>
      <c r="H83">
        <v>1</v>
      </c>
      <c r="I83" t="s">
        <v>850</v>
      </c>
      <c r="J83" t="s">
        <v>3</v>
      </c>
      <c r="K83" t="s">
        <v>851</v>
      </c>
      <c r="L83">
        <v>1191</v>
      </c>
      <c r="N83">
        <v>1013</v>
      </c>
      <c r="O83" t="s">
        <v>770</v>
      </c>
      <c r="P83" t="s">
        <v>770</v>
      </c>
      <c r="Q83">
        <v>1</v>
      </c>
      <c r="X83">
        <v>53.36</v>
      </c>
      <c r="Y83">
        <v>0</v>
      </c>
      <c r="Z83">
        <v>0</v>
      </c>
      <c r="AA83">
        <v>0</v>
      </c>
      <c r="AB83">
        <v>8.17</v>
      </c>
      <c r="AC83">
        <v>0</v>
      </c>
      <c r="AD83">
        <v>1</v>
      </c>
      <c r="AE83">
        <v>1</v>
      </c>
      <c r="AF83" t="s">
        <v>52</v>
      </c>
      <c r="AG83">
        <v>61.363999999999997</v>
      </c>
      <c r="AH83">
        <v>2</v>
      </c>
      <c r="AI83">
        <v>47638692</v>
      </c>
      <c r="AJ83">
        <v>87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ROW(Source!A49)</f>
        <v>49</v>
      </c>
      <c r="B84">
        <v>47638693</v>
      </c>
      <c r="C84">
        <v>47638691</v>
      </c>
      <c r="D84">
        <v>36799072</v>
      </c>
      <c r="E84">
        <v>17</v>
      </c>
      <c r="F84">
        <v>1</v>
      </c>
      <c r="G84">
        <v>1</v>
      </c>
      <c r="H84">
        <v>3</v>
      </c>
      <c r="I84" t="s">
        <v>31</v>
      </c>
      <c r="J84" t="s">
        <v>3</v>
      </c>
      <c r="K84" t="s">
        <v>32</v>
      </c>
      <c r="L84">
        <v>1348</v>
      </c>
      <c r="N84">
        <v>1009</v>
      </c>
      <c r="O84" t="s">
        <v>19</v>
      </c>
      <c r="P84" t="s">
        <v>19</v>
      </c>
      <c r="Q84">
        <v>1000</v>
      </c>
      <c r="X84">
        <v>0.47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 t="s">
        <v>3</v>
      </c>
      <c r="AG84">
        <v>0.47</v>
      </c>
      <c r="AH84">
        <v>2</v>
      </c>
      <c r="AI84">
        <v>47638693</v>
      </c>
      <c r="AJ84">
        <v>88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ROW(Source!A50)</f>
        <v>50</v>
      </c>
      <c r="B85">
        <v>47638692</v>
      </c>
      <c r="C85">
        <v>47638691</v>
      </c>
      <c r="D85">
        <v>37066717</v>
      </c>
      <c r="E85">
        <v>1</v>
      </c>
      <c r="F85">
        <v>1</v>
      </c>
      <c r="G85">
        <v>1</v>
      </c>
      <c r="H85">
        <v>1</v>
      </c>
      <c r="I85" t="s">
        <v>850</v>
      </c>
      <c r="J85" t="s">
        <v>3</v>
      </c>
      <c r="K85" t="s">
        <v>851</v>
      </c>
      <c r="L85">
        <v>1191</v>
      </c>
      <c r="N85">
        <v>1013</v>
      </c>
      <c r="O85" t="s">
        <v>770</v>
      </c>
      <c r="P85" t="s">
        <v>770</v>
      </c>
      <c r="Q85">
        <v>1</v>
      </c>
      <c r="X85">
        <v>53.36</v>
      </c>
      <c r="Y85">
        <v>0</v>
      </c>
      <c r="Z85">
        <v>0</v>
      </c>
      <c r="AA85">
        <v>0</v>
      </c>
      <c r="AB85">
        <v>8.17</v>
      </c>
      <c r="AC85">
        <v>0</v>
      </c>
      <c r="AD85">
        <v>1</v>
      </c>
      <c r="AE85">
        <v>1</v>
      </c>
      <c r="AF85" t="s">
        <v>52</v>
      </c>
      <c r="AG85">
        <v>61.363999999999997</v>
      </c>
      <c r="AH85">
        <v>2</v>
      </c>
      <c r="AI85">
        <v>47638692</v>
      </c>
      <c r="AJ85">
        <v>89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ROW(Source!A50)</f>
        <v>50</v>
      </c>
      <c r="B86">
        <v>47638693</v>
      </c>
      <c r="C86">
        <v>47638691</v>
      </c>
      <c r="D86">
        <v>36799072</v>
      </c>
      <c r="E86">
        <v>17</v>
      </c>
      <c r="F86">
        <v>1</v>
      </c>
      <c r="G86">
        <v>1</v>
      </c>
      <c r="H86">
        <v>3</v>
      </c>
      <c r="I86" t="s">
        <v>31</v>
      </c>
      <c r="J86" t="s">
        <v>3</v>
      </c>
      <c r="K86" t="s">
        <v>32</v>
      </c>
      <c r="L86">
        <v>1348</v>
      </c>
      <c r="N86">
        <v>1009</v>
      </c>
      <c r="O86" t="s">
        <v>19</v>
      </c>
      <c r="P86" t="s">
        <v>19</v>
      </c>
      <c r="Q86">
        <v>1000</v>
      </c>
      <c r="X86">
        <v>0.47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3</v>
      </c>
      <c r="AG86">
        <v>0.47</v>
      </c>
      <c r="AH86">
        <v>2</v>
      </c>
      <c r="AI86">
        <v>47638693</v>
      </c>
      <c r="AJ86">
        <v>90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ROW(Source!A53)</f>
        <v>53</v>
      </c>
      <c r="B87">
        <v>47638697</v>
      </c>
      <c r="C87">
        <v>47638696</v>
      </c>
      <c r="D87">
        <v>37064876</v>
      </c>
      <c r="E87">
        <v>1</v>
      </c>
      <c r="F87">
        <v>1</v>
      </c>
      <c r="G87">
        <v>1</v>
      </c>
      <c r="H87">
        <v>1</v>
      </c>
      <c r="I87" t="s">
        <v>771</v>
      </c>
      <c r="J87" t="s">
        <v>3</v>
      </c>
      <c r="K87" t="s">
        <v>772</v>
      </c>
      <c r="L87">
        <v>1191</v>
      </c>
      <c r="N87">
        <v>1013</v>
      </c>
      <c r="O87" t="s">
        <v>770</v>
      </c>
      <c r="P87" t="s">
        <v>770</v>
      </c>
      <c r="Q87">
        <v>1</v>
      </c>
      <c r="X87">
        <v>6.88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2</v>
      </c>
      <c r="AF87" t="s">
        <v>52</v>
      </c>
      <c r="AG87">
        <v>7.911999999999999</v>
      </c>
      <c r="AH87">
        <v>2</v>
      </c>
      <c r="AI87">
        <v>47638697</v>
      </c>
      <c r="AJ87">
        <v>91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ROW(Source!A53)</f>
        <v>53</v>
      </c>
      <c r="B88">
        <v>47638698</v>
      </c>
      <c r="C88">
        <v>47638696</v>
      </c>
      <c r="D88">
        <v>36883361</v>
      </c>
      <c r="E88">
        <v>1</v>
      </c>
      <c r="F88">
        <v>1</v>
      </c>
      <c r="G88">
        <v>1</v>
      </c>
      <c r="H88">
        <v>2</v>
      </c>
      <c r="I88" t="s">
        <v>852</v>
      </c>
      <c r="J88" t="s">
        <v>853</v>
      </c>
      <c r="K88" t="s">
        <v>854</v>
      </c>
      <c r="L88">
        <v>1368</v>
      </c>
      <c r="N88">
        <v>1011</v>
      </c>
      <c r="O88" t="s">
        <v>776</v>
      </c>
      <c r="P88" t="s">
        <v>776</v>
      </c>
      <c r="Q88">
        <v>1</v>
      </c>
      <c r="X88">
        <v>6.88</v>
      </c>
      <c r="Y88">
        <v>0</v>
      </c>
      <c r="Z88">
        <v>144.6</v>
      </c>
      <c r="AA88">
        <v>14.4</v>
      </c>
      <c r="AB88">
        <v>0</v>
      </c>
      <c r="AC88">
        <v>0</v>
      </c>
      <c r="AD88">
        <v>1</v>
      </c>
      <c r="AE88">
        <v>0</v>
      </c>
      <c r="AF88" t="s">
        <v>52</v>
      </c>
      <c r="AG88">
        <v>7.911999999999999</v>
      </c>
      <c r="AH88">
        <v>2</v>
      </c>
      <c r="AI88">
        <v>47638698</v>
      </c>
      <c r="AJ88">
        <v>92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ROW(Source!A54)</f>
        <v>54</v>
      </c>
      <c r="B89">
        <v>47638697</v>
      </c>
      <c r="C89">
        <v>47638696</v>
      </c>
      <c r="D89">
        <v>37064876</v>
      </c>
      <c r="E89">
        <v>1</v>
      </c>
      <c r="F89">
        <v>1</v>
      </c>
      <c r="G89">
        <v>1</v>
      </c>
      <c r="H89">
        <v>1</v>
      </c>
      <c r="I89" t="s">
        <v>771</v>
      </c>
      <c r="J89" t="s">
        <v>3</v>
      </c>
      <c r="K89" t="s">
        <v>772</v>
      </c>
      <c r="L89">
        <v>1191</v>
      </c>
      <c r="N89">
        <v>1013</v>
      </c>
      <c r="O89" t="s">
        <v>770</v>
      </c>
      <c r="P89" t="s">
        <v>770</v>
      </c>
      <c r="Q89">
        <v>1</v>
      </c>
      <c r="X89">
        <v>6.88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52</v>
      </c>
      <c r="AG89">
        <v>7.911999999999999</v>
      </c>
      <c r="AH89">
        <v>2</v>
      </c>
      <c r="AI89">
        <v>47638697</v>
      </c>
      <c r="AJ89">
        <v>94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ROW(Source!A54)</f>
        <v>54</v>
      </c>
      <c r="B90">
        <v>47638698</v>
      </c>
      <c r="C90">
        <v>47638696</v>
      </c>
      <c r="D90">
        <v>36883361</v>
      </c>
      <c r="E90">
        <v>1</v>
      </c>
      <c r="F90">
        <v>1</v>
      </c>
      <c r="G90">
        <v>1</v>
      </c>
      <c r="H90">
        <v>2</v>
      </c>
      <c r="I90" t="s">
        <v>852</v>
      </c>
      <c r="J90" t="s">
        <v>853</v>
      </c>
      <c r="K90" t="s">
        <v>854</v>
      </c>
      <c r="L90">
        <v>1368</v>
      </c>
      <c r="N90">
        <v>1011</v>
      </c>
      <c r="O90" t="s">
        <v>776</v>
      </c>
      <c r="P90" t="s">
        <v>776</v>
      </c>
      <c r="Q90">
        <v>1</v>
      </c>
      <c r="X90">
        <v>6.88</v>
      </c>
      <c r="Y90">
        <v>0</v>
      </c>
      <c r="Z90">
        <v>144.6</v>
      </c>
      <c r="AA90">
        <v>14.4</v>
      </c>
      <c r="AB90">
        <v>0</v>
      </c>
      <c r="AC90">
        <v>0</v>
      </c>
      <c r="AD90">
        <v>1</v>
      </c>
      <c r="AE90">
        <v>0</v>
      </c>
      <c r="AF90" t="s">
        <v>52</v>
      </c>
      <c r="AG90">
        <v>7.911999999999999</v>
      </c>
      <c r="AH90">
        <v>2</v>
      </c>
      <c r="AI90">
        <v>47638698</v>
      </c>
      <c r="AJ90">
        <v>95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ROW(Source!A62)</f>
        <v>62</v>
      </c>
      <c r="B91">
        <v>47638732</v>
      </c>
      <c r="C91">
        <v>47638731</v>
      </c>
      <c r="D91">
        <v>37066837</v>
      </c>
      <c r="E91">
        <v>1</v>
      </c>
      <c r="F91">
        <v>1</v>
      </c>
      <c r="G91">
        <v>1</v>
      </c>
      <c r="H91">
        <v>1</v>
      </c>
      <c r="I91" t="s">
        <v>855</v>
      </c>
      <c r="J91" t="s">
        <v>3</v>
      </c>
      <c r="K91" t="s">
        <v>856</v>
      </c>
      <c r="L91">
        <v>1191</v>
      </c>
      <c r="N91">
        <v>1013</v>
      </c>
      <c r="O91" t="s">
        <v>770</v>
      </c>
      <c r="P91" t="s">
        <v>770</v>
      </c>
      <c r="Q91">
        <v>1</v>
      </c>
      <c r="X91">
        <v>243.35</v>
      </c>
      <c r="Y91">
        <v>0</v>
      </c>
      <c r="Z91">
        <v>0</v>
      </c>
      <c r="AA91">
        <v>0</v>
      </c>
      <c r="AB91">
        <v>8.31</v>
      </c>
      <c r="AC91">
        <v>0</v>
      </c>
      <c r="AD91">
        <v>1</v>
      </c>
      <c r="AE91">
        <v>1</v>
      </c>
      <c r="AF91" t="s">
        <v>52</v>
      </c>
      <c r="AG91">
        <v>279.85249999999996</v>
      </c>
      <c r="AH91">
        <v>2</v>
      </c>
      <c r="AI91">
        <v>47638732</v>
      </c>
      <c r="AJ91">
        <v>97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ROW(Source!A62)</f>
        <v>62</v>
      </c>
      <c r="B92">
        <v>47638733</v>
      </c>
      <c r="C92">
        <v>47638731</v>
      </c>
      <c r="D92">
        <v>37064876</v>
      </c>
      <c r="E92">
        <v>1</v>
      </c>
      <c r="F92">
        <v>1</v>
      </c>
      <c r="G92">
        <v>1</v>
      </c>
      <c r="H92">
        <v>1</v>
      </c>
      <c r="I92" t="s">
        <v>771</v>
      </c>
      <c r="J92" t="s">
        <v>3</v>
      </c>
      <c r="K92" t="s">
        <v>772</v>
      </c>
      <c r="L92">
        <v>1191</v>
      </c>
      <c r="N92">
        <v>1013</v>
      </c>
      <c r="O92" t="s">
        <v>770</v>
      </c>
      <c r="P92" t="s">
        <v>770</v>
      </c>
      <c r="Q92">
        <v>1</v>
      </c>
      <c r="X92">
        <v>41.39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52</v>
      </c>
      <c r="AG92">
        <v>47.598499999999994</v>
      </c>
      <c r="AH92">
        <v>2</v>
      </c>
      <c r="AI92">
        <v>47638733</v>
      </c>
      <c r="AJ92">
        <v>98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ROW(Source!A62)</f>
        <v>62</v>
      </c>
      <c r="B93">
        <v>47638734</v>
      </c>
      <c r="C93">
        <v>47638731</v>
      </c>
      <c r="D93">
        <v>36881380</v>
      </c>
      <c r="E93">
        <v>1</v>
      </c>
      <c r="F93">
        <v>1</v>
      </c>
      <c r="G93">
        <v>1</v>
      </c>
      <c r="H93">
        <v>2</v>
      </c>
      <c r="I93" t="s">
        <v>857</v>
      </c>
      <c r="J93" t="s">
        <v>858</v>
      </c>
      <c r="K93" t="s">
        <v>859</v>
      </c>
      <c r="L93">
        <v>1368</v>
      </c>
      <c r="N93">
        <v>1011</v>
      </c>
      <c r="O93" t="s">
        <v>776</v>
      </c>
      <c r="P93" t="s">
        <v>776</v>
      </c>
      <c r="Q93">
        <v>1</v>
      </c>
      <c r="X93">
        <v>2.14</v>
      </c>
      <c r="Y93">
        <v>0</v>
      </c>
      <c r="Z93">
        <v>123</v>
      </c>
      <c r="AA93">
        <v>13.5</v>
      </c>
      <c r="AB93">
        <v>0</v>
      </c>
      <c r="AC93">
        <v>0</v>
      </c>
      <c r="AD93">
        <v>1</v>
      </c>
      <c r="AE93">
        <v>0</v>
      </c>
      <c r="AF93" t="s">
        <v>52</v>
      </c>
      <c r="AG93">
        <v>2.4609999999999999</v>
      </c>
      <c r="AH93">
        <v>2</v>
      </c>
      <c r="AI93">
        <v>47638734</v>
      </c>
      <c r="AJ93">
        <v>99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ROW(Source!A62)</f>
        <v>62</v>
      </c>
      <c r="B94">
        <v>47638735</v>
      </c>
      <c r="C94">
        <v>47638731</v>
      </c>
      <c r="D94">
        <v>36883397</v>
      </c>
      <c r="E94">
        <v>1</v>
      </c>
      <c r="F94">
        <v>1</v>
      </c>
      <c r="G94">
        <v>1</v>
      </c>
      <c r="H94">
        <v>2</v>
      </c>
      <c r="I94" t="s">
        <v>860</v>
      </c>
      <c r="J94" t="s">
        <v>861</v>
      </c>
      <c r="K94" t="s">
        <v>862</v>
      </c>
      <c r="L94">
        <v>1368</v>
      </c>
      <c r="N94">
        <v>1011</v>
      </c>
      <c r="O94" t="s">
        <v>776</v>
      </c>
      <c r="P94" t="s">
        <v>776</v>
      </c>
      <c r="Q94">
        <v>1</v>
      </c>
      <c r="X94">
        <v>1.29</v>
      </c>
      <c r="Y94">
        <v>0</v>
      </c>
      <c r="Z94">
        <v>8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52</v>
      </c>
      <c r="AG94">
        <v>1.4834999999999998</v>
      </c>
      <c r="AH94">
        <v>2</v>
      </c>
      <c r="AI94">
        <v>47638735</v>
      </c>
      <c r="AJ94">
        <v>100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ROW(Source!A62)</f>
        <v>62</v>
      </c>
      <c r="B95">
        <v>47638736</v>
      </c>
      <c r="C95">
        <v>47638731</v>
      </c>
      <c r="D95">
        <v>36883878</v>
      </c>
      <c r="E95">
        <v>1</v>
      </c>
      <c r="F95">
        <v>1</v>
      </c>
      <c r="G95">
        <v>1</v>
      </c>
      <c r="H95">
        <v>2</v>
      </c>
      <c r="I95" t="s">
        <v>863</v>
      </c>
      <c r="J95" t="s">
        <v>864</v>
      </c>
      <c r="K95" t="s">
        <v>865</v>
      </c>
      <c r="L95">
        <v>1368</v>
      </c>
      <c r="N95">
        <v>1011</v>
      </c>
      <c r="O95" t="s">
        <v>776</v>
      </c>
      <c r="P95" t="s">
        <v>776</v>
      </c>
      <c r="Q95">
        <v>1</v>
      </c>
      <c r="X95">
        <v>39.25</v>
      </c>
      <c r="Y95">
        <v>0</v>
      </c>
      <c r="Z95">
        <v>90</v>
      </c>
      <c r="AA95">
        <v>10.06</v>
      </c>
      <c r="AB95">
        <v>0</v>
      </c>
      <c r="AC95">
        <v>0</v>
      </c>
      <c r="AD95">
        <v>1</v>
      </c>
      <c r="AE95">
        <v>0</v>
      </c>
      <c r="AF95" t="s">
        <v>52</v>
      </c>
      <c r="AG95">
        <v>45.137499999999996</v>
      </c>
      <c r="AH95">
        <v>2</v>
      </c>
      <c r="AI95">
        <v>47638736</v>
      </c>
      <c r="AJ95">
        <v>101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ROW(Source!A62)</f>
        <v>62</v>
      </c>
      <c r="B96">
        <v>47638737</v>
      </c>
      <c r="C96">
        <v>47638731</v>
      </c>
      <c r="D96">
        <v>36884481</v>
      </c>
      <c r="E96">
        <v>1</v>
      </c>
      <c r="F96">
        <v>1</v>
      </c>
      <c r="G96">
        <v>1</v>
      </c>
      <c r="H96">
        <v>2</v>
      </c>
      <c r="I96" t="s">
        <v>840</v>
      </c>
      <c r="J96" t="s">
        <v>841</v>
      </c>
      <c r="K96" t="s">
        <v>842</v>
      </c>
      <c r="L96">
        <v>1368</v>
      </c>
      <c r="N96">
        <v>1011</v>
      </c>
      <c r="O96" t="s">
        <v>776</v>
      </c>
      <c r="P96" t="s">
        <v>776</v>
      </c>
      <c r="Q96">
        <v>1</v>
      </c>
      <c r="X96">
        <v>117.75</v>
      </c>
      <c r="Y96">
        <v>0</v>
      </c>
      <c r="Z96">
        <v>1.53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52</v>
      </c>
      <c r="AG96">
        <v>135.41249999999999</v>
      </c>
      <c r="AH96">
        <v>2</v>
      </c>
      <c r="AI96">
        <v>47638737</v>
      </c>
      <c r="AJ96">
        <v>102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ROW(Source!A63)</f>
        <v>63</v>
      </c>
      <c r="B97">
        <v>47638732</v>
      </c>
      <c r="C97">
        <v>47638731</v>
      </c>
      <c r="D97">
        <v>37066837</v>
      </c>
      <c r="E97">
        <v>1</v>
      </c>
      <c r="F97">
        <v>1</v>
      </c>
      <c r="G97">
        <v>1</v>
      </c>
      <c r="H97">
        <v>1</v>
      </c>
      <c r="I97" t="s">
        <v>855</v>
      </c>
      <c r="J97" t="s">
        <v>3</v>
      </c>
      <c r="K97" t="s">
        <v>856</v>
      </c>
      <c r="L97">
        <v>1191</v>
      </c>
      <c r="N97">
        <v>1013</v>
      </c>
      <c r="O97" t="s">
        <v>770</v>
      </c>
      <c r="P97" t="s">
        <v>770</v>
      </c>
      <c r="Q97">
        <v>1</v>
      </c>
      <c r="X97">
        <v>243.35</v>
      </c>
      <c r="Y97">
        <v>0</v>
      </c>
      <c r="Z97">
        <v>0</v>
      </c>
      <c r="AA97">
        <v>0</v>
      </c>
      <c r="AB97">
        <v>8.31</v>
      </c>
      <c r="AC97">
        <v>0</v>
      </c>
      <c r="AD97">
        <v>1</v>
      </c>
      <c r="AE97">
        <v>1</v>
      </c>
      <c r="AF97" t="s">
        <v>52</v>
      </c>
      <c r="AG97">
        <v>279.85249999999996</v>
      </c>
      <c r="AH97">
        <v>2</v>
      </c>
      <c r="AI97">
        <v>47638732</v>
      </c>
      <c r="AJ97">
        <v>104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ROW(Source!A63)</f>
        <v>63</v>
      </c>
      <c r="B98">
        <v>47638733</v>
      </c>
      <c r="C98">
        <v>47638731</v>
      </c>
      <c r="D98">
        <v>37064876</v>
      </c>
      <c r="E98">
        <v>1</v>
      </c>
      <c r="F98">
        <v>1</v>
      </c>
      <c r="G98">
        <v>1</v>
      </c>
      <c r="H98">
        <v>1</v>
      </c>
      <c r="I98" t="s">
        <v>771</v>
      </c>
      <c r="J98" t="s">
        <v>3</v>
      </c>
      <c r="K98" t="s">
        <v>772</v>
      </c>
      <c r="L98">
        <v>1191</v>
      </c>
      <c r="N98">
        <v>1013</v>
      </c>
      <c r="O98" t="s">
        <v>770</v>
      </c>
      <c r="P98" t="s">
        <v>770</v>
      </c>
      <c r="Q98">
        <v>1</v>
      </c>
      <c r="X98">
        <v>41.39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2</v>
      </c>
      <c r="AF98" t="s">
        <v>52</v>
      </c>
      <c r="AG98">
        <v>47.598499999999994</v>
      </c>
      <c r="AH98">
        <v>2</v>
      </c>
      <c r="AI98">
        <v>47638733</v>
      </c>
      <c r="AJ98">
        <v>105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ROW(Source!A63)</f>
        <v>63</v>
      </c>
      <c r="B99">
        <v>47638734</v>
      </c>
      <c r="C99">
        <v>47638731</v>
      </c>
      <c r="D99">
        <v>36881380</v>
      </c>
      <c r="E99">
        <v>1</v>
      </c>
      <c r="F99">
        <v>1</v>
      </c>
      <c r="G99">
        <v>1</v>
      </c>
      <c r="H99">
        <v>2</v>
      </c>
      <c r="I99" t="s">
        <v>857</v>
      </c>
      <c r="J99" t="s">
        <v>858</v>
      </c>
      <c r="K99" t="s">
        <v>859</v>
      </c>
      <c r="L99">
        <v>1368</v>
      </c>
      <c r="N99">
        <v>1011</v>
      </c>
      <c r="O99" t="s">
        <v>776</v>
      </c>
      <c r="P99" t="s">
        <v>776</v>
      </c>
      <c r="Q99">
        <v>1</v>
      </c>
      <c r="X99">
        <v>2.14</v>
      </c>
      <c r="Y99">
        <v>0</v>
      </c>
      <c r="Z99">
        <v>123</v>
      </c>
      <c r="AA99">
        <v>13.5</v>
      </c>
      <c r="AB99">
        <v>0</v>
      </c>
      <c r="AC99">
        <v>0</v>
      </c>
      <c r="AD99">
        <v>1</v>
      </c>
      <c r="AE99">
        <v>0</v>
      </c>
      <c r="AF99" t="s">
        <v>52</v>
      </c>
      <c r="AG99">
        <v>2.4609999999999999</v>
      </c>
      <c r="AH99">
        <v>2</v>
      </c>
      <c r="AI99">
        <v>47638734</v>
      </c>
      <c r="AJ99">
        <v>106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ROW(Source!A63)</f>
        <v>63</v>
      </c>
      <c r="B100">
        <v>47638735</v>
      </c>
      <c r="C100">
        <v>47638731</v>
      </c>
      <c r="D100">
        <v>36883397</v>
      </c>
      <c r="E100">
        <v>1</v>
      </c>
      <c r="F100">
        <v>1</v>
      </c>
      <c r="G100">
        <v>1</v>
      </c>
      <c r="H100">
        <v>2</v>
      </c>
      <c r="I100" t="s">
        <v>860</v>
      </c>
      <c r="J100" t="s">
        <v>861</v>
      </c>
      <c r="K100" t="s">
        <v>862</v>
      </c>
      <c r="L100">
        <v>1368</v>
      </c>
      <c r="N100">
        <v>1011</v>
      </c>
      <c r="O100" t="s">
        <v>776</v>
      </c>
      <c r="P100" t="s">
        <v>776</v>
      </c>
      <c r="Q100">
        <v>1</v>
      </c>
      <c r="X100">
        <v>1.29</v>
      </c>
      <c r="Y100">
        <v>0</v>
      </c>
      <c r="Z100">
        <v>8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52</v>
      </c>
      <c r="AG100">
        <v>1.4834999999999998</v>
      </c>
      <c r="AH100">
        <v>2</v>
      </c>
      <c r="AI100">
        <v>47638735</v>
      </c>
      <c r="AJ100">
        <v>107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ROW(Source!A63)</f>
        <v>63</v>
      </c>
      <c r="B101">
        <v>47638736</v>
      </c>
      <c r="C101">
        <v>47638731</v>
      </c>
      <c r="D101">
        <v>36883878</v>
      </c>
      <c r="E101">
        <v>1</v>
      </c>
      <c r="F101">
        <v>1</v>
      </c>
      <c r="G101">
        <v>1</v>
      </c>
      <c r="H101">
        <v>2</v>
      </c>
      <c r="I101" t="s">
        <v>863</v>
      </c>
      <c r="J101" t="s">
        <v>864</v>
      </c>
      <c r="K101" t="s">
        <v>865</v>
      </c>
      <c r="L101">
        <v>1368</v>
      </c>
      <c r="N101">
        <v>1011</v>
      </c>
      <c r="O101" t="s">
        <v>776</v>
      </c>
      <c r="P101" t="s">
        <v>776</v>
      </c>
      <c r="Q101">
        <v>1</v>
      </c>
      <c r="X101">
        <v>39.25</v>
      </c>
      <c r="Y101">
        <v>0</v>
      </c>
      <c r="Z101">
        <v>90</v>
      </c>
      <c r="AA101">
        <v>10.06</v>
      </c>
      <c r="AB101">
        <v>0</v>
      </c>
      <c r="AC101">
        <v>0</v>
      </c>
      <c r="AD101">
        <v>1</v>
      </c>
      <c r="AE101">
        <v>0</v>
      </c>
      <c r="AF101" t="s">
        <v>52</v>
      </c>
      <c r="AG101">
        <v>45.137499999999996</v>
      </c>
      <c r="AH101">
        <v>2</v>
      </c>
      <c r="AI101">
        <v>47638736</v>
      </c>
      <c r="AJ101">
        <v>108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ROW(Source!A63)</f>
        <v>63</v>
      </c>
      <c r="B102">
        <v>47638737</v>
      </c>
      <c r="C102">
        <v>47638731</v>
      </c>
      <c r="D102">
        <v>36884481</v>
      </c>
      <c r="E102">
        <v>1</v>
      </c>
      <c r="F102">
        <v>1</v>
      </c>
      <c r="G102">
        <v>1</v>
      </c>
      <c r="H102">
        <v>2</v>
      </c>
      <c r="I102" t="s">
        <v>840</v>
      </c>
      <c r="J102" t="s">
        <v>841</v>
      </c>
      <c r="K102" t="s">
        <v>842</v>
      </c>
      <c r="L102">
        <v>1368</v>
      </c>
      <c r="N102">
        <v>1011</v>
      </c>
      <c r="O102" t="s">
        <v>776</v>
      </c>
      <c r="P102" t="s">
        <v>776</v>
      </c>
      <c r="Q102">
        <v>1</v>
      </c>
      <c r="X102">
        <v>117.75</v>
      </c>
      <c r="Y102">
        <v>0</v>
      </c>
      <c r="Z102">
        <v>1.53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52</v>
      </c>
      <c r="AG102">
        <v>135.41249999999999</v>
      </c>
      <c r="AH102">
        <v>2</v>
      </c>
      <c r="AI102">
        <v>47638737</v>
      </c>
      <c r="AJ102">
        <v>109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ROW(Source!A66)</f>
        <v>66</v>
      </c>
      <c r="B103">
        <v>47638725</v>
      </c>
      <c r="C103">
        <v>47638720</v>
      </c>
      <c r="D103">
        <v>37065946</v>
      </c>
      <c r="E103">
        <v>1</v>
      </c>
      <c r="F103">
        <v>1</v>
      </c>
      <c r="G103">
        <v>1</v>
      </c>
      <c r="H103">
        <v>1</v>
      </c>
      <c r="I103" t="s">
        <v>866</v>
      </c>
      <c r="J103" t="s">
        <v>3</v>
      </c>
      <c r="K103" t="s">
        <v>867</v>
      </c>
      <c r="L103">
        <v>1191</v>
      </c>
      <c r="N103">
        <v>1013</v>
      </c>
      <c r="O103" t="s">
        <v>770</v>
      </c>
      <c r="P103" t="s">
        <v>770</v>
      </c>
      <c r="Q103">
        <v>1</v>
      </c>
      <c r="X103">
        <v>18.37</v>
      </c>
      <c r="Y103">
        <v>0</v>
      </c>
      <c r="Z103">
        <v>0</v>
      </c>
      <c r="AA103">
        <v>0</v>
      </c>
      <c r="AB103">
        <v>7.87</v>
      </c>
      <c r="AC103">
        <v>0</v>
      </c>
      <c r="AD103">
        <v>1</v>
      </c>
      <c r="AE103">
        <v>1</v>
      </c>
      <c r="AF103" t="s">
        <v>52</v>
      </c>
      <c r="AG103">
        <v>21.125499999999999</v>
      </c>
      <c r="AH103">
        <v>2</v>
      </c>
      <c r="AI103">
        <v>47638721</v>
      </c>
      <c r="AJ103">
        <v>111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ROW(Source!A66)</f>
        <v>66</v>
      </c>
      <c r="B104">
        <v>47638726</v>
      </c>
      <c r="C104">
        <v>47638720</v>
      </c>
      <c r="D104">
        <v>37064876</v>
      </c>
      <c r="E104">
        <v>1</v>
      </c>
      <c r="F104">
        <v>1</v>
      </c>
      <c r="G104">
        <v>1</v>
      </c>
      <c r="H104">
        <v>1</v>
      </c>
      <c r="I104" t="s">
        <v>771</v>
      </c>
      <c r="J104" t="s">
        <v>3</v>
      </c>
      <c r="K104" t="s">
        <v>772</v>
      </c>
      <c r="L104">
        <v>1191</v>
      </c>
      <c r="N104">
        <v>1013</v>
      </c>
      <c r="O104" t="s">
        <v>770</v>
      </c>
      <c r="P104" t="s">
        <v>770</v>
      </c>
      <c r="Q104">
        <v>1</v>
      </c>
      <c r="X104">
        <v>4.6500000000000004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52</v>
      </c>
      <c r="AG104">
        <v>5.3475000000000001</v>
      </c>
      <c r="AH104">
        <v>2</v>
      </c>
      <c r="AI104">
        <v>47638722</v>
      </c>
      <c r="AJ104">
        <v>112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ROW(Source!A66)</f>
        <v>66</v>
      </c>
      <c r="B105">
        <v>47638727</v>
      </c>
      <c r="C105">
        <v>47638720</v>
      </c>
      <c r="D105">
        <v>36881380</v>
      </c>
      <c r="E105">
        <v>1</v>
      </c>
      <c r="F105">
        <v>1</v>
      </c>
      <c r="G105">
        <v>1</v>
      </c>
      <c r="H105">
        <v>2</v>
      </c>
      <c r="I105" t="s">
        <v>857</v>
      </c>
      <c r="J105" t="s">
        <v>858</v>
      </c>
      <c r="K105" t="s">
        <v>859</v>
      </c>
      <c r="L105">
        <v>1368</v>
      </c>
      <c r="N105">
        <v>1011</v>
      </c>
      <c r="O105" t="s">
        <v>776</v>
      </c>
      <c r="P105" t="s">
        <v>776</v>
      </c>
      <c r="Q105">
        <v>1</v>
      </c>
      <c r="X105">
        <v>2.67</v>
      </c>
      <c r="Y105">
        <v>0</v>
      </c>
      <c r="Z105">
        <v>123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52</v>
      </c>
      <c r="AG105">
        <v>3.0704999999999996</v>
      </c>
      <c r="AH105">
        <v>2</v>
      </c>
      <c r="AI105">
        <v>47638723</v>
      </c>
      <c r="AJ105">
        <v>113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ROW(Source!A66)</f>
        <v>66</v>
      </c>
      <c r="B106">
        <v>47638728</v>
      </c>
      <c r="C106">
        <v>47638720</v>
      </c>
      <c r="D106">
        <v>36883489</v>
      </c>
      <c r="E106">
        <v>1</v>
      </c>
      <c r="F106">
        <v>1</v>
      </c>
      <c r="G106">
        <v>1</v>
      </c>
      <c r="H106">
        <v>2</v>
      </c>
      <c r="I106" t="s">
        <v>868</v>
      </c>
      <c r="J106" t="s">
        <v>869</v>
      </c>
      <c r="K106" t="s">
        <v>870</v>
      </c>
      <c r="L106">
        <v>1368</v>
      </c>
      <c r="N106">
        <v>1011</v>
      </c>
      <c r="O106" t="s">
        <v>776</v>
      </c>
      <c r="P106" t="s">
        <v>776</v>
      </c>
      <c r="Q106">
        <v>1</v>
      </c>
      <c r="X106">
        <v>1.98</v>
      </c>
      <c r="Y106">
        <v>0</v>
      </c>
      <c r="Z106">
        <v>62.3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52</v>
      </c>
      <c r="AG106">
        <v>2.2769999999999997</v>
      </c>
      <c r="AH106">
        <v>2</v>
      </c>
      <c r="AI106">
        <v>47638724</v>
      </c>
      <c r="AJ106">
        <v>114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ROW(Source!A67)</f>
        <v>67</v>
      </c>
      <c r="B107">
        <v>47638725</v>
      </c>
      <c r="C107">
        <v>47638720</v>
      </c>
      <c r="D107">
        <v>37065946</v>
      </c>
      <c r="E107">
        <v>1</v>
      </c>
      <c r="F107">
        <v>1</v>
      </c>
      <c r="G107">
        <v>1</v>
      </c>
      <c r="H107">
        <v>1</v>
      </c>
      <c r="I107" t="s">
        <v>866</v>
      </c>
      <c r="J107" t="s">
        <v>3</v>
      </c>
      <c r="K107" t="s">
        <v>867</v>
      </c>
      <c r="L107">
        <v>1191</v>
      </c>
      <c r="N107">
        <v>1013</v>
      </c>
      <c r="O107" t="s">
        <v>770</v>
      </c>
      <c r="P107" t="s">
        <v>770</v>
      </c>
      <c r="Q107">
        <v>1</v>
      </c>
      <c r="X107">
        <v>18.37</v>
      </c>
      <c r="Y107">
        <v>0</v>
      </c>
      <c r="Z107">
        <v>0</v>
      </c>
      <c r="AA107">
        <v>0</v>
      </c>
      <c r="AB107">
        <v>7.87</v>
      </c>
      <c r="AC107">
        <v>0</v>
      </c>
      <c r="AD107">
        <v>1</v>
      </c>
      <c r="AE107">
        <v>1</v>
      </c>
      <c r="AF107" t="s">
        <v>52</v>
      </c>
      <c r="AG107">
        <v>21.125499999999999</v>
      </c>
      <c r="AH107">
        <v>2</v>
      </c>
      <c r="AI107">
        <v>47638721</v>
      </c>
      <c r="AJ107">
        <v>116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ROW(Source!A67)</f>
        <v>67</v>
      </c>
      <c r="B108">
        <v>47638726</v>
      </c>
      <c r="C108">
        <v>47638720</v>
      </c>
      <c r="D108">
        <v>37064876</v>
      </c>
      <c r="E108">
        <v>1</v>
      </c>
      <c r="F108">
        <v>1</v>
      </c>
      <c r="G108">
        <v>1</v>
      </c>
      <c r="H108">
        <v>1</v>
      </c>
      <c r="I108" t="s">
        <v>771</v>
      </c>
      <c r="J108" t="s">
        <v>3</v>
      </c>
      <c r="K108" t="s">
        <v>772</v>
      </c>
      <c r="L108">
        <v>1191</v>
      </c>
      <c r="N108">
        <v>1013</v>
      </c>
      <c r="O108" t="s">
        <v>770</v>
      </c>
      <c r="P108" t="s">
        <v>770</v>
      </c>
      <c r="Q108">
        <v>1</v>
      </c>
      <c r="X108">
        <v>4.6500000000000004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52</v>
      </c>
      <c r="AG108">
        <v>5.3475000000000001</v>
      </c>
      <c r="AH108">
        <v>2</v>
      </c>
      <c r="AI108">
        <v>47638722</v>
      </c>
      <c r="AJ108">
        <v>117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ROW(Source!A67)</f>
        <v>67</v>
      </c>
      <c r="B109">
        <v>47638727</v>
      </c>
      <c r="C109">
        <v>47638720</v>
      </c>
      <c r="D109">
        <v>36881380</v>
      </c>
      <c r="E109">
        <v>1</v>
      </c>
      <c r="F109">
        <v>1</v>
      </c>
      <c r="G109">
        <v>1</v>
      </c>
      <c r="H109">
        <v>2</v>
      </c>
      <c r="I109" t="s">
        <v>857</v>
      </c>
      <c r="J109" t="s">
        <v>858</v>
      </c>
      <c r="K109" t="s">
        <v>859</v>
      </c>
      <c r="L109">
        <v>1368</v>
      </c>
      <c r="N109">
        <v>1011</v>
      </c>
      <c r="O109" t="s">
        <v>776</v>
      </c>
      <c r="P109" t="s">
        <v>776</v>
      </c>
      <c r="Q109">
        <v>1</v>
      </c>
      <c r="X109">
        <v>2.67</v>
      </c>
      <c r="Y109">
        <v>0</v>
      </c>
      <c r="Z109">
        <v>123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52</v>
      </c>
      <c r="AG109">
        <v>3.0704999999999996</v>
      </c>
      <c r="AH109">
        <v>2</v>
      </c>
      <c r="AI109">
        <v>47638723</v>
      </c>
      <c r="AJ109">
        <v>118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ROW(Source!A67)</f>
        <v>67</v>
      </c>
      <c r="B110">
        <v>47638728</v>
      </c>
      <c r="C110">
        <v>47638720</v>
      </c>
      <c r="D110">
        <v>36883489</v>
      </c>
      <c r="E110">
        <v>1</v>
      </c>
      <c r="F110">
        <v>1</v>
      </c>
      <c r="G110">
        <v>1</v>
      </c>
      <c r="H110">
        <v>2</v>
      </c>
      <c r="I110" t="s">
        <v>868</v>
      </c>
      <c r="J110" t="s">
        <v>869</v>
      </c>
      <c r="K110" t="s">
        <v>870</v>
      </c>
      <c r="L110">
        <v>1368</v>
      </c>
      <c r="N110">
        <v>1011</v>
      </c>
      <c r="O110" t="s">
        <v>776</v>
      </c>
      <c r="P110" t="s">
        <v>776</v>
      </c>
      <c r="Q110">
        <v>1</v>
      </c>
      <c r="X110">
        <v>1.98</v>
      </c>
      <c r="Y110">
        <v>0</v>
      </c>
      <c r="Z110">
        <v>62.3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52</v>
      </c>
      <c r="AG110">
        <v>2.2769999999999997</v>
      </c>
      <c r="AH110">
        <v>2</v>
      </c>
      <c r="AI110">
        <v>47638724</v>
      </c>
      <c r="AJ110">
        <v>119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ROW(Source!A70)</f>
        <v>70</v>
      </c>
      <c r="B111">
        <v>47638741</v>
      </c>
      <c r="C111">
        <v>47638740</v>
      </c>
      <c r="D111">
        <v>37064998</v>
      </c>
      <c r="E111">
        <v>1</v>
      </c>
      <c r="F111">
        <v>1</v>
      </c>
      <c r="G111">
        <v>1</v>
      </c>
      <c r="H111">
        <v>1</v>
      </c>
      <c r="I111" t="s">
        <v>846</v>
      </c>
      <c r="J111" t="s">
        <v>3</v>
      </c>
      <c r="K111" t="s">
        <v>847</v>
      </c>
      <c r="L111">
        <v>1191</v>
      </c>
      <c r="N111">
        <v>1013</v>
      </c>
      <c r="O111" t="s">
        <v>770</v>
      </c>
      <c r="P111" t="s">
        <v>770</v>
      </c>
      <c r="Q111">
        <v>1</v>
      </c>
      <c r="X111">
        <v>43.62</v>
      </c>
      <c r="Y111">
        <v>0</v>
      </c>
      <c r="Z111">
        <v>0</v>
      </c>
      <c r="AA111">
        <v>0</v>
      </c>
      <c r="AB111">
        <v>7.8</v>
      </c>
      <c r="AC111">
        <v>0</v>
      </c>
      <c r="AD111">
        <v>1</v>
      </c>
      <c r="AE111">
        <v>1</v>
      </c>
      <c r="AF111" t="s">
        <v>52</v>
      </c>
      <c r="AG111">
        <v>50.162999999999997</v>
      </c>
      <c r="AH111">
        <v>2</v>
      </c>
      <c r="AI111">
        <v>47638741</v>
      </c>
      <c r="AJ111">
        <v>121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ROW(Source!A70)</f>
        <v>70</v>
      </c>
      <c r="B112">
        <v>47638742</v>
      </c>
      <c r="C112">
        <v>47638740</v>
      </c>
      <c r="D112">
        <v>37064876</v>
      </c>
      <c r="E112">
        <v>1</v>
      </c>
      <c r="F112">
        <v>1</v>
      </c>
      <c r="G112">
        <v>1</v>
      </c>
      <c r="H112">
        <v>1</v>
      </c>
      <c r="I112" t="s">
        <v>771</v>
      </c>
      <c r="J112" t="s">
        <v>3</v>
      </c>
      <c r="K112" t="s">
        <v>772</v>
      </c>
      <c r="L112">
        <v>1191</v>
      </c>
      <c r="N112">
        <v>1013</v>
      </c>
      <c r="O112" t="s">
        <v>770</v>
      </c>
      <c r="P112" t="s">
        <v>770</v>
      </c>
      <c r="Q112">
        <v>1</v>
      </c>
      <c r="X112">
        <v>125.48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52</v>
      </c>
      <c r="AG112">
        <v>144.30199999999999</v>
      </c>
      <c r="AH112">
        <v>2</v>
      </c>
      <c r="AI112">
        <v>47638742</v>
      </c>
      <c r="AJ112">
        <v>122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ROW(Source!A70)</f>
        <v>70</v>
      </c>
      <c r="B113">
        <v>47638743</v>
      </c>
      <c r="C113">
        <v>47638740</v>
      </c>
      <c r="D113">
        <v>36881354</v>
      </c>
      <c r="E113">
        <v>1</v>
      </c>
      <c r="F113">
        <v>1</v>
      </c>
      <c r="G113">
        <v>1</v>
      </c>
      <c r="H113">
        <v>2</v>
      </c>
      <c r="I113" t="s">
        <v>871</v>
      </c>
      <c r="J113" t="s">
        <v>872</v>
      </c>
      <c r="K113" t="s">
        <v>873</v>
      </c>
      <c r="L113">
        <v>1368</v>
      </c>
      <c r="N113">
        <v>1011</v>
      </c>
      <c r="O113" t="s">
        <v>776</v>
      </c>
      <c r="P113" t="s">
        <v>776</v>
      </c>
      <c r="Q113">
        <v>1</v>
      </c>
      <c r="X113">
        <v>23.76</v>
      </c>
      <c r="Y113">
        <v>0</v>
      </c>
      <c r="Z113">
        <v>59.47</v>
      </c>
      <c r="AA113">
        <v>11.6</v>
      </c>
      <c r="AB113">
        <v>0</v>
      </c>
      <c r="AC113">
        <v>0</v>
      </c>
      <c r="AD113">
        <v>1</v>
      </c>
      <c r="AE113">
        <v>0</v>
      </c>
      <c r="AF113" t="s">
        <v>52</v>
      </c>
      <c r="AG113">
        <v>27.323999999999998</v>
      </c>
      <c r="AH113">
        <v>2</v>
      </c>
      <c r="AI113">
        <v>47638743</v>
      </c>
      <c r="AJ113">
        <v>123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ROW(Source!A70)</f>
        <v>70</v>
      </c>
      <c r="B114">
        <v>47638744</v>
      </c>
      <c r="C114">
        <v>47638740</v>
      </c>
      <c r="D114">
        <v>36881483</v>
      </c>
      <c r="E114">
        <v>1</v>
      </c>
      <c r="F114">
        <v>1</v>
      </c>
      <c r="G114">
        <v>1</v>
      </c>
      <c r="H114">
        <v>2</v>
      </c>
      <c r="I114" t="s">
        <v>874</v>
      </c>
      <c r="J114" t="s">
        <v>875</v>
      </c>
      <c r="K114" t="s">
        <v>876</v>
      </c>
      <c r="L114">
        <v>1368</v>
      </c>
      <c r="N114">
        <v>1011</v>
      </c>
      <c r="O114" t="s">
        <v>776</v>
      </c>
      <c r="P114" t="s">
        <v>776</v>
      </c>
      <c r="Q114">
        <v>1</v>
      </c>
      <c r="X114">
        <v>101.72</v>
      </c>
      <c r="Y114">
        <v>0</v>
      </c>
      <c r="Z114">
        <v>70.010000000000005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52</v>
      </c>
      <c r="AG114">
        <v>116.97799999999999</v>
      </c>
      <c r="AH114">
        <v>2</v>
      </c>
      <c r="AI114">
        <v>47638744</v>
      </c>
      <c r="AJ114">
        <v>124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ROW(Source!A70)</f>
        <v>70</v>
      </c>
      <c r="B115">
        <v>47638745</v>
      </c>
      <c r="C115">
        <v>47638740</v>
      </c>
      <c r="D115">
        <v>36806211</v>
      </c>
      <c r="E115">
        <v>1</v>
      </c>
      <c r="F115">
        <v>1</v>
      </c>
      <c r="G115">
        <v>1</v>
      </c>
      <c r="H115">
        <v>3</v>
      </c>
      <c r="I115" t="s">
        <v>877</v>
      </c>
      <c r="J115" t="s">
        <v>878</v>
      </c>
      <c r="K115" t="s">
        <v>879</v>
      </c>
      <c r="L115">
        <v>1339</v>
      </c>
      <c r="N115">
        <v>1007</v>
      </c>
      <c r="O115" t="s">
        <v>50</v>
      </c>
      <c r="P115" t="s">
        <v>50</v>
      </c>
      <c r="Q115">
        <v>1</v>
      </c>
      <c r="X115">
        <v>0.05</v>
      </c>
      <c r="Y115">
        <v>108.4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0.05</v>
      </c>
      <c r="AH115">
        <v>2</v>
      </c>
      <c r="AI115">
        <v>47638745</v>
      </c>
      <c r="AJ115">
        <v>126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ROW(Source!A71)</f>
        <v>71</v>
      </c>
      <c r="B116">
        <v>47638741</v>
      </c>
      <c r="C116">
        <v>47638740</v>
      </c>
      <c r="D116">
        <v>37064998</v>
      </c>
      <c r="E116">
        <v>1</v>
      </c>
      <c r="F116">
        <v>1</v>
      </c>
      <c r="G116">
        <v>1</v>
      </c>
      <c r="H116">
        <v>1</v>
      </c>
      <c r="I116" t="s">
        <v>846</v>
      </c>
      <c r="J116" t="s">
        <v>3</v>
      </c>
      <c r="K116" t="s">
        <v>847</v>
      </c>
      <c r="L116">
        <v>1191</v>
      </c>
      <c r="N116">
        <v>1013</v>
      </c>
      <c r="O116" t="s">
        <v>770</v>
      </c>
      <c r="P116" t="s">
        <v>770</v>
      </c>
      <c r="Q116">
        <v>1</v>
      </c>
      <c r="X116">
        <v>43.62</v>
      </c>
      <c r="Y116">
        <v>0</v>
      </c>
      <c r="Z116">
        <v>0</v>
      </c>
      <c r="AA116">
        <v>0</v>
      </c>
      <c r="AB116">
        <v>7.8</v>
      </c>
      <c r="AC116">
        <v>0</v>
      </c>
      <c r="AD116">
        <v>1</v>
      </c>
      <c r="AE116">
        <v>1</v>
      </c>
      <c r="AF116" t="s">
        <v>52</v>
      </c>
      <c r="AG116">
        <v>50.162999999999997</v>
      </c>
      <c r="AH116">
        <v>2</v>
      </c>
      <c r="AI116">
        <v>47638741</v>
      </c>
      <c r="AJ116">
        <v>127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ROW(Source!A71)</f>
        <v>71</v>
      </c>
      <c r="B117">
        <v>47638742</v>
      </c>
      <c r="C117">
        <v>47638740</v>
      </c>
      <c r="D117">
        <v>37064876</v>
      </c>
      <c r="E117">
        <v>1</v>
      </c>
      <c r="F117">
        <v>1</v>
      </c>
      <c r="G117">
        <v>1</v>
      </c>
      <c r="H117">
        <v>1</v>
      </c>
      <c r="I117" t="s">
        <v>771</v>
      </c>
      <c r="J117" t="s">
        <v>3</v>
      </c>
      <c r="K117" t="s">
        <v>772</v>
      </c>
      <c r="L117">
        <v>1191</v>
      </c>
      <c r="N117">
        <v>1013</v>
      </c>
      <c r="O117" t="s">
        <v>770</v>
      </c>
      <c r="P117" t="s">
        <v>770</v>
      </c>
      <c r="Q117">
        <v>1</v>
      </c>
      <c r="X117">
        <v>125.48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52</v>
      </c>
      <c r="AG117">
        <v>144.30199999999999</v>
      </c>
      <c r="AH117">
        <v>2</v>
      </c>
      <c r="AI117">
        <v>47638742</v>
      </c>
      <c r="AJ117">
        <v>128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ROW(Source!A71)</f>
        <v>71</v>
      </c>
      <c r="B118">
        <v>47638743</v>
      </c>
      <c r="C118">
        <v>47638740</v>
      </c>
      <c r="D118">
        <v>36881354</v>
      </c>
      <c r="E118">
        <v>1</v>
      </c>
      <c r="F118">
        <v>1</v>
      </c>
      <c r="G118">
        <v>1</v>
      </c>
      <c r="H118">
        <v>2</v>
      </c>
      <c r="I118" t="s">
        <v>871</v>
      </c>
      <c r="J118" t="s">
        <v>872</v>
      </c>
      <c r="K118" t="s">
        <v>873</v>
      </c>
      <c r="L118">
        <v>1368</v>
      </c>
      <c r="N118">
        <v>1011</v>
      </c>
      <c r="O118" t="s">
        <v>776</v>
      </c>
      <c r="P118" t="s">
        <v>776</v>
      </c>
      <c r="Q118">
        <v>1</v>
      </c>
      <c r="X118">
        <v>23.76</v>
      </c>
      <c r="Y118">
        <v>0</v>
      </c>
      <c r="Z118">
        <v>59.47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52</v>
      </c>
      <c r="AG118">
        <v>27.323999999999998</v>
      </c>
      <c r="AH118">
        <v>2</v>
      </c>
      <c r="AI118">
        <v>47638743</v>
      </c>
      <c r="AJ118">
        <v>129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ROW(Source!A71)</f>
        <v>71</v>
      </c>
      <c r="B119">
        <v>47638744</v>
      </c>
      <c r="C119">
        <v>47638740</v>
      </c>
      <c r="D119">
        <v>36881483</v>
      </c>
      <c r="E119">
        <v>1</v>
      </c>
      <c r="F119">
        <v>1</v>
      </c>
      <c r="G119">
        <v>1</v>
      </c>
      <c r="H119">
        <v>2</v>
      </c>
      <c r="I119" t="s">
        <v>874</v>
      </c>
      <c r="J119" t="s">
        <v>875</v>
      </c>
      <c r="K119" t="s">
        <v>876</v>
      </c>
      <c r="L119">
        <v>1368</v>
      </c>
      <c r="N119">
        <v>1011</v>
      </c>
      <c r="O119" t="s">
        <v>776</v>
      </c>
      <c r="P119" t="s">
        <v>776</v>
      </c>
      <c r="Q119">
        <v>1</v>
      </c>
      <c r="X119">
        <v>101.72</v>
      </c>
      <c r="Y119">
        <v>0</v>
      </c>
      <c r="Z119">
        <v>70.010000000000005</v>
      </c>
      <c r="AA119">
        <v>11.6</v>
      </c>
      <c r="AB119">
        <v>0</v>
      </c>
      <c r="AC119">
        <v>0</v>
      </c>
      <c r="AD119">
        <v>1</v>
      </c>
      <c r="AE119">
        <v>0</v>
      </c>
      <c r="AF119" t="s">
        <v>52</v>
      </c>
      <c r="AG119">
        <v>116.97799999999999</v>
      </c>
      <c r="AH119">
        <v>2</v>
      </c>
      <c r="AI119">
        <v>47638744</v>
      </c>
      <c r="AJ119">
        <v>130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ROW(Source!A71)</f>
        <v>71</v>
      </c>
      <c r="B120">
        <v>47638745</v>
      </c>
      <c r="C120">
        <v>47638740</v>
      </c>
      <c r="D120">
        <v>36806211</v>
      </c>
      <c r="E120">
        <v>1</v>
      </c>
      <c r="F120">
        <v>1</v>
      </c>
      <c r="G120">
        <v>1</v>
      </c>
      <c r="H120">
        <v>3</v>
      </c>
      <c r="I120" t="s">
        <v>877</v>
      </c>
      <c r="J120" t="s">
        <v>878</v>
      </c>
      <c r="K120" t="s">
        <v>879</v>
      </c>
      <c r="L120">
        <v>1339</v>
      </c>
      <c r="N120">
        <v>1007</v>
      </c>
      <c r="O120" t="s">
        <v>50</v>
      </c>
      <c r="P120" t="s">
        <v>50</v>
      </c>
      <c r="Q120">
        <v>1</v>
      </c>
      <c r="X120">
        <v>0.05</v>
      </c>
      <c r="Y120">
        <v>108.4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0.05</v>
      </c>
      <c r="AH120">
        <v>2</v>
      </c>
      <c r="AI120">
        <v>47638745</v>
      </c>
      <c r="AJ120">
        <v>132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ROW(Source!A74)</f>
        <v>74</v>
      </c>
      <c r="B121">
        <v>47638747</v>
      </c>
      <c r="C121">
        <v>47638746</v>
      </c>
      <c r="D121">
        <v>37069580</v>
      </c>
      <c r="E121">
        <v>1</v>
      </c>
      <c r="F121">
        <v>1</v>
      </c>
      <c r="G121">
        <v>1</v>
      </c>
      <c r="H121">
        <v>1</v>
      </c>
      <c r="I121" t="s">
        <v>880</v>
      </c>
      <c r="J121" t="s">
        <v>3</v>
      </c>
      <c r="K121" t="s">
        <v>881</v>
      </c>
      <c r="L121">
        <v>1191</v>
      </c>
      <c r="N121">
        <v>1013</v>
      </c>
      <c r="O121" t="s">
        <v>770</v>
      </c>
      <c r="P121" t="s">
        <v>770</v>
      </c>
      <c r="Q121">
        <v>1</v>
      </c>
      <c r="X121">
        <v>68.260000000000005</v>
      </c>
      <c r="Y121">
        <v>0</v>
      </c>
      <c r="Z121">
        <v>0</v>
      </c>
      <c r="AA121">
        <v>0</v>
      </c>
      <c r="AB121">
        <v>8.64</v>
      </c>
      <c r="AC121">
        <v>0</v>
      </c>
      <c r="AD121">
        <v>1</v>
      </c>
      <c r="AE121">
        <v>1</v>
      </c>
      <c r="AF121" t="s">
        <v>52</v>
      </c>
      <c r="AG121">
        <v>78.498999999999995</v>
      </c>
      <c r="AH121">
        <v>2</v>
      </c>
      <c r="AI121">
        <v>47638747</v>
      </c>
      <c r="AJ121">
        <v>133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ROW(Source!A74)</f>
        <v>74</v>
      </c>
      <c r="B122">
        <v>47638748</v>
      </c>
      <c r="C122">
        <v>47638746</v>
      </c>
      <c r="D122">
        <v>37064876</v>
      </c>
      <c r="E122">
        <v>1</v>
      </c>
      <c r="F122">
        <v>1</v>
      </c>
      <c r="G122">
        <v>1</v>
      </c>
      <c r="H122">
        <v>1</v>
      </c>
      <c r="I122" t="s">
        <v>771</v>
      </c>
      <c r="J122" t="s">
        <v>3</v>
      </c>
      <c r="K122" t="s">
        <v>772</v>
      </c>
      <c r="L122">
        <v>1191</v>
      </c>
      <c r="N122">
        <v>1013</v>
      </c>
      <c r="O122" t="s">
        <v>770</v>
      </c>
      <c r="P122" t="s">
        <v>770</v>
      </c>
      <c r="Q122">
        <v>1</v>
      </c>
      <c r="X122">
        <v>9.4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52</v>
      </c>
      <c r="AG122">
        <v>10.809999999999999</v>
      </c>
      <c r="AH122">
        <v>2</v>
      </c>
      <c r="AI122">
        <v>47638748</v>
      </c>
      <c r="AJ122">
        <v>134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ROW(Source!A74)</f>
        <v>74</v>
      </c>
      <c r="B123">
        <v>47638749</v>
      </c>
      <c r="C123">
        <v>47638746</v>
      </c>
      <c r="D123">
        <v>36883878</v>
      </c>
      <c r="E123">
        <v>1</v>
      </c>
      <c r="F123">
        <v>1</v>
      </c>
      <c r="G123">
        <v>1</v>
      </c>
      <c r="H123">
        <v>2</v>
      </c>
      <c r="I123" t="s">
        <v>863</v>
      </c>
      <c r="J123" t="s">
        <v>864</v>
      </c>
      <c r="K123" t="s">
        <v>865</v>
      </c>
      <c r="L123">
        <v>1368</v>
      </c>
      <c r="N123">
        <v>1011</v>
      </c>
      <c r="O123" t="s">
        <v>776</v>
      </c>
      <c r="P123" t="s">
        <v>776</v>
      </c>
      <c r="Q123">
        <v>1</v>
      </c>
      <c r="X123">
        <v>9.4</v>
      </c>
      <c r="Y123">
        <v>0</v>
      </c>
      <c r="Z123">
        <v>90</v>
      </c>
      <c r="AA123">
        <v>10.06</v>
      </c>
      <c r="AB123">
        <v>0</v>
      </c>
      <c r="AC123">
        <v>0</v>
      </c>
      <c r="AD123">
        <v>1</v>
      </c>
      <c r="AE123">
        <v>0</v>
      </c>
      <c r="AF123" t="s">
        <v>52</v>
      </c>
      <c r="AG123">
        <v>10.809999999999999</v>
      </c>
      <c r="AH123">
        <v>2</v>
      </c>
      <c r="AI123">
        <v>47638749</v>
      </c>
      <c r="AJ123">
        <v>135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ROW(Source!A74)</f>
        <v>74</v>
      </c>
      <c r="B124">
        <v>47638750</v>
      </c>
      <c r="C124">
        <v>47638746</v>
      </c>
      <c r="D124">
        <v>36884481</v>
      </c>
      <c r="E124">
        <v>1</v>
      </c>
      <c r="F124">
        <v>1</v>
      </c>
      <c r="G124">
        <v>1</v>
      </c>
      <c r="H124">
        <v>2</v>
      </c>
      <c r="I124" t="s">
        <v>840</v>
      </c>
      <c r="J124" t="s">
        <v>841</v>
      </c>
      <c r="K124" t="s">
        <v>842</v>
      </c>
      <c r="L124">
        <v>1368</v>
      </c>
      <c r="N124">
        <v>1011</v>
      </c>
      <c r="O124" t="s">
        <v>776</v>
      </c>
      <c r="P124" t="s">
        <v>776</v>
      </c>
      <c r="Q124">
        <v>1</v>
      </c>
      <c r="X124">
        <v>28.2</v>
      </c>
      <c r="Y124">
        <v>0</v>
      </c>
      <c r="Z124">
        <v>1.53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52</v>
      </c>
      <c r="AG124">
        <v>32.43</v>
      </c>
      <c r="AH124">
        <v>2</v>
      </c>
      <c r="AI124">
        <v>47638750</v>
      </c>
      <c r="AJ124">
        <v>136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ROW(Source!A75)</f>
        <v>75</v>
      </c>
      <c r="B125">
        <v>47638747</v>
      </c>
      <c r="C125">
        <v>47638746</v>
      </c>
      <c r="D125">
        <v>37069580</v>
      </c>
      <c r="E125">
        <v>1</v>
      </c>
      <c r="F125">
        <v>1</v>
      </c>
      <c r="G125">
        <v>1</v>
      </c>
      <c r="H125">
        <v>1</v>
      </c>
      <c r="I125" t="s">
        <v>880</v>
      </c>
      <c r="J125" t="s">
        <v>3</v>
      </c>
      <c r="K125" t="s">
        <v>881</v>
      </c>
      <c r="L125">
        <v>1191</v>
      </c>
      <c r="N125">
        <v>1013</v>
      </c>
      <c r="O125" t="s">
        <v>770</v>
      </c>
      <c r="P125" t="s">
        <v>770</v>
      </c>
      <c r="Q125">
        <v>1</v>
      </c>
      <c r="X125">
        <v>68.260000000000005</v>
      </c>
      <c r="Y125">
        <v>0</v>
      </c>
      <c r="Z125">
        <v>0</v>
      </c>
      <c r="AA125">
        <v>0</v>
      </c>
      <c r="AB125">
        <v>8.64</v>
      </c>
      <c r="AC125">
        <v>0</v>
      </c>
      <c r="AD125">
        <v>1</v>
      </c>
      <c r="AE125">
        <v>1</v>
      </c>
      <c r="AF125" t="s">
        <v>52</v>
      </c>
      <c r="AG125">
        <v>78.498999999999995</v>
      </c>
      <c r="AH125">
        <v>2</v>
      </c>
      <c r="AI125">
        <v>47638747</v>
      </c>
      <c r="AJ125">
        <v>138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ROW(Source!A75)</f>
        <v>75</v>
      </c>
      <c r="B126">
        <v>47638748</v>
      </c>
      <c r="C126">
        <v>47638746</v>
      </c>
      <c r="D126">
        <v>37064876</v>
      </c>
      <c r="E126">
        <v>1</v>
      </c>
      <c r="F126">
        <v>1</v>
      </c>
      <c r="G126">
        <v>1</v>
      </c>
      <c r="H126">
        <v>1</v>
      </c>
      <c r="I126" t="s">
        <v>771</v>
      </c>
      <c r="J126" t="s">
        <v>3</v>
      </c>
      <c r="K126" t="s">
        <v>772</v>
      </c>
      <c r="L126">
        <v>1191</v>
      </c>
      <c r="N126">
        <v>1013</v>
      </c>
      <c r="O126" t="s">
        <v>770</v>
      </c>
      <c r="P126" t="s">
        <v>770</v>
      </c>
      <c r="Q126">
        <v>1</v>
      </c>
      <c r="X126">
        <v>9.4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52</v>
      </c>
      <c r="AG126">
        <v>10.809999999999999</v>
      </c>
      <c r="AH126">
        <v>2</v>
      </c>
      <c r="AI126">
        <v>47638748</v>
      </c>
      <c r="AJ126">
        <v>139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ROW(Source!A75)</f>
        <v>75</v>
      </c>
      <c r="B127">
        <v>47638749</v>
      </c>
      <c r="C127">
        <v>47638746</v>
      </c>
      <c r="D127">
        <v>36883878</v>
      </c>
      <c r="E127">
        <v>1</v>
      </c>
      <c r="F127">
        <v>1</v>
      </c>
      <c r="G127">
        <v>1</v>
      </c>
      <c r="H127">
        <v>2</v>
      </c>
      <c r="I127" t="s">
        <v>863</v>
      </c>
      <c r="J127" t="s">
        <v>864</v>
      </c>
      <c r="K127" t="s">
        <v>865</v>
      </c>
      <c r="L127">
        <v>1368</v>
      </c>
      <c r="N127">
        <v>1011</v>
      </c>
      <c r="O127" t="s">
        <v>776</v>
      </c>
      <c r="P127" t="s">
        <v>776</v>
      </c>
      <c r="Q127">
        <v>1</v>
      </c>
      <c r="X127">
        <v>9.4</v>
      </c>
      <c r="Y127">
        <v>0</v>
      </c>
      <c r="Z127">
        <v>90</v>
      </c>
      <c r="AA127">
        <v>10.06</v>
      </c>
      <c r="AB127">
        <v>0</v>
      </c>
      <c r="AC127">
        <v>0</v>
      </c>
      <c r="AD127">
        <v>1</v>
      </c>
      <c r="AE127">
        <v>0</v>
      </c>
      <c r="AF127" t="s">
        <v>52</v>
      </c>
      <c r="AG127">
        <v>10.809999999999999</v>
      </c>
      <c r="AH127">
        <v>2</v>
      </c>
      <c r="AI127">
        <v>47638749</v>
      </c>
      <c r="AJ127">
        <v>140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ROW(Source!A75)</f>
        <v>75</v>
      </c>
      <c r="B128">
        <v>47638750</v>
      </c>
      <c r="C128">
        <v>47638746</v>
      </c>
      <c r="D128">
        <v>36884481</v>
      </c>
      <c r="E128">
        <v>1</v>
      </c>
      <c r="F128">
        <v>1</v>
      </c>
      <c r="G128">
        <v>1</v>
      </c>
      <c r="H128">
        <v>2</v>
      </c>
      <c r="I128" t="s">
        <v>840</v>
      </c>
      <c r="J128" t="s">
        <v>841</v>
      </c>
      <c r="K128" t="s">
        <v>842</v>
      </c>
      <c r="L128">
        <v>1368</v>
      </c>
      <c r="N128">
        <v>1011</v>
      </c>
      <c r="O128" t="s">
        <v>776</v>
      </c>
      <c r="P128" t="s">
        <v>776</v>
      </c>
      <c r="Q128">
        <v>1</v>
      </c>
      <c r="X128">
        <v>28.2</v>
      </c>
      <c r="Y128">
        <v>0</v>
      </c>
      <c r="Z128">
        <v>1.53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52</v>
      </c>
      <c r="AG128">
        <v>32.43</v>
      </c>
      <c r="AH128">
        <v>2</v>
      </c>
      <c r="AI128">
        <v>47638750</v>
      </c>
      <c r="AJ128">
        <v>141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ROW(Source!A78)</f>
        <v>78</v>
      </c>
      <c r="B129">
        <v>47638754</v>
      </c>
      <c r="C129">
        <v>47638753</v>
      </c>
      <c r="D129">
        <v>37077359</v>
      </c>
      <c r="E129">
        <v>1</v>
      </c>
      <c r="F129">
        <v>1</v>
      </c>
      <c r="G129">
        <v>1</v>
      </c>
      <c r="H129">
        <v>1</v>
      </c>
      <c r="I129" t="s">
        <v>882</v>
      </c>
      <c r="J129" t="s">
        <v>3</v>
      </c>
      <c r="K129" t="s">
        <v>883</v>
      </c>
      <c r="L129">
        <v>1191</v>
      </c>
      <c r="N129">
        <v>1013</v>
      </c>
      <c r="O129" t="s">
        <v>770</v>
      </c>
      <c r="P129" t="s">
        <v>770</v>
      </c>
      <c r="Q129">
        <v>1</v>
      </c>
      <c r="X129">
        <v>1.87</v>
      </c>
      <c r="Y129">
        <v>0</v>
      </c>
      <c r="Z129">
        <v>0</v>
      </c>
      <c r="AA129">
        <v>0</v>
      </c>
      <c r="AB129">
        <v>10.5</v>
      </c>
      <c r="AC129">
        <v>0</v>
      </c>
      <c r="AD129">
        <v>1</v>
      </c>
      <c r="AE129">
        <v>1</v>
      </c>
      <c r="AF129" t="s">
        <v>131</v>
      </c>
      <c r="AG129">
        <v>0.93500000000000005</v>
      </c>
      <c r="AH129">
        <v>2</v>
      </c>
      <c r="AI129">
        <v>47638754</v>
      </c>
      <c r="AJ129">
        <v>143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ROW(Source!A78)</f>
        <v>78</v>
      </c>
      <c r="B130">
        <v>47638755</v>
      </c>
      <c r="C130">
        <v>47638753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771</v>
      </c>
      <c r="J130" t="s">
        <v>3</v>
      </c>
      <c r="K130" t="s">
        <v>772</v>
      </c>
      <c r="L130">
        <v>1191</v>
      </c>
      <c r="N130">
        <v>1013</v>
      </c>
      <c r="O130" t="s">
        <v>770</v>
      </c>
      <c r="P130" t="s">
        <v>770</v>
      </c>
      <c r="Q130">
        <v>1</v>
      </c>
      <c r="X130">
        <v>0.71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131</v>
      </c>
      <c r="AG130">
        <v>0.35499999999999998</v>
      </c>
      <c r="AH130">
        <v>2</v>
      </c>
      <c r="AI130">
        <v>47638755</v>
      </c>
      <c r="AJ130">
        <v>144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ROW(Source!A78)</f>
        <v>78</v>
      </c>
      <c r="B131">
        <v>47638756</v>
      </c>
      <c r="C131">
        <v>47638753</v>
      </c>
      <c r="D131">
        <v>36882159</v>
      </c>
      <c r="E131">
        <v>1</v>
      </c>
      <c r="F131">
        <v>1</v>
      </c>
      <c r="G131">
        <v>1</v>
      </c>
      <c r="H131">
        <v>2</v>
      </c>
      <c r="I131" t="s">
        <v>773</v>
      </c>
      <c r="J131" t="s">
        <v>774</v>
      </c>
      <c r="K131" t="s">
        <v>775</v>
      </c>
      <c r="L131">
        <v>1368</v>
      </c>
      <c r="N131">
        <v>1011</v>
      </c>
      <c r="O131" t="s">
        <v>776</v>
      </c>
      <c r="P131" t="s">
        <v>776</v>
      </c>
      <c r="Q131">
        <v>1</v>
      </c>
      <c r="X131">
        <v>0.02</v>
      </c>
      <c r="Y131">
        <v>0</v>
      </c>
      <c r="Z131">
        <v>111.99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131</v>
      </c>
      <c r="AG131">
        <v>0.01</v>
      </c>
      <c r="AH131">
        <v>2</v>
      </c>
      <c r="AI131">
        <v>47638756</v>
      </c>
      <c r="AJ131">
        <v>145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ROW(Source!A78)</f>
        <v>78</v>
      </c>
      <c r="B132">
        <v>47638757</v>
      </c>
      <c r="C132">
        <v>47638753</v>
      </c>
      <c r="D132">
        <v>36882492</v>
      </c>
      <c r="E132">
        <v>1</v>
      </c>
      <c r="F132">
        <v>1</v>
      </c>
      <c r="G132">
        <v>1</v>
      </c>
      <c r="H132">
        <v>2</v>
      </c>
      <c r="I132" t="s">
        <v>884</v>
      </c>
      <c r="J132" t="s">
        <v>885</v>
      </c>
      <c r="K132" t="s">
        <v>886</v>
      </c>
      <c r="L132">
        <v>1368</v>
      </c>
      <c r="N132">
        <v>1011</v>
      </c>
      <c r="O132" t="s">
        <v>776</v>
      </c>
      <c r="P132" t="s">
        <v>776</v>
      </c>
      <c r="Q132">
        <v>1</v>
      </c>
      <c r="X132">
        <v>0.67</v>
      </c>
      <c r="Y132">
        <v>0</v>
      </c>
      <c r="Z132">
        <v>142.69999999999999</v>
      </c>
      <c r="AA132">
        <v>13.5</v>
      </c>
      <c r="AB132">
        <v>0</v>
      </c>
      <c r="AC132">
        <v>0</v>
      </c>
      <c r="AD132">
        <v>1</v>
      </c>
      <c r="AE132">
        <v>0</v>
      </c>
      <c r="AF132" t="s">
        <v>131</v>
      </c>
      <c r="AG132">
        <v>0.33500000000000002</v>
      </c>
      <c r="AH132">
        <v>2</v>
      </c>
      <c r="AI132">
        <v>47638757</v>
      </c>
      <c r="AJ132">
        <v>146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ROW(Source!A78)</f>
        <v>78</v>
      </c>
      <c r="B133">
        <v>47638758</v>
      </c>
      <c r="C133">
        <v>47638753</v>
      </c>
      <c r="D133">
        <v>36883554</v>
      </c>
      <c r="E133">
        <v>1</v>
      </c>
      <c r="F133">
        <v>1</v>
      </c>
      <c r="G133">
        <v>1</v>
      </c>
      <c r="H133">
        <v>2</v>
      </c>
      <c r="I133" t="s">
        <v>780</v>
      </c>
      <c r="J133" t="s">
        <v>781</v>
      </c>
      <c r="K133" t="s">
        <v>782</v>
      </c>
      <c r="L133">
        <v>1368</v>
      </c>
      <c r="N133">
        <v>1011</v>
      </c>
      <c r="O133" t="s">
        <v>776</v>
      </c>
      <c r="P133" t="s">
        <v>776</v>
      </c>
      <c r="Q133">
        <v>1</v>
      </c>
      <c r="X133">
        <v>0.02</v>
      </c>
      <c r="Y133">
        <v>0</v>
      </c>
      <c r="Z133">
        <v>65.709999999999994</v>
      </c>
      <c r="AA133">
        <v>11.6</v>
      </c>
      <c r="AB133">
        <v>0</v>
      </c>
      <c r="AC133">
        <v>0</v>
      </c>
      <c r="AD133">
        <v>1</v>
      </c>
      <c r="AE133">
        <v>0</v>
      </c>
      <c r="AF133" t="s">
        <v>131</v>
      </c>
      <c r="AG133">
        <v>0.01</v>
      </c>
      <c r="AH133">
        <v>2</v>
      </c>
      <c r="AI133">
        <v>47638758</v>
      </c>
      <c r="AJ133">
        <v>147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ROW(Source!A78)</f>
        <v>78</v>
      </c>
      <c r="B134">
        <v>47638759</v>
      </c>
      <c r="C134">
        <v>47638753</v>
      </c>
      <c r="D134">
        <v>36802094</v>
      </c>
      <c r="E134">
        <v>1</v>
      </c>
      <c r="F134">
        <v>1</v>
      </c>
      <c r="G134">
        <v>1</v>
      </c>
      <c r="H134">
        <v>3</v>
      </c>
      <c r="I134" t="s">
        <v>887</v>
      </c>
      <c r="J134" t="s">
        <v>888</v>
      </c>
      <c r="K134" t="s">
        <v>889</v>
      </c>
      <c r="L134">
        <v>1346</v>
      </c>
      <c r="N134">
        <v>1009</v>
      </c>
      <c r="O134" t="s">
        <v>585</v>
      </c>
      <c r="P134" t="s">
        <v>585</v>
      </c>
      <c r="Q134">
        <v>1</v>
      </c>
      <c r="X134">
        <v>0.01</v>
      </c>
      <c r="Y134">
        <v>30.4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22</v>
      </c>
      <c r="AG134">
        <v>0</v>
      </c>
      <c r="AH134">
        <v>2</v>
      </c>
      <c r="AI134">
        <v>47638759</v>
      </c>
      <c r="AJ134">
        <v>148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ROW(Source!A78)</f>
        <v>78</v>
      </c>
      <c r="B135">
        <v>47638760</v>
      </c>
      <c r="C135">
        <v>47638753</v>
      </c>
      <c r="D135">
        <v>36802162</v>
      </c>
      <c r="E135">
        <v>1</v>
      </c>
      <c r="F135">
        <v>1</v>
      </c>
      <c r="G135">
        <v>1</v>
      </c>
      <c r="H135">
        <v>3</v>
      </c>
      <c r="I135" t="s">
        <v>890</v>
      </c>
      <c r="J135" t="s">
        <v>891</v>
      </c>
      <c r="K135" t="s">
        <v>892</v>
      </c>
      <c r="L135">
        <v>1346</v>
      </c>
      <c r="N135">
        <v>1009</v>
      </c>
      <c r="O135" t="s">
        <v>585</v>
      </c>
      <c r="P135" t="s">
        <v>585</v>
      </c>
      <c r="Q135">
        <v>1</v>
      </c>
      <c r="X135">
        <v>1.2E-2</v>
      </c>
      <c r="Y135">
        <v>24.04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22</v>
      </c>
      <c r="AG135">
        <v>0</v>
      </c>
      <c r="AH135">
        <v>2</v>
      </c>
      <c r="AI135">
        <v>47638760</v>
      </c>
      <c r="AJ135">
        <v>149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ROW(Source!A78)</f>
        <v>78</v>
      </c>
      <c r="B136">
        <v>47638761</v>
      </c>
      <c r="C136">
        <v>47638753</v>
      </c>
      <c r="D136">
        <v>36859700</v>
      </c>
      <c r="E136">
        <v>1</v>
      </c>
      <c r="F136">
        <v>1</v>
      </c>
      <c r="G136">
        <v>1</v>
      </c>
      <c r="H136">
        <v>3</v>
      </c>
      <c r="I136" t="s">
        <v>893</v>
      </c>
      <c r="J136" t="s">
        <v>894</v>
      </c>
      <c r="K136" t="s">
        <v>895</v>
      </c>
      <c r="L136">
        <v>1348</v>
      </c>
      <c r="N136">
        <v>1009</v>
      </c>
      <c r="O136" t="s">
        <v>19</v>
      </c>
      <c r="P136" t="s">
        <v>19</v>
      </c>
      <c r="Q136">
        <v>1000</v>
      </c>
      <c r="X136">
        <v>5.0000000000000001E-4</v>
      </c>
      <c r="Y136">
        <v>96440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22</v>
      </c>
      <c r="AG136">
        <v>0</v>
      </c>
      <c r="AH136">
        <v>2</v>
      </c>
      <c r="AI136">
        <v>47638761</v>
      </c>
      <c r="AJ136">
        <v>150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ROW(Source!A78)</f>
        <v>78</v>
      </c>
      <c r="B137">
        <v>47638762</v>
      </c>
      <c r="C137">
        <v>47638753</v>
      </c>
      <c r="D137">
        <v>36867794</v>
      </c>
      <c r="E137">
        <v>1</v>
      </c>
      <c r="F137">
        <v>1</v>
      </c>
      <c r="G137">
        <v>1</v>
      </c>
      <c r="H137">
        <v>3</v>
      </c>
      <c r="I137" t="s">
        <v>896</v>
      </c>
      <c r="J137" t="s">
        <v>897</v>
      </c>
      <c r="K137" t="s">
        <v>898</v>
      </c>
      <c r="L137">
        <v>1346</v>
      </c>
      <c r="N137">
        <v>1009</v>
      </c>
      <c r="O137" t="s">
        <v>585</v>
      </c>
      <c r="P137" t="s">
        <v>585</v>
      </c>
      <c r="Q137">
        <v>1</v>
      </c>
      <c r="X137">
        <v>0.01</v>
      </c>
      <c r="Y137">
        <v>35.700000000000003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22</v>
      </c>
      <c r="AG137">
        <v>0</v>
      </c>
      <c r="AH137">
        <v>2</v>
      </c>
      <c r="AI137">
        <v>47638762</v>
      </c>
      <c r="AJ137">
        <v>151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ROW(Source!A78)</f>
        <v>78</v>
      </c>
      <c r="B138">
        <v>47638763</v>
      </c>
      <c r="C138">
        <v>47638753</v>
      </c>
      <c r="D138">
        <v>36799065</v>
      </c>
      <c r="E138">
        <v>17</v>
      </c>
      <c r="F138">
        <v>1</v>
      </c>
      <c r="G138">
        <v>1</v>
      </c>
      <c r="H138">
        <v>3</v>
      </c>
      <c r="I138" t="s">
        <v>899</v>
      </c>
      <c r="J138" t="s">
        <v>3</v>
      </c>
      <c r="K138" t="s">
        <v>900</v>
      </c>
      <c r="L138">
        <v>1374</v>
      </c>
      <c r="N138">
        <v>1013</v>
      </c>
      <c r="O138" t="s">
        <v>901</v>
      </c>
      <c r="P138" t="s">
        <v>901</v>
      </c>
      <c r="Q138">
        <v>1</v>
      </c>
      <c r="X138">
        <v>0.39</v>
      </c>
      <c r="Y138">
        <v>1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22</v>
      </c>
      <c r="AG138">
        <v>0</v>
      </c>
      <c r="AH138">
        <v>2</v>
      </c>
      <c r="AI138">
        <v>47638763</v>
      </c>
      <c r="AJ138">
        <v>152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ROW(Source!A79)</f>
        <v>79</v>
      </c>
      <c r="B139">
        <v>47638754</v>
      </c>
      <c r="C139">
        <v>47638753</v>
      </c>
      <c r="D139">
        <v>37077359</v>
      </c>
      <c r="E139">
        <v>1</v>
      </c>
      <c r="F139">
        <v>1</v>
      </c>
      <c r="G139">
        <v>1</v>
      </c>
      <c r="H139">
        <v>1</v>
      </c>
      <c r="I139" t="s">
        <v>882</v>
      </c>
      <c r="J139" t="s">
        <v>3</v>
      </c>
      <c r="K139" t="s">
        <v>883</v>
      </c>
      <c r="L139">
        <v>1191</v>
      </c>
      <c r="N139">
        <v>1013</v>
      </c>
      <c r="O139" t="s">
        <v>770</v>
      </c>
      <c r="P139" t="s">
        <v>770</v>
      </c>
      <c r="Q139">
        <v>1</v>
      </c>
      <c r="X139">
        <v>1.87</v>
      </c>
      <c r="Y139">
        <v>0</v>
      </c>
      <c r="Z139">
        <v>0</v>
      </c>
      <c r="AA139">
        <v>0</v>
      </c>
      <c r="AB139">
        <v>10.5</v>
      </c>
      <c r="AC139">
        <v>0</v>
      </c>
      <c r="AD139">
        <v>1</v>
      </c>
      <c r="AE139">
        <v>1</v>
      </c>
      <c r="AF139" t="s">
        <v>131</v>
      </c>
      <c r="AG139">
        <v>0.93500000000000005</v>
      </c>
      <c r="AH139">
        <v>2</v>
      </c>
      <c r="AI139">
        <v>47638754</v>
      </c>
      <c r="AJ139">
        <v>153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ROW(Source!A79)</f>
        <v>79</v>
      </c>
      <c r="B140">
        <v>47638755</v>
      </c>
      <c r="C140">
        <v>47638753</v>
      </c>
      <c r="D140">
        <v>37064876</v>
      </c>
      <c r="E140">
        <v>1</v>
      </c>
      <c r="F140">
        <v>1</v>
      </c>
      <c r="G140">
        <v>1</v>
      </c>
      <c r="H140">
        <v>1</v>
      </c>
      <c r="I140" t="s">
        <v>771</v>
      </c>
      <c r="J140" t="s">
        <v>3</v>
      </c>
      <c r="K140" t="s">
        <v>772</v>
      </c>
      <c r="L140">
        <v>1191</v>
      </c>
      <c r="N140">
        <v>1013</v>
      </c>
      <c r="O140" t="s">
        <v>770</v>
      </c>
      <c r="P140" t="s">
        <v>770</v>
      </c>
      <c r="Q140">
        <v>1</v>
      </c>
      <c r="X140">
        <v>0.71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131</v>
      </c>
      <c r="AG140">
        <v>0.35499999999999998</v>
      </c>
      <c r="AH140">
        <v>2</v>
      </c>
      <c r="AI140">
        <v>47638755</v>
      </c>
      <c r="AJ140">
        <v>154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ROW(Source!A79)</f>
        <v>79</v>
      </c>
      <c r="B141">
        <v>47638756</v>
      </c>
      <c r="C141">
        <v>47638753</v>
      </c>
      <c r="D141">
        <v>36882159</v>
      </c>
      <c r="E141">
        <v>1</v>
      </c>
      <c r="F141">
        <v>1</v>
      </c>
      <c r="G141">
        <v>1</v>
      </c>
      <c r="H141">
        <v>2</v>
      </c>
      <c r="I141" t="s">
        <v>773</v>
      </c>
      <c r="J141" t="s">
        <v>774</v>
      </c>
      <c r="K141" t="s">
        <v>775</v>
      </c>
      <c r="L141">
        <v>1368</v>
      </c>
      <c r="N141">
        <v>1011</v>
      </c>
      <c r="O141" t="s">
        <v>776</v>
      </c>
      <c r="P141" t="s">
        <v>776</v>
      </c>
      <c r="Q141">
        <v>1</v>
      </c>
      <c r="X141">
        <v>0.02</v>
      </c>
      <c r="Y141">
        <v>0</v>
      </c>
      <c r="Z141">
        <v>111.99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131</v>
      </c>
      <c r="AG141">
        <v>0.01</v>
      </c>
      <c r="AH141">
        <v>2</v>
      </c>
      <c r="AI141">
        <v>47638756</v>
      </c>
      <c r="AJ141">
        <v>155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ROW(Source!A79)</f>
        <v>79</v>
      </c>
      <c r="B142">
        <v>47638757</v>
      </c>
      <c r="C142">
        <v>47638753</v>
      </c>
      <c r="D142">
        <v>36882492</v>
      </c>
      <c r="E142">
        <v>1</v>
      </c>
      <c r="F142">
        <v>1</v>
      </c>
      <c r="G142">
        <v>1</v>
      </c>
      <c r="H142">
        <v>2</v>
      </c>
      <c r="I142" t="s">
        <v>884</v>
      </c>
      <c r="J142" t="s">
        <v>885</v>
      </c>
      <c r="K142" t="s">
        <v>886</v>
      </c>
      <c r="L142">
        <v>1368</v>
      </c>
      <c r="N142">
        <v>1011</v>
      </c>
      <c r="O142" t="s">
        <v>776</v>
      </c>
      <c r="P142" t="s">
        <v>776</v>
      </c>
      <c r="Q142">
        <v>1</v>
      </c>
      <c r="X142">
        <v>0.67</v>
      </c>
      <c r="Y142">
        <v>0</v>
      </c>
      <c r="Z142">
        <v>142.69999999999999</v>
      </c>
      <c r="AA142">
        <v>13.5</v>
      </c>
      <c r="AB142">
        <v>0</v>
      </c>
      <c r="AC142">
        <v>0</v>
      </c>
      <c r="AD142">
        <v>1</v>
      </c>
      <c r="AE142">
        <v>0</v>
      </c>
      <c r="AF142" t="s">
        <v>131</v>
      </c>
      <c r="AG142">
        <v>0.33500000000000002</v>
      </c>
      <c r="AH142">
        <v>2</v>
      </c>
      <c r="AI142">
        <v>47638757</v>
      </c>
      <c r="AJ142">
        <v>156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ROW(Source!A79)</f>
        <v>79</v>
      </c>
      <c r="B143">
        <v>47638758</v>
      </c>
      <c r="C143">
        <v>47638753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780</v>
      </c>
      <c r="J143" t="s">
        <v>781</v>
      </c>
      <c r="K143" t="s">
        <v>782</v>
      </c>
      <c r="L143">
        <v>1368</v>
      </c>
      <c r="N143">
        <v>1011</v>
      </c>
      <c r="O143" t="s">
        <v>776</v>
      </c>
      <c r="P143" t="s">
        <v>776</v>
      </c>
      <c r="Q143">
        <v>1</v>
      </c>
      <c r="X143">
        <v>0.02</v>
      </c>
      <c r="Y143">
        <v>0</v>
      </c>
      <c r="Z143">
        <v>65.709999999999994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131</v>
      </c>
      <c r="AG143">
        <v>0.01</v>
      </c>
      <c r="AH143">
        <v>2</v>
      </c>
      <c r="AI143">
        <v>47638758</v>
      </c>
      <c r="AJ143">
        <v>157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ROW(Source!A79)</f>
        <v>79</v>
      </c>
      <c r="B144">
        <v>47638759</v>
      </c>
      <c r="C144">
        <v>47638753</v>
      </c>
      <c r="D144">
        <v>36802094</v>
      </c>
      <c r="E144">
        <v>1</v>
      </c>
      <c r="F144">
        <v>1</v>
      </c>
      <c r="G144">
        <v>1</v>
      </c>
      <c r="H144">
        <v>3</v>
      </c>
      <c r="I144" t="s">
        <v>887</v>
      </c>
      <c r="J144" t="s">
        <v>888</v>
      </c>
      <c r="K144" t="s">
        <v>889</v>
      </c>
      <c r="L144">
        <v>1346</v>
      </c>
      <c r="N144">
        <v>1009</v>
      </c>
      <c r="O144" t="s">
        <v>585</v>
      </c>
      <c r="P144" t="s">
        <v>585</v>
      </c>
      <c r="Q144">
        <v>1</v>
      </c>
      <c r="X144">
        <v>0.01</v>
      </c>
      <c r="Y144">
        <v>30.4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22</v>
      </c>
      <c r="AG144">
        <v>0</v>
      </c>
      <c r="AH144">
        <v>2</v>
      </c>
      <c r="AI144">
        <v>47638759</v>
      </c>
      <c r="AJ144">
        <v>158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ROW(Source!A79)</f>
        <v>79</v>
      </c>
      <c r="B145">
        <v>47638760</v>
      </c>
      <c r="C145">
        <v>47638753</v>
      </c>
      <c r="D145">
        <v>36802162</v>
      </c>
      <c r="E145">
        <v>1</v>
      </c>
      <c r="F145">
        <v>1</v>
      </c>
      <c r="G145">
        <v>1</v>
      </c>
      <c r="H145">
        <v>3</v>
      </c>
      <c r="I145" t="s">
        <v>890</v>
      </c>
      <c r="J145" t="s">
        <v>891</v>
      </c>
      <c r="K145" t="s">
        <v>892</v>
      </c>
      <c r="L145">
        <v>1346</v>
      </c>
      <c r="N145">
        <v>1009</v>
      </c>
      <c r="O145" t="s">
        <v>585</v>
      </c>
      <c r="P145" t="s">
        <v>585</v>
      </c>
      <c r="Q145">
        <v>1</v>
      </c>
      <c r="X145">
        <v>1.2E-2</v>
      </c>
      <c r="Y145">
        <v>24.04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22</v>
      </c>
      <c r="AG145">
        <v>0</v>
      </c>
      <c r="AH145">
        <v>2</v>
      </c>
      <c r="AI145">
        <v>47638760</v>
      </c>
      <c r="AJ145">
        <v>159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ROW(Source!A79)</f>
        <v>79</v>
      </c>
      <c r="B146">
        <v>47638761</v>
      </c>
      <c r="C146">
        <v>47638753</v>
      </c>
      <c r="D146">
        <v>36859700</v>
      </c>
      <c r="E146">
        <v>1</v>
      </c>
      <c r="F146">
        <v>1</v>
      </c>
      <c r="G146">
        <v>1</v>
      </c>
      <c r="H146">
        <v>3</v>
      </c>
      <c r="I146" t="s">
        <v>893</v>
      </c>
      <c r="J146" t="s">
        <v>894</v>
      </c>
      <c r="K146" t="s">
        <v>895</v>
      </c>
      <c r="L146">
        <v>1348</v>
      </c>
      <c r="N146">
        <v>1009</v>
      </c>
      <c r="O146" t="s">
        <v>19</v>
      </c>
      <c r="P146" t="s">
        <v>19</v>
      </c>
      <c r="Q146">
        <v>1000</v>
      </c>
      <c r="X146">
        <v>5.0000000000000001E-4</v>
      </c>
      <c r="Y146">
        <v>96440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22</v>
      </c>
      <c r="AG146">
        <v>0</v>
      </c>
      <c r="AH146">
        <v>2</v>
      </c>
      <c r="AI146">
        <v>47638761</v>
      </c>
      <c r="AJ146">
        <v>160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ROW(Source!A79)</f>
        <v>79</v>
      </c>
      <c r="B147">
        <v>47638762</v>
      </c>
      <c r="C147">
        <v>47638753</v>
      </c>
      <c r="D147">
        <v>36867794</v>
      </c>
      <c r="E147">
        <v>1</v>
      </c>
      <c r="F147">
        <v>1</v>
      </c>
      <c r="G147">
        <v>1</v>
      </c>
      <c r="H147">
        <v>3</v>
      </c>
      <c r="I147" t="s">
        <v>896</v>
      </c>
      <c r="J147" t="s">
        <v>897</v>
      </c>
      <c r="K147" t="s">
        <v>898</v>
      </c>
      <c r="L147">
        <v>1346</v>
      </c>
      <c r="N147">
        <v>1009</v>
      </c>
      <c r="O147" t="s">
        <v>585</v>
      </c>
      <c r="P147" t="s">
        <v>585</v>
      </c>
      <c r="Q147">
        <v>1</v>
      </c>
      <c r="X147">
        <v>0.01</v>
      </c>
      <c r="Y147">
        <v>35.700000000000003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22</v>
      </c>
      <c r="AG147">
        <v>0</v>
      </c>
      <c r="AH147">
        <v>2</v>
      </c>
      <c r="AI147">
        <v>47638762</v>
      </c>
      <c r="AJ147">
        <v>161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ROW(Source!A79)</f>
        <v>79</v>
      </c>
      <c r="B148">
        <v>47638763</v>
      </c>
      <c r="C148">
        <v>47638753</v>
      </c>
      <c r="D148">
        <v>36799065</v>
      </c>
      <c r="E148">
        <v>17</v>
      </c>
      <c r="F148">
        <v>1</v>
      </c>
      <c r="G148">
        <v>1</v>
      </c>
      <c r="H148">
        <v>3</v>
      </c>
      <c r="I148" t="s">
        <v>899</v>
      </c>
      <c r="J148" t="s">
        <v>3</v>
      </c>
      <c r="K148" t="s">
        <v>900</v>
      </c>
      <c r="L148">
        <v>1374</v>
      </c>
      <c r="N148">
        <v>1013</v>
      </c>
      <c r="O148" t="s">
        <v>901</v>
      </c>
      <c r="P148" t="s">
        <v>901</v>
      </c>
      <c r="Q148">
        <v>1</v>
      </c>
      <c r="X148">
        <v>0.39</v>
      </c>
      <c r="Y148">
        <v>1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22</v>
      </c>
      <c r="AG148">
        <v>0</v>
      </c>
      <c r="AH148">
        <v>2</v>
      </c>
      <c r="AI148">
        <v>47638763</v>
      </c>
      <c r="AJ148">
        <v>162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ROW(Source!A118)</f>
        <v>118</v>
      </c>
      <c r="B149">
        <v>47638958</v>
      </c>
      <c r="C149">
        <v>47638954</v>
      </c>
      <c r="D149">
        <v>37064978</v>
      </c>
      <c r="E149">
        <v>1</v>
      </c>
      <c r="F149">
        <v>1</v>
      </c>
      <c r="G149">
        <v>1</v>
      </c>
      <c r="H149">
        <v>1</v>
      </c>
      <c r="I149" t="s">
        <v>902</v>
      </c>
      <c r="J149" t="s">
        <v>3</v>
      </c>
      <c r="K149" t="s">
        <v>903</v>
      </c>
      <c r="L149">
        <v>1191</v>
      </c>
      <c r="N149">
        <v>1013</v>
      </c>
      <c r="O149" t="s">
        <v>770</v>
      </c>
      <c r="P149" t="s">
        <v>770</v>
      </c>
      <c r="Q149">
        <v>1</v>
      </c>
      <c r="X149">
        <v>7.62</v>
      </c>
      <c r="Y149">
        <v>0</v>
      </c>
      <c r="Z149">
        <v>0</v>
      </c>
      <c r="AA149">
        <v>0</v>
      </c>
      <c r="AB149">
        <v>8.86</v>
      </c>
      <c r="AC149">
        <v>0</v>
      </c>
      <c r="AD149">
        <v>1</v>
      </c>
      <c r="AE149">
        <v>1</v>
      </c>
      <c r="AF149" t="s">
        <v>196</v>
      </c>
      <c r="AG149">
        <v>10.077449999999999</v>
      </c>
      <c r="AH149">
        <v>2</v>
      </c>
      <c r="AI149">
        <v>47638955</v>
      </c>
      <c r="AJ149">
        <v>163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ROW(Source!A118)</f>
        <v>118</v>
      </c>
      <c r="B150">
        <v>47638959</v>
      </c>
      <c r="C150">
        <v>47638954</v>
      </c>
      <c r="D150">
        <v>36805515</v>
      </c>
      <c r="E150">
        <v>1</v>
      </c>
      <c r="F150">
        <v>1</v>
      </c>
      <c r="G150">
        <v>1</v>
      </c>
      <c r="H150">
        <v>3</v>
      </c>
      <c r="I150" t="s">
        <v>904</v>
      </c>
      <c r="J150" t="s">
        <v>905</v>
      </c>
      <c r="K150" t="s">
        <v>906</v>
      </c>
      <c r="L150">
        <v>1348</v>
      </c>
      <c r="N150">
        <v>1009</v>
      </c>
      <c r="O150" t="s">
        <v>19</v>
      </c>
      <c r="P150" t="s">
        <v>19</v>
      </c>
      <c r="Q150">
        <v>1000</v>
      </c>
      <c r="X150">
        <v>2.0000000000000001E-4</v>
      </c>
      <c r="Y150">
        <v>37600.01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2.0000000000000001E-4</v>
      </c>
      <c r="AH150">
        <v>2</v>
      </c>
      <c r="AI150">
        <v>47638956</v>
      </c>
      <c r="AJ150">
        <v>164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ROW(Source!A118)</f>
        <v>118</v>
      </c>
      <c r="B151">
        <v>47638960</v>
      </c>
      <c r="C151">
        <v>47638954</v>
      </c>
      <c r="D151">
        <v>36830431</v>
      </c>
      <c r="E151">
        <v>1</v>
      </c>
      <c r="F151">
        <v>1</v>
      </c>
      <c r="G151">
        <v>1</v>
      </c>
      <c r="H151">
        <v>3</v>
      </c>
      <c r="I151" t="s">
        <v>907</v>
      </c>
      <c r="J151" t="s">
        <v>908</v>
      </c>
      <c r="K151" t="s">
        <v>909</v>
      </c>
      <c r="L151">
        <v>1339</v>
      </c>
      <c r="N151">
        <v>1007</v>
      </c>
      <c r="O151" t="s">
        <v>50</v>
      </c>
      <c r="P151" t="s">
        <v>50</v>
      </c>
      <c r="Q151">
        <v>1</v>
      </c>
      <c r="X151">
        <v>1E-3</v>
      </c>
      <c r="Y151">
        <v>802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1E-3</v>
      </c>
      <c r="AH151">
        <v>2</v>
      </c>
      <c r="AI151">
        <v>47638957</v>
      </c>
      <c r="AJ151">
        <v>165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ROW(Source!A119)</f>
        <v>119</v>
      </c>
      <c r="B152">
        <v>47638958</v>
      </c>
      <c r="C152">
        <v>47638954</v>
      </c>
      <c r="D152">
        <v>37064978</v>
      </c>
      <c r="E152">
        <v>1</v>
      </c>
      <c r="F152">
        <v>1</v>
      </c>
      <c r="G152">
        <v>1</v>
      </c>
      <c r="H152">
        <v>1</v>
      </c>
      <c r="I152" t="s">
        <v>902</v>
      </c>
      <c r="J152" t="s">
        <v>3</v>
      </c>
      <c r="K152" t="s">
        <v>903</v>
      </c>
      <c r="L152">
        <v>1191</v>
      </c>
      <c r="N152">
        <v>1013</v>
      </c>
      <c r="O152" t="s">
        <v>770</v>
      </c>
      <c r="P152" t="s">
        <v>770</v>
      </c>
      <c r="Q152">
        <v>1</v>
      </c>
      <c r="X152">
        <v>7.62</v>
      </c>
      <c r="Y152">
        <v>0</v>
      </c>
      <c r="Z152">
        <v>0</v>
      </c>
      <c r="AA152">
        <v>0</v>
      </c>
      <c r="AB152">
        <v>8.86</v>
      </c>
      <c r="AC152">
        <v>0</v>
      </c>
      <c r="AD152">
        <v>1</v>
      </c>
      <c r="AE152">
        <v>1</v>
      </c>
      <c r="AF152" t="s">
        <v>196</v>
      </c>
      <c r="AG152">
        <v>10.077449999999999</v>
      </c>
      <c r="AH152">
        <v>2</v>
      </c>
      <c r="AI152">
        <v>47638955</v>
      </c>
      <c r="AJ152">
        <v>166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ROW(Source!A119)</f>
        <v>119</v>
      </c>
      <c r="B153">
        <v>47638959</v>
      </c>
      <c r="C153">
        <v>47638954</v>
      </c>
      <c r="D153">
        <v>36805515</v>
      </c>
      <c r="E153">
        <v>1</v>
      </c>
      <c r="F153">
        <v>1</v>
      </c>
      <c r="G153">
        <v>1</v>
      </c>
      <c r="H153">
        <v>3</v>
      </c>
      <c r="I153" t="s">
        <v>904</v>
      </c>
      <c r="J153" t="s">
        <v>905</v>
      </c>
      <c r="K153" t="s">
        <v>906</v>
      </c>
      <c r="L153">
        <v>1348</v>
      </c>
      <c r="N153">
        <v>1009</v>
      </c>
      <c r="O153" t="s">
        <v>19</v>
      </c>
      <c r="P153" t="s">
        <v>19</v>
      </c>
      <c r="Q153">
        <v>1000</v>
      </c>
      <c r="X153">
        <v>2.0000000000000001E-4</v>
      </c>
      <c r="Y153">
        <v>37600.01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2.0000000000000001E-4</v>
      </c>
      <c r="AH153">
        <v>2</v>
      </c>
      <c r="AI153">
        <v>47638956</v>
      </c>
      <c r="AJ153">
        <v>167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ROW(Source!A119)</f>
        <v>119</v>
      </c>
      <c r="B154">
        <v>47638960</v>
      </c>
      <c r="C154">
        <v>47638954</v>
      </c>
      <c r="D154">
        <v>36830431</v>
      </c>
      <c r="E154">
        <v>1</v>
      </c>
      <c r="F154">
        <v>1</v>
      </c>
      <c r="G154">
        <v>1</v>
      </c>
      <c r="H154">
        <v>3</v>
      </c>
      <c r="I154" t="s">
        <v>907</v>
      </c>
      <c r="J154" t="s">
        <v>908</v>
      </c>
      <c r="K154" t="s">
        <v>909</v>
      </c>
      <c r="L154">
        <v>1339</v>
      </c>
      <c r="N154">
        <v>1007</v>
      </c>
      <c r="O154" t="s">
        <v>50</v>
      </c>
      <c r="P154" t="s">
        <v>50</v>
      </c>
      <c r="Q154">
        <v>1</v>
      </c>
      <c r="X154">
        <v>1E-3</v>
      </c>
      <c r="Y154">
        <v>802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1E-3</v>
      </c>
      <c r="AH154">
        <v>2</v>
      </c>
      <c r="AI154">
        <v>47638957</v>
      </c>
      <c r="AJ154">
        <v>168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ROW(Source!A120)</f>
        <v>120</v>
      </c>
      <c r="B155">
        <v>47638833</v>
      </c>
      <c r="C155">
        <v>47638831</v>
      </c>
      <c r="D155">
        <v>37064998</v>
      </c>
      <c r="E155">
        <v>1</v>
      </c>
      <c r="F155">
        <v>1</v>
      </c>
      <c r="G155">
        <v>1</v>
      </c>
      <c r="H155">
        <v>1</v>
      </c>
      <c r="I155" t="s">
        <v>846</v>
      </c>
      <c r="J155" t="s">
        <v>3</v>
      </c>
      <c r="K155" t="s">
        <v>847</v>
      </c>
      <c r="L155">
        <v>1191</v>
      </c>
      <c r="N155">
        <v>1013</v>
      </c>
      <c r="O155" t="s">
        <v>770</v>
      </c>
      <c r="P155" t="s">
        <v>770</v>
      </c>
      <c r="Q155">
        <v>1</v>
      </c>
      <c r="X155">
        <v>10.199999999999999</v>
      </c>
      <c r="Y155">
        <v>0</v>
      </c>
      <c r="Z155">
        <v>0</v>
      </c>
      <c r="AA155">
        <v>0</v>
      </c>
      <c r="AB155">
        <v>7.8</v>
      </c>
      <c r="AC155">
        <v>0</v>
      </c>
      <c r="AD155">
        <v>1</v>
      </c>
      <c r="AE155">
        <v>1</v>
      </c>
      <c r="AF155" t="s">
        <v>196</v>
      </c>
      <c r="AG155">
        <v>13.489499999999998</v>
      </c>
      <c r="AH155">
        <v>2</v>
      </c>
      <c r="AI155">
        <v>47638832</v>
      </c>
      <c r="AJ155">
        <v>169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ROW(Source!A121)</f>
        <v>121</v>
      </c>
      <c r="B156">
        <v>47638833</v>
      </c>
      <c r="C156">
        <v>47638831</v>
      </c>
      <c r="D156">
        <v>37064998</v>
      </c>
      <c r="E156">
        <v>1</v>
      </c>
      <c r="F156">
        <v>1</v>
      </c>
      <c r="G156">
        <v>1</v>
      </c>
      <c r="H156">
        <v>1</v>
      </c>
      <c r="I156" t="s">
        <v>846</v>
      </c>
      <c r="J156" t="s">
        <v>3</v>
      </c>
      <c r="K156" t="s">
        <v>847</v>
      </c>
      <c r="L156">
        <v>1191</v>
      </c>
      <c r="N156">
        <v>1013</v>
      </c>
      <c r="O156" t="s">
        <v>770</v>
      </c>
      <c r="P156" t="s">
        <v>770</v>
      </c>
      <c r="Q156">
        <v>1</v>
      </c>
      <c r="X156">
        <v>10.199999999999999</v>
      </c>
      <c r="Y156">
        <v>0</v>
      </c>
      <c r="Z156">
        <v>0</v>
      </c>
      <c r="AA156">
        <v>0</v>
      </c>
      <c r="AB156">
        <v>7.8</v>
      </c>
      <c r="AC156">
        <v>0</v>
      </c>
      <c r="AD156">
        <v>1</v>
      </c>
      <c r="AE156">
        <v>1</v>
      </c>
      <c r="AF156" t="s">
        <v>196</v>
      </c>
      <c r="AG156">
        <v>13.489499999999998</v>
      </c>
      <c r="AH156">
        <v>2</v>
      </c>
      <c r="AI156">
        <v>47638832</v>
      </c>
      <c r="AJ156">
        <v>170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ROW(Source!A122)</f>
        <v>122</v>
      </c>
      <c r="B157">
        <v>47638841</v>
      </c>
      <c r="C157">
        <v>47638834</v>
      </c>
      <c r="D157">
        <v>37065248</v>
      </c>
      <c r="E157">
        <v>1</v>
      </c>
      <c r="F157">
        <v>1</v>
      </c>
      <c r="G157">
        <v>1</v>
      </c>
      <c r="H157">
        <v>1</v>
      </c>
      <c r="I157" t="s">
        <v>768</v>
      </c>
      <c r="J157" t="s">
        <v>3</v>
      </c>
      <c r="K157" t="s">
        <v>769</v>
      </c>
      <c r="L157">
        <v>1191</v>
      </c>
      <c r="N157">
        <v>1013</v>
      </c>
      <c r="O157" t="s">
        <v>770</v>
      </c>
      <c r="P157" t="s">
        <v>770</v>
      </c>
      <c r="Q157">
        <v>1</v>
      </c>
      <c r="X157">
        <v>38.770000000000003</v>
      </c>
      <c r="Y157">
        <v>0</v>
      </c>
      <c r="Z157">
        <v>0</v>
      </c>
      <c r="AA157">
        <v>0</v>
      </c>
      <c r="AB157">
        <v>8.5299999999999994</v>
      </c>
      <c r="AC157">
        <v>0</v>
      </c>
      <c r="AD157">
        <v>1</v>
      </c>
      <c r="AE157">
        <v>1</v>
      </c>
      <c r="AF157" t="s">
        <v>196</v>
      </c>
      <c r="AG157">
        <v>51.273325</v>
      </c>
      <c r="AH157">
        <v>2</v>
      </c>
      <c r="AI157">
        <v>47638835</v>
      </c>
      <c r="AJ157">
        <v>171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ROW(Source!A122)</f>
        <v>122</v>
      </c>
      <c r="B158">
        <v>47638842</v>
      </c>
      <c r="C158">
        <v>47638834</v>
      </c>
      <c r="D158">
        <v>37064876</v>
      </c>
      <c r="E158">
        <v>1</v>
      </c>
      <c r="F158">
        <v>1</v>
      </c>
      <c r="G158">
        <v>1</v>
      </c>
      <c r="H158">
        <v>1</v>
      </c>
      <c r="I158" t="s">
        <v>771</v>
      </c>
      <c r="J158" t="s">
        <v>3</v>
      </c>
      <c r="K158" t="s">
        <v>772</v>
      </c>
      <c r="L158">
        <v>1191</v>
      </c>
      <c r="N158">
        <v>1013</v>
      </c>
      <c r="O158" t="s">
        <v>770</v>
      </c>
      <c r="P158" t="s">
        <v>770</v>
      </c>
      <c r="Q158">
        <v>1</v>
      </c>
      <c r="X158">
        <v>25.03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</v>
      </c>
      <c r="AF158" t="s">
        <v>195</v>
      </c>
      <c r="AG158">
        <v>35.980624999999996</v>
      </c>
      <c r="AH158">
        <v>2</v>
      </c>
      <c r="AI158">
        <v>47638836</v>
      </c>
      <c r="AJ158">
        <v>172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ROW(Source!A122)</f>
        <v>122</v>
      </c>
      <c r="B159">
        <v>47638843</v>
      </c>
      <c r="C159">
        <v>47638834</v>
      </c>
      <c r="D159">
        <v>36881968</v>
      </c>
      <c r="E159">
        <v>1</v>
      </c>
      <c r="F159">
        <v>1</v>
      </c>
      <c r="G159">
        <v>1</v>
      </c>
      <c r="H159">
        <v>2</v>
      </c>
      <c r="I159" t="s">
        <v>910</v>
      </c>
      <c r="J159" t="s">
        <v>911</v>
      </c>
      <c r="K159" t="s">
        <v>912</v>
      </c>
      <c r="L159">
        <v>1368</v>
      </c>
      <c r="N159">
        <v>1011</v>
      </c>
      <c r="O159" t="s">
        <v>776</v>
      </c>
      <c r="P159" t="s">
        <v>776</v>
      </c>
      <c r="Q159">
        <v>1</v>
      </c>
      <c r="X159">
        <v>12.9</v>
      </c>
      <c r="Y159">
        <v>0</v>
      </c>
      <c r="Z159">
        <v>138.54</v>
      </c>
      <c r="AA159">
        <v>11.6</v>
      </c>
      <c r="AB159">
        <v>0</v>
      </c>
      <c r="AC159">
        <v>0</v>
      </c>
      <c r="AD159">
        <v>1</v>
      </c>
      <c r="AE159">
        <v>0</v>
      </c>
      <c r="AF159" t="s">
        <v>195</v>
      </c>
      <c r="AG159">
        <v>18.543749999999999</v>
      </c>
      <c r="AH159">
        <v>2</v>
      </c>
      <c r="AI159">
        <v>47638837</v>
      </c>
      <c r="AJ159">
        <v>173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ROW(Source!A122)</f>
        <v>122</v>
      </c>
      <c r="B160">
        <v>47638844</v>
      </c>
      <c r="C160">
        <v>47638834</v>
      </c>
      <c r="D160">
        <v>36883545</v>
      </c>
      <c r="E160">
        <v>1</v>
      </c>
      <c r="F160">
        <v>1</v>
      </c>
      <c r="G160">
        <v>1</v>
      </c>
      <c r="H160">
        <v>2</v>
      </c>
      <c r="I160" t="s">
        <v>913</v>
      </c>
      <c r="J160" t="s">
        <v>914</v>
      </c>
      <c r="K160" t="s">
        <v>915</v>
      </c>
      <c r="L160">
        <v>1368</v>
      </c>
      <c r="N160">
        <v>1011</v>
      </c>
      <c r="O160" t="s">
        <v>776</v>
      </c>
      <c r="P160" t="s">
        <v>776</v>
      </c>
      <c r="Q160">
        <v>1</v>
      </c>
      <c r="X160">
        <v>11.17</v>
      </c>
      <c r="Y160">
        <v>0</v>
      </c>
      <c r="Z160">
        <v>173.51</v>
      </c>
      <c r="AA160">
        <v>13.5</v>
      </c>
      <c r="AB160">
        <v>0</v>
      </c>
      <c r="AC160">
        <v>0</v>
      </c>
      <c r="AD160">
        <v>1</v>
      </c>
      <c r="AE160">
        <v>0</v>
      </c>
      <c r="AF160" t="s">
        <v>195</v>
      </c>
      <c r="AG160">
        <v>16.056874999999998</v>
      </c>
      <c r="AH160">
        <v>2</v>
      </c>
      <c r="AI160">
        <v>47638838</v>
      </c>
      <c r="AJ160">
        <v>174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ROW(Source!A122)</f>
        <v>122</v>
      </c>
      <c r="B161">
        <v>47638845</v>
      </c>
      <c r="C161">
        <v>47638834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780</v>
      </c>
      <c r="J161" t="s">
        <v>781</v>
      </c>
      <c r="K161" t="s">
        <v>782</v>
      </c>
      <c r="L161">
        <v>1368</v>
      </c>
      <c r="N161">
        <v>1011</v>
      </c>
      <c r="O161" t="s">
        <v>776</v>
      </c>
      <c r="P161" t="s">
        <v>776</v>
      </c>
      <c r="Q161">
        <v>1</v>
      </c>
      <c r="X161">
        <v>0.96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195</v>
      </c>
      <c r="AG161">
        <v>1.38</v>
      </c>
      <c r="AH161">
        <v>2</v>
      </c>
      <c r="AI161">
        <v>47638839</v>
      </c>
      <c r="AJ161">
        <v>175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ROW(Source!A122)</f>
        <v>122</v>
      </c>
      <c r="B162">
        <v>47638846</v>
      </c>
      <c r="C162">
        <v>47638834</v>
      </c>
      <c r="D162">
        <v>36796108</v>
      </c>
      <c r="E162">
        <v>17</v>
      </c>
      <c r="F162">
        <v>1</v>
      </c>
      <c r="G162">
        <v>1</v>
      </c>
      <c r="H162">
        <v>3</v>
      </c>
      <c r="I162" t="s">
        <v>1114</v>
      </c>
      <c r="J162" t="s">
        <v>3</v>
      </c>
      <c r="K162" t="s">
        <v>1115</v>
      </c>
      <c r="L162">
        <v>1339</v>
      </c>
      <c r="N162">
        <v>1007</v>
      </c>
      <c r="O162" t="s">
        <v>50</v>
      </c>
      <c r="P162" t="s">
        <v>50</v>
      </c>
      <c r="Q162">
        <v>1</v>
      </c>
      <c r="X162">
        <v>8.3000000000000007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3</v>
      </c>
      <c r="AG162">
        <v>8.3000000000000007</v>
      </c>
      <c r="AH162">
        <v>3</v>
      </c>
      <c r="AI162">
        <v>-1</v>
      </c>
      <c r="AJ162" t="s">
        <v>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ROW(Source!A122)</f>
        <v>122</v>
      </c>
      <c r="B163">
        <v>47638847</v>
      </c>
      <c r="C163">
        <v>47638834</v>
      </c>
      <c r="D163">
        <v>39065559</v>
      </c>
      <c r="E163">
        <v>17</v>
      </c>
      <c r="F163">
        <v>1</v>
      </c>
      <c r="G163">
        <v>1</v>
      </c>
      <c r="H163">
        <v>3</v>
      </c>
      <c r="I163" t="s">
        <v>1116</v>
      </c>
      <c r="J163" t="s">
        <v>3</v>
      </c>
      <c r="K163" t="s">
        <v>1117</v>
      </c>
      <c r="L163">
        <v>1354</v>
      </c>
      <c r="N163">
        <v>1010</v>
      </c>
      <c r="O163" t="s">
        <v>337</v>
      </c>
      <c r="P163" t="s">
        <v>337</v>
      </c>
      <c r="Q163">
        <v>1</v>
      </c>
      <c r="X163">
        <v>100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3</v>
      </c>
      <c r="AG163">
        <v>100</v>
      </c>
      <c r="AH163">
        <v>3</v>
      </c>
      <c r="AI163">
        <v>-1</v>
      </c>
      <c r="AJ163" t="s">
        <v>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ROW(Source!A122)</f>
        <v>122</v>
      </c>
      <c r="B164">
        <v>47638848</v>
      </c>
      <c r="C164">
        <v>47638834</v>
      </c>
      <c r="D164">
        <v>36830269</v>
      </c>
      <c r="E164">
        <v>1</v>
      </c>
      <c r="F164">
        <v>1</v>
      </c>
      <c r="G164">
        <v>1</v>
      </c>
      <c r="H164">
        <v>3</v>
      </c>
      <c r="I164" t="s">
        <v>916</v>
      </c>
      <c r="J164" t="s">
        <v>917</v>
      </c>
      <c r="K164" t="s">
        <v>918</v>
      </c>
      <c r="L164">
        <v>1301</v>
      </c>
      <c r="N164">
        <v>1003</v>
      </c>
      <c r="O164" t="s">
        <v>251</v>
      </c>
      <c r="P164" t="s">
        <v>251</v>
      </c>
      <c r="Q164">
        <v>1</v>
      </c>
      <c r="X164">
        <v>55.9</v>
      </c>
      <c r="Y164">
        <v>4.17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55.9</v>
      </c>
      <c r="AH164">
        <v>2</v>
      </c>
      <c r="AI164">
        <v>47638840</v>
      </c>
      <c r="AJ164">
        <v>176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ROW(Source!A123)</f>
        <v>123</v>
      </c>
      <c r="B165">
        <v>47638841</v>
      </c>
      <c r="C165">
        <v>47638834</v>
      </c>
      <c r="D165">
        <v>37065248</v>
      </c>
      <c r="E165">
        <v>1</v>
      </c>
      <c r="F165">
        <v>1</v>
      </c>
      <c r="G165">
        <v>1</v>
      </c>
      <c r="H165">
        <v>1</v>
      </c>
      <c r="I165" t="s">
        <v>768</v>
      </c>
      <c r="J165" t="s">
        <v>3</v>
      </c>
      <c r="K165" t="s">
        <v>769</v>
      </c>
      <c r="L165">
        <v>1191</v>
      </c>
      <c r="N165">
        <v>1013</v>
      </c>
      <c r="O165" t="s">
        <v>770</v>
      </c>
      <c r="P165" t="s">
        <v>770</v>
      </c>
      <c r="Q165">
        <v>1</v>
      </c>
      <c r="X165">
        <v>38.770000000000003</v>
      </c>
      <c r="Y165">
        <v>0</v>
      </c>
      <c r="Z165">
        <v>0</v>
      </c>
      <c r="AA165">
        <v>0</v>
      </c>
      <c r="AB165">
        <v>8.5299999999999994</v>
      </c>
      <c r="AC165">
        <v>0</v>
      </c>
      <c r="AD165">
        <v>1</v>
      </c>
      <c r="AE165">
        <v>1</v>
      </c>
      <c r="AF165" t="s">
        <v>196</v>
      </c>
      <c r="AG165">
        <v>51.273325</v>
      </c>
      <c r="AH165">
        <v>2</v>
      </c>
      <c r="AI165">
        <v>47638835</v>
      </c>
      <c r="AJ165">
        <v>177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ROW(Source!A123)</f>
        <v>123</v>
      </c>
      <c r="B166">
        <v>47638842</v>
      </c>
      <c r="C166">
        <v>47638834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771</v>
      </c>
      <c r="J166" t="s">
        <v>3</v>
      </c>
      <c r="K166" t="s">
        <v>772</v>
      </c>
      <c r="L166">
        <v>1191</v>
      </c>
      <c r="N166">
        <v>1013</v>
      </c>
      <c r="O166" t="s">
        <v>770</v>
      </c>
      <c r="P166" t="s">
        <v>770</v>
      </c>
      <c r="Q166">
        <v>1</v>
      </c>
      <c r="X166">
        <v>25.03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195</v>
      </c>
      <c r="AG166">
        <v>35.980624999999996</v>
      </c>
      <c r="AH166">
        <v>2</v>
      </c>
      <c r="AI166">
        <v>47638836</v>
      </c>
      <c r="AJ166">
        <v>178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ROW(Source!A123)</f>
        <v>123</v>
      </c>
      <c r="B167">
        <v>47638843</v>
      </c>
      <c r="C167">
        <v>47638834</v>
      </c>
      <c r="D167">
        <v>36881968</v>
      </c>
      <c r="E167">
        <v>1</v>
      </c>
      <c r="F167">
        <v>1</v>
      </c>
      <c r="G167">
        <v>1</v>
      </c>
      <c r="H167">
        <v>2</v>
      </c>
      <c r="I167" t="s">
        <v>910</v>
      </c>
      <c r="J167" t="s">
        <v>911</v>
      </c>
      <c r="K167" t="s">
        <v>912</v>
      </c>
      <c r="L167">
        <v>1368</v>
      </c>
      <c r="N167">
        <v>1011</v>
      </c>
      <c r="O167" t="s">
        <v>776</v>
      </c>
      <c r="P167" t="s">
        <v>776</v>
      </c>
      <c r="Q167">
        <v>1</v>
      </c>
      <c r="X167">
        <v>12.9</v>
      </c>
      <c r="Y167">
        <v>0</v>
      </c>
      <c r="Z167">
        <v>138.54</v>
      </c>
      <c r="AA167">
        <v>11.6</v>
      </c>
      <c r="AB167">
        <v>0</v>
      </c>
      <c r="AC167">
        <v>0</v>
      </c>
      <c r="AD167">
        <v>1</v>
      </c>
      <c r="AE167">
        <v>0</v>
      </c>
      <c r="AF167" t="s">
        <v>195</v>
      </c>
      <c r="AG167">
        <v>18.543749999999999</v>
      </c>
      <c r="AH167">
        <v>2</v>
      </c>
      <c r="AI167">
        <v>47638837</v>
      </c>
      <c r="AJ167">
        <v>179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ROW(Source!A123)</f>
        <v>123</v>
      </c>
      <c r="B168">
        <v>47638844</v>
      </c>
      <c r="C168">
        <v>47638834</v>
      </c>
      <c r="D168">
        <v>36883545</v>
      </c>
      <c r="E168">
        <v>1</v>
      </c>
      <c r="F168">
        <v>1</v>
      </c>
      <c r="G168">
        <v>1</v>
      </c>
      <c r="H168">
        <v>2</v>
      </c>
      <c r="I168" t="s">
        <v>913</v>
      </c>
      <c r="J168" t="s">
        <v>914</v>
      </c>
      <c r="K168" t="s">
        <v>915</v>
      </c>
      <c r="L168">
        <v>1368</v>
      </c>
      <c r="N168">
        <v>1011</v>
      </c>
      <c r="O168" t="s">
        <v>776</v>
      </c>
      <c r="P168" t="s">
        <v>776</v>
      </c>
      <c r="Q168">
        <v>1</v>
      </c>
      <c r="X168">
        <v>11.17</v>
      </c>
      <c r="Y168">
        <v>0</v>
      </c>
      <c r="Z168">
        <v>173.51</v>
      </c>
      <c r="AA168">
        <v>13.5</v>
      </c>
      <c r="AB168">
        <v>0</v>
      </c>
      <c r="AC168">
        <v>0</v>
      </c>
      <c r="AD168">
        <v>1</v>
      </c>
      <c r="AE168">
        <v>0</v>
      </c>
      <c r="AF168" t="s">
        <v>195</v>
      </c>
      <c r="AG168">
        <v>16.056874999999998</v>
      </c>
      <c r="AH168">
        <v>2</v>
      </c>
      <c r="AI168">
        <v>47638838</v>
      </c>
      <c r="AJ168">
        <v>180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ROW(Source!A123)</f>
        <v>123</v>
      </c>
      <c r="B169">
        <v>47638845</v>
      </c>
      <c r="C169">
        <v>47638834</v>
      </c>
      <c r="D169">
        <v>36883554</v>
      </c>
      <c r="E169">
        <v>1</v>
      </c>
      <c r="F169">
        <v>1</v>
      </c>
      <c r="G169">
        <v>1</v>
      </c>
      <c r="H169">
        <v>2</v>
      </c>
      <c r="I169" t="s">
        <v>780</v>
      </c>
      <c r="J169" t="s">
        <v>781</v>
      </c>
      <c r="K169" t="s">
        <v>782</v>
      </c>
      <c r="L169">
        <v>1368</v>
      </c>
      <c r="N169">
        <v>1011</v>
      </c>
      <c r="O169" t="s">
        <v>776</v>
      </c>
      <c r="P169" t="s">
        <v>776</v>
      </c>
      <c r="Q169">
        <v>1</v>
      </c>
      <c r="X169">
        <v>0.96</v>
      </c>
      <c r="Y169">
        <v>0</v>
      </c>
      <c r="Z169">
        <v>65.709999999999994</v>
      </c>
      <c r="AA169">
        <v>11.6</v>
      </c>
      <c r="AB169">
        <v>0</v>
      </c>
      <c r="AC169">
        <v>0</v>
      </c>
      <c r="AD169">
        <v>1</v>
      </c>
      <c r="AE169">
        <v>0</v>
      </c>
      <c r="AF169" t="s">
        <v>195</v>
      </c>
      <c r="AG169">
        <v>1.38</v>
      </c>
      <c r="AH169">
        <v>2</v>
      </c>
      <c r="AI169">
        <v>47638839</v>
      </c>
      <c r="AJ169">
        <v>181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ROW(Source!A123)</f>
        <v>123</v>
      </c>
      <c r="B170">
        <v>47638846</v>
      </c>
      <c r="C170">
        <v>47638834</v>
      </c>
      <c r="D170">
        <v>36796108</v>
      </c>
      <c r="E170">
        <v>17</v>
      </c>
      <c r="F170">
        <v>1</v>
      </c>
      <c r="G170">
        <v>1</v>
      </c>
      <c r="H170">
        <v>3</v>
      </c>
      <c r="I170" t="s">
        <v>1114</v>
      </c>
      <c r="J170" t="s">
        <v>3</v>
      </c>
      <c r="K170" t="s">
        <v>1115</v>
      </c>
      <c r="L170">
        <v>1339</v>
      </c>
      <c r="N170">
        <v>1007</v>
      </c>
      <c r="O170" t="s">
        <v>50</v>
      </c>
      <c r="P170" t="s">
        <v>50</v>
      </c>
      <c r="Q170">
        <v>1</v>
      </c>
      <c r="X170">
        <v>8.3000000000000007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8.3000000000000007</v>
      </c>
      <c r="AH170">
        <v>3</v>
      </c>
      <c r="AI170">
        <v>-1</v>
      </c>
      <c r="AJ170" t="s">
        <v>3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ROW(Source!A123)</f>
        <v>123</v>
      </c>
      <c r="B171">
        <v>47638847</v>
      </c>
      <c r="C171">
        <v>47638834</v>
      </c>
      <c r="D171">
        <v>39065559</v>
      </c>
      <c r="E171">
        <v>17</v>
      </c>
      <c r="F171">
        <v>1</v>
      </c>
      <c r="G171">
        <v>1</v>
      </c>
      <c r="H171">
        <v>3</v>
      </c>
      <c r="I171" t="s">
        <v>1116</v>
      </c>
      <c r="J171" t="s">
        <v>3</v>
      </c>
      <c r="K171" t="s">
        <v>1117</v>
      </c>
      <c r="L171">
        <v>1354</v>
      </c>
      <c r="N171">
        <v>1010</v>
      </c>
      <c r="O171" t="s">
        <v>337</v>
      </c>
      <c r="P171" t="s">
        <v>337</v>
      </c>
      <c r="Q171">
        <v>1</v>
      </c>
      <c r="X171">
        <v>100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100</v>
      </c>
      <c r="AH171">
        <v>3</v>
      </c>
      <c r="AI171">
        <v>-1</v>
      </c>
      <c r="AJ171" t="s">
        <v>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ROW(Source!A123)</f>
        <v>123</v>
      </c>
      <c r="B172">
        <v>47638848</v>
      </c>
      <c r="C172">
        <v>47638834</v>
      </c>
      <c r="D172">
        <v>36830269</v>
      </c>
      <c r="E172">
        <v>1</v>
      </c>
      <c r="F172">
        <v>1</v>
      </c>
      <c r="G172">
        <v>1</v>
      </c>
      <c r="H172">
        <v>3</v>
      </c>
      <c r="I172" t="s">
        <v>916</v>
      </c>
      <c r="J172" t="s">
        <v>917</v>
      </c>
      <c r="K172" t="s">
        <v>918</v>
      </c>
      <c r="L172">
        <v>1301</v>
      </c>
      <c r="N172">
        <v>1003</v>
      </c>
      <c r="O172" t="s">
        <v>251</v>
      </c>
      <c r="P172" t="s">
        <v>251</v>
      </c>
      <c r="Q172">
        <v>1</v>
      </c>
      <c r="X172">
        <v>55.9</v>
      </c>
      <c r="Y172">
        <v>4.17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55.9</v>
      </c>
      <c r="AH172">
        <v>2</v>
      </c>
      <c r="AI172">
        <v>47638840</v>
      </c>
      <c r="AJ172">
        <v>182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ROW(Source!A124)</f>
        <v>124</v>
      </c>
      <c r="B173">
        <v>47638865</v>
      </c>
      <c r="C173">
        <v>47638849</v>
      </c>
      <c r="D173">
        <v>37064878</v>
      </c>
      <c r="E173">
        <v>1</v>
      </c>
      <c r="F173">
        <v>1</v>
      </c>
      <c r="G173">
        <v>1</v>
      </c>
      <c r="H173">
        <v>1</v>
      </c>
      <c r="I173" t="s">
        <v>919</v>
      </c>
      <c r="J173" t="s">
        <v>3</v>
      </c>
      <c r="K173" t="s">
        <v>920</v>
      </c>
      <c r="L173">
        <v>1191</v>
      </c>
      <c r="N173">
        <v>1013</v>
      </c>
      <c r="O173" t="s">
        <v>770</v>
      </c>
      <c r="P173" t="s">
        <v>770</v>
      </c>
      <c r="Q173">
        <v>1</v>
      </c>
      <c r="X173">
        <v>194</v>
      </c>
      <c r="Y173">
        <v>0</v>
      </c>
      <c r="Z173">
        <v>0</v>
      </c>
      <c r="AA173">
        <v>0</v>
      </c>
      <c r="AB173">
        <v>9.4</v>
      </c>
      <c r="AC173">
        <v>0</v>
      </c>
      <c r="AD173">
        <v>1</v>
      </c>
      <c r="AE173">
        <v>1</v>
      </c>
      <c r="AF173" t="s">
        <v>196</v>
      </c>
      <c r="AG173">
        <v>256.565</v>
      </c>
      <c r="AH173">
        <v>2</v>
      </c>
      <c r="AI173">
        <v>47638850</v>
      </c>
      <c r="AJ173">
        <v>183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ROW(Source!A124)</f>
        <v>124</v>
      </c>
      <c r="B174">
        <v>47638866</v>
      </c>
      <c r="C174">
        <v>47638849</v>
      </c>
      <c r="D174">
        <v>37064876</v>
      </c>
      <c r="E174">
        <v>1</v>
      </c>
      <c r="F174">
        <v>1</v>
      </c>
      <c r="G174">
        <v>1</v>
      </c>
      <c r="H174">
        <v>1</v>
      </c>
      <c r="I174" t="s">
        <v>771</v>
      </c>
      <c r="J174" t="s">
        <v>3</v>
      </c>
      <c r="K174" t="s">
        <v>772</v>
      </c>
      <c r="L174">
        <v>1191</v>
      </c>
      <c r="N174">
        <v>1013</v>
      </c>
      <c r="O174" t="s">
        <v>770</v>
      </c>
      <c r="P174" t="s">
        <v>770</v>
      </c>
      <c r="Q174">
        <v>1</v>
      </c>
      <c r="X174">
        <v>4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195</v>
      </c>
      <c r="AG174">
        <v>5.75</v>
      </c>
      <c r="AH174">
        <v>2</v>
      </c>
      <c r="AI174">
        <v>47638851</v>
      </c>
      <c r="AJ174">
        <v>184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ROW(Source!A124)</f>
        <v>124</v>
      </c>
      <c r="B175">
        <v>47638867</v>
      </c>
      <c r="C175">
        <v>47638849</v>
      </c>
      <c r="D175">
        <v>36882159</v>
      </c>
      <c r="E175">
        <v>1</v>
      </c>
      <c r="F175">
        <v>1</v>
      </c>
      <c r="G175">
        <v>1</v>
      </c>
      <c r="H175">
        <v>2</v>
      </c>
      <c r="I175" t="s">
        <v>773</v>
      </c>
      <c r="J175" t="s">
        <v>774</v>
      </c>
      <c r="K175" t="s">
        <v>775</v>
      </c>
      <c r="L175">
        <v>1368</v>
      </c>
      <c r="N175">
        <v>1011</v>
      </c>
      <c r="O175" t="s">
        <v>776</v>
      </c>
      <c r="P175" t="s">
        <v>776</v>
      </c>
      <c r="Q175">
        <v>1</v>
      </c>
      <c r="X175">
        <v>0.5</v>
      </c>
      <c r="Y175">
        <v>0</v>
      </c>
      <c r="Z175">
        <v>111.99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195</v>
      </c>
      <c r="AG175">
        <v>0.71875</v>
      </c>
      <c r="AH175">
        <v>2</v>
      </c>
      <c r="AI175">
        <v>47638852</v>
      </c>
      <c r="AJ175">
        <v>185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ROW(Source!A124)</f>
        <v>124</v>
      </c>
      <c r="B176">
        <v>47638868</v>
      </c>
      <c r="C176">
        <v>47638849</v>
      </c>
      <c r="D176">
        <v>36882358</v>
      </c>
      <c r="E176">
        <v>1</v>
      </c>
      <c r="F176">
        <v>1</v>
      </c>
      <c r="G176">
        <v>1</v>
      </c>
      <c r="H176">
        <v>2</v>
      </c>
      <c r="I176" t="s">
        <v>777</v>
      </c>
      <c r="J176" t="s">
        <v>778</v>
      </c>
      <c r="K176" t="s">
        <v>779</v>
      </c>
      <c r="L176">
        <v>1368</v>
      </c>
      <c r="N176">
        <v>1011</v>
      </c>
      <c r="O176" t="s">
        <v>776</v>
      </c>
      <c r="P176" t="s">
        <v>776</v>
      </c>
      <c r="Q176">
        <v>1</v>
      </c>
      <c r="X176">
        <v>1.37</v>
      </c>
      <c r="Y176">
        <v>0</v>
      </c>
      <c r="Z176">
        <v>6.9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195</v>
      </c>
      <c r="AG176">
        <v>1.9693750000000001</v>
      </c>
      <c r="AH176">
        <v>2</v>
      </c>
      <c r="AI176">
        <v>47638853</v>
      </c>
      <c r="AJ176">
        <v>186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ROW(Source!A124)</f>
        <v>124</v>
      </c>
      <c r="B177">
        <v>47638869</v>
      </c>
      <c r="C177">
        <v>47638849</v>
      </c>
      <c r="D177">
        <v>36883555</v>
      </c>
      <c r="E177">
        <v>1</v>
      </c>
      <c r="F177">
        <v>1</v>
      </c>
      <c r="G177">
        <v>1</v>
      </c>
      <c r="H177">
        <v>2</v>
      </c>
      <c r="I177" t="s">
        <v>921</v>
      </c>
      <c r="J177" t="s">
        <v>922</v>
      </c>
      <c r="K177" t="s">
        <v>923</v>
      </c>
      <c r="L177">
        <v>1368</v>
      </c>
      <c r="N177">
        <v>1011</v>
      </c>
      <c r="O177" t="s">
        <v>776</v>
      </c>
      <c r="P177" t="s">
        <v>776</v>
      </c>
      <c r="Q177">
        <v>1</v>
      </c>
      <c r="X177">
        <v>0.5</v>
      </c>
      <c r="Y177">
        <v>0</v>
      </c>
      <c r="Z177">
        <v>85.84</v>
      </c>
      <c r="AA177">
        <v>11.6</v>
      </c>
      <c r="AB177">
        <v>0</v>
      </c>
      <c r="AC177">
        <v>0</v>
      </c>
      <c r="AD177">
        <v>1</v>
      </c>
      <c r="AE177">
        <v>0</v>
      </c>
      <c r="AF177" t="s">
        <v>195</v>
      </c>
      <c r="AG177">
        <v>0.71875</v>
      </c>
      <c r="AH177">
        <v>2</v>
      </c>
      <c r="AI177">
        <v>47638854</v>
      </c>
      <c r="AJ177">
        <v>187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ROW(Source!A124)</f>
        <v>124</v>
      </c>
      <c r="B178">
        <v>47638870</v>
      </c>
      <c r="C178">
        <v>47638849</v>
      </c>
      <c r="D178">
        <v>36883768</v>
      </c>
      <c r="E178">
        <v>1</v>
      </c>
      <c r="F178">
        <v>1</v>
      </c>
      <c r="G178">
        <v>1</v>
      </c>
      <c r="H178">
        <v>2</v>
      </c>
      <c r="I178" t="s">
        <v>924</v>
      </c>
      <c r="J178" t="s">
        <v>925</v>
      </c>
      <c r="K178" t="s">
        <v>926</v>
      </c>
      <c r="L178">
        <v>1368</v>
      </c>
      <c r="N178">
        <v>1011</v>
      </c>
      <c r="O178" t="s">
        <v>776</v>
      </c>
      <c r="P178" t="s">
        <v>776</v>
      </c>
      <c r="Q178">
        <v>1</v>
      </c>
      <c r="X178">
        <v>66.3</v>
      </c>
      <c r="Y178">
        <v>0</v>
      </c>
      <c r="Z178">
        <v>39.49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195</v>
      </c>
      <c r="AG178">
        <v>95.306249999999991</v>
      </c>
      <c r="AH178">
        <v>2</v>
      </c>
      <c r="AI178">
        <v>47638855</v>
      </c>
      <c r="AJ178">
        <v>188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ROW(Source!A124)</f>
        <v>124</v>
      </c>
      <c r="B179">
        <v>47638871</v>
      </c>
      <c r="C179">
        <v>47638849</v>
      </c>
      <c r="D179">
        <v>36883789</v>
      </c>
      <c r="E179">
        <v>1</v>
      </c>
      <c r="F179">
        <v>1</v>
      </c>
      <c r="G179">
        <v>1</v>
      </c>
      <c r="H179">
        <v>2</v>
      </c>
      <c r="I179" t="s">
        <v>783</v>
      </c>
      <c r="J179" t="s">
        <v>784</v>
      </c>
      <c r="K179" t="s">
        <v>785</v>
      </c>
      <c r="L179">
        <v>1368</v>
      </c>
      <c r="N179">
        <v>1011</v>
      </c>
      <c r="O179" t="s">
        <v>776</v>
      </c>
      <c r="P179" t="s">
        <v>776</v>
      </c>
      <c r="Q179">
        <v>1</v>
      </c>
      <c r="X179">
        <v>1.8</v>
      </c>
      <c r="Y179">
        <v>0</v>
      </c>
      <c r="Z179">
        <v>1.2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195</v>
      </c>
      <c r="AG179">
        <v>2.5874999999999999</v>
      </c>
      <c r="AH179">
        <v>2</v>
      </c>
      <c r="AI179">
        <v>47638857</v>
      </c>
      <c r="AJ179">
        <v>189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ROW(Source!A124)</f>
        <v>124</v>
      </c>
      <c r="B180">
        <v>47638872</v>
      </c>
      <c r="C180">
        <v>47638849</v>
      </c>
      <c r="D180">
        <v>36884498</v>
      </c>
      <c r="E180">
        <v>1</v>
      </c>
      <c r="F180">
        <v>1</v>
      </c>
      <c r="G180">
        <v>1</v>
      </c>
      <c r="H180">
        <v>2</v>
      </c>
      <c r="I180" t="s">
        <v>927</v>
      </c>
      <c r="J180" t="s">
        <v>928</v>
      </c>
      <c r="K180" t="s">
        <v>929</v>
      </c>
      <c r="L180">
        <v>1368</v>
      </c>
      <c r="N180">
        <v>1011</v>
      </c>
      <c r="O180" t="s">
        <v>776</v>
      </c>
      <c r="P180" t="s">
        <v>776</v>
      </c>
      <c r="Q180">
        <v>1</v>
      </c>
      <c r="X180">
        <v>2.1</v>
      </c>
      <c r="Y180">
        <v>0</v>
      </c>
      <c r="Z180">
        <v>70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195</v>
      </c>
      <c r="AG180">
        <v>3.0187499999999998</v>
      </c>
      <c r="AH180">
        <v>2</v>
      </c>
      <c r="AI180">
        <v>47638858</v>
      </c>
      <c r="AJ180">
        <v>190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ROW(Source!A124)</f>
        <v>124</v>
      </c>
      <c r="B181">
        <v>47638873</v>
      </c>
      <c r="C181">
        <v>47638849</v>
      </c>
      <c r="D181">
        <v>36884528</v>
      </c>
      <c r="E181">
        <v>1</v>
      </c>
      <c r="F181">
        <v>1</v>
      </c>
      <c r="G181">
        <v>1</v>
      </c>
      <c r="H181">
        <v>2</v>
      </c>
      <c r="I181" t="s">
        <v>930</v>
      </c>
      <c r="J181" t="s">
        <v>931</v>
      </c>
      <c r="K181" t="s">
        <v>932</v>
      </c>
      <c r="L181">
        <v>1368</v>
      </c>
      <c r="N181">
        <v>1011</v>
      </c>
      <c r="O181" t="s">
        <v>776</v>
      </c>
      <c r="P181" t="s">
        <v>776</v>
      </c>
      <c r="Q181">
        <v>1</v>
      </c>
      <c r="X181">
        <v>3</v>
      </c>
      <c r="Y181">
        <v>0</v>
      </c>
      <c r="Z181">
        <v>56.24</v>
      </c>
      <c r="AA181">
        <v>10.06</v>
      </c>
      <c r="AB181">
        <v>0</v>
      </c>
      <c r="AC181">
        <v>0</v>
      </c>
      <c r="AD181">
        <v>1</v>
      </c>
      <c r="AE181">
        <v>0</v>
      </c>
      <c r="AF181" t="s">
        <v>195</v>
      </c>
      <c r="AG181">
        <v>4.3125</v>
      </c>
      <c r="AH181">
        <v>2</v>
      </c>
      <c r="AI181">
        <v>47638859</v>
      </c>
      <c r="AJ181">
        <v>191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ROW(Source!A124)</f>
        <v>124</v>
      </c>
      <c r="B182">
        <v>47638874</v>
      </c>
      <c r="C182">
        <v>47638849</v>
      </c>
      <c r="D182">
        <v>36884663</v>
      </c>
      <c r="E182">
        <v>1</v>
      </c>
      <c r="F182">
        <v>1</v>
      </c>
      <c r="G182">
        <v>1</v>
      </c>
      <c r="H182">
        <v>2</v>
      </c>
      <c r="I182" t="s">
        <v>933</v>
      </c>
      <c r="J182" t="s">
        <v>934</v>
      </c>
      <c r="K182" t="s">
        <v>935</v>
      </c>
      <c r="L182">
        <v>1368</v>
      </c>
      <c r="N182">
        <v>1011</v>
      </c>
      <c r="O182" t="s">
        <v>776</v>
      </c>
      <c r="P182" t="s">
        <v>776</v>
      </c>
      <c r="Q182">
        <v>1</v>
      </c>
      <c r="X182">
        <v>1.4</v>
      </c>
      <c r="Y182">
        <v>0</v>
      </c>
      <c r="Z182">
        <v>14.38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195</v>
      </c>
      <c r="AG182">
        <v>2.0124999999999997</v>
      </c>
      <c r="AH182">
        <v>2</v>
      </c>
      <c r="AI182">
        <v>47638860</v>
      </c>
      <c r="AJ182">
        <v>192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ROW(Source!A124)</f>
        <v>124</v>
      </c>
      <c r="B183">
        <v>47638875</v>
      </c>
      <c r="C183">
        <v>47638849</v>
      </c>
      <c r="D183">
        <v>36800159</v>
      </c>
      <c r="E183">
        <v>1</v>
      </c>
      <c r="F183">
        <v>1</v>
      </c>
      <c r="G183">
        <v>1</v>
      </c>
      <c r="H183">
        <v>3</v>
      </c>
      <c r="I183" t="s">
        <v>789</v>
      </c>
      <c r="J183" t="s">
        <v>790</v>
      </c>
      <c r="K183" t="s">
        <v>791</v>
      </c>
      <c r="L183">
        <v>1339</v>
      </c>
      <c r="N183">
        <v>1007</v>
      </c>
      <c r="O183" t="s">
        <v>50</v>
      </c>
      <c r="P183" t="s">
        <v>50</v>
      </c>
      <c r="Q183">
        <v>1</v>
      </c>
      <c r="X183">
        <v>1.1000000000000001</v>
      </c>
      <c r="Y183">
        <v>6.22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1.1000000000000001</v>
      </c>
      <c r="AH183">
        <v>2</v>
      </c>
      <c r="AI183">
        <v>47638861</v>
      </c>
      <c r="AJ183">
        <v>193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ROW(Source!A124)</f>
        <v>124</v>
      </c>
      <c r="B184">
        <v>47638876</v>
      </c>
      <c r="C184">
        <v>47638849</v>
      </c>
      <c r="D184">
        <v>36800166</v>
      </c>
      <c r="E184">
        <v>1</v>
      </c>
      <c r="F184">
        <v>1</v>
      </c>
      <c r="G184">
        <v>1</v>
      </c>
      <c r="H184">
        <v>3</v>
      </c>
      <c r="I184" t="s">
        <v>792</v>
      </c>
      <c r="J184" t="s">
        <v>793</v>
      </c>
      <c r="K184" t="s">
        <v>794</v>
      </c>
      <c r="L184">
        <v>1346</v>
      </c>
      <c r="N184">
        <v>1009</v>
      </c>
      <c r="O184" t="s">
        <v>585</v>
      </c>
      <c r="P184" t="s">
        <v>585</v>
      </c>
      <c r="Q184">
        <v>1</v>
      </c>
      <c r="X184">
        <v>0.3</v>
      </c>
      <c r="Y184">
        <v>6.09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0.3</v>
      </c>
      <c r="AH184">
        <v>2</v>
      </c>
      <c r="AI184">
        <v>47638862</v>
      </c>
      <c r="AJ184">
        <v>194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ROW(Source!A124)</f>
        <v>124</v>
      </c>
      <c r="B185">
        <v>47638877</v>
      </c>
      <c r="C185">
        <v>47638849</v>
      </c>
      <c r="D185">
        <v>36803268</v>
      </c>
      <c r="E185">
        <v>1</v>
      </c>
      <c r="F185">
        <v>1</v>
      </c>
      <c r="G185">
        <v>1</v>
      </c>
      <c r="H185">
        <v>3</v>
      </c>
      <c r="I185" t="s">
        <v>936</v>
      </c>
      <c r="J185" t="s">
        <v>937</v>
      </c>
      <c r="K185" t="s">
        <v>938</v>
      </c>
      <c r="L185">
        <v>1348</v>
      </c>
      <c r="N185">
        <v>1009</v>
      </c>
      <c r="O185" t="s">
        <v>19</v>
      </c>
      <c r="P185" t="s">
        <v>19</v>
      </c>
      <c r="Q185">
        <v>1000</v>
      </c>
      <c r="X185">
        <v>4.7600000000000003E-2</v>
      </c>
      <c r="Y185">
        <v>9765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4.7600000000000003E-2</v>
      </c>
      <c r="AH185">
        <v>2</v>
      </c>
      <c r="AI185">
        <v>47638863</v>
      </c>
      <c r="AJ185">
        <v>195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ROW(Source!A124)</f>
        <v>124</v>
      </c>
      <c r="B186">
        <v>47638878</v>
      </c>
      <c r="C186">
        <v>47638849</v>
      </c>
      <c r="D186">
        <v>36799065</v>
      </c>
      <c r="E186">
        <v>17</v>
      </c>
      <c r="F186">
        <v>1</v>
      </c>
      <c r="G186">
        <v>1</v>
      </c>
      <c r="H186">
        <v>3</v>
      </c>
      <c r="I186" t="s">
        <v>899</v>
      </c>
      <c r="J186" t="s">
        <v>3</v>
      </c>
      <c r="K186" t="s">
        <v>900</v>
      </c>
      <c r="L186">
        <v>1374</v>
      </c>
      <c r="N186">
        <v>1013</v>
      </c>
      <c r="O186" t="s">
        <v>901</v>
      </c>
      <c r="P186" t="s">
        <v>901</v>
      </c>
      <c r="Q186">
        <v>1</v>
      </c>
      <c r="X186">
        <v>36.47</v>
      </c>
      <c r="Y186">
        <v>1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36.47</v>
      </c>
      <c r="AH186">
        <v>2</v>
      </c>
      <c r="AI186">
        <v>47638864</v>
      </c>
      <c r="AJ186">
        <v>196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ROW(Source!A125)</f>
        <v>125</v>
      </c>
      <c r="B187">
        <v>47638865</v>
      </c>
      <c r="C187">
        <v>47638849</v>
      </c>
      <c r="D187">
        <v>37064878</v>
      </c>
      <c r="E187">
        <v>1</v>
      </c>
      <c r="F187">
        <v>1</v>
      </c>
      <c r="G187">
        <v>1</v>
      </c>
      <c r="H187">
        <v>1</v>
      </c>
      <c r="I187" t="s">
        <v>919</v>
      </c>
      <c r="J187" t="s">
        <v>3</v>
      </c>
      <c r="K187" t="s">
        <v>920</v>
      </c>
      <c r="L187">
        <v>1191</v>
      </c>
      <c r="N187">
        <v>1013</v>
      </c>
      <c r="O187" t="s">
        <v>770</v>
      </c>
      <c r="P187" t="s">
        <v>770</v>
      </c>
      <c r="Q187">
        <v>1</v>
      </c>
      <c r="X187">
        <v>194</v>
      </c>
      <c r="Y187">
        <v>0</v>
      </c>
      <c r="Z187">
        <v>0</v>
      </c>
      <c r="AA187">
        <v>0</v>
      </c>
      <c r="AB187">
        <v>9.4</v>
      </c>
      <c r="AC187">
        <v>0</v>
      </c>
      <c r="AD187">
        <v>1</v>
      </c>
      <c r="AE187">
        <v>1</v>
      </c>
      <c r="AF187" t="s">
        <v>196</v>
      </c>
      <c r="AG187">
        <v>256.565</v>
      </c>
      <c r="AH187">
        <v>2</v>
      </c>
      <c r="AI187">
        <v>47638850</v>
      </c>
      <c r="AJ187">
        <v>197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ROW(Source!A125)</f>
        <v>125</v>
      </c>
      <c r="B188">
        <v>47638866</v>
      </c>
      <c r="C188">
        <v>47638849</v>
      </c>
      <c r="D188">
        <v>37064876</v>
      </c>
      <c r="E188">
        <v>1</v>
      </c>
      <c r="F188">
        <v>1</v>
      </c>
      <c r="G188">
        <v>1</v>
      </c>
      <c r="H188">
        <v>1</v>
      </c>
      <c r="I188" t="s">
        <v>771</v>
      </c>
      <c r="J188" t="s">
        <v>3</v>
      </c>
      <c r="K188" t="s">
        <v>772</v>
      </c>
      <c r="L188">
        <v>1191</v>
      </c>
      <c r="N188">
        <v>1013</v>
      </c>
      <c r="O188" t="s">
        <v>770</v>
      </c>
      <c r="P188" t="s">
        <v>770</v>
      </c>
      <c r="Q188">
        <v>1</v>
      </c>
      <c r="X188">
        <v>4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2</v>
      </c>
      <c r="AF188" t="s">
        <v>195</v>
      </c>
      <c r="AG188">
        <v>5.75</v>
      </c>
      <c r="AH188">
        <v>2</v>
      </c>
      <c r="AI188">
        <v>47638851</v>
      </c>
      <c r="AJ188">
        <v>198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ROW(Source!A125)</f>
        <v>125</v>
      </c>
      <c r="B189">
        <v>47638867</v>
      </c>
      <c r="C189">
        <v>47638849</v>
      </c>
      <c r="D189">
        <v>36882159</v>
      </c>
      <c r="E189">
        <v>1</v>
      </c>
      <c r="F189">
        <v>1</v>
      </c>
      <c r="G189">
        <v>1</v>
      </c>
      <c r="H189">
        <v>2</v>
      </c>
      <c r="I189" t="s">
        <v>773</v>
      </c>
      <c r="J189" t="s">
        <v>774</v>
      </c>
      <c r="K189" t="s">
        <v>775</v>
      </c>
      <c r="L189">
        <v>1368</v>
      </c>
      <c r="N189">
        <v>1011</v>
      </c>
      <c r="O189" t="s">
        <v>776</v>
      </c>
      <c r="P189" t="s">
        <v>776</v>
      </c>
      <c r="Q189">
        <v>1</v>
      </c>
      <c r="X189">
        <v>0.5</v>
      </c>
      <c r="Y189">
        <v>0</v>
      </c>
      <c r="Z189">
        <v>111.99</v>
      </c>
      <c r="AA189">
        <v>13.5</v>
      </c>
      <c r="AB189">
        <v>0</v>
      </c>
      <c r="AC189">
        <v>0</v>
      </c>
      <c r="AD189">
        <v>1</v>
      </c>
      <c r="AE189">
        <v>0</v>
      </c>
      <c r="AF189" t="s">
        <v>195</v>
      </c>
      <c r="AG189">
        <v>0.71875</v>
      </c>
      <c r="AH189">
        <v>2</v>
      </c>
      <c r="AI189">
        <v>47638852</v>
      </c>
      <c r="AJ189">
        <v>199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ROW(Source!A125)</f>
        <v>125</v>
      </c>
      <c r="B190">
        <v>47638868</v>
      </c>
      <c r="C190">
        <v>47638849</v>
      </c>
      <c r="D190">
        <v>36882358</v>
      </c>
      <c r="E190">
        <v>1</v>
      </c>
      <c r="F190">
        <v>1</v>
      </c>
      <c r="G190">
        <v>1</v>
      </c>
      <c r="H190">
        <v>2</v>
      </c>
      <c r="I190" t="s">
        <v>777</v>
      </c>
      <c r="J190" t="s">
        <v>778</v>
      </c>
      <c r="K190" t="s">
        <v>779</v>
      </c>
      <c r="L190">
        <v>1368</v>
      </c>
      <c r="N190">
        <v>1011</v>
      </c>
      <c r="O190" t="s">
        <v>776</v>
      </c>
      <c r="P190" t="s">
        <v>776</v>
      </c>
      <c r="Q190">
        <v>1</v>
      </c>
      <c r="X190">
        <v>1.37</v>
      </c>
      <c r="Y190">
        <v>0</v>
      </c>
      <c r="Z190">
        <v>6.9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195</v>
      </c>
      <c r="AG190">
        <v>1.9693750000000001</v>
      </c>
      <c r="AH190">
        <v>2</v>
      </c>
      <c r="AI190">
        <v>47638853</v>
      </c>
      <c r="AJ190">
        <v>200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ROW(Source!A125)</f>
        <v>125</v>
      </c>
      <c r="B191">
        <v>47638869</v>
      </c>
      <c r="C191">
        <v>47638849</v>
      </c>
      <c r="D191">
        <v>36883555</v>
      </c>
      <c r="E191">
        <v>1</v>
      </c>
      <c r="F191">
        <v>1</v>
      </c>
      <c r="G191">
        <v>1</v>
      </c>
      <c r="H191">
        <v>2</v>
      </c>
      <c r="I191" t="s">
        <v>921</v>
      </c>
      <c r="J191" t="s">
        <v>922</v>
      </c>
      <c r="K191" t="s">
        <v>923</v>
      </c>
      <c r="L191">
        <v>1368</v>
      </c>
      <c r="N191">
        <v>1011</v>
      </c>
      <c r="O191" t="s">
        <v>776</v>
      </c>
      <c r="P191" t="s">
        <v>776</v>
      </c>
      <c r="Q191">
        <v>1</v>
      </c>
      <c r="X191">
        <v>0.5</v>
      </c>
      <c r="Y191">
        <v>0</v>
      </c>
      <c r="Z191">
        <v>85.84</v>
      </c>
      <c r="AA191">
        <v>11.6</v>
      </c>
      <c r="AB191">
        <v>0</v>
      </c>
      <c r="AC191">
        <v>0</v>
      </c>
      <c r="AD191">
        <v>1</v>
      </c>
      <c r="AE191">
        <v>0</v>
      </c>
      <c r="AF191" t="s">
        <v>195</v>
      </c>
      <c r="AG191">
        <v>0.71875</v>
      </c>
      <c r="AH191">
        <v>2</v>
      </c>
      <c r="AI191">
        <v>47638854</v>
      </c>
      <c r="AJ191">
        <v>201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ROW(Source!A125)</f>
        <v>125</v>
      </c>
      <c r="B192">
        <v>47638870</v>
      </c>
      <c r="C192">
        <v>47638849</v>
      </c>
      <c r="D192">
        <v>36883768</v>
      </c>
      <c r="E192">
        <v>1</v>
      </c>
      <c r="F192">
        <v>1</v>
      </c>
      <c r="G192">
        <v>1</v>
      </c>
      <c r="H192">
        <v>2</v>
      </c>
      <c r="I192" t="s">
        <v>924</v>
      </c>
      <c r="J192" t="s">
        <v>925</v>
      </c>
      <c r="K192" t="s">
        <v>926</v>
      </c>
      <c r="L192">
        <v>1368</v>
      </c>
      <c r="N192">
        <v>1011</v>
      </c>
      <c r="O192" t="s">
        <v>776</v>
      </c>
      <c r="P192" t="s">
        <v>776</v>
      </c>
      <c r="Q192">
        <v>1</v>
      </c>
      <c r="X192">
        <v>66.3</v>
      </c>
      <c r="Y192">
        <v>0</v>
      </c>
      <c r="Z192">
        <v>39.49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195</v>
      </c>
      <c r="AG192">
        <v>95.306249999999991</v>
      </c>
      <c r="AH192">
        <v>2</v>
      </c>
      <c r="AI192">
        <v>47638855</v>
      </c>
      <c r="AJ192">
        <v>202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ROW(Source!A125)</f>
        <v>125</v>
      </c>
      <c r="B193">
        <v>47638871</v>
      </c>
      <c r="C193">
        <v>47638849</v>
      </c>
      <c r="D193">
        <v>36883789</v>
      </c>
      <c r="E193">
        <v>1</v>
      </c>
      <c r="F193">
        <v>1</v>
      </c>
      <c r="G193">
        <v>1</v>
      </c>
      <c r="H193">
        <v>2</v>
      </c>
      <c r="I193" t="s">
        <v>783</v>
      </c>
      <c r="J193" t="s">
        <v>784</v>
      </c>
      <c r="K193" t="s">
        <v>785</v>
      </c>
      <c r="L193">
        <v>1368</v>
      </c>
      <c r="N193">
        <v>1011</v>
      </c>
      <c r="O193" t="s">
        <v>776</v>
      </c>
      <c r="P193" t="s">
        <v>776</v>
      </c>
      <c r="Q193">
        <v>1</v>
      </c>
      <c r="X193">
        <v>1.8</v>
      </c>
      <c r="Y193">
        <v>0</v>
      </c>
      <c r="Z193">
        <v>1.2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195</v>
      </c>
      <c r="AG193">
        <v>2.5874999999999999</v>
      </c>
      <c r="AH193">
        <v>2</v>
      </c>
      <c r="AI193">
        <v>47638857</v>
      </c>
      <c r="AJ193">
        <v>203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ROW(Source!A125)</f>
        <v>125</v>
      </c>
      <c r="B194">
        <v>47638872</v>
      </c>
      <c r="C194">
        <v>47638849</v>
      </c>
      <c r="D194">
        <v>36884498</v>
      </c>
      <c r="E194">
        <v>1</v>
      </c>
      <c r="F194">
        <v>1</v>
      </c>
      <c r="G194">
        <v>1</v>
      </c>
      <c r="H194">
        <v>2</v>
      </c>
      <c r="I194" t="s">
        <v>927</v>
      </c>
      <c r="J194" t="s">
        <v>928</v>
      </c>
      <c r="K194" t="s">
        <v>929</v>
      </c>
      <c r="L194">
        <v>1368</v>
      </c>
      <c r="N194">
        <v>1011</v>
      </c>
      <c r="O194" t="s">
        <v>776</v>
      </c>
      <c r="P194" t="s">
        <v>776</v>
      </c>
      <c r="Q194">
        <v>1</v>
      </c>
      <c r="X194">
        <v>2.1</v>
      </c>
      <c r="Y194">
        <v>0</v>
      </c>
      <c r="Z194">
        <v>70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195</v>
      </c>
      <c r="AG194">
        <v>3.0187499999999998</v>
      </c>
      <c r="AH194">
        <v>2</v>
      </c>
      <c r="AI194">
        <v>47638858</v>
      </c>
      <c r="AJ194">
        <v>204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ROW(Source!A125)</f>
        <v>125</v>
      </c>
      <c r="B195">
        <v>47638873</v>
      </c>
      <c r="C195">
        <v>47638849</v>
      </c>
      <c r="D195">
        <v>36884528</v>
      </c>
      <c r="E195">
        <v>1</v>
      </c>
      <c r="F195">
        <v>1</v>
      </c>
      <c r="G195">
        <v>1</v>
      </c>
      <c r="H195">
        <v>2</v>
      </c>
      <c r="I195" t="s">
        <v>930</v>
      </c>
      <c r="J195" t="s">
        <v>931</v>
      </c>
      <c r="K195" t="s">
        <v>932</v>
      </c>
      <c r="L195">
        <v>1368</v>
      </c>
      <c r="N195">
        <v>1011</v>
      </c>
      <c r="O195" t="s">
        <v>776</v>
      </c>
      <c r="P195" t="s">
        <v>776</v>
      </c>
      <c r="Q195">
        <v>1</v>
      </c>
      <c r="X195">
        <v>3</v>
      </c>
      <c r="Y195">
        <v>0</v>
      </c>
      <c r="Z195">
        <v>56.24</v>
      </c>
      <c r="AA195">
        <v>10.06</v>
      </c>
      <c r="AB195">
        <v>0</v>
      </c>
      <c r="AC195">
        <v>0</v>
      </c>
      <c r="AD195">
        <v>1</v>
      </c>
      <c r="AE195">
        <v>0</v>
      </c>
      <c r="AF195" t="s">
        <v>195</v>
      </c>
      <c r="AG195">
        <v>4.3125</v>
      </c>
      <c r="AH195">
        <v>2</v>
      </c>
      <c r="AI195">
        <v>47638859</v>
      </c>
      <c r="AJ195">
        <v>205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ROW(Source!A125)</f>
        <v>125</v>
      </c>
      <c r="B196">
        <v>47638874</v>
      </c>
      <c r="C196">
        <v>47638849</v>
      </c>
      <c r="D196">
        <v>36884663</v>
      </c>
      <c r="E196">
        <v>1</v>
      </c>
      <c r="F196">
        <v>1</v>
      </c>
      <c r="G196">
        <v>1</v>
      </c>
      <c r="H196">
        <v>2</v>
      </c>
      <c r="I196" t="s">
        <v>933</v>
      </c>
      <c r="J196" t="s">
        <v>934</v>
      </c>
      <c r="K196" t="s">
        <v>935</v>
      </c>
      <c r="L196">
        <v>1368</v>
      </c>
      <c r="N196">
        <v>1011</v>
      </c>
      <c r="O196" t="s">
        <v>776</v>
      </c>
      <c r="P196" t="s">
        <v>776</v>
      </c>
      <c r="Q196">
        <v>1</v>
      </c>
      <c r="X196">
        <v>1.4</v>
      </c>
      <c r="Y196">
        <v>0</v>
      </c>
      <c r="Z196">
        <v>14.38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195</v>
      </c>
      <c r="AG196">
        <v>2.0124999999999997</v>
      </c>
      <c r="AH196">
        <v>2</v>
      </c>
      <c r="AI196">
        <v>47638860</v>
      </c>
      <c r="AJ196">
        <v>206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ROW(Source!A125)</f>
        <v>125</v>
      </c>
      <c r="B197">
        <v>47638875</v>
      </c>
      <c r="C197">
        <v>47638849</v>
      </c>
      <c r="D197">
        <v>36800159</v>
      </c>
      <c r="E197">
        <v>1</v>
      </c>
      <c r="F197">
        <v>1</v>
      </c>
      <c r="G197">
        <v>1</v>
      </c>
      <c r="H197">
        <v>3</v>
      </c>
      <c r="I197" t="s">
        <v>789</v>
      </c>
      <c r="J197" t="s">
        <v>790</v>
      </c>
      <c r="K197" t="s">
        <v>791</v>
      </c>
      <c r="L197">
        <v>1339</v>
      </c>
      <c r="N197">
        <v>1007</v>
      </c>
      <c r="O197" t="s">
        <v>50</v>
      </c>
      <c r="P197" t="s">
        <v>50</v>
      </c>
      <c r="Q197">
        <v>1</v>
      </c>
      <c r="X197">
        <v>1.1000000000000001</v>
      </c>
      <c r="Y197">
        <v>6.22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1.1000000000000001</v>
      </c>
      <c r="AH197">
        <v>2</v>
      </c>
      <c r="AI197">
        <v>47638861</v>
      </c>
      <c r="AJ197">
        <v>207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ROW(Source!A125)</f>
        <v>125</v>
      </c>
      <c r="B198">
        <v>47638876</v>
      </c>
      <c r="C198">
        <v>47638849</v>
      </c>
      <c r="D198">
        <v>36800166</v>
      </c>
      <c r="E198">
        <v>1</v>
      </c>
      <c r="F198">
        <v>1</v>
      </c>
      <c r="G198">
        <v>1</v>
      </c>
      <c r="H198">
        <v>3</v>
      </c>
      <c r="I198" t="s">
        <v>792</v>
      </c>
      <c r="J198" t="s">
        <v>793</v>
      </c>
      <c r="K198" t="s">
        <v>794</v>
      </c>
      <c r="L198">
        <v>1346</v>
      </c>
      <c r="N198">
        <v>1009</v>
      </c>
      <c r="O198" t="s">
        <v>585</v>
      </c>
      <c r="P198" t="s">
        <v>585</v>
      </c>
      <c r="Q198">
        <v>1</v>
      </c>
      <c r="X198">
        <v>0.3</v>
      </c>
      <c r="Y198">
        <v>6.09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0.3</v>
      </c>
      <c r="AH198">
        <v>2</v>
      </c>
      <c r="AI198">
        <v>47638862</v>
      </c>
      <c r="AJ198">
        <v>208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ROW(Source!A125)</f>
        <v>125</v>
      </c>
      <c r="B199">
        <v>47638877</v>
      </c>
      <c r="C199">
        <v>47638849</v>
      </c>
      <c r="D199">
        <v>36803268</v>
      </c>
      <c r="E199">
        <v>1</v>
      </c>
      <c r="F199">
        <v>1</v>
      </c>
      <c r="G199">
        <v>1</v>
      </c>
      <c r="H199">
        <v>3</v>
      </c>
      <c r="I199" t="s">
        <v>936</v>
      </c>
      <c r="J199" t="s">
        <v>937</v>
      </c>
      <c r="K199" t="s">
        <v>938</v>
      </c>
      <c r="L199">
        <v>1348</v>
      </c>
      <c r="N199">
        <v>1009</v>
      </c>
      <c r="O199" t="s">
        <v>19</v>
      </c>
      <c r="P199" t="s">
        <v>19</v>
      </c>
      <c r="Q199">
        <v>1000</v>
      </c>
      <c r="X199">
        <v>4.7600000000000003E-2</v>
      </c>
      <c r="Y199">
        <v>9765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4.7600000000000003E-2</v>
      </c>
      <c r="AH199">
        <v>2</v>
      </c>
      <c r="AI199">
        <v>47638863</v>
      </c>
      <c r="AJ199">
        <v>209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ROW(Source!A125)</f>
        <v>125</v>
      </c>
      <c r="B200">
        <v>47638878</v>
      </c>
      <c r="C200">
        <v>47638849</v>
      </c>
      <c r="D200">
        <v>36799065</v>
      </c>
      <c r="E200">
        <v>17</v>
      </c>
      <c r="F200">
        <v>1</v>
      </c>
      <c r="G200">
        <v>1</v>
      </c>
      <c r="H200">
        <v>3</v>
      </c>
      <c r="I200" t="s">
        <v>899</v>
      </c>
      <c r="J200" t="s">
        <v>3</v>
      </c>
      <c r="K200" t="s">
        <v>900</v>
      </c>
      <c r="L200">
        <v>1374</v>
      </c>
      <c r="N200">
        <v>1013</v>
      </c>
      <c r="O200" t="s">
        <v>901</v>
      </c>
      <c r="P200" t="s">
        <v>901</v>
      </c>
      <c r="Q200">
        <v>1</v>
      </c>
      <c r="X200">
        <v>36.47</v>
      </c>
      <c r="Y200">
        <v>1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36.47</v>
      </c>
      <c r="AH200">
        <v>2</v>
      </c>
      <c r="AI200">
        <v>47638864</v>
      </c>
      <c r="AJ200">
        <v>210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ROW(Source!A126)</f>
        <v>126</v>
      </c>
      <c r="B201">
        <v>47638898</v>
      </c>
      <c r="C201">
        <v>47638879</v>
      </c>
      <c r="D201">
        <v>37065248</v>
      </c>
      <c r="E201">
        <v>1</v>
      </c>
      <c r="F201">
        <v>1</v>
      </c>
      <c r="G201">
        <v>1</v>
      </c>
      <c r="H201">
        <v>1</v>
      </c>
      <c r="I201" t="s">
        <v>768</v>
      </c>
      <c r="J201" t="s">
        <v>3</v>
      </c>
      <c r="K201" t="s">
        <v>769</v>
      </c>
      <c r="L201">
        <v>1191</v>
      </c>
      <c r="N201">
        <v>1013</v>
      </c>
      <c r="O201" t="s">
        <v>770</v>
      </c>
      <c r="P201" t="s">
        <v>770</v>
      </c>
      <c r="Q201">
        <v>1</v>
      </c>
      <c r="X201">
        <v>50.79</v>
      </c>
      <c r="Y201">
        <v>0</v>
      </c>
      <c r="Z201">
        <v>0</v>
      </c>
      <c r="AA201">
        <v>0</v>
      </c>
      <c r="AB201">
        <v>8.5299999999999994</v>
      </c>
      <c r="AC201">
        <v>0</v>
      </c>
      <c r="AD201">
        <v>1</v>
      </c>
      <c r="AE201">
        <v>1</v>
      </c>
      <c r="AF201" t="s">
        <v>196</v>
      </c>
      <c r="AG201">
        <v>67.169774999999987</v>
      </c>
      <c r="AH201">
        <v>2</v>
      </c>
      <c r="AI201">
        <v>47638880</v>
      </c>
      <c r="AJ201">
        <v>211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ROW(Source!A126)</f>
        <v>126</v>
      </c>
      <c r="B202">
        <v>47638899</v>
      </c>
      <c r="C202">
        <v>47638879</v>
      </c>
      <c r="D202">
        <v>37064876</v>
      </c>
      <c r="E202">
        <v>1</v>
      </c>
      <c r="F202">
        <v>1</v>
      </c>
      <c r="G202">
        <v>1</v>
      </c>
      <c r="H202">
        <v>1</v>
      </c>
      <c r="I202" t="s">
        <v>771</v>
      </c>
      <c r="J202" t="s">
        <v>3</v>
      </c>
      <c r="K202" t="s">
        <v>772</v>
      </c>
      <c r="L202">
        <v>1191</v>
      </c>
      <c r="N202">
        <v>1013</v>
      </c>
      <c r="O202" t="s">
        <v>770</v>
      </c>
      <c r="P202" t="s">
        <v>770</v>
      </c>
      <c r="Q202">
        <v>1</v>
      </c>
      <c r="X202">
        <v>0.31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195</v>
      </c>
      <c r="AG202">
        <v>0.44562499999999999</v>
      </c>
      <c r="AH202">
        <v>2</v>
      </c>
      <c r="AI202">
        <v>47638881</v>
      </c>
      <c r="AJ202">
        <v>212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ROW(Source!A126)</f>
        <v>126</v>
      </c>
      <c r="B203">
        <v>47638900</v>
      </c>
      <c r="C203">
        <v>47638879</v>
      </c>
      <c r="D203">
        <v>36882159</v>
      </c>
      <c r="E203">
        <v>1</v>
      </c>
      <c r="F203">
        <v>1</v>
      </c>
      <c r="G203">
        <v>1</v>
      </c>
      <c r="H203">
        <v>2</v>
      </c>
      <c r="I203" t="s">
        <v>773</v>
      </c>
      <c r="J203" t="s">
        <v>774</v>
      </c>
      <c r="K203" t="s">
        <v>775</v>
      </c>
      <c r="L203">
        <v>1368</v>
      </c>
      <c r="N203">
        <v>1011</v>
      </c>
      <c r="O203" t="s">
        <v>776</v>
      </c>
      <c r="P203" t="s">
        <v>776</v>
      </c>
      <c r="Q203">
        <v>1</v>
      </c>
      <c r="X203">
        <v>0.12</v>
      </c>
      <c r="Y203">
        <v>0</v>
      </c>
      <c r="Z203">
        <v>111.99</v>
      </c>
      <c r="AA203">
        <v>13.5</v>
      </c>
      <c r="AB203">
        <v>0</v>
      </c>
      <c r="AC203">
        <v>0</v>
      </c>
      <c r="AD203">
        <v>1</v>
      </c>
      <c r="AE203">
        <v>0</v>
      </c>
      <c r="AF203" t="s">
        <v>195</v>
      </c>
      <c r="AG203">
        <v>0.17249999999999999</v>
      </c>
      <c r="AH203">
        <v>2</v>
      </c>
      <c r="AI203">
        <v>47638882</v>
      </c>
      <c r="AJ203">
        <v>213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ROW(Source!A126)</f>
        <v>126</v>
      </c>
      <c r="B204">
        <v>47638901</v>
      </c>
      <c r="C204">
        <v>47638879</v>
      </c>
      <c r="D204">
        <v>36882358</v>
      </c>
      <c r="E204">
        <v>1</v>
      </c>
      <c r="F204">
        <v>1</v>
      </c>
      <c r="G204">
        <v>1</v>
      </c>
      <c r="H204">
        <v>2</v>
      </c>
      <c r="I204" t="s">
        <v>777</v>
      </c>
      <c r="J204" t="s">
        <v>778</v>
      </c>
      <c r="K204" t="s">
        <v>779</v>
      </c>
      <c r="L204">
        <v>1368</v>
      </c>
      <c r="N204">
        <v>1011</v>
      </c>
      <c r="O204" t="s">
        <v>776</v>
      </c>
      <c r="P204" t="s">
        <v>776</v>
      </c>
      <c r="Q204">
        <v>1</v>
      </c>
      <c r="X204">
        <v>10.53</v>
      </c>
      <c r="Y204">
        <v>0</v>
      </c>
      <c r="Z204">
        <v>6.9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195</v>
      </c>
      <c r="AG204">
        <v>15.136874999999998</v>
      </c>
      <c r="AH204">
        <v>2</v>
      </c>
      <c r="AI204">
        <v>47638883</v>
      </c>
      <c r="AJ204">
        <v>214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ROW(Source!A126)</f>
        <v>126</v>
      </c>
      <c r="B205">
        <v>47638902</v>
      </c>
      <c r="C205">
        <v>47638879</v>
      </c>
      <c r="D205">
        <v>36883554</v>
      </c>
      <c r="E205">
        <v>1</v>
      </c>
      <c r="F205">
        <v>1</v>
      </c>
      <c r="G205">
        <v>1</v>
      </c>
      <c r="H205">
        <v>2</v>
      </c>
      <c r="I205" t="s">
        <v>780</v>
      </c>
      <c r="J205" t="s">
        <v>781</v>
      </c>
      <c r="K205" t="s">
        <v>782</v>
      </c>
      <c r="L205">
        <v>1368</v>
      </c>
      <c r="N205">
        <v>1011</v>
      </c>
      <c r="O205" t="s">
        <v>776</v>
      </c>
      <c r="P205" t="s">
        <v>776</v>
      </c>
      <c r="Q205">
        <v>1</v>
      </c>
      <c r="X205">
        <v>0.19</v>
      </c>
      <c r="Y205">
        <v>0</v>
      </c>
      <c r="Z205">
        <v>65.709999999999994</v>
      </c>
      <c r="AA205">
        <v>11.6</v>
      </c>
      <c r="AB205">
        <v>0</v>
      </c>
      <c r="AC205">
        <v>0</v>
      </c>
      <c r="AD205">
        <v>1</v>
      </c>
      <c r="AE205">
        <v>0</v>
      </c>
      <c r="AF205" t="s">
        <v>195</v>
      </c>
      <c r="AG205">
        <v>0.27312499999999995</v>
      </c>
      <c r="AH205">
        <v>2</v>
      </c>
      <c r="AI205">
        <v>47638884</v>
      </c>
      <c r="AJ205">
        <v>215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ROW(Source!A126)</f>
        <v>126</v>
      </c>
      <c r="B206">
        <v>47638903</v>
      </c>
      <c r="C206">
        <v>47638879</v>
      </c>
      <c r="D206">
        <v>36883789</v>
      </c>
      <c r="E206">
        <v>1</v>
      </c>
      <c r="F206">
        <v>1</v>
      </c>
      <c r="G206">
        <v>1</v>
      </c>
      <c r="H206">
        <v>2</v>
      </c>
      <c r="I206" t="s">
        <v>783</v>
      </c>
      <c r="J206" t="s">
        <v>784</v>
      </c>
      <c r="K206" t="s">
        <v>785</v>
      </c>
      <c r="L206">
        <v>1368</v>
      </c>
      <c r="N206">
        <v>1011</v>
      </c>
      <c r="O206" t="s">
        <v>776</v>
      </c>
      <c r="P206" t="s">
        <v>776</v>
      </c>
      <c r="Q206">
        <v>1</v>
      </c>
      <c r="X206">
        <v>1.86</v>
      </c>
      <c r="Y206">
        <v>0</v>
      </c>
      <c r="Z206">
        <v>1.2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195</v>
      </c>
      <c r="AG206">
        <v>2.6737500000000001</v>
      </c>
      <c r="AH206">
        <v>2</v>
      </c>
      <c r="AI206">
        <v>47638885</v>
      </c>
      <c r="AJ206">
        <v>216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ROW(Source!A126)</f>
        <v>126</v>
      </c>
      <c r="B207">
        <v>47638904</v>
      </c>
      <c r="C207">
        <v>47638879</v>
      </c>
      <c r="D207">
        <v>36883836</v>
      </c>
      <c r="E207">
        <v>1</v>
      </c>
      <c r="F207">
        <v>1</v>
      </c>
      <c r="G207">
        <v>1</v>
      </c>
      <c r="H207">
        <v>2</v>
      </c>
      <c r="I207" t="s">
        <v>786</v>
      </c>
      <c r="J207" t="s">
        <v>787</v>
      </c>
      <c r="K207" t="s">
        <v>788</v>
      </c>
      <c r="L207">
        <v>1368</v>
      </c>
      <c r="N207">
        <v>1011</v>
      </c>
      <c r="O207" t="s">
        <v>776</v>
      </c>
      <c r="P207" t="s">
        <v>776</v>
      </c>
      <c r="Q207">
        <v>1</v>
      </c>
      <c r="X207">
        <v>2.0299999999999998</v>
      </c>
      <c r="Y207">
        <v>0</v>
      </c>
      <c r="Z207">
        <v>12.31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195</v>
      </c>
      <c r="AG207">
        <v>2.9181249999999994</v>
      </c>
      <c r="AH207">
        <v>2</v>
      </c>
      <c r="AI207">
        <v>47638886</v>
      </c>
      <c r="AJ207">
        <v>217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ROW(Source!A126)</f>
        <v>126</v>
      </c>
      <c r="B208">
        <v>47638905</v>
      </c>
      <c r="C208">
        <v>47638879</v>
      </c>
      <c r="D208">
        <v>36800159</v>
      </c>
      <c r="E208">
        <v>1</v>
      </c>
      <c r="F208">
        <v>1</v>
      </c>
      <c r="G208">
        <v>1</v>
      </c>
      <c r="H208">
        <v>3</v>
      </c>
      <c r="I208" t="s">
        <v>789</v>
      </c>
      <c r="J208" t="s">
        <v>790</v>
      </c>
      <c r="K208" t="s">
        <v>791</v>
      </c>
      <c r="L208">
        <v>1339</v>
      </c>
      <c r="N208">
        <v>1007</v>
      </c>
      <c r="O208" t="s">
        <v>50</v>
      </c>
      <c r="P208" t="s">
        <v>50</v>
      </c>
      <c r="Q208">
        <v>1</v>
      </c>
      <c r="X208">
        <v>1.5</v>
      </c>
      <c r="Y208">
        <v>6.22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1.5</v>
      </c>
      <c r="AH208">
        <v>2</v>
      </c>
      <c r="AI208">
        <v>47638887</v>
      </c>
      <c r="AJ208">
        <v>218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ROW(Source!A126)</f>
        <v>126</v>
      </c>
      <c r="B209">
        <v>47638906</v>
      </c>
      <c r="C209">
        <v>47638879</v>
      </c>
      <c r="D209">
        <v>36800166</v>
      </c>
      <c r="E209">
        <v>1</v>
      </c>
      <c r="F209">
        <v>1</v>
      </c>
      <c r="G209">
        <v>1</v>
      </c>
      <c r="H209">
        <v>3</v>
      </c>
      <c r="I209" t="s">
        <v>792</v>
      </c>
      <c r="J209" t="s">
        <v>793</v>
      </c>
      <c r="K209" t="s">
        <v>794</v>
      </c>
      <c r="L209">
        <v>1346</v>
      </c>
      <c r="N209">
        <v>1009</v>
      </c>
      <c r="O209" t="s">
        <v>585</v>
      </c>
      <c r="P209" t="s">
        <v>585</v>
      </c>
      <c r="Q209">
        <v>1</v>
      </c>
      <c r="X209">
        <v>0.45</v>
      </c>
      <c r="Y209">
        <v>6.09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0.45</v>
      </c>
      <c r="AH209">
        <v>2</v>
      </c>
      <c r="AI209">
        <v>47638888</v>
      </c>
      <c r="AJ209">
        <v>219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ROW(Source!A126)</f>
        <v>126</v>
      </c>
      <c r="B210">
        <v>47638907</v>
      </c>
      <c r="C210">
        <v>47638879</v>
      </c>
      <c r="D210">
        <v>36803259</v>
      </c>
      <c r="E210">
        <v>1</v>
      </c>
      <c r="F210">
        <v>1</v>
      </c>
      <c r="G210">
        <v>1</v>
      </c>
      <c r="H210">
        <v>3</v>
      </c>
      <c r="I210" t="s">
        <v>795</v>
      </c>
      <c r="J210" t="s">
        <v>796</v>
      </c>
      <c r="K210" t="s">
        <v>797</v>
      </c>
      <c r="L210">
        <v>1348</v>
      </c>
      <c r="N210">
        <v>1009</v>
      </c>
      <c r="O210" t="s">
        <v>19</v>
      </c>
      <c r="P210" t="s">
        <v>19</v>
      </c>
      <c r="Q210">
        <v>1000</v>
      </c>
      <c r="X210">
        <v>1.4E-3</v>
      </c>
      <c r="Y210">
        <v>10749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1.4E-3</v>
      </c>
      <c r="AH210">
        <v>2</v>
      </c>
      <c r="AI210">
        <v>47638889</v>
      </c>
      <c r="AJ210">
        <v>220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ROW(Source!A126)</f>
        <v>126</v>
      </c>
      <c r="B211">
        <v>47638908</v>
      </c>
      <c r="C211">
        <v>47638879</v>
      </c>
      <c r="D211">
        <v>36804447</v>
      </c>
      <c r="E211">
        <v>1</v>
      </c>
      <c r="F211">
        <v>1</v>
      </c>
      <c r="G211">
        <v>1</v>
      </c>
      <c r="H211">
        <v>3</v>
      </c>
      <c r="I211" t="s">
        <v>798</v>
      </c>
      <c r="J211" t="s">
        <v>799</v>
      </c>
      <c r="K211" t="s">
        <v>800</v>
      </c>
      <c r="L211">
        <v>1348</v>
      </c>
      <c r="N211">
        <v>1009</v>
      </c>
      <c r="O211" t="s">
        <v>19</v>
      </c>
      <c r="P211" t="s">
        <v>19</v>
      </c>
      <c r="Q211">
        <v>1000</v>
      </c>
      <c r="X211">
        <v>3.3E-3</v>
      </c>
      <c r="Y211">
        <v>9040.01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3.3E-3</v>
      </c>
      <c r="AH211">
        <v>2</v>
      </c>
      <c r="AI211">
        <v>47638890</v>
      </c>
      <c r="AJ211">
        <v>221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ROW(Source!A126)</f>
        <v>126</v>
      </c>
      <c r="B212">
        <v>47638909</v>
      </c>
      <c r="C212">
        <v>47638879</v>
      </c>
      <c r="D212">
        <v>36804545</v>
      </c>
      <c r="E212">
        <v>1</v>
      </c>
      <c r="F212">
        <v>1</v>
      </c>
      <c r="G212">
        <v>1</v>
      </c>
      <c r="H212">
        <v>3</v>
      </c>
      <c r="I212" t="s">
        <v>801</v>
      </c>
      <c r="J212" t="s">
        <v>802</v>
      </c>
      <c r="K212" t="s">
        <v>803</v>
      </c>
      <c r="L212">
        <v>1348</v>
      </c>
      <c r="N212">
        <v>1009</v>
      </c>
      <c r="O212" t="s">
        <v>19</v>
      </c>
      <c r="P212" t="s">
        <v>19</v>
      </c>
      <c r="Q212">
        <v>1000</v>
      </c>
      <c r="X212">
        <v>1.0000000000000001E-5</v>
      </c>
      <c r="Y212">
        <v>11978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1.0000000000000001E-5</v>
      </c>
      <c r="AH212">
        <v>2</v>
      </c>
      <c r="AI212">
        <v>47638891</v>
      </c>
      <c r="AJ212">
        <v>222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ROW(Source!A126)</f>
        <v>126</v>
      </c>
      <c r="B213">
        <v>47638910</v>
      </c>
      <c r="C213">
        <v>47638879</v>
      </c>
      <c r="D213">
        <v>36805527</v>
      </c>
      <c r="E213">
        <v>1</v>
      </c>
      <c r="F213">
        <v>1</v>
      </c>
      <c r="G213">
        <v>1</v>
      </c>
      <c r="H213">
        <v>3</v>
      </c>
      <c r="I213" t="s">
        <v>804</v>
      </c>
      <c r="J213" t="s">
        <v>805</v>
      </c>
      <c r="K213" t="s">
        <v>806</v>
      </c>
      <c r="L213">
        <v>1348</v>
      </c>
      <c r="N213">
        <v>1009</v>
      </c>
      <c r="O213" t="s">
        <v>19</v>
      </c>
      <c r="P213" t="s">
        <v>19</v>
      </c>
      <c r="Q213">
        <v>1000</v>
      </c>
      <c r="X213">
        <v>1E-4</v>
      </c>
      <c r="Y213">
        <v>37900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1E-4</v>
      </c>
      <c r="AH213">
        <v>2</v>
      </c>
      <c r="AI213">
        <v>47638892</v>
      </c>
      <c r="AJ213">
        <v>223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ROW(Source!A126)</f>
        <v>126</v>
      </c>
      <c r="B214">
        <v>47638911</v>
      </c>
      <c r="C214">
        <v>47638879</v>
      </c>
      <c r="D214">
        <v>36796332</v>
      </c>
      <c r="E214">
        <v>17</v>
      </c>
      <c r="F214">
        <v>1</v>
      </c>
      <c r="G214">
        <v>1</v>
      </c>
      <c r="H214">
        <v>3</v>
      </c>
      <c r="I214" t="s">
        <v>1110</v>
      </c>
      <c r="J214" t="s">
        <v>3</v>
      </c>
      <c r="K214" t="s">
        <v>1111</v>
      </c>
      <c r="L214">
        <v>1348</v>
      </c>
      <c r="N214">
        <v>1009</v>
      </c>
      <c r="O214" t="s">
        <v>19</v>
      </c>
      <c r="P214" t="s">
        <v>19</v>
      </c>
      <c r="Q214">
        <v>1000</v>
      </c>
      <c r="X214">
        <v>1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</v>
      </c>
      <c r="AG214">
        <v>1</v>
      </c>
      <c r="AH214">
        <v>3</v>
      </c>
      <c r="AI214">
        <v>-1</v>
      </c>
      <c r="AJ214" t="s">
        <v>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ROW(Source!A126)</f>
        <v>126</v>
      </c>
      <c r="B215">
        <v>47638912</v>
      </c>
      <c r="C215">
        <v>47638879</v>
      </c>
      <c r="D215">
        <v>36825287</v>
      </c>
      <c r="E215">
        <v>1</v>
      </c>
      <c r="F215">
        <v>1</v>
      </c>
      <c r="G215">
        <v>1</v>
      </c>
      <c r="H215">
        <v>3</v>
      </c>
      <c r="I215" t="s">
        <v>807</v>
      </c>
      <c r="J215" t="s">
        <v>808</v>
      </c>
      <c r="K215" t="s">
        <v>809</v>
      </c>
      <c r="L215">
        <v>1302</v>
      </c>
      <c r="N215">
        <v>1003</v>
      </c>
      <c r="O215" t="s">
        <v>810</v>
      </c>
      <c r="P215" t="s">
        <v>810</v>
      </c>
      <c r="Q215">
        <v>10</v>
      </c>
      <c r="X215">
        <v>1.8700000000000001E-2</v>
      </c>
      <c r="Y215">
        <v>50.24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1.8700000000000001E-2</v>
      </c>
      <c r="AH215">
        <v>2</v>
      </c>
      <c r="AI215">
        <v>47638893</v>
      </c>
      <c r="AJ215">
        <v>224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ROW(Source!A126)</f>
        <v>126</v>
      </c>
      <c r="B216">
        <v>47638913</v>
      </c>
      <c r="C216">
        <v>47638879</v>
      </c>
      <c r="D216">
        <v>36825646</v>
      </c>
      <c r="E216">
        <v>1</v>
      </c>
      <c r="F216">
        <v>1</v>
      </c>
      <c r="G216">
        <v>1</v>
      </c>
      <c r="H216">
        <v>3</v>
      </c>
      <c r="I216" t="s">
        <v>811</v>
      </c>
      <c r="J216" t="s">
        <v>812</v>
      </c>
      <c r="K216" t="s">
        <v>813</v>
      </c>
      <c r="L216">
        <v>1348</v>
      </c>
      <c r="N216">
        <v>1009</v>
      </c>
      <c r="O216" t="s">
        <v>19</v>
      </c>
      <c r="P216" t="s">
        <v>19</v>
      </c>
      <c r="Q216">
        <v>1000</v>
      </c>
      <c r="X216">
        <v>3.0000000000000001E-5</v>
      </c>
      <c r="Y216">
        <v>4455.2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3.0000000000000001E-5</v>
      </c>
      <c r="AH216">
        <v>2</v>
      </c>
      <c r="AI216">
        <v>47638894</v>
      </c>
      <c r="AJ216">
        <v>225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ROW(Source!A126)</f>
        <v>126</v>
      </c>
      <c r="B217">
        <v>47638914</v>
      </c>
      <c r="C217">
        <v>47638879</v>
      </c>
      <c r="D217">
        <v>36826406</v>
      </c>
      <c r="E217">
        <v>1</v>
      </c>
      <c r="F217">
        <v>1</v>
      </c>
      <c r="G217">
        <v>1</v>
      </c>
      <c r="H217">
        <v>3</v>
      </c>
      <c r="I217" t="s">
        <v>814</v>
      </c>
      <c r="J217" t="s">
        <v>815</v>
      </c>
      <c r="K217" t="s">
        <v>816</v>
      </c>
      <c r="L217">
        <v>1348</v>
      </c>
      <c r="N217">
        <v>1009</v>
      </c>
      <c r="O217" t="s">
        <v>19</v>
      </c>
      <c r="P217" t="s">
        <v>19</v>
      </c>
      <c r="Q217">
        <v>1000</v>
      </c>
      <c r="X217">
        <v>1.9400000000000001E-3</v>
      </c>
      <c r="Y217">
        <v>4920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1.9400000000000001E-3</v>
      </c>
      <c r="AH217">
        <v>2</v>
      </c>
      <c r="AI217">
        <v>47638895</v>
      </c>
      <c r="AJ217">
        <v>226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ROW(Source!A126)</f>
        <v>126</v>
      </c>
      <c r="B218">
        <v>47638915</v>
      </c>
      <c r="C218">
        <v>47638879</v>
      </c>
      <c r="D218">
        <v>36837948</v>
      </c>
      <c r="E218">
        <v>1</v>
      </c>
      <c r="F218">
        <v>1</v>
      </c>
      <c r="G218">
        <v>1</v>
      </c>
      <c r="H218">
        <v>3</v>
      </c>
      <c r="I218" t="s">
        <v>817</v>
      </c>
      <c r="J218" t="s">
        <v>818</v>
      </c>
      <c r="K218" t="s">
        <v>819</v>
      </c>
      <c r="L218">
        <v>1348</v>
      </c>
      <c r="N218">
        <v>1009</v>
      </c>
      <c r="O218" t="s">
        <v>19</v>
      </c>
      <c r="P218" t="s">
        <v>19</v>
      </c>
      <c r="Q218">
        <v>1000</v>
      </c>
      <c r="X218">
        <v>3.1E-4</v>
      </c>
      <c r="Y218">
        <v>15620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3.1E-4</v>
      </c>
      <c r="AH218">
        <v>2</v>
      </c>
      <c r="AI218">
        <v>47638896</v>
      </c>
      <c r="AJ218">
        <v>227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ROW(Source!A126)</f>
        <v>126</v>
      </c>
      <c r="B219">
        <v>47638916</v>
      </c>
      <c r="C219">
        <v>47638879</v>
      </c>
      <c r="D219">
        <v>36839146</v>
      </c>
      <c r="E219">
        <v>1</v>
      </c>
      <c r="F219">
        <v>1</v>
      </c>
      <c r="G219">
        <v>1</v>
      </c>
      <c r="H219">
        <v>3</v>
      </c>
      <c r="I219" t="s">
        <v>820</v>
      </c>
      <c r="J219" t="s">
        <v>821</v>
      </c>
      <c r="K219" t="s">
        <v>822</v>
      </c>
      <c r="L219">
        <v>1348</v>
      </c>
      <c r="N219">
        <v>1009</v>
      </c>
      <c r="O219" t="s">
        <v>19</v>
      </c>
      <c r="P219" t="s">
        <v>19</v>
      </c>
      <c r="Q219">
        <v>1000</v>
      </c>
      <c r="X219">
        <v>5.9999999999999995E-4</v>
      </c>
      <c r="Y219">
        <v>9420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5.9999999999999995E-4</v>
      </c>
      <c r="AH219">
        <v>2</v>
      </c>
      <c r="AI219">
        <v>47638897</v>
      </c>
      <c r="AJ219">
        <v>228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ROW(Source!A127)</f>
        <v>127</v>
      </c>
      <c r="B220">
        <v>47638898</v>
      </c>
      <c r="C220">
        <v>47638879</v>
      </c>
      <c r="D220">
        <v>37065248</v>
      </c>
      <c r="E220">
        <v>1</v>
      </c>
      <c r="F220">
        <v>1</v>
      </c>
      <c r="G220">
        <v>1</v>
      </c>
      <c r="H220">
        <v>1</v>
      </c>
      <c r="I220" t="s">
        <v>768</v>
      </c>
      <c r="J220" t="s">
        <v>3</v>
      </c>
      <c r="K220" t="s">
        <v>769</v>
      </c>
      <c r="L220">
        <v>1191</v>
      </c>
      <c r="N220">
        <v>1013</v>
      </c>
      <c r="O220" t="s">
        <v>770</v>
      </c>
      <c r="P220" t="s">
        <v>770</v>
      </c>
      <c r="Q220">
        <v>1</v>
      </c>
      <c r="X220">
        <v>50.79</v>
      </c>
      <c r="Y220">
        <v>0</v>
      </c>
      <c r="Z220">
        <v>0</v>
      </c>
      <c r="AA220">
        <v>0</v>
      </c>
      <c r="AB220">
        <v>8.5299999999999994</v>
      </c>
      <c r="AC220">
        <v>0</v>
      </c>
      <c r="AD220">
        <v>1</v>
      </c>
      <c r="AE220">
        <v>1</v>
      </c>
      <c r="AF220" t="s">
        <v>196</v>
      </c>
      <c r="AG220">
        <v>67.169774999999987</v>
      </c>
      <c r="AH220">
        <v>2</v>
      </c>
      <c r="AI220">
        <v>47638880</v>
      </c>
      <c r="AJ220">
        <v>229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ROW(Source!A127)</f>
        <v>127</v>
      </c>
      <c r="B221">
        <v>47638899</v>
      </c>
      <c r="C221">
        <v>47638879</v>
      </c>
      <c r="D221">
        <v>37064876</v>
      </c>
      <c r="E221">
        <v>1</v>
      </c>
      <c r="F221">
        <v>1</v>
      </c>
      <c r="G221">
        <v>1</v>
      </c>
      <c r="H221">
        <v>1</v>
      </c>
      <c r="I221" t="s">
        <v>771</v>
      </c>
      <c r="J221" t="s">
        <v>3</v>
      </c>
      <c r="K221" t="s">
        <v>772</v>
      </c>
      <c r="L221">
        <v>1191</v>
      </c>
      <c r="N221">
        <v>1013</v>
      </c>
      <c r="O221" t="s">
        <v>770</v>
      </c>
      <c r="P221" t="s">
        <v>770</v>
      </c>
      <c r="Q221">
        <v>1</v>
      </c>
      <c r="X221">
        <v>0.31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</v>
      </c>
      <c r="AF221" t="s">
        <v>195</v>
      </c>
      <c r="AG221">
        <v>0.44562499999999999</v>
      </c>
      <c r="AH221">
        <v>2</v>
      </c>
      <c r="AI221">
        <v>47638881</v>
      </c>
      <c r="AJ221">
        <v>230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ROW(Source!A127)</f>
        <v>127</v>
      </c>
      <c r="B222">
        <v>47638900</v>
      </c>
      <c r="C222">
        <v>47638879</v>
      </c>
      <c r="D222">
        <v>36882159</v>
      </c>
      <c r="E222">
        <v>1</v>
      </c>
      <c r="F222">
        <v>1</v>
      </c>
      <c r="G222">
        <v>1</v>
      </c>
      <c r="H222">
        <v>2</v>
      </c>
      <c r="I222" t="s">
        <v>773</v>
      </c>
      <c r="J222" t="s">
        <v>774</v>
      </c>
      <c r="K222" t="s">
        <v>775</v>
      </c>
      <c r="L222">
        <v>1368</v>
      </c>
      <c r="N222">
        <v>1011</v>
      </c>
      <c r="O222" t="s">
        <v>776</v>
      </c>
      <c r="P222" t="s">
        <v>776</v>
      </c>
      <c r="Q222">
        <v>1</v>
      </c>
      <c r="X222">
        <v>0.12</v>
      </c>
      <c r="Y222">
        <v>0</v>
      </c>
      <c r="Z222">
        <v>111.99</v>
      </c>
      <c r="AA222">
        <v>13.5</v>
      </c>
      <c r="AB222">
        <v>0</v>
      </c>
      <c r="AC222">
        <v>0</v>
      </c>
      <c r="AD222">
        <v>1</v>
      </c>
      <c r="AE222">
        <v>0</v>
      </c>
      <c r="AF222" t="s">
        <v>195</v>
      </c>
      <c r="AG222">
        <v>0.17249999999999999</v>
      </c>
      <c r="AH222">
        <v>2</v>
      </c>
      <c r="AI222">
        <v>47638882</v>
      </c>
      <c r="AJ222">
        <v>231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ROW(Source!A127)</f>
        <v>127</v>
      </c>
      <c r="B223">
        <v>47638901</v>
      </c>
      <c r="C223">
        <v>47638879</v>
      </c>
      <c r="D223">
        <v>36882358</v>
      </c>
      <c r="E223">
        <v>1</v>
      </c>
      <c r="F223">
        <v>1</v>
      </c>
      <c r="G223">
        <v>1</v>
      </c>
      <c r="H223">
        <v>2</v>
      </c>
      <c r="I223" t="s">
        <v>777</v>
      </c>
      <c r="J223" t="s">
        <v>778</v>
      </c>
      <c r="K223" t="s">
        <v>779</v>
      </c>
      <c r="L223">
        <v>1368</v>
      </c>
      <c r="N223">
        <v>1011</v>
      </c>
      <c r="O223" t="s">
        <v>776</v>
      </c>
      <c r="P223" t="s">
        <v>776</v>
      </c>
      <c r="Q223">
        <v>1</v>
      </c>
      <c r="X223">
        <v>10.53</v>
      </c>
      <c r="Y223">
        <v>0</v>
      </c>
      <c r="Z223">
        <v>6.9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195</v>
      </c>
      <c r="AG223">
        <v>15.136874999999998</v>
      </c>
      <c r="AH223">
        <v>2</v>
      </c>
      <c r="AI223">
        <v>47638883</v>
      </c>
      <c r="AJ223">
        <v>232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ROW(Source!A127)</f>
        <v>127</v>
      </c>
      <c r="B224">
        <v>47638902</v>
      </c>
      <c r="C224">
        <v>47638879</v>
      </c>
      <c r="D224">
        <v>36883554</v>
      </c>
      <c r="E224">
        <v>1</v>
      </c>
      <c r="F224">
        <v>1</v>
      </c>
      <c r="G224">
        <v>1</v>
      </c>
      <c r="H224">
        <v>2</v>
      </c>
      <c r="I224" t="s">
        <v>780</v>
      </c>
      <c r="J224" t="s">
        <v>781</v>
      </c>
      <c r="K224" t="s">
        <v>782</v>
      </c>
      <c r="L224">
        <v>1368</v>
      </c>
      <c r="N224">
        <v>1011</v>
      </c>
      <c r="O224" t="s">
        <v>776</v>
      </c>
      <c r="P224" t="s">
        <v>776</v>
      </c>
      <c r="Q224">
        <v>1</v>
      </c>
      <c r="X224">
        <v>0.19</v>
      </c>
      <c r="Y224">
        <v>0</v>
      </c>
      <c r="Z224">
        <v>65.709999999999994</v>
      </c>
      <c r="AA224">
        <v>11.6</v>
      </c>
      <c r="AB224">
        <v>0</v>
      </c>
      <c r="AC224">
        <v>0</v>
      </c>
      <c r="AD224">
        <v>1</v>
      </c>
      <c r="AE224">
        <v>0</v>
      </c>
      <c r="AF224" t="s">
        <v>195</v>
      </c>
      <c r="AG224">
        <v>0.27312499999999995</v>
      </c>
      <c r="AH224">
        <v>2</v>
      </c>
      <c r="AI224">
        <v>47638884</v>
      </c>
      <c r="AJ224">
        <v>233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ROW(Source!A127)</f>
        <v>127</v>
      </c>
      <c r="B225">
        <v>47638903</v>
      </c>
      <c r="C225">
        <v>47638879</v>
      </c>
      <c r="D225">
        <v>36883789</v>
      </c>
      <c r="E225">
        <v>1</v>
      </c>
      <c r="F225">
        <v>1</v>
      </c>
      <c r="G225">
        <v>1</v>
      </c>
      <c r="H225">
        <v>2</v>
      </c>
      <c r="I225" t="s">
        <v>783</v>
      </c>
      <c r="J225" t="s">
        <v>784</v>
      </c>
      <c r="K225" t="s">
        <v>785</v>
      </c>
      <c r="L225">
        <v>1368</v>
      </c>
      <c r="N225">
        <v>1011</v>
      </c>
      <c r="O225" t="s">
        <v>776</v>
      </c>
      <c r="P225" t="s">
        <v>776</v>
      </c>
      <c r="Q225">
        <v>1</v>
      </c>
      <c r="X225">
        <v>1.86</v>
      </c>
      <c r="Y225">
        <v>0</v>
      </c>
      <c r="Z225">
        <v>1.2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195</v>
      </c>
      <c r="AG225">
        <v>2.6737500000000001</v>
      </c>
      <c r="AH225">
        <v>2</v>
      </c>
      <c r="AI225">
        <v>47638885</v>
      </c>
      <c r="AJ225">
        <v>234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ROW(Source!A127)</f>
        <v>127</v>
      </c>
      <c r="B226">
        <v>47638904</v>
      </c>
      <c r="C226">
        <v>47638879</v>
      </c>
      <c r="D226">
        <v>36883836</v>
      </c>
      <c r="E226">
        <v>1</v>
      </c>
      <c r="F226">
        <v>1</v>
      </c>
      <c r="G226">
        <v>1</v>
      </c>
      <c r="H226">
        <v>2</v>
      </c>
      <c r="I226" t="s">
        <v>786</v>
      </c>
      <c r="J226" t="s">
        <v>787</v>
      </c>
      <c r="K226" t="s">
        <v>788</v>
      </c>
      <c r="L226">
        <v>1368</v>
      </c>
      <c r="N226">
        <v>1011</v>
      </c>
      <c r="O226" t="s">
        <v>776</v>
      </c>
      <c r="P226" t="s">
        <v>776</v>
      </c>
      <c r="Q226">
        <v>1</v>
      </c>
      <c r="X226">
        <v>2.0299999999999998</v>
      </c>
      <c r="Y226">
        <v>0</v>
      </c>
      <c r="Z226">
        <v>12.31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195</v>
      </c>
      <c r="AG226">
        <v>2.9181249999999994</v>
      </c>
      <c r="AH226">
        <v>2</v>
      </c>
      <c r="AI226">
        <v>47638886</v>
      </c>
      <c r="AJ226">
        <v>235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ROW(Source!A127)</f>
        <v>127</v>
      </c>
      <c r="B227">
        <v>47638905</v>
      </c>
      <c r="C227">
        <v>47638879</v>
      </c>
      <c r="D227">
        <v>36800159</v>
      </c>
      <c r="E227">
        <v>1</v>
      </c>
      <c r="F227">
        <v>1</v>
      </c>
      <c r="G227">
        <v>1</v>
      </c>
      <c r="H227">
        <v>3</v>
      </c>
      <c r="I227" t="s">
        <v>789</v>
      </c>
      <c r="J227" t="s">
        <v>790</v>
      </c>
      <c r="K227" t="s">
        <v>791</v>
      </c>
      <c r="L227">
        <v>1339</v>
      </c>
      <c r="N227">
        <v>1007</v>
      </c>
      <c r="O227" t="s">
        <v>50</v>
      </c>
      <c r="P227" t="s">
        <v>50</v>
      </c>
      <c r="Q227">
        <v>1</v>
      </c>
      <c r="X227">
        <v>1.5</v>
      </c>
      <c r="Y227">
        <v>6.22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1.5</v>
      </c>
      <c r="AH227">
        <v>2</v>
      </c>
      <c r="AI227">
        <v>47638887</v>
      </c>
      <c r="AJ227">
        <v>236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ROW(Source!A127)</f>
        <v>127</v>
      </c>
      <c r="B228">
        <v>47638906</v>
      </c>
      <c r="C228">
        <v>47638879</v>
      </c>
      <c r="D228">
        <v>36800166</v>
      </c>
      <c r="E228">
        <v>1</v>
      </c>
      <c r="F228">
        <v>1</v>
      </c>
      <c r="G228">
        <v>1</v>
      </c>
      <c r="H228">
        <v>3</v>
      </c>
      <c r="I228" t="s">
        <v>792</v>
      </c>
      <c r="J228" t="s">
        <v>793</v>
      </c>
      <c r="K228" t="s">
        <v>794</v>
      </c>
      <c r="L228">
        <v>1346</v>
      </c>
      <c r="N228">
        <v>1009</v>
      </c>
      <c r="O228" t="s">
        <v>585</v>
      </c>
      <c r="P228" t="s">
        <v>585</v>
      </c>
      <c r="Q228">
        <v>1</v>
      </c>
      <c r="X228">
        <v>0.45</v>
      </c>
      <c r="Y228">
        <v>6.09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3</v>
      </c>
      <c r="AG228">
        <v>0.45</v>
      </c>
      <c r="AH228">
        <v>2</v>
      </c>
      <c r="AI228">
        <v>47638888</v>
      </c>
      <c r="AJ228">
        <v>237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ROW(Source!A127)</f>
        <v>127</v>
      </c>
      <c r="B229">
        <v>47638907</v>
      </c>
      <c r="C229">
        <v>47638879</v>
      </c>
      <c r="D229">
        <v>36803259</v>
      </c>
      <c r="E229">
        <v>1</v>
      </c>
      <c r="F229">
        <v>1</v>
      </c>
      <c r="G229">
        <v>1</v>
      </c>
      <c r="H229">
        <v>3</v>
      </c>
      <c r="I229" t="s">
        <v>795</v>
      </c>
      <c r="J229" t="s">
        <v>796</v>
      </c>
      <c r="K229" t="s">
        <v>797</v>
      </c>
      <c r="L229">
        <v>1348</v>
      </c>
      <c r="N229">
        <v>1009</v>
      </c>
      <c r="O229" t="s">
        <v>19</v>
      </c>
      <c r="P229" t="s">
        <v>19</v>
      </c>
      <c r="Q229">
        <v>1000</v>
      </c>
      <c r="X229">
        <v>1.4E-3</v>
      </c>
      <c r="Y229">
        <v>10749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1.4E-3</v>
      </c>
      <c r="AH229">
        <v>2</v>
      </c>
      <c r="AI229">
        <v>47638889</v>
      </c>
      <c r="AJ229">
        <v>238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ROW(Source!A127)</f>
        <v>127</v>
      </c>
      <c r="B230">
        <v>47638908</v>
      </c>
      <c r="C230">
        <v>47638879</v>
      </c>
      <c r="D230">
        <v>36804447</v>
      </c>
      <c r="E230">
        <v>1</v>
      </c>
      <c r="F230">
        <v>1</v>
      </c>
      <c r="G230">
        <v>1</v>
      </c>
      <c r="H230">
        <v>3</v>
      </c>
      <c r="I230" t="s">
        <v>798</v>
      </c>
      <c r="J230" t="s">
        <v>799</v>
      </c>
      <c r="K230" t="s">
        <v>800</v>
      </c>
      <c r="L230">
        <v>1348</v>
      </c>
      <c r="N230">
        <v>1009</v>
      </c>
      <c r="O230" t="s">
        <v>19</v>
      </c>
      <c r="P230" t="s">
        <v>19</v>
      </c>
      <c r="Q230">
        <v>1000</v>
      </c>
      <c r="X230">
        <v>3.3E-3</v>
      </c>
      <c r="Y230">
        <v>9040.01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3.3E-3</v>
      </c>
      <c r="AH230">
        <v>2</v>
      </c>
      <c r="AI230">
        <v>47638890</v>
      </c>
      <c r="AJ230">
        <v>239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ROW(Source!A127)</f>
        <v>127</v>
      </c>
      <c r="B231">
        <v>47638909</v>
      </c>
      <c r="C231">
        <v>47638879</v>
      </c>
      <c r="D231">
        <v>36804545</v>
      </c>
      <c r="E231">
        <v>1</v>
      </c>
      <c r="F231">
        <v>1</v>
      </c>
      <c r="G231">
        <v>1</v>
      </c>
      <c r="H231">
        <v>3</v>
      </c>
      <c r="I231" t="s">
        <v>801</v>
      </c>
      <c r="J231" t="s">
        <v>802</v>
      </c>
      <c r="K231" t="s">
        <v>803</v>
      </c>
      <c r="L231">
        <v>1348</v>
      </c>
      <c r="N231">
        <v>1009</v>
      </c>
      <c r="O231" t="s">
        <v>19</v>
      </c>
      <c r="P231" t="s">
        <v>19</v>
      </c>
      <c r="Q231">
        <v>1000</v>
      </c>
      <c r="X231">
        <v>1.0000000000000001E-5</v>
      </c>
      <c r="Y231">
        <v>11978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1.0000000000000001E-5</v>
      </c>
      <c r="AH231">
        <v>2</v>
      </c>
      <c r="AI231">
        <v>47638891</v>
      </c>
      <c r="AJ231">
        <v>240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ROW(Source!A127)</f>
        <v>127</v>
      </c>
      <c r="B232">
        <v>47638910</v>
      </c>
      <c r="C232">
        <v>47638879</v>
      </c>
      <c r="D232">
        <v>36805527</v>
      </c>
      <c r="E232">
        <v>1</v>
      </c>
      <c r="F232">
        <v>1</v>
      </c>
      <c r="G232">
        <v>1</v>
      </c>
      <c r="H232">
        <v>3</v>
      </c>
      <c r="I232" t="s">
        <v>804</v>
      </c>
      <c r="J232" t="s">
        <v>805</v>
      </c>
      <c r="K232" t="s">
        <v>806</v>
      </c>
      <c r="L232">
        <v>1348</v>
      </c>
      <c r="N232">
        <v>1009</v>
      </c>
      <c r="O232" t="s">
        <v>19</v>
      </c>
      <c r="P232" t="s">
        <v>19</v>
      </c>
      <c r="Q232">
        <v>1000</v>
      </c>
      <c r="X232">
        <v>1E-4</v>
      </c>
      <c r="Y232">
        <v>37900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1E-4</v>
      </c>
      <c r="AH232">
        <v>2</v>
      </c>
      <c r="AI232">
        <v>47638892</v>
      </c>
      <c r="AJ232">
        <v>241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ROW(Source!A127)</f>
        <v>127</v>
      </c>
      <c r="B233">
        <v>47638911</v>
      </c>
      <c r="C233">
        <v>47638879</v>
      </c>
      <c r="D233">
        <v>36796332</v>
      </c>
      <c r="E233">
        <v>17</v>
      </c>
      <c r="F233">
        <v>1</v>
      </c>
      <c r="G233">
        <v>1</v>
      </c>
      <c r="H233">
        <v>3</v>
      </c>
      <c r="I233" t="s">
        <v>1110</v>
      </c>
      <c r="J233" t="s">
        <v>3</v>
      </c>
      <c r="K233" t="s">
        <v>1111</v>
      </c>
      <c r="L233">
        <v>1348</v>
      </c>
      <c r="N233">
        <v>1009</v>
      </c>
      <c r="O233" t="s">
        <v>19</v>
      </c>
      <c r="P233" t="s">
        <v>19</v>
      </c>
      <c r="Q233">
        <v>1000</v>
      </c>
      <c r="X233">
        <v>1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 t="s">
        <v>3</v>
      </c>
      <c r="AG233">
        <v>1</v>
      </c>
      <c r="AH233">
        <v>3</v>
      </c>
      <c r="AI233">
        <v>-1</v>
      </c>
      <c r="AJ233" t="s">
        <v>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ROW(Source!A127)</f>
        <v>127</v>
      </c>
      <c r="B234">
        <v>47638912</v>
      </c>
      <c r="C234">
        <v>47638879</v>
      </c>
      <c r="D234">
        <v>36825287</v>
      </c>
      <c r="E234">
        <v>1</v>
      </c>
      <c r="F234">
        <v>1</v>
      </c>
      <c r="G234">
        <v>1</v>
      </c>
      <c r="H234">
        <v>3</v>
      </c>
      <c r="I234" t="s">
        <v>807</v>
      </c>
      <c r="J234" t="s">
        <v>808</v>
      </c>
      <c r="K234" t="s">
        <v>809</v>
      </c>
      <c r="L234">
        <v>1302</v>
      </c>
      <c r="N234">
        <v>1003</v>
      </c>
      <c r="O234" t="s">
        <v>810</v>
      </c>
      <c r="P234" t="s">
        <v>810</v>
      </c>
      <c r="Q234">
        <v>10</v>
      </c>
      <c r="X234">
        <v>1.8700000000000001E-2</v>
      </c>
      <c r="Y234">
        <v>50.24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3</v>
      </c>
      <c r="AG234">
        <v>1.8700000000000001E-2</v>
      </c>
      <c r="AH234">
        <v>2</v>
      </c>
      <c r="AI234">
        <v>47638893</v>
      </c>
      <c r="AJ234">
        <v>242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ROW(Source!A127)</f>
        <v>127</v>
      </c>
      <c r="B235">
        <v>47638913</v>
      </c>
      <c r="C235">
        <v>47638879</v>
      </c>
      <c r="D235">
        <v>36825646</v>
      </c>
      <c r="E235">
        <v>1</v>
      </c>
      <c r="F235">
        <v>1</v>
      </c>
      <c r="G235">
        <v>1</v>
      </c>
      <c r="H235">
        <v>3</v>
      </c>
      <c r="I235" t="s">
        <v>811</v>
      </c>
      <c r="J235" t="s">
        <v>812</v>
      </c>
      <c r="K235" t="s">
        <v>813</v>
      </c>
      <c r="L235">
        <v>1348</v>
      </c>
      <c r="N235">
        <v>1009</v>
      </c>
      <c r="O235" t="s">
        <v>19</v>
      </c>
      <c r="P235" t="s">
        <v>19</v>
      </c>
      <c r="Q235">
        <v>1000</v>
      </c>
      <c r="X235">
        <v>3.0000000000000001E-5</v>
      </c>
      <c r="Y235">
        <v>4455.2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3.0000000000000001E-5</v>
      </c>
      <c r="AH235">
        <v>2</v>
      </c>
      <c r="AI235">
        <v>47638894</v>
      </c>
      <c r="AJ235">
        <v>243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ROW(Source!A127)</f>
        <v>127</v>
      </c>
      <c r="B236">
        <v>47638914</v>
      </c>
      <c r="C236">
        <v>47638879</v>
      </c>
      <c r="D236">
        <v>36826406</v>
      </c>
      <c r="E236">
        <v>1</v>
      </c>
      <c r="F236">
        <v>1</v>
      </c>
      <c r="G236">
        <v>1</v>
      </c>
      <c r="H236">
        <v>3</v>
      </c>
      <c r="I236" t="s">
        <v>814</v>
      </c>
      <c r="J236" t="s">
        <v>815</v>
      </c>
      <c r="K236" t="s">
        <v>816</v>
      </c>
      <c r="L236">
        <v>1348</v>
      </c>
      <c r="N236">
        <v>1009</v>
      </c>
      <c r="O236" t="s">
        <v>19</v>
      </c>
      <c r="P236" t="s">
        <v>19</v>
      </c>
      <c r="Q236">
        <v>1000</v>
      </c>
      <c r="X236">
        <v>1.9400000000000001E-3</v>
      </c>
      <c r="Y236">
        <v>4920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1.9400000000000001E-3</v>
      </c>
      <c r="AH236">
        <v>2</v>
      </c>
      <c r="AI236">
        <v>47638895</v>
      </c>
      <c r="AJ236">
        <v>244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ROW(Source!A127)</f>
        <v>127</v>
      </c>
      <c r="B237">
        <v>47638915</v>
      </c>
      <c r="C237">
        <v>47638879</v>
      </c>
      <c r="D237">
        <v>36837948</v>
      </c>
      <c r="E237">
        <v>1</v>
      </c>
      <c r="F237">
        <v>1</v>
      </c>
      <c r="G237">
        <v>1</v>
      </c>
      <c r="H237">
        <v>3</v>
      </c>
      <c r="I237" t="s">
        <v>817</v>
      </c>
      <c r="J237" t="s">
        <v>818</v>
      </c>
      <c r="K237" t="s">
        <v>819</v>
      </c>
      <c r="L237">
        <v>1348</v>
      </c>
      <c r="N237">
        <v>1009</v>
      </c>
      <c r="O237" t="s">
        <v>19</v>
      </c>
      <c r="P237" t="s">
        <v>19</v>
      </c>
      <c r="Q237">
        <v>1000</v>
      </c>
      <c r="X237">
        <v>3.1E-4</v>
      </c>
      <c r="Y237">
        <v>15620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3.1E-4</v>
      </c>
      <c r="AH237">
        <v>2</v>
      </c>
      <c r="AI237">
        <v>47638896</v>
      </c>
      <c r="AJ237">
        <v>245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ROW(Source!A127)</f>
        <v>127</v>
      </c>
      <c r="B238">
        <v>47638916</v>
      </c>
      <c r="C238">
        <v>47638879</v>
      </c>
      <c r="D238">
        <v>36839146</v>
      </c>
      <c r="E238">
        <v>1</v>
      </c>
      <c r="F238">
        <v>1</v>
      </c>
      <c r="G238">
        <v>1</v>
      </c>
      <c r="H238">
        <v>3</v>
      </c>
      <c r="I238" t="s">
        <v>820</v>
      </c>
      <c r="J238" t="s">
        <v>821</v>
      </c>
      <c r="K238" t="s">
        <v>822</v>
      </c>
      <c r="L238">
        <v>1348</v>
      </c>
      <c r="N238">
        <v>1009</v>
      </c>
      <c r="O238" t="s">
        <v>19</v>
      </c>
      <c r="P238" t="s">
        <v>19</v>
      </c>
      <c r="Q238">
        <v>1000</v>
      </c>
      <c r="X238">
        <v>5.9999999999999995E-4</v>
      </c>
      <c r="Y238">
        <v>9420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5.9999999999999995E-4</v>
      </c>
      <c r="AH238">
        <v>2</v>
      </c>
      <c r="AI238">
        <v>47638897</v>
      </c>
      <c r="AJ238">
        <v>246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ROW(Source!A128)</f>
        <v>128</v>
      </c>
      <c r="B239">
        <v>47638926</v>
      </c>
      <c r="C239">
        <v>47638917</v>
      </c>
      <c r="D239">
        <v>37072442</v>
      </c>
      <c r="E239">
        <v>1</v>
      </c>
      <c r="F239">
        <v>1</v>
      </c>
      <c r="G239">
        <v>1</v>
      </c>
      <c r="H239">
        <v>1</v>
      </c>
      <c r="I239" t="s">
        <v>939</v>
      </c>
      <c r="J239" t="s">
        <v>3</v>
      </c>
      <c r="K239" t="s">
        <v>940</v>
      </c>
      <c r="L239">
        <v>1191</v>
      </c>
      <c r="N239">
        <v>1013</v>
      </c>
      <c r="O239" t="s">
        <v>770</v>
      </c>
      <c r="P239" t="s">
        <v>770</v>
      </c>
      <c r="Q239">
        <v>1</v>
      </c>
      <c r="X239">
        <v>5.31</v>
      </c>
      <c r="Y239">
        <v>0</v>
      </c>
      <c r="Z239">
        <v>0</v>
      </c>
      <c r="AA239">
        <v>0</v>
      </c>
      <c r="AB239">
        <v>10.65</v>
      </c>
      <c r="AC239">
        <v>0</v>
      </c>
      <c r="AD239">
        <v>1</v>
      </c>
      <c r="AE239">
        <v>1</v>
      </c>
      <c r="AF239" t="s">
        <v>222</v>
      </c>
      <c r="AG239">
        <v>7.7247224999999986</v>
      </c>
      <c r="AH239">
        <v>2</v>
      </c>
      <c r="AI239">
        <v>47638918</v>
      </c>
      <c r="AJ239">
        <v>247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ROW(Source!A128)</f>
        <v>128</v>
      </c>
      <c r="B240">
        <v>47638927</v>
      </c>
      <c r="C240">
        <v>47638917</v>
      </c>
      <c r="D240">
        <v>37064876</v>
      </c>
      <c r="E240">
        <v>1</v>
      </c>
      <c r="F240">
        <v>1</v>
      </c>
      <c r="G240">
        <v>1</v>
      </c>
      <c r="H240">
        <v>1</v>
      </c>
      <c r="I240" t="s">
        <v>771</v>
      </c>
      <c r="J240" t="s">
        <v>3</v>
      </c>
      <c r="K240" t="s">
        <v>772</v>
      </c>
      <c r="L240">
        <v>1191</v>
      </c>
      <c r="N240">
        <v>1013</v>
      </c>
      <c r="O240" t="s">
        <v>770</v>
      </c>
      <c r="P240" t="s">
        <v>770</v>
      </c>
      <c r="Q240">
        <v>1</v>
      </c>
      <c r="X240">
        <v>0.02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2</v>
      </c>
      <c r="AF240" t="s">
        <v>221</v>
      </c>
      <c r="AG240">
        <v>3.1625E-2</v>
      </c>
      <c r="AH240">
        <v>2</v>
      </c>
      <c r="AI240">
        <v>47638919</v>
      </c>
      <c r="AJ240">
        <v>248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ROW(Source!A128)</f>
        <v>128</v>
      </c>
      <c r="B241">
        <v>47638928</v>
      </c>
      <c r="C241">
        <v>47638917</v>
      </c>
      <c r="D241">
        <v>36882356</v>
      </c>
      <c r="E241">
        <v>1</v>
      </c>
      <c r="F241">
        <v>1</v>
      </c>
      <c r="G241">
        <v>1</v>
      </c>
      <c r="H241">
        <v>2</v>
      </c>
      <c r="I241" t="s">
        <v>941</v>
      </c>
      <c r="J241" t="s">
        <v>942</v>
      </c>
      <c r="K241" t="s">
        <v>943</v>
      </c>
      <c r="L241">
        <v>1368</v>
      </c>
      <c r="N241">
        <v>1011</v>
      </c>
      <c r="O241" t="s">
        <v>776</v>
      </c>
      <c r="P241" t="s">
        <v>776</v>
      </c>
      <c r="Q241">
        <v>1</v>
      </c>
      <c r="X241">
        <v>0.01</v>
      </c>
      <c r="Y241">
        <v>0</v>
      </c>
      <c r="Z241">
        <v>1.7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221</v>
      </c>
      <c r="AG241">
        <v>1.58125E-2</v>
      </c>
      <c r="AH241">
        <v>2</v>
      </c>
      <c r="AI241">
        <v>47638920</v>
      </c>
      <c r="AJ241">
        <v>249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ROW(Source!A128)</f>
        <v>128</v>
      </c>
      <c r="B242">
        <v>47638929</v>
      </c>
      <c r="C242">
        <v>47638917</v>
      </c>
      <c r="D242">
        <v>36882383</v>
      </c>
      <c r="E242">
        <v>1</v>
      </c>
      <c r="F242">
        <v>1</v>
      </c>
      <c r="G242">
        <v>1</v>
      </c>
      <c r="H242">
        <v>2</v>
      </c>
      <c r="I242" t="s">
        <v>944</v>
      </c>
      <c r="J242" t="s">
        <v>945</v>
      </c>
      <c r="K242" t="s">
        <v>946</v>
      </c>
      <c r="L242">
        <v>1368</v>
      </c>
      <c r="N242">
        <v>1011</v>
      </c>
      <c r="O242" t="s">
        <v>776</v>
      </c>
      <c r="P242" t="s">
        <v>776</v>
      </c>
      <c r="Q242">
        <v>1</v>
      </c>
      <c r="X242">
        <v>0.01</v>
      </c>
      <c r="Y242">
        <v>0</v>
      </c>
      <c r="Z242">
        <v>89.99</v>
      </c>
      <c r="AA242">
        <v>10.06</v>
      </c>
      <c r="AB242">
        <v>0</v>
      </c>
      <c r="AC242">
        <v>0</v>
      </c>
      <c r="AD242">
        <v>1</v>
      </c>
      <c r="AE242">
        <v>0</v>
      </c>
      <c r="AF242" t="s">
        <v>221</v>
      </c>
      <c r="AG242">
        <v>1.58125E-2</v>
      </c>
      <c r="AH242">
        <v>2</v>
      </c>
      <c r="AI242">
        <v>47638921</v>
      </c>
      <c r="AJ242">
        <v>250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ROW(Source!A128)</f>
        <v>128</v>
      </c>
      <c r="B243">
        <v>47638930</v>
      </c>
      <c r="C243">
        <v>47638917</v>
      </c>
      <c r="D243">
        <v>36883554</v>
      </c>
      <c r="E243">
        <v>1</v>
      </c>
      <c r="F243">
        <v>1</v>
      </c>
      <c r="G243">
        <v>1</v>
      </c>
      <c r="H243">
        <v>2</v>
      </c>
      <c r="I243" t="s">
        <v>780</v>
      </c>
      <c r="J243" t="s">
        <v>781</v>
      </c>
      <c r="K243" t="s">
        <v>782</v>
      </c>
      <c r="L243">
        <v>1368</v>
      </c>
      <c r="N243">
        <v>1011</v>
      </c>
      <c r="O243" t="s">
        <v>776</v>
      </c>
      <c r="P243" t="s">
        <v>776</v>
      </c>
      <c r="Q243">
        <v>1</v>
      </c>
      <c r="X243">
        <v>0.01</v>
      </c>
      <c r="Y243">
        <v>0</v>
      </c>
      <c r="Z243">
        <v>65.709999999999994</v>
      </c>
      <c r="AA243">
        <v>11.6</v>
      </c>
      <c r="AB243">
        <v>0</v>
      </c>
      <c r="AC243">
        <v>0</v>
      </c>
      <c r="AD243">
        <v>1</v>
      </c>
      <c r="AE243">
        <v>0</v>
      </c>
      <c r="AF243" t="s">
        <v>221</v>
      </c>
      <c r="AG243">
        <v>1.58125E-2</v>
      </c>
      <c r="AH243">
        <v>2</v>
      </c>
      <c r="AI243">
        <v>47638922</v>
      </c>
      <c r="AJ243">
        <v>251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ROW(Source!A128)</f>
        <v>128</v>
      </c>
      <c r="B244">
        <v>47638931</v>
      </c>
      <c r="C244">
        <v>47638917</v>
      </c>
      <c r="D244">
        <v>36884416</v>
      </c>
      <c r="E244">
        <v>1</v>
      </c>
      <c r="F244">
        <v>1</v>
      </c>
      <c r="G244">
        <v>1</v>
      </c>
      <c r="H244">
        <v>2</v>
      </c>
      <c r="I244" t="s">
        <v>947</v>
      </c>
      <c r="J244" t="s">
        <v>948</v>
      </c>
      <c r="K244" t="s">
        <v>949</v>
      </c>
      <c r="L244">
        <v>1368</v>
      </c>
      <c r="N244">
        <v>1011</v>
      </c>
      <c r="O244" t="s">
        <v>776</v>
      </c>
      <c r="P244" t="s">
        <v>776</v>
      </c>
      <c r="Q244">
        <v>1</v>
      </c>
      <c r="X244">
        <v>1.1200000000000001</v>
      </c>
      <c r="Y244">
        <v>0</v>
      </c>
      <c r="Z244">
        <v>6.82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221</v>
      </c>
      <c r="AG244">
        <v>1.7710000000000004</v>
      </c>
      <c r="AH244">
        <v>2</v>
      </c>
      <c r="AI244">
        <v>47638923</v>
      </c>
      <c r="AJ244">
        <v>252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ROW(Source!A128)</f>
        <v>128</v>
      </c>
      <c r="B245">
        <v>47638932</v>
      </c>
      <c r="C245">
        <v>47638917</v>
      </c>
      <c r="D245">
        <v>36837948</v>
      </c>
      <c r="E245">
        <v>1</v>
      </c>
      <c r="F245">
        <v>1</v>
      </c>
      <c r="G245">
        <v>1</v>
      </c>
      <c r="H245">
        <v>3</v>
      </c>
      <c r="I245" t="s">
        <v>817</v>
      </c>
      <c r="J245" t="s">
        <v>818</v>
      </c>
      <c r="K245" t="s">
        <v>819</v>
      </c>
      <c r="L245">
        <v>1348</v>
      </c>
      <c r="N245">
        <v>1009</v>
      </c>
      <c r="O245" t="s">
        <v>19</v>
      </c>
      <c r="P245" t="s">
        <v>19</v>
      </c>
      <c r="Q245">
        <v>1000</v>
      </c>
      <c r="X245">
        <v>1.2E-2</v>
      </c>
      <c r="Y245">
        <v>15620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220</v>
      </c>
      <c r="AG245">
        <v>1.3200000000000002E-2</v>
      </c>
      <c r="AH245">
        <v>2</v>
      </c>
      <c r="AI245">
        <v>47638924</v>
      </c>
      <c r="AJ245">
        <v>253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ROW(Source!A128)</f>
        <v>128</v>
      </c>
      <c r="B246">
        <v>47638933</v>
      </c>
      <c r="C246">
        <v>47638917</v>
      </c>
      <c r="D246">
        <v>36839083</v>
      </c>
      <c r="E246">
        <v>1</v>
      </c>
      <c r="F246">
        <v>1</v>
      </c>
      <c r="G246">
        <v>1</v>
      </c>
      <c r="H246">
        <v>3</v>
      </c>
      <c r="I246" t="s">
        <v>950</v>
      </c>
      <c r="J246" t="s">
        <v>951</v>
      </c>
      <c r="K246" t="s">
        <v>952</v>
      </c>
      <c r="L246">
        <v>1348</v>
      </c>
      <c r="N246">
        <v>1009</v>
      </c>
      <c r="O246" t="s">
        <v>19</v>
      </c>
      <c r="P246" t="s">
        <v>19</v>
      </c>
      <c r="Q246">
        <v>1000</v>
      </c>
      <c r="X246">
        <v>2E-3</v>
      </c>
      <c r="Y246">
        <v>7640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220</v>
      </c>
      <c r="AG246">
        <v>2.2000000000000001E-3</v>
      </c>
      <c r="AH246">
        <v>2</v>
      </c>
      <c r="AI246">
        <v>47638925</v>
      </c>
      <c r="AJ246">
        <v>254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ROW(Source!A129)</f>
        <v>129</v>
      </c>
      <c r="B247">
        <v>47638926</v>
      </c>
      <c r="C247">
        <v>47638917</v>
      </c>
      <c r="D247">
        <v>37072442</v>
      </c>
      <c r="E247">
        <v>1</v>
      </c>
      <c r="F247">
        <v>1</v>
      </c>
      <c r="G247">
        <v>1</v>
      </c>
      <c r="H247">
        <v>1</v>
      </c>
      <c r="I247" t="s">
        <v>939</v>
      </c>
      <c r="J247" t="s">
        <v>3</v>
      </c>
      <c r="K247" t="s">
        <v>940</v>
      </c>
      <c r="L247">
        <v>1191</v>
      </c>
      <c r="N247">
        <v>1013</v>
      </c>
      <c r="O247" t="s">
        <v>770</v>
      </c>
      <c r="P247" t="s">
        <v>770</v>
      </c>
      <c r="Q247">
        <v>1</v>
      </c>
      <c r="X247">
        <v>5.31</v>
      </c>
      <c r="Y247">
        <v>0</v>
      </c>
      <c r="Z247">
        <v>0</v>
      </c>
      <c r="AA247">
        <v>0</v>
      </c>
      <c r="AB247">
        <v>10.65</v>
      </c>
      <c r="AC247">
        <v>0</v>
      </c>
      <c r="AD247">
        <v>1</v>
      </c>
      <c r="AE247">
        <v>1</v>
      </c>
      <c r="AF247" t="s">
        <v>222</v>
      </c>
      <c r="AG247">
        <v>7.7247224999999986</v>
      </c>
      <c r="AH247">
        <v>2</v>
      </c>
      <c r="AI247">
        <v>47638918</v>
      </c>
      <c r="AJ247">
        <v>255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ROW(Source!A129)</f>
        <v>129</v>
      </c>
      <c r="B248">
        <v>47638927</v>
      </c>
      <c r="C248">
        <v>47638917</v>
      </c>
      <c r="D248">
        <v>37064876</v>
      </c>
      <c r="E248">
        <v>1</v>
      </c>
      <c r="F248">
        <v>1</v>
      </c>
      <c r="G248">
        <v>1</v>
      </c>
      <c r="H248">
        <v>1</v>
      </c>
      <c r="I248" t="s">
        <v>771</v>
      </c>
      <c r="J248" t="s">
        <v>3</v>
      </c>
      <c r="K248" t="s">
        <v>772</v>
      </c>
      <c r="L248">
        <v>1191</v>
      </c>
      <c r="N248">
        <v>1013</v>
      </c>
      <c r="O248" t="s">
        <v>770</v>
      </c>
      <c r="P248" t="s">
        <v>770</v>
      </c>
      <c r="Q248">
        <v>1</v>
      </c>
      <c r="X248">
        <v>0.02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221</v>
      </c>
      <c r="AG248">
        <v>3.1625E-2</v>
      </c>
      <c r="AH248">
        <v>2</v>
      </c>
      <c r="AI248">
        <v>47638919</v>
      </c>
      <c r="AJ248">
        <v>256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ROW(Source!A129)</f>
        <v>129</v>
      </c>
      <c r="B249">
        <v>47638928</v>
      </c>
      <c r="C249">
        <v>47638917</v>
      </c>
      <c r="D249">
        <v>36882356</v>
      </c>
      <c r="E249">
        <v>1</v>
      </c>
      <c r="F249">
        <v>1</v>
      </c>
      <c r="G249">
        <v>1</v>
      </c>
      <c r="H249">
        <v>2</v>
      </c>
      <c r="I249" t="s">
        <v>941</v>
      </c>
      <c r="J249" t="s">
        <v>942</v>
      </c>
      <c r="K249" t="s">
        <v>943</v>
      </c>
      <c r="L249">
        <v>1368</v>
      </c>
      <c r="N249">
        <v>1011</v>
      </c>
      <c r="O249" t="s">
        <v>776</v>
      </c>
      <c r="P249" t="s">
        <v>776</v>
      </c>
      <c r="Q249">
        <v>1</v>
      </c>
      <c r="X249">
        <v>0.01</v>
      </c>
      <c r="Y249">
        <v>0</v>
      </c>
      <c r="Z249">
        <v>1.7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221</v>
      </c>
      <c r="AG249">
        <v>1.58125E-2</v>
      </c>
      <c r="AH249">
        <v>2</v>
      </c>
      <c r="AI249">
        <v>47638920</v>
      </c>
      <c r="AJ249">
        <v>257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ROW(Source!A129)</f>
        <v>129</v>
      </c>
      <c r="B250">
        <v>47638929</v>
      </c>
      <c r="C250">
        <v>47638917</v>
      </c>
      <c r="D250">
        <v>36882383</v>
      </c>
      <c r="E250">
        <v>1</v>
      </c>
      <c r="F250">
        <v>1</v>
      </c>
      <c r="G250">
        <v>1</v>
      </c>
      <c r="H250">
        <v>2</v>
      </c>
      <c r="I250" t="s">
        <v>944</v>
      </c>
      <c r="J250" t="s">
        <v>945</v>
      </c>
      <c r="K250" t="s">
        <v>946</v>
      </c>
      <c r="L250">
        <v>1368</v>
      </c>
      <c r="N250">
        <v>1011</v>
      </c>
      <c r="O250" t="s">
        <v>776</v>
      </c>
      <c r="P250" t="s">
        <v>776</v>
      </c>
      <c r="Q250">
        <v>1</v>
      </c>
      <c r="X250">
        <v>0.01</v>
      </c>
      <c r="Y250">
        <v>0</v>
      </c>
      <c r="Z250">
        <v>89.99</v>
      </c>
      <c r="AA250">
        <v>10.06</v>
      </c>
      <c r="AB250">
        <v>0</v>
      </c>
      <c r="AC250">
        <v>0</v>
      </c>
      <c r="AD250">
        <v>1</v>
      </c>
      <c r="AE250">
        <v>0</v>
      </c>
      <c r="AF250" t="s">
        <v>221</v>
      </c>
      <c r="AG250">
        <v>1.58125E-2</v>
      </c>
      <c r="AH250">
        <v>2</v>
      </c>
      <c r="AI250">
        <v>47638921</v>
      </c>
      <c r="AJ250">
        <v>258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ROW(Source!A129)</f>
        <v>129</v>
      </c>
      <c r="B251">
        <v>47638930</v>
      </c>
      <c r="C251">
        <v>47638917</v>
      </c>
      <c r="D251">
        <v>36883554</v>
      </c>
      <c r="E251">
        <v>1</v>
      </c>
      <c r="F251">
        <v>1</v>
      </c>
      <c r="G251">
        <v>1</v>
      </c>
      <c r="H251">
        <v>2</v>
      </c>
      <c r="I251" t="s">
        <v>780</v>
      </c>
      <c r="J251" t="s">
        <v>781</v>
      </c>
      <c r="K251" t="s">
        <v>782</v>
      </c>
      <c r="L251">
        <v>1368</v>
      </c>
      <c r="N251">
        <v>1011</v>
      </c>
      <c r="O251" t="s">
        <v>776</v>
      </c>
      <c r="P251" t="s">
        <v>776</v>
      </c>
      <c r="Q251">
        <v>1</v>
      </c>
      <c r="X251">
        <v>0.01</v>
      </c>
      <c r="Y251">
        <v>0</v>
      </c>
      <c r="Z251">
        <v>65.709999999999994</v>
      </c>
      <c r="AA251">
        <v>11.6</v>
      </c>
      <c r="AB251">
        <v>0</v>
      </c>
      <c r="AC251">
        <v>0</v>
      </c>
      <c r="AD251">
        <v>1</v>
      </c>
      <c r="AE251">
        <v>0</v>
      </c>
      <c r="AF251" t="s">
        <v>221</v>
      </c>
      <c r="AG251">
        <v>1.58125E-2</v>
      </c>
      <c r="AH251">
        <v>2</v>
      </c>
      <c r="AI251">
        <v>47638922</v>
      </c>
      <c r="AJ251">
        <v>259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ROW(Source!A129)</f>
        <v>129</v>
      </c>
      <c r="B252">
        <v>47638931</v>
      </c>
      <c r="C252">
        <v>47638917</v>
      </c>
      <c r="D252">
        <v>36884416</v>
      </c>
      <c r="E252">
        <v>1</v>
      </c>
      <c r="F252">
        <v>1</v>
      </c>
      <c r="G252">
        <v>1</v>
      </c>
      <c r="H252">
        <v>2</v>
      </c>
      <c r="I252" t="s">
        <v>947</v>
      </c>
      <c r="J252" t="s">
        <v>948</v>
      </c>
      <c r="K252" t="s">
        <v>949</v>
      </c>
      <c r="L252">
        <v>1368</v>
      </c>
      <c r="N252">
        <v>1011</v>
      </c>
      <c r="O252" t="s">
        <v>776</v>
      </c>
      <c r="P252" t="s">
        <v>776</v>
      </c>
      <c r="Q252">
        <v>1</v>
      </c>
      <c r="X252">
        <v>1.1200000000000001</v>
      </c>
      <c r="Y252">
        <v>0</v>
      </c>
      <c r="Z252">
        <v>6.82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221</v>
      </c>
      <c r="AG252">
        <v>1.7710000000000004</v>
      </c>
      <c r="AH252">
        <v>2</v>
      </c>
      <c r="AI252">
        <v>47638923</v>
      </c>
      <c r="AJ252">
        <v>260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ROW(Source!A129)</f>
        <v>129</v>
      </c>
      <c r="B253">
        <v>47638932</v>
      </c>
      <c r="C253">
        <v>47638917</v>
      </c>
      <c r="D253">
        <v>36837948</v>
      </c>
      <c r="E253">
        <v>1</v>
      </c>
      <c r="F253">
        <v>1</v>
      </c>
      <c r="G253">
        <v>1</v>
      </c>
      <c r="H253">
        <v>3</v>
      </c>
      <c r="I253" t="s">
        <v>817</v>
      </c>
      <c r="J253" t="s">
        <v>818</v>
      </c>
      <c r="K253" t="s">
        <v>819</v>
      </c>
      <c r="L253">
        <v>1348</v>
      </c>
      <c r="N253">
        <v>1009</v>
      </c>
      <c r="O253" t="s">
        <v>19</v>
      </c>
      <c r="P253" t="s">
        <v>19</v>
      </c>
      <c r="Q253">
        <v>1000</v>
      </c>
      <c r="X253">
        <v>1.2E-2</v>
      </c>
      <c r="Y253">
        <v>15620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220</v>
      </c>
      <c r="AG253">
        <v>1.3200000000000002E-2</v>
      </c>
      <c r="AH253">
        <v>2</v>
      </c>
      <c r="AI253">
        <v>47638924</v>
      </c>
      <c r="AJ253">
        <v>261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ROW(Source!A129)</f>
        <v>129</v>
      </c>
      <c r="B254">
        <v>47638933</v>
      </c>
      <c r="C254">
        <v>47638917</v>
      </c>
      <c r="D254">
        <v>36839083</v>
      </c>
      <c r="E254">
        <v>1</v>
      </c>
      <c r="F254">
        <v>1</v>
      </c>
      <c r="G254">
        <v>1</v>
      </c>
      <c r="H254">
        <v>3</v>
      </c>
      <c r="I254" t="s">
        <v>950</v>
      </c>
      <c r="J254" t="s">
        <v>951</v>
      </c>
      <c r="K254" t="s">
        <v>952</v>
      </c>
      <c r="L254">
        <v>1348</v>
      </c>
      <c r="N254">
        <v>1009</v>
      </c>
      <c r="O254" t="s">
        <v>19</v>
      </c>
      <c r="P254" t="s">
        <v>19</v>
      </c>
      <c r="Q254">
        <v>1000</v>
      </c>
      <c r="X254">
        <v>2E-3</v>
      </c>
      <c r="Y254">
        <v>7640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220</v>
      </c>
      <c r="AG254">
        <v>2.2000000000000001E-3</v>
      </c>
      <c r="AH254">
        <v>2</v>
      </c>
      <c r="AI254">
        <v>47638925</v>
      </c>
      <c r="AJ254">
        <v>262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ROW(Source!A130)</f>
        <v>130</v>
      </c>
      <c r="B255">
        <v>47638944</v>
      </c>
      <c r="C255">
        <v>47638934</v>
      </c>
      <c r="D255">
        <v>37064928</v>
      </c>
      <c r="E255">
        <v>1</v>
      </c>
      <c r="F255">
        <v>1</v>
      </c>
      <c r="G255">
        <v>1</v>
      </c>
      <c r="H255">
        <v>1</v>
      </c>
      <c r="I255" t="s">
        <v>823</v>
      </c>
      <c r="J255" t="s">
        <v>3</v>
      </c>
      <c r="K255" t="s">
        <v>824</v>
      </c>
      <c r="L255">
        <v>1191</v>
      </c>
      <c r="N255">
        <v>1013</v>
      </c>
      <c r="O255" t="s">
        <v>770</v>
      </c>
      <c r="P255" t="s">
        <v>770</v>
      </c>
      <c r="Q255">
        <v>1</v>
      </c>
      <c r="X255">
        <v>3.83</v>
      </c>
      <c r="Y255">
        <v>0</v>
      </c>
      <c r="Z255">
        <v>0</v>
      </c>
      <c r="AA255">
        <v>0</v>
      </c>
      <c r="AB255">
        <v>9.07</v>
      </c>
      <c r="AC255">
        <v>0</v>
      </c>
      <c r="AD255">
        <v>1</v>
      </c>
      <c r="AE255">
        <v>1</v>
      </c>
      <c r="AF255" t="s">
        <v>232</v>
      </c>
      <c r="AG255">
        <v>11.143384999999999</v>
      </c>
      <c r="AH255">
        <v>2</v>
      </c>
      <c r="AI255">
        <v>47638935</v>
      </c>
      <c r="AJ255">
        <v>263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ROW(Source!A130)</f>
        <v>130</v>
      </c>
      <c r="B256">
        <v>47638945</v>
      </c>
      <c r="C256">
        <v>47638934</v>
      </c>
      <c r="D256">
        <v>37064876</v>
      </c>
      <c r="E256">
        <v>1</v>
      </c>
      <c r="F256">
        <v>1</v>
      </c>
      <c r="G256">
        <v>1</v>
      </c>
      <c r="H256">
        <v>1</v>
      </c>
      <c r="I256" t="s">
        <v>771</v>
      </c>
      <c r="J256" t="s">
        <v>3</v>
      </c>
      <c r="K256" t="s">
        <v>772</v>
      </c>
      <c r="L256">
        <v>1191</v>
      </c>
      <c r="N256">
        <v>1013</v>
      </c>
      <c r="O256" t="s">
        <v>770</v>
      </c>
      <c r="P256" t="s">
        <v>770</v>
      </c>
      <c r="Q256">
        <v>1</v>
      </c>
      <c r="X256">
        <v>0.02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231</v>
      </c>
      <c r="AG256">
        <v>6.3250000000000001E-2</v>
      </c>
      <c r="AH256">
        <v>2</v>
      </c>
      <c r="AI256">
        <v>47638936</v>
      </c>
      <c r="AJ256">
        <v>264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ROW(Source!A130)</f>
        <v>130</v>
      </c>
      <c r="B257">
        <v>47638946</v>
      </c>
      <c r="C257">
        <v>47638934</v>
      </c>
      <c r="D257">
        <v>36882356</v>
      </c>
      <c r="E257">
        <v>1</v>
      </c>
      <c r="F257">
        <v>1</v>
      </c>
      <c r="G257">
        <v>1</v>
      </c>
      <c r="H257">
        <v>2</v>
      </c>
      <c r="I257" t="s">
        <v>941</v>
      </c>
      <c r="J257" t="s">
        <v>942</v>
      </c>
      <c r="K257" t="s">
        <v>943</v>
      </c>
      <c r="L257">
        <v>1368</v>
      </c>
      <c r="N257">
        <v>1011</v>
      </c>
      <c r="O257" t="s">
        <v>776</v>
      </c>
      <c r="P257" t="s">
        <v>776</v>
      </c>
      <c r="Q257">
        <v>1</v>
      </c>
      <c r="X257">
        <v>0.01</v>
      </c>
      <c r="Y257">
        <v>0</v>
      </c>
      <c r="Z257">
        <v>1.7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231</v>
      </c>
      <c r="AG257">
        <v>3.1625E-2</v>
      </c>
      <c r="AH257">
        <v>2</v>
      </c>
      <c r="AI257">
        <v>47638937</v>
      </c>
      <c r="AJ257">
        <v>265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ROW(Source!A130)</f>
        <v>130</v>
      </c>
      <c r="B258">
        <v>47638947</v>
      </c>
      <c r="C258">
        <v>47638934</v>
      </c>
      <c r="D258">
        <v>36882383</v>
      </c>
      <c r="E258">
        <v>1</v>
      </c>
      <c r="F258">
        <v>1</v>
      </c>
      <c r="G258">
        <v>1</v>
      </c>
      <c r="H258">
        <v>2</v>
      </c>
      <c r="I258" t="s">
        <v>944</v>
      </c>
      <c r="J258" t="s">
        <v>945</v>
      </c>
      <c r="K258" t="s">
        <v>946</v>
      </c>
      <c r="L258">
        <v>1368</v>
      </c>
      <c r="N258">
        <v>1011</v>
      </c>
      <c r="O258" t="s">
        <v>776</v>
      </c>
      <c r="P258" t="s">
        <v>776</v>
      </c>
      <c r="Q258">
        <v>1</v>
      </c>
      <c r="X258">
        <v>0.01</v>
      </c>
      <c r="Y258">
        <v>0</v>
      </c>
      <c r="Z258">
        <v>89.99</v>
      </c>
      <c r="AA258">
        <v>10.06</v>
      </c>
      <c r="AB258">
        <v>0</v>
      </c>
      <c r="AC258">
        <v>0</v>
      </c>
      <c r="AD258">
        <v>1</v>
      </c>
      <c r="AE258">
        <v>0</v>
      </c>
      <c r="AF258" t="s">
        <v>231</v>
      </c>
      <c r="AG258">
        <v>3.1625E-2</v>
      </c>
      <c r="AH258">
        <v>2</v>
      </c>
      <c r="AI258">
        <v>47638938</v>
      </c>
      <c r="AJ258">
        <v>266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ROW(Source!A130)</f>
        <v>130</v>
      </c>
      <c r="B259">
        <v>47638948</v>
      </c>
      <c r="C259">
        <v>47638934</v>
      </c>
      <c r="D259">
        <v>36883554</v>
      </c>
      <c r="E259">
        <v>1</v>
      </c>
      <c r="F259">
        <v>1</v>
      </c>
      <c r="G259">
        <v>1</v>
      </c>
      <c r="H259">
        <v>2</v>
      </c>
      <c r="I259" t="s">
        <v>780</v>
      </c>
      <c r="J259" t="s">
        <v>781</v>
      </c>
      <c r="K259" t="s">
        <v>782</v>
      </c>
      <c r="L259">
        <v>1368</v>
      </c>
      <c r="N259">
        <v>1011</v>
      </c>
      <c r="O259" t="s">
        <v>776</v>
      </c>
      <c r="P259" t="s">
        <v>776</v>
      </c>
      <c r="Q259">
        <v>1</v>
      </c>
      <c r="X259">
        <v>0.01</v>
      </c>
      <c r="Y259">
        <v>0</v>
      </c>
      <c r="Z259">
        <v>65.709999999999994</v>
      </c>
      <c r="AA259">
        <v>11.6</v>
      </c>
      <c r="AB259">
        <v>0</v>
      </c>
      <c r="AC259">
        <v>0</v>
      </c>
      <c r="AD259">
        <v>1</v>
      </c>
      <c r="AE259">
        <v>0</v>
      </c>
      <c r="AF259" t="s">
        <v>231</v>
      </c>
      <c r="AG259">
        <v>3.1625E-2</v>
      </c>
      <c r="AH259">
        <v>2</v>
      </c>
      <c r="AI259">
        <v>47638939</v>
      </c>
      <c r="AJ259">
        <v>267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ROW(Source!A130)</f>
        <v>130</v>
      </c>
      <c r="B260">
        <v>47638949</v>
      </c>
      <c r="C260">
        <v>47638934</v>
      </c>
      <c r="D260">
        <v>36884416</v>
      </c>
      <c r="E260">
        <v>1</v>
      </c>
      <c r="F260">
        <v>1</v>
      </c>
      <c r="G260">
        <v>1</v>
      </c>
      <c r="H260">
        <v>2</v>
      </c>
      <c r="I260" t="s">
        <v>947</v>
      </c>
      <c r="J260" t="s">
        <v>948</v>
      </c>
      <c r="K260" t="s">
        <v>949</v>
      </c>
      <c r="L260">
        <v>1368</v>
      </c>
      <c r="N260">
        <v>1011</v>
      </c>
      <c r="O260" t="s">
        <v>776</v>
      </c>
      <c r="P260" t="s">
        <v>776</v>
      </c>
      <c r="Q260">
        <v>1</v>
      </c>
      <c r="X260">
        <v>0.65</v>
      </c>
      <c r="Y260">
        <v>0</v>
      </c>
      <c r="Z260">
        <v>6.82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231</v>
      </c>
      <c r="AG260">
        <v>2.055625</v>
      </c>
      <c r="AH260">
        <v>2</v>
      </c>
      <c r="AI260">
        <v>47638940</v>
      </c>
      <c r="AJ260">
        <v>268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ROW(Source!A130)</f>
        <v>130</v>
      </c>
      <c r="B261">
        <v>47638950</v>
      </c>
      <c r="C261">
        <v>47638934</v>
      </c>
      <c r="D261">
        <v>36838546</v>
      </c>
      <c r="E261">
        <v>1</v>
      </c>
      <c r="F261">
        <v>1</v>
      </c>
      <c r="G261">
        <v>1</v>
      </c>
      <c r="H261">
        <v>3</v>
      </c>
      <c r="I261" t="s">
        <v>238</v>
      </c>
      <c r="J261" t="s">
        <v>240</v>
      </c>
      <c r="K261" t="s">
        <v>239</v>
      </c>
      <c r="L261">
        <v>1348</v>
      </c>
      <c r="N261">
        <v>1009</v>
      </c>
      <c r="O261" t="s">
        <v>19</v>
      </c>
      <c r="P261" t="s">
        <v>19</v>
      </c>
      <c r="Q261">
        <v>1000</v>
      </c>
      <c r="X261">
        <v>1.9E-2</v>
      </c>
      <c r="Y261">
        <v>14312.87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230</v>
      </c>
      <c r="AG261">
        <v>4.1800000000000004E-2</v>
      </c>
      <c r="AH261">
        <v>2</v>
      </c>
      <c r="AI261">
        <v>47638941</v>
      </c>
      <c r="AJ261">
        <v>269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ROW(Source!A130)</f>
        <v>130</v>
      </c>
      <c r="B262">
        <v>47638951</v>
      </c>
      <c r="C262">
        <v>47638934</v>
      </c>
      <c r="D262">
        <v>36839186</v>
      </c>
      <c r="E262">
        <v>1</v>
      </c>
      <c r="F262">
        <v>1</v>
      </c>
      <c r="G262">
        <v>1</v>
      </c>
      <c r="H262">
        <v>3</v>
      </c>
      <c r="I262" t="s">
        <v>953</v>
      </c>
      <c r="J262" t="s">
        <v>954</v>
      </c>
      <c r="K262" t="s">
        <v>955</v>
      </c>
      <c r="L262">
        <v>1348</v>
      </c>
      <c r="N262">
        <v>1009</v>
      </c>
      <c r="O262" t="s">
        <v>19</v>
      </c>
      <c r="P262" t="s">
        <v>19</v>
      </c>
      <c r="Q262">
        <v>1000</v>
      </c>
      <c r="X262">
        <v>1.4E-3</v>
      </c>
      <c r="Y262">
        <v>6667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230</v>
      </c>
      <c r="AG262">
        <v>3.0800000000000003E-3</v>
      </c>
      <c r="AH262">
        <v>2</v>
      </c>
      <c r="AI262">
        <v>47638943</v>
      </c>
      <c r="AJ262">
        <v>271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ROW(Source!A131)</f>
        <v>131</v>
      </c>
      <c r="B263">
        <v>47638944</v>
      </c>
      <c r="C263">
        <v>47638934</v>
      </c>
      <c r="D263">
        <v>37064928</v>
      </c>
      <c r="E263">
        <v>1</v>
      </c>
      <c r="F263">
        <v>1</v>
      </c>
      <c r="G263">
        <v>1</v>
      </c>
      <c r="H263">
        <v>1</v>
      </c>
      <c r="I263" t="s">
        <v>823</v>
      </c>
      <c r="J263" t="s">
        <v>3</v>
      </c>
      <c r="K263" t="s">
        <v>824</v>
      </c>
      <c r="L263">
        <v>1191</v>
      </c>
      <c r="N263">
        <v>1013</v>
      </c>
      <c r="O263" t="s">
        <v>770</v>
      </c>
      <c r="P263" t="s">
        <v>770</v>
      </c>
      <c r="Q263">
        <v>1</v>
      </c>
      <c r="X263">
        <v>3.83</v>
      </c>
      <c r="Y263">
        <v>0</v>
      </c>
      <c r="Z263">
        <v>0</v>
      </c>
      <c r="AA263">
        <v>0</v>
      </c>
      <c r="AB263">
        <v>9.07</v>
      </c>
      <c r="AC263">
        <v>0</v>
      </c>
      <c r="AD263">
        <v>1</v>
      </c>
      <c r="AE263">
        <v>1</v>
      </c>
      <c r="AF263" t="s">
        <v>232</v>
      </c>
      <c r="AG263">
        <v>11.143384999999999</v>
      </c>
      <c r="AH263">
        <v>2</v>
      </c>
      <c r="AI263">
        <v>47638935</v>
      </c>
      <c r="AJ263">
        <v>272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ROW(Source!A131)</f>
        <v>131</v>
      </c>
      <c r="B264">
        <v>47638945</v>
      </c>
      <c r="C264">
        <v>47638934</v>
      </c>
      <c r="D264">
        <v>37064876</v>
      </c>
      <c r="E264">
        <v>1</v>
      </c>
      <c r="F264">
        <v>1</v>
      </c>
      <c r="G264">
        <v>1</v>
      </c>
      <c r="H264">
        <v>1</v>
      </c>
      <c r="I264" t="s">
        <v>771</v>
      </c>
      <c r="J264" t="s">
        <v>3</v>
      </c>
      <c r="K264" t="s">
        <v>772</v>
      </c>
      <c r="L264">
        <v>1191</v>
      </c>
      <c r="N264">
        <v>1013</v>
      </c>
      <c r="O264" t="s">
        <v>770</v>
      </c>
      <c r="P264" t="s">
        <v>770</v>
      </c>
      <c r="Q264">
        <v>1</v>
      </c>
      <c r="X264">
        <v>0.02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231</v>
      </c>
      <c r="AG264">
        <v>6.3250000000000001E-2</v>
      </c>
      <c r="AH264">
        <v>2</v>
      </c>
      <c r="AI264">
        <v>47638936</v>
      </c>
      <c r="AJ264">
        <v>273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ROW(Source!A131)</f>
        <v>131</v>
      </c>
      <c r="B265">
        <v>47638946</v>
      </c>
      <c r="C265">
        <v>47638934</v>
      </c>
      <c r="D265">
        <v>36882356</v>
      </c>
      <c r="E265">
        <v>1</v>
      </c>
      <c r="F265">
        <v>1</v>
      </c>
      <c r="G265">
        <v>1</v>
      </c>
      <c r="H265">
        <v>2</v>
      </c>
      <c r="I265" t="s">
        <v>941</v>
      </c>
      <c r="J265" t="s">
        <v>942</v>
      </c>
      <c r="K265" t="s">
        <v>943</v>
      </c>
      <c r="L265">
        <v>1368</v>
      </c>
      <c r="N265">
        <v>1011</v>
      </c>
      <c r="O265" t="s">
        <v>776</v>
      </c>
      <c r="P265" t="s">
        <v>776</v>
      </c>
      <c r="Q265">
        <v>1</v>
      </c>
      <c r="X265">
        <v>0.01</v>
      </c>
      <c r="Y265">
        <v>0</v>
      </c>
      <c r="Z265">
        <v>1.7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231</v>
      </c>
      <c r="AG265">
        <v>3.1625E-2</v>
      </c>
      <c r="AH265">
        <v>2</v>
      </c>
      <c r="AI265">
        <v>47638937</v>
      </c>
      <c r="AJ265">
        <v>274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ROW(Source!A131)</f>
        <v>131</v>
      </c>
      <c r="B266">
        <v>47638947</v>
      </c>
      <c r="C266">
        <v>47638934</v>
      </c>
      <c r="D266">
        <v>36882383</v>
      </c>
      <c r="E266">
        <v>1</v>
      </c>
      <c r="F266">
        <v>1</v>
      </c>
      <c r="G266">
        <v>1</v>
      </c>
      <c r="H266">
        <v>2</v>
      </c>
      <c r="I266" t="s">
        <v>944</v>
      </c>
      <c r="J266" t="s">
        <v>945</v>
      </c>
      <c r="K266" t="s">
        <v>946</v>
      </c>
      <c r="L266">
        <v>1368</v>
      </c>
      <c r="N266">
        <v>1011</v>
      </c>
      <c r="O266" t="s">
        <v>776</v>
      </c>
      <c r="P266" t="s">
        <v>776</v>
      </c>
      <c r="Q266">
        <v>1</v>
      </c>
      <c r="X266">
        <v>0.01</v>
      </c>
      <c r="Y266">
        <v>0</v>
      </c>
      <c r="Z266">
        <v>89.99</v>
      </c>
      <c r="AA266">
        <v>10.06</v>
      </c>
      <c r="AB266">
        <v>0</v>
      </c>
      <c r="AC266">
        <v>0</v>
      </c>
      <c r="AD266">
        <v>1</v>
      </c>
      <c r="AE266">
        <v>0</v>
      </c>
      <c r="AF266" t="s">
        <v>231</v>
      </c>
      <c r="AG266">
        <v>3.1625E-2</v>
      </c>
      <c r="AH266">
        <v>2</v>
      </c>
      <c r="AI266">
        <v>47638938</v>
      </c>
      <c r="AJ266">
        <v>275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ROW(Source!A131)</f>
        <v>131</v>
      </c>
      <c r="B267">
        <v>47638948</v>
      </c>
      <c r="C267">
        <v>47638934</v>
      </c>
      <c r="D267">
        <v>36883554</v>
      </c>
      <c r="E267">
        <v>1</v>
      </c>
      <c r="F267">
        <v>1</v>
      </c>
      <c r="G267">
        <v>1</v>
      </c>
      <c r="H267">
        <v>2</v>
      </c>
      <c r="I267" t="s">
        <v>780</v>
      </c>
      <c r="J267" t="s">
        <v>781</v>
      </c>
      <c r="K267" t="s">
        <v>782</v>
      </c>
      <c r="L267">
        <v>1368</v>
      </c>
      <c r="N267">
        <v>1011</v>
      </c>
      <c r="O267" t="s">
        <v>776</v>
      </c>
      <c r="P267" t="s">
        <v>776</v>
      </c>
      <c r="Q267">
        <v>1</v>
      </c>
      <c r="X267">
        <v>0.01</v>
      </c>
      <c r="Y267">
        <v>0</v>
      </c>
      <c r="Z267">
        <v>65.709999999999994</v>
      </c>
      <c r="AA267">
        <v>11.6</v>
      </c>
      <c r="AB267">
        <v>0</v>
      </c>
      <c r="AC267">
        <v>0</v>
      </c>
      <c r="AD267">
        <v>1</v>
      </c>
      <c r="AE267">
        <v>0</v>
      </c>
      <c r="AF267" t="s">
        <v>231</v>
      </c>
      <c r="AG267">
        <v>3.1625E-2</v>
      </c>
      <c r="AH267">
        <v>2</v>
      </c>
      <c r="AI267">
        <v>47638939</v>
      </c>
      <c r="AJ267">
        <v>276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ROW(Source!A131)</f>
        <v>131</v>
      </c>
      <c r="B268">
        <v>47638949</v>
      </c>
      <c r="C268">
        <v>47638934</v>
      </c>
      <c r="D268">
        <v>36884416</v>
      </c>
      <c r="E268">
        <v>1</v>
      </c>
      <c r="F268">
        <v>1</v>
      </c>
      <c r="G268">
        <v>1</v>
      </c>
      <c r="H268">
        <v>2</v>
      </c>
      <c r="I268" t="s">
        <v>947</v>
      </c>
      <c r="J268" t="s">
        <v>948</v>
      </c>
      <c r="K268" t="s">
        <v>949</v>
      </c>
      <c r="L268">
        <v>1368</v>
      </c>
      <c r="N268">
        <v>1011</v>
      </c>
      <c r="O268" t="s">
        <v>776</v>
      </c>
      <c r="P268" t="s">
        <v>776</v>
      </c>
      <c r="Q268">
        <v>1</v>
      </c>
      <c r="X268">
        <v>0.65</v>
      </c>
      <c r="Y268">
        <v>0</v>
      </c>
      <c r="Z268">
        <v>6.82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231</v>
      </c>
      <c r="AG268">
        <v>2.055625</v>
      </c>
      <c r="AH268">
        <v>2</v>
      </c>
      <c r="AI268">
        <v>47638940</v>
      </c>
      <c r="AJ268">
        <v>277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ROW(Source!A131)</f>
        <v>131</v>
      </c>
      <c r="B269">
        <v>47638950</v>
      </c>
      <c r="C269">
        <v>47638934</v>
      </c>
      <c r="D269">
        <v>36838546</v>
      </c>
      <c r="E269">
        <v>1</v>
      </c>
      <c r="F269">
        <v>1</v>
      </c>
      <c r="G269">
        <v>1</v>
      </c>
      <c r="H269">
        <v>3</v>
      </c>
      <c r="I269" t="s">
        <v>238</v>
      </c>
      <c r="J269" t="s">
        <v>240</v>
      </c>
      <c r="K269" t="s">
        <v>239</v>
      </c>
      <c r="L269">
        <v>1348</v>
      </c>
      <c r="N269">
        <v>1009</v>
      </c>
      <c r="O269" t="s">
        <v>19</v>
      </c>
      <c r="P269" t="s">
        <v>19</v>
      </c>
      <c r="Q269">
        <v>1000</v>
      </c>
      <c r="X269">
        <v>1.9E-2</v>
      </c>
      <c r="Y269">
        <v>14312.87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230</v>
      </c>
      <c r="AG269">
        <v>4.1800000000000004E-2</v>
      </c>
      <c r="AH269">
        <v>2</v>
      </c>
      <c r="AI269">
        <v>47638941</v>
      </c>
      <c r="AJ269">
        <v>278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ROW(Source!A131)</f>
        <v>131</v>
      </c>
      <c r="B270">
        <v>47638951</v>
      </c>
      <c r="C270">
        <v>47638934</v>
      </c>
      <c r="D270">
        <v>36839186</v>
      </c>
      <c r="E270">
        <v>1</v>
      </c>
      <c r="F270">
        <v>1</v>
      </c>
      <c r="G270">
        <v>1</v>
      </c>
      <c r="H270">
        <v>3</v>
      </c>
      <c r="I270" t="s">
        <v>953</v>
      </c>
      <c r="J270" t="s">
        <v>954</v>
      </c>
      <c r="K270" t="s">
        <v>955</v>
      </c>
      <c r="L270">
        <v>1348</v>
      </c>
      <c r="N270">
        <v>1009</v>
      </c>
      <c r="O270" t="s">
        <v>19</v>
      </c>
      <c r="P270" t="s">
        <v>19</v>
      </c>
      <c r="Q270">
        <v>1000</v>
      </c>
      <c r="X270">
        <v>1.4E-3</v>
      </c>
      <c r="Y270">
        <v>6667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230</v>
      </c>
      <c r="AG270">
        <v>3.0800000000000003E-3</v>
      </c>
      <c r="AH270">
        <v>2</v>
      </c>
      <c r="AI270">
        <v>47638943</v>
      </c>
      <c r="AJ270">
        <v>280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ROW(Source!A180)</f>
        <v>180</v>
      </c>
      <c r="B271">
        <v>47639110</v>
      </c>
      <c r="C271">
        <v>47639106</v>
      </c>
      <c r="D271">
        <v>37064978</v>
      </c>
      <c r="E271">
        <v>1</v>
      </c>
      <c r="F271">
        <v>1</v>
      </c>
      <c r="G271">
        <v>1</v>
      </c>
      <c r="H271">
        <v>1</v>
      </c>
      <c r="I271" t="s">
        <v>902</v>
      </c>
      <c r="J271" t="s">
        <v>3</v>
      </c>
      <c r="K271" t="s">
        <v>903</v>
      </c>
      <c r="L271">
        <v>1191</v>
      </c>
      <c r="N271">
        <v>1013</v>
      </c>
      <c r="O271" t="s">
        <v>770</v>
      </c>
      <c r="P271" t="s">
        <v>770</v>
      </c>
      <c r="Q271">
        <v>1</v>
      </c>
      <c r="X271">
        <v>7.62</v>
      </c>
      <c r="Y271">
        <v>0</v>
      </c>
      <c r="Z271">
        <v>0</v>
      </c>
      <c r="AA271">
        <v>0</v>
      </c>
      <c r="AB271">
        <v>8.86</v>
      </c>
      <c r="AC271">
        <v>0</v>
      </c>
      <c r="AD271">
        <v>1</v>
      </c>
      <c r="AE271">
        <v>1</v>
      </c>
      <c r="AF271" t="s">
        <v>196</v>
      </c>
      <c r="AG271">
        <v>10.077449999999999</v>
      </c>
      <c r="AH271">
        <v>2</v>
      </c>
      <c r="AI271">
        <v>47639107</v>
      </c>
      <c r="AJ271">
        <v>281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ROW(Source!A180)</f>
        <v>180</v>
      </c>
      <c r="B272">
        <v>47639111</v>
      </c>
      <c r="C272">
        <v>47639106</v>
      </c>
      <c r="D272">
        <v>36805515</v>
      </c>
      <c r="E272">
        <v>1</v>
      </c>
      <c r="F272">
        <v>1</v>
      </c>
      <c r="G272">
        <v>1</v>
      </c>
      <c r="H272">
        <v>3</v>
      </c>
      <c r="I272" t="s">
        <v>904</v>
      </c>
      <c r="J272" t="s">
        <v>905</v>
      </c>
      <c r="K272" t="s">
        <v>906</v>
      </c>
      <c r="L272">
        <v>1348</v>
      </c>
      <c r="N272">
        <v>1009</v>
      </c>
      <c r="O272" t="s">
        <v>19</v>
      </c>
      <c r="P272" t="s">
        <v>19</v>
      </c>
      <c r="Q272">
        <v>1000</v>
      </c>
      <c r="X272">
        <v>2.0000000000000001E-4</v>
      </c>
      <c r="Y272">
        <v>37600.01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2.0000000000000001E-4</v>
      </c>
      <c r="AH272">
        <v>2</v>
      </c>
      <c r="AI272">
        <v>47639108</v>
      </c>
      <c r="AJ272">
        <v>282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ROW(Source!A180)</f>
        <v>180</v>
      </c>
      <c r="B273">
        <v>47639112</v>
      </c>
      <c r="C273">
        <v>47639106</v>
      </c>
      <c r="D273">
        <v>36830431</v>
      </c>
      <c r="E273">
        <v>1</v>
      </c>
      <c r="F273">
        <v>1</v>
      </c>
      <c r="G273">
        <v>1</v>
      </c>
      <c r="H273">
        <v>3</v>
      </c>
      <c r="I273" t="s">
        <v>907</v>
      </c>
      <c r="J273" t="s">
        <v>908</v>
      </c>
      <c r="K273" t="s">
        <v>909</v>
      </c>
      <c r="L273">
        <v>1339</v>
      </c>
      <c r="N273">
        <v>1007</v>
      </c>
      <c r="O273" t="s">
        <v>50</v>
      </c>
      <c r="P273" t="s">
        <v>50</v>
      </c>
      <c r="Q273">
        <v>1</v>
      </c>
      <c r="X273">
        <v>1E-3</v>
      </c>
      <c r="Y273">
        <v>802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1E-3</v>
      </c>
      <c r="AH273">
        <v>2</v>
      </c>
      <c r="AI273">
        <v>47639109</v>
      </c>
      <c r="AJ273">
        <v>283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ROW(Source!A181)</f>
        <v>181</v>
      </c>
      <c r="B274">
        <v>47639110</v>
      </c>
      <c r="C274">
        <v>47639106</v>
      </c>
      <c r="D274">
        <v>37064978</v>
      </c>
      <c r="E274">
        <v>1</v>
      </c>
      <c r="F274">
        <v>1</v>
      </c>
      <c r="G274">
        <v>1</v>
      </c>
      <c r="H274">
        <v>1</v>
      </c>
      <c r="I274" t="s">
        <v>902</v>
      </c>
      <c r="J274" t="s">
        <v>3</v>
      </c>
      <c r="K274" t="s">
        <v>903</v>
      </c>
      <c r="L274">
        <v>1191</v>
      </c>
      <c r="N274">
        <v>1013</v>
      </c>
      <c r="O274" t="s">
        <v>770</v>
      </c>
      <c r="P274" t="s">
        <v>770</v>
      </c>
      <c r="Q274">
        <v>1</v>
      </c>
      <c r="X274">
        <v>7.62</v>
      </c>
      <c r="Y274">
        <v>0</v>
      </c>
      <c r="Z274">
        <v>0</v>
      </c>
      <c r="AA274">
        <v>0</v>
      </c>
      <c r="AB274">
        <v>8.86</v>
      </c>
      <c r="AC274">
        <v>0</v>
      </c>
      <c r="AD274">
        <v>1</v>
      </c>
      <c r="AE274">
        <v>1</v>
      </c>
      <c r="AF274" t="s">
        <v>196</v>
      </c>
      <c r="AG274">
        <v>10.077449999999999</v>
      </c>
      <c r="AH274">
        <v>2</v>
      </c>
      <c r="AI274">
        <v>47639107</v>
      </c>
      <c r="AJ274">
        <v>284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ROW(Source!A181)</f>
        <v>181</v>
      </c>
      <c r="B275">
        <v>47639111</v>
      </c>
      <c r="C275">
        <v>47639106</v>
      </c>
      <c r="D275">
        <v>36805515</v>
      </c>
      <c r="E275">
        <v>1</v>
      </c>
      <c r="F275">
        <v>1</v>
      </c>
      <c r="G275">
        <v>1</v>
      </c>
      <c r="H275">
        <v>3</v>
      </c>
      <c r="I275" t="s">
        <v>904</v>
      </c>
      <c r="J275" t="s">
        <v>905</v>
      </c>
      <c r="K275" t="s">
        <v>906</v>
      </c>
      <c r="L275">
        <v>1348</v>
      </c>
      <c r="N275">
        <v>1009</v>
      </c>
      <c r="O275" t="s">
        <v>19</v>
      </c>
      <c r="P275" t="s">
        <v>19</v>
      </c>
      <c r="Q275">
        <v>1000</v>
      </c>
      <c r="X275">
        <v>2.0000000000000001E-4</v>
      </c>
      <c r="Y275">
        <v>37600.01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2.0000000000000001E-4</v>
      </c>
      <c r="AH275">
        <v>2</v>
      </c>
      <c r="AI275">
        <v>47639108</v>
      </c>
      <c r="AJ275">
        <v>285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ROW(Source!A181)</f>
        <v>181</v>
      </c>
      <c r="B276">
        <v>47639112</v>
      </c>
      <c r="C276">
        <v>47639106</v>
      </c>
      <c r="D276">
        <v>36830431</v>
      </c>
      <c r="E276">
        <v>1</v>
      </c>
      <c r="F276">
        <v>1</v>
      </c>
      <c r="G276">
        <v>1</v>
      </c>
      <c r="H276">
        <v>3</v>
      </c>
      <c r="I276" t="s">
        <v>907</v>
      </c>
      <c r="J276" t="s">
        <v>908</v>
      </c>
      <c r="K276" t="s">
        <v>909</v>
      </c>
      <c r="L276">
        <v>1339</v>
      </c>
      <c r="N276">
        <v>1007</v>
      </c>
      <c r="O276" t="s">
        <v>50</v>
      </c>
      <c r="P276" t="s">
        <v>50</v>
      </c>
      <c r="Q276">
        <v>1</v>
      </c>
      <c r="X276">
        <v>1E-3</v>
      </c>
      <c r="Y276">
        <v>802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1E-3</v>
      </c>
      <c r="AH276">
        <v>2</v>
      </c>
      <c r="AI276">
        <v>47639109</v>
      </c>
      <c r="AJ276">
        <v>286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ROW(Source!A182)</f>
        <v>182</v>
      </c>
      <c r="B277">
        <v>47639115</v>
      </c>
      <c r="C277">
        <v>47639113</v>
      </c>
      <c r="D277">
        <v>37064998</v>
      </c>
      <c r="E277">
        <v>1</v>
      </c>
      <c r="F277">
        <v>1</v>
      </c>
      <c r="G277">
        <v>1</v>
      </c>
      <c r="H277">
        <v>1</v>
      </c>
      <c r="I277" t="s">
        <v>846</v>
      </c>
      <c r="J277" t="s">
        <v>3</v>
      </c>
      <c r="K277" t="s">
        <v>847</v>
      </c>
      <c r="L277">
        <v>1191</v>
      </c>
      <c r="N277">
        <v>1013</v>
      </c>
      <c r="O277" t="s">
        <v>770</v>
      </c>
      <c r="P277" t="s">
        <v>770</v>
      </c>
      <c r="Q277">
        <v>1</v>
      </c>
      <c r="X277">
        <v>10.199999999999999</v>
      </c>
      <c r="Y277">
        <v>0</v>
      </c>
      <c r="Z277">
        <v>0</v>
      </c>
      <c r="AA277">
        <v>0</v>
      </c>
      <c r="AB277">
        <v>7.8</v>
      </c>
      <c r="AC277">
        <v>0</v>
      </c>
      <c r="AD277">
        <v>1</v>
      </c>
      <c r="AE277">
        <v>1</v>
      </c>
      <c r="AF277" t="s">
        <v>195</v>
      </c>
      <c r="AG277">
        <v>14.6625</v>
      </c>
      <c r="AH277">
        <v>2</v>
      </c>
      <c r="AI277">
        <v>47639114</v>
      </c>
      <c r="AJ277">
        <v>287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ROW(Source!A183)</f>
        <v>183</v>
      </c>
      <c r="B278">
        <v>47639115</v>
      </c>
      <c r="C278">
        <v>47639113</v>
      </c>
      <c r="D278">
        <v>37064998</v>
      </c>
      <c r="E278">
        <v>1</v>
      </c>
      <c r="F278">
        <v>1</v>
      </c>
      <c r="G278">
        <v>1</v>
      </c>
      <c r="H278">
        <v>1</v>
      </c>
      <c r="I278" t="s">
        <v>846</v>
      </c>
      <c r="J278" t="s">
        <v>3</v>
      </c>
      <c r="K278" t="s">
        <v>847</v>
      </c>
      <c r="L278">
        <v>1191</v>
      </c>
      <c r="N278">
        <v>1013</v>
      </c>
      <c r="O278" t="s">
        <v>770</v>
      </c>
      <c r="P278" t="s">
        <v>770</v>
      </c>
      <c r="Q278">
        <v>1</v>
      </c>
      <c r="X278">
        <v>10.199999999999999</v>
      </c>
      <c r="Y278">
        <v>0</v>
      </c>
      <c r="Z278">
        <v>0</v>
      </c>
      <c r="AA278">
        <v>0</v>
      </c>
      <c r="AB278">
        <v>7.8</v>
      </c>
      <c r="AC278">
        <v>0</v>
      </c>
      <c r="AD278">
        <v>1</v>
      </c>
      <c r="AE278">
        <v>1</v>
      </c>
      <c r="AF278" t="s">
        <v>195</v>
      </c>
      <c r="AG278">
        <v>14.6625</v>
      </c>
      <c r="AH278">
        <v>2</v>
      </c>
      <c r="AI278">
        <v>47639114</v>
      </c>
      <c r="AJ278">
        <v>288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ROW(Source!A184)</f>
        <v>184</v>
      </c>
      <c r="B279">
        <v>47639243</v>
      </c>
      <c r="C279">
        <v>47639116</v>
      </c>
      <c r="D279">
        <v>37065248</v>
      </c>
      <c r="E279">
        <v>1</v>
      </c>
      <c r="F279">
        <v>1</v>
      </c>
      <c r="G279">
        <v>1</v>
      </c>
      <c r="H279">
        <v>1</v>
      </c>
      <c r="I279" t="s">
        <v>768</v>
      </c>
      <c r="J279" t="s">
        <v>3</v>
      </c>
      <c r="K279" t="s">
        <v>769</v>
      </c>
      <c r="L279">
        <v>1191</v>
      </c>
      <c r="N279">
        <v>1013</v>
      </c>
      <c r="O279" t="s">
        <v>770</v>
      </c>
      <c r="P279" t="s">
        <v>770</v>
      </c>
      <c r="Q279">
        <v>1</v>
      </c>
      <c r="X279">
        <v>35.64</v>
      </c>
      <c r="Y279">
        <v>0</v>
      </c>
      <c r="Z279">
        <v>0</v>
      </c>
      <c r="AA279">
        <v>0</v>
      </c>
      <c r="AB279">
        <v>8.5299999999999994</v>
      </c>
      <c r="AC279">
        <v>0</v>
      </c>
      <c r="AD279">
        <v>1</v>
      </c>
      <c r="AE279">
        <v>1</v>
      </c>
      <c r="AF279" t="s">
        <v>196</v>
      </c>
      <c r="AG279">
        <v>47.13389999999999</v>
      </c>
      <c r="AH279">
        <v>2</v>
      </c>
      <c r="AI279">
        <v>47639243</v>
      </c>
      <c r="AJ279">
        <v>289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ROW(Source!A184)</f>
        <v>184</v>
      </c>
      <c r="B280">
        <v>47639244</v>
      </c>
      <c r="C280">
        <v>47639116</v>
      </c>
      <c r="D280">
        <v>37064876</v>
      </c>
      <c r="E280">
        <v>1</v>
      </c>
      <c r="F280">
        <v>1</v>
      </c>
      <c r="G280">
        <v>1</v>
      </c>
      <c r="H280">
        <v>1</v>
      </c>
      <c r="I280" t="s">
        <v>771</v>
      </c>
      <c r="J280" t="s">
        <v>3</v>
      </c>
      <c r="K280" t="s">
        <v>772</v>
      </c>
      <c r="L280">
        <v>1191</v>
      </c>
      <c r="N280">
        <v>1013</v>
      </c>
      <c r="O280" t="s">
        <v>770</v>
      </c>
      <c r="P280" t="s">
        <v>770</v>
      </c>
      <c r="Q280">
        <v>1</v>
      </c>
      <c r="X280">
        <v>22.48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195</v>
      </c>
      <c r="AG280">
        <v>32.314999999999998</v>
      </c>
      <c r="AH280">
        <v>2</v>
      </c>
      <c r="AI280">
        <v>47639244</v>
      </c>
      <c r="AJ280">
        <v>290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ROW(Source!A184)</f>
        <v>184</v>
      </c>
      <c r="B281">
        <v>47639245</v>
      </c>
      <c r="C281">
        <v>47639116</v>
      </c>
      <c r="D281">
        <v>36881968</v>
      </c>
      <c r="E281">
        <v>1</v>
      </c>
      <c r="F281">
        <v>1</v>
      </c>
      <c r="G281">
        <v>1</v>
      </c>
      <c r="H281">
        <v>2</v>
      </c>
      <c r="I281" t="s">
        <v>910</v>
      </c>
      <c r="J281" t="s">
        <v>911</v>
      </c>
      <c r="K281" t="s">
        <v>912</v>
      </c>
      <c r="L281">
        <v>1368</v>
      </c>
      <c r="N281">
        <v>1011</v>
      </c>
      <c r="O281" t="s">
        <v>776</v>
      </c>
      <c r="P281" t="s">
        <v>776</v>
      </c>
      <c r="Q281">
        <v>1</v>
      </c>
      <c r="X281">
        <v>10.93</v>
      </c>
      <c r="Y281">
        <v>0</v>
      </c>
      <c r="Z281">
        <v>138.54</v>
      </c>
      <c r="AA281">
        <v>11.6</v>
      </c>
      <c r="AB281">
        <v>0</v>
      </c>
      <c r="AC281">
        <v>0</v>
      </c>
      <c r="AD281">
        <v>1</v>
      </c>
      <c r="AE281">
        <v>0</v>
      </c>
      <c r="AF281" t="s">
        <v>195</v>
      </c>
      <c r="AG281">
        <v>15.711874999999999</v>
      </c>
      <c r="AH281">
        <v>2</v>
      </c>
      <c r="AI281">
        <v>47639245</v>
      </c>
      <c r="AJ281">
        <v>291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ROW(Source!A184)</f>
        <v>184</v>
      </c>
      <c r="B282">
        <v>47639246</v>
      </c>
      <c r="C282">
        <v>47639116</v>
      </c>
      <c r="D282">
        <v>36883545</v>
      </c>
      <c r="E282">
        <v>1</v>
      </c>
      <c r="F282">
        <v>1</v>
      </c>
      <c r="G282">
        <v>1</v>
      </c>
      <c r="H282">
        <v>2</v>
      </c>
      <c r="I282" t="s">
        <v>913</v>
      </c>
      <c r="J282" t="s">
        <v>914</v>
      </c>
      <c r="K282" t="s">
        <v>915</v>
      </c>
      <c r="L282">
        <v>1368</v>
      </c>
      <c r="N282">
        <v>1011</v>
      </c>
      <c r="O282" t="s">
        <v>776</v>
      </c>
      <c r="P282" t="s">
        <v>776</v>
      </c>
      <c r="Q282">
        <v>1</v>
      </c>
      <c r="X282">
        <v>10.74</v>
      </c>
      <c r="Y282">
        <v>0</v>
      </c>
      <c r="Z282">
        <v>173.51</v>
      </c>
      <c r="AA282">
        <v>13.5</v>
      </c>
      <c r="AB282">
        <v>0</v>
      </c>
      <c r="AC282">
        <v>0</v>
      </c>
      <c r="AD282">
        <v>1</v>
      </c>
      <c r="AE282">
        <v>0</v>
      </c>
      <c r="AF282" t="s">
        <v>195</v>
      </c>
      <c r="AG282">
        <v>15.438749999999999</v>
      </c>
      <c r="AH282">
        <v>2</v>
      </c>
      <c r="AI282">
        <v>47639246</v>
      </c>
      <c r="AJ282">
        <v>292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ROW(Source!A184)</f>
        <v>184</v>
      </c>
      <c r="B283">
        <v>47639247</v>
      </c>
      <c r="C283">
        <v>47639116</v>
      </c>
      <c r="D283">
        <v>36883554</v>
      </c>
      <c r="E283">
        <v>1</v>
      </c>
      <c r="F283">
        <v>1</v>
      </c>
      <c r="G283">
        <v>1</v>
      </c>
      <c r="H283">
        <v>2</v>
      </c>
      <c r="I283" t="s">
        <v>780</v>
      </c>
      <c r="J283" t="s">
        <v>781</v>
      </c>
      <c r="K283" t="s">
        <v>782</v>
      </c>
      <c r="L283">
        <v>1368</v>
      </c>
      <c r="N283">
        <v>1011</v>
      </c>
      <c r="O283" t="s">
        <v>776</v>
      </c>
      <c r="P283" t="s">
        <v>776</v>
      </c>
      <c r="Q283">
        <v>1</v>
      </c>
      <c r="X283">
        <v>0.81</v>
      </c>
      <c r="Y283">
        <v>0</v>
      </c>
      <c r="Z283">
        <v>65.709999999999994</v>
      </c>
      <c r="AA283">
        <v>11.6</v>
      </c>
      <c r="AB283">
        <v>0</v>
      </c>
      <c r="AC283">
        <v>0</v>
      </c>
      <c r="AD283">
        <v>1</v>
      </c>
      <c r="AE283">
        <v>0</v>
      </c>
      <c r="AF283" t="s">
        <v>195</v>
      </c>
      <c r="AG283">
        <v>1.1643750000000002</v>
      </c>
      <c r="AH283">
        <v>2</v>
      </c>
      <c r="AI283">
        <v>47639247</v>
      </c>
      <c r="AJ283">
        <v>293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ROW(Source!A184)</f>
        <v>184</v>
      </c>
      <c r="B284">
        <v>47639248</v>
      </c>
      <c r="C284">
        <v>47639116</v>
      </c>
      <c r="D284">
        <v>36796108</v>
      </c>
      <c r="E284">
        <v>17</v>
      </c>
      <c r="F284">
        <v>1</v>
      </c>
      <c r="G284">
        <v>1</v>
      </c>
      <c r="H284">
        <v>3</v>
      </c>
      <c r="I284" t="s">
        <v>1114</v>
      </c>
      <c r="J284" t="s">
        <v>3</v>
      </c>
      <c r="K284" t="s">
        <v>1115</v>
      </c>
      <c r="L284">
        <v>1339</v>
      </c>
      <c r="N284">
        <v>1007</v>
      </c>
      <c r="O284" t="s">
        <v>50</v>
      </c>
      <c r="P284" t="s">
        <v>50</v>
      </c>
      <c r="Q284">
        <v>1</v>
      </c>
      <c r="X284">
        <v>6.34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 t="s">
        <v>3</v>
      </c>
      <c r="AG284">
        <v>6.34</v>
      </c>
      <c r="AH284">
        <v>3</v>
      </c>
      <c r="AI284">
        <v>-1</v>
      </c>
      <c r="AJ284" t="s">
        <v>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ROW(Source!A184)</f>
        <v>184</v>
      </c>
      <c r="B285">
        <v>47639249</v>
      </c>
      <c r="C285">
        <v>47639116</v>
      </c>
      <c r="D285">
        <v>36796622</v>
      </c>
      <c r="E285">
        <v>17</v>
      </c>
      <c r="F285">
        <v>1</v>
      </c>
      <c r="G285">
        <v>1</v>
      </c>
      <c r="H285">
        <v>3</v>
      </c>
      <c r="I285" t="s">
        <v>1116</v>
      </c>
      <c r="J285" t="s">
        <v>3</v>
      </c>
      <c r="K285" t="s">
        <v>1117</v>
      </c>
      <c r="L285">
        <v>1354</v>
      </c>
      <c r="N285">
        <v>1010</v>
      </c>
      <c r="O285" t="s">
        <v>337</v>
      </c>
      <c r="P285" t="s">
        <v>337</v>
      </c>
      <c r="Q285">
        <v>1</v>
      </c>
      <c r="X285">
        <v>100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3</v>
      </c>
      <c r="AG285">
        <v>100</v>
      </c>
      <c r="AH285">
        <v>3</v>
      </c>
      <c r="AI285">
        <v>-1</v>
      </c>
      <c r="AJ285" t="s">
        <v>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ROW(Source!A184)</f>
        <v>184</v>
      </c>
      <c r="B286">
        <v>47639250</v>
      </c>
      <c r="C286">
        <v>47639116</v>
      </c>
      <c r="D286">
        <v>36830269</v>
      </c>
      <c r="E286">
        <v>1</v>
      </c>
      <c r="F286">
        <v>1</v>
      </c>
      <c r="G286">
        <v>1</v>
      </c>
      <c r="H286">
        <v>3</v>
      </c>
      <c r="I286" t="s">
        <v>916</v>
      </c>
      <c r="J286" t="s">
        <v>917</v>
      </c>
      <c r="K286" t="s">
        <v>918</v>
      </c>
      <c r="L286">
        <v>1301</v>
      </c>
      <c r="N286">
        <v>1003</v>
      </c>
      <c r="O286" t="s">
        <v>251</v>
      </c>
      <c r="P286" t="s">
        <v>251</v>
      </c>
      <c r="Q286">
        <v>1</v>
      </c>
      <c r="X286">
        <v>55.9</v>
      </c>
      <c r="Y286">
        <v>4.17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55.9</v>
      </c>
      <c r="AH286">
        <v>2</v>
      </c>
      <c r="AI286">
        <v>47639250</v>
      </c>
      <c r="AJ286">
        <v>294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ROW(Source!A185)</f>
        <v>185</v>
      </c>
      <c r="B287">
        <v>47639243</v>
      </c>
      <c r="C287">
        <v>47639116</v>
      </c>
      <c r="D287">
        <v>37065248</v>
      </c>
      <c r="E287">
        <v>1</v>
      </c>
      <c r="F287">
        <v>1</v>
      </c>
      <c r="G287">
        <v>1</v>
      </c>
      <c r="H287">
        <v>1</v>
      </c>
      <c r="I287" t="s">
        <v>768</v>
      </c>
      <c r="J287" t="s">
        <v>3</v>
      </c>
      <c r="K287" t="s">
        <v>769</v>
      </c>
      <c r="L287">
        <v>1191</v>
      </c>
      <c r="N287">
        <v>1013</v>
      </c>
      <c r="O287" t="s">
        <v>770</v>
      </c>
      <c r="P287" t="s">
        <v>770</v>
      </c>
      <c r="Q287">
        <v>1</v>
      </c>
      <c r="X287">
        <v>35.64</v>
      </c>
      <c r="Y287">
        <v>0</v>
      </c>
      <c r="Z287">
        <v>0</v>
      </c>
      <c r="AA287">
        <v>0</v>
      </c>
      <c r="AB287">
        <v>8.5299999999999994</v>
      </c>
      <c r="AC287">
        <v>0</v>
      </c>
      <c r="AD287">
        <v>1</v>
      </c>
      <c r="AE287">
        <v>1</v>
      </c>
      <c r="AF287" t="s">
        <v>196</v>
      </c>
      <c r="AG287">
        <v>47.13389999999999</v>
      </c>
      <c r="AH287">
        <v>2</v>
      </c>
      <c r="AI287">
        <v>47639243</v>
      </c>
      <c r="AJ287">
        <v>295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ROW(Source!A185)</f>
        <v>185</v>
      </c>
      <c r="B288">
        <v>47639244</v>
      </c>
      <c r="C288">
        <v>47639116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771</v>
      </c>
      <c r="J288" t="s">
        <v>3</v>
      </c>
      <c r="K288" t="s">
        <v>772</v>
      </c>
      <c r="L288">
        <v>1191</v>
      </c>
      <c r="N288">
        <v>1013</v>
      </c>
      <c r="O288" t="s">
        <v>770</v>
      </c>
      <c r="P288" t="s">
        <v>770</v>
      </c>
      <c r="Q288">
        <v>1</v>
      </c>
      <c r="X288">
        <v>22.48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195</v>
      </c>
      <c r="AG288">
        <v>32.314999999999998</v>
      </c>
      <c r="AH288">
        <v>2</v>
      </c>
      <c r="AI288">
        <v>47639244</v>
      </c>
      <c r="AJ288">
        <v>296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ROW(Source!A185)</f>
        <v>185</v>
      </c>
      <c r="B289">
        <v>47639245</v>
      </c>
      <c r="C289">
        <v>47639116</v>
      </c>
      <c r="D289">
        <v>36881968</v>
      </c>
      <c r="E289">
        <v>1</v>
      </c>
      <c r="F289">
        <v>1</v>
      </c>
      <c r="G289">
        <v>1</v>
      </c>
      <c r="H289">
        <v>2</v>
      </c>
      <c r="I289" t="s">
        <v>910</v>
      </c>
      <c r="J289" t="s">
        <v>911</v>
      </c>
      <c r="K289" t="s">
        <v>912</v>
      </c>
      <c r="L289">
        <v>1368</v>
      </c>
      <c r="N289">
        <v>1011</v>
      </c>
      <c r="O289" t="s">
        <v>776</v>
      </c>
      <c r="P289" t="s">
        <v>776</v>
      </c>
      <c r="Q289">
        <v>1</v>
      </c>
      <c r="X289">
        <v>10.93</v>
      </c>
      <c r="Y289">
        <v>0</v>
      </c>
      <c r="Z289">
        <v>138.54</v>
      </c>
      <c r="AA289">
        <v>11.6</v>
      </c>
      <c r="AB289">
        <v>0</v>
      </c>
      <c r="AC289">
        <v>0</v>
      </c>
      <c r="AD289">
        <v>1</v>
      </c>
      <c r="AE289">
        <v>0</v>
      </c>
      <c r="AF289" t="s">
        <v>195</v>
      </c>
      <c r="AG289">
        <v>15.711874999999999</v>
      </c>
      <c r="AH289">
        <v>2</v>
      </c>
      <c r="AI289">
        <v>47639245</v>
      </c>
      <c r="AJ289">
        <v>297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ROW(Source!A185)</f>
        <v>185</v>
      </c>
      <c r="B290">
        <v>47639246</v>
      </c>
      <c r="C290">
        <v>47639116</v>
      </c>
      <c r="D290">
        <v>36883545</v>
      </c>
      <c r="E290">
        <v>1</v>
      </c>
      <c r="F290">
        <v>1</v>
      </c>
      <c r="G290">
        <v>1</v>
      </c>
      <c r="H290">
        <v>2</v>
      </c>
      <c r="I290" t="s">
        <v>913</v>
      </c>
      <c r="J290" t="s">
        <v>914</v>
      </c>
      <c r="K290" t="s">
        <v>915</v>
      </c>
      <c r="L290">
        <v>1368</v>
      </c>
      <c r="N290">
        <v>1011</v>
      </c>
      <c r="O290" t="s">
        <v>776</v>
      </c>
      <c r="P290" t="s">
        <v>776</v>
      </c>
      <c r="Q290">
        <v>1</v>
      </c>
      <c r="X290">
        <v>10.74</v>
      </c>
      <c r="Y290">
        <v>0</v>
      </c>
      <c r="Z290">
        <v>173.51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195</v>
      </c>
      <c r="AG290">
        <v>15.438749999999999</v>
      </c>
      <c r="AH290">
        <v>2</v>
      </c>
      <c r="AI290">
        <v>47639246</v>
      </c>
      <c r="AJ290">
        <v>298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ROW(Source!A185)</f>
        <v>185</v>
      </c>
      <c r="B291">
        <v>47639247</v>
      </c>
      <c r="C291">
        <v>47639116</v>
      </c>
      <c r="D291">
        <v>36883554</v>
      </c>
      <c r="E291">
        <v>1</v>
      </c>
      <c r="F291">
        <v>1</v>
      </c>
      <c r="G291">
        <v>1</v>
      </c>
      <c r="H291">
        <v>2</v>
      </c>
      <c r="I291" t="s">
        <v>780</v>
      </c>
      <c r="J291" t="s">
        <v>781</v>
      </c>
      <c r="K291" t="s">
        <v>782</v>
      </c>
      <c r="L291">
        <v>1368</v>
      </c>
      <c r="N291">
        <v>1011</v>
      </c>
      <c r="O291" t="s">
        <v>776</v>
      </c>
      <c r="P291" t="s">
        <v>776</v>
      </c>
      <c r="Q291">
        <v>1</v>
      </c>
      <c r="X291">
        <v>0.81</v>
      </c>
      <c r="Y291">
        <v>0</v>
      </c>
      <c r="Z291">
        <v>65.709999999999994</v>
      </c>
      <c r="AA291">
        <v>11.6</v>
      </c>
      <c r="AB291">
        <v>0</v>
      </c>
      <c r="AC291">
        <v>0</v>
      </c>
      <c r="AD291">
        <v>1</v>
      </c>
      <c r="AE291">
        <v>0</v>
      </c>
      <c r="AF291" t="s">
        <v>195</v>
      </c>
      <c r="AG291">
        <v>1.1643750000000002</v>
      </c>
      <c r="AH291">
        <v>2</v>
      </c>
      <c r="AI291">
        <v>47639247</v>
      </c>
      <c r="AJ291">
        <v>299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ROW(Source!A185)</f>
        <v>185</v>
      </c>
      <c r="B292">
        <v>47639248</v>
      </c>
      <c r="C292">
        <v>47639116</v>
      </c>
      <c r="D292">
        <v>36796108</v>
      </c>
      <c r="E292">
        <v>17</v>
      </c>
      <c r="F292">
        <v>1</v>
      </c>
      <c r="G292">
        <v>1</v>
      </c>
      <c r="H292">
        <v>3</v>
      </c>
      <c r="I292" t="s">
        <v>1114</v>
      </c>
      <c r="J292" t="s">
        <v>3</v>
      </c>
      <c r="K292" t="s">
        <v>1115</v>
      </c>
      <c r="L292">
        <v>1339</v>
      </c>
      <c r="N292">
        <v>1007</v>
      </c>
      <c r="O292" t="s">
        <v>50</v>
      </c>
      <c r="P292" t="s">
        <v>50</v>
      </c>
      <c r="Q292">
        <v>1</v>
      </c>
      <c r="X292">
        <v>6.34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 t="s">
        <v>3</v>
      </c>
      <c r="AG292">
        <v>6.34</v>
      </c>
      <c r="AH292">
        <v>3</v>
      </c>
      <c r="AI292">
        <v>-1</v>
      </c>
      <c r="AJ292" t="s">
        <v>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ROW(Source!A185)</f>
        <v>185</v>
      </c>
      <c r="B293">
        <v>47639249</v>
      </c>
      <c r="C293">
        <v>47639116</v>
      </c>
      <c r="D293">
        <v>36796622</v>
      </c>
      <c r="E293">
        <v>17</v>
      </c>
      <c r="F293">
        <v>1</v>
      </c>
      <c r="G293">
        <v>1</v>
      </c>
      <c r="H293">
        <v>3</v>
      </c>
      <c r="I293" t="s">
        <v>1116</v>
      </c>
      <c r="J293" t="s">
        <v>3</v>
      </c>
      <c r="K293" t="s">
        <v>1117</v>
      </c>
      <c r="L293">
        <v>1354</v>
      </c>
      <c r="N293">
        <v>1010</v>
      </c>
      <c r="O293" t="s">
        <v>337</v>
      </c>
      <c r="P293" t="s">
        <v>337</v>
      </c>
      <c r="Q293">
        <v>1</v>
      </c>
      <c r="X293">
        <v>100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3</v>
      </c>
      <c r="AG293">
        <v>100</v>
      </c>
      <c r="AH293">
        <v>3</v>
      </c>
      <c r="AI293">
        <v>-1</v>
      </c>
      <c r="AJ293" t="s">
        <v>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ROW(Source!A185)</f>
        <v>185</v>
      </c>
      <c r="B294">
        <v>47639250</v>
      </c>
      <c r="C294">
        <v>47639116</v>
      </c>
      <c r="D294">
        <v>36830269</v>
      </c>
      <c r="E294">
        <v>1</v>
      </c>
      <c r="F294">
        <v>1</v>
      </c>
      <c r="G294">
        <v>1</v>
      </c>
      <c r="H294">
        <v>3</v>
      </c>
      <c r="I294" t="s">
        <v>916</v>
      </c>
      <c r="J294" t="s">
        <v>917</v>
      </c>
      <c r="K294" t="s">
        <v>918</v>
      </c>
      <c r="L294">
        <v>1301</v>
      </c>
      <c r="N294">
        <v>1003</v>
      </c>
      <c r="O294" t="s">
        <v>251</v>
      </c>
      <c r="P294" t="s">
        <v>251</v>
      </c>
      <c r="Q294">
        <v>1</v>
      </c>
      <c r="X294">
        <v>55.9</v>
      </c>
      <c r="Y294">
        <v>4.17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55.9</v>
      </c>
      <c r="AH294">
        <v>2</v>
      </c>
      <c r="AI294">
        <v>47639250</v>
      </c>
      <c r="AJ294">
        <v>300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ROW(Source!A186)</f>
        <v>186</v>
      </c>
      <c r="B295">
        <v>47639461</v>
      </c>
      <c r="C295">
        <v>47639446</v>
      </c>
      <c r="D295">
        <v>37064878</v>
      </c>
      <c r="E295">
        <v>1</v>
      </c>
      <c r="F295">
        <v>1</v>
      </c>
      <c r="G295">
        <v>1</v>
      </c>
      <c r="H295">
        <v>1</v>
      </c>
      <c r="I295" t="s">
        <v>919</v>
      </c>
      <c r="J295" t="s">
        <v>3</v>
      </c>
      <c r="K295" t="s">
        <v>920</v>
      </c>
      <c r="L295">
        <v>1191</v>
      </c>
      <c r="N295">
        <v>1013</v>
      </c>
      <c r="O295" t="s">
        <v>770</v>
      </c>
      <c r="P295" t="s">
        <v>770</v>
      </c>
      <c r="Q295">
        <v>1</v>
      </c>
      <c r="X295">
        <v>194</v>
      </c>
      <c r="Y295">
        <v>0</v>
      </c>
      <c r="Z295">
        <v>0</v>
      </c>
      <c r="AA295">
        <v>0</v>
      </c>
      <c r="AB295">
        <v>9.4</v>
      </c>
      <c r="AC295">
        <v>0</v>
      </c>
      <c r="AD295">
        <v>1</v>
      </c>
      <c r="AE295">
        <v>1</v>
      </c>
      <c r="AF295" t="s">
        <v>196</v>
      </c>
      <c r="AG295">
        <v>256.565</v>
      </c>
      <c r="AH295">
        <v>2</v>
      </c>
      <c r="AI295">
        <v>47639447</v>
      </c>
      <c r="AJ295">
        <v>301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ROW(Source!A186)</f>
        <v>186</v>
      </c>
      <c r="B296">
        <v>47639462</v>
      </c>
      <c r="C296">
        <v>47639446</v>
      </c>
      <c r="D296">
        <v>37064876</v>
      </c>
      <c r="E296">
        <v>1</v>
      </c>
      <c r="F296">
        <v>1</v>
      </c>
      <c r="G296">
        <v>1</v>
      </c>
      <c r="H296">
        <v>1</v>
      </c>
      <c r="I296" t="s">
        <v>771</v>
      </c>
      <c r="J296" t="s">
        <v>3</v>
      </c>
      <c r="K296" t="s">
        <v>772</v>
      </c>
      <c r="L296">
        <v>1191</v>
      </c>
      <c r="N296">
        <v>1013</v>
      </c>
      <c r="O296" t="s">
        <v>770</v>
      </c>
      <c r="P296" t="s">
        <v>770</v>
      </c>
      <c r="Q296">
        <v>1</v>
      </c>
      <c r="X296">
        <v>4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195</v>
      </c>
      <c r="AG296">
        <v>5.75</v>
      </c>
      <c r="AH296">
        <v>2</v>
      </c>
      <c r="AI296">
        <v>47639448</v>
      </c>
      <c r="AJ296">
        <v>302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ROW(Source!A186)</f>
        <v>186</v>
      </c>
      <c r="B297">
        <v>47639463</v>
      </c>
      <c r="C297">
        <v>47639446</v>
      </c>
      <c r="D297">
        <v>36882159</v>
      </c>
      <c r="E297">
        <v>1</v>
      </c>
      <c r="F297">
        <v>1</v>
      </c>
      <c r="G297">
        <v>1</v>
      </c>
      <c r="H297">
        <v>2</v>
      </c>
      <c r="I297" t="s">
        <v>773</v>
      </c>
      <c r="J297" t="s">
        <v>774</v>
      </c>
      <c r="K297" t="s">
        <v>775</v>
      </c>
      <c r="L297">
        <v>1368</v>
      </c>
      <c r="N297">
        <v>1011</v>
      </c>
      <c r="O297" t="s">
        <v>776</v>
      </c>
      <c r="P297" t="s">
        <v>776</v>
      </c>
      <c r="Q297">
        <v>1</v>
      </c>
      <c r="X297">
        <v>0.5</v>
      </c>
      <c r="Y297">
        <v>0</v>
      </c>
      <c r="Z297">
        <v>111.99</v>
      </c>
      <c r="AA297">
        <v>13.5</v>
      </c>
      <c r="AB297">
        <v>0</v>
      </c>
      <c r="AC297">
        <v>0</v>
      </c>
      <c r="AD297">
        <v>1</v>
      </c>
      <c r="AE297">
        <v>0</v>
      </c>
      <c r="AF297" t="s">
        <v>195</v>
      </c>
      <c r="AG297">
        <v>0.71875</v>
      </c>
      <c r="AH297">
        <v>2</v>
      </c>
      <c r="AI297">
        <v>47639449</v>
      </c>
      <c r="AJ297">
        <v>303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ROW(Source!A186)</f>
        <v>186</v>
      </c>
      <c r="B298">
        <v>47639464</v>
      </c>
      <c r="C298">
        <v>47639446</v>
      </c>
      <c r="D298">
        <v>36882358</v>
      </c>
      <c r="E298">
        <v>1</v>
      </c>
      <c r="F298">
        <v>1</v>
      </c>
      <c r="G298">
        <v>1</v>
      </c>
      <c r="H298">
        <v>2</v>
      </c>
      <c r="I298" t="s">
        <v>777</v>
      </c>
      <c r="J298" t="s">
        <v>778</v>
      </c>
      <c r="K298" t="s">
        <v>779</v>
      </c>
      <c r="L298">
        <v>1368</v>
      </c>
      <c r="N298">
        <v>1011</v>
      </c>
      <c r="O298" t="s">
        <v>776</v>
      </c>
      <c r="P298" t="s">
        <v>776</v>
      </c>
      <c r="Q298">
        <v>1</v>
      </c>
      <c r="X298">
        <v>1.37</v>
      </c>
      <c r="Y298">
        <v>0</v>
      </c>
      <c r="Z298">
        <v>6.9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195</v>
      </c>
      <c r="AG298">
        <v>1.9693750000000001</v>
      </c>
      <c r="AH298">
        <v>2</v>
      </c>
      <c r="AI298">
        <v>47639450</v>
      </c>
      <c r="AJ298">
        <v>304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ROW(Source!A186)</f>
        <v>186</v>
      </c>
      <c r="B299">
        <v>47639465</v>
      </c>
      <c r="C299">
        <v>47639446</v>
      </c>
      <c r="D299">
        <v>36883555</v>
      </c>
      <c r="E299">
        <v>1</v>
      </c>
      <c r="F299">
        <v>1</v>
      </c>
      <c r="G299">
        <v>1</v>
      </c>
      <c r="H299">
        <v>2</v>
      </c>
      <c r="I299" t="s">
        <v>921</v>
      </c>
      <c r="J299" t="s">
        <v>922</v>
      </c>
      <c r="K299" t="s">
        <v>923</v>
      </c>
      <c r="L299">
        <v>1368</v>
      </c>
      <c r="N299">
        <v>1011</v>
      </c>
      <c r="O299" t="s">
        <v>776</v>
      </c>
      <c r="P299" t="s">
        <v>776</v>
      </c>
      <c r="Q299">
        <v>1</v>
      </c>
      <c r="X299">
        <v>0.5</v>
      </c>
      <c r="Y299">
        <v>0</v>
      </c>
      <c r="Z299">
        <v>85.84</v>
      </c>
      <c r="AA299">
        <v>11.6</v>
      </c>
      <c r="AB299">
        <v>0</v>
      </c>
      <c r="AC299">
        <v>0</v>
      </c>
      <c r="AD299">
        <v>1</v>
      </c>
      <c r="AE299">
        <v>0</v>
      </c>
      <c r="AF299" t="s">
        <v>195</v>
      </c>
      <c r="AG299">
        <v>0.71875</v>
      </c>
      <c r="AH299">
        <v>2</v>
      </c>
      <c r="AI299">
        <v>47639451</v>
      </c>
      <c r="AJ299">
        <v>305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ROW(Source!A186)</f>
        <v>186</v>
      </c>
      <c r="B300">
        <v>47639466</v>
      </c>
      <c r="C300">
        <v>47639446</v>
      </c>
      <c r="D300">
        <v>36883768</v>
      </c>
      <c r="E300">
        <v>1</v>
      </c>
      <c r="F300">
        <v>1</v>
      </c>
      <c r="G300">
        <v>1</v>
      </c>
      <c r="H300">
        <v>2</v>
      </c>
      <c r="I300" t="s">
        <v>924</v>
      </c>
      <c r="J300" t="s">
        <v>925</v>
      </c>
      <c r="K300" t="s">
        <v>926</v>
      </c>
      <c r="L300">
        <v>1368</v>
      </c>
      <c r="N300">
        <v>1011</v>
      </c>
      <c r="O300" t="s">
        <v>776</v>
      </c>
      <c r="P300" t="s">
        <v>776</v>
      </c>
      <c r="Q300">
        <v>1</v>
      </c>
      <c r="X300">
        <v>66.3</v>
      </c>
      <c r="Y300">
        <v>0</v>
      </c>
      <c r="Z300">
        <v>39.49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195</v>
      </c>
      <c r="AG300">
        <v>95.306249999999991</v>
      </c>
      <c r="AH300">
        <v>2</v>
      </c>
      <c r="AI300">
        <v>47639452</v>
      </c>
      <c r="AJ300">
        <v>306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ROW(Source!A186)</f>
        <v>186</v>
      </c>
      <c r="B301">
        <v>47639467</v>
      </c>
      <c r="C301">
        <v>47639446</v>
      </c>
      <c r="D301">
        <v>36883789</v>
      </c>
      <c r="E301">
        <v>1</v>
      </c>
      <c r="F301">
        <v>1</v>
      </c>
      <c r="G301">
        <v>1</v>
      </c>
      <c r="H301">
        <v>2</v>
      </c>
      <c r="I301" t="s">
        <v>783</v>
      </c>
      <c r="J301" t="s">
        <v>784</v>
      </c>
      <c r="K301" t="s">
        <v>785</v>
      </c>
      <c r="L301">
        <v>1368</v>
      </c>
      <c r="N301">
        <v>1011</v>
      </c>
      <c r="O301" t="s">
        <v>776</v>
      </c>
      <c r="P301" t="s">
        <v>776</v>
      </c>
      <c r="Q301">
        <v>1</v>
      </c>
      <c r="X301">
        <v>1.8</v>
      </c>
      <c r="Y301">
        <v>0</v>
      </c>
      <c r="Z301">
        <v>1.2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195</v>
      </c>
      <c r="AG301">
        <v>2.5874999999999999</v>
      </c>
      <c r="AH301">
        <v>2</v>
      </c>
      <c r="AI301">
        <v>47639453</v>
      </c>
      <c r="AJ301">
        <v>307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ROW(Source!A186)</f>
        <v>186</v>
      </c>
      <c r="B302">
        <v>47639468</v>
      </c>
      <c r="C302">
        <v>47639446</v>
      </c>
      <c r="D302">
        <v>36884498</v>
      </c>
      <c r="E302">
        <v>1</v>
      </c>
      <c r="F302">
        <v>1</v>
      </c>
      <c r="G302">
        <v>1</v>
      </c>
      <c r="H302">
        <v>2</v>
      </c>
      <c r="I302" t="s">
        <v>927</v>
      </c>
      <c r="J302" t="s">
        <v>928</v>
      </c>
      <c r="K302" t="s">
        <v>929</v>
      </c>
      <c r="L302">
        <v>1368</v>
      </c>
      <c r="N302">
        <v>1011</v>
      </c>
      <c r="O302" t="s">
        <v>776</v>
      </c>
      <c r="P302" t="s">
        <v>776</v>
      </c>
      <c r="Q302">
        <v>1</v>
      </c>
      <c r="X302">
        <v>2.1</v>
      </c>
      <c r="Y302">
        <v>0</v>
      </c>
      <c r="Z302">
        <v>70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195</v>
      </c>
      <c r="AG302">
        <v>3.0187499999999998</v>
      </c>
      <c r="AH302">
        <v>2</v>
      </c>
      <c r="AI302">
        <v>47639454</v>
      </c>
      <c r="AJ302">
        <v>308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ROW(Source!A186)</f>
        <v>186</v>
      </c>
      <c r="B303">
        <v>47639469</v>
      </c>
      <c r="C303">
        <v>47639446</v>
      </c>
      <c r="D303">
        <v>36884528</v>
      </c>
      <c r="E303">
        <v>1</v>
      </c>
      <c r="F303">
        <v>1</v>
      </c>
      <c r="G303">
        <v>1</v>
      </c>
      <c r="H303">
        <v>2</v>
      </c>
      <c r="I303" t="s">
        <v>930</v>
      </c>
      <c r="J303" t="s">
        <v>931</v>
      </c>
      <c r="K303" t="s">
        <v>932</v>
      </c>
      <c r="L303">
        <v>1368</v>
      </c>
      <c r="N303">
        <v>1011</v>
      </c>
      <c r="O303" t="s">
        <v>776</v>
      </c>
      <c r="P303" t="s">
        <v>776</v>
      </c>
      <c r="Q303">
        <v>1</v>
      </c>
      <c r="X303">
        <v>3</v>
      </c>
      <c r="Y303">
        <v>0</v>
      </c>
      <c r="Z303">
        <v>56.24</v>
      </c>
      <c r="AA303">
        <v>10.06</v>
      </c>
      <c r="AB303">
        <v>0</v>
      </c>
      <c r="AC303">
        <v>0</v>
      </c>
      <c r="AD303">
        <v>1</v>
      </c>
      <c r="AE303">
        <v>0</v>
      </c>
      <c r="AF303" t="s">
        <v>195</v>
      </c>
      <c r="AG303">
        <v>4.3125</v>
      </c>
      <c r="AH303">
        <v>2</v>
      </c>
      <c r="AI303">
        <v>47639455</v>
      </c>
      <c r="AJ303">
        <v>309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ROW(Source!A186)</f>
        <v>186</v>
      </c>
      <c r="B304">
        <v>47639470</v>
      </c>
      <c r="C304">
        <v>47639446</v>
      </c>
      <c r="D304">
        <v>36884663</v>
      </c>
      <c r="E304">
        <v>1</v>
      </c>
      <c r="F304">
        <v>1</v>
      </c>
      <c r="G304">
        <v>1</v>
      </c>
      <c r="H304">
        <v>2</v>
      </c>
      <c r="I304" t="s">
        <v>933</v>
      </c>
      <c r="J304" t="s">
        <v>934</v>
      </c>
      <c r="K304" t="s">
        <v>935</v>
      </c>
      <c r="L304">
        <v>1368</v>
      </c>
      <c r="N304">
        <v>1011</v>
      </c>
      <c r="O304" t="s">
        <v>776</v>
      </c>
      <c r="P304" t="s">
        <v>776</v>
      </c>
      <c r="Q304">
        <v>1</v>
      </c>
      <c r="X304">
        <v>1.4</v>
      </c>
      <c r="Y304">
        <v>0</v>
      </c>
      <c r="Z304">
        <v>14.38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195</v>
      </c>
      <c r="AG304">
        <v>2.0124999999999997</v>
      </c>
      <c r="AH304">
        <v>2</v>
      </c>
      <c r="AI304">
        <v>47639456</v>
      </c>
      <c r="AJ304">
        <v>310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ROW(Source!A186)</f>
        <v>186</v>
      </c>
      <c r="B305">
        <v>47639471</v>
      </c>
      <c r="C305">
        <v>47639446</v>
      </c>
      <c r="D305">
        <v>36800159</v>
      </c>
      <c r="E305">
        <v>1</v>
      </c>
      <c r="F305">
        <v>1</v>
      </c>
      <c r="G305">
        <v>1</v>
      </c>
      <c r="H305">
        <v>3</v>
      </c>
      <c r="I305" t="s">
        <v>789</v>
      </c>
      <c r="J305" t="s">
        <v>790</v>
      </c>
      <c r="K305" t="s">
        <v>791</v>
      </c>
      <c r="L305">
        <v>1339</v>
      </c>
      <c r="N305">
        <v>1007</v>
      </c>
      <c r="O305" t="s">
        <v>50</v>
      </c>
      <c r="P305" t="s">
        <v>50</v>
      </c>
      <c r="Q305">
        <v>1</v>
      </c>
      <c r="X305">
        <v>1.1000000000000001</v>
      </c>
      <c r="Y305">
        <v>6.22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1.1000000000000001</v>
      </c>
      <c r="AH305">
        <v>2</v>
      </c>
      <c r="AI305">
        <v>47639457</v>
      </c>
      <c r="AJ305">
        <v>311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ROW(Source!A186)</f>
        <v>186</v>
      </c>
      <c r="B306">
        <v>47639472</v>
      </c>
      <c r="C306">
        <v>47639446</v>
      </c>
      <c r="D306">
        <v>36800166</v>
      </c>
      <c r="E306">
        <v>1</v>
      </c>
      <c r="F306">
        <v>1</v>
      </c>
      <c r="G306">
        <v>1</v>
      </c>
      <c r="H306">
        <v>3</v>
      </c>
      <c r="I306" t="s">
        <v>792</v>
      </c>
      <c r="J306" t="s">
        <v>793</v>
      </c>
      <c r="K306" t="s">
        <v>794</v>
      </c>
      <c r="L306">
        <v>1346</v>
      </c>
      <c r="N306">
        <v>1009</v>
      </c>
      <c r="O306" t="s">
        <v>585</v>
      </c>
      <c r="P306" t="s">
        <v>585</v>
      </c>
      <c r="Q306">
        <v>1</v>
      </c>
      <c r="X306">
        <v>0.3</v>
      </c>
      <c r="Y306">
        <v>6.09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0.3</v>
      </c>
      <c r="AH306">
        <v>2</v>
      </c>
      <c r="AI306">
        <v>47639458</v>
      </c>
      <c r="AJ306">
        <v>312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ROW(Source!A186)</f>
        <v>186</v>
      </c>
      <c r="B307">
        <v>47639473</v>
      </c>
      <c r="C307">
        <v>47639446</v>
      </c>
      <c r="D307">
        <v>36803268</v>
      </c>
      <c r="E307">
        <v>1</v>
      </c>
      <c r="F307">
        <v>1</v>
      </c>
      <c r="G307">
        <v>1</v>
      </c>
      <c r="H307">
        <v>3</v>
      </c>
      <c r="I307" t="s">
        <v>936</v>
      </c>
      <c r="J307" t="s">
        <v>937</v>
      </c>
      <c r="K307" t="s">
        <v>938</v>
      </c>
      <c r="L307">
        <v>1348</v>
      </c>
      <c r="N307">
        <v>1009</v>
      </c>
      <c r="O307" t="s">
        <v>19</v>
      </c>
      <c r="P307" t="s">
        <v>19</v>
      </c>
      <c r="Q307">
        <v>1000</v>
      </c>
      <c r="X307">
        <v>4.7600000000000003E-2</v>
      </c>
      <c r="Y307">
        <v>9765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4.7600000000000003E-2</v>
      </c>
      <c r="AH307">
        <v>2</v>
      </c>
      <c r="AI307">
        <v>47639459</v>
      </c>
      <c r="AJ307">
        <v>313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ROW(Source!A186)</f>
        <v>186</v>
      </c>
      <c r="B308">
        <v>47639474</v>
      </c>
      <c r="C308">
        <v>47639446</v>
      </c>
      <c r="D308">
        <v>36799065</v>
      </c>
      <c r="E308">
        <v>17</v>
      </c>
      <c r="F308">
        <v>1</v>
      </c>
      <c r="G308">
        <v>1</v>
      </c>
      <c r="H308">
        <v>3</v>
      </c>
      <c r="I308" t="s">
        <v>899</v>
      </c>
      <c r="J308" t="s">
        <v>3</v>
      </c>
      <c r="K308" t="s">
        <v>900</v>
      </c>
      <c r="L308">
        <v>1374</v>
      </c>
      <c r="N308">
        <v>1013</v>
      </c>
      <c r="O308" t="s">
        <v>901</v>
      </c>
      <c r="P308" t="s">
        <v>901</v>
      </c>
      <c r="Q308">
        <v>1</v>
      </c>
      <c r="X308">
        <v>36.47</v>
      </c>
      <c r="Y308">
        <v>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36.47</v>
      </c>
      <c r="AH308">
        <v>2</v>
      </c>
      <c r="AI308">
        <v>47639460</v>
      </c>
      <c r="AJ308">
        <v>314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ROW(Source!A187)</f>
        <v>187</v>
      </c>
      <c r="B309">
        <v>47639461</v>
      </c>
      <c r="C309">
        <v>47639446</v>
      </c>
      <c r="D309">
        <v>37064878</v>
      </c>
      <c r="E309">
        <v>1</v>
      </c>
      <c r="F309">
        <v>1</v>
      </c>
      <c r="G309">
        <v>1</v>
      </c>
      <c r="H309">
        <v>1</v>
      </c>
      <c r="I309" t="s">
        <v>919</v>
      </c>
      <c r="J309" t="s">
        <v>3</v>
      </c>
      <c r="K309" t="s">
        <v>920</v>
      </c>
      <c r="L309">
        <v>1191</v>
      </c>
      <c r="N309">
        <v>1013</v>
      </c>
      <c r="O309" t="s">
        <v>770</v>
      </c>
      <c r="P309" t="s">
        <v>770</v>
      </c>
      <c r="Q309">
        <v>1</v>
      </c>
      <c r="X309">
        <v>194</v>
      </c>
      <c r="Y309">
        <v>0</v>
      </c>
      <c r="Z309">
        <v>0</v>
      </c>
      <c r="AA309">
        <v>0</v>
      </c>
      <c r="AB309">
        <v>9.4</v>
      </c>
      <c r="AC309">
        <v>0</v>
      </c>
      <c r="AD309">
        <v>1</v>
      </c>
      <c r="AE309">
        <v>1</v>
      </c>
      <c r="AF309" t="s">
        <v>196</v>
      </c>
      <c r="AG309">
        <v>256.565</v>
      </c>
      <c r="AH309">
        <v>2</v>
      </c>
      <c r="AI309">
        <v>47639447</v>
      </c>
      <c r="AJ309">
        <v>315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ROW(Source!A187)</f>
        <v>187</v>
      </c>
      <c r="B310">
        <v>47639462</v>
      </c>
      <c r="C310">
        <v>47639446</v>
      </c>
      <c r="D310">
        <v>37064876</v>
      </c>
      <c r="E310">
        <v>1</v>
      </c>
      <c r="F310">
        <v>1</v>
      </c>
      <c r="G310">
        <v>1</v>
      </c>
      <c r="H310">
        <v>1</v>
      </c>
      <c r="I310" t="s">
        <v>771</v>
      </c>
      <c r="J310" t="s">
        <v>3</v>
      </c>
      <c r="K310" t="s">
        <v>772</v>
      </c>
      <c r="L310">
        <v>1191</v>
      </c>
      <c r="N310">
        <v>1013</v>
      </c>
      <c r="O310" t="s">
        <v>770</v>
      </c>
      <c r="P310" t="s">
        <v>770</v>
      </c>
      <c r="Q310">
        <v>1</v>
      </c>
      <c r="X310">
        <v>4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195</v>
      </c>
      <c r="AG310">
        <v>5.75</v>
      </c>
      <c r="AH310">
        <v>2</v>
      </c>
      <c r="AI310">
        <v>47639448</v>
      </c>
      <c r="AJ310">
        <v>316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ROW(Source!A187)</f>
        <v>187</v>
      </c>
      <c r="B311">
        <v>47639463</v>
      </c>
      <c r="C311">
        <v>47639446</v>
      </c>
      <c r="D311">
        <v>36882159</v>
      </c>
      <c r="E311">
        <v>1</v>
      </c>
      <c r="F311">
        <v>1</v>
      </c>
      <c r="G311">
        <v>1</v>
      </c>
      <c r="H311">
        <v>2</v>
      </c>
      <c r="I311" t="s">
        <v>773</v>
      </c>
      <c r="J311" t="s">
        <v>774</v>
      </c>
      <c r="K311" t="s">
        <v>775</v>
      </c>
      <c r="L311">
        <v>1368</v>
      </c>
      <c r="N311">
        <v>1011</v>
      </c>
      <c r="O311" t="s">
        <v>776</v>
      </c>
      <c r="P311" t="s">
        <v>776</v>
      </c>
      <c r="Q311">
        <v>1</v>
      </c>
      <c r="X311">
        <v>0.5</v>
      </c>
      <c r="Y311">
        <v>0</v>
      </c>
      <c r="Z311">
        <v>111.99</v>
      </c>
      <c r="AA311">
        <v>13.5</v>
      </c>
      <c r="AB311">
        <v>0</v>
      </c>
      <c r="AC311">
        <v>0</v>
      </c>
      <c r="AD311">
        <v>1</v>
      </c>
      <c r="AE311">
        <v>0</v>
      </c>
      <c r="AF311" t="s">
        <v>195</v>
      </c>
      <c r="AG311">
        <v>0.71875</v>
      </c>
      <c r="AH311">
        <v>2</v>
      </c>
      <c r="AI311">
        <v>47639449</v>
      </c>
      <c r="AJ311">
        <v>317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ROW(Source!A187)</f>
        <v>187</v>
      </c>
      <c r="B312">
        <v>47639464</v>
      </c>
      <c r="C312">
        <v>47639446</v>
      </c>
      <c r="D312">
        <v>36882358</v>
      </c>
      <c r="E312">
        <v>1</v>
      </c>
      <c r="F312">
        <v>1</v>
      </c>
      <c r="G312">
        <v>1</v>
      </c>
      <c r="H312">
        <v>2</v>
      </c>
      <c r="I312" t="s">
        <v>777</v>
      </c>
      <c r="J312" t="s">
        <v>778</v>
      </c>
      <c r="K312" t="s">
        <v>779</v>
      </c>
      <c r="L312">
        <v>1368</v>
      </c>
      <c r="N312">
        <v>1011</v>
      </c>
      <c r="O312" t="s">
        <v>776</v>
      </c>
      <c r="P312" t="s">
        <v>776</v>
      </c>
      <c r="Q312">
        <v>1</v>
      </c>
      <c r="X312">
        <v>1.37</v>
      </c>
      <c r="Y312">
        <v>0</v>
      </c>
      <c r="Z312">
        <v>6.9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195</v>
      </c>
      <c r="AG312">
        <v>1.9693750000000001</v>
      </c>
      <c r="AH312">
        <v>2</v>
      </c>
      <c r="AI312">
        <v>47639450</v>
      </c>
      <c r="AJ312">
        <v>318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ROW(Source!A187)</f>
        <v>187</v>
      </c>
      <c r="B313">
        <v>47639465</v>
      </c>
      <c r="C313">
        <v>47639446</v>
      </c>
      <c r="D313">
        <v>36883555</v>
      </c>
      <c r="E313">
        <v>1</v>
      </c>
      <c r="F313">
        <v>1</v>
      </c>
      <c r="G313">
        <v>1</v>
      </c>
      <c r="H313">
        <v>2</v>
      </c>
      <c r="I313" t="s">
        <v>921</v>
      </c>
      <c r="J313" t="s">
        <v>922</v>
      </c>
      <c r="K313" t="s">
        <v>923</v>
      </c>
      <c r="L313">
        <v>1368</v>
      </c>
      <c r="N313">
        <v>1011</v>
      </c>
      <c r="O313" t="s">
        <v>776</v>
      </c>
      <c r="P313" t="s">
        <v>776</v>
      </c>
      <c r="Q313">
        <v>1</v>
      </c>
      <c r="X313">
        <v>0.5</v>
      </c>
      <c r="Y313">
        <v>0</v>
      </c>
      <c r="Z313">
        <v>85.84</v>
      </c>
      <c r="AA313">
        <v>11.6</v>
      </c>
      <c r="AB313">
        <v>0</v>
      </c>
      <c r="AC313">
        <v>0</v>
      </c>
      <c r="AD313">
        <v>1</v>
      </c>
      <c r="AE313">
        <v>0</v>
      </c>
      <c r="AF313" t="s">
        <v>195</v>
      </c>
      <c r="AG313">
        <v>0.71875</v>
      </c>
      <c r="AH313">
        <v>2</v>
      </c>
      <c r="AI313">
        <v>47639451</v>
      </c>
      <c r="AJ313">
        <v>319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ROW(Source!A187)</f>
        <v>187</v>
      </c>
      <c r="B314">
        <v>47639466</v>
      </c>
      <c r="C314">
        <v>47639446</v>
      </c>
      <c r="D314">
        <v>36883768</v>
      </c>
      <c r="E314">
        <v>1</v>
      </c>
      <c r="F314">
        <v>1</v>
      </c>
      <c r="G314">
        <v>1</v>
      </c>
      <c r="H314">
        <v>2</v>
      </c>
      <c r="I314" t="s">
        <v>924</v>
      </c>
      <c r="J314" t="s">
        <v>925</v>
      </c>
      <c r="K314" t="s">
        <v>926</v>
      </c>
      <c r="L314">
        <v>1368</v>
      </c>
      <c r="N314">
        <v>1011</v>
      </c>
      <c r="O314" t="s">
        <v>776</v>
      </c>
      <c r="P314" t="s">
        <v>776</v>
      </c>
      <c r="Q314">
        <v>1</v>
      </c>
      <c r="X314">
        <v>66.3</v>
      </c>
      <c r="Y314">
        <v>0</v>
      </c>
      <c r="Z314">
        <v>39.49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195</v>
      </c>
      <c r="AG314">
        <v>95.306249999999991</v>
      </c>
      <c r="AH314">
        <v>2</v>
      </c>
      <c r="AI314">
        <v>47639452</v>
      </c>
      <c r="AJ314">
        <v>320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ROW(Source!A187)</f>
        <v>187</v>
      </c>
      <c r="B315">
        <v>47639467</v>
      </c>
      <c r="C315">
        <v>47639446</v>
      </c>
      <c r="D315">
        <v>36883789</v>
      </c>
      <c r="E315">
        <v>1</v>
      </c>
      <c r="F315">
        <v>1</v>
      </c>
      <c r="G315">
        <v>1</v>
      </c>
      <c r="H315">
        <v>2</v>
      </c>
      <c r="I315" t="s">
        <v>783</v>
      </c>
      <c r="J315" t="s">
        <v>784</v>
      </c>
      <c r="K315" t="s">
        <v>785</v>
      </c>
      <c r="L315">
        <v>1368</v>
      </c>
      <c r="N315">
        <v>1011</v>
      </c>
      <c r="O315" t="s">
        <v>776</v>
      </c>
      <c r="P315" t="s">
        <v>776</v>
      </c>
      <c r="Q315">
        <v>1</v>
      </c>
      <c r="X315">
        <v>1.8</v>
      </c>
      <c r="Y315">
        <v>0</v>
      </c>
      <c r="Z315">
        <v>1.2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195</v>
      </c>
      <c r="AG315">
        <v>2.5874999999999999</v>
      </c>
      <c r="AH315">
        <v>2</v>
      </c>
      <c r="AI315">
        <v>47639453</v>
      </c>
      <c r="AJ315">
        <v>321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ROW(Source!A187)</f>
        <v>187</v>
      </c>
      <c r="B316">
        <v>47639468</v>
      </c>
      <c r="C316">
        <v>47639446</v>
      </c>
      <c r="D316">
        <v>36884498</v>
      </c>
      <c r="E316">
        <v>1</v>
      </c>
      <c r="F316">
        <v>1</v>
      </c>
      <c r="G316">
        <v>1</v>
      </c>
      <c r="H316">
        <v>2</v>
      </c>
      <c r="I316" t="s">
        <v>927</v>
      </c>
      <c r="J316" t="s">
        <v>928</v>
      </c>
      <c r="K316" t="s">
        <v>929</v>
      </c>
      <c r="L316">
        <v>1368</v>
      </c>
      <c r="N316">
        <v>1011</v>
      </c>
      <c r="O316" t="s">
        <v>776</v>
      </c>
      <c r="P316" t="s">
        <v>776</v>
      </c>
      <c r="Q316">
        <v>1</v>
      </c>
      <c r="X316">
        <v>2.1</v>
      </c>
      <c r="Y316">
        <v>0</v>
      </c>
      <c r="Z316">
        <v>70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195</v>
      </c>
      <c r="AG316">
        <v>3.0187499999999998</v>
      </c>
      <c r="AH316">
        <v>2</v>
      </c>
      <c r="AI316">
        <v>47639454</v>
      </c>
      <c r="AJ316">
        <v>322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ROW(Source!A187)</f>
        <v>187</v>
      </c>
      <c r="B317">
        <v>47639469</v>
      </c>
      <c r="C317">
        <v>47639446</v>
      </c>
      <c r="D317">
        <v>36884528</v>
      </c>
      <c r="E317">
        <v>1</v>
      </c>
      <c r="F317">
        <v>1</v>
      </c>
      <c r="G317">
        <v>1</v>
      </c>
      <c r="H317">
        <v>2</v>
      </c>
      <c r="I317" t="s">
        <v>930</v>
      </c>
      <c r="J317" t="s">
        <v>931</v>
      </c>
      <c r="K317" t="s">
        <v>932</v>
      </c>
      <c r="L317">
        <v>1368</v>
      </c>
      <c r="N317">
        <v>1011</v>
      </c>
      <c r="O317" t="s">
        <v>776</v>
      </c>
      <c r="P317" t="s">
        <v>776</v>
      </c>
      <c r="Q317">
        <v>1</v>
      </c>
      <c r="X317">
        <v>3</v>
      </c>
      <c r="Y317">
        <v>0</v>
      </c>
      <c r="Z317">
        <v>56.24</v>
      </c>
      <c r="AA317">
        <v>10.06</v>
      </c>
      <c r="AB317">
        <v>0</v>
      </c>
      <c r="AC317">
        <v>0</v>
      </c>
      <c r="AD317">
        <v>1</v>
      </c>
      <c r="AE317">
        <v>0</v>
      </c>
      <c r="AF317" t="s">
        <v>195</v>
      </c>
      <c r="AG317">
        <v>4.3125</v>
      </c>
      <c r="AH317">
        <v>2</v>
      </c>
      <c r="AI317">
        <v>47639455</v>
      </c>
      <c r="AJ317">
        <v>323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ROW(Source!A187)</f>
        <v>187</v>
      </c>
      <c r="B318">
        <v>47639470</v>
      </c>
      <c r="C318">
        <v>47639446</v>
      </c>
      <c r="D318">
        <v>36884663</v>
      </c>
      <c r="E318">
        <v>1</v>
      </c>
      <c r="F318">
        <v>1</v>
      </c>
      <c r="G318">
        <v>1</v>
      </c>
      <c r="H318">
        <v>2</v>
      </c>
      <c r="I318" t="s">
        <v>933</v>
      </c>
      <c r="J318" t="s">
        <v>934</v>
      </c>
      <c r="K318" t="s">
        <v>935</v>
      </c>
      <c r="L318">
        <v>1368</v>
      </c>
      <c r="N318">
        <v>1011</v>
      </c>
      <c r="O318" t="s">
        <v>776</v>
      </c>
      <c r="P318" t="s">
        <v>776</v>
      </c>
      <c r="Q318">
        <v>1</v>
      </c>
      <c r="X318">
        <v>1.4</v>
      </c>
      <c r="Y318">
        <v>0</v>
      </c>
      <c r="Z318">
        <v>14.38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195</v>
      </c>
      <c r="AG318">
        <v>2.0124999999999997</v>
      </c>
      <c r="AH318">
        <v>2</v>
      </c>
      <c r="AI318">
        <v>47639456</v>
      </c>
      <c r="AJ318">
        <v>324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ROW(Source!A187)</f>
        <v>187</v>
      </c>
      <c r="B319">
        <v>47639471</v>
      </c>
      <c r="C319">
        <v>47639446</v>
      </c>
      <c r="D319">
        <v>36800159</v>
      </c>
      <c r="E319">
        <v>1</v>
      </c>
      <c r="F319">
        <v>1</v>
      </c>
      <c r="G319">
        <v>1</v>
      </c>
      <c r="H319">
        <v>3</v>
      </c>
      <c r="I319" t="s">
        <v>789</v>
      </c>
      <c r="J319" t="s">
        <v>790</v>
      </c>
      <c r="K319" t="s">
        <v>791</v>
      </c>
      <c r="L319">
        <v>1339</v>
      </c>
      <c r="N319">
        <v>1007</v>
      </c>
      <c r="O319" t="s">
        <v>50</v>
      </c>
      <c r="P319" t="s">
        <v>50</v>
      </c>
      <c r="Q319">
        <v>1</v>
      </c>
      <c r="X319">
        <v>1.1000000000000001</v>
      </c>
      <c r="Y319">
        <v>6.22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1.1000000000000001</v>
      </c>
      <c r="AH319">
        <v>2</v>
      </c>
      <c r="AI319">
        <v>47639457</v>
      </c>
      <c r="AJ319">
        <v>325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ROW(Source!A187)</f>
        <v>187</v>
      </c>
      <c r="B320">
        <v>47639472</v>
      </c>
      <c r="C320">
        <v>47639446</v>
      </c>
      <c r="D320">
        <v>36800166</v>
      </c>
      <c r="E320">
        <v>1</v>
      </c>
      <c r="F320">
        <v>1</v>
      </c>
      <c r="G320">
        <v>1</v>
      </c>
      <c r="H320">
        <v>3</v>
      </c>
      <c r="I320" t="s">
        <v>792</v>
      </c>
      <c r="J320" t="s">
        <v>793</v>
      </c>
      <c r="K320" t="s">
        <v>794</v>
      </c>
      <c r="L320">
        <v>1346</v>
      </c>
      <c r="N320">
        <v>1009</v>
      </c>
      <c r="O320" t="s">
        <v>585</v>
      </c>
      <c r="P320" t="s">
        <v>585</v>
      </c>
      <c r="Q320">
        <v>1</v>
      </c>
      <c r="X320">
        <v>0.3</v>
      </c>
      <c r="Y320">
        <v>6.09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0.3</v>
      </c>
      <c r="AH320">
        <v>2</v>
      </c>
      <c r="AI320">
        <v>47639458</v>
      </c>
      <c r="AJ320">
        <v>326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ROW(Source!A187)</f>
        <v>187</v>
      </c>
      <c r="B321">
        <v>47639473</v>
      </c>
      <c r="C321">
        <v>47639446</v>
      </c>
      <c r="D321">
        <v>36803268</v>
      </c>
      <c r="E321">
        <v>1</v>
      </c>
      <c r="F321">
        <v>1</v>
      </c>
      <c r="G321">
        <v>1</v>
      </c>
      <c r="H321">
        <v>3</v>
      </c>
      <c r="I321" t="s">
        <v>936</v>
      </c>
      <c r="J321" t="s">
        <v>937</v>
      </c>
      <c r="K321" t="s">
        <v>938</v>
      </c>
      <c r="L321">
        <v>1348</v>
      </c>
      <c r="N321">
        <v>1009</v>
      </c>
      <c r="O321" t="s">
        <v>19</v>
      </c>
      <c r="P321" t="s">
        <v>19</v>
      </c>
      <c r="Q321">
        <v>1000</v>
      </c>
      <c r="X321">
        <v>4.7600000000000003E-2</v>
      </c>
      <c r="Y321">
        <v>9765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4.7600000000000003E-2</v>
      </c>
      <c r="AH321">
        <v>2</v>
      </c>
      <c r="AI321">
        <v>47639459</v>
      </c>
      <c r="AJ321">
        <v>327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ROW(Source!A187)</f>
        <v>187</v>
      </c>
      <c r="B322">
        <v>47639474</v>
      </c>
      <c r="C322">
        <v>47639446</v>
      </c>
      <c r="D322">
        <v>36799065</v>
      </c>
      <c r="E322">
        <v>17</v>
      </c>
      <c r="F322">
        <v>1</v>
      </c>
      <c r="G322">
        <v>1</v>
      </c>
      <c r="H322">
        <v>3</v>
      </c>
      <c r="I322" t="s">
        <v>899</v>
      </c>
      <c r="J322" t="s">
        <v>3</v>
      </c>
      <c r="K322" t="s">
        <v>900</v>
      </c>
      <c r="L322">
        <v>1374</v>
      </c>
      <c r="N322">
        <v>1013</v>
      </c>
      <c r="O322" t="s">
        <v>901</v>
      </c>
      <c r="P322" t="s">
        <v>901</v>
      </c>
      <c r="Q322">
        <v>1</v>
      </c>
      <c r="X322">
        <v>36.47</v>
      </c>
      <c r="Y322">
        <v>1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36.47</v>
      </c>
      <c r="AH322">
        <v>2</v>
      </c>
      <c r="AI322">
        <v>47639460</v>
      </c>
      <c r="AJ322">
        <v>328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ROW(Source!A188)</f>
        <v>188</v>
      </c>
      <c r="B323">
        <v>47639179</v>
      </c>
      <c r="C323">
        <v>47639160</v>
      </c>
      <c r="D323">
        <v>37065248</v>
      </c>
      <c r="E323">
        <v>1</v>
      </c>
      <c r="F323">
        <v>1</v>
      </c>
      <c r="G323">
        <v>1</v>
      </c>
      <c r="H323">
        <v>1</v>
      </c>
      <c r="I323" t="s">
        <v>768</v>
      </c>
      <c r="J323" t="s">
        <v>3</v>
      </c>
      <c r="K323" t="s">
        <v>769</v>
      </c>
      <c r="L323">
        <v>1191</v>
      </c>
      <c r="N323">
        <v>1013</v>
      </c>
      <c r="O323" t="s">
        <v>770</v>
      </c>
      <c r="P323" t="s">
        <v>770</v>
      </c>
      <c r="Q323">
        <v>1</v>
      </c>
      <c r="X323">
        <v>50.79</v>
      </c>
      <c r="Y323">
        <v>0</v>
      </c>
      <c r="Z323">
        <v>0</v>
      </c>
      <c r="AA323">
        <v>0</v>
      </c>
      <c r="AB323">
        <v>8.5299999999999994</v>
      </c>
      <c r="AC323">
        <v>0</v>
      </c>
      <c r="AD323">
        <v>1</v>
      </c>
      <c r="AE323">
        <v>1</v>
      </c>
      <c r="AF323" t="s">
        <v>196</v>
      </c>
      <c r="AG323">
        <v>67.169774999999987</v>
      </c>
      <c r="AH323">
        <v>2</v>
      </c>
      <c r="AI323">
        <v>47639161</v>
      </c>
      <c r="AJ323">
        <v>329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ROW(Source!A188)</f>
        <v>188</v>
      </c>
      <c r="B324">
        <v>47639180</v>
      </c>
      <c r="C324">
        <v>47639160</v>
      </c>
      <c r="D324">
        <v>37064876</v>
      </c>
      <c r="E324">
        <v>1</v>
      </c>
      <c r="F324">
        <v>1</v>
      </c>
      <c r="G324">
        <v>1</v>
      </c>
      <c r="H324">
        <v>1</v>
      </c>
      <c r="I324" t="s">
        <v>771</v>
      </c>
      <c r="J324" t="s">
        <v>3</v>
      </c>
      <c r="K324" t="s">
        <v>772</v>
      </c>
      <c r="L324">
        <v>1191</v>
      </c>
      <c r="N324">
        <v>1013</v>
      </c>
      <c r="O324" t="s">
        <v>770</v>
      </c>
      <c r="P324" t="s">
        <v>770</v>
      </c>
      <c r="Q324">
        <v>1</v>
      </c>
      <c r="X324">
        <v>0.31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2</v>
      </c>
      <c r="AF324" t="s">
        <v>195</v>
      </c>
      <c r="AG324">
        <v>0.44562499999999999</v>
      </c>
      <c r="AH324">
        <v>2</v>
      </c>
      <c r="AI324">
        <v>47639162</v>
      </c>
      <c r="AJ324">
        <v>330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ROW(Source!A188)</f>
        <v>188</v>
      </c>
      <c r="B325">
        <v>47639181</v>
      </c>
      <c r="C325">
        <v>47639160</v>
      </c>
      <c r="D325">
        <v>36882159</v>
      </c>
      <c r="E325">
        <v>1</v>
      </c>
      <c r="F325">
        <v>1</v>
      </c>
      <c r="G325">
        <v>1</v>
      </c>
      <c r="H325">
        <v>2</v>
      </c>
      <c r="I325" t="s">
        <v>773</v>
      </c>
      <c r="J325" t="s">
        <v>774</v>
      </c>
      <c r="K325" t="s">
        <v>775</v>
      </c>
      <c r="L325">
        <v>1368</v>
      </c>
      <c r="N325">
        <v>1011</v>
      </c>
      <c r="O325" t="s">
        <v>776</v>
      </c>
      <c r="P325" t="s">
        <v>776</v>
      </c>
      <c r="Q325">
        <v>1</v>
      </c>
      <c r="X325">
        <v>0.12</v>
      </c>
      <c r="Y325">
        <v>0</v>
      </c>
      <c r="Z325">
        <v>111.99</v>
      </c>
      <c r="AA325">
        <v>13.5</v>
      </c>
      <c r="AB325">
        <v>0</v>
      </c>
      <c r="AC325">
        <v>0</v>
      </c>
      <c r="AD325">
        <v>1</v>
      </c>
      <c r="AE325">
        <v>0</v>
      </c>
      <c r="AF325" t="s">
        <v>195</v>
      </c>
      <c r="AG325">
        <v>0.17249999999999999</v>
      </c>
      <c r="AH325">
        <v>2</v>
      </c>
      <c r="AI325">
        <v>47639163</v>
      </c>
      <c r="AJ325">
        <v>331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ROW(Source!A188)</f>
        <v>188</v>
      </c>
      <c r="B326">
        <v>47639182</v>
      </c>
      <c r="C326">
        <v>47639160</v>
      </c>
      <c r="D326">
        <v>36882358</v>
      </c>
      <c r="E326">
        <v>1</v>
      </c>
      <c r="F326">
        <v>1</v>
      </c>
      <c r="G326">
        <v>1</v>
      </c>
      <c r="H326">
        <v>2</v>
      </c>
      <c r="I326" t="s">
        <v>777</v>
      </c>
      <c r="J326" t="s">
        <v>778</v>
      </c>
      <c r="K326" t="s">
        <v>779</v>
      </c>
      <c r="L326">
        <v>1368</v>
      </c>
      <c r="N326">
        <v>1011</v>
      </c>
      <c r="O326" t="s">
        <v>776</v>
      </c>
      <c r="P326" t="s">
        <v>776</v>
      </c>
      <c r="Q326">
        <v>1</v>
      </c>
      <c r="X326">
        <v>10.53</v>
      </c>
      <c r="Y326">
        <v>0</v>
      </c>
      <c r="Z326">
        <v>6.9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195</v>
      </c>
      <c r="AG326">
        <v>15.136874999999998</v>
      </c>
      <c r="AH326">
        <v>2</v>
      </c>
      <c r="AI326">
        <v>47639164</v>
      </c>
      <c r="AJ326">
        <v>332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ROW(Source!A188)</f>
        <v>188</v>
      </c>
      <c r="B327">
        <v>47639183</v>
      </c>
      <c r="C327">
        <v>47639160</v>
      </c>
      <c r="D327">
        <v>36883554</v>
      </c>
      <c r="E327">
        <v>1</v>
      </c>
      <c r="F327">
        <v>1</v>
      </c>
      <c r="G327">
        <v>1</v>
      </c>
      <c r="H327">
        <v>2</v>
      </c>
      <c r="I327" t="s">
        <v>780</v>
      </c>
      <c r="J327" t="s">
        <v>781</v>
      </c>
      <c r="K327" t="s">
        <v>782</v>
      </c>
      <c r="L327">
        <v>1368</v>
      </c>
      <c r="N327">
        <v>1011</v>
      </c>
      <c r="O327" t="s">
        <v>776</v>
      </c>
      <c r="P327" t="s">
        <v>776</v>
      </c>
      <c r="Q327">
        <v>1</v>
      </c>
      <c r="X327">
        <v>0.19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195</v>
      </c>
      <c r="AG327">
        <v>0.27312499999999995</v>
      </c>
      <c r="AH327">
        <v>2</v>
      </c>
      <c r="AI327">
        <v>47639165</v>
      </c>
      <c r="AJ327">
        <v>333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ROW(Source!A188)</f>
        <v>188</v>
      </c>
      <c r="B328">
        <v>47639184</v>
      </c>
      <c r="C328">
        <v>47639160</v>
      </c>
      <c r="D328">
        <v>36883789</v>
      </c>
      <c r="E328">
        <v>1</v>
      </c>
      <c r="F328">
        <v>1</v>
      </c>
      <c r="G328">
        <v>1</v>
      </c>
      <c r="H328">
        <v>2</v>
      </c>
      <c r="I328" t="s">
        <v>783</v>
      </c>
      <c r="J328" t="s">
        <v>784</v>
      </c>
      <c r="K328" t="s">
        <v>785</v>
      </c>
      <c r="L328">
        <v>1368</v>
      </c>
      <c r="N328">
        <v>1011</v>
      </c>
      <c r="O328" t="s">
        <v>776</v>
      </c>
      <c r="P328" t="s">
        <v>776</v>
      </c>
      <c r="Q328">
        <v>1</v>
      </c>
      <c r="X328">
        <v>1.86</v>
      </c>
      <c r="Y328">
        <v>0</v>
      </c>
      <c r="Z328">
        <v>1.2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195</v>
      </c>
      <c r="AG328">
        <v>2.6737500000000001</v>
      </c>
      <c r="AH328">
        <v>2</v>
      </c>
      <c r="AI328">
        <v>47639166</v>
      </c>
      <c r="AJ328">
        <v>334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ROW(Source!A188)</f>
        <v>188</v>
      </c>
      <c r="B329">
        <v>47639185</v>
      </c>
      <c r="C329">
        <v>47639160</v>
      </c>
      <c r="D329">
        <v>36883836</v>
      </c>
      <c r="E329">
        <v>1</v>
      </c>
      <c r="F329">
        <v>1</v>
      </c>
      <c r="G329">
        <v>1</v>
      </c>
      <c r="H329">
        <v>2</v>
      </c>
      <c r="I329" t="s">
        <v>786</v>
      </c>
      <c r="J329" t="s">
        <v>787</v>
      </c>
      <c r="K329" t="s">
        <v>788</v>
      </c>
      <c r="L329">
        <v>1368</v>
      </c>
      <c r="N329">
        <v>1011</v>
      </c>
      <c r="O329" t="s">
        <v>776</v>
      </c>
      <c r="P329" t="s">
        <v>776</v>
      </c>
      <c r="Q329">
        <v>1</v>
      </c>
      <c r="X329">
        <v>2.0299999999999998</v>
      </c>
      <c r="Y329">
        <v>0</v>
      </c>
      <c r="Z329">
        <v>12.31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195</v>
      </c>
      <c r="AG329">
        <v>2.9181249999999994</v>
      </c>
      <c r="AH329">
        <v>2</v>
      </c>
      <c r="AI329">
        <v>47639167</v>
      </c>
      <c r="AJ329">
        <v>335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ROW(Source!A188)</f>
        <v>188</v>
      </c>
      <c r="B330">
        <v>47639186</v>
      </c>
      <c r="C330">
        <v>47639160</v>
      </c>
      <c r="D330">
        <v>36800159</v>
      </c>
      <c r="E330">
        <v>1</v>
      </c>
      <c r="F330">
        <v>1</v>
      </c>
      <c r="G330">
        <v>1</v>
      </c>
      <c r="H330">
        <v>3</v>
      </c>
      <c r="I330" t="s">
        <v>789</v>
      </c>
      <c r="J330" t="s">
        <v>790</v>
      </c>
      <c r="K330" t="s">
        <v>791</v>
      </c>
      <c r="L330">
        <v>1339</v>
      </c>
      <c r="N330">
        <v>1007</v>
      </c>
      <c r="O330" t="s">
        <v>50</v>
      </c>
      <c r="P330" t="s">
        <v>50</v>
      </c>
      <c r="Q330">
        <v>1</v>
      </c>
      <c r="X330">
        <v>1.5</v>
      </c>
      <c r="Y330">
        <v>6.22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1.5</v>
      </c>
      <c r="AH330">
        <v>2</v>
      </c>
      <c r="AI330">
        <v>47639168</v>
      </c>
      <c r="AJ330">
        <v>336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ROW(Source!A188)</f>
        <v>188</v>
      </c>
      <c r="B331">
        <v>47639187</v>
      </c>
      <c r="C331">
        <v>47639160</v>
      </c>
      <c r="D331">
        <v>36800166</v>
      </c>
      <c r="E331">
        <v>1</v>
      </c>
      <c r="F331">
        <v>1</v>
      </c>
      <c r="G331">
        <v>1</v>
      </c>
      <c r="H331">
        <v>3</v>
      </c>
      <c r="I331" t="s">
        <v>792</v>
      </c>
      <c r="J331" t="s">
        <v>793</v>
      </c>
      <c r="K331" t="s">
        <v>794</v>
      </c>
      <c r="L331">
        <v>1346</v>
      </c>
      <c r="N331">
        <v>1009</v>
      </c>
      <c r="O331" t="s">
        <v>585</v>
      </c>
      <c r="P331" t="s">
        <v>585</v>
      </c>
      <c r="Q331">
        <v>1</v>
      </c>
      <c r="X331">
        <v>0.45</v>
      </c>
      <c r="Y331">
        <v>6.09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0.45</v>
      </c>
      <c r="AH331">
        <v>2</v>
      </c>
      <c r="AI331">
        <v>47639169</v>
      </c>
      <c r="AJ331">
        <v>337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ROW(Source!A188)</f>
        <v>188</v>
      </c>
      <c r="B332">
        <v>47639188</v>
      </c>
      <c r="C332">
        <v>47639160</v>
      </c>
      <c r="D332">
        <v>36803259</v>
      </c>
      <c r="E332">
        <v>1</v>
      </c>
      <c r="F332">
        <v>1</v>
      </c>
      <c r="G332">
        <v>1</v>
      </c>
      <c r="H332">
        <v>3</v>
      </c>
      <c r="I332" t="s">
        <v>795</v>
      </c>
      <c r="J332" t="s">
        <v>796</v>
      </c>
      <c r="K332" t="s">
        <v>797</v>
      </c>
      <c r="L332">
        <v>1348</v>
      </c>
      <c r="N332">
        <v>1009</v>
      </c>
      <c r="O332" t="s">
        <v>19</v>
      </c>
      <c r="P332" t="s">
        <v>19</v>
      </c>
      <c r="Q332">
        <v>1000</v>
      </c>
      <c r="X332">
        <v>1.4E-3</v>
      </c>
      <c r="Y332">
        <v>10749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1.4E-3</v>
      </c>
      <c r="AH332">
        <v>2</v>
      </c>
      <c r="AI332">
        <v>47639170</v>
      </c>
      <c r="AJ332">
        <v>338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ROW(Source!A188)</f>
        <v>188</v>
      </c>
      <c r="B333">
        <v>47639189</v>
      </c>
      <c r="C333">
        <v>47639160</v>
      </c>
      <c r="D333">
        <v>36804447</v>
      </c>
      <c r="E333">
        <v>1</v>
      </c>
      <c r="F333">
        <v>1</v>
      </c>
      <c r="G333">
        <v>1</v>
      </c>
      <c r="H333">
        <v>3</v>
      </c>
      <c r="I333" t="s">
        <v>798</v>
      </c>
      <c r="J333" t="s">
        <v>799</v>
      </c>
      <c r="K333" t="s">
        <v>800</v>
      </c>
      <c r="L333">
        <v>1348</v>
      </c>
      <c r="N333">
        <v>1009</v>
      </c>
      <c r="O333" t="s">
        <v>19</v>
      </c>
      <c r="P333" t="s">
        <v>19</v>
      </c>
      <c r="Q333">
        <v>1000</v>
      </c>
      <c r="X333">
        <v>3.3E-3</v>
      </c>
      <c r="Y333">
        <v>9040.01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3.3E-3</v>
      </c>
      <c r="AH333">
        <v>2</v>
      </c>
      <c r="AI333">
        <v>47639171</v>
      </c>
      <c r="AJ333">
        <v>339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ROW(Source!A188)</f>
        <v>188</v>
      </c>
      <c r="B334">
        <v>47639190</v>
      </c>
      <c r="C334">
        <v>47639160</v>
      </c>
      <c r="D334">
        <v>36804545</v>
      </c>
      <c r="E334">
        <v>1</v>
      </c>
      <c r="F334">
        <v>1</v>
      </c>
      <c r="G334">
        <v>1</v>
      </c>
      <c r="H334">
        <v>3</v>
      </c>
      <c r="I334" t="s">
        <v>801</v>
      </c>
      <c r="J334" t="s">
        <v>802</v>
      </c>
      <c r="K334" t="s">
        <v>803</v>
      </c>
      <c r="L334">
        <v>1348</v>
      </c>
      <c r="N334">
        <v>1009</v>
      </c>
      <c r="O334" t="s">
        <v>19</v>
      </c>
      <c r="P334" t="s">
        <v>19</v>
      </c>
      <c r="Q334">
        <v>1000</v>
      </c>
      <c r="X334">
        <v>1.0000000000000001E-5</v>
      </c>
      <c r="Y334">
        <v>11978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1.0000000000000001E-5</v>
      </c>
      <c r="AH334">
        <v>2</v>
      </c>
      <c r="AI334">
        <v>47639172</v>
      </c>
      <c r="AJ334">
        <v>340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ROW(Source!A188)</f>
        <v>188</v>
      </c>
      <c r="B335">
        <v>47639191</v>
      </c>
      <c r="C335">
        <v>47639160</v>
      </c>
      <c r="D335">
        <v>36805527</v>
      </c>
      <c r="E335">
        <v>1</v>
      </c>
      <c r="F335">
        <v>1</v>
      </c>
      <c r="G335">
        <v>1</v>
      </c>
      <c r="H335">
        <v>3</v>
      </c>
      <c r="I335" t="s">
        <v>804</v>
      </c>
      <c r="J335" t="s">
        <v>805</v>
      </c>
      <c r="K335" t="s">
        <v>806</v>
      </c>
      <c r="L335">
        <v>1348</v>
      </c>
      <c r="N335">
        <v>1009</v>
      </c>
      <c r="O335" t="s">
        <v>19</v>
      </c>
      <c r="P335" t="s">
        <v>19</v>
      </c>
      <c r="Q335">
        <v>1000</v>
      </c>
      <c r="X335">
        <v>1E-4</v>
      </c>
      <c r="Y335">
        <v>37900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1E-4</v>
      </c>
      <c r="AH335">
        <v>2</v>
      </c>
      <c r="AI335">
        <v>47639173</v>
      </c>
      <c r="AJ335">
        <v>341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ROW(Source!A188)</f>
        <v>188</v>
      </c>
      <c r="B336">
        <v>47639192</v>
      </c>
      <c r="C336">
        <v>47639160</v>
      </c>
      <c r="D336">
        <v>36796332</v>
      </c>
      <c r="E336">
        <v>17</v>
      </c>
      <c r="F336">
        <v>1</v>
      </c>
      <c r="G336">
        <v>1</v>
      </c>
      <c r="H336">
        <v>3</v>
      </c>
      <c r="I336" t="s">
        <v>1110</v>
      </c>
      <c r="J336" t="s">
        <v>3</v>
      </c>
      <c r="K336" t="s">
        <v>1111</v>
      </c>
      <c r="L336">
        <v>1348</v>
      </c>
      <c r="N336">
        <v>1009</v>
      </c>
      <c r="O336" t="s">
        <v>19</v>
      </c>
      <c r="P336" t="s">
        <v>19</v>
      </c>
      <c r="Q336">
        <v>1000</v>
      </c>
      <c r="X336">
        <v>1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 t="s">
        <v>3</v>
      </c>
      <c r="AG336">
        <v>1</v>
      </c>
      <c r="AH336">
        <v>3</v>
      </c>
      <c r="AI336">
        <v>-1</v>
      </c>
      <c r="AJ336" t="s">
        <v>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ROW(Source!A188)</f>
        <v>188</v>
      </c>
      <c r="B337">
        <v>47639193</v>
      </c>
      <c r="C337">
        <v>47639160</v>
      </c>
      <c r="D337">
        <v>36825287</v>
      </c>
      <c r="E337">
        <v>1</v>
      </c>
      <c r="F337">
        <v>1</v>
      </c>
      <c r="G337">
        <v>1</v>
      </c>
      <c r="H337">
        <v>3</v>
      </c>
      <c r="I337" t="s">
        <v>807</v>
      </c>
      <c r="J337" t="s">
        <v>808</v>
      </c>
      <c r="K337" t="s">
        <v>809</v>
      </c>
      <c r="L337">
        <v>1302</v>
      </c>
      <c r="N337">
        <v>1003</v>
      </c>
      <c r="O337" t="s">
        <v>810</v>
      </c>
      <c r="P337" t="s">
        <v>810</v>
      </c>
      <c r="Q337">
        <v>10</v>
      </c>
      <c r="X337">
        <v>1.8700000000000001E-2</v>
      </c>
      <c r="Y337">
        <v>50.24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1.8700000000000001E-2</v>
      </c>
      <c r="AH337">
        <v>2</v>
      </c>
      <c r="AI337">
        <v>47639174</v>
      </c>
      <c r="AJ337">
        <v>342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ROW(Source!A188)</f>
        <v>188</v>
      </c>
      <c r="B338">
        <v>47639194</v>
      </c>
      <c r="C338">
        <v>47639160</v>
      </c>
      <c r="D338">
        <v>36825646</v>
      </c>
      <c r="E338">
        <v>1</v>
      </c>
      <c r="F338">
        <v>1</v>
      </c>
      <c r="G338">
        <v>1</v>
      </c>
      <c r="H338">
        <v>3</v>
      </c>
      <c r="I338" t="s">
        <v>811</v>
      </c>
      <c r="J338" t="s">
        <v>812</v>
      </c>
      <c r="K338" t="s">
        <v>813</v>
      </c>
      <c r="L338">
        <v>1348</v>
      </c>
      <c r="N338">
        <v>1009</v>
      </c>
      <c r="O338" t="s">
        <v>19</v>
      </c>
      <c r="P338" t="s">
        <v>19</v>
      </c>
      <c r="Q338">
        <v>1000</v>
      </c>
      <c r="X338">
        <v>3.0000000000000001E-5</v>
      </c>
      <c r="Y338">
        <v>4455.2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3.0000000000000001E-5</v>
      </c>
      <c r="AH338">
        <v>2</v>
      </c>
      <c r="AI338">
        <v>47639175</v>
      </c>
      <c r="AJ338">
        <v>343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ROW(Source!A188)</f>
        <v>188</v>
      </c>
      <c r="B339">
        <v>47639195</v>
      </c>
      <c r="C339">
        <v>47639160</v>
      </c>
      <c r="D339">
        <v>36826406</v>
      </c>
      <c r="E339">
        <v>1</v>
      </c>
      <c r="F339">
        <v>1</v>
      </c>
      <c r="G339">
        <v>1</v>
      </c>
      <c r="H339">
        <v>3</v>
      </c>
      <c r="I339" t="s">
        <v>814</v>
      </c>
      <c r="J339" t="s">
        <v>815</v>
      </c>
      <c r="K339" t="s">
        <v>816</v>
      </c>
      <c r="L339">
        <v>1348</v>
      </c>
      <c r="N339">
        <v>1009</v>
      </c>
      <c r="O339" t="s">
        <v>19</v>
      </c>
      <c r="P339" t="s">
        <v>19</v>
      </c>
      <c r="Q339">
        <v>1000</v>
      </c>
      <c r="X339">
        <v>1.9400000000000001E-3</v>
      </c>
      <c r="Y339">
        <v>4920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1.9400000000000001E-3</v>
      </c>
      <c r="AH339">
        <v>2</v>
      </c>
      <c r="AI339">
        <v>47639176</v>
      </c>
      <c r="AJ339">
        <v>344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ROW(Source!A188)</f>
        <v>188</v>
      </c>
      <c r="B340">
        <v>47639196</v>
      </c>
      <c r="C340">
        <v>47639160</v>
      </c>
      <c r="D340">
        <v>36837948</v>
      </c>
      <c r="E340">
        <v>1</v>
      </c>
      <c r="F340">
        <v>1</v>
      </c>
      <c r="G340">
        <v>1</v>
      </c>
      <c r="H340">
        <v>3</v>
      </c>
      <c r="I340" t="s">
        <v>817</v>
      </c>
      <c r="J340" t="s">
        <v>818</v>
      </c>
      <c r="K340" t="s">
        <v>819</v>
      </c>
      <c r="L340">
        <v>1348</v>
      </c>
      <c r="N340">
        <v>1009</v>
      </c>
      <c r="O340" t="s">
        <v>19</v>
      </c>
      <c r="P340" t="s">
        <v>19</v>
      </c>
      <c r="Q340">
        <v>1000</v>
      </c>
      <c r="X340">
        <v>3.1E-4</v>
      </c>
      <c r="Y340">
        <v>15620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3.1E-4</v>
      </c>
      <c r="AH340">
        <v>2</v>
      </c>
      <c r="AI340">
        <v>47639177</v>
      </c>
      <c r="AJ340">
        <v>345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ROW(Source!A188)</f>
        <v>188</v>
      </c>
      <c r="B341">
        <v>47639197</v>
      </c>
      <c r="C341">
        <v>47639160</v>
      </c>
      <c r="D341">
        <v>36839146</v>
      </c>
      <c r="E341">
        <v>1</v>
      </c>
      <c r="F341">
        <v>1</v>
      </c>
      <c r="G341">
        <v>1</v>
      </c>
      <c r="H341">
        <v>3</v>
      </c>
      <c r="I341" t="s">
        <v>820</v>
      </c>
      <c r="J341" t="s">
        <v>821</v>
      </c>
      <c r="K341" t="s">
        <v>822</v>
      </c>
      <c r="L341">
        <v>1348</v>
      </c>
      <c r="N341">
        <v>1009</v>
      </c>
      <c r="O341" t="s">
        <v>19</v>
      </c>
      <c r="P341" t="s">
        <v>19</v>
      </c>
      <c r="Q341">
        <v>1000</v>
      </c>
      <c r="X341">
        <v>5.9999999999999995E-4</v>
      </c>
      <c r="Y341">
        <v>9420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5.9999999999999995E-4</v>
      </c>
      <c r="AH341">
        <v>2</v>
      </c>
      <c r="AI341">
        <v>47639178</v>
      </c>
      <c r="AJ341">
        <v>346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ROW(Source!A189)</f>
        <v>189</v>
      </c>
      <c r="B342">
        <v>47639179</v>
      </c>
      <c r="C342">
        <v>47639160</v>
      </c>
      <c r="D342">
        <v>37065248</v>
      </c>
      <c r="E342">
        <v>1</v>
      </c>
      <c r="F342">
        <v>1</v>
      </c>
      <c r="G342">
        <v>1</v>
      </c>
      <c r="H342">
        <v>1</v>
      </c>
      <c r="I342" t="s">
        <v>768</v>
      </c>
      <c r="J342" t="s">
        <v>3</v>
      </c>
      <c r="K342" t="s">
        <v>769</v>
      </c>
      <c r="L342">
        <v>1191</v>
      </c>
      <c r="N342">
        <v>1013</v>
      </c>
      <c r="O342" t="s">
        <v>770</v>
      </c>
      <c r="P342" t="s">
        <v>770</v>
      </c>
      <c r="Q342">
        <v>1</v>
      </c>
      <c r="X342">
        <v>50.79</v>
      </c>
      <c r="Y342">
        <v>0</v>
      </c>
      <c r="Z342">
        <v>0</v>
      </c>
      <c r="AA342">
        <v>0</v>
      </c>
      <c r="AB342">
        <v>8.5299999999999994</v>
      </c>
      <c r="AC342">
        <v>0</v>
      </c>
      <c r="AD342">
        <v>1</v>
      </c>
      <c r="AE342">
        <v>1</v>
      </c>
      <c r="AF342" t="s">
        <v>196</v>
      </c>
      <c r="AG342">
        <v>67.169774999999987</v>
      </c>
      <c r="AH342">
        <v>2</v>
      </c>
      <c r="AI342">
        <v>47639161</v>
      </c>
      <c r="AJ342">
        <v>347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ROW(Source!A189)</f>
        <v>189</v>
      </c>
      <c r="B343">
        <v>47639180</v>
      </c>
      <c r="C343">
        <v>47639160</v>
      </c>
      <c r="D343">
        <v>37064876</v>
      </c>
      <c r="E343">
        <v>1</v>
      </c>
      <c r="F343">
        <v>1</v>
      </c>
      <c r="G343">
        <v>1</v>
      </c>
      <c r="H343">
        <v>1</v>
      </c>
      <c r="I343" t="s">
        <v>771</v>
      </c>
      <c r="J343" t="s">
        <v>3</v>
      </c>
      <c r="K343" t="s">
        <v>772</v>
      </c>
      <c r="L343">
        <v>1191</v>
      </c>
      <c r="N343">
        <v>1013</v>
      </c>
      <c r="O343" t="s">
        <v>770</v>
      </c>
      <c r="P343" t="s">
        <v>770</v>
      </c>
      <c r="Q343">
        <v>1</v>
      </c>
      <c r="X343">
        <v>0.31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2</v>
      </c>
      <c r="AF343" t="s">
        <v>195</v>
      </c>
      <c r="AG343">
        <v>0.44562499999999999</v>
      </c>
      <c r="AH343">
        <v>2</v>
      </c>
      <c r="AI343">
        <v>47639162</v>
      </c>
      <c r="AJ343">
        <v>348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ROW(Source!A189)</f>
        <v>189</v>
      </c>
      <c r="B344">
        <v>47639181</v>
      </c>
      <c r="C344">
        <v>47639160</v>
      </c>
      <c r="D344">
        <v>36882159</v>
      </c>
      <c r="E344">
        <v>1</v>
      </c>
      <c r="F344">
        <v>1</v>
      </c>
      <c r="G344">
        <v>1</v>
      </c>
      <c r="H344">
        <v>2</v>
      </c>
      <c r="I344" t="s">
        <v>773</v>
      </c>
      <c r="J344" t="s">
        <v>774</v>
      </c>
      <c r="K344" t="s">
        <v>775</v>
      </c>
      <c r="L344">
        <v>1368</v>
      </c>
      <c r="N344">
        <v>1011</v>
      </c>
      <c r="O344" t="s">
        <v>776</v>
      </c>
      <c r="P344" t="s">
        <v>776</v>
      </c>
      <c r="Q344">
        <v>1</v>
      </c>
      <c r="X344">
        <v>0.12</v>
      </c>
      <c r="Y344">
        <v>0</v>
      </c>
      <c r="Z344">
        <v>111.99</v>
      </c>
      <c r="AA344">
        <v>13.5</v>
      </c>
      <c r="AB344">
        <v>0</v>
      </c>
      <c r="AC344">
        <v>0</v>
      </c>
      <c r="AD344">
        <v>1</v>
      </c>
      <c r="AE344">
        <v>0</v>
      </c>
      <c r="AF344" t="s">
        <v>195</v>
      </c>
      <c r="AG344">
        <v>0.17249999999999999</v>
      </c>
      <c r="AH344">
        <v>2</v>
      </c>
      <c r="AI344">
        <v>47639163</v>
      </c>
      <c r="AJ344">
        <v>349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ROW(Source!A189)</f>
        <v>189</v>
      </c>
      <c r="B345">
        <v>47639182</v>
      </c>
      <c r="C345">
        <v>47639160</v>
      </c>
      <c r="D345">
        <v>36882358</v>
      </c>
      <c r="E345">
        <v>1</v>
      </c>
      <c r="F345">
        <v>1</v>
      </c>
      <c r="G345">
        <v>1</v>
      </c>
      <c r="H345">
        <v>2</v>
      </c>
      <c r="I345" t="s">
        <v>777</v>
      </c>
      <c r="J345" t="s">
        <v>778</v>
      </c>
      <c r="K345" t="s">
        <v>779</v>
      </c>
      <c r="L345">
        <v>1368</v>
      </c>
      <c r="N345">
        <v>1011</v>
      </c>
      <c r="O345" t="s">
        <v>776</v>
      </c>
      <c r="P345" t="s">
        <v>776</v>
      </c>
      <c r="Q345">
        <v>1</v>
      </c>
      <c r="X345">
        <v>10.53</v>
      </c>
      <c r="Y345">
        <v>0</v>
      </c>
      <c r="Z345">
        <v>6.9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195</v>
      </c>
      <c r="AG345">
        <v>15.136874999999998</v>
      </c>
      <c r="AH345">
        <v>2</v>
      </c>
      <c r="AI345">
        <v>47639164</v>
      </c>
      <c r="AJ345">
        <v>350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ROW(Source!A189)</f>
        <v>189</v>
      </c>
      <c r="B346">
        <v>47639183</v>
      </c>
      <c r="C346">
        <v>47639160</v>
      </c>
      <c r="D346">
        <v>36883554</v>
      </c>
      <c r="E346">
        <v>1</v>
      </c>
      <c r="F346">
        <v>1</v>
      </c>
      <c r="G346">
        <v>1</v>
      </c>
      <c r="H346">
        <v>2</v>
      </c>
      <c r="I346" t="s">
        <v>780</v>
      </c>
      <c r="J346" t="s">
        <v>781</v>
      </c>
      <c r="K346" t="s">
        <v>782</v>
      </c>
      <c r="L346">
        <v>1368</v>
      </c>
      <c r="N346">
        <v>1011</v>
      </c>
      <c r="O346" t="s">
        <v>776</v>
      </c>
      <c r="P346" t="s">
        <v>776</v>
      </c>
      <c r="Q346">
        <v>1</v>
      </c>
      <c r="X346">
        <v>0.19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195</v>
      </c>
      <c r="AG346">
        <v>0.27312499999999995</v>
      </c>
      <c r="AH346">
        <v>2</v>
      </c>
      <c r="AI346">
        <v>47639165</v>
      </c>
      <c r="AJ346">
        <v>351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ROW(Source!A189)</f>
        <v>189</v>
      </c>
      <c r="B347">
        <v>47639184</v>
      </c>
      <c r="C347">
        <v>47639160</v>
      </c>
      <c r="D347">
        <v>36883789</v>
      </c>
      <c r="E347">
        <v>1</v>
      </c>
      <c r="F347">
        <v>1</v>
      </c>
      <c r="G347">
        <v>1</v>
      </c>
      <c r="H347">
        <v>2</v>
      </c>
      <c r="I347" t="s">
        <v>783</v>
      </c>
      <c r="J347" t="s">
        <v>784</v>
      </c>
      <c r="K347" t="s">
        <v>785</v>
      </c>
      <c r="L347">
        <v>1368</v>
      </c>
      <c r="N347">
        <v>1011</v>
      </c>
      <c r="O347" t="s">
        <v>776</v>
      </c>
      <c r="P347" t="s">
        <v>776</v>
      </c>
      <c r="Q347">
        <v>1</v>
      </c>
      <c r="X347">
        <v>1.86</v>
      </c>
      <c r="Y347">
        <v>0</v>
      </c>
      <c r="Z347">
        <v>1.2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195</v>
      </c>
      <c r="AG347">
        <v>2.6737500000000001</v>
      </c>
      <c r="AH347">
        <v>2</v>
      </c>
      <c r="AI347">
        <v>47639166</v>
      </c>
      <c r="AJ347">
        <v>352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ROW(Source!A189)</f>
        <v>189</v>
      </c>
      <c r="B348">
        <v>47639185</v>
      </c>
      <c r="C348">
        <v>47639160</v>
      </c>
      <c r="D348">
        <v>36883836</v>
      </c>
      <c r="E348">
        <v>1</v>
      </c>
      <c r="F348">
        <v>1</v>
      </c>
      <c r="G348">
        <v>1</v>
      </c>
      <c r="H348">
        <v>2</v>
      </c>
      <c r="I348" t="s">
        <v>786</v>
      </c>
      <c r="J348" t="s">
        <v>787</v>
      </c>
      <c r="K348" t="s">
        <v>788</v>
      </c>
      <c r="L348">
        <v>1368</v>
      </c>
      <c r="N348">
        <v>1011</v>
      </c>
      <c r="O348" t="s">
        <v>776</v>
      </c>
      <c r="P348" t="s">
        <v>776</v>
      </c>
      <c r="Q348">
        <v>1</v>
      </c>
      <c r="X348">
        <v>2.0299999999999998</v>
      </c>
      <c r="Y348">
        <v>0</v>
      </c>
      <c r="Z348">
        <v>12.31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195</v>
      </c>
      <c r="AG348">
        <v>2.9181249999999994</v>
      </c>
      <c r="AH348">
        <v>2</v>
      </c>
      <c r="AI348">
        <v>47639167</v>
      </c>
      <c r="AJ348">
        <v>353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ROW(Source!A189)</f>
        <v>189</v>
      </c>
      <c r="B349">
        <v>47639186</v>
      </c>
      <c r="C349">
        <v>47639160</v>
      </c>
      <c r="D349">
        <v>36800159</v>
      </c>
      <c r="E349">
        <v>1</v>
      </c>
      <c r="F349">
        <v>1</v>
      </c>
      <c r="G349">
        <v>1</v>
      </c>
      <c r="H349">
        <v>3</v>
      </c>
      <c r="I349" t="s">
        <v>789</v>
      </c>
      <c r="J349" t="s">
        <v>790</v>
      </c>
      <c r="K349" t="s">
        <v>791</v>
      </c>
      <c r="L349">
        <v>1339</v>
      </c>
      <c r="N349">
        <v>1007</v>
      </c>
      <c r="O349" t="s">
        <v>50</v>
      </c>
      <c r="P349" t="s">
        <v>50</v>
      </c>
      <c r="Q349">
        <v>1</v>
      </c>
      <c r="X349">
        <v>1.5</v>
      </c>
      <c r="Y349">
        <v>6.22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1.5</v>
      </c>
      <c r="AH349">
        <v>2</v>
      </c>
      <c r="AI349">
        <v>47639168</v>
      </c>
      <c r="AJ349">
        <v>354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ROW(Source!A189)</f>
        <v>189</v>
      </c>
      <c r="B350">
        <v>47639187</v>
      </c>
      <c r="C350">
        <v>47639160</v>
      </c>
      <c r="D350">
        <v>36800166</v>
      </c>
      <c r="E350">
        <v>1</v>
      </c>
      <c r="F350">
        <v>1</v>
      </c>
      <c r="G350">
        <v>1</v>
      </c>
      <c r="H350">
        <v>3</v>
      </c>
      <c r="I350" t="s">
        <v>792</v>
      </c>
      <c r="J350" t="s">
        <v>793</v>
      </c>
      <c r="K350" t="s">
        <v>794</v>
      </c>
      <c r="L350">
        <v>1346</v>
      </c>
      <c r="N350">
        <v>1009</v>
      </c>
      <c r="O350" t="s">
        <v>585</v>
      </c>
      <c r="P350" t="s">
        <v>585</v>
      </c>
      <c r="Q350">
        <v>1</v>
      </c>
      <c r="X350">
        <v>0.45</v>
      </c>
      <c r="Y350">
        <v>6.09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0.45</v>
      </c>
      <c r="AH350">
        <v>2</v>
      </c>
      <c r="AI350">
        <v>47639169</v>
      </c>
      <c r="AJ350">
        <v>355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ROW(Source!A189)</f>
        <v>189</v>
      </c>
      <c r="B351">
        <v>47639188</v>
      </c>
      <c r="C351">
        <v>47639160</v>
      </c>
      <c r="D351">
        <v>36803259</v>
      </c>
      <c r="E351">
        <v>1</v>
      </c>
      <c r="F351">
        <v>1</v>
      </c>
      <c r="G351">
        <v>1</v>
      </c>
      <c r="H351">
        <v>3</v>
      </c>
      <c r="I351" t="s">
        <v>795</v>
      </c>
      <c r="J351" t="s">
        <v>796</v>
      </c>
      <c r="K351" t="s">
        <v>797</v>
      </c>
      <c r="L351">
        <v>1348</v>
      </c>
      <c r="N351">
        <v>1009</v>
      </c>
      <c r="O351" t="s">
        <v>19</v>
      </c>
      <c r="P351" t="s">
        <v>19</v>
      </c>
      <c r="Q351">
        <v>1000</v>
      </c>
      <c r="X351">
        <v>1.4E-3</v>
      </c>
      <c r="Y351">
        <v>10749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1.4E-3</v>
      </c>
      <c r="AH351">
        <v>2</v>
      </c>
      <c r="AI351">
        <v>47639170</v>
      </c>
      <c r="AJ351">
        <v>356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ROW(Source!A189)</f>
        <v>189</v>
      </c>
      <c r="B352">
        <v>47639189</v>
      </c>
      <c r="C352">
        <v>47639160</v>
      </c>
      <c r="D352">
        <v>36804447</v>
      </c>
      <c r="E352">
        <v>1</v>
      </c>
      <c r="F352">
        <v>1</v>
      </c>
      <c r="G352">
        <v>1</v>
      </c>
      <c r="H352">
        <v>3</v>
      </c>
      <c r="I352" t="s">
        <v>798</v>
      </c>
      <c r="J352" t="s">
        <v>799</v>
      </c>
      <c r="K352" t="s">
        <v>800</v>
      </c>
      <c r="L352">
        <v>1348</v>
      </c>
      <c r="N352">
        <v>1009</v>
      </c>
      <c r="O352" t="s">
        <v>19</v>
      </c>
      <c r="P352" t="s">
        <v>19</v>
      </c>
      <c r="Q352">
        <v>1000</v>
      </c>
      <c r="X352">
        <v>3.3E-3</v>
      </c>
      <c r="Y352">
        <v>9040.01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3.3E-3</v>
      </c>
      <c r="AH352">
        <v>2</v>
      </c>
      <c r="AI352">
        <v>47639171</v>
      </c>
      <c r="AJ352">
        <v>357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ROW(Source!A189)</f>
        <v>189</v>
      </c>
      <c r="B353">
        <v>47639190</v>
      </c>
      <c r="C353">
        <v>47639160</v>
      </c>
      <c r="D353">
        <v>36804545</v>
      </c>
      <c r="E353">
        <v>1</v>
      </c>
      <c r="F353">
        <v>1</v>
      </c>
      <c r="G353">
        <v>1</v>
      </c>
      <c r="H353">
        <v>3</v>
      </c>
      <c r="I353" t="s">
        <v>801</v>
      </c>
      <c r="J353" t="s">
        <v>802</v>
      </c>
      <c r="K353" t="s">
        <v>803</v>
      </c>
      <c r="L353">
        <v>1348</v>
      </c>
      <c r="N353">
        <v>1009</v>
      </c>
      <c r="O353" t="s">
        <v>19</v>
      </c>
      <c r="P353" t="s">
        <v>19</v>
      </c>
      <c r="Q353">
        <v>1000</v>
      </c>
      <c r="X353">
        <v>1.0000000000000001E-5</v>
      </c>
      <c r="Y353">
        <v>11978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1.0000000000000001E-5</v>
      </c>
      <c r="AH353">
        <v>2</v>
      </c>
      <c r="AI353">
        <v>47639172</v>
      </c>
      <c r="AJ353">
        <v>358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ROW(Source!A189)</f>
        <v>189</v>
      </c>
      <c r="B354">
        <v>47639191</v>
      </c>
      <c r="C354">
        <v>47639160</v>
      </c>
      <c r="D354">
        <v>36805527</v>
      </c>
      <c r="E354">
        <v>1</v>
      </c>
      <c r="F354">
        <v>1</v>
      </c>
      <c r="G354">
        <v>1</v>
      </c>
      <c r="H354">
        <v>3</v>
      </c>
      <c r="I354" t="s">
        <v>804</v>
      </c>
      <c r="J354" t="s">
        <v>805</v>
      </c>
      <c r="K354" t="s">
        <v>806</v>
      </c>
      <c r="L354">
        <v>1348</v>
      </c>
      <c r="N354">
        <v>1009</v>
      </c>
      <c r="O354" t="s">
        <v>19</v>
      </c>
      <c r="P354" t="s">
        <v>19</v>
      </c>
      <c r="Q354">
        <v>1000</v>
      </c>
      <c r="X354">
        <v>1E-4</v>
      </c>
      <c r="Y354">
        <v>37900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1E-4</v>
      </c>
      <c r="AH354">
        <v>2</v>
      </c>
      <c r="AI354">
        <v>47639173</v>
      </c>
      <c r="AJ354">
        <v>359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ROW(Source!A189)</f>
        <v>189</v>
      </c>
      <c r="B355">
        <v>47639192</v>
      </c>
      <c r="C355">
        <v>47639160</v>
      </c>
      <c r="D355">
        <v>36796332</v>
      </c>
      <c r="E355">
        <v>17</v>
      </c>
      <c r="F355">
        <v>1</v>
      </c>
      <c r="G355">
        <v>1</v>
      </c>
      <c r="H355">
        <v>3</v>
      </c>
      <c r="I355" t="s">
        <v>1110</v>
      </c>
      <c r="J355" t="s">
        <v>3</v>
      </c>
      <c r="K355" t="s">
        <v>1111</v>
      </c>
      <c r="L355">
        <v>1348</v>
      </c>
      <c r="N355">
        <v>1009</v>
      </c>
      <c r="O355" t="s">
        <v>19</v>
      </c>
      <c r="P355" t="s">
        <v>19</v>
      </c>
      <c r="Q355">
        <v>1000</v>
      </c>
      <c r="X355">
        <v>1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 t="s">
        <v>3</v>
      </c>
      <c r="AG355">
        <v>1</v>
      </c>
      <c r="AH355">
        <v>3</v>
      </c>
      <c r="AI355">
        <v>-1</v>
      </c>
      <c r="AJ355" t="s">
        <v>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ROW(Source!A189)</f>
        <v>189</v>
      </c>
      <c r="B356">
        <v>47639193</v>
      </c>
      <c r="C356">
        <v>47639160</v>
      </c>
      <c r="D356">
        <v>36825287</v>
      </c>
      <c r="E356">
        <v>1</v>
      </c>
      <c r="F356">
        <v>1</v>
      </c>
      <c r="G356">
        <v>1</v>
      </c>
      <c r="H356">
        <v>3</v>
      </c>
      <c r="I356" t="s">
        <v>807</v>
      </c>
      <c r="J356" t="s">
        <v>808</v>
      </c>
      <c r="K356" t="s">
        <v>809</v>
      </c>
      <c r="L356">
        <v>1302</v>
      </c>
      <c r="N356">
        <v>1003</v>
      </c>
      <c r="O356" t="s">
        <v>810</v>
      </c>
      <c r="P356" t="s">
        <v>810</v>
      </c>
      <c r="Q356">
        <v>10</v>
      </c>
      <c r="X356">
        <v>1.8700000000000001E-2</v>
      </c>
      <c r="Y356">
        <v>50.24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1.8700000000000001E-2</v>
      </c>
      <c r="AH356">
        <v>2</v>
      </c>
      <c r="AI356">
        <v>47639174</v>
      </c>
      <c r="AJ356">
        <v>360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ROW(Source!A189)</f>
        <v>189</v>
      </c>
      <c r="B357">
        <v>47639194</v>
      </c>
      <c r="C357">
        <v>47639160</v>
      </c>
      <c r="D357">
        <v>36825646</v>
      </c>
      <c r="E357">
        <v>1</v>
      </c>
      <c r="F357">
        <v>1</v>
      </c>
      <c r="G357">
        <v>1</v>
      </c>
      <c r="H357">
        <v>3</v>
      </c>
      <c r="I357" t="s">
        <v>811</v>
      </c>
      <c r="J357" t="s">
        <v>812</v>
      </c>
      <c r="K357" t="s">
        <v>813</v>
      </c>
      <c r="L357">
        <v>1348</v>
      </c>
      <c r="N357">
        <v>1009</v>
      </c>
      <c r="O357" t="s">
        <v>19</v>
      </c>
      <c r="P357" t="s">
        <v>19</v>
      </c>
      <c r="Q357">
        <v>1000</v>
      </c>
      <c r="X357">
        <v>3.0000000000000001E-5</v>
      </c>
      <c r="Y357">
        <v>4455.2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3.0000000000000001E-5</v>
      </c>
      <c r="AH357">
        <v>2</v>
      </c>
      <c r="AI357">
        <v>47639175</v>
      </c>
      <c r="AJ357">
        <v>361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ROW(Source!A189)</f>
        <v>189</v>
      </c>
      <c r="B358">
        <v>47639195</v>
      </c>
      <c r="C358">
        <v>47639160</v>
      </c>
      <c r="D358">
        <v>36826406</v>
      </c>
      <c r="E358">
        <v>1</v>
      </c>
      <c r="F358">
        <v>1</v>
      </c>
      <c r="G358">
        <v>1</v>
      </c>
      <c r="H358">
        <v>3</v>
      </c>
      <c r="I358" t="s">
        <v>814</v>
      </c>
      <c r="J358" t="s">
        <v>815</v>
      </c>
      <c r="K358" t="s">
        <v>816</v>
      </c>
      <c r="L358">
        <v>1348</v>
      </c>
      <c r="N358">
        <v>1009</v>
      </c>
      <c r="O358" t="s">
        <v>19</v>
      </c>
      <c r="P358" t="s">
        <v>19</v>
      </c>
      <c r="Q358">
        <v>1000</v>
      </c>
      <c r="X358">
        <v>1.9400000000000001E-3</v>
      </c>
      <c r="Y358">
        <v>4920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1.9400000000000001E-3</v>
      </c>
      <c r="AH358">
        <v>2</v>
      </c>
      <c r="AI358">
        <v>47639176</v>
      </c>
      <c r="AJ358">
        <v>362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ROW(Source!A189)</f>
        <v>189</v>
      </c>
      <c r="B359">
        <v>47639196</v>
      </c>
      <c r="C359">
        <v>47639160</v>
      </c>
      <c r="D359">
        <v>36837948</v>
      </c>
      <c r="E359">
        <v>1</v>
      </c>
      <c r="F359">
        <v>1</v>
      </c>
      <c r="G359">
        <v>1</v>
      </c>
      <c r="H359">
        <v>3</v>
      </c>
      <c r="I359" t="s">
        <v>817</v>
      </c>
      <c r="J359" t="s">
        <v>818</v>
      </c>
      <c r="K359" t="s">
        <v>819</v>
      </c>
      <c r="L359">
        <v>1348</v>
      </c>
      <c r="N359">
        <v>1009</v>
      </c>
      <c r="O359" t="s">
        <v>19</v>
      </c>
      <c r="P359" t="s">
        <v>19</v>
      </c>
      <c r="Q359">
        <v>1000</v>
      </c>
      <c r="X359">
        <v>3.1E-4</v>
      </c>
      <c r="Y359">
        <v>15620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3.1E-4</v>
      </c>
      <c r="AH359">
        <v>2</v>
      </c>
      <c r="AI359">
        <v>47639177</v>
      </c>
      <c r="AJ359">
        <v>363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ROW(Source!A189)</f>
        <v>189</v>
      </c>
      <c r="B360">
        <v>47639197</v>
      </c>
      <c r="C360">
        <v>47639160</v>
      </c>
      <c r="D360">
        <v>36839146</v>
      </c>
      <c r="E360">
        <v>1</v>
      </c>
      <c r="F360">
        <v>1</v>
      </c>
      <c r="G360">
        <v>1</v>
      </c>
      <c r="H360">
        <v>3</v>
      </c>
      <c r="I360" t="s">
        <v>820</v>
      </c>
      <c r="J360" t="s">
        <v>821</v>
      </c>
      <c r="K360" t="s">
        <v>822</v>
      </c>
      <c r="L360">
        <v>1348</v>
      </c>
      <c r="N360">
        <v>1009</v>
      </c>
      <c r="O360" t="s">
        <v>19</v>
      </c>
      <c r="P360" t="s">
        <v>19</v>
      </c>
      <c r="Q360">
        <v>1000</v>
      </c>
      <c r="X360">
        <v>5.9999999999999995E-4</v>
      </c>
      <c r="Y360">
        <v>9420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5.9999999999999995E-4</v>
      </c>
      <c r="AH360">
        <v>2</v>
      </c>
      <c r="AI360">
        <v>47639178</v>
      </c>
      <c r="AJ360">
        <v>364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ROW(Source!A190)</f>
        <v>190</v>
      </c>
      <c r="B361">
        <v>47639207</v>
      </c>
      <c r="C361">
        <v>47639198</v>
      </c>
      <c r="D361">
        <v>37072442</v>
      </c>
      <c r="E361">
        <v>1</v>
      </c>
      <c r="F361">
        <v>1</v>
      </c>
      <c r="G361">
        <v>1</v>
      </c>
      <c r="H361">
        <v>1</v>
      </c>
      <c r="I361" t="s">
        <v>939</v>
      </c>
      <c r="J361" t="s">
        <v>3</v>
      </c>
      <c r="K361" t="s">
        <v>940</v>
      </c>
      <c r="L361">
        <v>1191</v>
      </c>
      <c r="N361">
        <v>1013</v>
      </c>
      <c r="O361" t="s">
        <v>770</v>
      </c>
      <c r="P361" t="s">
        <v>770</v>
      </c>
      <c r="Q361">
        <v>1</v>
      </c>
      <c r="X361">
        <v>5.31</v>
      </c>
      <c r="Y361">
        <v>0</v>
      </c>
      <c r="Z361">
        <v>0</v>
      </c>
      <c r="AA361">
        <v>0</v>
      </c>
      <c r="AB361">
        <v>10.65</v>
      </c>
      <c r="AC361">
        <v>0</v>
      </c>
      <c r="AD361">
        <v>1</v>
      </c>
      <c r="AE361">
        <v>1</v>
      </c>
      <c r="AF361" t="s">
        <v>222</v>
      </c>
      <c r="AG361">
        <v>7.7247224999999986</v>
      </c>
      <c r="AH361">
        <v>2</v>
      </c>
      <c r="AI361">
        <v>47639199</v>
      </c>
      <c r="AJ361">
        <v>365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ROW(Source!A190)</f>
        <v>190</v>
      </c>
      <c r="B362">
        <v>47639208</v>
      </c>
      <c r="C362">
        <v>47639198</v>
      </c>
      <c r="D362">
        <v>37064876</v>
      </c>
      <c r="E362">
        <v>1</v>
      </c>
      <c r="F362">
        <v>1</v>
      </c>
      <c r="G362">
        <v>1</v>
      </c>
      <c r="H362">
        <v>1</v>
      </c>
      <c r="I362" t="s">
        <v>771</v>
      </c>
      <c r="J362" t="s">
        <v>3</v>
      </c>
      <c r="K362" t="s">
        <v>772</v>
      </c>
      <c r="L362">
        <v>1191</v>
      </c>
      <c r="N362">
        <v>1013</v>
      </c>
      <c r="O362" t="s">
        <v>770</v>
      </c>
      <c r="P362" t="s">
        <v>770</v>
      </c>
      <c r="Q362">
        <v>1</v>
      </c>
      <c r="X362">
        <v>0.02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2</v>
      </c>
      <c r="AF362" t="s">
        <v>221</v>
      </c>
      <c r="AG362">
        <v>3.1625E-2</v>
      </c>
      <c r="AH362">
        <v>2</v>
      </c>
      <c r="AI362">
        <v>47639200</v>
      </c>
      <c r="AJ362">
        <v>366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ROW(Source!A190)</f>
        <v>190</v>
      </c>
      <c r="B363">
        <v>47639209</v>
      </c>
      <c r="C363">
        <v>47639198</v>
      </c>
      <c r="D363">
        <v>36882356</v>
      </c>
      <c r="E363">
        <v>1</v>
      </c>
      <c r="F363">
        <v>1</v>
      </c>
      <c r="G363">
        <v>1</v>
      </c>
      <c r="H363">
        <v>2</v>
      </c>
      <c r="I363" t="s">
        <v>941</v>
      </c>
      <c r="J363" t="s">
        <v>942</v>
      </c>
      <c r="K363" t="s">
        <v>943</v>
      </c>
      <c r="L363">
        <v>1368</v>
      </c>
      <c r="N363">
        <v>1011</v>
      </c>
      <c r="O363" t="s">
        <v>776</v>
      </c>
      <c r="P363" t="s">
        <v>776</v>
      </c>
      <c r="Q363">
        <v>1</v>
      </c>
      <c r="X363">
        <v>0.01</v>
      </c>
      <c r="Y363">
        <v>0</v>
      </c>
      <c r="Z363">
        <v>1.7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221</v>
      </c>
      <c r="AG363">
        <v>1.58125E-2</v>
      </c>
      <c r="AH363">
        <v>2</v>
      </c>
      <c r="AI363">
        <v>47639201</v>
      </c>
      <c r="AJ363">
        <v>367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ROW(Source!A190)</f>
        <v>190</v>
      </c>
      <c r="B364">
        <v>47639210</v>
      </c>
      <c r="C364">
        <v>47639198</v>
      </c>
      <c r="D364">
        <v>36882383</v>
      </c>
      <c r="E364">
        <v>1</v>
      </c>
      <c r="F364">
        <v>1</v>
      </c>
      <c r="G364">
        <v>1</v>
      </c>
      <c r="H364">
        <v>2</v>
      </c>
      <c r="I364" t="s">
        <v>944</v>
      </c>
      <c r="J364" t="s">
        <v>945</v>
      </c>
      <c r="K364" t="s">
        <v>946</v>
      </c>
      <c r="L364">
        <v>1368</v>
      </c>
      <c r="N364">
        <v>1011</v>
      </c>
      <c r="O364" t="s">
        <v>776</v>
      </c>
      <c r="P364" t="s">
        <v>776</v>
      </c>
      <c r="Q364">
        <v>1</v>
      </c>
      <c r="X364">
        <v>0.01</v>
      </c>
      <c r="Y364">
        <v>0</v>
      </c>
      <c r="Z364">
        <v>89.99</v>
      </c>
      <c r="AA364">
        <v>10.06</v>
      </c>
      <c r="AB364">
        <v>0</v>
      </c>
      <c r="AC364">
        <v>0</v>
      </c>
      <c r="AD364">
        <v>1</v>
      </c>
      <c r="AE364">
        <v>0</v>
      </c>
      <c r="AF364" t="s">
        <v>221</v>
      </c>
      <c r="AG364">
        <v>1.58125E-2</v>
      </c>
      <c r="AH364">
        <v>2</v>
      </c>
      <c r="AI364">
        <v>47639202</v>
      </c>
      <c r="AJ364">
        <v>368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ROW(Source!A190)</f>
        <v>190</v>
      </c>
      <c r="B365">
        <v>47639211</v>
      </c>
      <c r="C365">
        <v>47639198</v>
      </c>
      <c r="D365">
        <v>36883554</v>
      </c>
      <c r="E365">
        <v>1</v>
      </c>
      <c r="F365">
        <v>1</v>
      </c>
      <c r="G365">
        <v>1</v>
      </c>
      <c r="H365">
        <v>2</v>
      </c>
      <c r="I365" t="s">
        <v>780</v>
      </c>
      <c r="J365" t="s">
        <v>781</v>
      </c>
      <c r="K365" t="s">
        <v>782</v>
      </c>
      <c r="L365">
        <v>1368</v>
      </c>
      <c r="N365">
        <v>1011</v>
      </c>
      <c r="O365" t="s">
        <v>776</v>
      </c>
      <c r="P365" t="s">
        <v>776</v>
      </c>
      <c r="Q365">
        <v>1</v>
      </c>
      <c r="X365">
        <v>0.01</v>
      </c>
      <c r="Y365">
        <v>0</v>
      </c>
      <c r="Z365">
        <v>65.709999999999994</v>
      </c>
      <c r="AA365">
        <v>11.6</v>
      </c>
      <c r="AB365">
        <v>0</v>
      </c>
      <c r="AC365">
        <v>0</v>
      </c>
      <c r="AD365">
        <v>1</v>
      </c>
      <c r="AE365">
        <v>0</v>
      </c>
      <c r="AF365" t="s">
        <v>221</v>
      </c>
      <c r="AG365">
        <v>1.58125E-2</v>
      </c>
      <c r="AH365">
        <v>2</v>
      </c>
      <c r="AI365">
        <v>47639203</v>
      </c>
      <c r="AJ365">
        <v>369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ROW(Source!A190)</f>
        <v>190</v>
      </c>
      <c r="B366">
        <v>47639212</v>
      </c>
      <c r="C366">
        <v>47639198</v>
      </c>
      <c r="D366">
        <v>36884416</v>
      </c>
      <c r="E366">
        <v>1</v>
      </c>
      <c r="F366">
        <v>1</v>
      </c>
      <c r="G366">
        <v>1</v>
      </c>
      <c r="H366">
        <v>2</v>
      </c>
      <c r="I366" t="s">
        <v>947</v>
      </c>
      <c r="J366" t="s">
        <v>948</v>
      </c>
      <c r="K366" t="s">
        <v>949</v>
      </c>
      <c r="L366">
        <v>1368</v>
      </c>
      <c r="N366">
        <v>1011</v>
      </c>
      <c r="O366" t="s">
        <v>776</v>
      </c>
      <c r="P366" t="s">
        <v>776</v>
      </c>
      <c r="Q366">
        <v>1</v>
      </c>
      <c r="X366">
        <v>1.1200000000000001</v>
      </c>
      <c r="Y366">
        <v>0</v>
      </c>
      <c r="Z366">
        <v>6.82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221</v>
      </c>
      <c r="AG366">
        <v>1.7710000000000004</v>
      </c>
      <c r="AH366">
        <v>2</v>
      </c>
      <c r="AI366">
        <v>47639204</v>
      </c>
      <c r="AJ366">
        <v>370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ROW(Source!A190)</f>
        <v>190</v>
      </c>
      <c r="B367">
        <v>47639213</v>
      </c>
      <c r="C367">
        <v>47639198</v>
      </c>
      <c r="D367">
        <v>36837948</v>
      </c>
      <c r="E367">
        <v>1</v>
      </c>
      <c r="F367">
        <v>1</v>
      </c>
      <c r="G367">
        <v>1</v>
      </c>
      <c r="H367">
        <v>3</v>
      </c>
      <c r="I367" t="s">
        <v>817</v>
      </c>
      <c r="J367" t="s">
        <v>818</v>
      </c>
      <c r="K367" t="s">
        <v>819</v>
      </c>
      <c r="L367">
        <v>1348</v>
      </c>
      <c r="N367">
        <v>1009</v>
      </c>
      <c r="O367" t="s">
        <v>19</v>
      </c>
      <c r="P367" t="s">
        <v>19</v>
      </c>
      <c r="Q367">
        <v>1000</v>
      </c>
      <c r="X367">
        <v>1.2E-2</v>
      </c>
      <c r="Y367">
        <v>15620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220</v>
      </c>
      <c r="AG367">
        <v>1.3200000000000002E-2</v>
      </c>
      <c r="AH367">
        <v>2</v>
      </c>
      <c r="AI367">
        <v>47639205</v>
      </c>
      <c r="AJ367">
        <v>371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ROW(Source!A190)</f>
        <v>190</v>
      </c>
      <c r="B368">
        <v>47639214</v>
      </c>
      <c r="C368">
        <v>47639198</v>
      </c>
      <c r="D368">
        <v>36839083</v>
      </c>
      <c r="E368">
        <v>1</v>
      </c>
      <c r="F368">
        <v>1</v>
      </c>
      <c r="G368">
        <v>1</v>
      </c>
      <c r="H368">
        <v>3</v>
      </c>
      <c r="I368" t="s">
        <v>950</v>
      </c>
      <c r="J368" t="s">
        <v>951</v>
      </c>
      <c r="K368" t="s">
        <v>952</v>
      </c>
      <c r="L368">
        <v>1348</v>
      </c>
      <c r="N368">
        <v>1009</v>
      </c>
      <c r="O368" t="s">
        <v>19</v>
      </c>
      <c r="P368" t="s">
        <v>19</v>
      </c>
      <c r="Q368">
        <v>1000</v>
      </c>
      <c r="X368">
        <v>2E-3</v>
      </c>
      <c r="Y368">
        <v>7640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220</v>
      </c>
      <c r="AG368">
        <v>2.2000000000000001E-3</v>
      </c>
      <c r="AH368">
        <v>2</v>
      </c>
      <c r="AI368">
        <v>47639206</v>
      </c>
      <c r="AJ368">
        <v>372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ROW(Source!A191)</f>
        <v>191</v>
      </c>
      <c r="B369">
        <v>47639207</v>
      </c>
      <c r="C369">
        <v>47639198</v>
      </c>
      <c r="D369">
        <v>37072442</v>
      </c>
      <c r="E369">
        <v>1</v>
      </c>
      <c r="F369">
        <v>1</v>
      </c>
      <c r="G369">
        <v>1</v>
      </c>
      <c r="H369">
        <v>1</v>
      </c>
      <c r="I369" t="s">
        <v>939</v>
      </c>
      <c r="J369" t="s">
        <v>3</v>
      </c>
      <c r="K369" t="s">
        <v>940</v>
      </c>
      <c r="L369">
        <v>1191</v>
      </c>
      <c r="N369">
        <v>1013</v>
      </c>
      <c r="O369" t="s">
        <v>770</v>
      </c>
      <c r="P369" t="s">
        <v>770</v>
      </c>
      <c r="Q369">
        <v>1</v>
      </c>
      <c r="X369">
        <v>5.31</v>
      </c>
      <c r="Y369">
        <v>0</v>
      </c>
      <c r="Z369">
        <v>0</v>
      </c>
      <c r="AA369">
        <v>0</v>
      </c>
      <c r="AB369">
        <v>10.65</v>
      </c>
      <c r="AC369">
        <v>0</v>
      </c>
      <c r="AD369">
        <v>1</v>
      </c>
      <c r="AE369">
        <v>1</v>
      </c>
      <c r="AF369" t="s">
        <v>222</v>
      </c>
      <c r="AG369">
        <v>7.7247224999999986</v>
      </c>
      <c r="AH369">
        <v>2</v>
      </c>
      <c r="AI369">
        <v>47639199</v>
      </c>
      <c r="AJ369">
        <v>373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ROW(Source!A191)</f>
        <v>191</v>
      </c>
      <c r="B370">
        <v>47639208</v>
      </c>
      <c r="C370">
        <v>47639198</v>
      </c>
      <c r="D370">
        <v>37064876</v>
      </c>
      <c r="E370">
        <v>1</v>
      </c>
      <c r="F370">
        <v>1</v>
      </c>
      <c r="G370">
        <v>1</v>
      </c>
      <c r="H370">
        <v>1</v>
      </c>
      <c r="I370" t="s">
        <v>771</v>
      </c>
      <c r="J370" t="s">
        <v>3</v>
      </c>
      <c r="K370" t="s">
        <v>772</v>
      </c>
      <c r="L370">
        <v>1191</v>
      </c>
      <c r="N370">
        <v>1013</v>
      </c>
      <c r="O370" t="s">
        <v>770</v>
      </c>
      <c r="P370" t="s">
        <v>770</v>
      </c>
      <c r="Q370">
        <v>1</v>
      </c>
      <c r="X370">
        <v>0.02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2</v>
      </c>
      <c r="AF370" t="s">
        <v>221</v>
      </c>
      <c r="AG370">
        <v>3.1625E-2</v>
      </c>
      <c r="AH370">
        <v>2</v>
      </c>
      <c r="AI370">
        <v>47639200</v>
      </c>
      <c r="AJ370">
        <v>374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ROW(Source!A191)</f>
        <v>191</v>
      </c>
      <c r="B371">
        <v>47639209</v>
      </c>
      <c r="C371">
        <v>47639198</v>
      </c>
      <c r="D371">
        <v>36882356</v>
      </c>
      <c r="E371">
        <v>1</v>
      </c>
      <c r="F371">
        <v>1</v>
      </c>
      <c r="G371">
        <v>1</v>
      </c>
      <c r="H371">
        <v>2</v>
      </c>
      <c r="I371" t="s">
        <v>941</v>
      </c>
      <c r="J371" t="s">
        <v>942</v>
      </c>
      <c r="K371" t="s">
        <v>943</v>
      </c>
      <c r="L371">
        <v>1368</v>
      </c>
      <c r="N371">
        <v>1011</v>
      </c>
      <c r="O371" t="s">
        <v>776</v>
      </c>
      <c r="P371" t="s">
        <v>776</v>
      </c>
      <c r="Q371">
        <v>1</v>
      </c>
      <c r="X371">
        <v>0.01</v>
      </c>
      <c r="Y371">
        <v>0</v>
      </c>
      <c r="Z371">
        <v>1.7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221</v>
      </c>
      <c r="AG371">
        <v>1.58125E-2</v>
      </c>
      <c r="AH371">
        <v>2</v>
      </c>
      <c r="AI371">
        <v>47639201</v>
      </c>
      <c r="AJ371">
        <v>375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ROW(Source!A191)</f>
        <v>191</v>
      </c>
      <c r="B372">
        <v>47639210</v>
      </c>
      <c r="C372">
        <v>47639198</v>
      </c>
      <c r="D372">
        <v>36882383</v>
      </c>
      <c r="E372">
        <v>1</v>
      </c>
      <c r="F372">
        <v>1</v>
      </c>
      <c r="G372">
        <v>1</v>
      </c>
      <c r="H372">
        <v>2</v>
      </c>
      <c r="I372" t="s">
        <v>944</v>
      </c>
      <c r="J372" t="s">
        <v>945</v>
      </c>
      <c r="K372" t="s">
        <v>946</v>
      </c>
      <c r="L372">
        <v>1368</v>
      </c>
      <c r="N372">
        <v>1011</v>
      </c>
      <c r="O372" t="s">
        <v>776</v>
      </c>
      <c r="P372" t="s">
        <v>776</v>
      </c>
      <c r="Q372">
        <v>1</v>
      </c>
      <c r="X372">
        <v>0.01</v>
      </c>
      <c r="Y372">
        <v>0</v>
      </c>
      <c r="Z372">
        <v>89.99</v>
      </c>
      <c r="AA372">
        <v>10.06</v>
      </c>
      <c r="AB372">
        <v>0</v>
      </c>
      <c r="AC372">
        <v>0</v>
      </c>
      <c r="AD372">
        <v>1</v>
      </c>
      <c r="AE372">
        <v>0</v>
      </c>
      <c r="AF372" t="s">
        <v>221</v>
      </c>
      <c r="AG372">
        <v>1.58125E-2</v>
      </c>
      <c r="AH372">
        <v>2</v>
      </c>
      <c r="AI372">
        <v>47639202</v>
      </c>
      <c r="AJ372">
        <v>376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ROW(Source!A191)</f>
        <v>191</v>
      </c>
      <c r="B373">
        <v>47639211</v>
      </c>
      <c r="C373">
        <v>47639198</v>
      </c>
      <c r="D373">
        <v>36883554</v>
      </c>
      <c r="E373">
        <v>1</v>
      </c>
      <c r="F373">
        <v>1</v>
      </c>
      <c r="G373">
        <v>1</v>
      </c>
      <c r="H373">
        <v>2</v>
      </c>
      <c r="I373" t="s">
        <v>780</v>
      </c>
      <c r="J373" t="s">
        <v>781</v>
      </c>
      <c r="K373" t="s">
        <v>782</v>
      </c>
      <c r="L373">
        <v>1368</v>
      </c>
      <c r="N373">
        <v>1011</v>
      </c>
      <c r="O373" t="s">
        <v>776</v>
      </c>
      <c r="P373" t="s">
        <v>776</v>
      </c>
      <c r="Q373">
        <v>1</v>
      </c>
      <c r="X373">
        <v>0.01</v>
      </c>
      <c r="Y373">
        <v>0</v>
      </c>
      <c r="Z373">
        <v>65.709999999999994</v>
      </c>
      <c r="AA373">
        <v>11.6</v>
      </c>
      <c r="AB373">
        <v>0</v>
      </c>
      <c r="AC373">
        <v>0</v>
      </c>
      <c r="AD373">
        <v>1</v>
      </c>
      <c r="AE373">
        <v>0</v>
      </c>
      <c r="AF373" t="s">
        <v>221</v>
      </c>
      <c r="AG373">
        <v>1.58125E-2</v>
      </c>
      <c r="AH373">
        <v>2</v>
      </c>
      <c r="AI373">
        <v>47639203</v>
      </c>
      <c r="AJ373">
        <v>377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ROW(Source!A191)</f>
        <v>191</v>
      </c>
      <c r="B374">
        <v>47639212</v>
      </c>
      <c r="C374">
        <v>47639198</v>
      </c>
      <c r="D374">
        <v>36884416</v>
      </c>
      <c r="E374">
        <v>1</v>
      </c>
      <c r="F374">
        <v>1</v>
      </c>
      <c r="G374">
        <v>1</v>
      </c>
      <c r="H374">
        <v>2</v>
      </c>
      <c r="I374" t="s">
        <v>947</v>
      </c>
      <c r="J374" t="s">
        <v>948</v>
      </c>
      <c r="K374" t="s">
        <v>949</v>
      </c>
      <c r="L374">
        <v>1368</v>
      </c>
      <c r="N374">
        <v>1011</v>
      </c>
      <c r="O374" t="s">
        <v>776</v>
      </c>
      <c r="P374" t="s">
        <v>776</v>
      </c>
      <c r="Q374">
        <v>1</v>
      </c>
      <c r="X374">
        <v>1.1200000000000001</v>
      </c>
      <c r="Y374">
        <v>0</v>
      </c>
      <c r="Z374">
        <v>6.82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221</v>
      </c>
      <c r="AG374">
        <v>1.7710000000000004</v>
      </c>
      <c r="AH374">
        <v>2</v>
      </c>
      <c r="AI374">
        <v>47639204</v>
      </c>
      <c r="AJ374">
        <v>378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ROW(Source!A191)</f>
        <v>191</v>
      </c>
      <c r="B375">
        <v>47639213</v>
      </c>
      <c r="C375">
        <v>47639198</v>
      </c>
      <c r="D375">
        <v>36837948</v>
      </c>
      <c r="E375">
        <v>1</v>
      </c>
      <c r="F375">
        <v>1</v>
      </c>
      <c r="G375">
        <v>1</v>
      </c>
      <c r="H375">
        <v>3</v>
      </c>
      <c r="I375" t="s">
        <v>817</v>
      </c>
      <c r="J375" t="s">
        <v>818</v>
      </c>
      <c r="K375" t="s">
        <v>819</v>
      </c>
      <c r="L375">
        <v>1348</v>
      </c>
      <c r="N375">
        <v>1009</v>
      </c>
      <c r="O375" t="s">
        <v>19</v>
      </c>
      <c r="P375" t="s">
        <v>19</v>
      </c>
      <c r="Q375">
        <v>1000</v>
      </c>
      <c r="X375">
        <v>1.2E-2</v>
      </c>
      <c r="Y375">
        <v>15620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220</v>
      </c>
      <c r="AG375">
        <v>1.3200000000000002E-2</v>
      </c>
      <c r="AH375">
        <v>2</v>
      </c>
      <c r="AI375">
        <v>47639205</v>
      </c>
      <c r="AJ375">
        <v>379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ROW(Source!A191)</f>
        <v>191</v>
      </c>
      <c r="B376">
        <v>47639214</v>
      </c>
      <c r="C376">
        <v>47639198</v>
      </c>
      <c r="D376">
        <v>36839083</v>
      </c>
      <c r="E376">
        <v>1</v>
      </c>
      <c r="F376">
        <v>1</v>
      </c>
      <c r="G376">
        <v>1</v>
      </c>
      <c r="H376">
        <v>3</v>
      </c>
      <c r="I376" t="s">
        <v>950</v>
      </c>
      <c r="J376" t="s">
        <v>951</v>
      </c>
      <c r="K376" t="s">
        <v>952</v>
      </c>
      <c r="L376">
        <v>1348</v>
      </c>
      <c r="N376">
        <v>1009</v>
      </c>
      <c r="O376" t="s">
        <v>19</v>
      </c>
      <c r="P376" t="s">
        <v>19</v>
      </c>
      <c r="Q376">
        <v>1000</v>
      </c>
      <c r="X376">
        <v>2E-3</v>
      </c>
      <c r="Y376">
        <v>7640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220</v>
      </c>
      <c r="AG376">
        <v>2.2000000000000001E-3</v>
      </c>
      <c r="AH376">
        <v>2</v>
      </c>
      <c r="AI376">
        <v>47639206</v>
      </c>
      <c r="AJ376">
        <v>380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ROW(Source!A192)</f>
        <v>192</v>
      </c>
      <c r="B377">
        <v>47639225</v>
      </c>
      <c r="C377">
        <v>47639215</v>
      </c>
      <c r="D377">
        <v>37064928</v>
      </c>
      <c r="E377">
        <v>1</v>
      </c>
      <c r="F377">
        <v>1</v>
      </c>
      <c r="G377">
        <v>1</v>
      </c>
      <c r="H377">
        <v>1</v>
      </c>
      <c r="I377" t="s">
        <v>823</v>
      </c>
      <c r="J377" t="s">
        <v>3</v>
      </c>
      <c r="K377" t="s">
        <v>824</v>
      </c>
      <c r="L377">
        <v>1191</v>
      </c>
      <c r="N377">
        <v>1013</v>
      </c>
      <c r="O377" t="s">
        <v>770</v>
      </c>
      <c r="P377" t="s">
        <v>770</v>
      </c>
      <c r="Q377">
        <v>1</v>
      </c>
      <c r="X377">
        <v>3.83</v>
      </c>
      <c r="Y377">
        <v>0</v>
      </c>
      <c r="Z377">
        <v>0</v>
      </c>
      <c r="AA377">
        <v>0</v>
      </c>
      <c r="AB377">
        <v>9.07</v>
      </c>
      <c r="AC377">
        <v>0</v>
      </c>
      <c r="AD377">
        <v>1</v>
      </c>
      <c r="AE377">
        <v>1</v>
      </c>
      <c r="AF377" t="s">
        <v>232</v>
      </c>
      <c r="AG377">
        <v>11.143384999999999</v>
      </c>
      <c r="AH377">
        <v>2</v>
      </c>
      <c r="AI377">
        <v>47639216</v>
      </c>
      <c r="AJ377">
        <v>381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ROW(Source!A192)</f>
        <v>192</v>
      </c>
      <c r="B378">
        <v>47639226</v>
      </c>
      <c r="C378">
        <v>47639215</v>
      </c>
      <c r="D378">
        <v>37064876</v>
      </c>
      <c r="E378">
        <v>1</v>
      </c>
      <c r="F378">
        <v>1</v>
      </c>
      <c r="G378">
        <v>1</v>
      </c>
      <c r="H378">
        <v>1</v>
      </c>
      <c r="I378" t="s">
        <v>771</v>
      </c>
      <c r="J378" t="s">
        <v>3</v>
      </c>
      <c r="K378" t="s">
        <v>772</v>
      </c>
      <c r="L378">
        <v>1191</v>
      </c>
      <c r="N378">
        <v>1013</v>
      </c>
      <c r="O378" t="s">
        <v>770</v>
      </c>
      <c r="P378" t="s">
        <v>770</v>
      </c>
      <c r="Q378">
        <v>1</v>
      </c>
      <c r="X378">
        <v>0.02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231</v>
      </c>
      <c r="AG378">
        <v>6.3250000000000001E-2</v>
      </c>
      <c r="AH378">
        <v>2</v>
      </c>
      <c r="AI378">
        <v>47639217</v>
      </c>
      <c r="AJ378">
        <v>382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ROW(Source!A192)</f>
        <v>192</v>
      </c>
      <c r="B379">
        <v>47639227</v>
      </c>
      <c r="C379">
        <v>47639215</v>
      </c>
      <c r="D379">
        <v>36882356</v>
      </c>
      <c r="E379">
        <v>1</v>
      </c>
      <c r="F379">
        <v>1</v>
      </c>
      <c r="G379">
        <v>1</v>
      </c>
      <c r="H379">
        <v>2</v>
      </c>
      <c r="I379" t="s">
        <v>941</v>
      </c>
      <c r="J379" t="s">
        <v>942</v>
      </c>
      <c r="K379" t="s">
        <v>943</v>
      </c>
      <c r="L379">
        <v>1368</v>
      </c>
      <c r="N379">
        <v>1011</v>
      </c>
      <c r="O379" t="s">
        <v>776</v>
      </c>
      <c r="P379" t="s">
        <v>776</v>
      </c>
      <c r="Q379">
        <v>1</v>
      </c>
      <c r="X379">
        <v>0.01</v>
      </c>
      <c r="Y379">
        <v>0</v>
      </c>
      <c r="Z379">
        <v>1.7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231</v>
      </c>
      <c r="AG379">
        <v>3.1625E-2</v>
      </c>
      <c r="AH379">
        <v>2</v>
      </c>
      <c r="AI379">
        <v>47639218</v>
      </c>
      <c r="AJ379">
        <v>383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ROW(Source!A192)</f>
        <v>192</v>
      </c>
      <c r="B380">
        <v>47639228</v>
      </c>
      <c r="C380">
        <v>47639215</v>
      </c>
      <c r="D380">
        <v>36882383</v>
      </c>
      <c r="E380">
        <v>1</v>
      </c>
      <c r="F380">
        <v>1</v>
      </c>
      <c r="G380">
        <v>1</v>
      </c>
      <c r="H380">
        <v>2</v>
      </c>
      <c r="I380" t="s">
        <v>944</v>
      </c>
      <c r="J380" t="s">
        <v>945</v>
      </c>
      <c r="K380" t="s">
        <v>946</v>
      </c>
      <c r="L380">
        <v>1368</v>
      </c>
      <c r="N380">
        <v>1011</v>
      </c>
      <c r="O380" t="s">
        <v>776</v>
      </c>
      <c r="P380" t="s">
        <v>776</v>
      </c>
      <c r="Q380">
        <v>1</v>
      </c>
      <c r="X380">
        <v>0.01</v>
      </c>
      <c r="Y380">
        <v>0</v>
      </c>
      <c r="Z380">
        <v>89.99</v>
      </c>
      <c r="AA380">
        <v>10.06</v>
      </c>
      <c r="AB380">
        <v>0</v>
      </c>
      <c r="AC380">
        <v>0</v>
      </c>
      <c r="AD380">
        <v>1</v>
      </c>
      <c r="AE380">
        <v>0</v>
      </c>
      <c r="AF380" t="s">
        <v>231</v>
      </c>
      <c r="AG380">
        <v>3.1625E-2</v>
      </c>
      <c r="AH380">
        <v>2</v>
      </c>
      <c r="AI380">
        <v>47639219</v>
      </c>
      <c r="AJ380">
        <v>384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ROW(Source!A192)</f>
        <v>192</v>
      </c>
      <c r="B381">
        <v>47639229</v>
      </c>
      <c r="C381">
        <v>47639215</v>
      </c>
      <c r="D381">
        <v>36883554</v>
      </c>
      <c r="E381">
        <v>1</v>
      </c>
      <c r="F381">
        <v>1</v>
      </c>
      <c r="G381">
        <v>1</v>
      </c>
      <c r="H381">
        <v>2</v>
      </c>
      <c r="I381" t="s">
        <v>780</v>
      </c>
      <c r="J381" t="s">
        <v>781</v>
      </c>
      <c r="K381" t="s">
        <v>782</v>
      </c>
      <c r="L381">
        <v>1368</v>
      </c>
      <c r="N381">
        <v>1011</v>
      </c>
      <c r="O381" t="s">
        <v>776</v>
      </c>
      <c r="P381" t="s">
        <v>776</v>
      </c>
      <c r="Q381">
        <v>1</v>
      </c>
      <c r="X381">
        <v>0.01</v>
      </c>
      <c r="Y381">
        <v>0</v>
      </c>
      <c r="Z381">
        <v>65.709999999999994</v>
      </c>
      <c r="AA381">
        <v>11.6</v>
      </c>
      <c r="AB381">
        <v>0</v>
      </c>
      <c r="AC381">
        <v>0</v>
      </c>
      <c r="AD381">
        <v>1</v>
      </c>
      <c r="AE381">
        <v>0</v>
      </c>
      <c r="AF381" t="s">
        <v>231</v>
      </c>
      <c r="AG381">
        <v>3.1625E-2</v>
      </c>
      <c r="AH381">
        <v>2</v>
      </c>
      <c r="AI381">
        <v>47639220</v>
      </c>
      <c r="AJ381">
        <v>385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ROW(Source!A192)</f>
        <v>192</v>
      </c>
      <c r="B382">
        <v>47639230</v>
      </c>
      <c r="C382">
        <v>47639215</v>
      </c>
      <c r="D382">
        <v>36884416</v>
      </c>
      <c r="E382">
        <v>1</v>
      </c>
      <c r="F382">
        <v>1</v>
      </c>
      <c r="G382">
        <v>1</v>
      </c>
      <c r="H382">
        <v>2</v>
      </c>
      <c r="I382" t="s">
        <v>947</v>
      </c>
      <c r="J382" t="s">
        <v>948</v>
      </c>
      <c r="K382" t="s">
        <v>949</v>
      </c>
      <c r="L382">
        <v>1368</v>
      </c>
      <c r="N382">
        <v>1011</v>
      </c>
      <c r="O382" t="s">
        <v>776</v>
      </c>
      <c r="P382" t="s">
        <v>776</v>
      </c>
      <c r="Q382">
        <v>1</v>
      </c>
      <c r="X382">
        <v>0.65</v>
      </c>
      <c r="Y382">
        <v>0</v>
      </c>
      <c r="Z382">
        <v>6.82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231</v>
      </c>
      <c r="AG382">
        <v>2.055625</v>
      </c>
      <c r="AH382">
        <v>2</v>
      </c>
      <c r="AI382">
        <v>47639221</v>
      </c>
      <c r="AJ382">
        <v>386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ROW(Source!A192)</f>
        <v>192</v>
      </c>
      <c r="B383">
        <v>47639231</v>
      </c>
      <c r="C383">
        <v>47639215</v>
      </c>
      <c r="D383">
        <v>36838546</v>
      </c>
      <c r="E383">
        <v>1</v>
      </c>
      <c r="F383">
        <v>1</v>
      </c>
      <c r="G383">
        <v>1</v>
      </c>
      <c r="H383">
        <v>3</v>
      </c>
      <c r="I383" t="s">
        <v>238</v>
      </c>
      <c r="J383" t="s">
        <v>240</v>
      </c>
      <c r="K383" t="s">
        <v>239</v>
      </c>
      <c r="L383">
        <v>1348</v>
      </c>
      <c r="N383">
        <v>1009</v>
      </c>
      <c r="O383" t="s">
        <v>19</v>
      </c>
      <c r="P383" t="s">
        <v>19</v>
      </c>
      <c r="Q383">
        <v>1000</v>
      </c>
      <c r="X383">
        <v>1.9E-2</v>
      </c>
      <c r="Y383">
        <v>14312.87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230</v>
      </c>
      <c r="AG383">
        <v>4.1800000000000004E-2</v>
      </c>
      <c r="AH383">
        <v>2</v>
      </c>
      <c r="AI383">
        <v>47639222</v>
      </c>
      <c r="AJ383">
        <v>387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ROW(Source!A192)</f>
        <v>192</v>
      </c>
      <c r="B384">
        <v>47639232</v>
      </c>
      <c r="C384">
        <v>47639215</v>
      </c>
      <c r="D384">
        <v>36839186</v>
      </c>
      <c r="E384">
        <v>1</v>
      </c>
      <c r="F384">
        <v>1</v>
      </c>
      <c r="G384">
        <v>1</v>
      </c>
      <c r="H384">
        <v>3</v>
      </c>
      <c r="I384" t="s">
        <v>953</v>
      </c>
      <c r="J384" t="s">
        <v>954</v>
      </c>
      <c r="K384" t="s">
        <v>955</v>
      </c>
      <c r="L384">
        <v>1348</v>
      </c>
      <c r="N384">
        <v>1009</v>
      </c>
      <c r="O384" t="s">
        <v>19</v>
      </c>
      <c r="P384" t="s">
        <v>19</v>
      </c>
      <c r="Q384">
        <v>1000</v>
      </c>
      <c r="X384">
        <v>1.4E-3</v>
      </c>
      <c r="Y384">
        <v>6667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230</v>
      </c>
      <c r="AG384">
        <v>3.0800000000000003E-3</v>
      </c>
      <c r="AH384">
        <v>2</v>
      </c>
      <c r="AI384">
        <v>47639224</v>
      </c>
      <c r="AJ384">
        <v>389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ROW(Source!A193)</f>
        <v>193</v>
      </c>
      <c r="B385">
        <v>47639225</v>
      </c>
      <c r="C385">
        <v>47639215</v>
      </c>
      <c r="D385">
        <v>37064928</v>
      </c>
      <c r="E385">
        <v>1</v>
      </c>
      <c r="F385">
        <v>1</v>
      </c>
      <c r="G385">
        <v>1</v>
      </c>
      <c r="H385">
        <v>1</v>
      </c>
      <c r="I385" t="s">
        <v>823</v>
      </c>
      <c r="J385" t="s">
        <v>3</v>
      </c>
      <c r="K385" t="s">
        <v>824</v>
      </c>
      <c r="L385">
        <v>1191</v>
      </c>
      <c r="N385">
        <v>1013</v>
      </c>
      <c r="O385" t="s">
        <v>770</v>
      </c>
      <c r="P385" t="s">
        <v>770</v>
      </c>
      <c r="Q385">
        <v>1</v>
      </c>
      <c r="X385">
        <v>3.83</v>
      </c>
      <c r="Y385">
        <v>0</v>
      </c>
      <c r="Z385">
        <v>0</v>
      </c>
      <c r="AA385">
        <v>0</v>
      </c>
      <c r="AB385">
        <v>9.07</v>
      </c>
      <c r="AC385">
        <v>0</v>
      </c>
      <c r="AD385">
        <v>1</v>
      </c>
      <c r="AE385">
        <v>1</v>
      </c>
      <c r="AF385" t="s">
        <v>232</v>
      </c>
      <c r="AG385">
        <v>11.143384999999999</v>
      </c>
      <c r="AH385">
        <v>2</v>
      </c>
      <c r="AI385">
        <v>47639216</v>
      </c>
      <c r="AJ385">
        <v>390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ROW(Source!A193)</f>
        <v>193</v>
      </c>
      <c r="B386">
        <v>47639226</v>
      </c>
      <c r="C386">
        <v>47639215</v>
      </c>
      <c r="D386">
        <v>37064876</v>
      </c>
      <c r="E386">
        <v>1</v>
      </c>
      <c r="F386">
        <v>1</v>
      </c>
      <c r="G386">
        <v>1</v>
      </c>
      <c r="H386">
        <v>1</v>
      </c>
      <c r="I386" t="s">
        <v>771</v>
      </c>
      <c r="J386" t="s">
        <v>3</v>
      </c>
      <c r="K386" t="s">
        <v>772</v>
      </c>
      <c r="L386">
        <v>1191</v>
      </c>
      <c r="N386">
        <v>1013</v>
      </c>
      <c r="O386" t="s">
        <v>770</v>
      </c>
      <c r="P386" t="s">
        <v>770</v>
      </c>
      <c r="Q386">
        <v>1</v>
      </c>
      <c r="X386">
        <v>0.02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231</v>
      </c>
      <c r="AG386">
        <v>6.3250000000000001E-2</v>
      </c>
      <c r="AH386">
        <v>2</v>
      </c>
      <c r="AI386">
        <v>47639217</v>
      </c>
      <c r="AJ386">
        <v>391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ROW(Source!A193)</f>
        <v>193</v>
      </c>
      <c r="B387">
        <v>47639227</v>
      </c>
      <c r="C387">
        <v>47639215</v>
      </c>
      <c r="D387">
        <v>36882356</v>
      </c>
      <c r="E387">
        <v>1</v>
      </c>
      <c r="F387">
        <v>1</v>
      </c>
      <c r="G387">
        <v>1</v>
      </c>
      <c r="H387">
        <v>2</v>
      </c>
      <c r="I387" t="s">
        <v>941</v>
      </c>
      <c r="J387" t="s">
        <v>942</v>
      </c>
      <c r="K387" t="s">
        <v>943</v>
      </c>
      <c r="L387">
        <v>1368</v>
      </c>
      <c r="N387">
        <v>1011</v>
      </c>
      <c r="O387" t="s">
        <v>776</v>
      </c>
      <c r="P387" t="s">
        <v>776</v>
      </c>
      <c r="Q387">
        <v>1</v>
      </c>
      <c r="X387">
        <v>0.01</v>
      </c>
      <c r="Y387">
        <v>0</v>
      </c>
      <c r="Z387">
        <v>1.7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231</v>
      </c>
      <c r="AG387">
        <v>3.1625E-2</v>
      </c>
      <c r="AH387">
        <v>2</v>
      </c>
      <c r="AI387">
        <v>47639218</v>
      </c>
      <c r="AJ387">
        <v>392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ROW(Source!A193)</f>
        <v>193</v>
      </c>
      <c r="B388">
        <v>47639228</v>
      </c>
      <c r="C388">
        <v>47639215</v>
      </c>
      <c r="D388">
        <v>36882383</v>
      </c>
      <c r="E388">
        <v>1</v>
      </c>
      <c r="F388">
        <v>1</v>
      </c>
      <c r="G388">
        <v>1</v>
      </c>
      <c r="H388">
        <v>2</v>
      </c>
      <c r="I388" t="s">
        <v>944</v>
      </c>
      <c r="J388" t="s">
        <v>945</v>
      </c>
      <c r="K388" t="s">
        <v>946</v>
      </c>
      <c r="L388">
        <v>1368</v>
      </c>
      <c r="N388">
        <v>1011</v>
      </c>
      <c r="O388" t="s">
        <v>776</v>
      </c>
      <c r="P388" t="s">
        <v>776</v>
      </c>
      <c r="Q388">
        <v>1</v>
      </c>
      <c r="X388">
        <v>0.01</v>
      </c>
      <c r="Y388">
        <v>0</v>
      </c>
      <c r="Z388">
        <v>89.99</v>
      </c>
      <c r="AA388">
        <v>10.06</v>
      </c>
      <c r="AB388">
        <v>0</v>
      </c>
      <c r="AC388">
        <v>0</v>
      </c>
      <c r="AD388">
        <v>1</v>
      </c>
      <c r="AE388">
        <v>0</v>
      </c>
      <c r="AF388" t="s">
        <v>231</v>
      </c>
      <c r="AG388">
        <v>3.1625E-2</v>
      </c>
      <c r="AH388">
        <v>2</v>
      </c>
      <c r="AI388">
        <v>47639219</v>
      </c>
      <c r="AJ388">
        <v>393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ROW(Source!A193)</f>
        <v>193</v>
      </c>
      <c r="B389">
        <v>47639229</v>
      </c>
      <c r="C389">
        <v>47639215</v>
      </c>
      <c r="D389">
        <v>36883554</v>
      </c>
      <c r="E389">
        <v>1</v>
      </c>
      <c r="F389">
        <v>1</v>
      </c>
      <c r="G389">
        <v>1</v>
      </c>
      <c r="H389">
        <v>2</v>
      </c>
      <c r="I389" t="s">
        <v>780</v>
      </c>
      <c r="J389" t="s">
        <v>781</v>
      </c>
      <c r="K389" t="s">
        <v>782</v>
      </c>
      <c r="L389">
        <v>1368</v>
      </c>
      <c r="N389">
        <v>1011</v>
      </c>
      <c r="O389" t="s">
        <v>776</v>
      </c>
      <c r="P389" t="s">
        <v>776</v>
      </c>
      <c r="Q389">
        <v>1</v>
      </c>
      <c r="X389">
        <v>0.01</v>
      </c>
      <c r="Y389">
        <v>0</v>
      </c>
      <c r="Z389">
        <v>65.709999999999994</v>
      </c>
      <c r="AA389">
        <v>11.6</v>
      </c>
      <c r="AB389">
        <v>0</v>
      </c>
      <c r="AC389">
        <v>0</v>
      </c>
      <c r="AD389">
        <v>1</v>
      </c>
      <c r="AE389">
        <v>0</v>
      </c>
      <c r="AF389" t="s">
        <v>231</v>
      </c>
      <c r="AG389">
        <v>3.1625E-2</v>
      </c>
      <c r="AH389">
        <v>2</v>
      </c>
      <c r="AI389">
        <v>47639220</v>
      </c>
      <c r="AJ389">
        <v>394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ROW(Source!A193)</f>
        <v>193</v>
      </c>
      <c r="B390">
        <v>47639230</v>
      </c>
      <c r="C390">
        <v>47639215</v>
      </c>
      <c r="D390">
        <v>36884416</v>
      </c>
      <c r="E390">
        <v>1</v>
      </c>
      <c r="F390">
        <v>1</v>
      </c>
      <c r="G390">
        <v>1</v>
      </c>
      <c r="H390">
        <v>2</v>
      </c>
      <c r="I390" t="s">
        <v>947</v>
      </c>
      <c r="J390" t="s">
        <v>948</v>
      </c>
      <c r="K390" t="s">
        <v>949</v>
      </c>
      <c r="L390">
        <v>1368</v>
      </c>
      <c r="N390">
        <v>1011</v>
      </c>
      <c r="O390" t="s">
        <v>776</v>
      </c>
      <c r="P390" t="s">
        <v>776</v>
      </c>
      <c r="Q390">
        <v>1</v>
      </c>
      <c r="X390">
        <v>0.65</v>
      </c>
      <c r="Y390">
        <v>0</v>
      </c>
      <c r="Z390">
        <v>6.82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231</v>
      </c>
      <c r="AG390">
        <v>2.055625</v>
      </c>
      <c r="AH390">
        <v>2</v>
      </c>
      <c r="AI390">
        <v>47639221</v>
      </c>
      <c r="AJ390">
        <v>395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ROW(Source!A193)</f>
        <v>193</v>
      </c>
      <c r="B391">
        <v>47639231</v>
      </c>
      <c r="C391">
        <v>47639215</v>
      </c>
      <c r="D391">
        <v>36838546</v>
      </c>
      <c r="E391">
        <v>1</v>
      </c>
      <c r="F391">
        <v>1</v>
      </c>
      <c r="G391">
        <v>1</v>
      </c>
      <c r="H391">
        <v>3</v>
      </c>
      <c r="I391" t="s">
        <v>238</v>
      </c>
      <c r="J391" t="s">
        <v>240</v>
      </c>
      <c r="K391" t="s">
        <v>239</v>
      </c>
      <c r="L391">
        <v>1348</v>
      </c>
      <c r="N391">
        <v>1009</v>
      </c>
      <c r="O391" t="s">
        <v>19</v>
      </c>
      <c r="P391" t="s">
        <v>19</v>
      </c>
      <c r="Q391">
        <v>1000</v>
      </c>
      <c r="X391">
        <v>1.9E-2</v>
      </c>
      <c r="Y391">
        <v>14312.87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230</v>
      </c>
      <c r="AG391">
        <v>4.1800000000000004E-2</v>
      </c>
      <c r="AH391">
        <v>2</v>
      </c>
      <c r="AI391">
        <v>47639222</v>
      </c>
      <c r="AJ391">
        <v>396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ROW(Source!A193)</f>
        <v>193</v>
      </c>
      <c r="B392">
        <v>47639232</v>
      </c>
      <c r="C392">
        <v>47639215</v>
      </c>
      <c r="D392">
        <v>36839186</v>
      </c>
      <c r="E392">
        <v>1</v>
      </c>
      <c r="F392">
        <v>1</v>
      </c>
      <c r="G392">
        <v>1</v>
      </c>
      <c r="H392">
        <v>3</v>
      </c>
      <c r="I392" t="s">
        <v>953</v>
      </c>
      <c r="J392" t="s">
        <v>954</v>
      </c>
      <c r="K392" t="s">
        <v>955</v>
      </c>
      <c r="L392">
        <v>1348</v>
      </c>
      <c r="N392">
        <v>1009</v>
      </c>
      <c r="O392" t="s">
        <v>19</v>
      </c>
      <c r="P392" t="s">
        <v>19</v>
      </c>
      <c r="Q392">
        <v>1000</v>
      </c>
      <c r="X392">
        <v>1.4E-3</v>
      </c>
      <c r="Y392">
        <v>6667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230</v>
      </c>
      <c r="AG392">
        <v>3.0800000000000003E-3</v>
      </c>
      <c r="AH392">
        <v>2</v>
      </c>
      <c r="AI392">
        <v>47639224</v>
      </c>
      <c r="AJ392">
        <v>398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ROW(Source!A240)</f>
        <v>240</v>
      </c>
      <c r="B393">
        <v>47639612</v>
      </c>
      <c r="C393">
        <v>47639611</v>
      </c>
      <c r="D393">
        <v>37071037</v>
      </c>
      <c r="E393">
        <v>1</v>
      </c>
      <c r="F393">
        <v>1</v>
      </c>
      <c r="G393">
        <v>1</v>
      </c>
      <c r="H393">
        <v>1</v>
      </c>
      <c r="I393" t="s">
        <v>956</v>
      </c>
      <c r="J393" t="s">
        <v>3</v>
      </c>
      <c r="K393" t="s">
        <v>957</v>
      </c>
      <c r="L393">
        <v>1191</v>
      </c>
      <c r="N393">
        <v>1013</v>
      </c>
      <c r="O393" t="s">
        <v>770</v>
      </c>
      <c r="P393" t="s">
        <v>770</v>
      </c>
      <c r="Q393">
        <v>1</v>
      </c>
      <c r="X393">
        <v>3.09</v>
      </c>
      <c r="Y393">
        <v>0</v>
      </c>
      <c r="Z393">
        <v>0</v>
      </c>
      <c r="AA393">
        <v>0</v>
      </c>
      <c r="AB393">
        <v>9.6199999999999992</v>
      </c>
      <c r="AC393">
        <v>0</v>
      </c>
      <c r="AD393">
        <v>1</v>
      </c>
      <c r="AE393">
        <v>1</v>
      </c>
      <c r="AF393" t="s">
        <v>3</v>
      </c>
      <c r="AG393">
        <v>3.09</v>
      </c>
      <c r="AH393">
        <v>2</v>
      </c>
      <c r="AI393">
        <v>47639612</v>
      </c>
      <c r="AJ393">
        <v>399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ROW(Source!A240)</f>
        <v>240</v>
      </c>
      <c r="B394">
        <v>47639613</v>
      </c>
      <c r="C394">
        <v>47639611</v>
      </c>
      <c r="D394">
        <v>37064876</v>
      </c>
      <c r="E394">
        <v>1</v>
      </c>
      <c r="F394">
        <v>1</v>
      </c>
      <c r="G394">
        <v>1</v>
      </c>
      <c r="H394">
        <v>1</v>
      </c>
      <c r="I394" t="s">
        <v>771</v>
      </c>
      <c r="J394" t="s">
        <v>3</v>
      </c>
      <c r="K394" t="s">
        <v>772</v>
      </c>
      <c r="L394">
        <v>1191</v>
      </c>
      <c r="N394">
        <v>1013</v>
      </c>
      <c r="O394" t="s">
        <v>770</v>
      </c>
      <c r="P394" t="s">
        <v>770</v>
      </c>
      <c r="Q394">
        <v>1</v>
      </c>
      <c r="X394">
        <v>0.03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2</v>
      </c>
      <c r="AF394" t="s">
        <v>3</v>
      </c>
      <c r="AG394">
        <v>0.03</v>
      </c>
      <c r="AH394">
        <v>2</v>
      </c>
      <c r="AI394">
        <v>47639613</v>
      </c>
      <c r="AJ394">
        <v>400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ROW(Source!A240)</f>
        <v>240</v>
      </c>
      <c r="B395">
        <v>47639614</v>
      </c>
      <c r="C395">
        <v>47639611</v>
      </c>
      <c r="D395">
        <v>36883554</v>
      </c>
      <c r="E395">
        <v>1</v>
      </c>
      <c r="F395">
        <v>1</v>
      </c>
      <c r="G395">
        <v>1</v>
      </c>
      <c r="H395">
        <v>2</v>
      </c>
      <c r="I395" t="s">
        <v>780</v>
      </c>
      <c r="J395" t="s">
        <v>781</v>
      </c>
      <c r="K395" t="s">
        <v>782</v>
      </c>
      <c r="L395">
        <v>1368</v>
      </c>
      <c r="N395">
        <v>1011</v>
      </c>
      <c r="O395" t="s">
        <v>776</v>
      </c>
      <c r="P395" t="s">
        <v>776</v>
      </c>
      <c r="Q395">
        <v>1</v>
      </c>
      <c r="X395">
        <v>0.03</v>
      </c>
      <c r="Y395">
        <v>0</v>
      </c>
      <c r="Z395">
        <v>65.709999999999994</v>
      </c>
      <c r="AA395">
        <v>11.6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0.03</v>
      </c>
      <c r="AH395">
        <v>2</v>
      </c>
      <c r="AI395">
        <v>47639614</v>
      </c>
      <c r="AJ395">
        <v>401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ROW(Source!A240)</f>
        <v>240</v>
      </c>
      <c r="B396">
        <v>47639615</v>
      </c>
      <c r="C396">
        <v>47639611</v>
      </c>
      <c r="D396">
        <v>36804441</v>
      </c>
      <c r="E396">
        <v>1</v>
      </c>
      <c r="F396">
        <v>1</v>
      </c>
      <c r="G396">
        <v>1</v>
      </c>
      <c r="H396">
        <v>3</v>
      </c>
      <c r="I396" t="s">
        <v>958</v>
      </c>
      <c r="J396" t="s">
        <v>959</v>
      </c>
      <c r="K396" t="s">
        <v>960</v>
      </c>
      <c r="L396">
        <v>1346</v>
      </c>
      <c r="N396">
        <v>1009</v>
      </c>
      <c r="O396" t="s">
        <v>585</v>
      </c>
      <c r="P396" t="s">
        <v>585</v>
      </c>
      <c r="Q396">
        <v>1</v>
      </c>
      <c r="X396">
        <v>0.38500000000000001</v>
      </c>
      <c r="Y396">
        <v>25.76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0.38500000000000001</v>
      </c>
      <c r="AH396">
        <v>2</v>
      </c>
      <c r="AI396">
        <v>47639615</v>
      </c>
      <c r="AJ396">
        <v>402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ROW(Source!A240)</f>
        <v>240</v>
      </c>
      <c r="B397">
        <v>47639616</v>
      </c>
      <c r="C397">
        <v>47639611</v>
      </c>
      <c r="D397">
        <v>36806583</v>
      </c>
      <c r="E397">
        <v>1</v>
      </c>
      <c r="F397">
        <v>1</v>
      </c>
      <c r="G397">
        <v>1</v>
      </c>
      <c r="H397">
        <v>3</v>
      </c>
      <c r="I397" t="s">
        <v>961</v>
      </c>
      <c r="J397" t="s">
        <v>962</v>
      </c>
      <c r="K397" t="s">
        <v>963</v>
      </c>
      <c r="L397">
        <v>1348</v>
      </c>
      <c r="N397">
        <v>1009</v>
      </c>
      <c r="O397" t="s">
        <v>19</v>
      </c>
      <c r="P397" t="s">
        <v>19</v>
      </c>
      <c r="Q397">
        <v>1000</v>
      </c>
      <c r="X397">
        <v>2E-3</v>
      </c>
      <c r="Y397">
        <v>657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2E-3</v>
      </c>
      <c r="AH397">
        <v>2</v>
      </c>
      <c r="AI397">
        <v>47639616</v>
      </c>
      <c r="AJ397">
        <v>403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ROW(Source!A240)</f>
        <v>240</v>
      </c>
      <c r="B398">
        <v>47639617</v>
      </c>
      <c r="C398">
        <v>47639611</v>
      </c>
      <c r="D398">
        <v>36838583</v>
      </c>
      <c r="E398">
        <v>1</v>
      </c>
      <c r="F398">
        <v>1</v>
      </c>
      <c r="G398">
        <v>1</v>
      </c>
      <c r="H398">
        <v>3</v>
      </c>
      <c r="I398" t="s">
        <v>964</v>
      </c>
      <c r="J398" t="s">
        <v>965</v>
      </c>
      <c r="K398" t="s">
        <v>966</v>
      </c>
      <c r="L398">
        <v>1348</v>
      </c>
      <c r="N398">
        <v>1009</v>
      </c>
      <c r="O398" t="s">
        <v>19</v>
      </c>
      <c r="P398" t="s">
        <v>19</v>
      </c>
      <c r="Q398">
        <v>1000</v>
      </c>
      <c r="X398">
        <v>1E-4</v>
      </c>
      <c r="Y398">
        <v>28300.400000000001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1E-4</v>
      </c>
      <c r="AH398">
        <v>2</v>
      </c>
      <c r="AI398">
        <v>47639617</v>
      </c>
      <c r="AJ398">
        <v>405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ROW(Source!A240)</f>
        <v>240</v>
      </c>
      <c r="B399">
        <v>47639618</v>
      </c>
      <c r="C399">
        <v>47639611</v>
      </c>
      <c r="D399">
        <v>36799066</v>
      </c>
      <c r="E399">
        <v>17</v>
      </c>
      <c r="F399">
        <v>1</v>
      </c>
      <c r="G399">
        <v>1</v>
      </c>
      <c r="H399">
        <v>3</v>
      </c>
      <c r="I399" t="s">
        <v>1118</v>
      </c>
      <c r="J399" t="s">
        <v>3</v>
      </c>
      <c r="K399" t="s">
        <v>1119</v>
      </c>
      <c r="L399">
        <v>1348</v>
      </c>
      <c r="N399">
        <v>1009</v>
      </c>
      <c r="O399" t="s">
        <v>19</v>
      </c>
      <c r="P399" t="s">
        <v>19</v>
      </c>
      <c r="Q399">
        <v>1000</v>
      </c>
      <c r="X399">
        <v>2.1000000000000001E-2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 t="s">
        <v>3</v>
      </c>
      <c r="AG399">
        <v>2.1000000000000001E-2</v>
      </c>
      <c r="AH399">
        <v>3</v>
      </c>
      <c r="AI399">
        <v>-1</v>
      </c>
      <c r="AJ399" t="s">
        <v>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ROW(Source!A240)</f>
        <v>240</v>
      </c>
      <c r="B400">
        <v>47639619</v>
      </c>
      <c r="C400">
        <v>47639611</v>
      </c>
      <c r="D400">
        <v>36799065</v>
      </c>
      <c r="E400">
        <v>17</v>
      </c>
      <c r="F400">
        <v>1</v>
      </c>
      <c r="G400">
        <v>1</v>
      </c>
      <c r="H400">
        <v>3</v>
      </c>
      <c r="I400" t="s">
        <v>899</v>
      </c>
      <c r="J400" t="s">
        <v>3</v>
      </c>
      <c r="K400" t="s">
        <v>900</v>
      </c>
      <c r="L400">
        <v>1374</v>
      </c>
      <c r="N400">
        <v>1013</v>
      </c>
      <c r="O400" t="s">
        <v>901</v>
      </c>
      <c r="P400" t="s">
        <v>901</v>
      </c>
      <c r="Q400">
        <v>1</v>
      </c>
      <c r="X400">
        <v>0.59</v>
      </c>
      <c r="Y400">
        <v>1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0.59</v>
      </c>
      <c r="AH400">
        <v>2</v>
      </c>
      <c r="AI400">
        <v>47639619</v>
      </c>
      <c r="AJ400">
        <v>406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ROW(Source!A241)</f>
        <v>241</v>
      </c>
      <c r="B401">
        <v>47639612</v>
      </c>
      <c r="C401">
        <v>47639611</v>
      </c>
      <c r="D401">
        <v>37071037</v>
      </c>
      <c r="E401">
        <v>1</v>
      </c>
      <c r="F401">
        <v>1</v>
      </c>
      <c r="G401">
        <v>1</v>
      </c>
      <c r="H401">
        <v>1</v>
      </c>
      <c r="I401" t="s">
        <v>956</v>
      </c>
      <c r="J401" t="s">
        <v>3</v>
      </c>
      <c r="K401" t="s">
        <v>957</v>
      </c>
      <c r="L401">
        <v>1191</v>
      </c>
      <c r="N401">
        <v>1013</v>
      </c>
      <c r="O401" t="s">
        <v>770</v>
      </c>
      <c r="P401" t="s">
        <v>770</v>
      </c>
      <c r="Q401">
        <v>1</v>
      </c>
      <c r="X401">
        <v>3.09</v>
      </c>
      <c r="Y401">
        <v>0</v>
      </c>
      <c r="Z401">
        <v>0</v>
      </c>
      <c r="AA401">
        <v>0</v>
      </c>
      <c r="AB401">
        <v>9.6199999999999992</v>
      </c>
      <c r="AC401">
        <v>0</v>
      </c>
      <c r="AD401">
        <v>1</v>
      </c>
      <c r="AE401">
        <v>1</v>
      </c>
      <c r="AF401" t="s">
        <v>3</v>
      </c>
      <c r="AG401">
        <v>3.09</v>
      </c>
      <c r="AH401">
        <v>2</v>
      </c>
      <c r="AI401">
        <v>47639612</v>
      </c>
      <c r="AJ401">
        <v>407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ROW(Source!A241)</f>
        <v>241</v>
      </c>
      <c r="B402">
        <v>47639613</v>
      </c>
      <c r="C402">
        <v>47639611</v>
      </c>
      <c r="D402">
        <v>37064876</v>
      </c>
      <c r="E402">
        <v>1</v>
      </c>
      <c r="F402">
        <v>1</v>
      </c>
      <c r="G402">
        <v>1</v>
      </c>
      <c r="H402">
        <v>1</v>
      </c>
      <c r="I402" t="s">
        <v>771</v>
      </c>
      <c r="J402" t="s">
        <v>3</v>
      </c>
      <c r="K402" t="s">
        <v>772</v>
      </c>
      <c r="L402">
        <v>1191</v>
      </c>
      <c r="N402">
        <v>1013</v>
      </c>
      <c r="O402" t="s">
        <v>770</v>
      </c>
      <c r="P402" t="s">
        <v>770</v>
      </c>
      <c r="Q402">
        <v>1</v>
      </c>
      <c r="X402">
        <v>0.03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2</v>
      </c>
      <c r="AF402" t="s">
        <v>3</v>
      </c>
      <c r="AG402">
        <v>0.03</v>
      </c>
      <c r="AH402">
        <v>2</v>
      </c>
      <c r="AI402">
        <v>47639613</v>
      </c>
      <c r="AJ402">
        <v>408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ROW(Source!A241)</f>
        <v>241</v>
      </c>
      <c r="B403">
        <v>47639614</v>
      </c>
      <c r="C403">
        <v>47639611</v>
      </c>
      <c r="D403">
        <v>36883554</v>
      </c>
      <c r="E403">
        <v>1</v>
      </c>
      <c r="F403">
        <v>1</v>
      </c>
      <c r="G403">
        <v>1</v>
      </c>
      <c r="H403">
        <v>2</v>
      </c>
      <c r="I403" t="s">
        <v>780</v>
      </c>
      <c r="J403" t="s">
        <v>781</v>
      </c>
      <c r="K403" t="s">
        <v>782</v>
      </c>
      <c r="L403">
        <v>1368</v>
      </c>
      <c r="N403">
        <v>1011</v>
      </c>
      <c r="O403" t="s">
        <v>776</v>
      </c>
      <c r="P403" t="s">
        <v>776</v>
      </c>
      <c r="Q403">
        <v>1</v>
      </c>
      <c r="X403">
        <v>0.03</v>
      </c>
      <c r="Y403">
        <v>0</v>
      </c>
      <c r="Z403">
        <v>65.709999999999994</v>
      </c>
      <c r="AA403">
        <v>11.6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0.03</v>
      </c>
      <c r="AH403">
        <v>2</v>
      </c>
      <c r="AI403">
        <v>47639614</v>
      </c>
      <c r="AJ403">
        <v>409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ROW(Source!A241)</f>
        <v>241</v>
      </c>
      <c r="B404">
        <v>47639615</v>
      </c>
      <c r="C404">
        <v>47639611</v>
      </c>
      <c r="D404">
        <v>36804441</v>
      </c>
      <c r="E404">
        <v>1</v>
      </c>
      <c r="F404">
        <v>1</v>
      </c>
      <c r="G404">
        <v>1</v>
      </c>
      <c r="H404">
        <v>3</v>
      </c>
      <c r="I404" t="s">
        <v>958</v>
      </c>
      <c r="J404" t="s">
        <v>959</v>
      </c>
      <c r="K404" t="s">
        <v>960</v>
      </c>
      <c r="L404">
        <v>1346</v>
      </c>
      <c r="N404">
        <v>1009</v>
      </c>
      <c r="O404" t="s">
        <v>585</v>
      </c>
      <c r="P404" t="s">
        <v>585</v>
      </c>
      <c r="Q404">
        <v>1</v>
      </c>
      <c r="X404">
        <v>0.38500000000000001</v>
      </c>
      <c r="Y404">
        <v>25.76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0.38500000000000001</v>
      </c>
      <c r="AH404">
        <v>2</v>
      </c>
      <c r="AI404">
        <v>47639615</v>
      </c>
      <c r="AJ404">
        <v>410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ROW(Source!A241)</f>
        <v>241</v>
      </c>
      <c r="B405">
        <v>47639616</v>
      </c>
      <c r="C405">
        <v>47639611</v>
      </c>
      <c r="D405">
        <v>36806583</v>
      </c>
      <c r="E405">
        <v>1</v>
      </c>
      <c r="F405">
        <v>1</v>
      </c>
      <c r="G405">
        <v>1</v>
      </c>
      <c r="H405">
        <v>3</v>
      </c>
      <c r="I405" t="s">
        <v>961</v>
      </c>
      <c r="J405" t="s">
        <v>962</v>
      </c>
      <c r="K405" t="s">
        <v>963</v>
      </c>
      <c r="L405">
        <v>1348</v>
      </c>
      <c r="N405">
        <v>1009</v>
      </c>
      <c r="O405" t="s">
        <v>19</v>
      </c>
      <c r="P405" t="s">
        <v>19</v>
      </c>
      <c r="Q405">
        <v>1000</v>
      </c>
      <c r="X405">
        <v>2E-3</v>
      </c>
      <c r="Y405">
        <v>657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2E-3</v>
      </c>
      <c r="AH405">
        <v>2</v>
      </c>
      <c r="AI405">
        <v>47639616</v>
      </c>
      <c r="AJ405">
        <v>411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ROW(Source!A241)</f>
        <v>241</v>
      </c>
      <c r="B406">
        <v>47639617</v>
      </c>
      <c r="C406">
        <v>47639611</v>
      </c>
      <c r="D406">
        <v>36838583</v>
      </c>
      <c r="E406">
        <v>1</v>
      </c>
      <c r="F406">
        <v>1</v>
      </c>
      <c r="G406">
        <v>1</v>
      </c>
      <c r="H406">
        <v>3</v>
      </c>
      <c r="I406" t="s">
        <v>964</v>
      </c>
      <c r="J406" t="s">
        <v>965</v>
      </c>
      <c r="K406" t="s">
        <v>966</v>
      </c>
      <c r="L406">
        <v>1348</v>
      </c>
      <c r="N406">
        <v>1009</v>
      </c>
      <c r="O406" t="s">
        <v>19</v>
      </c>
      <c r="P406" t="s">
        <v>19</v>
      </c>
      <c r="Q406">
        <v>1000</v>
      </c>
      <c r="X406">
        <v>1E-4</v>
      </c>
      <c r="Y406">
        <v>28300.400000000001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1E-4</v>
      </c>
      <c r="AH406">
        <v>2</v>
      </c>
      <c r="AI406">
        <v>47639617</v>
      </c>
      <c r="AJ406">
        <v>413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ROW(Source!A241)</f>
        <v>241</v>
      </c>
      <c r="B407">
        <v>47639618</v>
      </c>
      <c r="C407">
        <v>47639611</v>
      </c>
      <c r="D407">
        <v>36799066</v>
      </c>
      <c r="E407">
        <v>17</v>
      </c>
      <c r="F407">
        <v>1</v>
      </c>
      <c r="G407">
        <v>1</v>
      </c>
      <c r="H407">
        <v>3</v>
      </c>
      <c r="I407" t="s">
        <v>1118</v>
      </c>
      <c r="J407" t="s">
        <v>3</v>
      </c>
      <c r="K407" t="s">
        <v>1119</v>
      </c>
      <c r="L407">
        <v>1348</v>
      </c>
      <c r="N407">
        <v>1009</v>
      </c>
      <c r="O407" t="s">
        <v>19</v>
      </c>
      <c r="P407" t="s">
        <v>19</v>
      </c>
      <c r="Q407">
        <v>1000</v>
      </c>
      <c r="X407">
        <v>2.1000000000000001E-2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 t="s">
        <v>3</v>
      </c>
      <c r="AG407">
        <v>2.1000000000000001E-2</v>
      </c>
      <c r="AH407">
        <v>3</v>
      </c>
      <c r="AI407">
        <v>-1</v>
      </c>
      <c r="AJ407" t="s">
        <v>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ROW(Source!A241)</f>
        <v>241</v>
      </c>
      <c r="B408">
        <v>47639619</v>
      </c>
      <c r="C408">
        <v>47639611</v>
      </c>
      <c r="D408">
        <v>36799065</v>
      </c>
      <c r="E408">
        <v>17</v>
      </c>
      <c r="F408">
        <v>1</v>
      </c>
      <c r="G408">
        <v>1</v>
      </c>
      <c r="H408">
        <v>3</v>
      </c>
      <c r="I408" t="s">
        <v>899</v>
      </c>
      <c r="J408" t="s">
        <v>3</v>
      </c>
      <c r="K408" t="s">
        <v>900</v>
      </c>
      <c r="L408">
        <v>1374</v>
      </c>
      <c r="N408">
        <v>1013</v>
      </c>
      <c r="O408" t="s">
        <v>901</v>
      </c>
      <c r="P408" t="s">
        <v>901</v>
      </c>
      <c r="Q408">
        <v>1</v>
      </c>
      <c r="X408">
        <v>0.59</v>
      </c>
      <c r="Y408">
        <v>1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0.59</v>
      </c>
      <c r="AH408">
        <v>2</v>
      </c>
      <c r="AI408">
        <v>47639619</v>
      </c>
      <c r="AJ408">
        <v>414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ROW(Source!A244)</f>
        <v>244</v>
      </c>
      <c r="B409">
        <v>47639622</v>
      </c>
      <c r="C409">
        <v>47639621</v>
      </c>
      <c r="D409">
        <v>37065248</v>
      </c>
      <c r="E409">
        <v>1</v>
      </c>
      <c r="F409">
        <v>1</v>
      </c>
      <c r="G409">
        <v>1</v>
      </c>
      <c r="H409">
        <v>1</v>
      </c>
      <c r="I409" t="s">
        <v>768</v>
      </c>
      <c r="J409" t="s">
        <v>3</v>
      </c>
      <c r="K409" t="s">
        <v>769</v>
      </c>
      <c r="L409">
        <v>1191</v>
      </c>
      <c r="N409">
        <v>1013</v>
      </c>
      <c r="O409" t="s">
        <v>770</v>
      </c>
      <c r="P409" t="s">
        <v>770</v>
      </c>
      <c r="Q409">
        <v>1</v>
      </c>
      <c r="X409">
        <v>1.17</v>
      </c>
      <c r="Y409">
        <v>0</v>
      </c>
      <c r="Z409">
        <v>0</v>
      </c>
      <c r="AA409">
        <v>0</v>
      </c>
      <c r="AB409">
        <v>8.5299999999999994</v>
      </c>
      <c r="AC409">
        <v>0</v>
      </c>
      <c r="AD409">
        <v>1</v>
      </c>
      <c r="AE409">
        <v>1</v>
      </c>
      <c r="AF409" t="s">
        <v>3</v>
      </c>
      <c r="AG409">
        <v>1.17</v>
      </c>
      <c r="AH409">
        <v>2</v>
      </c>
      <c r="AI409">
        <v>47639622</v>
      </c>
      <c r="AJ409">
        <v>415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ROW(Source!A244)</f>
        <v>244</v>
      </c>
      <c r="B410">
        <v>47639623</v>
      </c>
      <c r="C410">
        <v>47639621</v>
      </c>
      <c r="D410">
        <v>37064876</v>
      </c>
      <c r="E410">
        <v>1</v>
      </c>
      <c r="F410">
        <v>1</v>
      </c>
      <c r="G410">
        <v>1</v>
      </c>
      <c r="H410">
        <v>1</v>
      </c>
      <c r="I410" t="s">
        <v>771</v>
      </c>
      <c r="J410" t="s">
        <v>3</v>
      </c>
      <c r="K410" t="s">
        <v>772</v>
      </c>
      <c r="L410">
        <v>1191</v>
      </c>
      <c r="N410">
        <v>1013</v>
      </c>
      <c r="O410" t="s">
        <v>770</v>
      </c>
      <c r="P410" t="s">
        <v>770</v>
      </c>
      <c r="Q410">
        <v>1</v>
      </c>
      <c r="X410">
        <v>0.41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2</v>
      </c>
      <c r="AF410" t="s">
        <v>3</v>
      </c>
      <c r="AG410">
        <v>0.41</v>
      </c>
      <c r="AH410">
        <v>2</v>
      </c>
      <c r="AI410">
        <v>47639623</v>
      </c>
      <c r="AJ410">
        <v>416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ROW(Source!A244)</f>
        <v>244</v>
      </c>
      <c r="B411">
        <v>47639624</v>
      </c>
      <c r="C411">
        <v>47639621</v>
      </c>
      <c r="D411">
        <v>36882159</v>
      </c>
      <c r="E411">
        <v>1</v>
      </c>
      <c r="F411">
        <v>1</v>
      </c>
      <c r="G411">
        <v>1</v>
      </c>
      <c r="H411">
        <v>2</v>
      </c>
      <c r="I411" t="s">
        <v>773</v>
      </c>
      <c r="J411" t="s">
        <v>774</v>
      </c>
      <c r="K411" t="s">
        <v>775</v>
      </c>
      <c r="L411">
        <v>1368</v>
      </c>
      <c r="N411">
        <v>1011</v>
      </c>
      <c r="O411" t="s">
        <v>776</v>
      </c>
      <c r="P411" t="s">
        <v>776</v>
      </c>
      <c r="Q411">
        <v>1</v>
      </c>
      <c r="X411">
        <v>0.09</v>
      </c>
      <c r="Y411">
        <v>0</v>
      </c>
      <c r="Z411">
        <v>111.99</v>
      </c>
      <c r="AA411">
        <v>13.5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0.09</v>
      </c>
      <c r="AH411">
        <v>2</v>
      </c>
      <c r="AI411">
        <v>47639624</v>
      </c>
      <c r="AJ411">
        <v>417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ROW(Source!A244)</f>
        <v>244</v>
      </c>
      <c r="B412">
        <v>47639625</v>
      </c>
      <c r="C412">
        <v>47639621</v>
      </c>
      <c r="D412">
        <v>36882492</v>
      </c>
      <c r="E412">
        <v>1</v>
      </c>
      <c r="F412">
        <v>1</v>
      </c>
      <c r="G412">
        <v>1</v>
      </c>
      <c r="H412">
        <v>2</v>
      </c>
      <c r="I412" t="s">
        <v>884</v>
      </c>
      <c r="J412" t="s">
        <v>885</v>
      </c>
      <c r="K412" t="s">
        <v>886</v>
      </c>
      <c r="L412">
        <v>1368</v>
      </c>
      <c r="N412">
        <v>1011</v>
      </c>
      <c r="O412" t="s">
        <v>776</v>
      </c>
      <c r="P412" t="s">
        <v>776</v>
      </c>
      <c r="Q412">
        <v>1</v>
      </c>
      <c r="X412">
        <v>0.23</v>
      </c>
      <c r="Y412">
        <v>0</v>
      </c>
      <c r="Z412">
        <v>142.69999999999999</v>
      </c>
      <c r="AA412">
        <v>13.5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0.23</v>
      </c>
      <c r="AH412">
        <v>2</v>
      </c>
      <c r="AI412">
        <v>47639625</v>
      </c>
      <c r="AJ412">
        <v>418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ROW(Source!A244)</f>
        <v>244</v>
      </c>
      <c r="B413">
        <v>47639626</v>
      </c>
      <c r="C413">
        <v>47639621</v>
      </c>
      <c r="D413">
        <v>36883554</v>
      </c>
      <c r="E413">
        <v>1</v>
      </c>
      <c r="F413">
        <v>1</v>
      </c>
      <c r="G413">
        <v>1</v>
      </c>
      <c r="H413">
        <v>2</v>
      </c>
      <c r="I413" t="s">
        <v>780</v>
      </c>
      <c r="J413" t="s">
        <v>781</v>
      </c>
      <c r="K413" t="s">
        <v>782</v>
      </c>
      <c r="L413">
        <v>1368</v>
      </c>
      <c r="N413">
        <v>1011</v>
      </c>
      <c r="O413" t="s">
        <v>776</v>
      </c>
      <c r="P413" t="s">
        <v>776</v>
      </c>
      <c r="Q413">
        <v>1</v>
      </c>
      <c r="X413">
        <v>0.09</v>
      </c>
      <c r="Y413">
        <v>0</v>
      </c>
      <c r="Z413">
        <v>65.709999999999994</v>
      </c>
      <c r="AA413">
        <v>11.6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0.09</v>
      </c>
      <c r="AH413">
        <v>2</v>
      </c>
      <c r="AI413">
        <v>47639626</v>
      </c>
      <c r="AJ413">
        <v>419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ROW(Source!A244)</f>
        <v>244</v>
      </c>
      <c r="B414">
        <v>47639627</v>
      </c>
      <c r="C414">
        <v>47639621</v>
      </c>
      <c r="D414">
        <v>36804441</v>
      </c>
      <c r="E414">
        <v>1</v>
      </c>
      <c r="F414">
        <v>1</v>
      </c>
      <c r="G414">
        <v>1</v>
      </c>
      <c r="H414">
        <v>3</v>
      </c>
      <c r="I414" t="s">
        <v>958</v>
      </c>
      <c r="J414" t="s">
        <v>959</v>
      </c>
      <c r="K414" t="s">
        <v>960</v>
      </c>
      <c r="L414">
        <v>1346</v>
      </c>
      <c r="N414">
        <v>1009</v>
      </c>
      <c r="O414" t="s">
        <v>585</v>
      </c>
      <c r="P414" t="s">
        <v>585</v>
      </c>
      <c r="Q414">
        <v>1</v>
      </c>
      <c r="X414">
        <v>0.32</v>
      </c>
      <c r="Y414">
        <v>25.76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0.32</v>
      </c>
      <c r="AH414">
        <v>2</v>
      </c>
      <c r="AI414">
        <v>47639627</v>
      </c>
      <c r="AJ414">
        <v>420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ROW(Source!A244)</f>
        <v>244</v>
      </c>
      <c r="B415">
        <v>47639628</v>
      </c>
      <c r="C415">
        <v>47639621</v>
      </c>
      <c r="D415">
        <v>36799065</v>
      </c>
      <c r="E415">
        <v>17</v>
      </c>
      <c r="F415">
        <v>1</v>
      </c>
      <c r="G415">
        <v>1</v>
      </c>
      <c r="H415">
        <v>3</v>
      </c>
      <c r="I415" t="s">
        <v>899</v>
      </c>
      <c r="J415" t="s">
        <v>3</v>
      </c>
      <c r="K415" t="s">
        <v>900</v>
      </c>
      <c r="L415">
        <v>1374</v>
      </c>
      <c r="N415">
        <v>1013</v>
      </c>
      <c r="O415" t="s">
        <v>901</v>
      </c>
      <c r="P415" t="s">
        <v>901</v>
      </c>
      <c r="Q415">
        <v>1</v>
      </c>
      <c r="X415">
        <v>0.2</v>
      </c>
      <c r="Y415">
        <v>1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0.2</v>
      </c>
      <c r="AH415">
        <v>2</v>
      </c>
      <c r="AI415">
        <v>47639628</v>
      </c>
      <c r="AJ415">
        <v>421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ROW(Source!A245)</f>
        <v>245</v>
      </c>
      <c r="B416">
        <v>47639622</v>
      </c>
      <c r="C416">
        <v>47639621</v>
      </c>
      <c r="D416">
        <v>37065248</v>
      </c>
      <c r="E416">
        <v>1</v>
      </c>
      <c r="F416">
        <v>1</v>
      </c>
      <c r="G416">
        <v>1</v>
      </c>
      <c r="H416">
        <v>1</v>
      </c>
      <c r="I416" t="s">
        <v>768</v>
      </c>
      <c r="J416" t="s">
        <v>3</v>
      </c>
      <c r="K416" t="s">
        <v>769</v>
      </c>
      <c r="L416">
        <v>1191</v>
      </c>
      <c r="N416">
        <v>1013</v>
      </c>
      <c r="O416" t="s">
        <v>770</v>
      </c>
      <c r="P416" t="s">
        <v>770</v>
      </c>
      <c r="Q416">
        <v>1</v>
      </c>
      <c r="X416">
        <v>1.17</v>
      </c>
      <c r="Y416">
        <v>0</v>
      </c>
      <c r="Z416">
        <v>0</v>
      </c>
      <c r="AA416">
        <v>0</v>
      </c>
      <c r="AB416">
        <v>8.5299999999999994</v>
      </c>
      <c r="AC416">
        <v>0</v>
      </c>
      <c r="AD416">
        <v>1</v>
      </c>
      <c r="AE416">
        <v>1</v>
      </c>
      <c r="AF416" t="s">
        <v>3</v>
      </c>
      <c r="AG416">
        <v>1.17</v>
      </c>
      <c r="AH416">
        <v>2</v>
      </c>
      <c r="AI416">
        <v>47639622</v>
      </c>
      <c r="AJ416">
        <v>423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ROW(Source!A245)</f>
        <v>245</v>
      </c>
      <c r="B417">
        <v>47639623</v>
      </c>
      <c r="C417">
        <v>47639621</v>
      </c>
      <c r="D417">
        <v>37064876</v>
      </c>
      <c r="E417">
        <v>1</v>
      </c>
      <c r="F417">
        <v>1</v>
      </c>
      <c r="G417">
        <v>1</v>
      </c>
      <c r="H417">
        <v>1</v>
      </c>
      <c r="I417" t="s">
        <v>771</v>
      </c>
      <c r="J417" t="s">
        <v>3</v>
      </c>
      <c r="K417" t="s">
        <v>772</v>
      </c>
      <c r="L417">
        <v>1191</v>
      </c>
      <c r="N417">
        <v>1013</v>
      </c>
      <c r="O417" t="s">
        <v>770</v>
      </c>
      <c r="P417" t="s">
        <v>770</v>
      </c>
      <c r="Q417">
        <v>1</v>
      </c>
      <c r="X417">
        <v>0.41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2</v>
      </c>
      <c r="AF417" t="s">
        <v>3</v>
      </c>
      <c r="AG417">
        <v>0.41</v>
      </c>
      <c r="AH417">
        <v>2</v>
      </c>
      <c r="AI417">
        <v>47639623</v>
      </c>
      <c r="AJ417">
        <v>424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ROW(Source!A245)</f>
        <v>245</v>
      </c>
      <c r="B418">
        <v>47639624</v>
      </c>
      <c r="C418">
        <v>47639621</v>
      </c>
      <c r="D418">
        <v>36882159</v>
      </c>
      <c r="E418">
        <v>1</v>
      </c>
      <c r="F418">
        <v>1</v>
      </c>
      <c r="G418">
        <v>1</v>
      </c>
      <c r="H418">
        <v>2</v>
      </c>
      <c r="I418" t="s">
        <v>773</v>
      </c>
      <c r="J418" t="s">
        <v>774</v>
      </c>
      <c r="K418" t="s">
        <v>775</v>
      </c>
      <c r="L418">
        <v>1368</v>
      </c>
      <c r="N418">
        <v>1011</v>
      </c>
      <c r="O418" t="s">
        <v>776</v>
      </c>
      <c r="P418" t="s">
        <v>776</v>
      </c>
      <c r="Q418">
        <v>1</v>
      </c>
      <c r="X418">
        <v>0.09</v>
      </c>
      <c r="Y418">
        <v>0</v>
      </c>
      <c r="Z418">
        <v>111.99</v>
      </c>
      <c r="AA418">
        <v>13.5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0.09</v>
      </c>
      <c r="AH418">
        <v>2</v>
      </c>
      <c r="AI418">
        <v>47639624</v>
      </c>
      <c r="AJ418">
        <v>425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ROW(Source!A245)</f>
        <v>245</v>
      </c>
      <c r="B419">
        <v>47639625</v>
      </c>
      <c r="C419">
        <v>47639621</v>
      </c>
      <c r="D419">
        <v>36882492</v>
      </c>
      <c r="E419">
        <v>1</v>
      </c>
      <c r="F419">
        <v>1</v>
      </c>
      <c r="G419">
        <v>1</v>
      </c>
      <c r="H419">
        <v>2</v>
      </c>
      <c r="I419" t="s">
        <v>884</v>
      </c>
      <c r="J419" t="s">
        <v>885</v>
      </c>
      <c r="K419" t="s">
        <v>886</v>
      </c>
      <c r="L419">
        <v>1368</v>
      </c>
      <c r="N419">
        <v>1011</v>
      </c>
      <c r="O419" t="s">
        <v>776</v>
      </c>
      <c r="P419" t="s">
        <v>776</v>
      </c>
      <c r="Q419">
        <v>1</v>
      </c>
      <c r="X419">
        <v>0.23</v>
      </c>
      <c r="Y419">
        <v>0</v>
      </c>
      <c r="Z419">
        <v>142.69999999999999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0.23</v>
      </c>
      <c r="AH419">
        <v>2</v>
      </c>
      <c r="AI419">
        <v>47639625</v>
      </c>
      <c r="AJ419">
        <v>426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ROW(Source!A245)</f>
        <v>245</v>
      </c>
      <c r="B420">
        <v>47639626</v>
      </c>
      <c r="C420">
        <v>47639621</v>
      </c>
      <c r="D420">
        <v>36883554</v>
      </c>
      <c r="E420">
        <v>1</v>
      </c>
      <c r="F420">
        <v>1</v>
      </c>
      <c r="G420">
        <v>1</v>
      </c>
      <c r="H420">
        <v>2</v>
      </c>
      <c r="I420" t="s">
        <v>780</v>
      </c>
      <c r="J420" t="s">
        <v>781</v>
      </c>
      <c r="K420" t="s">
        <v>782</v>
      </c>
      <c r="L420">
        <v>1368</v>
      </c>
      <c r="N420">
        <v>1011</v>
      </c>
      <c r="O420" t="s">
        <v>776</v>
      </c>
      <c r="P420" t="s">
        <v>776</v>
      </c>
      <c r="Q420">
        <v>1</v>
      </c>
      <c r="X420">
        <v>0.09</v>
      </c>
      <c r="Y420">
        <v>0</v>
      </c>
      <c r="Z420">
        <v>65.709999999999994</v>
      </c>
      <c r="AA420">
        <v>11.6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0.09</v>
      </c>
      <c r="AH420">
        <v>2</v>
      </c>
      <c r="AI420">
        <v>47639626</v>
      </c>
      <c r="AJ420">
        <v>427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ROW(Source!A245)</f>
        <v>245</v>
      </c>
      <c r="B421">
        <v>47639627</v>
      </c>
      <c r="C421">
        <v>47639621</v>
      </c>
      <c r="D421">
        <v>36804441</v>
      </c>
      <c r="E421">
        <v>1</v>
      </c>
      <c r="F421">
        <v>1</v>
      </c>
      <c r="G421">
        <v>1</v>
      </c>
      <c r="H421">
        <v>3</v>
      </c>
      <c r="I421" t="s">
        <v>958</v>
      </c>
      <c r="J421" t="s">
        <v>959</v>
      </c>
      <c r="K421" t="s">
        <v>960</v>
      </c>
      <c r="L421">
        <v>1346</v>
      </c>
      <c r="N421">
        <v>1009</v>
      </c>
      <c r="O421" t="s">
        <v>585</v>
      </c>
      <c r="P421" t="s">
        <v>585</v>
      </c>
      <c r="Q421">
        <v>1</v>
      </c>
      <c r="X421">
        <v>0.32</v>
      </c>
      <c r="Y421">
        <v>25.76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0.32</v>
      </c>
      <c r="AH421">
        <v>2</v>
      </c>
      <c r="AI421">
        <v>47639627</v>
      </c>
      <c r="AJ421">
        <v>428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ROW(Source!A245)</f>
        <v>245</v>
      </c>
      <c r="B422">
        <v>47639628</v>
      </c>
      <c r="C422">
        <v>47639621</v>
      </c>
      <c r="D422">
        <v>36799065</v>
      </c>
      <c r="E422">
        <v>17</v>
      </c>
      <c r="F422">
        <v>1</v>
      </c>
      <c r="G422">
        <v>1</v>
      </c>
      <c r="H422">
        <v>3</v>
      </c>
      <c r="I422" t="s">
        <v>899</v>
      </c>
      <c r="J422" t="s">
        <v>3</v>
      </c>
      <c r="K422" t="s">
        <v>900</v>
      </c>
      <c r="L422">
        <v>1374</v>
      </c>
      <c r="N422">
        <v>1013</v>
      </c>
      <c r="O422" t="s">
        <v>901</v>
      </c>
      <c r="P422" t="s">
        <v>901</v>
      </c>
      <c r="Q422">
        <v>1</v>
      </c>
      <c r="X422">
        <v>0.2</v>
      </c>
      <c r="Y422">
        <v>1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0.2</v>
      </c>
      <c r="AH422">
        <v>2</v>
      </c>
      <c r="AI422">
        <v>47639628</v>
      </c>
      <c r="AJ422">
        <v>429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ROW(Source!A248)</f>
        <v>248</v>
      </c>
      <c r="B423">
        <v>47639524</v>
      </c>
      <c r="C423">
        <v>47639513</v>
      </c>
      <c r="D423">
        <v>37082223</v>
      </c>
      <c r="E423">
        <v>1</v>
      </c>
      <c r="F423">
        <v>1</v>
      </c>
      <c r="G423">
        <v>1</v>
      </c>
      <c r="H423">
        <v>1</v>
      </c>
      <c r="I423" t="s">
        <v>967</v>
      </c>
      <c r="J423" t="s">
        <v>3</v>
      </c>
      <c r="K423" t="s">
        <v>968</v>
      </c>
      <c r="L423">
        <v>1191</v>
      </c>
      <c r="N423">
        <v>1013</v>
      </c>
      <c r="O423" t="s">
        <v>770</v>
      </c>
      <c r="P423" t="s">
        <v>770</v>
      </c>
      <c r="Q423">
        <v>1</v>
      </c>
      <c r="X423">
        <v>1940.2</v>
      </c>
      <c r="Y423">
        <v>0</v>
      </c>
      <c r="Z423">
        <v>0</v>
      </c>
      <c r="AA423">
        <v>0</v>
      </c>
      <c r="AB423">
        <v>9.76</v>
      </c>
      <c r="AC423">
        <v>0</v>
      </c>
      <c r="AD423">
        <v>1</v>
      </c>
      <c r="AE423">
        <v>1</v>
      </c>
      <c r="AF423" t="s">
        <v>196</v>
      </c>
      <c r="AG423">
        <v>2565.9144999999999</v>
      </c>
      <c r="AH423">
        <v>2</v>
      </c>
      <c r="AI423">
        <v>47639514</v>
      </c>
      <c r="AJ423">
        <v>431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ROW(Source!A248)</f>
        <v>248</v>
      </c>
      <c r="B424">
        <v>47639525</v>
      </c>
      <c r="C424">
        <v>47639513</v>
      </c>
      <c r="D424">
        <v>37064876</v>
      </c>
      <c r="E424">
        <v>1</v>
      </c>
      <c r="F424">
        <v>1</v>
      </c>
      <c r="G424">
        <v>1</v>
      </c>
      <c r="H424">
        <v>1</v>
      </c>
      <c r="I424" t="s">
        <v>771</v>
      </c>
      <c r="J424" t="s">
        <v>3</v>
      </c>
      <c r="K424" t="s">
        <v>772</v>
      </c>
      <c r="L424">
        <v>1191</v>
      </c>
      <c r="N424">
        <v>1013</v>
      </c>
      <c r="O424" t="s">
        <v>770</v>
      </c>
      <c r="P424" t="s">
        <v>770</v>
      </c>
      <c r="Q424">
        <v>1</v>
      </c>
      <c r="X424">
        <v>117.88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2</v>
      </c>
      <c r="AF424" t="s">
        <v>195</v>
      </c>
      <c r="AG424">
        <v>169.45249999999999</v>
      </c>
      <c r="AH424">
        <v>2</v>
      </c>
      <c r="AI424">
        <v>47639515</v>
      </c>
      <c r="AJ424">
        <v>432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ROW(Source!A248)</f>
        <v>248</v>
      </c>
      <c r="B425">
        <v>47639526</v>
      </c>
      <c r="C425">
        <v>47639513</v>
      </c>
      <c r="D425">
        <v>36881483</v>
      </c>
      <c r="E425">
        <v>1</v>
      </c>
      <c r="F425">
        <v>1</v>
      </c>
      <c r="G425">
        <v>1</v>
      </c>
      <c r="H425">
        <v>2</v>
      </c>
      <c r="I425" t="s">
        <v>874</v>
      </c>
      <c r="J425" t="s">
        <v>875</v>
      </c>
      <c r="K425" t="s">
        <v>876</v>
      </c>
      <c r="L425">
        <v>1368</v>
      </c>
      <c r="N425">
        <v>1011</v>
      </c>
      <c r="O425" t="s">
        <v>776</v>
      </c>
      <c r="P425" t="s">
        <v>776</v>
      </c>
      <c r="Q425">
        <v>1</v>
      </c>
      <c r="X425">
        <v>6.63</v>
      </c>
      <c r="Y425">
        <v>0</v>
      </c>
      <c r="Z425">
        <v>70.010000000000005</v>
      </c>
      <c r="AA425">
        <v>11.6</v>
      </c>
      <c r="AB425">
        <v>0</v>
      </c>
      <c r="AC425">
        <v>0</v>
      </c>
      <c r="AD425">
        <v>1</v>
      </c>
      <c r="AE425">
        <v>0</v>
      </c>
      <c r="AF425" t="s">
        <v>195</v>
      </c>
      <c r="AG425">
        <v>9.5306249999999988</v>
      </c>
      <c r="AH425">
        <v>2</v>
      </c>
      <c r="AI425">
        <v>47639516</v>
      </c>
      <c r="AJ425">
        <v>433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ROW(Source!A248)</f>
        <v>248</v>
      </c>
      <c r="B426">
        <v>47639527</v>
      </c>
      <c r="C426">
        <v>47639513</v>
      </c>
      <c r="D426">
        <v>36882159</v>
      </c>
      <c r="E426">
        <v>1</v>
      </c>
      <c r="F426">
        <v>1</v>
      </c>
      <c r="G426">
        <v>1</v>
      </c>
      <c r="H426">
        <v>2</v>
      </c>
      <c r="I426" t="s">
        <v>773</v>
      </c>
      <c r="J426" t="s">
        <v>774</v>
      </c>
      <c r="K426" t="s">
        <v>775</v>
      </c>
      <c r="L426">
        <v>1368</v>
      </c>
      <c r="N426">
        <v>1011</v>
      </c>
      <c r="O426" t="s">
        <v>776</v>
      </c>
      <c r="P426" t="s">
        <v>776</v>
      </c>
      <c r="Q426">
        <v>1</v>
      </c>
      <c r="X426">
        <v>102.24</v>
      </c>
      <c r="Y426">
        <v>0</v>
      </c>
      <c r="Z426">
        <v>111.99</v>
      </c>
      <c r="AA426">
        <v>13.5</v>
      </c>
      <c r="AB426">
        <v>0</v>
      </c>
      <c r="AC426">
        <v>0</v>
      </c>
      <c r="AD426">
        <v>1</v>
      </c>
      <c r="AE426">
        <v>0</v>
      </c>
      <c r="AF426" t="s">
        <v>195</v>
      </c>
      <c r="AG426">
        <v>146.97</v>
      </c>
      <c r="AH426">
        <v>2</v>
      </c>
      <c r="AI426">
        <v>47639517</v>
      </c>
      <c r="AJ426">
        <v>434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ROW(Source!A248)</f>
        <v>248</v>
      </c>
      <c r="B427">
        <v>47639528</v>
      </c>
      <c r="C427">
        <v>47639513</v>
      </c>
      <c r="D427">
        <v>36882567</v>
      </c>
      <c r="E427">
        <v>1</v>
      </c>
      <c r="F427">
        <v>1</v>
      </c>
      <c r="G427">
        <v>1</v>
      </c>
      <c r="H427">
        <v>2</v>
      </c>
      <c r="I427" t="s">
        <v>969</v>
      </c>
      <c r="J427" t="s">
        <v>970</v>
      </c>
      <c r="K427" t="s">
        <v>971</v>
      </c>
      <c r="L427">
        <v>1368</v>
      </c>
      <c r="N427">
        <v>1011</v>
      </c>
      <c r="O427" t="s">
        <v>776</v>
      </c>
      <c r="P427" t="s">
        <v>776</v>
      </c>
      <c r="Q427">
        <v>1</v>
      </c>
      <c r="X427">
        <v>23.79</v>
      </c>
      <c r="Y427">
        <v>0</v>
      </c>
      <c r="Z427">
        <v>1.9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195</v>
      </c>
      <c r="AG427">
        <v>34.198124999999997</v>
      </c>
      <c r="AH427">
        <v>2</v>
      </c>
      <c r="AI427">
        <v>47639518</v>
      </c>
      <c r="AJ427">
        <v>435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ROW(Source!A248)</f>
        <v>248</v>
      </c>
      <c r="B428">
        <v>47639529</v>
      </c>
      <c r="C428">
        <v>47639513</v>
      </c>
      <c r="D428">
        <v>36883554</v>
      </c>
      <c r="E428">
        <v>1</v>
      </c>
      <c r="F428">
        <v>1</v>
      </c>
      <c r="G428">
        <v>1</v>
      </c>
      <c r="H428">
        <v>2</v>
      </c>
      <c r="I428" t="s">
        <v>780</v>
      </c>
      <c r="J428" t="s">
        <v>781</v>
      </c>
      <c r="K428" t="s">
        <v>782</v>
      </c>
      <c r="L428">
        <v>1368</v>
      </c>
      <c r="N428">
        <v>1011</v>
      </c>
      <c r="O428" t="s">
        <v>776</v>
      </c>
      <c r="P428" t="s">
        <v>776</v>
      </c>
      <c r="Q428">
        <v>1</v>
      </c>
      <c r="X428">
        <v>9.01</v>
      </c>
      <c r="Y428">
        <v>0</v>
      </c>
      <c r="Z428">
        <v>65.709999999999994</v>
      </c>
      <c r="AA428">
        <v>11.6</v>
      </c>
      <c r="AB428">
        <v>0</v>
      </c>
      <c r="AC428">
        <v>0</v>
      </c>
      <c r="AD428">
        <v>1</v>
      </c>
      <c r="AE428">
        <v>0</v>
      </c>
      <c r="AF428" t="s">
        <v>195</v>
      </c>
      <c r="AG428">
        <v>12.951874999999998</v>
      </c>
      <c r="AH428">
        <v>2</v>
      </c>
      <c r="AI428">
        <v>47639519</v>
      </c>
      <c r="AJ428">
        <v>436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ROW(Source!A248)</f>
        <v>248</v>
      </c>
      <c r="B429">
        <v>47639530</v>
      </c>
      <c r="C429">
        <v>47639513</v>
      </c>
      <c r="D429">
        <v>36883858</v>
      </c>
      <c r="E429">
        <v>1</v>
      </c>
      <c r="F429">
        <v>1</v>
      </c>
      <c r="G429">
        <v>1</v>
      </c>
      <c r="H429">
        <v>2</v>
      </c>
      <c r="I429" t="s">
        <v>828</v>
      </c>
      <c r="J429" t="s">
        <v>829</v>
      </c>
      <c r="K429" t="s">
        <v>830</v>
      </c>
      <c r="L429">
        <v>1368</v>
      </c>
      <c r="N429">
        <v>1011</v>
      </c>
      <c r="O429" t="s">
        <v>776</v>
      </c>
      <c r="P429" t="s">
        <v>776</v>
      </c>
      <c r="Q429">
        <v>1</v>
      </c>
      <c r="X429">
        <v>40.33</v>
      </c>
      <c r="Y429">
        <v>0</v>
      </c>
      <c r="Z429">
        <v>8.1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195</v>
      </c>
      <c r="AG429">
        <v>57.974374999999988</v>
      </c>
      <c r="AH429">
        <v>2</v>
      </c>
      <c r="AI429">
        <v>47639520</v>
      </c>
      <c r="AJ429">
        <v>437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ROW(Source!A248)</f>
        <v>248</v>
      </c>
      <c r="B430">
        <v>47639531</v>
      </c>
      <c r="C430">
        <v>47639513</v>
      </c>
      <c r="D430">
        <v>36803278</v>
      </c>
      <c r="E430">
        <v>1</v>
      </c>
      <c r="F430">
        <v>1</v>
      </c>
      <c r="G430">
        <v>1</v>
      </c>
      <c r="H430">
        <v>3</v>
      </c>
      <c r="I430" t="s">
        <v>831</v>
      </c>
      <c r="J430" t="s">
        <v>832</v>
      </c>
      <c r="K430" t="s">
        <v>833</v>
      </c>
      <c r="L430">
        <v>1348</v>
      </c>
      <c r="N430">
        <v>1009</v>
      </c>
      <c r="O430" t="s">
        <v>19</v>
      </c>
      <c r="P430" t="s">
        <v>19</v>
      </c>
      <c r="Q430">
        <v>1000</v>
      </c>
      <c r="X430">
        <v>0.03</v>
      </c>
      <c r="Y430">
        <v>9424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0.03</v>
      </c>
      <c r="AH430">
        <v>2</v>
      </c>
      <c r="AI430">
        <v>47639521</v>
      </c>
      <c r="AJ430">
        <v>438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ROW(Source!A248)</f>
        <v>248</v>
      </c>
      <c r="B431">
        <v>47639532</v>
      </c>
      <c r="C431">
        <v>47639513</v>
      </c>
      <c r="D431">
        <v>36804447</v>
      </c>
      <c r="E431">
        <v>1</v>
      </c>
      <c r="F431">
        <v>1</v>
      </c>
      <c r="G431">
        <v>1</v>
      </c>
      <c r="H431">
        <v>3</v>
      </c>
      <c r="I431" t="s">
        <v>798</v>
      </c>
      <c r="J431" t="s">
        <v>799</v>
      </c>
      <c r="K431" t="s">
        <v>800</v>
      </c>
      <c r="L431">
        <v>1348</v>
      </c>
      <c r="N431">
        <v>1009</v>
      </c>
      <c r="O431" t="s">
        <v>19</v>
      </c>
      <c r="P431" t="s">
        <v>19</v>
      </c>
      <c r="Q431">
        <v>1000</v>
      </c>
      <c r="X431">
        <v>0.16</v>
      </c>
      <c r="Y431">
        <v>9040.01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0.16</v>
      </c>
      <c r="AH431">
        <v>2</v>
      </c>
      <c r="AI431">
        <v>47639522</v>
      </c>
      <c r="AJ431">
        <v>439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ROW(Source!A248)</f>
        <v>248</v>
      </c>
      <c r="B432">
        <v>47639533</v>
      </c>
      <c r="C432">
        <v>47639513</v>
      </c>
      <c r="D432">
        <v>36796108</v>
      </c>
      <c r="E432">
        <v>17</v>
      </c>
      <c r="F432">
        <v>1</v>
      </c>
      <c r="G432">
        <v>1</v>
      </c>
      <c r="H432">
        <v>3</v>
      </c>
      <c r="I432" t="s">
        <v>1114</v>
      </c>
      <c r="J432" t="s">
        <v>3</v>
      </c>
      <c r="K432" t="s">
        <v>1115</v>
      </c>
      <c r="L432">
        <v>1339</v>
      </c>
      <c r="N432">
        <v>1007</v>
      </c>
      <c r="O432" t="s">
        <v>50</v>
      </c>
      <c r="P432" t="s">
        <v>50</v>
      </c>
      <c r="Q432">
        <v>1</v>
      </c>
      <c r="X432">
        <v>29.1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 t="s">
        <v>3</v>
      </c>
      <c r="AG432">
        <v>29.1</v>
      </c>
      <c r="AH432">
        <v>3</v>
      </c>
      <c r="AI432">
        <v>-1</v>
      </c>
      <c r="AJ432" t="s">
        <v>3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ROW(Source!A248)</f>
        <v>248</v>
      </c>
      <c r="B433">
        <v>47639534</v>
      </c>
      <c r="C433">
        <v>47639513</v>
      </c>
      <c r="D433">
        <v>36807339</v>
      </c>
      <c r="E433">
        <v>1</v>
      </c>
      <c r="F433">
        <v>1</v>
      </c>
      <c r="G433">
        <v>1</v>
      </c>
      <c r="H433">
        <v>3</v>
      </c>
      <c r="I433" t="s">
        <v>972</v>
      </c>
      <c r="J433" t="s">
        <v>973</v>
      </c>
      <c r="K433" t="s">
        <v>974</v>
      </c>
      <c r="L433">
        <v>1339</v>
      </c>
      <c r="N433">
        <v>1007</v>
      </c>
      <c r="O433" t="s">
        <v>50</v>
      </c>
      <c r="P433" t="s">
        <v>50</v>
      </c>
      <c r="Q433">
        <v>1</v>
      </c>
      <c r="X433">
        <v>3.1E-2</v>
      </c>
      <c r="Y433">
        <v>463.3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3.1E-2</v>
      </c>
      <c r="AH433">
        <v>2</v>
      </c>
      <c r="AI433">
        <v>47639523</v>
      </c>
      <c r="AJ433">
        <v>440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ROW(Source!A248)</f>
        <v>248</v>
      </c>
      <c r="B434">
        <v>47639535</v>
      </c>
      <c r="C434">
        <v>47639513</v>
      </c>
      <c r="D434">
        <v>36796619</v>
      </c>
      <c r="E434">
        <v>17</v>
      </c>
      <c r="F434">
        <v>1</v>
      </c>
      <c r="G434">
        <v>1</v>
      </c>
      <c r="H434">
        <v>3</v>
      </c>
      <c r="I434" t="s">
        <v>1120</v>
      </c>
      <c r="J434" t="s">
        <v>3</v>
      </c>
      <c r="K434" t="s">
        <v>1121</v>
      </c>
      <c r="L434">
        <v>1356</v>
      </c>
      <c r="N434">
        <v>1010</v>
      </c>
      <c r="O434" t="s">
        <v>1122</v>
      </c>
      <c r="P434" t="s">
        <v>1122</v>
      </c>
      <c r="Q434">
        <v>1000</v>
      </c>
      <c r="X434">
        <v>0.106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 t="s">
        <v>3</v>
      </c>
      <c r="AG434">
        <v>0.106</v>
      </c>
      <c r="AH434">
        <v>3</v>
      </c>
      <c r="AI434">
        <v>-1</v>
      </c>
      <c r="AJ434" t="s">
        <v>3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ROW(Source!A248)</f>
        <v>248</v>
      </c>
      <c r="B435">
        <v>47639536</v>
      </c>
      <c r="C435">
        <v>47639513</v>
      </c>
      <c r="D435">
        <v>39065559</v>
      </c>
      <c r="E435">
        <v>17</v>
      </c>
      <c r="F435">
        <v>1</v>
      </c>
      <c r="G435">
        <v>1</v>
      </c>
      <c r="H435">
        <v>3</v>
      </c>
      <c r="I435" t="s">
        <v>1116</v>
      </c>
      <c r="J435" t="s">
        <v>3</v>
      </c>
      <c r="K435" t="s">
        <v>1117</v>
      </c>
      <c r="L435">
        <v>1354</v>
      </c>
      <c r="N435">
        <v>1010</v>
      </c>
      <c r="O435" t="s">
        <v>337</v>
      </c>
      <c r="P435" t="s">
        <v>337</v>
      </c>
      <c r="Q435">
        <v>1</v>
      </c>
      <c r="X435">
        <v>200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 t="s">
        <v>3</v>
      </c>
      <c r="AG435">
        <v>200</v>
      </c>
      <c r="AH435">
        <v>3</v>
      </c>
      <c r="AI435">
        <v>-1</v>
      </c>
      <c r="AJ435" t="s">
        <v>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ROW(Source!A248)</f>
        <v>248</v>
      </c>
      <c r="B436">
        <v>47639537</v>
      </c>
      <c r="C436">
        <v>47639513</v>
      </c>
      <c r="D436">
        <v>39065553</v>
      </c>
      <c r="E436">
        <v>17</v>
      </c>
      <c r="F436">
        <v>1</v>
      </c>
      <c r="G436">
        <v>1</v>
      </c>
      <c r="H436">
        <v>3</v>
      </c>
      <c r="I436" t="s">
        <v>1123</v>
      </c>
      <c r="J436" t="s">
        <v>3</v>
      </c>
      <c r="K436" t="s">
        <v>1124</v>
      </c>
      <c r="L436">
        <v>1354</v>
      </c>
      <c r="N436">
        <v>1010</v>
      </c>
      <c r="O436" t="s">
        <v>337</v>
      </c>
      <c r="P436" t="s">
        <v>337</v>
      </c>
      <c r="Q436">
        <v>1</v>
      </c>
      <c r="X436">
        <v>200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 t="s">
        <v>3</v>
      </c>
      <c r="AG436">
        <v>200</v>
      </c>
      <c r="AH436">
        <v>3</v>
      </c>
      <c r="AI436">
        <v>-1</v>
      </c>
      <c r="AJ436" t="s">
        <v>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ROW(Source!A249)</f>
        <v>249</v>
      </c>
      <c r="B437">
        <v>47639524</v>
      </c>
      <c r="C437">
        <v>47639513</v>
      </c>
      <c r="D437">
        <v>37082223</v>
      </c>
      <c r="E437">
        <v>1</v>
      </c>
      <c r="F437">
        <v>1</v>
      </c>
      <c r="G437">
        <v>1</v>
      </c>
      <c r="H437">
        <v>1</v>
      </c>
      <c r="I437" t="s">
        <v>967</v>
      </c>
      <c r="J437" t="s">
        <v>3</v>
      </c>
      <c r="K437" t="s">
        <v>968</v>
      </c>
      <c r="L437">
        <v>1191</v>
      </c>
      <c r="N437">
        <v>1013</v>
      </c>
      <c r="O437" t="s">
        <v>770</v>
      </c>
      <c r="P437" t="s">
        <v>770</v>
      </c>
      <c r="Q437">
        <v>1</v>
      </c>
      <c r="X437">
        <v>1940.2</v>
      </c>
      <c r="Y437">
        <v>0</v>
      </c>
      <c r="Z437">
        <v>0</v>
      </c>
      <c r="AA437">
        <v>0</v>
      </c>
      <c r="AB437">
        <v>9.76</v>
      </c>
      <c r="AC437">
        <v>0</v>
      </c>
      <c r="AD437">
        <v>1</v>
      </c>
      <c r="AE437">
        <v>1</v>
      </c>
      <c r="AF437" t="s">
        <v>196</v>
      </c>
      <c r="AG437">
        <v>2565.9144999999999</v>
      </c>
      <c r="AH437">
        <v>2</v>
      </c>
      <c r="AI437">
        <v>47639514</v>
      </c>
      <c r="AJ437">
        <v>441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ROW(Source!A249)</f>
        <v>249</v>
      </c>
      <c r="B438">
        <v>47639525</v>
      </c>
      <c r="C438">
        <v>47639513</v>
      </c>
      <c r="D438">
        <v>37064876</v>
      </c>
      <c r="E438">
        <v>1</v>
      </c>
      <c r="F438">
        <v>1</v>
      </c>
      <c r="G438">
        <v>1</v>
      </c>
      <c r="H438">
        <v>1</v>
      </c>
      <c r="I438" t="s">
        <v>771</v>
      </c>
      <c r="J438" t="s">
        <v>3</v>
      </c>
      <c r="K438" t="s">
        <v>772</v>
      </c>
      <c r="L438">
        <v>1191</v>
      </c>
      <c r="N438">
        <v>1013</v>
      </c>
      <c r="O438" t="s">
        <v>770</v>
      </c>
      <c r="P438" t="s">
        <v>770</v>
      </c>
      <c r="Q438">
        <v>1</v>
      </c>
      <c r="X438">
        <v>117.88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2</v>
      </c>
      <c r="AF438" t="s">
        <v>195</v>
      </c>
      <c r="AG438">
        <v>169.45249999999999</v>
      </c>
      <c r="AH438">
        <v>2</v>
      </c>
      <c r="AI438">
        <v>47639515</v>
      </c>
      <c r="AJ438">
        <v>442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ROW(Source!A249)</f>
        <v>249</v>
      </c>
      <c r="B439">
        <v>47639526</v>
      </c>
      <c r="C439">
        <v>47639513</v>
      </c>
      <c r="D439">
        <v>36881483</v>
      </c>
      <c r="E439">
        <v>1</v>
      </c>
      <c r="F439">
        <v>1</v>
      </c>
      <c r="G439">
        <v>1</v>
      </c>
      <c r="H439">
        <v>2</v>
      </c>
      <c r="I439" t="s">
        <v>874</v>
      </c>
      <c r="J439" t="s">
        <v>875</v>
      </c>
      <c r="K439" t="s">
        <v>876</v>
      </c>
      <c r="L439">
        <v>1368</v>
      </c>
      <c r="N439">
        <v>1011</v>
      </c>
      <c r="O439" t="s">
        <v>776</v>
      </c>
      <c r="P439" t="s">
        <v>776</v>
      </c>
      <c r="Q439">
        <v>1</v>
      </c>
      <c r="X439">
        <v>6.63</v>
      </c>
      <c r="Y439">
        <v>0</v>
      </c>
      <c r="Z439">
        <v>70.010000000000005</v>
      </c>
      <c r="AA439">
        <v>11.6</v>
      </c>
      <c r="AB439">
        <v>0</v>
      </c>
      <c r="AC439">
        <v>0</v>
      </c>
      <c r="AD439">
        <v>1</v>
      </c>
      <c r="AE439">
        <v>0</v>
      </c>
      <c r="AF439" t="s">
        <v>195</v>
      </c>
      <c r="AG439">
        <v>9.5306249999999988</v>
      </c>
      <c r="AH439">
        <v>2</v>
      </c>
      <c r="AI439">
        <v>47639516</v>
      </c>
      <c r="AJ439">
        <v>443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ROW(Source!A249)</f>
        <v>249</v>
      </c>
      <c r="B440">
        <v>47639527</v>
      </c>
      <c r="C440">
        <v>47639513</v>
      </c>
      <c r="D440">
        <v>36882159</v>
      </c>
      <c r="E440">
        <v>1</v>
      </c>
      <c r="F440">
        <v>1</v>
      </c>
      <c r="G440">
        <v>1</v>
      </c>
      <c r="H440">
        <v>2</v>
      </c>
      <c r="I440" t="s">
        <v>773</v>
      </c>
      <c r="J440" t="s">
        <v>774</v>
      </c>
      <c r="K440" t="s">
        <v>775</v>
      </c>
      <c r="L440">
        <v>1368</v>
      </c>
      <c r="N440">
        <v>1011</v>
      </c>
      <c r="O440" t="s">
        <v>776</v>
      </c>
      <c r="P440" t="s">
        <v>776</v>
      </c>
      <c r="Q440">
        <v>1</v>
      </c>
      <c r="X440">
        <v>102.24</v>
      </c>
      <c r="Y440">
        <v>0</v>
      </c>
      <c r="Z440">
        <v>111.99</v>
      </c>
      <c r="AA440">
        <v>13.5</v>
      </c>
      <c r="AB440">
        <v>0</v>
      </c>
      <c r="AC440">
        <v>0</v>
      </c>
      <c r="AD440">
        <v>1</v>
      </c>
      <c r="AE440">
        <v>0</v>
      </c>
      <c r="AF440" t="s">
        <v>195</v>
      </c>
      <c r="AG440">
        <v>146.97</v>
      </c>
      <c r="AH440">
        <v>2</v>
      </c>
      <c r="AI440">
        <v>47639517</v>
      </c>
      <c r="AJ440">
        <v>444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ROW(Source!A249)</f>
        <v>249</v>
      </c>
      <c r="B441">
        <v>47639528</v>
      </c>
      <c r="C441">
        <v>47639513</v>
      </c>
      <c r="D441">
        <v>36882567</v>
      </c>
      <c r="E441">
        <v>1</v>
      </c>
      <c r="F441">
        <v>1</v>
      </c>
      <c r="G441">
        <v>1</v>
      </c>
      <c r="H441">
        <v>2</v>
      </c>
      <c r="I441" t="s">
        <v>969</v>
      </c>
      <c r="J441" t="s">
        <v>970</v>
      </c>
      <c r="K441" t="s">
        <v>971</v>
      </c>
      <c r="L441">
        <v>1368</v>
      </c>
      <c r="N441">
        <v>1011</v>
      </c>
      <c r="O441" t="s">
        <v>776</v>
      </c>
      <c r="P441" t="s">
        <v>776</v>
      </c>
      <c r="Q441">
        <v>1</v>
      </c>
      <c r="X441">
        <v>23.79</v>
      </c>
      <c r="Y441">
        <v>0</v>
      </c>
      <c r="Z441">
        <v>1.9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195</v>
      </c>
      <c r="AG441">
        <v>34.198124999999997</v>
      </c>
      <c r="AH441">
        <v>2</v>
      </c>
      <c r="AI441">
        <v>47639518</v>
      </c>
      <c r="AJ441">
        <v>445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ROW(Source!A249)</f>
        <v>249</v>
      </c>
      <c r="B442">
        <v>47639529</v>
      </c>
      <c r="C442">
        <v>47639513</v>
      </c>
      <c r="D442">
        <v>36883554</v>
      </c>
      <c r="E442">
        <v>1</v>
      </c>
      <c r="F442">
        <v>1</v>
      </c>
      <c r="G442">
        <v>1</v>
      </c>
      <c r="H442">
        <v>2</v>
      </c>
      <c r="I442" t="s">
        <v>780</v>
      </c>
      <c r="J442" t="s">
        <v>781</v>
      </c>
      <c r="K442" t="s">
        <v>782</v>
      </c>
      <c r="L442">
        <v>1368</v>
      </c>
      <c r="N442">
        <v>1011</v>
      </c>
      <c r="O442" t="s">
        <v>776</v>
      </c>
      <c r="P442" t="s">
        <v>776</v>
      </c>
      <c r="Q442">
        <v>1</v>
      </c>
      <c r="X442">
        <v>9.01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195</v>
      </c>
      <c r="AG442">
        <v>12.951874999999998</v>
      </c>
      <c r="AH442">
        <v>2</v>
      </c>
      <c r="AI442">
        <v>47639519</v>
      </c>
      <c r="AJ442">
        <v>446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ROW(Source!A249)</f>
        <v>249</v>
      </c>
      <c r="B443">
        <v>47639530</v>
      </c>
      <c r="C443">
        <v>47639513</v>
      </c>
      <c r="D443">
        <v>36883858</v>
      </c>
      <c r="E443">
        <v>1</v>
      </c>
      <c r="F443">
        <v>1</v>
      </c>
      <c r="G443">
        <v>1</v>
      </c>
      <c r="H443">
        <v>2</v>
      </c>
      <c r="I443" t="s">
        <v>828</v>
      </c>
      <c r="J443" t="s">
        <v>829</v>
      </c>
      <c r="K443" t="s">
        <v>830</v>
      </c>
      <c r="L443">
        <v>1368</v>
      </c>
      <c r="N443">
        <v>1011</v>
      </c>
      <c r="O443" t="s">
        <v>776</v>
      </c>
      <c r="P443" t="s">
        <v>776</v>
      </c>
      <c r="Q443">
        <v>1</v>
      </c>
      <c r="X443">
        <v>40.33</v>
      </c>
      <c r="Y443">
        <v>0</v>
      </c>
      <c r="Z443">
        <v>8.1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195</v>
      </c>
      <c r="AG443">
        <v>57.974374999999988</v>
      </c>
      <c r="AH443">
        <v>2</v>
      </c>
      <c r="AI443">
        <v>47639520</v>
      </c>
      <c r="AJ443">
        <v>447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ROW(Source!A249)</f>
        <v>249</v>
      </c>
      <c r="B444">
        <v>47639531</v>
      </c>
      <c r="C444">
        <v>47639513</v>
      </c>
      <c r="D444">
        <v>36803278</v>
      </c>
      <c r="E444">
        <v>1</v>
      </c>
      <c r="F444">
        <v>1</v>
      </c>
      <c r="G444">
        <v>1</v>
      </c>
      <c r="H444">
        <v>3</v>
      </c>
      <c r="I444" t="s">
        <v>831</v>
      </c>
      <c r="J444" t="s">
        <v>832</v>
      </c>
      <c r="K444" t="s">
        <v>833</v>
      </c>
      <c r="L444">
        <v>1348</v>
      </c>
      <c r="N444">
        <v>1009</v>
      </c>
      <c r="O444" t="s">
        <v>19</v>
      </c>
      <c r="P444" t="s">
        <v>19</v>
      </c>
      <c r="Q444">
        <v>1000</v>
      </c>
      <c r="X444">
        <v>0.03</v>
      </c>
      <c r="Y444">
        <v>9424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0.03</v>
      </c>
      <c r="AH444">
        <v>2</v>
      </c>
      <c r="AI444">
        <v>47639521</v>
      </c>
      <c r="AJ444">
        <v>448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ROW(Source!A249)</f>
        <v>249</v>
      </c>
      <c r="B445">
        <v>47639532</v>
      </c>
      <c r="C445">
        <v>47639513</v>
      </c>
      <c r="D445">
        <v>36804447</v>
      </c>
      <c r="E445">
        <v>1</v>
      </c>
      <c r="F445">
        <v>1</v>
      </c>
      <c r="G445">
        <v>1</v>
      </c>
      <c r="H445">
        <v>3</v>
      </c>
      <c r="I445" t="s">
        <v>798</v>
      </c>
      <c r="J445" t="s">
        <v>799</v>
      </c>
      <c r="K445" t="s">
        <v>800</v>
      </c>
      <c r="L445">
        <v>1348</v>
      </c>
      <c r="N445">
        <v>1009</v>
      </c>
      <c r="O445" t="s">
        <v>19</v>
      </c>
      <c r="P445" t="s">
        <v>19</v>
      </c>
      <c r="Q445">
        <v>1000</v>
      </c>
      <c r="X445">
        <v>0.16</v>
      </c>
      <c r="Y445">
        <v>9040.01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0.16</v>
      </c>
      <c r="AH445">
        <v>2</v>
      </c>
      <c r="AI445">
        <v>47639522</v>
      </c>
      <c r="AJ445">
        <v>449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ROW(Source!A249)</f>
        <v>249</v>
      </c>
      <c r="B446">
        <v>47639533</v>
      </c>
      <c r="C446">
        <v>47639513</v>
      </c>
      <c r="D446">
        <v>36796108</v>
      </c>
      <c r="E446">
        <v>17</v>
      </c>
      <c r="F446">
        <v>1</v>
      </c>
      <c r="G446">
        <v>1</v>
      </c>
      <c r="H446">
        <v>3</v>
      </c>
      <c r="I446" t="s">
        <v>1114</v>
      </c>
      <c r="J446" t="s">
        <v>3</v>
      </c>
      <c r="K446" t="s">
        <v>1115</v>
      </c>
      <c r="L446">
        <v>1339</v>
      </c>
      <c r="N446">
        <v>1007</v>
      </c>
      <c r="O446" t="s">
        <v>50</v>
      </c>
      <c r="P446" t="s">
        <v>50</v>
      </c>
      <c r="Q446">
        <v>1</v>
      </c>
      <c r="X446">
        <v>29.1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 t="s">
        <v>3</v>
      </c>
      <c r="AG446">
        <v>29.1</v>
      </c>
      <c r="AH446">
        <v>3</v>
      </c>
      <c r="AI446">
        <v>-1</v>
      </c>
      <c r="AJ446" t="s">
        <v>3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ROW(Source!A249)</f>
        <v>249</v>
      </c>
      <c r="B447">
        <v>47639534</v>
      </c>
      <c r="C447">
        <v>47639513</v>
      </c>
      <c r="D447">
        <v>36807339</v>
      </c>
      <c r="E447">
        <v>1</v>
      </c>
      <c r="F447">
        <v>1</v>
      </c>
      <c r="G447">
        <v>1</v>
      </c>
      <c r="H447">
        <v>3</v>
      </c>
      <c r="I447" t="s">
        <v>972</v>
      </c>
      <c r="J447" t="s">
        <v>973</v>
      </c>
      <c r="K447" t="s">
        <v>974</v>
      </c>
      <c r="L447">
        <v>1339</v>
      </c>
      <c r="N447">
        <v>1007</v>
      </c>
      <c r="O447" t="s">
        <v>50</v>
      </c>
      <c r="P447" t="s">
        <v>50</v>
      </c>
      <c r="Q447">
        <v>1</v>
      </c>
      <c r="X447">
        <v>3.1E-2</v>
      </c>
      <c r="Y447">
        <v>463.3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3.1E-2</v>
      </c>
      <c r="AH447">
        <v>2</v>
      </c>
      <c r="AI447">
        <v>47639523</v>
      </c>
      <c r="AJ447">
        <v>450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ROW(Source!A249)</f>
        <v>249</v>
      </c>
      <c r="B448">
        <v>47639535</v>
      </c>
      <c r="C448">
        <v>47639513</v>
      </c>
      <c r="D448">
        <v>36796619</v>
      </c>
      <c r="E448">
        <v>17</v>
      </c>
      <c r="F448">
        <v>1</v>
      </c>
      <c r="G448">
        <v>1</v>
      </c>
      <c r="H448">
        <v>3</v>
      </c>
      <c r="I448" t="s">
        <v>1120</v>
      </c>
      <c r="J448" t="s">
        <v>3</v>
      </c>
      <c r="K448" t="s">
        <v>1121</v>
      </c>
      <c r="L448">
        <v>1356</v>
      </c>
      <c r="N448">
        <v>1010</v>
      </c>
      <c r="O448" t="s">
        <v>1122</v>
      </c>
      <c r="P448" t="s">
        <v>1122</v>
      </c>
      <c r="Q448">
        <v>1000</v>
      </c>
      <c r="X448">
        <v>0.106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 t="s">
        <v>3</v>
      </c>
      <c r="AG448">
        <v>0.106</v>
      </c>
      <c r="AH448">
        <v>3</v>
      </c>
      <c r="AI448">
        <v>-1</v>
      </c>
      <c r="AJ448" t="s">
        <v>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ROW(Source!A249)</f>
        <v>249</v>
      </c>
      <c r="B449">
        <v>47639536</v>
      </c>
      <c r="C449">
        <v>47639513</v>
      </c>
      <c r="D449">
        <v>39065559</v>
      </c>
      <c r="E449">
        <v>17</v>
      </c>
      <c r="F449">
        <v>1</v>
      </c>
      <c r="G449">
        <v>1</v>
      </c>
      <c r="H449">
        <v>3</v>
      </c>
      <c r="I449" t="s">
        <v>1116</v>
      </c>
      <c r="J449" t="s">
        <v>3</v>
      </c>
      <c r="K449" t="s">
        <v>1117</v>
      </c>
      <c r="L449">
        <v>1354</v>
      </c>
      <c r="N449">
        <v>1010</v>
      </c>
      <c r="O449" t="s">
        <v>337</v>
      </c>
      <c r="P449" t="s">
        <v>337</v>
      </c>
      <c r="Q449">
        <v>1</v>
      </c>
      <c r="X449">
        <v>200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 t="s">
        <v>3</v>
      </c>
      <c r="AG449">
        <v>200</v>
      </c>
      <c r="AH449">
        <v>3</v>
      </c>
      <c r="AI449">
        <v>-1</v>
      </c>
      <c r="AJ449" t="s">
        <v>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ROW(Source!A249)</f>
        <v>249</v>
      </c>
      <c r="B450">
        <v>47639537</v>
      </c>
      <c r="C450">
        <v>47639513</v>
      </c>
      <c r="D450">
        <v>39065553</v>
      </c>
      <c r="E450">
        <v>17</v>
      </c>
      <c r="F450">
        <v>1</v>
      </c>
      <c r="G450">
        <v>1</v>
      </c>
      <c r="H450">
        <v>3</v>
      </c>
      <c r="I450" t="s">
        <v>1123</v>
      </c>
      <c r="J450" t="s">
        <v>3</v>
      </c>
      <c r="K450" t="s">
        <v>1124</v>
      </c>
      <c r="L450">
        <v>1354</v>
      </c>
      <c r="N450">
        <v>1010</v>
      </c>
      <c r="O450" t="s">
        <v>337</v>
      </c>
      <c r="P450" t="s">
        <v>337</v>
      </c>
      <c r="Q450">
        <v>1</v>
      </c>
      <c r="X450">
        <v>200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3</v>
      </c>
      <c r="AG450">
        <v>200</v>
      </c>
      <c r="AH450">
        <v>3</v>
      </c>
      <c r="AI450">
        <v>-1</v>
      </c>
      <c r="AJ450" t="s">
        <v>3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ROW(Source!A250)</f>
        <v>250</v>
      </c>
      <c r="B451">
        <v>47639545</v>
      </c>
      <c r="C451">
        <v>47639538</v>
      </c>
      <c r="D451">
        <v>37064978</v>
      </c>
      <c r="E451">
        <v>1</v>
      </c>
      <c r="F451">
        <v>1</v>
      </c>
      <c r="G451">
        <v>1</v>
      </c>
      <c r="H451">
        <v>1</v>
      </c>
      <c r="I451" t="s">
        <v>902</v>
      </c>
      <c r="J451" t="s">
        <v>3</v>
      </c>
      <c r="K451" t="s">
        <v>903</v>
      </c>
      <c r="L451">
        <v>1191</v>
      </c>
      <c r="N451">
        <v>1013</v>
      </c>
      <c r="O451" t="s">
        <v>770</v>
      </c>
      <c r="P451" t="s">
        <v>770</v>
      </c>
      <c r="Q451">
        <v>1</v>
      </c>
      <c r="X451">
        <v>1056.8399999999999</v>
      </c>
      <c r="Y451">
        <v>0</v>
      </c>
      <c r="Z451">
        <v>0</v>
      </c>
      <c r="AA451">
        <v>0</v>
      </c>
      <c r="AB451">
        <v>8.86</v>
      </c>
      <c r="AC451">
        <v>0</v>
      </c>
      <c r="AD451">
        <v>1</v>
      </c>
      <c r="AE451">
        <v>1</v>
      </c>
      <c r="AF451" t="s">
        <v>196</v>
      </c>
      <c r="AG451">
        <v>1397.6708999999996</v>
      </c>
      <c r="AH451">
        <v>2</v>
      </c>
      <c r="AI451">
        <v>47639539</v>
      </c>
      <c r="AJ451">
        <v>451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ROW(Source!A250)</f>
        <v>250</v>
      </c>
      <c r="B452">
        <v>47639546</v>
      </c>
      <c r="C452">
        <v>47639538</v>
      </c>
      <c r="D452">
        <v>37064876</v>
      </c>
      <c r="E452">
        <v>1</v>
      </c>
      <c r="F452">
        <v>1</v>
      </c>
      <c r="G452">
        <v>1</v>
      </c>
      <c r="H452">
        <v>1</v>
      </c>
      <c r="I452" t="s">
        <v>771</v>
      </c>
      <c r="J452" t="s">
        <v>3</v>
      </c>
      <c r="K452" t="s">
        <v>772</v>
      </c>
      <c r="L452">
        <v>1191</v>
      </c>
      <c r="N452">
        <v>1013</v>
      </c>
      <c r="O452" t="s">
        <v>770</v>
      </c>
      <c r="P452" t="s">
        <v>770</v>
      </c>
      <c r="Q452">
        <v>1</v>
      </c>
      <c r="X452">
        <v>10.49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2</v>
      </c>
      <c r="AF452" t="s">
        <v>195</v>
      </c>
      <c r="AG452">
        <v>15.079374999999999</v>
      </c>
      <c r="AH452">
        <v>2</v>
      </c>
      <c r="AI452">
        <v>47639540</v>
      </c>
      <c r="AJ452">
        <v>452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ROW(Source!A250)</f>
        <v>250</v>
      </c>
      <c r="B453">
        <v>47639547</v>
      </c>
      <c r="C453">
        <v>47639538</v>
      </c>
      <c r="D453">
        <v>36881483</v>
      </c>
      <c r="E453">
        <v>1</v>
      </c>
      <c r="F453">
        <v>1</v>
      </c>
      <c r="G453">
        <v>1</v>
      </c>
      <c r="H453">
        <v>2</v>
      </c>
      <c r="I453" t="s">
        <v>874</v>
      </c>
      <c r="J453" t="s">
        <v>875</v>
      </c>
      <c r="K453" t="s">
        <v>876</v>
      </c>
      <c r="L453">
        <v>1368</v>
      </c>
      <c r="N453">
        <v>1011</v>
      </c>
      <c r="O453" t="s">
        <v>776</v>
      </c>
      <c r="P453" t="s">
        <v>776</v>
      </c>
      <c r="Q453">
        <v>1</v>
      </c>
      <c r="X453">
        <v>10.33</v>
      </c>
      <c r="Y453">
        <v>0</v>
      </c>
      <c r="Z453">
        <v>70.010000000000005</v>
      </c>
      <c r="AA453">
        <v>11.6</v>
      </c>
      <c r="AB453">
        <v>0</v>
      </c>
      <c r="AC453">
        <v>0</v>
      </c>
      <c r="AD453">
        <v>1</v>
      </c>
      <c r="AE453">
        <v>0</v>
      </c>
      <c r="AF453" t="s">
        <v>195</v>
      </c>
      <c r="AG453">
        <v>14.849374999999998</v>
      </c>
      <c r="AH453">
        <v>2</v>
      </c>
      <c r="AI453">
        <v>47639541</v>
      </c>
      <c r="AJ453">
        <v>453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ROW(Source!A250)</f>
        <v>250</v>
      </c>
      <c r="B454">
        <v>47639548</v>
      </c>
      <c r="C454">
        <v>47639538</v>
      </c>
      <c r="D454">
        <v>36882157</v>
      </c>
      <c r="E454">
        <v>1</v>
      </c>
      <c r="F454">
        <v>1</v>
      </c>
      <c r="G454">
        <v>1</v>
      </c>
      <c r="H454">
        <v>2</v>
      </c>
      <c r="I454" t="s">
        <v>975</v>
      </c>
      <c r="J454" t="s">
        <v>976</v>
      </c>
      <c r="K454" t="s">
        <v>977</v>
      </c>
      <c r="L454">
        <v>1368</v>
      </c>
      <c r="N454">
        <v>1011</v>
      </c>
      <c r="O454" t="s">
        <v>776</v>
      </c>
      <c r="P454" t="s">
        <v>776</v>
      </c>
      <c r="Q454">
        <v>1</v>
      </c>
      <c r="X454">
        <v>0.16</v>
      </c>
      <c r="Y454">
        <v>0</v>
      </c>
      <c r="Z454">
        <v>88.01</v>
      </c>
      <c r="AA454">
        <v>11.6</v>
      </c>
      <c r="AB454">
        <v>0</v>
      </c>
      <c r="AC454">
        <v>0</v>
      </c>
      <c r="AD454">
        <v>1</v>
      </c>
      <c r="AE454">
        <v>0</v>
      </c>
      <c r="AF454" t="s">
        <v>195</v>
      </c>
      <c r="AG454">
        <v>0.22999999999999998</v>
      </c>
      <c r="AH454">
        <v>2</v>
      </c>
      <c r="AI454">
        <v>47639542</v>
      </c>
      <c r="AJ454">
        <v>454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ROW(Source!A250)</f>
        <v>250</v>
      </c>
      <c r="B455">
        <v>47639549</v>
      </c>
      <c r="C455">
        <v>47639538</v>
      </c>
      <c r="D455">
        <v>36883858</v>
      </c>
      <c r="E455">
        <v>1</v>
      </c>
      <c r="F455">
        <v>1</v>
      </c>
      <c r="G455">
        <v>1</v>
      </c>
      <c r="H455">
        <v>2</v>
      </c>
      <c r="I455" t="s">
        <v>828</v>
      </c>
      <c r="J455" t="s">
        <v>829</v>
      </c>
      <c r="K455" t="s">
        <v>830</v>
      </c>
      <c r="L455">
        <v>1368</v>
      </c>
      <c r="N455">
        <v>1011</v>
      </c>
      <c r="O455" t="s">
        <v>776</v>
      </c>
      <c r="P455" t="s">
        <v>776</v>
      </c>
      <c r="Q455">
        <v>1</v>
      </c>
      <c r="X455">
        <v>76.44</v>
      </c>
      <c r="Y455">
        <v>0</v>
      </c>
      <c r="Z455">
        <v>8.1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195</v>
      </c>
      <c r="AG455">
        <v>109.88249999999999</v>
      </c>
      <c r="AH455">
        <v>2</v>
      </c>
      <c r="AI455">
        <v>47639543</v>
      </c>
      <c r="AJ455">
        <v>455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ROW(Source!A250)</f>
        <v>250</v>
      </c>
      <c r="B456">
        <v>47639550</v>
      </c>
      <c r="C456">
        <v>47639538</v>
      </c>
      <c r="D456">
        <v>36803278</v>
      </c>
      <c r="E456">
        <v>1</v>
      </c>
      <c r="F456">
        <v>1</v>
      </c>
      <c r="G456">
        <v>1</v>
      </c>
      <c r="H456">
        <v>3</v>
      </c>
      <c r="I456" t="s">
        <v>831</v>
      </c>
      <c r="J456" t="s">
        <v>832</v>
      </c>
      <c r="K456" t="s">
        <v>833</v>
      </c>
      <c r="L456">
        <v>1348</v>
      </c>
      <c r="N456">
        <v>1009</v>
      </c>
      <c r="O456" t="s">
        <v>19</v>
      </c>
      <c r="P456" t="s">
        <v>19</v>
      </c>
      <c r="Q456">
        <v>1000</v>
      </c>
      <c r="X456">
        <v>0.03</v>
      </c>
      <c r="Y456">
        <v>9424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0.03</v>
      </c>
      <c r="AH456">
        <v>2</v>
      </c>
      <c r="AI456">
        <v>47639544</v>
      </c>
      <c r="AJ456">
        <v>456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ROW(Source!A250)</f>
        <v>250</v>
      </c>
      <c r="B457">
        <v>47639551</v>
      </c>
      <c r="C457">
        <v>47639538</v>
      </c>
      <c r="D457">
        <v>39065561</v>
      </c>
      <c r="E457">
        <v>17</v>
      </c>
      <c r="F457">
        <v>1</v>
      </c>
      <c r="G457">
        <v>1</v>
      </c>
      <c r="H457">
        <v>3</v>
      </c>
      <c r="I457" t="s">
        <v>1125</v>
      </c>
      <c r="J457" t="s">
        <v>3</v>
      </c>
      <c r="K457" t="s">
        <v>1126</v>
      </c>
      <c r="L457">
        <v>1339</v>
      </c>
      <c r="N457">
        <v>1007</v>
      </c>
      <c r="O457" t="s">
        <v>50</v>
      </c>
      <c r="P457" t="s">
        <v>50</v>
      </c>
      <c r="Q457">
        <v>1</v>
      </c>
      <c r="X457">
        <v>249.57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 t="s">
        <v>3</v>
      </c>
      <c r="AG457">
        <v>249.57</v>
      </c>
      <c r="AH457">
        <v>3</v>
      </c>
      <c r="AI457">
        <v>-1</v>
      </c>
      <c r="AJ457" t="s">
        <v>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ROW(Source!A250)</f>
        <v>250</v>
      </c>
      <c r="B458">
        <v>47639552</v>
      </c>
      <c r="C458">
        <v>47639538</v>
      </c>
      <c r="D458">
        <v>39065559</v>
      </c>
      <c r="E458">
        <v>17</v>
      </c>
      <c r="F458">
        <v>1</v>
      </c>
      <c r="G458">
        <v>1</v>
      </c>
      <c r="H458">
        <v>3</v>
      </c>
      <c r="I458" t="s">
        <v>1116</v>
      </c>
      <c r="J458" t="s">
        <v>3</v>
      </c>
      <c r="K458" t="s">
        <v>1117</v>
      </c>
      <c r="L458">
        <v>1354</v>
      </c>
      <c r="N458">
        <v>1010</v>
      </c>
      <c r="O458" t="s">
        <v>337</v>
      </c>
      <c r="P458" t="s">
        <v>337</v>
      </c>
      <c r="Q458">
        <v>1</v>
      </c>
      <c r="X458">
        <v>200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 t="s">
        <v>3</v>
      </c>
      <c r="AG458">
        <v>200</v>
      </c>
      <c r="AH458">
        <v>3</v>
      </c>
      <c r="AI458">
        <v>-1</v>
      </c>
      <c r="AJ458" t="s">
        <v>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ROW(Source!A250)</f>
        <v>250</v>
      </c>
      <c r="B459">
        <v>47639553</v>
      </c>
      <c r="C459">
        <v>47639538</v>
      </c>
      <c r="D459">
        <v>39065553</v>
      </c>
      <c r="E459">
        <v>17</v>
      </c>
      <c r="F459">
        <v>1</v>
      </c>
      <c r="G459">
        <v>1</v>
      </c>
      <c r="H459">
        <v>3</v>
      </c>
      <c r="I459" t="s">
        <v>1123</v>
      </c>
      <c r="J459" t="s">
        <v>3</v>
      </c>
      <c r="K459" t="s">
        <v>1124</v>
      </c>
      <c r="L459">
        <v>1354</v>
      </c>
      <c r="N459">
        <v>1010</v>
      </c>
      <c r="O459" t="s">
        <v>337</v>
      </c>
      <c r="P459" t="s">
        <v>337</v>
      </c>
      <c r="Q459">
        <v>1</v>
      </c>
      <c r="X459">
        <v>100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 t="s">
        <v>3</v>
      </c>
      <c r="AG459">
        <v>100</v>
      </c>
      <c r="AH459">
        <v>3</v>
      </c>
      <c r="AI459">
        <v>-1</v>
      </c>
      <c r="AJ459" t="s">
        <v>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ROW(Source!A250)</f>
        <v>250</v>
      </c>
      <c r="B460">
        <v>47639554</v>
      </c>
      <c r="C460">
        <v>47639538</v>
      </c>
      <c r="D460">
        <v>36796377</v>
      </c>
      <c r="E460">
        <v>17</v>
      </c>
      <c r="F460">
        <v>1</v>
      </c>
      <c r="G460">
        <v>1</v>
      </c>
      <c r="H460">
        <v>3</v>
      </c>
      <c r="I460" t="s">
        <v>1127</v>
      </c>
      <c r="J460" t="s">
        <v>3</v>
      </c>
      <c r="K460" t="s">
        <v>1128</v>
      </c>
      <c r="L460">
        <v>1348</v>
      </c>
      <c r="N460">
        <v>1009</v>
      </c>
      <c r="O460" t="s">
        <v>19</v>
      </c>
      <c r="P460" t="s">
        <v>19</v>
      </c>
      <c r="Q460">
        <v>1000</v>
      </c>
      <c r="X460">
        <v>9.6999999999999993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 t="s">
        <v>3</v>
      </c>
      <c r="AG460">
        <v>9.6999999999999993</v>
      </c>
      <c r="AH460">
        <v>3</v>
      </c>
      <c r="AI460">
        <v>-1</v>
      </c>
      <c r="AJ460" t="s">
        <v>3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ROW(Source!A251)</f>
        <v>251</v>
      </c>
      <c r="B461">
        <v>47639545</v>
      </c>
      <c r="C461">
        <v>47639538</v>
      </c>
      <c r="D461">
        <v>37064978</v>
      </c>
      <c r="E461">
        <v>1</v>
      </c>
      <c r="F461">
        <v>1</v>
      </c>
      <c r="G461">
        <v>1</v>
      </c>
      <c r="H461">
        <v>1</v>
      </c>
      <c r="I461" t="s">
        <v>902</v>
      </c>
      <c r="J461" t="s">
        <v>3</v>
      </c>
      <c r="K461" t="s">
        <v>903</v>
      </c>
      <c r="L461">
        <v>1191</v>
      </c>
      <c r="N461">
        <v>1013</v>
      </c>
      <c r="O461" t="s">
        <v>770</v>
      </c>
      <c r="P461" t="s">
        <v>770</v>
      </c>
      <c r="Q461">
        <v>1</v>
      </c>
      <c r="X461">
        <v>1056.8399999999999</v>
      </c>
      <c r="Y461">
        <v>0</v>
      </c>
      <c r="Z461">
        <v>0</v>
      </c>
      <c r="AA461">
        <v>0</v>
      </c>
      <c r="AB461">
        <v>8.86</v>
      </c>
      <c r="AC461">
        <v>0</v>
      </c>
      <c r="AD461">
        <v>1</v>
      </c>
      <c r="AE461">
        <v>1</v>
      </c>
      <c r="AF461" t="s">
        <v>196</v>
      </c>
      <c r="AG461">
        <v>1397.6708999999996</v>
      </c>
      <c r="AH461">
        <v>2</v>
      </c>
      <c r="AI461">
        <v>47639539</v>
      </c>
      <c r="AJ461">
        <v>457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ROW(Source!A251)</f>
        <v>251</v>
      </c>
      <c r="B462">
        <v>47639546</v>
      </c>
      <c r="C462">
        <v>47639538</v>
      </c>
      <c r="D462">
        <v>37064876</v>
      </c>
      <c r="E462">
        <v>1</v>
      </c>
      <c r="F462">
        <v>1</v>
      </c>
      <c r="G462">
        <v>1</v>
      </c>
      <c r="H462">
        <v>1</v>
      </c>
      <c r="I462" t="s">
        <v>771</v>
      </c>
      <c r="J462" t="s">
        <v>3</v>
      </c>
      <c r="K462" t="s">
        <v>772</v>
      </c>
      <c r="L462">
        <v>1191</v>
      </c>
      <c r="N462">
        <v>1013</v>
      </c>
      <c r="O462" t="s">
        <v>770</v>
      </c>
      <c r="P462" t="s">
        <v>770</v>
      </c>
      <c r="Q462">
        <v>1</v>
      </c>
      <c r="X462">
        <v>10.49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2</v>
      </c>
      <c r="AF462" t="s">
        <v>195</v>
      </c>
      <c r="AG462">
        <v>15.079374999999999</v>
      </c>
      <c r="AH462">
        <v>2</v>
      </c>
      <c r="AI462">
        <v>47639540</v>
      </c>
      <c r="AJ462">
        <v>458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ROW(Source!A251)</f>
        <v>251</v>
      </c>
      <c r="B463">
        <v>47639547</v>
      </c>
      <c r="C463">
        <v>47639538</v>
      </c>
      <c r="D463">
        <v>36881483</v>
      </c>
      <c r="E463">
        <v>1</v>
      </c>
      <c r="F463">
        <v>1</v>
      </c>
      <c r="G463">
        <v>1</v>
      </c>
      <c r="H463">
        <v>2</v>
      </c>
      <c r="I463" t="s">
        <v>874</v>
      </c>
      <c r="J463" t="s">
        <v>875</v>
      </c>
      <c r="K463" t="s">
        <v>876</v>
      </c>
      <c r="L463">
        <v>1368</v>
      </c>
      <c r="N463">
        <v>1011</v>
      </c>
      <c r="O463" t="s">
        <v>776</v>
      </c>
      <c r="P463" t="s">
        <v>776</v>
      </c>
      <c r="Q463">
        <v>1</v>
      </c>
      <c r="X463">
        <v>10.33</v>
      </c>
      <c r="Y463">
        <v>0</v>
      </c>
      <c r="Z463">
        <v>70.010000000000005</v>
      </c>
      <c r="AA463">
        <v>11.6</v>
      </c>
      <c r="AB463">
        <v>0</v>
      </c>
      <c r="AC463">
        <v>0</v>
      </c>
      <c r="AD463">
        <v>1</v>
      </c>
      <c r="AE463">
        <v>0</v>
      </c>
      <c r="AF463" t="s">
        <v>195</v>
      </c>
      <c r="AG463">
        <v>14.849374999999998</v>
      </c>
      <c r="AH463">
        <v>2</v>
      </c>
      <c r="AI463">
        <v>47639541</v>
      </c>
      <c r="AJ463">
        <v>459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ROW(Source!A251)</f>
        <v>251</v>
      </c>
      <c r="B464">
        <v>47639548</v>
      </c>
      <c r="C464">
        <v>47639538</v>
      </c>
      <c r="D464">
        <v>36882157</v>
      </c>
      <c r="E464">
        <v>1</v>
      </c>
      <c r="F464">
        <v>1</v>
      </c>
      <c r="G464">
        <v>1</v>
      </c>
      <c r="H464">
        <v>2</v>
      </c>
      <c r="I464" t="s">
        <v>975</v>
      </c>
      <c r="J464" t="s">
        <v>976</v>
      </c>
      <c r="K464" t="s">
        <v>977</v>
      </c>
      <c r="L464">
        <v>1368</v>
      </c>
      <c r="N464">
        <v>1011</v>
      </c>
      <c r="O464" t="s">
        <v>776</v>
      </c>
      <c r="P464" t="s">
        <v>776</v>
      </c>
      <c r="Q464">
        <v>1</v>
      </c>
      <c r="X464">
        <v>0.16</v>
      </c>
      <c r="Y464">
        <v>0</v>
      </c>
      <c r="Z464">
        <v>88.01</v>
      </c>
      <c r="AA464">
        <v>11.6</v>
      </c>
      <c r="AB464">
        <v>0</v>
      </c>
      <c r="AC464">
        <v>0</v>
      </c>
      <c r="AD464">
        <v>1</v>
      </c>
      <c r="AE464">
        <v>0</v>
      </c>
      <c r="AF464" t="s">
        <v>195</v>
      </c>
      <c r="AG464">
        <v>0.22999999999999998</v>
      </c>
      <c r="AH464">
        <v>2</v>
      </c>
      <c r="AI464">
        <v>47639542</v>
      </c>
      <c r="AJ464">
        <v>460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ROW(Source!A251)</f>
        <v>251</v>
      </c>
      <c r="B465">
        <v>47639549</v>
      </c>
      <c r="C465">
        <v>47639538</v>
      </c>
      <c r="D465">
        <v>36883858</v>
      </c>
      <c r="E465">
        <v>1</v>
      </c>
      <c r="F465">
        <v>1</v>
      </c>
      <c r="G465">
        <v>1</v>
      </c>
      <c r="H465">
        <v>2</v>
      </c>
      <c r="I465" t="s">
        <v>828</v>
      </c>
      <c r="J465" t="s">
        <v>829</v>
      </c>
      <c r="K465" t="s">
        <v>830</v>
      </c>
      <c r="L465">
        <v>1368</v>
      </c>
      <c r="N465">
        <v>1011</v>
      </c>
      <c r="O465" t="s">
        <v>776</v>
      </c>
      <c r="P465" t="s">
        <v>776</v>
      </c>
      <c r="Q465">
        <v>1</v>
      </c>
      <c r="X465">
        <v>76.44</v>
      </c>
      <c r="Y465">
        <v>0</v>
      </c>
      <c r="Z465">
        <v>8.1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195</v>
      </c>
      <c r="AG465">
        <v>109.88249999999999</v>
      </c>
      <c r="AH465">
        <v>2</v>
      </c>
      <c r="AI465">
        <v>47639543</v>
      </c>
      <c r="AJ465">
        <v>461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ROW(Source!A251)</f>
        <v>251</v>
      </c>
      <c r="B466">
        <v>47639550</v>
      </c>
      <c r="C466">
        <v>47639538</v>
      </c>
      <c r="D466">
        <v>36803278</v>
      </c>
      <c r="E466">
        <v>1</v>
      </c>
      <c r="F466">
        <v>1</v>
      </c>
      <c r="G466">
        <v>1</v>
      </c>
      <c r="H466">
        <v>3</v>
      </c>
      <c r="I466" t="s">
        <v>831</v>
      </c>
      <c r="J466" t="s">
        <v>832</v>
      </c>
      <c r="K466" t="s">
        <v>833</v>
      </c>
      <c r="L466">
        <v>1348</v>
      </c>
      <c r="N466">
        <v>1009</v>
      </c>
      <c r="O466" t="s">
        <v>19</v>
      </c>
      <c r="P466" t="s">
        <v>19</v>
      </c>
      <c r="Q466">
        <v>1000</v>
      </c>
      <c r="X466">
        <v>0.03</v>
      </c>
      <c r="Y466">
        <v>9424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0.03</v>
      </c>
      <c r="AH466">
        <v>2</v>
      </c>
      <c r="AI466">
        <v>47639544</v>
      </c>
      <c r="AJ466">
        <v>462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ROW(Source!A251)</f>
        <v>251</v>
      </c>
      <c r="B467">
        <v>47639551</v>
      </c>
      <c r="C467">
        <v>47639538</v>
      </c>
      <c r="D467">
        <v>39065561</v>
      </c>
      <c r="E467">
        <v>17</v>
      </c>
      <c r="F467">
        <v>1</v>
      </c>
      <c r="G467">
        <v>1</v>
      </c>
      <c r="H467">
        <v>3</v>
      </c>
      <c r="I467" t="s">
        <v>1125</v>
      </c>
      <c r="J467" t="s">
        <v>3</v>
      </c>
      <c r="K467" t="s">
        <v>1126</v>
      </c>
      <c r="L467">
        <v>1339</v>
      </c>
      <c r="N467">
        <v>1007</v>
      </c>
      <c r="O467" t="s">
        <v>50</v>
      </c>
      <c r="P467" t="s">
        <v>50</v>
      </c>
      <c r="Q467">
        <v>1</v>
      </c>
      <c r="X467">
        <v>249.57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 t="s">
        <v>3</v>
      </c>
      <c r="AG467">
        <v>249.57</v>
      </c>
      <c r="AH467">
        <v>3</v>
      </c>
      <c r="AI467">
        <v>-1</v>
      </c>
      <c r="AJ467" t="s">
        <v>3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ROW(Source!A251)</f>
        <v>251</v>
      </c>
      <c r="B468">
        <v>47639552</v>
      </c>
      <c r="C468">
        <v>47639538</v>
      </c>
      <c r="D468">
        <v>39065559</v>
      </c>
      <c r="E468">
        <v>17</v>
      </c>
      <c r="F468">
        <v>1</v>
      </c>
      <c r="G468">
        <v>1</v>
      </c>
      <c r="H468">
        <v>3</v>
      </c>
      <c r="I468" t="s">
        <v>1116</v>
      </c>
      <c r="J468" t="s">
        <v>3</v>
      </c>
      <c r="K468" t="s">
        <v>1117</v>
      </c>
      <c r="L468">
        <v>1354</v>
      </c>
      <c r="N468">
        <v>1010</v>
      </c>
      <c r="O468" t="s">
        <v>337</v>
      </c>
      <c r="P468" t="s">
        <v>337</v>
      </c>
      <c r="Q468">
        <v>1</v>
      </c>
      <c r="X468">
        <v>200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 t="s">
        <v>3</v>
      </c>
      <c r="AG468">
        <v>200</v>
      </c>
      <c r="AH468">
        <v>3</v>
      </c>
      <c r="AI468">
        <v>-1</v>
      </c>
      <c r="AJ468" t="s">
        <v>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ROW(Source!A251)</f>
        <v>251</v>
      </c>
      <c r="B469">
        <v>47639553</v>
      </c>
      <c r="C469">
        <v>47639538</v>
      </c>
      <c r="D469">
        <v>39065553</v>
      </c>
      <c r="E469">
        <v>17</v>
      </c>
      <c r="F469">
        <v>1</v>
      </c>
      <c r="G469">
        <v>1</v>
      </c>
      <c r="H469">
        <v>3</v>
      </c>
      <c r="I469" t="s">
        <v>1123</v>
      </c>
      <c r="J469" t="s">
        <v>3</v>
      </c>
      <c r="K469" t="s">
        <v>1124</v>
      </c>
      <c r="L469">
        <v>1354</v>
      </c>
      <c r="N469">
        <v>1010</v>
      </c>
      <c r="O469" t="s">
        <v>337</v>
      </c>
      <c r="P469" t="s">
        <v>337</v>
      </c>
      <c r="Q469">
        <v>1</v>
      </c>
      <c r="X469">
        <v>100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 t="s">
        <v>3</v>
      </c>
      <c r="AG469">
        <v>100</v>
      </c>
      <c r="AH469">
        <v>3</v>
      </c>
      <c r="AI469">
        <v>-1</v>
      </c>
      <c r="AJ469" t="s">
        <v>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ROW(Source!A251)</f>
        <v>251</v>
      </c>
      <c r="B470">
        <v>47639554</v>
      </c>
      <c r="C470">
        <v>47639538</v>
      </c>
      <c r="D470">
        <v>36796377</v>
      </c>
      <c r="E470">
        <v>17</v>
      </c>
      <c r="F470">
        <v>1</v>
      </c>
      <c r="G470">
        <v>1</v>
      </c>
      <c r="H470">
        <v>3</v>
      </c>
      <c r="I470" t="s">
        <v>1127</v>
      </c>
      <c r="J470" t="s">
        <v>3</v>
      </c>
      <c r="K470" t="s">
        <v>1128</v>
      </c>
      <c r="L470">
        <v>1348</v>
      </c>
      <c r="N470">
        <v>1009</v>
      </c>
      <c r="O470" t="s">
        <v>19</v>
      </c>
      <c r="P470" t="s">
        <v>19</v>
      </c>
      <c r="Q470">
        <v>1000</v>
      </c>
      <c r="X470">
        <v>9.6999999999999993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 t="s">
        <v>3</v>
      </c>
      <c r="AG470">
        <v>9.6999999999999993</v>
      </c>
      <c r="AH470">
        <v>3</v>
      </c>
      <c r="AI470">
        <v>-1</v>
      </c>
      <c r="AJ470" t="s">
        <v>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ROW(Source!A252)</f>
        <v>252</v>
      </c>
      <c r="B471">
        <v>47639602</v>
      </c>
      <c r="C471">
        <v>47639596</v>
      </c>
      <c r="D471">
        <v>37065248</v>
      </c>
      <c r="E471">
        <v>1</v>
      </c>
      <c r="F471">
        <v>1</v>
      </c>
      <c r="G471">
        <v>1</v>
      </c>
      <c r="H471">
        <v>1</v>
      </c>
      <c r="I471" t="s">
        <v>768</v>
      </c>
      <c r="J471" t="s">
        <v>3</v>
      </c>
      <c r="K471" t="s">
        <v>769</v>
      </c>
      <c r="L471">
        <v>1191</v>
      </c>
      <c r="N471">
        <v>1013</v>
      </c>
      <c r="O471" t="s">
        <v>770</v>
      </c>
      <c r="P471" t="s">
        <v>770</v>
      </c>
      <c r="Q471">
        <v>1</v>
      </c>
      <c r="X471">
        <v>77.39</v>
      </c>
      <c r="Y471">
        <v>0</v>
      </c>
      <c r="Z471">
        <v>0</v>
      </c>
      <c r="AA471">
        <v>0</v>
      </c>
      <c r="AB471">
        <v>8.5299999999999994</v>
      </c>
      <c r="AC471">
        <v>0</v>
      </c>
      <c r="AD471">
        <v>1</v>
      </c>
      <c r="AE471">
        <v>1</v>
      </c>
      <c r="AF471" t="s">
        <v>196</v>
      </c>
      <c r="AG471">
        <v>102.34827499999999</v>
      </c>
      <c r="AH471">
        <v>2</v>
      </c>
      <c r="AI471">
        <v>47639597</v>
      </c>
      <c r="AJ471">
        <v>463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ROW(Source!A252)</f>
        <v>252</v>
      </c>
      <c r="B472">
        <v>47639603</v>
      </c>
      <c r="C472">
        <v>47639596</v>
      </c>
      <c r="D472">
        <v>37064876</v>
      </c>
      <c r="E472">
        <v>1</v>
      </c>
      <c r="F472">
        <v>1</v>
      </c>
      <c r="G472">
        <v>1</v>
      </c>
      <c r="H472">
        <v>1</v>
      </c>
      <c r="I472" t="s">
        <v>771</v>
      </c>
      <c r="J472" t="s">
        <v>3</v>
      </c>
      <c r="K472" t="s">
        <v>772</v>
      </c>
      <c r="L472">
        <v>1191</v>
      </c>
      <c r="N472">
        <v>1013</v>
      </c>
      <c r="O472" t="s">
        <v>770</v>
      </c>
      <c r="P472" t="s">
        <v>770</v>
      </c>
      <c r="Q472">
        <v>1</v>
      </c>
      <c r="X472">
        <v>0.34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2</v>
      </c>
      <c r="AF472" t="s">
        <v>195</v>
      </c>
      <c r="AG472">
        <v>0.48875000000000002</v>
      </c>
      <c r="AH472">
        <v>2</v>
      </c>
      <c r="AI472">
        <v>47639598</v>
      </c>
      <c r="AJ472">
        <v>464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ROW(Source!A252)</f>
        <v>252</v>
      </c>
      <c r="B473">
        <v>47639604</v>
      </c>
      <c r="C473">
        <v>47639596</v>
      </c>
      <c r="D473">
        <v>36883554</v>
      </c>
      <c r="E473">
        <v>1</v>
      </c>
      <c r="F473">
        <v>1</v>
      </c>
      <c r="G473">
        <v>1</v>
      </c>
      <c r="H473">
        <v>2</v>
      </c>
      <c r="I473" t="s">
        <v>780</v>
      </c>
      <c r="J473" t="s">
        <v>781</v>
      </c>
      <c r="K473" t="s">
        <v>782</v>
      </c>
      <c r="L473">
        <v>1368</v>
      </c>
      <c r="N473">
        <v>1011</v>
      </c>
      <c r="O473" t="s">
        <v>776</v>
      </c>
      <c r="P473" t="s">
        <v>776</v>
      </c>
      <c r="Q473">
        <v>1</v>
      </c>
      <c r="X473">
        <v>0.34</v>
      </c>
      <c r="Y473">
        <v>0</v>
      </c>
      <c r="Z473">
        <v>65.709999999999994</v>
      </c>
      <c r="AA473">
        <v>11.6</v>
      </c>
      <c r="AB473">
        <v>0</v>
      </c>
      <c r="AC473">
        <v>0</v>
      </c>
      <c r="AD473">
        <v>1</v>
      </c>
      <c r="AE473">
        <v>0</v>
      </c>
      <c r="AF473" t="s">
        <v>195</v>
      </c>
      <c r="AG473">
        <v>0.48875000000000002</v>
      </c>
      <c r="AH473">
        <v>2</v>
      </c>
      <c r="AI473">
        <v>47639599</v>
      </c>
      <c r="AJ473">
        <v>465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ROW(Source!A252)</f>
        <v>252</v>
      </c>
      <c r="B474">
        <v>47639605</v>
      </c>
      <c r="C474">
        <v>47639596</v>
      </c>
      <c r="D474">
        <v>36883858</v>
      </c>
      <c r="E474">
        <v>1</v>
      </c>
      <c r="F474">
        <v>1</v>
      </c>
      <c r="G474">
        <v>1</v>
      </c>
      <c r="H474">
        <v>2</v>
      </c>
      <c r="I474" t="s">
        <v>828</v>
      </c>
      <c r="J474" t="s">
        <v>829</v>
      </c>
      <c r="K474" t="s">
        <v>830</v>
      </c>
      <c r="L474">
        <v>1368</v>
      </c>
      <c r="N474">
        <v>1011</v>
      </c>
      <c r="O474" t="s">
        <v>776</v>
      </c>
      <c r="P474" t="s">
        <v>776</v>
      </c>
      <c r="Q474">
        <v>1</v>
      </c>
      <c r="X474">
        <v>11.6</v>
      </c>
      <c r="Y474">
        <v>0</v>
      </c>
      <c r="Z474">
        <v>8.1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195</v>
      </c>
      <c r="AG474">
        <v>16.674999999999997</v>
      </c>
      <c r="AH474">
        <v>2</v>
      </c>
      <c r="AI474">
        <v>47639600</v>
      </c>
      <c r="AJ474">
        <v>466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ROW(Source!A252)</f>
        <v>252</v>
      </c>
      <c r="B475">
        <v>47639606</v>
      </c>
      <c r="C475">
        <v>47639596</v>
      </c>
      <c r="D475">
        <v>36803278</v>
      </c>
      <c r="E475">
        <v>1</v>
      </c>
      <c r="F475">
        <v>1</v>
      </c>
      <c r="G475">
        <v>1</v>
      </c>
      <c r="H475">
        <v>3</v>
      </c>
      <c r="I475" t="s">
        <v>831</v>
      </c>
      <c r="J475" t="s">
        <v>832</v>
      </c>
      <c r="K475" t="s">
        <v>833</v>
      </c>
      <c r="L475">
        <v>1348</v>
      </c>
      <c r="N475">
        <v>1009</v>
      </c>
      <c r="O475" t="s">
        <v>19</v>
      </c>
      <c r="P475" t="s">
        <v>19</v>
      </c>
      <c r="Q475">
        <v>1000</v>
      </c>
      <c r="X475">
        <v>0.02</v>
      </c>
      <c r="Y475">
        <v>9424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0.02</v>
      </c>
      <c r="AH475">
        <v>2</v>
      </c>
      <c r="AI475">
        <v>47639601</v>
      </c>
      <c r="AJ475">
        <v>467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ROW(Source!A252)</f>
        <v>252</v>
      </c>
      <c r="B476">
        <v>47639607</v>
      </c>
      <c r="C476">
        <v>47639596</v>
      </c>
      <c r="D476">
        <v>36796628</v>
      </c>
      <c r="E476">
        <v>17</v>
      </c>
      <c r="F476">
        <v>1</v>
      </c>
      <c r="G476">
        <v>1</v>
      </c>
      <c r="H476">
        <v>3</v>
      </c>
      <c r="I476" t="s">
        <v>1129</v>
      </c>
      <c r="J476" t="s">
        <v>3</v>
      </c>
      <c r="K476" t="s">
        <v>1130</v>
      </c>
      <c r="L476">
        <v>1354</v>
      </c>
      <c r="N476">
        <v>1010</v>
      </c>
      <c r="O476" t="s">
        <v>337</v>
      </c>
      <c r="P476" t="s">
        <v>337</v>
      </c>
      <c r="Q476">
        <v>1</v>
      </c>
      <c r="X476">
        <v>100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 t="s">
        <v>3</v>
      </c>
      <c r="AG476">
        <v>100</v>
      </c>
      <c r="AH476">
        <v>3</v>
      </c>
      <c r="AI476">
        <v>-1</v>
      </c>
      <c r="AJ476" t="s">
        <v>3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ROW(Source!A253)</f>
        <v>253</v>
      </c>
      <c r="B477">
        <v>47639602</v>
      </c>
      <c r="C477">
        <v>47639596</v>
      </c>
      <c r="D477">
        <v>37065248</v>
      </c>
      <c r="E477">
        <v>1</v>
      </c>
      <c r="F477">
        <v>1</v>
      </c>
      <c r="G477">
        <v>1</v>
      </c>
      <c r="H477">
        <v>1</v>
      </c>
      <c r="I477" t="s">
        <v>768</v>
      </c>
      <c r="J477" t="s">
        <v>3</v>
      </c>
      <c r="K477" t="s">
        <v>769</v>
      </c>
      <c r="L477">
        <v>1191</v>
      </c>
      <c r="N477">
        <v>1013</v>
      </c>
      <c r="O477" t="s">
        <v>770</v>
      </c>
      <c r="P477" t="s">
        <v>770</v>
      </c>
      <c r="Q477">
        <v>1</v>
      </c>
      <c r="X477">
        <v>77.39</v>
      </c>
      <c r="Y477">
        <v>0</v>
      </c>
      <c r="Z477">
        <v>0</v>
      </c>
      <c r="AA477">
        <v>0</v>
      </c>
      <c r="AB477">
        <v>8.5299999999999994</v>
      </c>
      <c r="AC477">
        <v>0</v>
      </c>
      <c r="AD477">
        <v>1</v>
      </c>
      <c r="AE477">
        <v>1</v>
      </c>
      <c r="AF477" t="s">
        <v>196</v>
      </c>
      <c r="AG477">
        <v>102.34827499999999</v>
      </c>
      <c r="AH477">
        <v>2</v>
      </c>
      <c r="AI477">
        <v>47639597</v>
      </c>
      <c r="AJ477">
        <v>468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ROW(Source!A253)</f>
        <v>253</v>
      </c>
      <c r="B478">
        <v>47639603</v>
      </c>
      <c r="C478">
        <v>47639596</v>
      </c>
      <c r="D478">
        <v>37064876</v>
      </c>
      <c r="E478">
        <v>1</v>
      </c>
      <c r="F478">
        <v>1</v>
      </c>
      <c r="G478">
        <v>1</v>
      </c>
      <c r="H478">
        <v>1</v>
      </c>
      <c r="I478" t="s">
        <v>771</v>
      </c>
      <c r="J478" t="s">
        <v>3</v>
      </c>
      <c r="K478" t="s">
        <v>772</v>
      </c>
      <c r="L478">
        <v>1191</v>
      </c>
      <c r="N478">
        <v>1013</v>
      </c>
      <c r="O478" t="s">
        <v>770</v>
      </c>
      <c r="P478" t="s">
        <v>770</v>
      </c>
      <c r="Q478">
        <v>1</v>
      </c>
      <c r="X478">
        <v>0.34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2</v>
      </c>
      <c r="AF478" t="s">
        <v>195</v>
      </c>
      <c r="AG478">
        <v>0.48875000000000002</v>
      </c>
      <c r="AH478">
        <v>2</v>
      </c>
      <c r="AI478">
        <v>47639598</v>
      </c>
      <c r="AJ478">
        <v>469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ROW(Source!A253)</f>
        <v>253</v>
      </c>
      <c r="B479">
        <v>47639604</v>
      </c>
      <c r="C479">
        <v>47639596</v>
      </c>
      <c r="D479">
        <v>36883554</v>
      </c>
      <c r="E479">
        <v>1</v>
      </c>
      <c r="F479">
        <v>1</v>
      </c>
      <c r="G479">
        <v>1</v>
      </c>
      <c r="H479">
        <v>2</v>
      </c>
      <c r="I479" t="s">
        <v>780</v>
      </c>
      <c r="J479" t="s">
        <v>781</v>
      </c>
      <c r="K479" t="s">
        <v>782</v>
      </c>
      <c r="L479">
        <v>1368</v>
      </c>
      <c r="N479">
        <v>1011</v>
      </c>
      <c r="O479" t="s">
        <v>776</v>
      </c>
      <c r="P479" t="s">
        <v>776</v>
      </c>
      <c r="Q479">
        <v>1</v>
      </c>
      <c r="X479">
        <v>0.34</v>
      </c>
      <c r="Y479">
        <v>0</v>
      </c>
      <c r="Z479">
        <v>65.709999999999994</v>
      </c>
      <c r="AA479">
        <v>11.6</v>
      </c>
      <c r="AB479">
        <v>0</v>
      </c>
      <c r="AC479">
        <v>0</v>
      </c>
      <c r="AD479">
        <v>1</v>
      </c>
      <c r="AE479">
        <v>0</v>
      </c>
      <c r="AF479" t="s">
        <v>195</v>
      </c>
      <c r="AG479">
        <v>0.48875000000000002</v>
      </c>
      <c r="AH479">
        <v>2</v>
      </c>
      <c r="AI479">
        <v>47639599</v>
      </c>
      <c r="AJ479">
        <v>470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ROW(Source!A253)</f>
        <v>253</v>
      </c>
      <c r="B480">
        <v>47639605</v>
      </c>
      <c r="C480">
        <v>47639596</v>
      </c>
      <c r="D480">
        <v>36883858</v>
      </c>
      <c r="E480">
        <v>1</v>
      </c>
      <c r="F480">
        <v>1</v>
      </c>
      <c r="G480">
        <v>1</v>
      </c>
      <c r="H480">
        <v>2</v>
      </c>
      <c r="I480" t="s">
        <v>828</v>
      </c>
      <c r="J480" t="s">
        <v>829</v>
      </c>
      <c r="K480" t="s">
        <v>830</v>
      </c>
      <c r="L480">
        <v>1368</v>
      </c>
      <c r="N480">
        <v>1011</v>
      </c>
      <c r="O480" t="s">
        <v>776</v>
      </c>
      <c r="P480" t="s">
        <v>776</v>
      </c>
      <c r="Q480">
        <v>1</v>
      </c>
      <c r="X480">
        <v>11.6</v>
      </c>
      <c r="Y480">
        <v>0</v>
      </c>
      <c r="Z480">
        <v>8.1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195</v>
      </c>
      <c r="AG480">
        <v>16.674999999999997</v>
      </c>
      <c r="AH480">
        <v>2</v>
      </c>
      <c r="AI480">
        <v>47639600</v>
      </c>
      <c r="AJ480">
        <v>471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ROW(Source!A253)</f>
        <v>253</v>
      </c>
      <c r="B481">
        <v>47639606</v>
      </c>
      <c r="C481">
        <v>47639596</v>
      </c>
      <c r="D481">
        <v>36803278</v>
      </c>
      <c r="E481">
        <v>1</v>
      </c>
      <c r="F481">
        <v>1</v>
      </c>
      <c r="G481">
        <v>1</v>
      </c>
      <c r="H481">
        <v>3</v>
      </c>
      <c r="I481" t="s">
        <v>831</v>
      </c>
      <c r="J481" t="s">
        <v>832</v>
      </c>
      <c r="K481" t="s">
        <v>833</v>
      </c>
      <c r="L481">
        <v>1348</v>
      </c>
      <c r="N481">
        <v>1009</v>
      </c>
      <c r="O481" t="s">
        <v>19</v>
      </c>
      <c r="P481" t="s">
        <v>19</v>
      </c>
      <c r="Q481">
        <v>1000</v>
      </c>
      <c r="X481">
        <v>0.02</v>
      </c>
      <c r="Y481">
        <v>9424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0.02</v>
      </c>
      <c r="AH481">
        <v>2</v>
      </c>
      <c r="AI481">
        <v>47639601</v>
      </c>
      <c r="AJ481">
        <v>472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ROW(Source!A253)</f>
        <v>253</v>
      </c>
      <c r="B482">
        <v>47639607</v>
      </c>
      <c r="C482">
        <v>47639596</v>
      </c>
      <c r="D482">
        <v>36796628</v>
      </c>
      <c r="E482">
        <v>17</v>
      </c>
      <c r="F482">
        <v>1</v>
      </c>
      <c r="G482">
        <v>1</v>
      </c>
      <c r="H482">
        <v>3</v>
      </c>
      <c r="I482" t="s">
        <v>1129</v>
      </c>
      <c r="J482" t="s">
        <v>3</v>
      </c>
      <c r="K482" t="s">
        <v>1130</v>
      </c>
      <c r="L482">
        <v>1354</v>
      </c>
      <c r="N482">
        <v>1010</v>
      </c>
      <c r="O482" t="s">
        <v>337</v>
      </c>
      <c r="P482" t="s">
        <v>337</v>
      </c>
      <c r="Q482">
        <v>1</v>
      </c>
      <c r="X482">
        <v>100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 t="s">
        <v>3</v>
      </c>
      <c r="AG482">
        <v>100</v>
      </c>
      <c r="AH482">
        <v>3</v>
      </c>
      <c r="AI482">
        <v>-1</v>
      </c>
      <c r="AJ482" t="s">
        <v>3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ROW(Source!A254)</f>
        <v>254</v>
      </c>
      <c r="B483">
        <v>47639564</v>
      </c>
      <c r="C483">
        <v>47639555</v>
      </c>
      <c r="D483">
        <v>37072442</v>
      </c>
      <c r="E483">
        <v>1</v>
      </c>
      <c r="F483">
        <v>1</v>
      </c>
      <c r="G483">
        <v>1</v>
      </c>
      <c r="H483">
        <v>1</v>
      </c>
      <c r="I483" t="s">
        <v>939</v>
      </c>
      <c r="J483" t="s">
        <v>3</v>
      </c>
      <c r="K483" t="s">
        <v>940</v>
      </c>
      <c r="L483">
        <v>1191</v>
      </c>
      <c r="N483">
        <v>1013</v>
      </c>
      <c r="O483" t="s">
        <v>770</v>
      </c>
      <c r="P483" t="s">
        <v>770</v>
      </c>
      <c r="Q483">
        <v>1</v>
      </c>
      <c r="X483">
        <v>5.31</v>
      </c>
      <c r="Y483">
        <v>0</v>
      </c>
      <c r="Z483">
        <v>0</v>
      </c>
      <c r="AA483">
        <v>0</v>
      </c>
      <c r="AB483">
        <v>10.65</v>
      </c>
      <c r="AC483">
        <v>0</v>
      </c>
      <c r="AD483">
        <v>1</v>
      </c>
      <c r="AE483">
        <v>1</v>
      </c>
      <c r="AF483" t="s">
        <v>326</v>
      </c>
      <c r="AG483">
        <v>7.7247224999999986</v>
      </c>
      <c r="AH483">
        <v>2</v>
      </c>
      <c r="AI483">
        <v>47639556</v>
      </c>
      <c r="AJ483">
        <v>473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ROW(Source!A254)</f>
        <v>254</v>
      </c>
      <c r="B484">
        <v>47639565</v>
      </c>
      <c r="C484">
        <v>47639555</v>
      </c>
      <c r="D484">
        <v>37064876</v>
      </c>
      <c r="E484">
        <v>1</v>
      </c>
      <c r="F484">
        <v>1</v>
      </c>
      <c r="G484">
        <v>1</v>
      </c>
      <c r="H484">
        <v>1</v>
      </c>
      <c r="I484" t="s">
        <v>771</v>
      </c>
      <c r="J484" t="s">
        <v>3</v>
      </c>
      <c r="K484" t="s">
        <v>772</v>
      </c>
      <c r="L484">
        <v>1191</v>
      </c>
      <c r="N484">
        <v>1013</v>
      </c>
      <c r="O484" t="s">
        <v>770</v>
      </c>
      <c r="P484" t="s">
        <v>770</v>
      </c>
      <c r="Q484">
        <v>1</v>
      </c>
      <c r="X484">
        <v>0.02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2</v>
      </c>
      <c r="AF484" t="s">
        <v>325</v>
      </c>
      <c r="AG484">
        <v>3.1625E-2</v>
      </c>
      <c r="AH484">
        <v>2</v>
      </c>
      <c r="AI484">
        <v>47639557</v>
      </c>
      <c r="AJ484">
        <v>474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ROW(Source!A254)</f>
        <v>254</v>
      </c>
      <c r="B485">
        <v>47639566</v>
      </c>
      <c r="C485">
        <v>47639555</v>
      </c>
      <c r="D485">
        <v>36882356</v>
      </c>
      <c r="E485">
        <v>1</v>
      </c>
      <c r="F485">
        <v>1</v>
      </c>
      <c r="G485">
        <v>1</v>
      </c>
      <c r="H485">
        <v>2</v>
      </c>
      <c r="I485" t="s">
        <v>941</v>
      </c>
      <c r="J485" t="s">
        <v>942</v>
      </c>
      <c r="K485" t="s">
        <v>943</v>
      </c>
      <c r="L485">
        <v>1368</v>
      </c>
      <c r="N485">
        <v>1011</v>
      </c>
      <c r="O485" t="s">
        <v>776</v>
      </c>
      <c r="P485" t="s">
        <v>776</v>
      </c>
      <c r="Q485">
        <v>1</v>
      </c>
      <c r="X485">
        <v>0.01</v>
      </c>
      <c r="Y485">
        <v>0</v>
      </c>
      <c r="Z485">
        <v>1.7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325</v>
      </c>
      <c r="AG485">
        <v>1.58125E-2</v>
      </c>
      <c r="AH485">
        <v>2</v>
      </c>
      <c r="AI485">
        <v>47639558</v>
      </c>
      <c r="AJ485">
        <v>475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ROW(Source!A254)</f>
        <v>254</v>
      </c>
      <c r="B486">
        <v>47639567</v>
      </c>
      <c r="C486">
        <v>47639555</v>
      </c>
      <c r="D486">
        <v>36882383</v>
      </c>
      <c r="E486">
        <v>1</v>
      </c>
      <c r="F486">
        <v>1</v>
      </c>
      <c r="G486">
        <v>1</v>
      </c>
      <c r="H486">
        <v>2</v>
      </c>
      <c r="I486" t="s">
        <v>944</v>
      </c>
      <c r="J486" t="s">
        <v>945</v>
      </c>
      <c r="K486" t="s">
        <v>946</v>
      </c>
      <c r="L486">
        <v>1368</v>
      </c>
      <c r="N486">
        <v>1011</v>
      </c>
      <c r="O486" t="s">
        <v>776</v>
      </c>
      <c r="P486" t="s">
        <v>776</v>
      </c>
      <c r="Q486">
        <v>1</v>
      </c>
      <c r="X486">
        <v>0.01</v>
      </c>
      <c r="Y486">
        <v>0</v>
      </c>
      <c r="Z486">
        <v>89.99</v>
      </c>
      <c r="AA486">
        <v>10.06</v>
      </c>
      <c r="AB486">
        <v>0</v>
      </c>
      <c r="AC486">
        <v>0</v>
      </c>
      <c r="AD486">
        <v>1</v>
      </c>
      <c r="AE486">
        <v>0</v>
      </c>
      <c r="AF486" t="s">
        <v>325</v>
      </c>
      <c r="AG486">
        <v>1.58125E-2</v>
      </c>
      <c r="AH486">
        <v>2</v>
      </c>
      <c r="AI486">
        <v>47639559</v>
      </c>
      <c r="AJ486">
        <v>476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ROW(Source!A254)</f>
        <v>254</v>
      </c>
      <c r="B487">
        <v>47639568</v>
      </c>
      <c r="C487">
        <v>47639555</v>
      </c>
      <c r="D487">
        <v>36883554</v>
      </c>
      <c r="E487">
        <v>1</v>
      </c>
      <c r="F487">
        <v>1</v>
      </c>
      <c r="G487">
        <v>1</v>
      </c>
      <c r="H487">
        <v>2</v>
      </c>
      <c r="I487" t="s">
        <v>780</v>
      </c>
      <c r="J487" t="s">
        <v>781</v>
      </c>
      <c r="K487" t="s">
        <v>782</v>
      </c>
      <c r="L487">
        <v>1368</v>
      </c>
      <c r="N487">
        <v>1011</v>
      </c>
      <c r="O487" t="s">
        <v>776</v>
      </c>
      <c r="P487" t="s">
        <v>776</v>
      </c>
      <c r="Q487">
        <v>1</v>
      </c>
      <c r="X487">
        <v>0.01</v>
      </c>
      <c r="Y487">
        <v>0</v>
      </c>
      <c r="Z487">
        <v>65.709999999999994</v>
      </c>
      <c r="AA487">
        <v>11.6</v>
      </c>
      <c r="AB487">
        <v>0</v>
      </c>
      <c r="AC487">
        <v>0</v>
      </c>
      <c r="AD487">
        <v>1</v>
      </c>
      <c r="AE487">
        <v>0</v>
      </c>
      <c r="AF487" t="s">
        <v>325</v>
      </c>
      <c r="AG487">
        <v>1.58125E-2</v>
      </c>
      <c r="AH487">
        <v>2</v>
      </c>
      <c r="AI487">
        <v>47639560</v>
      </c>
      <c r="AJ487">
        <v>477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ROW(Source!A254)</f>
        <v>254</v>
      </c>
      <c r="B488">
        <v>47639569</v>
      </c>
      <c r="C488">
        <v>47639555</v>
      </c>
      <c r="D488">
        <v>36884416</v>
      </c>
      <c r="E488">
        <v>1</v>
      </c>
      <c r="F488">
        <v>1</v>
      </c>
      <c r="G488">
        <v>1</v>
      </c>
      <c r="H488">
        <v>2</v>
      </c>
      <c r="I488" t="s">
        <v>947</v>
      </c>
      <c r="J488" t="s">
        <v>948</v>
      </c>
      <c r="K488" t="s">
        <v>949</v>
      </c>
      <c r="L488">
        <v>1368</v>
      </c>
      <c r="N488">
        <v>1011</v>
      </c>
      <c r="O488" t="s">
        <v>776</v>
      </c>
      <c r="P488" t="s">
        <v>776</v>
      </c>
      <c r="Q488">
        <v>1</v>
      </c>
      <c r="X488">
        <v>1.1200000000000001</v>
      </c>
      <c r="Y488">
        <v>0</v>
      </c>
      <c r="Z488">
        <v>6.82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325</v>
      </c>
      <c r="AG488">
        <v>1.7710000000000001</v>
      </c>
      <c r="AH488">
        <v>2</v>
      </c>
      <c r="AI488">
        <v>47639561</v>
      </c>
      <c r="AJ488">
        <v>478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ROW(Source!A254)</f>
        <v>254</v>
      </c>
      <c r="B489">
        <v>47639570</v>
      </c>
      <c r="C489">
        <v>47639555</v>
      </c>
      <c r="D489">
        <v>36837948</v>
      </c>
      <c r="E489">
        <v>1</v>
      </c>
      <c r="F489">
        <v>1</v>
      </c>
      <c r="G489">
        <v>1</v>
      </c>
      <c r="H489">
        <v>3</v>
      </c>
      <c r="I489" t="s">
        <v>817</v>
      </c>
      <c r="J489" t="s">
        <v>818</v>
      </c>
      <c r="K489" t="s">
        <v>819</v>
      </c>
      <c r="L489">
        <v>1348</v>
      </c>
      <c r="N489">
        <v>1009</v>
      </c>
      <c r="O489" t="s">
        <v>19</v>
      </c>
      <c r="P489" t="s">
        <v>19</v>
      </c>
      <c r="Q489">
        <v>1000</v>
      </c>
      <c r="X489">
        <v>1.2E-2</v>
      </c>
      <c r="Y489">
        <v>15620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220</v>
      </c>
      <c r="AG489">
        <v>1.3200000000000002E-2</v>
      </c>
      <c r="AH489">
        <v>2</v>
      </c>
      <c r="AI489">
        <v>47639562</v>
      </c>
      <c r="AJ489">
        <v>479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ROW(Source!A254)</f>
        <v>254</v>
      </c>
      <c r="B490">
        <v>47639571</v>
      </c>
      <c r="C490">
        <v>47639555</v>
      </c>
      <c r="D490">
        <v>36839083</v>
      </c>
      <c r="E490">
        <v>1</v>
      </c>
      <c r="F490">
        <v>1</v>
      </c>
      <c r="G490">
        <v>1</v>
      </c>
      <c r="H490">
        <v>3</v>
      </c>
      <c r="I490" t="s">
        <v>950</v>
      </c>
      <c r="J490" t="s">
        <v>951</v>
      </c>
      <c r="K490" t="s">
        <v>952</v>
      </c>
      <c r="L490">
        <v>1348</v>
      </c>
      <c r="N490">
        <v>1009</v>
      </c>
      <c r="O490" t="s">
        <v>19</v>
      </c>
      <c r="P490" t="s">
        <v>19</v>
      </c>
      <c r="Q490">
        <v>1000</v>
      </c>
      <c r="X490">
        <v>2E-3</v>
      </c>
      <c r="Y490">
        <v>7640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220</v>
      </c>
      <c r="AG490">
        <v>2.2000000000000001E-3</v>
      </c>
      <c r="AH490">
        <v>2</v>
      </c>
      <c r="AI490">
        <v>47639563</v>
      </c>
      <c r="AJ490">
        <v>480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ROW(Source!A255)</f>
        <v>255</v>
      </c>
      <c r="B491">
        <v>47639564</v>
      </c>
      <c r="C491">
        <v>47639555</v>
      </c>
      <c r="D491">
        <v>37072442</v>
      </c>
      <c r="E491">
        <v>1</v>
      </c>
      <c r="F491">
        <v>1</v>
      </c>
      <c r="G491">
        <v>1</v>
      </c>
      <c r="H491">
        <v>1</v>
      </c>
      <c r="I491" t="s">
        <v>939</v>
      </c>
      <c r="J491" t="s">
        <v>3</v>
      </c>
      <c r="K491" t="s">
        <v>940</v>
      </c>
      <c r="L491">
        <v>1191</v>
      </c>
      <c r="N491">
        <v>1013</v>
      </c>
      <c r="O491" t="s">
        <v>770</v>
      </c>
      <c r="P491" t="s">
        <v>770</v>
      </c>
      <c r="Q491">
        <v>1</v>
      </c>
      <c r="X491">
        <v>5.31</v>
      </c>
      <c r="Y491">
        <v>0</v>
      </c>
      <c r="Z491">
        <v>0</v>
      </c>
      <c r="AA491">
        <v>0</v>
      </c>
      <c r="AB491">
        <v>10.65</v>
      </c>
      <c r="AC491">
        <v>0</v>
      </c>
      <c r="AD491">
        <v>1</v>
      </c>
      <c r="AE491">
        <v>1</v>
      </c>
      <c r="AF491" t="s">
        <v>326</v>
      </c>
      <c r="AG491">
        <v>7.7247224999999986</v>
      </c>
      <c r="AH491">
        <v>2</v>
      </c>
      <c r="AI491">
        <v>47639556</v>
      </c>
      <c r="AJ491">
        <v>481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ROW(Source!A255)</f>
        <v>255</v>
      </c>
      <c r="B492">
        <v>47639565</v>
      </c>
      <c r="C492">
        <v>47639555</v>
      </c>
      <c r="D492">
        <v>37064876</v>
      </c>
      <c r="E492">
        <v>1</v>
      </c>
      <c r="F492">
        <v>1</v>
      </c>
      <c r="G492">
        <v>1</v>
      </c>
      <c r="H492">
        <v>1</v>
      </c>
      <c r="I492" t="s">
        <v>771</v>
      </c>
      <c r="J492" t="s">
        <v>3</v>
      </c>
      <c r="K492" t="s">
        <v>772</v>
      </c>
      <c r="L492">
        <v>1191</v>
      </c>
      <c r="N492">
        <v>1013</v>
      </c>
      <c r="O492" t="s">
        <v>770</v>
      </c>
      <c r="P492" t="s">
        <v>770</v>
      </c>
      <c r="Q492">
        <v>1</v>
      </c>
      <c r="X492">
        <v>0.02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2</v>
      </c>
      <c r="AF492" t="s">
        <v>325</v>
      </c>
      <c r="AG492">
        <v>3.1625E-2</v>
      </c>
      <c r="AH492">
        <v>2</v>
      </c>
      <c r="AI492">
        <v>47639557</v>
      </c>
      <c r="AJ492">
        <v>482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ROW(Source!A255)</f>
        <v>255</v>
      </c>
      <c r="B493">
        <v>47639566</v>
      </c>
      <c r="C493">
        <v>47639555</v>
      </c>
      <c r="D493">
        <v>36882356</v>
      </c>
      <c r="E493">
        <v>1</v>
      </c>
      <c r="F493">
        <v>1</v>
      </c>
      <c r="G493">
        <v>1</v>
      </c>
      <c r="H493">
        <v>2</v>
      </c>
      <c r="I493" t="s">
        <v>941</v>
      </c>
      <c r="J493" t="s">
        <v>942</v>
      </c>
      <c r="K493" t="s">
        <v>943</v>
      </c>
      <c r="L493">
        <v>1368</v>
      </c>
      <c r="N493">
        <v>1011</v>
      </c>
      <c r="O493" t="s">
        <v>776</v>
      </c>
      <c r="P493" t="s">
        <v>776</v>
      </c>
      <c r="Q493">
        <v>1</v>
      </c>
      <c r="X493">
        <v>0.01</v>
      </c>
      <c r="Y493">
        <v>0</v>
      </c>
      <c r="Z493">
        <v>1.7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325</v>
      </c>
      <c r="AG493">
        <v>1.58125E-2</v>
      </c>
      <c r="AH493">
        <v>2</v>
      </c>
      <c r="AI493">
        <v>47639558</v>
      </c>
      <c r="AJ493">
        <v>483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ROW(Source!A255)</f>
        <v>255</v>
      </c>
      <c r="B494">
        <v>47639567</v>
      </c>
      <c r="C494">
        <v>47639555</v>
      </c>
      <c r="D494">
        <v>36882383</v>
      </c>
      <c r="E494">
        <v>1</v>
      </c>
      <c r="F494">
        <v>1</v>
      </c>
      <c r="G494">
        <v>1</v>
      </c>
      <c r="H494">
        <v>2</v>
      </c>
      <c r="I494" t="s">
        <v>944</v>
      </c>
      <c r="J494" t="s">
        <v>945</v>
      </c>
      <c r="K494" t="s">
        <v>946</v>
      </c>
      <c r="L494">
        <v>1368</v>
      </c>
      <c r="N494">
        <v>1011</v>
      </c>
      <c r="O494" t="s">
        <v>776</v>
      </c>
      <c r="P494" t="s">
        <v>776</v>
      </c>
      <c r="Q494">
        <v>1</v>
      </c>
      <c r="X494">
        <v>0.01</v>
      </c>
      <c r="Y494">
        <v>0</v>
      </c>
      <c r="Z494">
        <v>89.99</v>
      </c>
      <c r="AA494">
        <v>10.06</v>
      </c>
      <c r="AB494">
        <v>0</v>
      </c>
      <c r="AC494">
        <v>0</v>
      </c>
      <c r="AD494">
        <v>1</v>
      </c>
      <c r="AE494">
        <v>0</v>
      </c>
      <c r="AF494" t="s">
        <v>325</v>
      </c>
      <c r="AG494">
        <v>1.58125E-2</v>
      </c>
      <c r="AH494">
        <v>2</v>
      </c>
      <c r="AI494">
        <v>47639559</v>
      </c>
      <c r="AJ494">
        <v>484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ROW(Source!A255)</f>
        <v>255</v>
      </c>
      <c r="B495">
        <v>47639568</v>
      </c>
      <c r="C495">
        <v>47639555</v>
      </c>
      <c r="D495">
        <v>36883554</v>
      </c>
      <c r="E495">
        <v>1</v>
      </c>
      <c r="F495">
        <v>1</v>
      </c>
      <c r="G495">
        <v>1</v>
      </c>
      <c r="H495">
        <v>2</v>
      </c>
      <c r="I495" t="s">
        <v>780</v>
      </c>
      <c r="J495" t="s">
        <v>781</v>
      </c>
      <c r="K495" t="s">
        <v>782</v>
      </c>
      <c r="L495">
        <v>1368</v>
      </c>
      <c r="N495">
        <v>1011</v>
      </c>
      <c r="O495" t="s">
        <v>776</v>
      </c>
      <c r="P495" t="s">
        <v>776</v>
      </c>
      <c r="Q495">
        <v>1</v>
      </c>
      <c r="X495">
        <v>0.01</v>
      </c>
      <c r="Y495">
        <v>0</v>
      </c>
      <c r="Z495">
        <v>65.709999999999994</v>
      </c>
      <c r="AA495">
        <v>11.6</v>
      </c>
      <c r="AB495">
        <v>0</v>
      </c>
      <c r="AC495">
        <v>0</v>
      </c>
      <c r="AD495">
        <v>1</v>
      </c>
      <c r="AE495">
        <v>0</v>
      </c>
      <c r="AF495" t="s">
        <v>325</v>
      </c>
      <c r="AG495">
        <v>1.58125E-2</v>
      </c>
      <c r="AH495">
        <v>2</v>
      </c>
      <c r="AI495">
        <v>47639560</v>
      </c>
      <c r="AJ495">
        <v>485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ROW(Source!A255)</f>
        <v>255</v>
      </c>
      <c r="B496">
        <v>47639569</v>
      </c>
      <c r="C496">
        <v>47639555</v>
      </c>
      <c r="D496">
        <v>36884416</v>
      </c>
      <c r="E496">
        <v>1</v>
      </c>
      <c r="F496">
        <v>1</v>
      </c>
      <c r="G496">
        <v>1</v>
      </c>
      <c r="H496">
        <v>2</v>
      </c>
      <c r="I496" t="s">
        <v>947</v>
      </c>
      <c r="J496" t="s">
        <v>948</v>
      </c>
      <c r="K496" t="s">
        <v>949</v>
      </c>
      <c r="L496">
        <v>1368</v>
      </c>
      <c r="N496">
        <v>1011</v>
      </c>
      <c r="O496" t="s">
        <v>776</v>
      </c>
      <c r="P496" t="s">
        <v>776</v>
      </c>
      <c r="Q496">
        <v>1</v>
      </c>
      <c r="X496">
        <v>1.1200000000000001</v>
      </c>
      <c r="Y496">
        <v>0</v>
      </c>
      <c r="Z496">
        <v>6.82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325</v>
      </c>
      <c r="AG496">
        <v>1.7710000000000001</v>
      </c>
      <c r="AH496">
        <v>2</v>
      </c>
      <c r="AI496">
        <v>47639561</v>
      </c>
      <c r="AJ496">
        <v>486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ROW(Source!A255)</f>
        <v>255</v>
      </c>
      <c r="B497">
        <v>47639570</v>
      </c>
      <c r="C497">
        <v>47639555</v>
      </c>
      <c r="D497">
        <v>36837948</v>
      </c>
      <c r="E497">
        <v>1</v>
      </c>
      <c r="F497">
        <v>1</v>
      </c>
      <c r="G497">
        <v>1</v>
      </c>
      <c r="H497">
        <v>3</v>
      </c>
      <c r="I497" t="s">
        <v>817</v>
      </c>
      <c r="J497" t="s">
        <v>818</v>
      </c>
      <c r="K497" t="s">
        <v>819</v>
      </c>
      <c r="L497">
        <v>1348</v>
      </c>
      <c r="N497">
        <v>1009</v>
      </c>
      <c r="O497" t="s">
        <v>19</v>
      </c>
      <c r="P497" t="s">
        <v>19</v>
      </c>
      <c r="Q497">
        <v>1000</v>
      </c>
      <c r="X497">
        <v>1.2E-2</v>
      </c>
      <c r="Y497">
        <v>15620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220</v>
      </c>
      <c r="AG497">
        <v>1.3200000000000002E-2</v>
      </c>
      <c r="AH497">
        <v>2</v>
      </c>
      <c r="AI497">
        <v>47639562</v>
      </c>
      <c r="AJ497">
        <v>487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ROW(Source!A255)</f>
        <v>255</v>
      </c>
      <c r="B498">
        <v>47639571</v>
      </c>
      <c r="C498">
        <v>47639555</v>
      </c>
      <c r="D498">
        <v>36839083</v>
      </c>
      <c r="E498">
        <v>1</v>
      </c>
      <c r="F498">
        <v>1</v>
      </c>
      <c r="G498">
        <v>1</v>
      </c>
      <c r="H498">
        <v>3</v>
      </c>
      <c r="I498" t="s">
        <v>950</v>
      </c>
      <c r="J498" t="s">
        <v>951</v>
      </c>
      <c r="K498" t="s">
        <v>952</v>
      </c>
      <c r="L498">
        <v>1348</v>
      </c>
      <c r="N498">
        <v>1009</v>
      </c>
      <c r="O498" t="s">
        <v>19</v>
      </c>
      <c r="P498" t="s">
        <v>19</v>
      </c>
      <c r="Q498">
        <v>1000</v>
      </c>
      <c r="X498">
        <v>2E-3</v>
      </c>
      <c r="Y498">
        <v>7640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220</v>
      </c>
      <c r="AG498">
        <v>2.2000000000000001E-3</v>
      </c>
      <c r="AH498">
        <v>2</v>
      </c>
      <c r="AI498">
        <v>47639563</v>
      </c>
      <c r="AJ498">
        <v>488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ROW(Source!A256)</f>
        <v>256</v>
      </c>
      <c r="B499">
        <v>47639582</v>
      </c>
      <c r="C499">
        <v>47639572</v>
      </c>
      <c r="D499">
        <v>37064928</v>
      </c>
      <c r="E499">
        <v>1</v>
      </c>
      <c r="F499">
        <v>1</v>
      </c>
      <c r="G499">
        <v>1</v>
      </c>
      <c r="H499">
        <v>1</v>
      </c>
      <c r="I499" t="s">
        <v>823</v>
      </c>
      <c r="J499" t="s">
        <v>3</v>
      </c>
      <c r="K499" t="s">
        <v>824</v>
      </c>
      <c r="L499">
        <v>1191</v>
      </c>
      <c r="N499">
        <v>1013</v>
      </c>
      <c r="O499" t="s">
        <v>770</v>
      </c>
      <c r="P499" t="s">
        <v>770</v>
      </c>
      <c r="Q499">
        <v>1</v>
      </c>
      <c r="X499">
        <v>3.83</v>
      </c>
      <c r="Y499">
        <v>0</v>
      </c>
      <c r="Z499">
        <v>0</v>
      </c>
      <c r="AA499">
        <v>0</v>
      </c>
      <c r="AB499">
        <v>9.07</v>
      </c>
      <c r="AC499">
        <v>0</v>
      </c>
      <c r="AD499">
        <v>1</v>
      </c>
      <c r="AE499">
        <v>1</v>
      </c>
      <c r="AF499" t="s">
        <v>330</v>
      </c>
      <c r="AG499">
        <v>11.143384999999999</v>
      </c>
      <c r="AH499">
        <v>2</v>
      </c>
      <c r="AI499">
        <v>47639573</v>
      </c>
      <c r="AJ499">
        <v>489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ROW(Source!A256)</f>
        <v>256</v>
      </c>
      <c r="B500">
        <v>47639583</v>
      </c>
      <c r="C500">
        <v>47639572</v>
      </c>
      <c r="D500">
        <v>37064876</v>
      </c>
      <c r="E500">
        <v>1</v>
      </c>
      <c r="F500">
        <v>1</v>
      </c>
      <c r="G500">
        <v>1</v>
      </c>
      <c r="H500">
        <v>1</v>
      </c>
      <c r="I500" t="s">
        <v>771</v>
      </c>
      <c r="J500" t="s">
        <v>3</v>
      </c>
      <c r="K500" t="s">
        <v>772</v>
      </c>
      <c r="L500">
        <v>1191</v>
      </c>
      <c r="N500">
        <v>1013</v>
      </c>
      <c r="O500" t="s">
        <v>770</v>
      </c>
      <c r="P500" t="s">
        <v>770</v>
      </c>
      <c r="Q500">
        <v>1</v>
      </c>
      <c r="X500">
        <v>0.02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2</v>
      </c>
      <c r="AF500" t="s">
        <v>329</v>
      </c>
      <c r="AG500">
        <v>6.3250000000000001E-2</v>
      </c>
      <c r="AH500">
        <v>2</v>
      </c>
      <c r="AI500">
        <v>47639574</v>
      </c>
      <c r="AJ500">
        <v>490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ROW(Source!A256)</f>
        <v>256</v>
      </c>
      <c r="B501">
        <v>47639584</v>
      </c>
      <c r="C501">
        <v>47639572</v>
      </c>
      <c r="D501">
        <v>36882356</v>
      </c>
      <c r="E501">
        <v>1</v>
      </c>
      <c r="F501">
        <v>1</v>
      </c>
      <c r="G501">
        <v>1</v>
      </c>
      <c r="H501">
        <v>2</v>
      </c>
      <c r="I501" t="s">
        <v>941</v>
      </c>
      <c r="J501" t="s">
        <v>942</v>
      </c>
      <c r="K501" t="s">
        <v>943</v>
      </c>
      <c r="L501">
        <v>1368</v>
      </c>
      <c r="N501">
        <v>1011</v>
      </c>
      <c r="O501" t="s">
        <v>776</v>
      </c>
      <c r="P501" t="s">
        <v>776</v>
      </c>
      <c r="Q501">
        <v>1</v>
      </c>
      <c r="X501">
        <v>0.01</v>
      </c>
      <c r="Y501">
        <v>0</v>
      </c>
      <c r="Z501">
        <v>1.7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329</v>
      </c>
      <c r="AG501">
        <v>3.1625E-2</v>
      </c>
      <c r="AH501">
        <v>2</v>
      </c>
      <c r="AI501">
        <v>47639575</v>
      </c>
      <c r="AJ501">
        <v>491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ROW(Source!A256)</f>
        <v>256</v>
      </c>
      <c r="B502">
        <v>47639585</v>
      </c>
      <c r="C502">
        <v>47639572</v>
      </c>
      <c r="D502">
        <v>36882383</v>
      </c>
      <c r="E502">
        <v>1</v>
      </c>
      <c r="F502">
        <v>1</v>
      </c>
      <c r="G502">
        <v>1</v>
      </c>
      <c r="H502">
        <v>2</v>
      </c>
      <c r="I502" t="s">
        <v>944</v>
      </c>
      <c r="J502" t="s">
        <v>945</v>
      </c>
      <c r="K502" t="s">
        <v>946</v>
      </c>
      <c r="L502">
        <v>1368</v>
      </c>
      <c r="N502">
        <v>1011</v>
      </c>
      <c r="O502" t="s">
        <v>776</v>
      </c>
      <c r="P502" t="s">
        <v>776</v>
      </c>
      <c r="Q502">
        <v>1</v>
      </c>
      <c r="X502">
        <v>0.01</v>
      </c>
      <c r="Y502">
        <v>0</v>
      </c>
      <c r="Z502">
        <v>89.99</v>
      </c>
      <c r="AA502">
        <v>10.06</v>
      </c>
      <c r="AB502">
        <v>0</v>
      </c>
      <c r="AC502">
        <v>0</v>
      </c>
      <c r="AD502">
        <v>1</v>
      </c>
      <c r="AE502">
        <v>0</v>
      </c>
      <c r="AF502" t="s">
        <v>329</v>
      </c>
      <c r="AG502">
        <v>3.1625E-2</v>
      </c>
      <c r="AH502">
        <v>2</v>
      </c>
      <c r="AI502">
        <v>47639576</v>
      </c>
      <c r="AJ502">
        <v>492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ROW(Source!A256)</f>
        <v>256</v>
      </c>
      <c r="B503">
        <v>47639586</v>
      </c>
      <c r="C503">
        <v>47639572</v>
      </c>
      <c r="D503">
        <v>36883554</v>
      </c>
      <c r="E503">
        <v>1</v>
      </c>
      <c r="F503">
        <v>1</v>
      </c>
      <c r="G503">
        <v>1</v>
      </c>
      <c r="H503">
        <v>2</v>
      </c>
      <c r="I503" t="s">
        <v>780</v>
      </c>
      <c r="J503" t="s">
        <v>781</v>
      </c>
      <c r="K503" t="s">
        <v>782</v>
      </c>
      <c r="L503">
        <v>1368</v>
      </c>
      <c r="N503">
        <v>1011</v>
      </c>
      <c r="O503" t="s">
        <v>776</v>
      </c>
      <c r="P503" t="s">
        <v>776</v>
      </c>
      <c r="Q503">
        <v>1</v>
      </c>
      <c r="X503">
        <v>0.01</v>
      </c>
      <c r="Y503">
        <v>0</v>
      </c>
      <c r="Z503">
        <v>65.709999999999994</v>
      </c>
      <c r="AA503">
        <v>11.6</v>
      </c>
      <c r="AB503">
        <v>0</v>
      </c>
      <c r="AC503">
        <v>0</v>
      </c>
      <c r="AD503">
        <v>1</v>
      </c>
      <c r="AE503">
        <v>0</v>
      </c>
      <c r="AF503" t="s">
        <v>329</v>
      </c>
      <c r="AG503">
        <v>3.1625E-2</v>
      </c>
      <c r="AH503">
        <v>2</v>
      </c>
      <c r="AI503">
        <v>47639577</v>
      </c>
      <c r="AJ503">
        <v>493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ROW(Source!A256)</f>
        <v>256</v>
      </c>
      <c r="B504">
        <v>47639587</v>
      </c>
      <c r="C504">
        <v>47639572</v>
      </c>
      <c r="D504">
        <v>36884416</v>
      </c>
      <c r="E504">
        <v>1</v>
      </c>
      <c r="F504">
        <v>1</v>
      </c>
      <c r="G504">
        <v>1</v>
      </c>
      <c r="H504">
        <v>2</v>
      </c>
      <c r="I504" t="s">
        <v>947</v>
      </c>
      <c r="J504" t="s">
        <v>948</v>
      </c>
      <c r="K504" t="s">
        <v>949</v>
      </c>
      <c r="L504">
        <v>1368</v>
      </c>
      <c r="N504">
        <v>1011</v>
      </c>
      <c r="O504" t="s">
        <v>776</v>
      </c>
      <c r="P504" t="s">
        <v>776</v>
      </c>
      <c r="Q504">
        <v>1</v>
      </c>
      <c r="X504">
        <v>0.65</v>
      </c>
      <c r="Y504">
        <v>0</v>
      </c>
      <c r="Z504">
        <v>6.82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329</v>
      </c>
      <c r="AG504">
        <v>2.055625</v>
      </c>
      <c r="AH504">
        <v>2</v>
      </c>
      <c r="AI504">
        <v>47639578</v>
      </c>
      <c r="AJ504">
        <v>494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ROW(Source!A256)</f>
        <v>256</v>
      </c>
      <c r="B505">
        <v>47639588</v>
      </c>
      <c r="C505">
        <v>47639572</v>
      </c>
      <c r="D505">
        <v>36838546</v>
      </c>
      <c r="E505">
        <v>1</v>
      </c>
      <c r="F505">
        <v>1</v>
      </c>
      <c r="G505">
        <v>1</v>
      </c>
      <c r="H505">
        <v>3</v>
      </c>
      <c r="I505" t="s">
        <v>238</v>
      </c>
      <c r="J505" t="s">
        <v>240</v>
      </c>
      <c r="K505" t="s">
        <v>239</v>
      </c>
      <c r="L505">
        <v>1348</v>
      </c>
      <c r="N505">
        <v>1009</v>
      </c>
      <c r="O505" t="s">
        <v>19</v>
      </c>
      <c r="P505" t="s">
        <v>19</v>
      </c>
      <c r="Q505">
        <v>1000</v>
      </c>
      <c r="X505">
        <v>1.9E-2</v>
      </c>
      <c r="Y505">
        <v>14312.87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230</v>
      </c>
      <c r="AG505">
        <v>4.1800000000000004E-2</v>
      </c>
      <c r="AH505">
        <v>2</v>
      </c>
      <c r="AI505">
        <v>47639579</v>
      </c>
      <c r="AJ505">
        <v>495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ROW(Source!A256)</f>
        <v>256</v>
      </c>
      <c r="B506">
        <v>47639589</v>
      </c>
      <c r="C506">
        <v>47639572</v>
      </c>
      <c r="D506">
        <v>36839186</v>
      </c>
      <c r="E506">
        <v>1</v>
      </c>
      <c r="F506">
        <v>1</v>
      </c>
      <c r="G506">
        <v>1</v>
      </c>
      <c r="H506">
        <v>3</v>
      </c>
      <c r="I506" t="s">
        <v>953</v>
      </c>
      <c r="J506" t="s">
        <v>954</v>
      </c>
      <c r="K506" t="s">
        <v>955</v>
      </c>
      <c r="L506">
        <v>1348</v>
      </c>
      <c r="N506">
        <v>1009</v>
      </c>
      <c r="O506" t="s">
        <v>19</v>
      </c>
      <c r="P506" t="s">
        <v>19</v>
      </c>
      <c r="Q506">
        <v>1000</v>
      </c>
      <c r="X506">
        <v>1.4E-3</v>
      </c>
      <c r="Y506">
        <v>6667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230</v>
      </c>
      <c r="AG506">
        <v>3.0800000000000003E-3</v>
      </c>
      <c r="AH506">
        <v>2</v>
      </c>
      <c r="AI506">
        <v>47639581</v>
      </c>
      <c r="AJ506">
        <v>497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ROW(Source!A257)</f>
        <v>257</v>
      </c>
      <c r="B507">
        <v>47639582</v>
      </c>
      <c r="C507">
        <v>47639572</v>
      </c>
      <c r="D507">
        <v>37064928</v>
      </c>
      <c r="E507">
        <v>1</v>
      </c>
      <c r="F507">
        <v>1</v>
      </c>
      <c r="G507">
        <v>1</v>
      </c>
      <c r="H507">
        <v>1</v>
      </c>
      <c r="I507" t="s">
        <v>823</v>
      </c>
      <c r="J507" t="s">
        <v>3</v>
      </c>
      <c r="K507" t="s">
        <v>824</v>
      </c>
      <c r="L507">
        <v>1191</v>
      </c>
      <c r="N507">
        <v>1013</v>
      </c>
      <c r="O507" t="s">
        <v>770</v>
      </c>
      <c r="P507" t="s">
        <v>770</v>
      </c>
      <c r="Q507">
        <v>1</v>
      </c>
      <c r="X507">
        <v>3.83</v>
      </c>
      <c r="Y507">
        <v>0</v>
      </c>
      <c r="Z507">
        <v>0</v>
      </c>
      <c r="AA507">
        <v>0</v>
      </c>
      <c r="AB507">
        <v>9.07</v>
      </c>
      <c r="AC507">
        <v>0</v>
      </c>
      <c r="AD507">
        <v>1</v>
      </c>
      <c r="AE507">
        <v>1</v>
      </c>
      <c r="AF507" t="s">
        <v>330</v>
      </c>
      <c r="AG507">
        <v>11.143384999999999</v>
      </c>
      <c r="AH507">
        <v>2</v>
      </c>
      <c r="AI507">
        <v>47639573</v>
      </c>
      <c r="AJ507">
        <v>498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ROW(Source!A257)</f>
        <v>257</v>
      </c>
      <c r="B508">
        <v>47639583</v>
      </c>
      <c r="C508">
        <v>47639572</v>
      </c>
      <c r="D508">
        <v>37064876</v>
      </c>
      <c r="E508">
        <v>1</v>
      </c>
      <c r="F508">
        <v>1</v>
      </c>
      <c r="G508">
        <v>1</v>
      </c>
      <c r="H508">
        <v>1</v>
      </c>
      <c r="I508" t="s">
        <v>771</v>
      </c>
      <c r="J508" t="s">
        <v>3</v>
      </c>
      <c r="K508" t="s">
        <v>772</v>
      </c>
      <c r="L508">
        <v>1191</v>
      </c>
      <c r="N508">
        <v>1013</v>
      </c>
      <c r="O508" t="s">
        <v>770</v>
      </c>
      <c r="P508" t="s">
        <v>770</v>
      </c>
      <c r="Q508">
        <v>1</v>
      </c>
      <c r="X508">
        <v>0.02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2</v>
      </c>
      <c r="AF508" t="s">
        <v>329</v>
      </c>
      <c r="AG508">
        <v>6.3250000000000001E-2</v>
      </c>
      <c r="AH508">
        <v>2</v>
      </c>
      <c r="AI508">
        <v>47639574</v>
      </c>
      <c r="AJ508">
        <v>499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ROW(Source!A257)</f>
        <v>257</v>
      </c>
      <c r="B509">
        <v>47639584</v>
      </c>
      <c r="C509">
        <v>47639572</v>
      </c>
      <c r="D509">
        <v>36882356</v>
      </c>
      <c r="E509">
        <v>1</v>
      </c>
      <c r="F509">
        <v>1</v>
      </c>
      <c r="G509">
        <v>1</v>
      </c>
      <c r="H509">
        <v>2</v>
      </c>
      <c r="I509" t="s">
        <v>941</v>
      </c>
      <c r="J509" t="s">
        <v>942</v>
      </c>
      <c r="K509" t="s">
        <v>943</v>
      </c>
      <c r="L509">
        <v>1368</v>
      </c>
      <c r="N509">
        <v>1011</v>
      </c>
      <c r="O509" t="s">
        <v>776</v>
      </c>
      <c r="P509" t="s">
        <v>776</v>
      </c>
      <c r="Q509">
        <v>1</v>
      </c>
      <c r="X509">
        <v>0.01</v>
      </c>
      <c r="Y509">
        <v>0</v>
      </c>
      <c r="Z509">
        <v>1.7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329</v>
      </c>
      <c r="AG509">
        <v>3.1625E-2</v>
      </c>
      <c r="AH509">
        <v>2</v>
      </c>
      <c r="AI509">
        <v>47639575</v>
      </c>
      <c r="AJ509">
        <v>500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ROW(Source!A257)</f>
        <v>257</v>
      </c>
      <c r="B510">
        <v>47639585</v>
      </c>
      <c r="C510">
        <v>47639572</v>
      </c>
      <c r="D510">
        <v>36882383</v>
      </c>
      <c r="E510">
        <v>1</v>
      </c>
      <c r="F510">
        <v>1</v>
      </c>
      <c r="G510">
        <v>1</v>
      </c>
      <c r="H510">
        <v>2</v>
      </c>
      <c r="I510" t="s">
        <v>944</v>
      </c>
      <c r="J510" t="s">
        <v>945</v>
      </c>
      <c r="K510" t="s">
        <v>946</v>
      </c>
      <c r="L510">
        <v>1368</v>
      </c>
      <c r="N510">
        <v>1011</v>
      </c>
      <c r="O510" t="s">
        <v>776</v>
      </c>
      <c r="P510" t="s">
        <v>776</v>
      </c>
      <c r="Q510">
        <v>1</v>
      </c>
      <c r="X510">
        <v>0.01</v>
      </c>
      <c r="Y510">
        <v>0</v>
      </c>
      <c r="Z510">
        <v>89.99</v>
      </c>
      <c r="AA510">
        <v>10.06</v>
      </c>
      <c r="AB510">
        <v>0</v>
      </c>
      <c r="AC510">
        <v>0</v>
      </c>
      <c r="AD510">
        <v>1</v>
      </c>
      <c r="AE510">
        <v>0</v>
      </c>
      <c r="AF510" t="s">
        <v>329</v>
      </c>
      <c r="AG510">
        <v>3.1625E-2</v>
      </c>
      <c r="AH510">
        <v>2</v>
      </c>
      <c r="AI510">
        <v>47639576</v>
      </c>
      <c r="AJ510">
        <v>501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ROW(Source!A257)</f>
        <v>257</v>
      </c>
      <c r="B511">
        <v>47639586</v>
      </c>
      <c r="C511">
        <v>47639572</v>
      </c>
      <c r="D511">
        <v>36883554</v>
      </c>
      <c r="E511">
        <v>1</v>
      </c>
      <c r="F511">
        <v>1</v>
      </c>
      <c r="G511">
        <v>1</v>
      </c>
      <c r="H511">
        <v>2</v>
      </c>
      <c r="I511" t="s">
        <v>780</v>
      </c>
      <c r="J511" t="s">
        <v>781</v>
      </c>
      <c r="K511" t="s">
        <v>782</v>
      </c>
      <c r="L511">
        <v>1368</v>
      </c>
      <c r="N511">
        <v>1011</v>
      </c>
      <c r="O511" t="s">
        <v>776</v>
      </c>
      <c r="P511" t="s">
        <v>776</v>
      </c>
      <c r="Q511">
        <v>1</v>
      </c>
      <c r="X511">
        <v>0.01</v>
      </c>
      <c r="Y511">
        <v>0</v>
      </c>
      <c r="Z511">
        <v>65.709999999999994</v>
      </c>
      <c r="AA511">
        <v>11.6</v>
      </c>
      <c r="AB511">
        <v>0</v>
      </c>
      <c r="AC511">
        <v>0</v>
      </c>
      <c r="AD511">
        <v>1</v>
      </c>
      <c r="AE511">
        <v>0</v>
      </c>
      <c r="AF511" t="s">
        <v>329</v>
      </c>
      <c r="AG511">
        <v>3.1625E-2</v>
      </c>
      <c r="AH511">
        <v>2</v>
      </c>
      <c r="AI511">
        <v>47639577</v>
      </c>
      <c r="AJ511">
        <v>502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ROW(Source!A257)</f>
        <v>257</v>
      </c>
      <c r="B512">
        <v>47639587</v>
      </c>
      <c r="C512">
        <v>47639572</v>
      </c>
      <c r="D512">
        <v>36884416</v>
      </c>
      <c r="E512">
        <v>1</v>
      </c>
      <c r="F512">
        <v>1</v>
      </c>
      <c r="G512">
        <v>1</v>
      </c>
      <c r="H512">
        <v>2</v>
      </c>
      <c r="I512" t="s">
        <v>947</v>
      </c>
      <c r="J512" t="s">
        <v>948</v>
      </c>
      <c r="K512" t="s">
        <v>949</v>
      </c>
      <c r="L512">
        <v>1368</v>
      </c>
      <c r="N512">
        <v>1011</v>
      </c>
      <c r="O512" t="s">
        <v>776</v>
      </c>
      <c r="P512" t="s">
        <v>776</v>
      </c>
      <c r="Q512">
        <v>1</v>
      </c>
      <c r="X512">
        <v>0.65</v>
      </c>
      <c r="Y512">
        <v>0</v>
      </c>
      <c r="Z512">
        <v>6.82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329</v>
      </c>
      <c r="AG512">
        <v>2.055625</v>
      </c>
      <c r="AH512">
        <v>2</v>
      </c>
      <c r="AI512">
        <v>47639578</v>
      </c>
      <c r="AJ512">
        <v>503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ROW(Source!A257)</f>
        <v>257</v>
      </c>
      <c r="B513">
        <v>47639588</v>
      </c>
      <c r="C513">
        <v>47639572</v>
      </c>
      <c r="D513">
        <v>36838546</v>
      </c>
      <c r="E513">
        <v>1</v>
      </c>
      <c r="F513">
        <v>1</v>
      </c>
      <c r="G513">
        <v>1</v>
      </c>
      <c r="H513">
        <v>3</v>
      </c>
      <c r="I513" t="s">
        <v>238</v>
      </c>
      <c r="J513" t="s">
        <v>240</v>
      </c>
      <c r="K513" t="s">
        <v>239</v>
      </c>
      <c r="L513">
        <v>1348</v>
      </c>
      <c r="N513">
        <v>1009</v>
      </c>
      <c r="O513" t="s">
        <v>19</v>
      </c>
      <c r="P513" t="s">
        <v>19</v>
      </c>
      <c r="Q513">
        <v>1000</v>
      </c>
      <c r="X513">
        <v>1.9E-2</v>
      </c>
      <c r="Y513">
        <v>14312.87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230</v>
      </c>
      <c r="AG513">
        <v>4.1800000000000004E-2</v>
      </c>
      <c r="AH513">
        <v>2</v>
      </c>
      <c r="AI513">
        <v>47639579</v>
      </c>
      <c r="AJ513">
        <v>504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ROW(Source!A257)</f>
        <v>257</v>
      </c>
      <c r="B514">
        <v>47639589</v>
      </c>
      <c r="C514">
        <v>47639572</v>
      </c>
      <c r="D514">
        <v>36839186</v>
      </c>
      <c r="E514">
        <v>1</v>
      </c>
      <c r="F514">
        <v>1</v>
      </c>
      <c r="G514">
        <v>1</v>
      </c>
      <c r="H514">
        <v>3</v>
      </c>
      <c r="I514" t="s">
        <v>953</v>
      </c>
      <c r="J514" t="s">
        <v>954</v>
      </c>
      <c r="K514" t="s">
        <v>955</v>
      </c>
      <c r="L514">
        <v>1348</v>
      </c>
      <c r="N514">
        <v>1009</v>
      </c>
      <c r="O514" t="s">
        <v>19</v>
      </c>
      <c r="P514" t="s">
        <v>19</v>
      </c>
      <c r="Q514">
        <v>1000</v>
      </c>
      <c r="X514">
        <v>1.4E-3</v>
      </c>
      <c r="Y514">
        <v>6667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230</v>
      </c>
      <c r="AG514">
        <v>3.0800000000000003E-3</v>
      </c>
      <c r="AH514">
        <v>2</v>
      </c>
      <c r="AI514">
        <v>47639581</v>
      </c>
      <c r="AJ514">
        <v>506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ROW(Source!A302)</f>
        <v>302</v>
      </c>
      <c r="B515">
        <v>47639383</v>
      </c>
      <c r="C515">
        <v>47639371</v>
      </c>
      <c r="D515">
        <v>37064998</v>
      </c>
      <c r="E515">
        <v>1</v>
      </c>
      <c r="F515">
        <v>1</v>
      </c>
      <c r="G515">
        <v>1</v>
      </c>
      <c r="H515">
        <v>1</v>
      </c>
      <c r="I515" t="s">
        <v>846</v>
      </c>
      <c r="J515" t="s">
        <v>3</v>
      </c>
      <c r="K515" t="s">
        <v>847</v>
      </c>
      <c r="L515">
        <v>1191</v>
      </c>
      <c r="N515">
        <v>1013</v>
      </c>
      <c r="O515" t="s">
        <v>770</v>
      </c>
      <c r="P515" t="s">
        <v>770</v>
      </c>
      <c r="Q515">
        <v>1</v>
      </c>
      <c r="X515">
        <v>180</v>
      </c>
      <c r="Y515">
        <v>0</v>
      </c>
      <c r="Z515">
        <v>0</v>
      </c>
      <c r="AA515">
        <v>0</v>
      </c>
      <c r="AB515">
        <v>7.8</v>
      </c>
      <c r="AC515">
        <v>0</v>
      </c>
      <c r="AD515">
        <v>1</v>
      </c>
      <c r="AE515">
        <v>1</v>
      </c>
      <c r="AF515" t="s">
        <v>196</v>
      </c>
      <c r="AG515">
        <v>238.04999999999995</v>
      </c>
      <c r="AH515">
        <v>2</v>
      </c>
      <c r="AI515">
        <v>47639383</v>
      </c>
      <c r="AJ515">
        <v>507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ROW(Source!A302)</f>
        <v>302</v>
      </c>
      <c r="B516">
        <v>47639384</v>
      </c>
      <c r="C516">
        <v>47639371</v>
      </c>
      <c r="D516">
        <v>37064876</v>
      </c>
      <c r="E516">
        <v>1</v>
      </c>
      <c r="F516">
        <v>1</v>
      </c>
      <c r="G516">
        <v>1</v>
      </c>
      <c r="H516">
        <v>1</v>
      </c>
      <c r="I516" t="s">
        <v>771</v>
      </c>
      <c r="J516" t="s">
        <v>3</v>
      </c>
      <c r="K516" t="s">
        <v>772</v>
      </c>
      <c r="L516">
        <v>1191</v>
      </c>
      <c r="N516">
        <v>1013</v>
      </c>
      <c r="O516" t="s">
        <v>770</v>
      </c>
      <c r="P516" t="s">
        <v>770</v>
      </c>
      <c r="Q516">
        <v>1</v>
      </c>
      <c r="X516">
        <v>18.13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2</v>
      </c>
      <c r="AF516" t="s">
        <v>348</v>
      </c>
      <c r="AG516">
        <v>26.061874999999993</v>
      </c>
      <c r="AH516">
        <v>2</v>
      </c>
      <c r="AI516">
        <v>47639384</v>
      </c>
      <c r="AJ516">
        <v>508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ROW(Source!A302)</f>
        <v>302</v>
      </c>
      <c r="B517">
        <v>47639385</v>
      </c>
      <c r="C517">
        <v>47639371</v>
      </c>
      <c r="D517">
        <v>36882057</v>
      </c>
      <c r="E517">
        <v>1</v>
      </c>
      <c r="F517">
        <v>1</v>
      </c>
      <c r="G517">
        <v>1</v>
      </c>
      <c r="H517">
        <v>2</v>
      </c>
      <c r="I517" t="s">
        <v>825</v>
      </c>
      <c r="J517" t="s">
        <v>826</v>
      </c>
      <c r="K517" t="s">
        <v>827</v>
      </c>
      <c r="L517">
        <v>1368</v>
      </c>
      <c r="N517">
        <v>1011</v>
      </c>
      <c r="O517" t="s">
        <v>776</v>
      </c>
      <c r="P517" t="s">
        <v>776</v>
      </c>
      <c r="Q517">
        <v>1</v>
      </c>
      <c r="X517">
        <v>18</v>
      </c>
      <c r="Y517">
        <v>0</v>
      </c>
      <c r="Z517">
        <v>86.4</v>
      </c>
      <c r="AA517">
        <v>13.5</v>
      </c>
      <c r="AB517">
        <v>0</v>
      </c>
      <c r="AC517">
        <v>0</v>
      </c>
      <c r="AD517">
        <v>1</v>
      </c>
      <c r="AE517">
        <v>0</v>
      </c>
      <c r="AF517" t="s">
        <v>348</v>
      </c>
      <c r="AG517">
        <v>25.875</v>
      </c>
      <c r="AH517">
        <v>2</v>
      </c>
      <c r="AI517">
        <v>47639385</v>
      </c>
      <c r="AJ517">
        <v>509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ROW(Source!A302)</f>
        <v>302</v>
      </c>
      <c r="B518">
        <v>47639386</v>
      </c>
      <c r="C518">
        <v>47639371</v>
      </c>
      <c r="D518">
        <v>36882569</v>
      </c>
      <c r="E518">
        <v>1</v>
      </c>
      <c r="F518">
        <v>1</v>
      </c>
      <c r="G518">
        <v>1</v>
      </c>
      <c r="H518">
        <v>2</v>
      </c>
      <c r="I518" t="s">
        <v>978</v>
      </c>
      <c r="J518" t="s">
        <v>979</v>
      </c>
      <c r="K518" t="s">
        <v>980</v>
      </c>
      <c r="L518">
        <v>1368</v>
      </c>
      <c r="N518">
        <v>1011</v>
      </c>
      <c r="O518" t="s">
        <v>776</v>
      </c>
      <c r="P518" t="s">
        <v>776</v>
      </c>
      <c r="Q518">
        <v>1</v>
      </c>
      <c r="X518">
        <v>48</v>
      </c>
      <c r="Y518">
        <v>0</v>
      </c>
      <c r="Z518">
        <v>0.5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348</v>
      </c>
      <c r="AG518">
        <v>69</v>
      </c>
      <c r="AH518">
        <v>2</v>
      </c>
      <c r="AI518">
        <v>47639386</v>
      </c>
      <c r="AJ518">
        <v>510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ROW(Source!A302)</f>
        <v>302</v>
      </c>
      <c r="B519">
        <v>47639387</v>
      </c>
      <c r="C519">
        <v>47639371</v>
      </c>
      <c r="D519">
        <v>36883554</v>
      </c>
      <c r="E519">
        <v>1</v>
      </c>
      <c r="F519">
        <v>1</v>
      </c>
      <c r="G519">
        <v>1</v>
      </c>
      <c r="H519">
        <v>2</v>
      </c>
      <c r="I519" t="s">
        <v>780</v>
      </c>
      <c r="J519" t="s">
        <v>781</v>
      </c>
      <c r="K519" t="s">
        <v>782</v>
      </c>
      <c r="L519">
        <v>1368</v>
      </c>
      <c r="N519">
        <v>1011</v>
      </c>
      <c r="O519" t="s">
        <v>776</v>
      </c>
      <c r="P519" t="s">
        <v>776</v>
      </c>
      <c r="Q519">
        <v>1</v>
      </c>
      <c r="X519">
        <v>0.13</v>
      </c>
      <c r="Y519">
        <v>0</v>
      </c>
      <c r="Z519">
        <v>65.709999999999994</v>
      </c>
      <c r="AA519">
        <v>11.6</v>
      </c>
      <c r="AB519">
        <v>0</v>
      </c>
      <c r="AC519">
        <v>0</v>
      </c>
      <c r="AD519">
        <v>1</v>
      </c>
      <c r="AE519">
        <v>0</v>
      </c>
      <c r="AF519" t="s">
        <v>348</v>
      </c>
      <c r="AG519">
        <v>0.18687499999999999</v>
      </c>
      <c r="AH519">
        <v>2</v>
      </c>
      <c r="AI519">
        <v>47639387</v>
      </c>
      <c r="AJ519">
        <v>511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ROW(Source!A302)</f>
        <v>302</v>
      </c>
      <c r="B520">
        <v>47639388</v>
      </c>
      <c r="C520">
        <v>47639371</v>
      </c>
      <c r="D520">
        <v>36801792</v>
      </c>
      <c r="E520">
        <v>1</v>
      </c>
      <c r="F520">
        <v>1</v>
      </c>
      <c r="G520">
        <v>1</v>
      </c>
      <c r="H520">
        <v>3</v>
      </c>
      <c r="I520" t="s">
        <v>981</v>
      </c>
      <c r="J520" t="s">
        <v>982</v>
      </c>
      <c r="K520" t="s">
        <v>983</v>
      </c>
      <c r="L520">
        <v>1339</v>
      </c>
      <c r="N520">
        <v>1007</v>
      </c>
      <c r="O520" t="s">
        <v>50</v>
      </c>
      <c r="P520" t="s">
        <v>50</v>
      </c>
      <c r="Q520">
        <v>1</v>
      </c>
      <c r="X520">
        <v>0.2</v>
      </c>
      <c r="Y520">
        <v>2.44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0.2</v>
      </c>
      <c r="AH520">
        <v>2</v>
      </c>
      <c r="AI520">
        <v>47639388</v>
      </c>
      <c r="AJ520">
        <v>512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ROW(Source!A302)</f>
        <v>302</v>
      </c>
      <c r="B521">
        <v>47639389</v>
      </c>
      <c r="C521">
        <v>47639371</v>
      </c>
      <c r="D521">
        <v>36802304</v>
      </c>
      <c r="E521">
        <v>1</v>
      </c>
      <c r="F521">
        <v>1</v>
      </c>
      <c r="G521">
        <v>1</v>
      </c>
      <c r="H521">
        <v>3</v>
      </c>
      <c r="I521" t="s">
        <v>984</v>
      </c>
      <c r="J521" t="s">
        <v>985</v>
      </c>
      <c r="K521" t="s">
        <v>986</v>
      </c>
      <c r="L521">
        <v>1327</v>
      </c>
      <c r="N521">
        <v>1005</v>
      </c>
      <c r="O521" t="s">
        <v>399</v>
      </c>
      <c r="P521" t="s">
        <v>399</v>
      </c>
      <c r="Q521">
        <v>1</v>
      </c>
      <c r="X521">
        <v>250</v>
      </c>
      <c r="Y521">
        <v>3.62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3</v>
      </c>
      <c r="AG521">
        <v>250</v>
      </c>
      <c r="AH521">
        <v>2</v>
      </c>
      <c r="AI521">
        <v>47639389</v>
      </c>
      <c r="AJ521">
        <v>513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ROW(Source!A302)</f>
        <v>302</v>
      </c>
      <c r="B522">
        <v>47639390</v>
      </c>
      <c r="C522">
        <v>47639371</v>
      </c>
      <c r="D522">
        <v>36796108</v>
      </c>
      <c r="E522">
        <v>17</v>
      </c>
      <c r="F522">
        <v>1</v>
      </c>
      <c r="G522">
        <v>1</v>
      </c>
      <c r="H522">
        <v>3</v>
      </c>
      <c r="I522" t="s">
        <v>1114</v>
      </c>
      <c r="J522" t="s">
        <v>3</v>
      </c>
      <c r="K522" t="s">
        <v>1115</v>
      </c>
      <c r="L522">
        <v>1339</v>
      </c>
      <c r="N522">
        <v>1007</v>
      </c>
      <c r="O522" t="s">
        <v>50</v>
      </c>
      <c r="P522" t="s">
        <v>50</v>
      </c>
      <c r="Q522">
        <v>1</v>
      </c>
      <c r="X522">
        <v>102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 t="s">
        <v>3</v>
      </c>
      <c r="AG522">
        <v>102</v>
      </c>
      <c r="AH522">
        <v>3</v>
      </c>
      <c r="AI522">
        <v>-1</v>
      </c>
      <c r="AJ522" t="s">
        <v>3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ROW(Source!A303)</f>
        <v>303</v>
      </c>
      <c r="B523">
        <v>47639383</v>
      </c>
      <c r="C523">
        <v>47639371</v>
      </c>
      <c r="D523">
        <v>37064998</v>
      </c>
      <c r="E523">
        <v>1</v>
      </c>
      <c r="F523">
        <v>1</v>
      </c>
      <c r="G523">
        <v>1</v>
      </c>
      <c r="H523">
        <v>1</v>
      </c>
      <c r="I523" t="s">
        <v>846</v>
      </c>
      <c r="J523" t="s">
        <v>3</v>
      </c>
      <c r="K523" t="s">
        <v>847</v>
      </c>
      <c r="L523">
        <v>1191</v>
      </c>
      <c r="N523">
        <v>1013</v>
      </c>
      <c r="O523" t="s">
        <v>770</v>
      </c>
      <c r="P523" t="s">
        <v>770</v>
      </c>
      <c r="Q523">
        <v>1</v>
      </c>
      <c r="X523">
        <v>180</v>
      </c>
      <c r="Y523">
        <v>0</v>
      </c>
      <c r="Z523">
        <v>0</v>
      </c>
      <c r="AA523">
        <v>0</v>
      </c>
      <c r="AB523">
        <v>7.8</v>
      </c>
      <c r="AC523">
        <v>0</v>
      </c>
      <c r="AD523">
        <v>1</v>
      </c>
      <c r="AE523">
        <v>1</v>
      </c>
      <c r="AF523" t="s">
        <v>196</v>
      </c>
      <c r="AG523">
        <v>238.04999999999995</v>
      </c>
      <c r="AH523">
        <v>2</v>
      </c>
      <c r="AI523">
        <v>47639383</v>
      </c>
      <c r="AJ523">
        <v>515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ROW(Source!A303)</f>
        <v>303</v>
      </c>
      <c r="B524">
        <v>47639384</v>
      </c>
      <c r="C524">
        <v>47639371</v>
      </c>
      <c r="D524">
        <v>37064876</v>
      </c>
      <c r="E524">
        <v>1</v>
      </c>
      <c r="F524">
        <v>1</v>
      </c>
      <c r="G524">
        <v>1</v>
      </c>
      <c r="H524">
        <v>1</v>
      </c>
      <c r="I524" t="s">
        <v>771</v>
      </c>
      <c r="J524" t="s">
        <v>3</v>
      </c>
      <c r="K524" t="s">
        <v>772</v>
      </c>
      <c r="L524">
        <v>1191</v>
      </c>
      <c r="N524">
        <v>1013</v>
      </c>
      <c r="O524" t="s">
        <v>770</v>
      </c>
      <c r="P524" t="s">
        <v>770</v>
      </c>
      <c r="Q524">
        <v>1</v>
      </c>
      <c r="X524">
        <v>18.13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2</v>
      </c>
      <c r="AF524" t="s">
        <v>348</v>
      </c>
      <c r="AG524">
        <v>26.061874999999993</v>
      </c>
      <c r="AH524">
        <v>2</v>
      </c>
      <c r="AI524">
        <v>47639384</v>
      </c>
      <c r="AJ524">
        <v>516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ROW(Source!A303)</f>
        <v>303</v>
      </c>
      <c r="B525">
        <v>47639385</v>
      </c>
      <c r="C525">
        <v>47639371</v>
      </c>
      <c r="D525">
        <v>36882057</v>
      </c>
      <c r="E525">
        <v>1</v>
      </c>
      <c r="F525">
        <v>1</v>
      </c>
      <c r="G525">
        <v>1</v>
      </c>
      <c r="H525">
        <v>2</v>
      </c>
      <c r="I525" t="s">
        <v>825</v>
      </c>
      <c r="J525" t="s">
        <v>826</v>
      </c>
      <c r="K525" t="s">
        <v>827</v>
      </c>
      <c r="L525">
        <v>1368</v>
      </c>
      <c r="N525">
        <v>1011</v>
      </c>
      <c r="O525" t="s">
        <v>776</v>
      </c>
      <c r="P525" t="s">
        <v>776</v>
      </c>
      <c r="Q525">
        <v>1</v>
      </c>
      <c r="X525">
        <v>18</v>
      </c>
      <c r="Y525">
        <v>0</v>
      </c>
      <c r="Z525">
        <v>86.4</v>
      </c>
      <c r="AA525">
        <v>13.5</v>
      </c>
      <c r="AB525">
        <v>0</v>
      </c>
      <c r="AC525">
        <v>0</v>
      </c>
      <c r="AD525">
        <v>1</v>
      </c>
      <c r="AE525">
        <v>0</v>
      </c>
      <c r="AF525" t="s">
        <v>348</v>
      </c>
      <c r="AG525">
        <v>25.875</v>
      </c>
      <c r="AH525">
        <v>2</v>
      </c>
      <c r="AI525">
        <v>47639385</v>
      </c>
      <c r="AJ525">
        <v>517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ROW(Source!A303)</f>
        <v>303</v>
      </c>
      <c r="B526">
        <v>47639386</v>
      </c>
      <c r="C526">
        <v>47639371</v>
      </c>
      <c r="D526">
        <v>36882569</v>
      </c>
      <c r="E526">
        <v>1</v>
      </c>
      <c r="F526">
        <v>1</v>
      </c>
      <c r="G526">
        <v>1</v>
      </c>
      <c r="H526">
        <v>2</v>
      </c>
      <c r="I526" t="s">
        <v>978</v>
      </c>
      <c r="J526" t="s">
        <v>979</v>
      </c>
      <c r="K526" t="s">
        <v>980</v>
      </c>
      <c r="L526">
        <v>1368</v>
      </c>
      <c r="N526">
        <v>1011</v>
      </c>
      <c r="O526" t="s">
        <v>776</v>
      </c>
      <c r="P526" t="s">
        <v>776</v>
      </c>
      <c r="Q526">
        <v>1</v>
      </c>
      <c r="X526">
        <v>48</v>
      </c>
      <c r="Y526">
        <v>0</v>
      </c>
      <c r="Z526">
        <v>0.5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348</v>
      </c>
      <c r="AG526">
        <v>69</v>
      </c>
      <c r="AH526">
        <v>2</v>
      </c>
      <c r="AI526">
        <v>47639386</v>
      </c>
      <c r="AJ526">
        <v>518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ROW(Source!A303)</f>
        <v>303</v>
      </c>
      <c r="B527">
        <v>47639387</v>
      </c>
      <c r="C527">
        <v>47639371</v>
      </c>
      <c r="D527">
        <v>36883554</v>
      </c>
      <c r="E527">
        <v>1</v>
      </c>
      <c r="F527">
        <v>1</v>
      </c>
      <c r="G527">
        <v>1</v>
      </c>
      <c r="H527">
        <v>2</v>
      </c>
      <c r="I527" t="s">
        <v>780</v>
      </c>
      <c r="J527" t="s">
        <v>781</v>
      </c>
      <c r="K527" t="s">
        <v>782</v>
      </c>
      <c r="L527">
        <v>1368</v>
      </c>
      <c r="N527">
        <v>1011</v>
      </c>
      <c r="O527" t="s">
        <v>776</v>
      </c>
      <c r="P527" t="s">
        <v>776</v>
      </c>
      <c r="Q527">
        <v>1</v>
      </c>
      <c r="X527">
        <v>0.13</v>
      </c>
      <c r="Y527">
        <v>0</v>
      </c>
      <c r="Z527">
        <v>65.709999999999994</v>
      </c>
      <c r="AA527">
        <v>11.6</v>
      </c>
      <c r="AB527">
        <v>0</v>
      </c>
      <c r="AC527">
        <v>0</v>
      </c>
      <c r="AD527">
        <v>1</v>
      </c>
      <c r="AE527">
        <v>0</v>
      </c>
      <c r="AF527" t="s">
        <v>348</v>
      </c>
      <c r="AG527">
        <v>0.18687499999999999</v>
      </c>
      <c r="AH527">
        <v>2</v>
      </c>
      <c r="AI527">
        <v>47639387</v>
      </c>
      <c r="AJ527">
        <v>519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ROW(Source!A303)</f>
        <v>303</v>
      </c>
      <c r="B528">
        <v>47639388</v>
      </c>
      <c r="C528">
        <v>47639371</v>
      </c>
      <c r="D528">
        <v>36801792</v>
      </c>
      <c r="E528">
        <v>1</v>
      </c>
      <c r="F528">
        <v>1</v>
      </c>
      <c r="G528">
        <v>1</v>
      </c>
      <c r="H528">
        <v>3</v>
      </c>
      <c r="I528" t="s">
        <v>981</v>
      </c>
      <c r="J528" t="s">
        <v>982</v>
      </c>
      <c r="K528" t="s">
        <v>983</v>
      </c>
      <c r="L528">
        <v>1339</v>
      </c>
      <c r="N528">
        <v>1007</v>
      </c>
      <c r="O528" t="s">
        <v>50</v>
      </c>
      <c r="P528" t="s">
        <v>50</v>
      </c>
      <c r="Q528">
        <v>1</v>
      </c>
      <c r="X528">
        <v>0.2</v>
      </c>
      <c r="Y528">
        <v>2.44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0.2</v>
      </c>
      <c r="AH528">
        <v>2</v>
      </c>
      <c r="AI528">
        <v>47639388</v>
      </c>
      <c r="AJ528">
        <v>520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ROW(Source!A303)</f>
        <v>303</v>
      </c>
      <c r="B529">
        <v>47639389</v>
      </c>
      <c r="C529">
        <v>47639371</v>
      </c>
      <c r="D529">
        <v>36802304</v>
      </c>
      <c r="E529">
        <v>1</v>
      </c>
      <c r="F529">
        <v>1</v>
      </c>
      <c r="G529">
        <v>1</v>
      </c>
      <c r="H529">
        <v>3</v>
      </c>
      <c r="I529" t="s">
        <v>984</v>
      </c>
      <c r="J529" t="s">
        <v>985</v>
      </c>
      <c r="K529" t="s">
        <v>986</v>
      </c>
      <c r="L529">
        <v>1327</v>
      </c>
      <c r="N529">
        <v>1005</v>
      </c>
      <c r="O529" t="s">
        <v>399</v>
      </c>
      <c r="P529" t="s">
        <v>399</v>
      </c>
      <c r="Q529">
        <v>1</v>
      </c>
      <c r="X529">
        <v>250</v>
      </c>
      <c r="Y529">
        <v>3.62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</v>
      </c>
      <c r="AG529">
        <v>250</v>
      </c>
      <c r="AH529">
        <v>2</v>
      </c>
      <c r="AI529">
        <v>47639389</v>
      </c>
      <c r="AJ529">
        <v>521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ROW(Source!A303)</f>
        <v>303</v>
      </c>
      <c r="B530">
        <v>47639390</v>
      </c>
      <c r="C530">
        <v>47639371</v>
      </c>
      <c r="D530">
        <v>36796108</v>
      </c>
      <c r="E530">
        <v>17</v>
      </c>
      <c r="F530">
        <v>1</v>
      </c>
      <c r="G530">
        <v>1</v>
      </c>
      <c r="H530">
        <v>3</v>
      </c>
      <c r="I530" t="s">
        <v>1114</v>
      </c>
      <c r="J530" t="s">
        <v>3</v>
      </c>
      <c r="K530" t="s">
        <v>1115</v>
      </c>
      <c r="L530">
        <v>1339</v>
      </c>
      <c r="N530">
        <v>1007</v>
      </c>
      <c r="O530" t="s">
        <v>50</v>
      </c>
      <c r="P530" t="s">
        <v>50</v>
      </c>
      <c r="Q530">
        <v>1</v>
      </c>
      <c r="X530">
        <v>102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3</v>
      </c>
      <c r="AG530">
        <v>102</v>
      </c>
      <c r="AH530">
        <v>3</v>
      </c>
      <c r="AI530">
        <v>-1</v>
      </c>
      <c r="AJ530" t="s">
        <v>3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ROW(Source!A306)</f>
        <v>306</v>
      </c>
      <c r="B531">
        <v>47639395</v>
      </c>
      <c r="C531">
        <v>47639394</v>
      </c>
      <c r="D531">
        <v>37065248</v>
      </c>
      <c r="E531">
        <v>1</v>
      </c>
      <c r="F531">
        <v>1</v>
      </c>
      <c r="G531">
        <v>1</v>
      </c>
      <c r="H531">
        <v>1</v>
      </c>
      <c r="I531" t="s">
        <v>768</v>
      </c>
      <c r="J531" t="s">
        <v>3</v>
      </c>
      <c r="K531" t="s">
        <v>769</v>
      </c>
      <c r="L531">
        <v>1191</v>
      </c>
      <c r="N531">
        <v>1013</v>
      </c>
      <c r="O531" t="s">
        <v>770</v>
      </c>
      <c r="P531" t="s">
        <v>770</v>
      </c>
      <c r="Q531">
        <v>1</v>
      </c>
      <c r="X531">
        <v>3.45</v>
      </c>
      <c r="Y531">
        <v>0</v>
      </c>
      <c r="Z531">
        <v>0</v>
      </c>
      <c r="AA531">
        <v>0</v>
      </c>
      <c r="AB531">
        <v>8.5299999999999994</v>
      </c>
      <c r="AC531">
        <v>0</v>
      </c>
      <c r="AD531">
        <v>1</v>
      </c>
      <c r="AE531">
        <v>1</v>
      </c>
      <c r="AF531" t="s">
        <v>196</v>
      </c>
      <c r="AG531">
        <v>4.5626249999999997</v>
      </c>
      <c r="AH531">
        <v>2</v>
      </c>
      <c r="AI531">
        <v>47639395</v>
      </c>
      <c r="AJ531">
        <v>523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ROW(Source!A306)</f>
        <v>306</v>
      </c>
      <c r="B532">
        <v>47639396</v>
      </c>
      <c r="C532">
        <v>47639394</v>
      </c>
      <c r="D532">
        <v>37064876</v>
      </c>
      <c r="E532">
        <v>1</v>
      </c>
      <c r="F532">
        <v>1</v>
      </c>
      <c r="G532">
        <v>1</v>
      </c>
      <c r="H532">
        <v>1</v>
      </c>
      <c r="I532" t="s">
        <v>771</v>
      </c>
      <c r="J532" t="s">
        <v>3</v>
      </c>
      <c r="K532" t="s">
        <v>772</v>
      </c>
      <c r="L532">
        <v>1191</v>
      </c>
      <c r="N532">
        <v>1013</v>
      </c>
      <c r="O532" t="s">
        <v>770</v>
      </c>
      <c r="P532" t="s">
        <v>770</v>
      </c>
      <c r="Q532">
        <v>1</v>
      </c>
      <c r="X532">
        <v>0.02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2</v>
      </c>
      <c r="AF532" t="s">
        <v>348</v>
      </c>
      <c r="AG532">
        <v>2.8749999999999998E-2</v>
      </c>
      <c r="AH532">
        <v>2</v>
      </c>
      <c r="AI532">
        <v>47639396</v>
      </c>
      <c r="AJ532">
        <v>524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ROW(Source!A306)</f>
        <v>306</v>
      </c>
      <c r="B533">
        <v>47639397</v>
      </c>
      <c r="C533">
        <v>47639394</v>
      </c>
      <c r="D533">
        <v>36883554</v>
      </c>
      <c r="E533">
        <v>1</v>
      </c>
      <c r="F533">
        <v>1</v>
      </c>
      <c r="G533">
        <v>1</v>
      </c>
      <c r="H533">
        <v>2</v>
      </c>
      <c r="I533" t="s">
        <v>780</v>
      </c>
      <c r="J533" t="s">
        <v>781</v>
      </c>
      <c r="K533" t="s">
        <v>782</v>
      </c>
      <c r="L533">
        <v>1368</v>
      </c>
      <c r="N533">
        <v>1011</v>
      </c>
      <c r="O533" t="s">
        <v>776</v>
      </c>
      <c r="P533" t="s">
        <v>776</v>
      </c>
      <c r="Q533">
        <v>1</v>
      </c>
      <c r="X533">
        <v>0.02</v>
      </c>
      <c r="Y533">
        <v>0</v>
      </c>
      <c r="Z533">
        <v>65.709999999999994</v>
      </c>
      <c r="AA533">
        <v>11.6</v>
      </c>
      <c r="AB533">
        <v>0</v>
      </c>
      <c r="AC533">
        <v>0</v>
      </c>
      <c r="AD533">
        <v>1</v>
      </c>
      <c r="AE533">
        <v>0</v>
      </c>
      <c r="AF533" t="s">
        <v>348</v>
      </c>
      <c r="AG533">
        <v>2.8749999999999998E-2</v>
      </c>
      <c r="AH533">
        <v>2</v>
      </c>
      <c r="AI533">
        <v>47639397</v>
      </c>
      <c r="AJ533">
        <v>525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ROW(Source!A306)</f>
        <v>306</v>
      </c>
      <c r="B534">
        <v>47639398</v>
      </c>
      <c r="C534">
        <v>47639394</v>
      </c>
      <c r="D534">
        <v>36802302</v>
      </c>
      <c r="E534">
        <v>1</v>
      </c>
      <c r="F534">
        <v>1</v>
      </c>
      <c r="G534">
        <v>1</v>
      </c>
      <c r="H534">
        <v>3</v>
      </c>
      <c r="I534" t="s">
        <v>987</v>
      </c>
      <c r="J534" t="s">
        <v>988</v>
      </c>
      <c r="K534" t="s">
        <v>989</v>
      </c>
      <c r="L534">
        <v>1327</v>
      </c>
      <c r="N534">
        <v>1005</v>
      </c>
      <c r="O534" t="s">
        <v>399</v>
      </c>
      <c r="P534" t="s">
        <v>399</v>
      </c>
      <c r="Q534">
        <v>1</v>
      </c>
      <c r="X534">
        <v>122.4</v>
      </c>
      <c r="Y534">
        <v>12.19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122.4</v>
      </c>
      <c r="AH534">
        <v>2</v>
      </c>
      <c r="AI534">
        <v>47639398</v>
      </c>
      <c r="AJ534">
        <v>526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ROW(Source!A307)</f>
        <v>307</v>
      </c>
      <c r="B535">
        <v>47639395</v>
      </c>
      <c r="C535">
        <v>47639394</v>
      </c>
      <c r="D535">
        <v>37065248</v>
      </c>
      <c r="E535">
        <v>1</v>
      </c>
      <c r="F535">
        <v>1</v>
      </c>
      <c r="G535">
        <v>1</v>
      </c>
      <c r="H535">
        <v>1</v>
      </c>
      <c r="I535" t="s">
        <v>768</v>
      </c>
      <c r="J535" t="s">
        <v>3</v>
      </c>
      <c r="K535" t="s">
        <v>769</v>
      </c>
      <c r="L535">
        <v>1191</v>
      </c>
      <c r="N535">
        <v>1013</v>
      </c>
      <c r="O535" t="s">
        <v>770</v>
      </c>
      <c r="P535" t="s">
        <v>770</v>
      </c>
      <c r="Q535">
        <v>1</v>
      </c>
      <c r="X535">
        <v>3.45</v>
      </c>
      <c r="Y535">
        <v>0</v>
      </c>
      <c r="Z535">
        <v>0</v>
      </c>
      <c r="AA535">
        <v>0</v>
      </c>
      <c r="AB535">
        <v>8.5299999999999994</v>
      </c>
      <c r="AC535">
        <v>0</v>
      </c>
      <c r="AD535">
        <v>1</v>
      </c>
      <c r="AE535">
        <v>1</v>
      </c>
      <c r="AF535" t="s">
        <v>196</v>
      </c>
      <c r="AG535">
        <v>4.5626249999999997</v>
      </c>
      <c r="AH535">
        <v>2</v>
      </c>
      <c r="AI535">
        <v>47639395</v>
      </c>
      <c r="AJ535">
        <v>527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ROW(Source!A307)</f>
        <v>307</v>
      </c>
      <c r="B536">
        <v>47639396</v>
      </c>
      <c r="C536">
        <v>47639394</v>
      </c>
      <c r="D536">
        <v>37064876</v>
      </c>
      <c r="E536">
        <v>1</v>
      </c>
      <c r="F536">
        <v>1</v>
      </c>
      <c r="G536">
        <v>1</v>
      </c>
      <c r="H536">
        <v>1</v>
      </c>
      <c r="I536" t="s">
        <v>771</v>
      </c>
      <c r="J536" t="s">
        <v>3</v>
      </c>
      <c r="K536" t="s">
        <v>772</v>
      </c>
      <c r="L536">
        <v>1191</v>
      </c>
      <c r="N536">
        <v>1013</v>
      </c>
      <c r="O536" t="s">
        <v>770</v>
      </c>
      <c r="P536" t="s">
        <v>770</v>
      </c>
      <c r="Q536">
        <v>1</v>
      </c>
      <c r="X536">
        <v>0.02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2</v>
      </c>
      <c r="AF536" t="s">
        <v>348</v>
      </c>
      <c r="AG536">
        <v>2.8749999999999998E-2</v>
      </c>
      <c r="AH536">
        <v>2</v>
      </c>
      <c r="AI536">
        <v>47639396</v>
      </c>
      <c r="AJ536">
        <v>528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ROW(Source!A307)</f>
        <v>307</v>
      </c>
      <c r="B537">
        <v>47639397</v>
      </c>
      <c r="C537">
        <v>47639394</v>
      </c>
      <c r="D537">
        <v>36883554</v>
      </c>
      <c r="E537">
        <v>1</v>
      </c>
      <c r="F537">
        <v>1</v>
      </c>
      <c r="G537">
        <v>1</v>
      </c>
      <c r="H537">
        <v>2</v>
      </c>
      <c r="I537" t="s">
        <v>780</v>
      </c>
      <c r="J537" t="s">
        <v>781</v>
      </c>
      <c r="K537" t="s">
        <v>782</v>
      </c>
      <c r="L537">
        <v>1368</v>
      </c>
      <c r="N537">
        <v>1011</v>
      </c>
      <c r="O537" t="s">
        <v>776</v>
      </c>
      <c r="P537" t="s">
        <v>776</v>
      </c>
      <c r="Q537">
        <v>1</v>
      </c>
      <c r="X537">
        <v>0.02</v>
      </c>
      <c r="Y537">
        <v>0</v>
      </c>
      <c r="Z537">
        <v>65.709999999999994</v>
      </c>
      <c r="AA537">
        <v>11.6</v>
      </c>
      <c r="AB537">
        <v>0</v>
      </c>
      <c r="AC537">
        <v>0</v>
      </c>
      <c r="AD537">
        <v>1</v>
      </c>
      <c r="AE537">
        <v>0</v>
      </c>
      <c r="AF537" t="s">
        <v>348</v>
      </c>
      <c r="AG537">
        <v>2.8749999999999998E-2</v>
      </c>
      <c r="AH537">
        <v>2</v>
      </c>
      <c r="AI537">
        <v>47639397</v>
      </c>
      <c r="AJ537">
        <v>529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ROW(Source!A307)</f>
        <v>307</v>
      </c>
      <c r="B538">
        <v>47639398</v>
      </c>
      <c r="C538">
        <v>47639394</v>
      </c>
      <c r="D538">
        <v>36802302</v>
      </c>
      <c r="E538">
        <v>1</v>
      </c>
      <c r="F538">
        <v>1</v>
      </c>
      <c r="G538">
        <v>1</v>
      </c>
      <c r="H538">
        <v>3</v>
      </c>
      <c r="I538" t="s">
        <v>987</v>
      </c>
      <c r="J538" t="s">
        <v>988</v>
      </c>
      <c r="K538" t="s">
        <v>989</v>
      </c>
      <c r="L538">
        <v>1327</v>
      </c>
      <c r="N538">
        <v>1005</v>
      </c>
      <c r="O538" t="s">
        <v>399</v>
      </c>
      <c r="P538" t="s">
        <v>399</v>
      </c>
      <c r="Q538">
        <v>1</v>
      </c>
      <c r="X538">
        <v>122.4</v>
      </c>
      <c r="Y538">
        <v>12.19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122.4</v>
      </c>
      <c r="AH538">
        <v>2</v>
      </c>
      <c r="AI538">
        <v>47639398</v>
      </c>
      <c r="AJ538">
        <v>530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ROW(Source!A308)</f>
        <v>308</v>
      </c>
      <c r="B539">
        <v>47639400</v>
      </c>
      <c r="C539">
        <v>47639399</v>
      </c>
      <c r="D539">
        <v>37065248</v>
      </c>
      <c r="E539">
        <v>1</v>
      </c>
      <c r="F539">
        <v>1</v>
      </c>
      <c r="G539">
        <v>1</v>
      </c>
      <c r="H539">
        <v>1</v>
      </c>
      <c r="I539" t="s">
        <v>768</v>
      </c>
      <c r="J539" t="s">
        <v>3</v>
      </c>
      <c r="K539" t="s">
        <v>769</v>
      </c>
      <c r="L539">
        <v>1191</v>
      </c>
      <c r="N539">
        <v>1013</v>
      </c>
      <c r="O539" t="s">
        <v>770</v>
      </c>
      <c r="P539" t="s">
        <v>770</v>
      </c>
      <c r="Q539">
        <v>1</v>
      </c>
      <c r="X539">
        <v>220.66</v>
      </c>
      <c r="Y539">
        <v>0</v>
      </c>
      <c r="Z539">
        <v>0</v>
      </c>
      <c r="AA539">
        <v>0</v>
      </c>
      <c r="AB539">
        <v>8.5299999999999994</v>
      </c>
      <c r="AC539">
        <v>0</v>
      </c>
      <c r="AD539">
        <v>1</v>
      </c>
      <c r="AE539">
        <v>1</v>
      </c>
      <c r="AF539" t="s">
        <v>196</v>
      </c>
      <c r="AG539">
        <v>291.82284999999996</v>
      </c>
      <c r="AH539">
        <v>2</v>
      </c>
      <c r="AI539">
        <v>47639400</v>
      </c>
      <c r="AJ539">
        <v>531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ROW(Source!A308)</f>
        <v>308</v>
      </c>
      <c r="B540">
        <v>47639401</v>
      </c>
      <c r="C540">
        <v>47639399</v>
      </c>
      <c r="D540">
        <v>37064876</v>
      </c>
      <c r="E540">
        <v>1</v>
      </c>
      <c r="F540">
        <v>1</v>
      </c>
      <c r="G540">
        <v>1</v>
      </c>
      <c r="H540">
        <v>1</v>
      </c>
      <c r="I540" t="s">
        <v>771</v>
      </c>
      <c r="J540" t="s">
        <v>3</v>
      </c>
      <c r="K540" t="s">
        <v>772</v>
      </c>
      <c r="L540">
        <v>1191</v>
      </c>
      <c r="N540">
        <v>1013</v>
      </c>
      <c r="O540" t="s">
        <v>770</v>
      </c>
      <c r="P540" t="s">
        <v>770</v>
      </c>
      <c r="Q540">
        <v>1</v>
      </c>
      <c r="X540">
        <v>28.78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348</v>
      </c>
      <c r="AG540">
        <v>41.371250000000003</v>
      </c>
      <c r="AH540">
        <v>2</v>
      </c>
      <c r="AI540">
        <v>47639401</v>
      </c>
      <c r="AJ540">
        <v>532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ROW(Source!A308)</f>
        <v>308</v>
      </c>
      <c r="B541">
        <v>47639402</v>
      </c>
      <c r="C541">
        <v>47639399</v>
      </c>
      <c r="D541">
        <v>36882057</v>
      </c>
      <c r="E541">
        <v>1</v>
      </c>
      <c r="F541">
        <v>1</v>
      </c>
      <c r="G541">
        <v>1</v>
      </c>
      <c r="H541">
        <v>2</v>
      </c>
      <c r="I541" t="s">
        <v>825</v>
      </c>
      <c r="J541" t="s">
        <v>826</v>
      </c>
      <c r="K541" t="s">
        <v>827</v>
      </c>
      <c r="L541">
        <v>1368</v>
      </c>
      <c r="N541">
        <v>1011</v>
      </c>
      <c r="O541" t="s">
        <v>776</v>
      </c>
      <c r="P541" t="s">
        <v>776</v>
      </c>
      <c r="Q541">
        <v>1</v>
      </c>
      <c r="X541">
        <v>26.06</v>
      </c>
      <c r="Y541">
        <v>0</v>
      </c>
      <c r="Z541">
        <v>86.4</v>
      </c>
      <c r="AA541">
        <v>13.5</v>
      </c>
      <c r="AB541">
        <v>0</v>
      </c>
      <c r="AC541">
        <v>0</v>
      </c>
      <c r="AD541">
        <v>1</v>
      </c>
      <c r="AE541">
        <v>0</v>
      </c>
      <c r="AF541" t="s">
        <v>348</v>
      </c>
      <c r="AG541">
        <v>37.46125</v>
      </c>
      <c r="AH541">
        <v>2</v>
      </c>
      <c r="AI541">
        <v>47639402</v>
      </c>
      <c r="AJ541">
        <v>533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ROW(Source!A308)</f>
        <v>308</v>
      </c>
      <c r="B542">
        <v>47639403</v>
      </c>
      <c r="C542">
        <v>47639399</v>
      </c>
      <c r="D542">
        <v>36882159</v>
      </c>
      <c r="E542">
        <v>1</v>
      </c>
      <c r="F542">
        <v>1</v>
      </c>
      <c r="G542">
        <v>1</v>
      </c>
      <c r="H542">
        <v>2</v>
      </c>
      <c r="I542" t="s">
        <v>773</v>
      </c>
      <c r="J542" t="s">
        <v>774</v>
      </c>
      <c r="K542" t="s">
        <v>775</v>
      </c>
      <c r="L542">
        <v>1368</v>
      </c>
      <c r="N542">
        <v>1011</v>
      </c>
      <c r="O542" t="s">
        <v>776</v>
      </c>
      <c r="P542" t="s">
        <v>776</v>
      </c>
      <c r="Q542">
        <v>1</v>
      </c>
      <c r="X542">
        <v>0.98</v>
      </c>
      <c r="Y542">
        <v>0</v>
      </c>
      <c r="Z542">
        <v>111.99</v>
      </c>
      <c r="AA542">
        <v>13.5</v>
      </c>
      <c r="AB542">
        <v>0</v>
      </c>
      <c r="AC542">
        <v>0</v>
      </c>
      <c r="AD542">
        <v>1</v>
      </c>
      <c r="AE542">
        <v>0</v>
      </c>
      <c r="AF542" t="s">
        <v>348</v>
      </c>
      <c r="AG542">
        <v>1.4087499999999999</v>
      </c>
      <c r="AH542">
        <v>2</v>
      </c>
      <c r="AI542">
        <v>47639403</v>
      </c>
      <c r="AJ542">
        <v>534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ROW(Source!A308)</f>
        <v>308</v>
      </c>
      <c r="B543">
        <v>47639404</v>
      </c>
      <c r="C543">
        <v>47639399</v>
      </c>
      <c r="D543">
        <v>36882383</v>
      </c>
      <c r="E543">
        <v>1</v>
      </c>
      <c r="F543">
        <v>1</v>
      </c>
      <c r="G543">
        <v>1</v>
      </c>
      <c r="H543">
        <v>2</v>
      </c>
      <c r="I543" t="s">
        <v>944</v>
      </c>
      <c r="J543" t="s">
        <v>945</v>
      </c>
      <c r="K543" t="s">
        <v>946</v>
      </c>
      <c r="L543">
        <v>1368</v>
      </c>
      <c r="N543">
        <v>1011</v>
      </c>
      <c r="O543" t="s">
        <v>776</v>
      </c>
      <c r="P543" t="s">
        <v>776</v>
      </c>
      <c r="Q543">
        <v>1</v>
      </c>
      <c r="X543">
        <v>0.27</v>
      </c>
      <c r="Y543">
        <v>0</v>
      </c>
      <c r="Z543">
        <v>89.99</v>
      </c>
      <c r="AA543">
        <v>10.06</v>
      </c>
      <c r="AB543">
        <v>0</v>
      </c>
      <c r="AC543">
        <v>0</v>
      </c>
      <c r="AD543">
        <v>1</v>
      </c>
      <c r="AE543">
        <v>0</v>
      </c>
      <c r="AF543" t="s">
        <v>348</v>
      </c>
      <c r="AG543">
        <v>0.388125</v>
      </c>
      <c r="AH543">
        <v>2</v>
      </c>
      <c r="AI543">
        <v>47639404</v>
      </c>
      <c r="AJ543">
        <v>535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ROW(Source!A308)</f>
        <v>308</v>
      </c>
      <c r="B544">
        <v>47639405</v>
      </c>
      <c r="C544">
        <v>47639399</v>
      </c>
      <c r="D544">
        <v>36882567</v>
      </c>
      <c r="E544">
        <v>1</v>
      </c>
      <c r="F544">
        <v>1</v>
      </c>
      <c r="G544">
        <v>1</v>
      </c>
      <c r="H544">
        <v>2</v>
      </c>
      <c r="I544" t="s">
        <v>969</v>
      </c>
      <c r="J544" t="s">
        <v>970</v>
      </c>
      <c r="K544" t="s">
        <v>971</v>
      </c>
      <c r="L544">
        <v>1368</v>
      </c>
      <c r="N544">
        <v>1011</v>
      </c>
      <c r="O544" t="s">
        <v>776</v>
      </c>
      <c r="P544" t="s">
        <v>776</v>
      </c>
      <c r="Q544">
        <v>1</v>
      </c>
      <c r="X544">
        <v>10.71</v>
      </c>
      <c r="Y544">
        <v>0</v>
      </c>
      <c r="Z544">
        <v>1.9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348</v>
      </c>
      <c r="AG544">
        <v>15.395624999999999</v>
      </c>
      <c r="AH544">
        <v>2</v>
      </c>
      <c r="AI544">
        <v>47639405</v>
      </c>
      <c r="AJ544">
        <v>536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ROW(Source!A308)</f>
        <v>308</v>
      </c>
      <c r="B545">
        <v>47639406</v>
      </c>
      <c r="C545">
        <v>47639399</v>
      </c>
      <c r="D545">
        <v>36883554</v>
      </c>
      <c r="E545">
        <v>1</v>
      </c>
      <c r="F545">
        <v>1</v>
      </c>
      <c r="G545">
        <v>1</v>
      </c>
      <c r="H545">
        <v>2</v>
      </c>
      <c r="I545" t="s">
        <v>780</v>
      </c>
      <c r="J545" t="s">
        <v>781</v>
      </c>
      <c r="K545" t="s">
        <v>782</v>
      </c>
      <c r="L545">
        <v>1368</v>
      </c>
      <c r="N545">
        <v>1011</v>
      </c>
      <c r="O545" t="s">
        <v>776</v>
      </c>
      <c r="P545" t="s">
        <v>776</v>
      </c>
      <c r="Q545">
        <v>1</v>
      </c>
      <c r="X545">
        <v>1.47</v>
      </c>
      <c r="Y545">
        <v>0</v>
      </c>
      <c r="Z545">
        <v>65.709999999999994</v>
      </c>
      <c r="AA545">
        <v>11.6</v>
      </c>
      <c r="AB545">
        <v>0</v>
      </c>
      <c r="AC545">
        <v>0</v>
      </c>
      <c r="AD545">
        <v>1</v>
      </c>
      <c r="AE545">
        <v>0</v>
      </c>
      <c r="AF545" t="s">
        <v>348</v>
      </c>
      <c r="AG545">
        <v>2.1131249999999997</v>
      </c>
      <c r="AH545">
        <v>2</v>
      </c>
      <c r="AI545">
        <v>47639406</v>
      </c>
      <c r="AJ545">
        <v>537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ROW(Source!A308)</f>
        <v>308</v>
      </c>
      <c r="B546">
        <v>47639407</v>
      </c>
      <c r="C546">
        <v>47639399</v>
      </c>
      <c r="D546">
        <v>36883858</v>
      </c>
      <c r="E546">
        <v>1</v>
      </c>
      <c r="F546">
        <v>1</v>
      </c>
      <c r="G546">
        <v>1</v>
      </c>
      <c r="H546">
        <v>2</v>
      </c>
      <c r="I546" t="s">
        <v>828</v>
      </c>
      <c r="J546" t="s">
        <v>829</v>
      </c>
      <c r="K546" t="s">
        <v>830</v>
      </c>
      <c r="L546">
        <v>1368</v>
      </c>
      <c r="N546">
        <v>1011</v>
      </c>
      <c r="O546" t="s">
        <v>776</v>
      </c>
      <c r="P546" t="s">
        <v>776</v>
      </c>
      <c r="Q546">
        <v>1</v>
      </c>
      <c r="X546">
        <v>4.3</v>
      </c>
      <c r="Y546">
        <v>0</v>
      </c>
      <c r="Z546">
        <v>8.1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348</v>
      </c>
      <c r="AG546">
        <v>6.1812499999999995</v>
      </c>
      <c r="AH546">
        <v>2</v>
      </c>
      <c r="AI546">
        <v>47639407</v>
      </c>
      <c r="AJ546">
        <v>538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ROW(Source!A308)</f>
        <v>308</v>
      </c>
      <c r="B547">
        <v>47639408</v>
      </c>
      <c r="C547">
        <v>47639399</v>
      </c>
      <c r="D547">
        <v>36801792</v>
      </c>
      <c r="E547">
        <v>1</v>
      </c>
      <c r="F547">
        <v>1</v>
      </c>
      <c r="G547">
        <v>1</v>
      </c>
      <c r="H547">
        <v>3</v>
      </c>
      <c r="I547" t="s">
        <v>981</v>
      </c>
      <c r="J547" t="s">
        <v>982</v>
      </c>
      <c r="K547" t="s">
        <v>983</v>
      </c>
      <c r="L547">
        <v>1339</v>
      </c>
      <c r="N547">
        <v>1007</v>
      </c>
      <c r="O547" t="s">
        <v>50</v>
      </c>
      <c r="P547" t="s">
        <v>50</v>
      </c>
      <c r="Q547">
        <v>1</v>
      </c>
      <c r="X547">
        <v>0.73</v>
      </c>
      <c r="Y547">
        <v>2.44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</v>
      </c>
      <c r="AG547">
        <v>0.73</v>
      </c>
      <c r="AH547">
        <v>2</v>
      </c>
      <c r="AI547">
        <v>47639408</v>
      </c>
      <c r="AJ547">
        <v>539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ROW(Source!A308)</f>
        <v>308</v>
      </c>
      <c r="B548">
        <v>47639409</v>
      </c>
      <c r="C548">
        <v>47639399</v>
      </c>
      <c r="D548">
        <v>36802304</v>
      </c>
      <c r="E548">
        <v>1</v>
      </c>
      <c r="F548">
        <v>1</v>
      </c>
      <c r="G548">
        <v>1</v>
      </c>
      <c r="H548">
        <v>3</v>
      </c>
      <c r="I548" t="s">
        <v>984</v>
      </c>
      <c r="J548" t="s">
        <v>985</v>
      </c>
      <c r="K548" t="s">
        <v>986</v>
      </c>
      <c r="L548">
        <v>1327</v>
      </c>
      <c r="N548">
        <v>1005</v>
      </c>
      <c r="O548" t="s">
        <v>399</v>
      </c>
      <c r="P548" t="s">
        <v>399</v>
      </c>
      <c r="Q548">
        <v>1</v>
      </c>
      <c r="X548">
        <v>30</v>
      </c>
      <c r="Y548">
        <v>3.62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</v>
      </c>
      <c r="AG548">
        <v>30</v>
      </c>
      <c r="AH548">
        <v>2</v>
      </c>
      <c r="AI548">
        <v>47639409</v>
      </c>
      <c r="AJ548">
        <v>540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ROW(Source!A308)</f>
        <v>308</v>
      </c>
      <c r="B549">
        <v>47639410</v>
      </c>
      <c r="C549">
        <v>47639399</v>
      </c>
      <c r="D549">
        <v>36803256</v>
      </c>
      <c r="E549">
        <v>1</v>
      </c>
      <c r="F549">
        <v>1</v>
      </c>
      <c r="G549">
        <v>1</v>
      </c>
      <c r="H549">
        <v>3</v>
      </c>
      <c r="I549" t="s">
        <v>990</v>
      </c>
      <c r="J549" t="s">
        <v>991</v>
      </c>
      <c r="K549" t="s">
        <v>992</v>
      </c>
      <c r="L549">
        <v>1348</v>
      </c>
      <c r="N549">
        <v>1009</v>
      </c>
      <c r="O549" t="s">
        <v>19</v>
      </c>
      <c r="P549" t="s">
        <v>19</v>
      </c>
      <c r="Q549">
        <v>1000</v>
      </c>
      <c r="X549">
        <v>5.0000000000000001E-3</v>
      </c>
      <c r="Y549">
        <v>10315.01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3</v>
      </c>
      <c r="AG549">
        <v>5.0000000000000001E-3</v>
      </c>
      <c r="AH549">
        <v>2</v>
      </c>
      <c r="AI549">
        <v>47639410</v>
      </c>
      <c r="AJ549">
        <v>541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ROW(Source!A308)</f>
        <v>308</v>
      </c>
      <c r="B550">
        <v>47639411</v>
      </c>
      <c r="C550">
        <v>47639399</v>
      </c>
      <c r="D550">
        <v>36804545</v>
      </c>
      <c r="E550">
        <v>1</v>
      </c>
      <c r="F550">
        <v>1</v>
      </c>
      <c r="G550">
        <v>1</v>
      </c>
      <c r="H550">
        <v>3</v>
      </c>
      <c r="I550" t="s">
        <v>801</v>
      </c>
      <c r="J550" t="s">
        <v>802</v>
      </c>
      <c r="K550" t="s">
        <v>803</v>
      </c>
      <c r="L550">
        <v>1348</v>
      </c>
      <c r="N550">
        <v>1009</v>
      </c>
      <c r="O550" t="s">
        <v>19</v>
      </c>
      <c r="P550" t="s">
        <v>19</v>
      </c>
      <c r="Q550">
        <v>1000</v>
      </c>
      <c r="X550">
        <v>2E-3</v>
      </c>
      <c r="Y550">
        <v>11978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3</v>
      </c>
      <c r="AG550">
        <v>2E-3</v>
      </c>
      <c r="AH550">
        <v>2</v>
      </c>
      <c r="AI550">
        <v>47639411</v>
      </c>
      <c r="AJ550">
        <v>542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ROW(Source!A308)</f>
        <v>308</v>
      </c>
      <c r="B551">
        <v>47639412</v>
      </c>
      <c r="C551">
        <v>47639399</v>
      </c>
      <c r="D551">
        <v>36806520</v>
      </c>
      <c r="E551">
        <v>1</v>
      </c>
      <c r="F551">
        <v>1</v>
      </c>
      <c r="G551">
        <v>1</v>
      </c>
      <c r="H551">
        <v>3</v>
      </c>
      <c r="I551" t="s">
        <v>993</v>
      </c>
      <c r="J551" t="s">
        <v>994</v>
      </c>
      <c r="K551" t="s">
        <v>995</v>
      </c>
      <c r="L551">
        <v>1348</v>
      </c>
      <c r="N551">
        <v>1009</v>
      </c>
      <c r="O551" t="s">
        <v>19</v>
      </c>
      <c r="P551" t="s">
        <v>19</v>
      </c>
      <c r="Q551">
        <v>1000</v>
      </c>
      <c r="X551">
        <v>0.01</v>
      </c>
      <c r="Y551">
        <v>734.5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0.01</v>
      </c>
      <c r="AH551">
        <v>2</v>
      </c>
      <c r="AI551">
        <v>47639412</v>
      </c>
      <c r="AJ551">
        <v>543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ROW(Source!A308)</f>
        <v>308</v>
      </c>
      <c r="B552">
        <v>47639413</v>
      </c>
      <c r="C552">
        <v>47639399</v>
      </c>
      <c r="D552">
        <v>36796108</v>
      </c>
      <c r="E552">
        <v>17</v>
      </c>
      <c r="F552">
        <v>1</v>
      </c>
      <c r="G552">
        <v>1</v>
      </c>
      <c r="H552">
        <v>3</v>
      </c>
      <c r="I552" t="s">
        <v>1114</v>
      </c>
      <c r="J552" t="s">
        <v>3</v>
      </c>
      <c r="K552" t="s">
        <v>1115</v>
      </c>
      <c r="L552">
        <v>1339</v>
      </c>
      <c r="N552">
        <v>1007</v>
      </c>
      <c r="O552" t="s">
        <v>50</v>
      </c>
      <c r="P552" t="s">
        <v>50</v>
      </c>
      <c r="Q552">
        <v>1</v>
      </c>
      <c r="X552">
        <v>101.5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3</v>
      </c>
      <c r="AG552">
        <v>101.5</v>
      </c>
      <c r="AH552">
        <v>3</v>
      </c>
      <c r="AI552">
        <v>-1</v>
      </c>
      <c r="AJ552" t="s">
        <v>3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ROW(Source!A308)</f>
        <v>308</v>
      </c>
      <c r="B553">
        <v>47639414</v>
      </c>
      <c r="C553">
        <v>47639399</v>
      </c>
      <c r="D553">
        <v>36825646</v>
      </c>
      <c r="E553">
        <v>1</v>
      </c>
      <c r="F553">
        <v>1</v>
      </c>
      <c r="G553">
        <v>1</v>
      </c>
      <c r="H553">
        <v>3</v>
      </c>
      <c r="I553" t="s">
        <v>811</v>
      </c>
      <c r="J553" t="s">
        <v>812</v>
      </c>
      <c r="K553" t="s">
        <v>813</v>
      </c>
      <c r="L553">
        <v>1348</v>
      </c>
      <c r="N553">
        <v>1009</v>
      </c>
      <c r="O553" t="s">
        <v>19</v>
      </c>
      <c r="P553" t="s">
        <v>19</v>
      </c>
      <c r="Q553">
        <v>1000</v>
      </c>
      <c r="X553">
        <v>1.0200000000000001E-2</v>
      </c>
      <c r="Y553">
        <v>4455.2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1.0200000000000001E-2</v>
      </c>
      <c r="AH553">
        <v>2</v>
      </c>
      <c r="AI553">
        <v>47639414</v>
      </c>
      <c r="AJ553">
        <v>545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ROW(Source!A308)</f>
        <v>308</v>
      </c>
      <c r="B554">
        <v>47639415</v>
      </c>
      <c r="C554">
        <v>47639399</v>
      </c>
      <c r="D554">
        <v>36796448</v>
      </c>
      <c r="E554">
        <v>17</v>
      </c>
      <c r="F554">
        <v>1</v>
      </c>
      <c r="G554">
        <v>1</v>
      </c>
      <c r="H554">
        <v>3</v>
      </c>
      <c r="I554" t="s">
        <v>1131</v>
      </c>
      <c r="J554" t="s">
        <v>3</v>
      </c>
      <c r="K554" t="s">
        <v>1132</v>
      </c>
      <c r="L554">
        <v>1348</v>
      </c>
      <c r="N554">
        <v>1009</v>
      </c>
      <c r="O554" t="s">
        <v>19</v>
      </c>
      <c r="P554" t="s">
        <v>19</v>
      </c>
      <c r="Q554">
        <v>1000</v>
      </c>
      <c r="X554">
        <v>8.1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 t="s">
        <v>3</v>
      </c>
      <c r="AG554">
        <v>8.1</v>
      </c>
      <c r="AH554">
        <v>3</v>
      </c>
      <c r="AI554">
        <v>-1</v>
      </c>
      <c r="AJ554" t="s">
        <v>3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ROW(Source!A308)</f>
        <v>308</v>
      </c>
      <c r="B555">
        <v>47639416</v>
      </c>
      <c r="C555">
        <v>47639399</v>
      </c>
      <c r="D555">
        <v>36830509</v>
      </c>
      <c r="E555">
        <v>1</v>
      </c>
      <c r="F555">
        <v>1</v>
      </c>
      <c r="G555">
        <v>1</v>
      </c>
      <c r="H555">
        <v>3</v>
      </c>
      <c r="I555" t="s">
        <v>996</v>
      </c>
      <c r="J555" t="s">
        <v>997</v>
      </c>
      <c r="K555" t="s">
        <v>998</v>
      </c>
      <c r="L555">
        <v>1339</v>
      </c>
      <c r="N555">
        <v>1007</v>
      </c>
      <c r="O555" t="s">
        <v>50</v>
      </c>
      <c r="P555" t="s">
        <v>50</v>
      </c>
      <c r="Q555">
        <v>1</v>
      </c>
      <c r="X555">
        <v>0.04</v>
      </c>
      <c r="Y555">
        <v>1056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3</v>
      </c>
      <c r="AG555">
        <v>0.04</v>
      </c>
      <c r="AH555">
        <v>2</v>
      </c>
      <c r="AI555">
        <v>47639416</v>
      </c>
      <c r="AJ555">
        <v>548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ROW(Source!A308)</f>
        <v>308</v>
      </c>
      <c r="B556">
        <v>47639417</v>
      </c>
      <c r="C556">
        <v>47639399</v>
      </c>
      <c r="D556">
        <v>36831734</v>
      </c>
      <c r="E556">
        <v>1</v>
      </c>
      <c r="F556">
        <v>1</v>
      </c>
      <c r="G556">
        <v>1</v>
      </c>
      <c r="H556">
        <v>3</v>
      </c>
      <c r="I556" t="s">
        <v>999</v>
      </c>
      <c r="J556" t="s">
        <v>1000</v>
      </c>
      <c r="K556" t="s">
        <v>1001</v>
      </c>
      <c r="L556">
        <v>1327</v>
      </c>
      <c r="N556">
        <v>1005</v>
      </c>
      <c r="O556" t="s">
        <v>399</v>
      </c>
      <c r="P556" t="s">
        <v>399</v>
      </c>
      <c r="Q556">
        <v>1</v>
      </c>
      <c r="X556">
        <v>3.6</v>
      </c>
      <c r="Y556">
        <v>57.63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3</v>
      </c>
      <c r="AG556">
        <v>3.6</v>
      </c>
      <c r="AH556">
        <v>2</v>
      </c>
      <c r="AI556">
        <v>47639417</v>
      </c>
      <c r="AJ556">
        <v>549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ROW(Source!A309)</f>
        <v>309</v>
      </c>
      <c r="B557">
        <v>47639400</v>
      </c>
      <c r="C557">
        <v>47639399</v>
      </c>
      <c r="D557">
        <v>37065248</v>
      </c>
      <c r="E557">
        <v>1</v>
      </c>
      <c r="F557">
        <v>1</v>
      </c>
      <c r="G557">
        <v>1</v>
      </c>
      <c r="H557">
        <v>1</v>
      </c>
      <c r="I557" t="s">
        <v>768</v>
      </c>
      <c r="J557" t="s">
        <v>3</v>
      </c>
      <c r="K557" t="s">
        <v>769</v>
      </c>
      <c r="L557">
        <v>1191</v>
      </c>
      <c r="N557">
        <v>1013</v>
      </c>
      <c r="O557" t="s">
        <v>770</v>
      </c>
      <c r="P557" t="s">
        <v>770</v>
      </c>
      <c r="Q557">
        <v>1</v>
      </c>
      <c r="X557">
        <v>220.66</v>
      </c>
      <c r="Y557">
        <v>0</v>
      </c>
      <c r="Z557">
        <v>0</v>
      </c>
      <c r="AA557">
        <v>0</v>
      </c>
      <c r="AB557">
        <v>8.5299999999999994</v>
      </c>
      <c r="AC557">
        <v>0</v>
      </c>
      <c r="AD557">
        <v>1</v>
      </c>
      <c r="AE557">
        <v>1</v>
      </c>
      <c r="AF557" t="s">
        <v>196</v>
      </c>
      <c r="AG557">
        <v>291.82284999999996</v>
      </c>
      <c r="AH557">
        <v>2</v>
      </c>
      <c r="AI557">
        <v>47639400</v>
      </c>
      <c r="AJ557">
        <v>550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ROW(Source!A309)</f>
        <v>309</v>
      </c>
      <c r="B558">
        <v>47639401</v>
      </c>
      <c r="C558">
        <v>47639399</v>
      </c>
      <c r="D558">
        <v>37064876</v>
      </c>
      <c r="E558">
        <v>1</v>
      </c>
      <c r="F558">
        <v>1</v>
      </c>
      <c r="G558">
        <v>1</v>
      </c>
      <c r="H558">
        <v>1</v>
      </c>
      <c r="I558" t="s">
        <v>771</v>
      </c>
      <c r="J558" t="s">
        <v>3</v>
      </c>
      <c r="K558" t="s">
        <v>772</v>
      </c>
      <c r="L558">
        <v>1191</v>
      </c>
      <c r="N558">
        <v>1013</v>
      </c>
      <c r="O558" t="s">
        <v>770</v>
      </c>
      <c r="P558" t="s">
        <v>770</v>
      </c>
      <c r="Q558">
        <v>1</v>
      </c>
      <c r="X558">
        <v>28.78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2</v>
      </c>
      <c r="AF558" t="s">
        <v>348</v>
      </c>
      <c r="AG558">
        <v>41.371250000000003</v>
      </c>
      <c r="AH558">
        <v>2</v>
      </c>
      <c r="AI558">
        <v>47639401</v>
      </c>
      <c r="AJ558">
        <v>551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ROW(Source!A309)</f>
        <v>309</v>
      </c>
      <c r="B559">
        <v>47639402</v>
      </c>
      <c r="C559">
        <v>47639399</v>
      </c>
      <c r="D559">
        <v>36882057</v>
      </c>
      <c r="E559">
        <v>1</v>
      </c>
      <c r="F559">
        <v>1</v>
      </c>
      <c r="G559">
        <v>1</v>
      </c>
      <c r="H559">
        <v>2</v>
      </c>
      <c r="I559" t="s">
        <v>825</v>
      </c>
      <c r="J559" t="s">
        <v>826</v>
      </c>
      <c r="K559" t="s">
        <v>827</v>
      </c>
      <c r="L559">
        <v>1368</v>
      </c>
      <c r="N559">
        <v>1011</v>
      </c>
      <c r="O559" t="s">
        <v>776</v>
      </c>
      <c r="P559" t="s">
        <v>776</v>
      </c>
      <c r="Q559">
        <v>1</v>
      </c>
      <c r="X559">
        <v>26.06</v>
      </c>
      <c r="Y559">
        <v>0</v>
      </c>
      <c r="Z559">
        <v>86.4</v>
      </c>
      <c r="AA559">
        <v>13.5</v>
      </c>
      <c r="AB559">
        <v>0</v>
      </c>
      <c r="AC559">
        <v>0</v>
      </c>
      <c r="AD559">
        <v>1</v>
      </c>
      <c r="AE559">
        <v>0</v>
      </c>
      <c r="AF559" t="s">
        <v>348</v>
      </c>
      <c r="AG559">
        <v>37.46125</v>
      </c>
      <c r="AH559">
        <v>2</v>
      </c>
      <c r="AI559">
        <v>47639402</v>
      </c>
      <c r="AJ559">
        <v>552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ROW(Source!A309)</f>
        <v>309</v>
      </c>
      <c r="B560">
        <v>47639403</v>
      </c>
      <c r="C560">
        <v>47639399</v>
      </c>
      <c r="D560">
        <v>36882159</v>
      </c>
      <c r="E560">
        <v>1</v>
      </c>
      <c r="F560">
        <v>1</v>
      </c>
      <c r="G560">
        <v>1</v>
      </c>
      <c r="H560">
        <v>2</v>
      </c>
      <c r="I560" t="s">
        <v>773</v>
      </c>
      <c r="J560" t="s">
        <v>774</v>
      </c>
      <c r="K560" t="s">
        <v>775</v>
      </c>
      <c r="L560">
        <v>1368</v>
      </c>
      <c r="N560">
        <v>1011</v>
      </c>
      <c r="O560" t="s">
        <v>776</v>
      </c>
      <c r="P560" t="s">
        <v>776</v>
      </c>
      <c r="Q560">
        <v>1</v>
      </c>
      <c r="X560">
        <v>0.98</v>
      </c>
      <c r="Y560">
        <v>0</v>
      </c>
      <c r="Z560">
        <v>111.99</v>
      </c>
      <c r="AA560">
        <v>13.5</v>
      </c>
      <c r="AB560">
        <v>0</v>
      </c>
      <c r="AC560">
        <v>0</v>
      </c>
      <c r="AD560">
        <v>1</v>
      </c>
      <c r="AE560">
        <v>0</v>
      </c>
      <c r="AF560" t="s">
        <v>348</v>
      </c>
      <c r="AG560">
        <v>1.4087499999999999</v>
      </c>
      <c r="AH560">
        <v>2</v>
      </c>
      <c r="AI560">
        <v>47639403</v>
      </c>
      <c r="AJ560">
        <v>553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ROW(Source!A309)</f>
        <v>309</v>
      </c>
      <c r="B561">
        <v>47639404</v>
      </c>
      <c r="C561">
        <v>47639399</v>
      </c>
      <c r="D561">
        <v>36882383</v>
      </c>
      <c r="E561">
        <v>1</v>
      </c>
      <c r="F561">
        <v>1</v>
      </c>
      <c r="G561">
        <v>1</v>
      </c>
      <c r="H561">
        <v>2</v>
      </c>
      <c r="I561" t="s">
        <v>944</v>
      </c>
      <c r="J561" t="s">
        <v>945</v>
      </c>
      <c r="K561" t="s">
        <v>946</v>
      </c>
      <c r="L561">
        <v>1368</v>
      </c>
      <c r="N561">
        <v>1011</v>
      </c>
      <c r="O561" t="s">
        <v>776</v>
      </c>
      <c r="P561" t="s">
        <v>776</v>
      </c>
      <c r="Q561">
        <v>1</v>
      </c>
      <c r="X561">
        <v>0.27</v>
      </c>
      <c r="Y561">
        <v>0</v>
      </c>
      <c r="Z561">
        <v>89.99</v>
      </c>
      <c r="AA561">
        <v>10.06</v>
      </c>
      <c r="AB561">
        <v>0</v>
      </c>
      <c r="AC561">
        <v>0</v>
      </c>
      <c r="AD561">
        <v>1</v>
      </c>
      <c r="AE561">
        <v>0</v>
      </c>
      <c r="AF561" t="s">
        <v>348</v>
      </c>
      <c r="AG561">
        <v>0.388125</v>
      </c>
      <c r="AH561">
        <v>2</v>
      </c>
      <c r="AI561">
        <v>47639404</v>
      </c>
      <c r="AJ561">
        <v>554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ROW(Source!A309)</f>
        <v>309</v>
      </c>
      <c r="B562">
        <v>47639405</v>
      </c>
      <c r="C562">
        <v>47639399</v>
      </c>
      <c r="D562">
        <v>36882567</v>
      </c>
      <c r="E562">
        <v>1</v>
      </c>
      <c r="F562">
        <v>1</v>
      </c>
      <c r="G562">
        <v>1</v>
      </c>
      <c r="H562">
        <v>2</v>
      </c>
      <c r="I562" t="s">
        <v>969</v>
      </c>
      <c r="J562" t="s">
        <v>970</v>
      </c>
      <c r="K562" t="s">
        <v>971</v>
      </c>
      <c r="L562">
        <v>1368</v>
      </c>
      <c r="N562">
        <v>1011</v>
      </c>
      <c r="O562" t="s">
        <v>776</v>
      </c>
      <c r="P562" t="s">
        <v>776</v>
      </c>
      <c r="Q562">
        <v>1</v>
      </c>
      <c r="X562">
        <v>10.71</v>
      </c>
      <c r="Y562">
        <v>0</v>
      </c>
      <c r="Z562">
        <v>1.9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348</v>
      </c>
      <c r="AG562">
        <v>15.395624999999999</v>
      </c>
      <c r="AH562">
        <v>2</v>
      </c>
      <c r="AI562">
        <v>47639405</v>
      </c>
      <c r="AJ562">
        <v>555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ROW(Source!A309)</f>
        <v>309</v>
      </c>
      <c r="B563">
        <v>47639406</v>
      </c>
      <c r="C563">
        <v>47639399</v>
      </c>
      <c r="D563">
        <v>36883554</v>
      </c>
      <c r="E563">
        <v>1</v>
      </c>
      <c r="F563">
        <v>1</v>
      </c>
      <c r="G563">
        <v>1</v>
      </c>
      <c r="H563">
        <v>2</v>
      </c>
      <c r="I563" t="s">
        <v>780</v>
      </c>
      <c r="J563" t="s">
        <v>781</v>
      </c>
      <c r="K563" t="s">
        <v>782</v>
      </c>
      <c r="L563">
        <v>1368</v>
      </c>
      <c r="N563">
        <v>1011</v>
      </c>
      <c r="O563" t="s">
        <v>776</v>
      </c>
      <c r="P563" t="s">
        <v>776</v>
      </c>
      <c r="Q563">
        <v>1</v>
      </c>
      <c r="X563">
        <v>1.47</v>
      </c>
      <c r="Y563">
        <v>0</v>
      </c>
      <c r="Z563">
        <v>65.709999999999994</v>
      </c>
      <c r="AA563">
        <v>11.6</v>
      </c>
      <c r="AB563">
        <v>0</v>
      </c>
      <c r="AC563">
        <v>0</v>
      </c>
      <c r="AD563">
        <v>1</v>
      </c>
      <c r="AE563">
        <v>0</v>
      </c>
      <c r="AF563" t="s">
        <v>348</v>
      </c>
      <c r="AG563">
        <v>2.1131249999999997</v>
      </c>
      <c r="AH563">
        <v>2</v>
      </c>
      <c r="AI563">
        <v>47639406</v>
      </c>
      <c r="AJ563">
        <v>556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ROW(Source!A309)</f>
        <v>309</v>
      </c>
      <c r="B564">
        <v>47639407</v>
      </c>
      <c r="C564">
        <v>47639399</v>
      </c>
      <c r="D564">
        <v>36883858</v>
      </c>
      <c r="E564">
        <v>1</v>
      </c>
      <c r="F564">
        <v>1</v>
      </c>
      <c r="G564">
        <v>1</v>
      </c>
      <c r="H564">
        <v>2</v>
      </c>
      <c r="I564" t="s">
        <v>828</v>
      </c>
      <c r="J564" t="s">
        <v>829</v>
      </c>
      <c r="K564" t="s">
        <v>830</v>
      </c>
      <c r="L564">
        <v>1368</v>
      </c>
      <c r="N564">
        <v>1011</v>
      </c>
      <c r="O564" t="s">
        <v>776</v>
      </c>
      <c r="P564" t="s">
        <v>776</v>
      </c>
      <c r="Q564">
        <v>1</v>
      </c>
      <c r="X564">
        <v>4.3</v>
      </c>
      <c r="Y564">
        <v>0</v>
      </c>
      <c r="Z564">
        <v>8.1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348</v>
      </c>
      <c r="AG564">
        <v>6.1812499999999995</v>
      </c>
      <c r="AH564">
        <v>2</v>
      </c>
      <c r="AI564">
        <v>47639407</v>
      </c>
      <c r="AJ564">
        <v>557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ROW(Source!A309)</f>
        <v>309</v>
      </c>
      <c r="B565">
        <v>47639408</v>
      </c>
      <c r="C565">
        <v>47639399</v>
      </c>
      <c r="D565">
        <v>36801792</v>
      </c>
      <c r="E565">
        <v>1</v>
      </c>
      <c r="F565">
        <v>1</v>
      </c>
      <c r="G565">
        <v>1</v>
      </c>
      <c r="H565">
        <v>3</v>
      </c>
      <c r="I565" t="s">
        <v>981</v>
      </c>
      <c r="J565" t="s">
        <v>982</v>
      </c>
      <c r="K565" t="s">
        <v>983</v>
      </c>
      <c r="L565">
        <v>1339</v>
      </c>
      <c r="N565">
        <v>1007</v>
      </c>
      <c r="O565" t="s">
        <v>50</v>
      </c>
      <c r="P565" t="s">
        <v>50</v>
      </c>
      <c r="Q565">
        <v>1</v>
      </c>
      <c r="X565">
        <v>0.73</v>
      </c>
      <c r="Y565">
        <v>2.44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</v>
      </c>
      <c r="AG565">
        <v>0.73</v>
      </c>
      <c r="AH565">
        <v>2</v>
      </c>
      <c r="AI565">
        <v>47639408</v>
      </c>
      <c r="AJ565">
        <v>558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ROW(Source!A309)</f>
        <v>309</v>
      </c>
      <c r="B566">
        <v>47639409</v>
      </c>
      <c r="C566">
        <v>47639399</v>
      </c>
      <c r="D566">
        <v>36802304</v>
      </c>
      <c r="E566">
        <v>1</v>
      </c>
      <c r="F566">
        <v>1</v>
      </c>
      <c r="G566">
        <v>1</v>
      </c>
      <c r="H566">
        <v>3</v>
      </c>
      <c r="I566" t="s">
        <v>984</v>
      </c>
      <c r="J566" t="s">
        <v>985</v>
      </c>
      <c r="K566" t="s">
        <v>986</v>
      </c>
      <c r="L566">
        <v>1327</v>
      </c>
      <c r="N566">
        <v>1005</v>
      </c>
      <c r="O566" t="s">
        <v>399</v>
      </c>
      <c r="P566" t="s">
        <v>399</v>
      </c>
      <c r="Q566">
        <v>1</v>
      </c>
      <c r="X566">
        <v>30</v>
      </c>
      <c r="Y566">
        <v>3.62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3</v>
      </c>
      <c r="AG566">
        <v>30</v>
      </c>
      <c r="AH566">
        <v>2</v>
      </c>
      <c r="AI566">
        <v>47639409</v>
      </c>
      <c r="AJ566">
        <v>559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ROW(Source!A309)</f>
        <v>309</v>
      </c>
      <c r="B567">
        <v>47639410</v>
      </c>
      <c r="C567">
        <v>47639399</v>
      </c>
      <c r="D567">
        <v>36803256</v>
      </c>
      <c r="E567">
        <v>1</v>
      </c>
      <c r="F567">
        <v>1</v>
      </c>
      <c r="G567">
        <v>1</v>
      </c>
      <c r="H567">
        <v>3</v>
      </c>
      <c r="I567" t="s">
        <v>990</v>
      </c>
      <c r="J567" t="s">
        <v>991</v>
      </c>
      <c r="K567" t="s">
        <v>992</v>
      </c>
      <c r="L567">
        <v>1348</v>
      </c>
      <c r="N567">
        <v>1009</v>
      </c>
      <c r="O567" t="s">
        <v>19</v>
      </c>
      <c r="P567" t="s">
        <v>19</v>
      </c>
      <c r="Q567">
        <v>1000</v>
      </c>
      <c r="X567">
        <v>5.0000000000000001E-3</v>
      </c>
      <c r="Y567">
        <v>10315.01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5.0000000000000001E-3</v>
      </c>
      <c r="AH567">
        <v>2</v>
      </c>
      <c r="AI567">
        <v>47639410</v>
      </c>
      <c r="AJ567">
        <v>560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ROW(Source!A309)</f>
        <v>309</v>
      </c>
      <c r="B568">
        <v>47639411</v>
      </c>
      <c r="C568">
        <v>47639399</v>
      </c>
      <c r="D568">
        <v>36804545</v>
      </c>
      <c r="E568">
        <v>1</v>
      </c>
      <c r="F568">
        <v>1</v>
      </c>
      <c r="G568">
        <v>1</v>
      </c>
      <c r="H568">
        <v>3</v>
      </c>
      <c r="I568" t="s">
        <v>801</v>
      </c>
      <c r="J568" t="s">
        <v>802</v>
      </c>
      <c r="K568" t="s">
        <v>803</v>
      </c>
      <c r="L568">
        <v>1348</v>
      </c>
      <c r="N568">
        <v>1009</v>
      </c>
      <c r="O568" t="s">
        <v>19</v>
      </c>
      <c r="P568" t="s">
        <v>19</v>
      </c>
      <c r="Q568">
        <v>1000</v>
      </c>
      <c r="X568">
        <v>2E-3</v>
      </c>
      <c r="Y568">
        <v>11978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3</v>
      </c>
      <c r="AG568">
        <v>2E-3</v>
      </c>
      <c r="AH568">
        <v>2</v>
      </c>
      <c r="AI568">
        <v>47639411</v>
      </c>
      <c r="AJ568">
        <v>561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ROW(Source!A309)</f>
        <v>309</v>
      </c>
      <c r="B569">
        <v>47639412</v>
      </c>
      <c r="C569">
        <v>47639399</v>
      </c>
      <c r="D569">
        <v>36806520</v>
      </c>
      <c r="E569">
        <v>1</v>
      </c>
      <c r="F569">
        <v>1</v>
      </c>
      <c r="G569">
        <v>1</v>
      </c>
      <c r="H569">
        <v>3</v>
      </c>
      <c r="I569" t="s">
        <v>993</v>
      </c>
      <c r="J569" t="s">
        <v>994</v>
      </c>
      <c r="K569" t="s">
        <v>995</v>
      </c>
      <c r="L569">
        <v>1348</v>
      </c>
      <c r="N569">
        <v>1009</v>
      </c>
      <c r="O569" t="s">
        <v>19</v>
      </c>
      <c r="P569" t="s">
        <v>19</v>
      </c>
      <c r="Q569">
        <v>1000</v>
      </c>
      <c r="X569">
        <v>0.01</v>
      </c>
      <c r="Y569">
        <v>734.5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3</v>
      </c>
      <c r="AG569">
        <v>0.01</v>
      </c>
      <c r="AH569">
        <v>2</v>
      </c>
      <c r="AI569">
        <v>47639412</v>
      </c>
      <c r="AJ569">
        <v>562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ROW(Source!A309)</f>
        <v>309</v>
      </c>
      <c r="B570">
        <v>47639413</v>
      </c>
      <c r="C570">
        <v>47639399</v>
      </c>
      <c r="D570">
        <v>36796108</v>
      </c>
      <c r="E570">
        <v>17</v>
      </c>
      <c r="F570">
        <v>1</v>
      </c>
      <c r="G570">
        <v>1</v>
      </c>
      <c r="H570">
        <v>3</v>
      </c>
      <c r="I570" t="s">
        <v>1114</v>
      </c>
      <c r="J570" t="s">
        <v>3</v>
      </c>
      <c r="K570" t="s">
        <v>1115</v>
      </c>
      <c r="L570">
        <v>1339</v>
      </c>
      <c r="N570">
        <v>1007</v>
      </c>
      <c r="O570" t="s">
        <v>50</v>
      </c>
      <c r="P570" t="s">
        <v>50</v>
      </c>
      <c r="Q570">
        <v>1</v>
      </c>
      <c r="X570">
        <v>101.5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 t="s">
        <v>3</v>
      </c>
      <c r="AG570">
        <v>101.5</v>
      </c>
      <c r="AH570">
        <v>3</v>
      </c>
      <c r="AI570">
        <v>-1</v>
      </c>
      <c r="AJ570" t="s">
        <v>3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ROW(Source!A309)</f>
        <v>309</v>
      </c>
      <c r="B571">
        <v>47639414</v>
      </c>
      <c r="C571">
        <v>47639399</v>
      </c>
      <c r="D571">
        <v>36825646</v>
      </c>
      <c r="E571">
        <v>1</v>
      </c>
      <c r="F571">
        <v>1</v>
      </c>
      <c r="G571">
        <v>1</v>
      </c>
      <c r="H571">
        <v>3</v>
      </c>
      <c r="I571" t="s">
        <v>811</v>
      </c>
      <c r="J571" t="s">
        <v>812</v>
      </c>
      <c r="K571" t="s">
        <v>813</v>
      </c>
      <c r="L571">
        <v>1348</v>
      </c>
      <c r="N571">
        <v>1009</v>
      </c>
      <c r="O571" t="s">
        <v>19</v>
      </c>
      <c r="P571" t="s">
        <v>19</v>
      </c>
      <c r="Q571">
        <v>1000</v>
      </c>
      <c r="X571">
        <v>1.0200000000000001E-2</v>
      </c>
      <c r="Y571">
        <v>4455.2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1.0200000000000001E-2</v>
      </c>
      <c r="AH571">
        <v>2</v>
      </c>
      <c r="AI571">
        <v>47639414</v>
      </c>
      <c r="AJ571">
        <v>564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ROW(Source!A309)</f>
        <v>309</v>
      </c>
      <c r="B572">
        <v>47639415</v>
      </c>
      <c r="C572">
        <v>47639399</v>
      </c>
      <c r="D572">
        <v>36796448</v>
      </c>
      <c r="E572">
        <v>17</v>
      </c>
      <c r="F572">
        <v>1</v>
      </c>
      <c r="G572">
        <v>1</v>
      </c>
      <c r="H572">
        <v>3</v>
      </c>
      <c r="I572" t="s">
        <v>1131</v>
      </c>
      <c r="J572" t="s">
        <v>3</v>
      </c>
      <c r="K572" t="s">
        <v>1132</v>
      </c>
      <c r="L572">
        <v>1348</v>
      </c>
      <c r="N572">
        <v>1009</v>
      </c>
      <c r="O572" t="s">
        <v>19</v>
      </c>
      <c r="P572" t="s">
        <v>19</v>
      </c>
      <c r="Q572">
        <v>1000</v>
      </c>
      <c r="X572">
        <v>8.1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 t="s">
        <v>3</v>
      </c>
      <c r="AG572">
        <v>8.1</v>
      </c>
      <c r="AH572">
        <v>3</v>
      </c>
      <c r="AI572">
        <v>-1</v>
      </c>
      <c r="AJ572" t="s">
        <v>3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ROW(Source!A309)</f>
        <v>309</v>
      </c>
      <c r="B573">
        <v>47639416</v>
      </c>
      <c r="C573">
        <v>47639399</v>
      </c>
      <c r="D573">
        <v>36830509</v>
      </c>
      <c r="E573">
        <v>1</v>
      </c>
      <c r="F573">
        <v>1</v>
      </c>
      <c r="G573">
        <v>1</v>
      </c>
      <c r="H573">
        <v>3</v>
      </c>
      <c r="I573" t="s">
        <v>996</v>
      </c>
      <c r="J573" t="s">
        <v>997</v>
      </c>
      <c r="K573" t="s">
        <v>998</v>
      </c>
      <c r="L573">
        <v>1339</v>
      </c>
      <c r="N573">
        <v>1007</v>
      </c>
      <c r="O573" t="s">
        <v>50</v>
      </c>
      <c r="P573" t="s">
        <v>50</v>
      </c>
      <c r="Q573">
        <v>1</v>
      </c>
      <c r="X573">
        <v>0.04</v>
      </c>
      <c r="Y573">
        <v>1056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0.04</v>
      </c>
      <c r="AH573">
        <v>2</v>
      </c>
      <c r="AI573">
        <v>47639416</v>
      </c>
      <c r="AJ573">
        <v>567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ROW(Source!A309)</f>
        <v>309</v>
      </c>
      <c r="B574">
        <v>47639417</v>
      </c>
      <c r="C574">
        <v>47639399</v>
      </c>
      <c r="D574">
        <v>36831734</v>
      </c>
      <c r="E574">
        <v>1</v>
      </c>
      <c r="F574">
        <v>1</v>
      </c>
      <c r="G574">
        <v>1</v>
      </c>
      <c r="H574">
        <v>3</v>
      </c>
      <c r="I574" t="s">
        <v>999</v>
      </c>
      <c r="J574" t="s">
        <v>1000</v>
      </c>
      <c r="K574" t="s">
        <v>1001</v>
      </c>
      <c r="L574">
        <v>1327</v>
      </c>
      <c r="N574">
        <v>1005</v>
      </c>
      <c r="O574" t="s">
        <v>399</v>
      </c>
      <c r="P574" t="s">
        <v>399</v>
      </c>
      <c r="Q574">
        <v>1</v>
      </c>
      <c r="X574">
        <v>3.6</v>
      </c>
      <c r="Y574">
        <v>57.63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3.6</v>
      </c>
      <c r="AH574">
        <v>2</v>
      </c>
      <c r="AI574">
        <v>47639417</v>
      </c>
      <c r="AJ574">
        <v>568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ROW(Source!A316)</f>
        <v>316</v>
      </c>
      <c r="B575">
        <v>47639437</v>
      </c>
      <c r="C575">
        <v>47639436</v>
      </c>
      <c r="D575">
        <v>37064928</v>
      </c>
      <c r="E575">
        <v>1</v>
      </c>
      <c r="F575">
        <v>1</v>
      </c>
      <c r="G575">
        <v>1</v>
      </c>
      <c r="H575">
        <v>1</v>
      </c>
      <c r="I575" t="s">
        <v>823</v>
      </c>
      <c r="J575" t="s">
        <v>3</v>
      </c>
      <c r="K575" t="s">
        <v>824</v>
      </c>
      <c r="L575">
        <v>1191</v>
      </c>
      <c r="N575">
        <v>1013</v>
      </c>
      <c r="O575" t="s">
        <v>770</v>
      </c>
      <c r="P575" t="s">
        <v>770</v>
      </c>
      <c r="Q575">
        <v>1</v>
      </c>
      <c r="X575">
        <v>263</v>
      </c>
      <c r="Y575">
        <v>0</v>
      </c>
      <c r="Z575">
        <v>0</v>
      </c>
      <c r="AA575">
        <v>0</v>
      </c>
      <c r="AB575">
        <v>9.07</v>
      </c>
      <c r="AC575">
        <v>0</v>
      </c>
      <c r="AD575">
        <v>1</v>
      </c>
      <c r="AE575">
        <v>1</v>
      </c>
      <c r="AF575" t="s">
        <v>196</v>
      </c>
      <c r="AG575">
        <v>347.81749999999994</v>
      </c>
      <c r="AH575">
        <v>2</v>
      </c>
      <c r="AI575">
        <v>47639437</v>
      </c>
      <c r="AJ575">
        <v>569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ROW(Source!A316)</f>
        <v>316</v>
      </c>
      <c r="B576">
        <v>47639438</v>
      </c>
      <c r="C576">
        <v>47639436</v>
      </c>
      <c r="D576">
        <v>37064876</v>
      </c>
      <c r="E576">
        <v>1</v>
      </c>
      <c r="F576">
        <v>1</v>
      </c>
      <c r="G576">
        <v>1</v>
      </c>
      <c r="H576">
        <v>1</v>
      </c>
      <c r="I576" t="s">
        <v>771</v>
      </c>
      <c r="J576" t="s">
        <v>3</v>
      </c>
      <c r="K576" t="s">
        <v>772</v>
      </c>
      <c r="L576">
        <v>1191</v>
      </c>
      <c r="N576">
        <v>1013</v>
      </c>
      <c r="O576" t="s">
        <v>770</v>
      </c>
      <c r="P576" t="s">
        <v>770</v>
      </c>
      <c r="Q576">
        <v>1</v>
      </c>
      <c r="X576">
        <v>0.44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2</v>
      </c>
      <c r="AF576" t="s">
        <v>348</v>
      </c>
      <c r="AG576">
        <v>0.63250000000000006</v>
      </c>
      <c r="AH576">
        <v>2</v>
      </c>
      <c r="AI576">
        <v>47639438</v>
      </c>
      <c r="AJ576">
        <v>570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ROW(Source!A316)</f>
        <v>316</v>
      </c>
      <c r="B577">
        <v>47639439</v>
      </c>
      <c r="C577">
        <v>47639436</v>
      </c>
      <c r="D577">
        <v>36882041</v>
      </c>
      <c r="E577">
        <v>1</v>
      </c>
      <c r="F577">
        <v>1</v>
      </c>
      <c r="G577">
        <v>1</v>
      </c>
      <c r="H577">
        <v>2</v>
      </c>
      <c r="I577" t="s">
        <v>1002</v>
      </c>
      <c r="J577" t="s">
        <v>1003</v>
      </c>
      <c r="K577" t="s">
        <v>1004</v>
      </c>
      <c r="L577">
        <v>1368</v>
      </c>
      <c r="N577">
        <v>1011</v>
      </c>
      <c r="O577" t="s">
        <v>776</v>
      </c>
      <c r="P577" t="s">
        <v>776</v>
      </c>
      <c r="Q577">
        <v>1</v>
      </c>
      <c r="X577">
        <v>0.18</v>
      </c>
      <c r="Y577">
        <v>0</v>
      </c>
      <c r="Z577">
        <v>765.21</v>
      </c>
      <c r="AA577">
        <v>13.5</v>
      </c>
      <c r="AB577">
        <v>0</v>
      </c>
      <c r="AC577">
        <v>0</v>
      </c>
      <c r="AD577">
        <v>1</v>
      </c>
      <c r="AE577">
        <v>0</v>
      </c>
      <c r="AF577" t="s">
        <v>348</v>
      </c>
      <c r="AG577">
        <v>0.25874999999999998</v>
      </c>
      <c r="AH577">
        <v>2</v>
      </c>
      <c r="AI577">
        <v>47639439</v>
      </c>
      <c r="AJ577">
        <v>571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ROW(Source!A316)</f>
        <v>316</v>
      </c>
      <c r="B578">
        <v>47639440</v>
      </c>
      <c r="C578">
        <v>47639436</v>
      </c>
      <c r="D578">
        <v>36883554</v>
      </c>
      <c r="E578">
        <v>1</v>
      </c>
      <c r="F578">
        <v>1</v>
      </c>
      <c r="G578">
        <v>1</v>
      </c>
      <c r="H578">
        <v>2</v>
      </c>
      <c r="I578" t="s">
        <v>780</v>
      </c>
      <c r="J578" t="s">
        <v>781</v>
      </c>
      <c r="K578" t="s">
        <v>782</v>
      </c>
      <c r="L578">
        <v>1368</v>
      </c>
      <c r="N578">
        <v>1011</v>
      </c>
      <c r="O578" t="s">
        <v>776</v>
      </c>
      <c r="P578" t="s">
        <v>776</v>
      </c>
      <c r="Q578">
        <v>1</v>
      </c>
      <c r="X578">
        <v>0.26</v>
      </c>
      <c r="Y578">
        <v>0</v>
      </c>
      <c r="Z578">
        <v>65.709999999999994</v>
      </c>
      <c r="AA578">
        <v>11.6</v>
      </c>
      <c r="AB578">
        <v>0</v>
      </c>
      <c r="AC578">
        <v>0</v>
      </c>
      <c r="AD578">
        <v>1</v>
      </c>
      <c r="AE578">
        <v>0</v>
      </c>
      <c r="AF578" t="s">
        <v>348</v>
      </c>
      <c r="AG578">
        <v>0.37374999999999997</v>
      </c>
      <c r="AH578">
        <v>2</v>
      </c>
      <c r="AI578">
        <v>47639440</v>
      </c>
      <c r="AJ578">
        <v>572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ROW(Source!A316)</f>
        <v>316</v>
      </c>
      <c r="B579">
        <v>47639441</v>
      </c>
      <c r="C579">
        <v>47639436</v>
      </c>
      <c r="D579">
        <v>36796502</v>
      </c>
      <c r="E579">
        <v>17</v>
      </c>
      <c r="F579">
        <v>1</v>
      </c>
      <c r="G579">
        <v>1</v>
      </c>
      <c r="H579">
        <v>3</v>
      </c>
      <c r="I579" t="s">
        <v>1127</v>
      </c>
      <c r="J579" t="s">
        <v>3</v>
      </c>
      <c r="K579" t="s">
        <v>1133</v>
      </c>
      <c r="L579">
        <v>1348</v>
      </c>
      <c r="N579">
        <v>1009</v>
      </c>
      <c r="O579" t="s">
        <v>19</v>
      </c>
      <c r="P579" t="s">
        <v>19</v>
      </c>
      <c r="Q579">
        <v>1000</v>
      </c>
      <c r="X579">
        <v>1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 t="s">
        <v>3</v>
      </c>
      <c r="AG579">
        <v>1</v>
      </c>
      <c r="AH579">
        <v>3</v>
      </c>
      <c r="AI579">
        <v>-1</v>
      </c>
      <c r="AJ579" t="s">
        <v>3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ROW(Source!A317)</f>
        <v>317</v>
      </c>
      <c r="B580">
        <v>47639437</v>
      </c>
      <c r="C580">
        <v>47639436</v>
      </c>
      <c r="D580">
        <v>37064928</v>
      </c>
      <c r="E580">
        <v>1</v>
      </c>
      <c r="F580">
        <v>1</v>
      </c>
      <c r="G580">
        <v>1</v>
      </c>
      <c r="H580">
        <v>1</v>
      </c>
      <c r="I580" t="s">
        <v>823</v>
      </c>
      <c r="J580" t="s">
        <v>3</v>
      </c>
      <c r="K580" t="s">
        <v>824</v>
      </c>
      <c r="L580">
        <v>1191</v>
      </c>
      <c r="N580">
        <v>1013</v>
      </c>
      <c r="O580" t="s">
        <v>770</v>
      </c>
      <c r="P580" t="s">
        <v>770</v>
      </c>
      <c r="Q580">
        <v>1</v>
      </c>
      <c r="X580">
        <v>263</v>
      </c>
      <c r="Y580">
        <v>0</v>
      </c>
      <c r="Z580">
        <v>0</v>
      </c>
      <c r="AA580">
        <v>0</v>
      </c>
      <c r="AB580">
        <v>9.07</v>
      </c>
      <c r="AC580">
        <v>0</v>
      </c>
      <c r="AD580">
        <v>1</v>
      </c>
      <c r="AE580">
        <v>1</v>
      </c>
      <c r="AF580" t="s">
        <v>196</v>
      </c>
      <c r="AG580">
        <v>347.81749999999994</v>
      </c>
      <c r="AH580">
        <v>2</v>
      </c>
      <c r="AI580">
        <v>47639437</v>
      </c>
      <c r="AJ580">
        <v>574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ROW(Source!A317)</f>
        <v>317</v>
      </c>
      <c r="B581">
        <v>47639438</v>
      </c>
      <c r="C581">
        <v>47639436</v>
      </c>
      <c r="D581">
        <v>37064876</v>
      </c>
      <c r="E581">
        <v>1</v>
      </c>
      <c r="F581">
        <v>1</v>
      </c>
      <c r="G581">
        <v>1</v>
      </c>
      <c r="H581">
        <v>1</v>
      </c>
      <c r="I581" t="s">
        <v>771</v>
      </c>
      <c r="J581" t="s">
        <v>3</v>
      </c>
      <c r="K581" t="s">
        <v>772</v>
      </c>
      <c r="L581">
        <v>1191</v>
      </c>
      <c r="N581">
        <v>1013</v>
      </c>
      <c r="O581" t="s">
        <v>770</v>
      </c>
      <c r="P581" t="s">
        <v>770</v>
      </c>
      <c r="Q581">
        <v>1</v>
      </c>
      <c r="X581">
        <v>0.44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2</v>
      </c>
      <c r="AF581" t="s">
        <v>348</v>
      </c>
      <c r="AG581">
        <v>0.63250000000000006</v>
      </c>
      <c r="AH581">
        <v>2</v>
      </c>
      <c r="AI581">
        <v>47639438</v>
      </c>
      <c r="AJ581">
        <v>575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ROW(Source!A317)</f>
        <v>317</v>
      </c>
      <c r="B582">
        <v>47639439</v>
      </c>
      <c r="C582">
        <v>47639436</v>
      </c>
      <c r="D582">
        <v>36882041</v>
      </c>
      <c r="E582">
        <v>1</v>
      </c>
      <c r="F582">
        <v>1</v>
      </c>
      <c r="G582">
        <v>1</v>
      </c>
      <c r="H582">
        <v>2</v>
      </c>
      <c r="I582" t="s">
        <v>1002</v>
      </c>
      <c r="J582" t="s">
        <v>1003</v>
      </c>
      <c r="K582" t="s">
        <v>1004</v>
      </c>
      <c r="L582">
        <v>1368</v>
      </c>
      <c r="N582">
        <v>1011</v>
      </c>
      <c r="O582" t="s">
        <v>776</v>
      </c>
      <c r="P582" t="s">
        <v>776</v>
      </c>
      <c r="Q582">
        <v>1</v>
      </c>
      <c r="X582">
        <v>0.18</v>
      </c>
      <c r="Y582">
        <v>0</v>
      </c>
      <c r="Z582">
        <v>765.21</v>
      </c>
      <c r="AA582">
        <v>13.5</v>
      </c>
      <c r="AB582">
        <v>0</v>
      </c>
      <c r="AC582">
        <v>0</v>
      </c>
      <c r="AD582">
        <v>1</v>
      </c>
      <c r="AE582">
        <v>0</v>
      </c>
      <c r="AF582" t="s">
        <v>348</v>
      </c>
      <c r="AG582">
        <v>0.25874999999999998</v>
      </c>
      <c r="AH582">
        <v>2</v>
      </c>
      <c r="AI582">
        <v>47639439</v>
      </c>
      <c r="AJ582">
        <v>576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ROW(Source!A317)</f>
        <v>317</v>
      </c>
      <c r="B583">
        <v>47639440</v>
      </c>
      <c r="C583">
        <v>47639436</v>
      </c>
      <c r="D583">
        <v>36883554</v>
      </c>
      <c r="E583">
        <v>1</v>
      </c>
      <c r="F583">
        <v>1</v>
      </c>
      <c r="G583">
        <v>1</v>
      </c>
      <c r="H583">
        <v>2</v>
      </c>
      <c r="I583" t="s">
        <v>780</v>
      </c>
      <c r="J583" t="s">
        <v>781</v>
      </c>
      <c r="K583" t="s">
        <v>782</v>
      </c>
      <c r="L583">
        <v>1368</v>
      </c>
      <c r="N583">
        <v>1011</v>
      </c>
      <c r="O583" t="s">
        <v>776</v>
      </c>
      <c r="P583" t="s">
        <v>776</v>
      </c>
      <c r="Q583">
        <v>1</v>
      </c>
      <c r="X583">
        <v>0.26</v>
      </c>
      <c r="Y583">
        <v>0</v>
      </c>
      <c r="Z583">
        <v>65.709999999999994</v>
      </c>
      <c r="AA583">
        <v>11.6</v>
      </c>
      <c r="AB583">
        <v>0</v>
      </c>
      <c r="AC583">
        <v>0</v>
      </c>
      <c r="AD583">
        <v>1</v>
      </c>
      <c r="AE583">
        <v>0</v>
      </c>
      <c r="AF583" t="s">
        <v>348</v>
      </c>
      <c r="AG583">
        <v>0.37374999999999997</v>
      </c>
      <c r="AH583">
        <v>2</v>
      </c>
      <c r="AI583">
        <v>47639440</v>
      </c>
      <c r="AJ583">
        <v>577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ROW(Source!A317)</f>
        <v>317</v>
      </c>
      <c r="B584">
        <v>47639441</v>
      </c>
      <c r="C584">
        <v>47639436</v>
      </c>
      <c r="D584">
        <v>36796502</v>
      </c>
      <c r="E584">
        <v>17</v>
      </c>
      <c r="F584">
        <v>1</v>
      </c>
      <c r="G584">
        <v>1</v>
      </c>
      <c r="H584">
        <v>3</v>
      </c>
      <c r="I584" t="s">
        <v>1127</v>
      </c>
      <c r="J584" t="s">
        <v>3</v>
      </c>
      <c r="K584" t="s">
        <v>1133</v>
      </c>
      <c r="L584">
        <v>1348</v>
      </c>
      <c r="N584">
        <v>1009</v>
      </c>
      <c r="O584" t="s">
        <v>19</v>
      </c>
      <c r="P584" t="s">
        <v>19</v>
      </c>
      <c r="Q584">
        <v>1000</v>
      </c>
      <c r="X584">
        <v>1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 t="s">
        <v>3</v>
      </c>
      <c r="AG584">
        <v>1</v>
      </c>
      <c r="AH584">
        <v>3</v>
      </c>
      <c r="AI584">
        <v>-1</v>
      </c>
      <c r="AJ584" t="s">
        <v>3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ROW(Source!A320)</f>
        <v>320</v>
      </c>
      <c r="B585">
        <v>47639638</v>
      </c>
      <c r="C585">
        <v>47639637</v>
      </c>
      <c r="D585">
        <v>37064878</v>
      </c>
      <c r="E585">
        <v>1</v>
      </c>
      <c r="F585">
        <v>1</v>
      </c>
      <c r="G585">
        <v>1</v>
      </c>
      <c r="H585">
        <v>1</v>
      </c>
      <c r="I585" t="s">
        <v>919</v>
      </c>
      <c r="J585" t="s">
        <v>3</v>
      </c>
      <c r="K585" t="s">
        <v>920</v>
      </c>
      <c r="L585">
        <v>1191</v>
      </c>
      <c r="N585">
        <v>1013</v>
      </c>
      <c r="O585" t="s">
        <v>770</v>
      </c>
      <c r="P585" t="s">
        <v>770</v>
      </c>
      <c r="Q585">
        <v>1</v>
      </c>
      <c r="X585">
        <v>19.38</v>
      </c>
      <c r="Y585">
        <v>0</v>
      </c>
      <c r="Z585">
        <v>0</v>
      </c>
      <c r="AA585">
        <v>0</v>
      </c>
      <c r="AB585">
        <v>9.4</v>
      </c>
      <c r="AC585">
        <v>0</v>
      </c>
      <c r="AD585">
        <v>1</v>
      </c>
      <c r="AE585">
        <v>1</v>
      </c>
      <c r="AF585" t="s">
        <v>196</v>
      </c>
      <c r="AG585">
        <v>25.630049999999994</v>
      </c>
      <c r="AH585">
        <v>2</v>
      </c>
      <c r="AI585">
        <v>47639638</v>
      </c>
      <c r="AJ585">
        <v>579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ROW(Source!A320)</f>
        <v>320</v>
      </c>
      <c r="B586">
        <v>47639639</v>
      </c>
      <c r="C586">
        <v>47639637</v>
      </c>
      <c r="D586">
        <v>37064876</v>
      </c>
      <c r="E586">
        <v>1</v>
      </c>
      <c r="F586">
        <v>1</v>
      </c>
      <c r="G586">
        <v>1</v>
      </c>
      <c r="H586">
        <v>1</v>
      </c>
      <c r="I586" t="s">
        <v>771</v>
      </c>
      <c r="J586" t="s">
        <v>3</v>
      </c>
      <c r="K586" t="s">
        <v>772</v>
      </c>
      <c r="L586">
        <v>1191</v>
      </c>
      <c r="N586">
        <v>1013</v>
      </c>
      <c r="O586" t="s">
        <v>770</v>
      </c>
      <c r="P586" t="s">
        <v>770</v>
      </c>
      <c r="Q586">
        <v>1</v>
      </c>
      <c r="X586">
        <v>1.47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2</v>
      </c>
      <c r="AF586" t="s">
        <v>348</v>
      </c>
      <c r="AG586">
        <v>2.1131249999999997</v>
      </c>
      <c r="AH586">
        <v>2</v>
      </c>
      <c r="AI586">
        <v>47639639</v>
      </c>
      <c r="AJ586">
        <v>580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ROW(Source!A320)</f>
        <v>320</v>
      </c>
      <c r="B587">
        <v>47639640</v>
      </c>
      <c r="C587">
        <v>47639637</v>
      </c>
      <c r="D587">
        <v>36882079</v>
      </c>
      <c r="E587">
        <v>1</v>
      </c>
      <c r="F587">
        <v>1</v>
      </c>
      <c r="G587">
        <v>1</v>
      </c>
      <c r="H587">
        <v>2</v>
      </c>
      <c r="I587" t="s">
        <v>1005</v>
      </c>
      <c r="J587" t="s">
        <v>1006</v>
      </c>
      <c r="K587" t="s">
        <v>1007</v>
      </c>
      <c r="L587">
        <v>1368</v>
      </c>
      <c r="N587">
        <v>1011</v>
      </c>
      <c r="O587" t="s">
        <v>776</v>
      </c>
      <c r="P587" t="s">
        <v>776</v>
      </c>
      <c r="Q587">
        <v>1</v>
      </c>
      <c r="X587">
        <v>0.1</v>
      </c>
      <c r="Y587">
        <v>0</v>
      </c>
      <c r="Z587">
        <v>120.24</v>
      </c>
      <c r="AA587">
        <v>15.42</v>
      </c>
      <c r="AB587">
        <v>0</v>
      </c>
      <c r="AC587">
        <v>0</v>
      </c>
      <c r="AD587">
        <v>1</v>
      </c>
      <c r="AE587">
        <v>0</v>
      </c>
      <c r="AF587" t="s">
        <v>348</v>
      </c>
      <c r="AG587">
        <v>0.14374999999999999</v>
      </c>
      <c r="AH587">
        <v>2</v>
      </c>
      <c r="AI587">
        <v>47639640</v>
      </c>
      <c r="AJ587">
        <v>581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ROW(Source!A320)</f>
        <v>320</v>
      </c>
      <c r="B588">
        <v>47639641</v>
      </c>
      <c r="C588">
        <v>47639637</v>
      </c>
      <c r="D588">
        <v>36882159</v>
      </c>
      <c r="E588">
        <v>1</v>
      </c>
      <c r="F588">
        <v>1</v>
      </c>
      <c r="G588">
        <v>1</v>
      </c>
      <c r="H588">
        <v>2</v>
      </c>
      <c r="I588" t="s">
        <v>773</v>
      </c>
      <c r="J588" t="s">
        <v>774</v>
      </c>
      <c r="K588" t="s">
        <v>775</v>
      </c>
      <c r="L588">
        <v>1368</v>
      </c>
      <c r="N588">
        <v>1011</v>
      </c>
      <c r="O588" t="s">
        <v>776</v>
      </c>
      <c r="P588" t="s">
        <v>776</v>
      </c>
      <c r="Q588">
        <v>1</v>
      </c>
      <c r="X588">
        <v>0.12</v>
      </c>
      <c r="Y588">
        <v>0</v>
      </c>
      <c r="Z588">
        <v>111.99</v>
      </c>
      <c r="AA588">
        <v>13.5</v>
      </c>
      <c r="AB588">
        <v>0</v>
      </c>
      <c r="AC588">
        <v>0</v>
      </c>
      <c r="AD588">
        <v>1</v>
      </c>
      <c r="AE588">
        <v>0</v>
      </c>
      <c r="AF588" t="s">
        <v>348</v>
      </c>
      <c r="AG588">
        <v>0.17249999999999999</v>
      </c>
      <c r="AH588">
        <v>2</v>
      </c>
      <c r="AI588">
        <v>47639641</v>
      </c>
      <c r="AJ588">
        <v>582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ROW(Source!A320)</f>
        <v>320</v>
      </c>
      <c r="B589">
        <v>47639642</v>
      </c>
      <c r="C589">
        <v>47639637</v>
      </c>
      <c r="D589">
        <v>36882171</v>
      </c>
      <c r="E589">
        <v>1</v>
      </c>
      <c r="F589">
        <v>1</v>
      </c>
      <c r="G589">
        <v>1</v>
      </c>
      <c r="H589">
        <v>2</v>
      </c>
      <c r="I589" t="s">
        <v>1008</v>
      </c>
      <c r="J589" t="s">
        <v>1009</v>
      </c>
      <c r="K589" t="s">
        <v>1010</v>
      </c>
      <c r="L589">
        <v>1368</v>
      </c>
      <c r="N589">
        <v>1011</v>
      </c>
      <c r="O589" t="s">
        <v>776</v>
      </c>
      <c r="P589" t="s">
        <v>776</v>
      </c>
      <c r="Q589">
        <v>1</v>
      </c>
      <c r="X589">
        <v>1.06</v>
      </c>
      <c r="Y589">
        <v>0</v>
      </c>
      <c r="Z589">
        <v>120.04</v>
      </c>
      <c r="AA589">
        <v>13.5</v>
      </c>
      <c r="AB589">
        <v>0</v>
      </c>
      <c r="AC589">
        <v>0</v>
      </c>
      <c r="AD589">
        <v>1</v>
      </c>
      <c r="AE589">
        <v>0</v>
      </c>
      <c r="AF589" t="s">
        <v>348</v>
      </c>
      <c r="AG589">
        <v>1.5237499999999997</v>
      </c>
      <c r="AH589">
        <v>2</v>
      </c>
      <c r="AI589">
        <v>47639642</v>
      </c>
      <c r="AJ589">
        <v>583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ROW(Source!A320)</f>
        <v>320</v>
      </c>
      <c r="B590">
        <v>47639643</v>
      </c>
      <c r="C590">
        <v>47639637</v>
      </c>
      <c r="D590">
        <v>36882358</v>
      </c>
      <c r="E590">
        <v>1</v>
      </c>
      <c r="F590">
        <v>1</v>
      </c>
      <c r="G590">
        <v>1</v>
      </c>
      <c r="H590">
        <v>2</v>
      </c>
      <c r="I590" t="s">
        <v>777</v>
      </c>
      <c r="J590" t="s">
        <v>778</v>
      </c>
      <c r="K590" t="s">
        <v>779</v>
      </c>
      <c r="L590">
        <v>1368</v>
      </c>
      <c r="N590">
        <v>1011</v>
      </c>
      <c r="O590" t="s">
        <v>776</v>
      </c>
      <c r="P590" t="s">
        <v>776</v>
      </c>
      <c r="Q590">
        <v>1</v>
      </c>
      <c r="X590">
        <v>0.96</v>
      </c>
      <c r="Y590">
        <v>0</v>
      </c>
      <c r="Z590">
        <v>6.9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348</v>
      </c>
      <c r="AG590">
        <v>1.38</v>
      </c>
      <c r="AH590">
        <v>2</v>
      </c>
      <c r="AI590">
        <v>47639643</v>
      </c>
      <c r="AJ590">
        <v>584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ROW(Source!A320)</f>
        <v>320</v>
      </c>
      <c r="B591">
        <v>47639644</v>
      </c>
      <c r="C591">
        <v>47639637</v>
      </c>
      <c r="D591">
        <v>36883554</v>
      </c>
      <c r="E591">
        <v>1</v>
      </c>
      <c r="F591">
        <v>1</v>
      </c>
      <c r="G591">
        <v>1</v>
      </c>
      <c r="H591">
        <v>2</v>
      </c>
      <c r="I591" t="s">
        <v>780</v>
      </c>
      <c r="J591" t="s">
        <v>781</v>
      </c>
      <c r="K591" t="s">
        <v>782</v>
      </c>
      <c r="L591">
        <v>1368</v>
      </c>
      <c r="N591">
        <v>1011</v>
      </c>
      <c r="O591" t="s">
        <v>776</v>
      </c>
      <c r="P591" t="s">
        <v>776</v>
      </c>
      <c r="Q591">
        <v>1</v>
      </c>
      <c r="X591">
        <v>0.19</v>
      </c>
      <c r="Y591">
        <v>0</v>
      </c>
      <c r="Z591">
        <v>65.709999999999994</v>
      </c>
      <c r="AA591">
        <v>11.6</v>
      </c>
      <c r="AB591">
        <v>0</v>
      </c>
      <c r="AC591">
        <v>0</v>
      </c>
      <c r="AD591">
        <v>1</v>
      </c>
      <c r="AE591">
        <v>0</v>
      </c>
      <c r="AF591" t="s">
        <v>348</v>
      </c>
      <c r="AG591">
        <v>0.27312499999999995</v>
      </c>
      <c r="AH591">
        <v>2</v>
      </c>
      <c r="AI591">
        <v>47639644</v>
      </c>
      <c r="AJ591">
        <v>585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ROW(Source!A320)</f>
        <v>320</v>
      </c>
      <c r="B592">
        <v>47639645</v>
      </c>
      <c r="C592">
        <v>47639637</v>
      </c>
      <c r="D592">
        <v>36883789</v>
      </c>
      <c r="E592">
        <v>1</v>
      </c>
      <c r="F592">
        <v>1</v>
      </c>
      <c r="G592">
        <v>1</v>
      </c>
      <c r="H592">
        <v>2</v>
      </c>
      <c r="I592" t="s">
        <v>783</v>
      </c>
      <c r="J592" t="s">
        <v>784</v>
      </c>
      <c r="K592" t="s">
        <v>785</v>
      </c>
      <c r="L592">
        <v>1368</v>
      </c>
      <c r="N592">
        <v>1011</v>
      </c>
      <c r="O592" t="s">
        <v>776</v>
      </c>
      <c r="P592" t="s">
        <v>776</v>
      </c>
      <c r="Q592">
        <v>1</v>
      </c>
      <c r="X592">
        <v>2.2400000000000002</v>
      </c>
      <c r="Y592">
        <v>0</v>
      </c>
      <c r="Z592">
        <v>1.2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348</v>
      </c>
      <c r="AG592">
        <v>3.22</v>
      </c>
      <c r="AH592">
        <v>2</v>
      </c>
      <c r="AI592">
        <v>47639645</v>
      </c>
      <c r="AJ592">
        <v>586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ROW(Source!A320)</f>
        <v>320</v>
      </c>
      <c r="B593">
        <v>47639646</v>
      </c>
      <c r="C593">
        <v>47639637</v>
      </c>
      <c r="D593">
        <v>36883836</v>
      </c>
      <c r="E593">
        <v>1</v>
      </c>
      <c r="F593">
        <v>1</v>
      </c>
      <c r="G593">
        <v>1</v>
      </c>
      <c r="H593">
        <v>2</v>
      </c>
      <c r="I593" t="s">
        <v>786</v>
      </c>
      <c r="J593" t="s">
        <v>787</v>
      </c>
      <c r="K593" t="s">
        <v>788</v>
      </c>
      <c r="L593">
        <v>1368</v>
      </c>
      <c r="N593">
        <v>1011</v>
      </c>
      <c r="O593" t="s">
        <v>776</v>
      </c>
      <c r="P593" t="s">
        <v>776</v>
      </c>
      <c r="Q593">
        <v>1</v>
      </c>
      <c r="X593">
        <v>4.9800000000000004</v>
      </c>
      <c r="Y593">
        <v>0</v>
      </c>
      <c r="Z593">
        <v>12.31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348</v>
      </c>
      <c r="AG593">
        <v>7.1587500000000004</v>
      </c>
      <c r="AH593">
        <v>2</v>
      </c>
      <c r="AI593">
        <v>47639646</v>
      </c>
      <c r="AJ593">
        <v>587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ROW(Source!A320)</f>
        <v>320</v>
      </c>
      <c r="B594">
        <v>47639647</v>
      </c>
      <c r="C594">
        <v>47639637</v>
      </c>
      <c r="D594">
        <v>36800159</v>
      </c>
      <c r="E594">
        <v>1</v>
      </c>
      <c r="F594">
        <v>1</v>
      </c>
      <c r="G594">
        <v>1</v>
      </c>
      <c r="H594">
        <v>3</v>
      </c>
      <c r="I594" t="s">
        <v>789</v>
      </c>
      <c r="J594" t="s">
        <v>790</v>
      </c>
      <c r="K594" t="s">
        <v>791</v>
      </c>
      <c r="L594">
        <v>1339</v>
      </c>
      <c r="N594">
        <v>1007</v>
      </c>
      <c r="O594" t="s">
        <v>50</v>
      </c>
      <c r="P594" t="s">
        <v>50</v>
      </c>
      <c r="Q594">
        <v>1</v>
      </c>
      <c r="X594">
        <v>1.95</v>
      </c>
      <c r="Y594">
        <v>6.22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3</v>
      </c>
      <c r="AG594">
        <v>1.95</v>
      </c>
      <c r="AH594">
        <v>2</v>
      </c>
      <c r="AI594">
        <v>47639647</v>
      </c>
      <c r="AJ594">
        <v>588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ROW(Source!A320)</f>
        <v>320</v>
      </c>
      <c r="B595">
        <v>47639648</v>
      </c>
      <c r="C595">
        <v>47639637</v>
      </c>
      <c r="D595">
        <v>36800166</v>
      </c>
      <c r="E595">
        <v>1</v>
      </c>
      <c r="F595">
        <v>1</v>
      </c>
      <c r="G595">
        <v>1</v>
      </c>
      <c r="H595">
        <v>3</v>
      </c>
      <c r="I595" t="s">
        <v>792</v>
      </c>
      <c r="J595" t="s">
        <v>793</v>
      </c>
      <c r="K595" t="s">
        <v>794</v>
      </c>
      <c r="L595">
        <v>1346</v>
      </c>
      <c r="N595">
        <v>1009</v>
      </c>
      <c r="O595" t="s">
        <v>585</v>
      </c>
      <c r="P595" t="s">
        <v>585</v>
      </c>
      <c r="Q595">
        <v>1</v>
      </c>
      <c r="X595">
        <v>0.59</v>
      </c>
      <c r="Y595">
        <v>6.09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3</v>
      </c>
      <c r="AG595">
        <v>0.59</v>
      </c>
      <c r="AH595">
        <v>2</v>
      </c>
      <c r="AI595">
        <v>47639648</v>
      </c>
      <c r="AJ595">
        <v>589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ROW(Source!A320)</f>
        <v>320</v>
      </c>
      <c r="B596">
        <v>47639649</v>
      </c>
      <c r="C596">
        <v>47639637</v>
      </c>
      <c r="D596">
        <v>36803259</v>
      </c>
      <c r="E596">
        <v>1</v>
      </c>
      <c r="F596">
        <v>1</v>
      </c>
      <c r="G596">
        <v>1</v>
      </c>
      <c r="H596">
        <v>3</v>
      </c>
      <c r="I596" t="s">
        <v>795</v>
      </c>
      <c r="J596" t="s">
        <v>796</v>
      </c>
      <c r="K596" t="s">
        <v>797</v>
      </c>
      <c r="L596">
        <v>1348</v>
      </c>
      <c r="N596">
        <v>1009</v>
      </c>
      <c r="O596" t="s">
        <v>19</v>
      </c>
      <c r="P596" t="s">
        <v>19</v>
      </c>
      <c r="Q596">
        <v>1000</v>
      </c>
      <c r="X596">
        <v>3.1E-2</v>
      </c>
      <c r="Y596">
        <v>10749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3.1E-2</v>
      </c>
      <c r="AH596">
        <v>2</v>
      </c>
      <c r="AI596">
        <v>47639649</v>
      </c>
      <c r="AJ596">
        <v>590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ROW(Source!A320)</f>
        <v>320</v>
      </c>
      <c r="B597">
        <v>47639650</v>
      </c>
      <c r="C597">
        <v>47639637</v>
      </c>
      <c r="D597">
        <v>36804447</v>
      </c>
      <c r="E597">
        <v>1</v>
      </c>
      <c r="F597">
        <v>1</v>
      </c>
      <c r="G597">
        <v>1</v>
      </c>
      <c r="H597">
        <v>3</v>
      </c>
      <c r="I597" t="s">
        <v>798</v>
      </c>
      <c r="J597" t="s">
        <v>799</v>
      </c>
      <c r="K597" t="s">
        <v>800</v>
      </c>
      <c r="L597">
        <v>1348</v>
      </c>
      <c r="N597">
        <v>1009</v>
      </c>
      <c r="O597" t="s">
        <v>19</v>
      </c>
      <c r="P597" t="s">
        <v>19</v>
      </c>
      <c r="Q597">
        <v>1000</v>
      </c>
      <c r="X597">
        <v>4.0000000000000001E-3</v>
      </c>
      <c r="Y597">
        <v>9040.01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3</v>
      </c>
      <c r="AG597">
        <v>4.0000000000000001E-3</v>
      </c>
      <c r="AH597">
        <v>2</v>
      </c>
      <c r="AI597">
        <v>47639650</v>
      </c>
      <c r="AJ597">
        <v>591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ROW(Source!A320)</f>
        <v>320</v>
      </c>
      <c r="B598">
        <v>47639651</v>
      </c>
      <c r="C598">
        <v>47639637</v>
      </c>
      <c r="D598">
        <v>36804545</v>
      </c>
      <c r="E598">
        <v>1</v>
      </c>
      <c r="F598">
        <v>1</v>
      </c>
      <c r="G598">
        <v>1</v>
      </c>
      <c r="H598">
        <v>3</v>
      </c>
      <c r="I598" t="s">
        <v>801</v>
      </c>
      <c r="J598" t="s">
        <v>802</v>
      </c>
      <c r="K598" t="s">
        <v>803</v>
      </c>
      <c r="L598">
        <v>1348</v>
      </c>
      <c r="N598">
        <v>1009</v>
      </c>
      <c r="O598" t="s">
        <v>19</v>
      </c>
      <c r="P598" t="s">
        <v>19</v>
      </c>
      <c r="Q598">
        <v>1000</v>
      </c>
      <c r="X598">
        <v>1.0000000000000001E-5</v>
      </c>
      <c r="Y598">
        <v>11978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3</v>
      </c>
      <c r="AG598">
        <v>1.0000000000000001E-5</v>
      </c>
      <c r="AH598">
        <v>2</v>
      </c>
      <c r="AI598">
        <v>47639651</v>
      </c>
      <c r="AJ598">
        <v>592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ROW(Source!A320)</f>
        <v>320</v>
      </c>
      <c r="B599">
        <v>47639652</v>
      </c>
      <c r="C599">
        <v>47639637</v>
      </c>
      <c r="D599">
        <v>36805527</v>
      </c>
      <c r="E599">
        <v>1</v>
      </c>
      <c r="F599">
        <v>1</v>
      </c>
      <c r="G599">
        <v>1</v>
      </c>
      <c r="H599">
        <v>3</v>
      </c>
      <c r="I599" t="s">
        <v>804</v>
      </c>
      <c r="J599" t="s">
        <v>805</v>
      </c>
      <c r="K599" t="s">
        <v>806</v>
      </c>
      <c r="L599">
        <v>1348</v>
      </c>
      <c r="N599">
        <v>1009</v>
      </c>
      <c r="O599" t="s">
        <v>19</v>
      </c>
      <c r="P599" t="s">
        <v>19</v>
      </c>
      <c r="Q599">
        <v>1000</v>
      </c>
      <c r="X599">
        <v>1E-4</v>
      </c>
      <c r="Y599">
        <v>37900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1E-4</v>
      </c>
      <c r="AH599">
        <v>2</v>
      </c>
      <c r="AI599">
        <v>47639652</v>
      </c>
      <c r="AJ599">
        <v>593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ROW(Source!A320)</f>
        <v>320</v>
      </c>
      <c r="B600">
        <v>47639653</v>
      </c>
      <c r="C600">
        <v>47639637</v>
      </c>
      <c r="D600">
        <v>36823258</v>
      </c>
      <c r="E600">
        <v>1</v>
      </c>
      <c r="F600">
        <v>1</v>
      </c>
      <c r="G600">
        <v>1</v>
      </c>
      <c r="H600">
        <v>3</v>
      </c>
      <c r="I600" t="s">
        <v>1011</v>
      </c>
      <c r="J600" t="s">
        <v>1012</v>
      </c>
      <c r="K600" t="s">
        <v>1013</v>
      </c>
      <c r="L600">
        <v>1348</v>
      </c>
      <c r="N600">
        <v>1009</v>
      </c>
      <c r="O600" t="s">
        <v>19</v>
      </c>
      <c r="P600" t="s">
        <v>19</v>
      </c>
      <c r="Q600">
        <v>1000</v>
      </c>
      <c r="X600">
        <v>5.0000000000000001E-3</v>
      </c>
      <c r="Y600">
        <v>7712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5.0000000000000001E-3</v>
      </c>
      <c r="AH600">
        <v>2</v>
      </c>
      <c r="AI600">
        <v>47639653</v>
      </c>
      <c r="AJ600">
        <v>595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ROW(Source!A320)</f>
        <v>320</v>
      </c>
      <c r="B601">
        <v>47639654</v>
      </c>
      <c r="C601">
        <v>47639637</v>
      </c>
      <c r="D601">
        <v>36796419</v>
      </c>
      <c r="E601">
        <v>17</v>
      </c>
      <c r="F601">
        <v>1</v>
      </c>
      <c r="G601">
        <v>1</v>
      </c>
      <c r="H601">
        <v>3</v>
      </c>
      <c r="I601" t="s">
        <v>1110</v>
      </c>
      <c r="J601" t="s">
        <v>3</v>
      </c>
      <c r="K601" t="s">
        <v>1111</v>
      </c>
      <c r="L601">
        <v>1348</v>
      </c>
      <c r="N601">
        <v>1009</v>
      </c>
      <c r="O601" t="s">
        <v>19</v>
      </c>
      <c r="P601" t="s">
        <v>19</v>
      </c>
      <c r="Q601">
        <v>1000</v>
      </c>
      <c r="X601">
        <v>1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 t="s">
        <v>3</v>
      </c>
      <c r="AG601">
        <v>1</v>
      </c>
      <c r="AH601">
        <v>3</v>
      </c>
      <c r="AI601">
        <v>-1</v>
      </c>
      <c r="AJ601" t="s">
        <v>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ROW(Source!A320)</f>
        <v>320</v>
      </c>
      <c r="B602">
        <v>47639655</v>
      </c>
      <c r="C602">
        <v>47639637</v>
      </c>
      <c r="D602">
        <v>36825287</v>
      </c>
      <c r="E602">
        <v>1</v>
      </c>
      <c r="F602">
        <v>1</v>
      </c>
      <c r="G602">
        <v>1</v>
      </c>
      <c r="H602">
        <v>3</v>
      </c>
      <c r="I602" t="s">
        <v>807</v>
      </c>
      <c r="J602" t="s">
        <v>808</v>
      </c>
      <c r="K602" t="s">
        <v>809</v>
      </c>
      <c r="L602">
        <v>1302</v>
      </c>
      <c r="N602">
        <v>1003</v>
      </c>
      <c r="O602" t="s">
        <v>810</v>
      </c>
      <c r="P602" t="s">
        <v>810</v>
      </c>
      <c r="Q602">
        <v>10</v>
      </c>
      <c r="X602">
        <v>1.8700000000000001E-2</v>
      </c>
      <c r="Y602">
        <v>50.24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1.8700000000000001E-2</v>
      </c>
      <c r="AH602">
        <v>2</v>
      </c>
      <c r="AI602">
        <v>47639655</v>
      </c>
      <c r="AJ602">
        <v>596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ROW(Source!A320)</f>
        <v>320</v>
      </c>
      <c r="B603">
        <v>47639656</v>
      </c>
      <c r="C603">
        <v>47639637</v>
      </c>
      <c r="D603">
        <v>36825646</v>
      </c>
      <c r="E603">
        <v>1</v>
      </c>
      <c r="F603">
        <v>1</v>
      </c>
      <c r="G603">
        <v>1</v>
      </c>
      <c r="H603">
        <v>3</v>
      </c>
      <c r="I603" t="s">
        <v>811</v>
      </c>
      <c r="J603" t="s">
        <v>812</v>
      </c>
      <c r="K603" t="s">
        <v>813</v>
      </c>
      <c r="L603">
        <v>1348</v>
      </c>
      <c r="N603">
        <v>1009</v>
      </c>
      <c r="O603" t="s">
        <v>19</v>
      </c>
      <c r="P603" t="s">
        <v>19</v>
      </c>
      <c r="Q603">
        <v>1000</v>
      </c>
      <c r="X603">
        <v>3.0000000000000001E-5</v>
      </c>
      <c r="Y603">
        <v>4455.2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3</v>
      </c>
      <c r="AG603">
        <v>3.0000000000000001E-5</v>
      </c>
      <c r="AH603">
        <v>2</v>
      </c>
      <c r="AI603">
        <v>47639656</v>
      </c>
      <c r="AJ603">
        <v>597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ROW(Source!A320)</f>
        <v>320</v>
      </c>
      <c r="B604">
        <v>47639657</v>
      </c>
      <c r="C604">
        <v>47639637</v>
      </c>
      <c r="D604">
        <v>36826406</v>
      </c>
      <c r="E604">
        <v>1</v>
      </c>
      <c r="F604">
        <v>1</v>
      </c>
      <c r="G604">
        <v>1</v>
      </c>
      <c r="H604">
        <v>3</v>
      </c>
      <c r="I604" t="s">
        <v>814</v>
      </c>
      <c r="J604" t="s">
        <v>815</v>
      </c>
      <c r="K604" t="s">
        <v>816</v>
      </c>
      <c r="L604">
        <v>1348</v>
      </c>
      <c r="N604">
        <v>1009</v>
      </c>
      <c r="O604" t="s">
        <v>19</v>
      </c>
      <c r="P604" t="s">
        <v>19</v>
      </c>
      <c r="Q604">
        <v>1000</v>
      </c>
      <c r="X604">
        <v>1.9400000000000001E-3</v>
      </c>
      <c r="Y604">
        <v>4920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1.9400000000000001E-3</v>
      </c>
      <c r="AH604">
        <v>2</v>
      </c>
      <c r="AI604">
        <v>47639657</v>
      </c>
      <c r="AJ604">
        <v>598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ROW(Source!A320)</f>
        <v>320</v>
      </c>
      <c r="B605">
        <v>47639658</v>
      </c>
      <c r="C605">
        <v>47639637</v>
      </c>
      <c r="D605">
        <v>36830313</v>
      </c>
      <c r="E605">
        <v>1</v>
      </c>
      <c r="F605">
        <v>1</v>
      </c>
      <c r="G605">
        <v>1</v>
      </c>
      <c r="H605">
        <v>3</v>
      </c>
      <c r="I605" t="s">
        <v>1014</v>
      </c>
      <c r="J605" t="s">
        <v>1015</v>
      </c>
      <c r="K605" t="s">
        <v>1016</v>
      </c>
      <c r="L605">
        <v>1339</v>
      </c>
      <c r="N605">
        <v>1007</v>
      </c>
      <c r="O605" t="s">
        <v>50</v>
      </c>
      <c r="P605" t="s">
        <v>50</v>
      </c>
      <c r="Q605">
        <v>1</v>
      </c>
      <c r="X605">
        <v>1.0300000000000001E-3</v>
      </c>
      <c r="Y605">
        <v>1700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3</v>
      </c>
      <c r="AG605">
        <v>1.0300000000000001E-3</v>
      </c>
      <c r="AH605">
        <v>2</v>
      </c>
      <c r="AI605">
        <v>47639658</v>
      </c>
      <c r="AJ605">
        <v>599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ROW(Source!A320)</f>
        <v>320</v>
      </c>
      <c r="B606">
        <v>47639659</v>
      </c>
      <c r="C606">
        <v>47639637</v>
      </c>
      <c r="D606">
        <v>36837948</v>
      </c>
      <c r="E606">
        <v>1</v>
      </c>
      <c r="F606">
        <v>1</v>
      </c>
      <c r="G606">
        <v>1</v>
      </c>
      <c r="H606">
        <v>3</v>
      </c>
      <c r="I606" t="s">
        <v>817</v>
      </c>
      <c r="J606" t="s">
        <v>818</v>
      </c>
      <c r="K606" t="s">
        <v>819</v>
      </c>
      <c r="L606">
        <v>1348</v>
      </c>
      <c r="N606">
        <v>1009</v>
      </c>
      <c r="O606" t="s">
        <v>19</v>
      </c>
      <c r="P606" t="s">
        <v>19</v>
      </c>
      <c r="Q606">
        <v>1000</v>
      </c>
      <c r="X606">
        <v>3.1E-4</v>
      </c>
      <c r="Y606">
        <v>15620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3</v>
      </c>
      <c r="AG606">
        <v>3.1E-4</v>
      </c>
      <c r="AH606">
        <v>2</v>
      </c>
      <c r="AI606">
        <v>47639659</v>
      </c>
      <c r="AJ606">
        <v>600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ROW(Source!A320)</f>
        <v>320</v>
      </c>
      <c r="B607">
        <v>47639660</v>
      </c>
      <c r="C607">
        <v>47639637</v>
      </c>
      <c r="D607">
        <v>36839146</v>
      </c>
      <c r="E607">
        <v>1</v>
      </c>
      <c r="F607">
        <v>1</v>
      </c>
      <c r="G607">
        <v>1</v>
      </c>
      <c r="H607">
        <v>3</v>
      </c>
      <c r="I607" t="s">
        <v>820</v>
      </c>
      <c r="J607" t="s">
        <v>821</v>
      </c>
      <c r="K607" t="s">
        <v>822</v>
      </c>
      <c r="L607">
        <v>1348</v>
      </c>
      <c r="N607">
        <v>1009</v>
      </c>
      <c r="O607" t="s">
        <v>19</v>
      </c>
      <c r="P607" t="s">
        <v>19</v>
      </c>
      <c r="Q607">
        <v>1000</v>
      </c>
      <c r="X607">
        <v>5.9999999999999995E-4</v>
      </c>
      <c r="Y607">
        <v>9420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3</v>
      </c>
      <c r="AG607">
        <v>5.9999999999999995E-4</v>
      </c>
      <c r="AH607">
        <v>2</v>
      </c>
      <c r="AI607">
        <v>47639660</v>
      </c>
      <c r="AJ607">
        <v>601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ROW(Source!A321)</f>
        <v>321</v>
      </c>
      <c r="B608">
        <v>47639638</v>
      </c>
      <c r="C608">
        <v>47639637</v>
      </c>
      <c r="D608">
        <v>37064878</v>
      </c>
      <c r="E608">
        <v>1</v>
      </c>
      <c r="F608">
        <v>1</v>
      </c>
      <c r="G608">
        <v>1</v>
      </c>
      <c r="H608">
        <v>1</v>
      </c>
      <c r="I608" t="s">
        <v>919</v>
      </c>
      <c r="J608" t="s">
        <v>3</v>
      </c>
      <c r="K608" t="s">
        <v>920</v>
      </c>
      <c r="L608">
        <v>1191</v>
      </c>
      <c r="N608">
        <v>1013</v>
      </c>
      <c r="O608" t="s">
        <v>770</v>
      </c>
      <c r="P608" t="s">
        <v>770</v>
      </c>
      <c r="Q608">
        <v>1</v>
      </c>
      <c r="X608">
        <v>19.38</v>
      </c>
      <c r="Y608">
        <v>0</v>
      </c>
      <c r="Z608">
        <v>0</v>
      </c>
      <c r="AA608">
        <v>0</v>
      </c>
      <c r="AB608">
        <v>9.4</v>
      </c>
      <c r="AC608">
        <v>0</v>
      </c>
      <c r="AD608">
        <v>1</v>
      </c>
      <c r="AE608">
        <v>1</v>
      </c>
      <c r="AF608" t="s">
        <v>196</v>
      </c>
      <c r="AG608">
        <v>25.630049999999994</v>
      </c>
      <c r="AH608">
        <v>2</v>
      </c>
      <c r="AI608">
        <v>47639638</v>
      </c>
      <c r="AJ608">
        <v>602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ROW(Source!A321)</f>
        <v>321</v>
      </c>
      <c r="B609">
        <v>47639639</v>
      </c>
      <c r="C609">
        <v>47639637</v>
      </c>
      <c r="D609">
        <v>37064876</v>
      </c>
      <c r="E609">
        <v>1</v>
      </c>
      <c r="F609">
        <v>1</v>
      </c>
      <c r="G609">
        <v>1</v>
      </c>
      <c r="H609">
        <v>1</v>
      </c>
      <c r="I609" t="s">
        <v>771</v>
      </c>
      <c r="J609" t="s">
        <v>3</v>
      </c>
      <c r="K609" t="s">
        <v>772</v>
      </c>
      <c r="L609">
        <v>1191</v>
      </c>
      <c r="N609">
        <v>1013</v>
      </c>
      <c r="O609" t="s">
        <v>770</v>
      </c>
      <c r="P609" t="s">
        <v>770</v>
      </c>
      <c r="Q609">
        <v>1</v>
      </c>
      <c r="X609">
        <v>1.47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2</v>
      </c>
      <c r="AF609" t="s">
        <v>348</v>
      </c>
      <c r="AG609">
        <v>2.1131249999999997</v>
      </c>
      <c r="AH609">
        <v>2</v>
      </c>
      <c r="AI609">
        <v>47639639</v>
      </c>
      <c r="AJ609">
        <v>603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ROW(Source!A321)</f>
        <v>321</v>
      </c>
      <c r="B610">
        <v>47639640</v>
      </c>
      <c r="C610">
        <v>47639637</v>
      </c>
      <c r="D610">
        <v>36882079</v>
      </c>
      <c r="E610">
        <v>1</v>
      </c>
      <c r="F610">
        <v>1</v>
      </c>
      <c r="G610">
        <v>1</v>
      </c>
      <c r="H610">
        <v>2</v>
      </c>
      <c r="I610" t="s">
        <v>1005</v>
      </c>
      <c r="J610" t="s">
        <v>1006</v>
      </c>
      <c r="K610" t="s">
        <v>1007</v>
      </c>
      <c r="L610">
        <v>1368</v>
      </c>
      <c r="N610">
        <v>1011</v>
      </c>
      <c r="O610" t="s">
        <v>776</v>
      </c>
      <c r="P610" t="s">
        <v>776</v>
      </c>
      <c r="Q610">
        <v>1</v>
      </c>
      <c r="X610">
        <v>0.1</v>
      </c>
      <c r="Y610">
        <v>0</v>
      </c>
      <c r="Z610">
        <v>120.24</v>
      </c>
      <c r="AA610">
        <v>15.42</v>
      </c>
      <c r="AB610">
        <v>0</v>
      </c>
      <c r="AC610">
        <v>0</v>
      </c>
      <c r="AD610">
        <v>1</v>
      </c>
      <c r="AE610">
        <v>0</v>
      </c>
      <c r="AF610" t="s">
        <v>348</v>
      </c>
      <c r="AG610">
        <v>0.14374999999999999</v>
      </c>
      <c r="AH610">
        <v>2</v>
      </c>
      <c r="AI610">
        <v>47639640</v>
      </c>
      <c r="AJ610">
        <v>604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ROW(Source!A321)</f>
        <v>321</v>
      </c>
      <c r="B611">
        <v>47639641</v>
      </c>
      <c r="C611">
        <v>47639637</v>
      </c>
      <c r="D611">
        <v>36882159</v>
      </c>
      <c r="E611">
        <v>1</v>
      </c>
      <c r="F611">
        <v>1</v>
      </c>
      <c r="G611">
        <v>1</v>
      </c>
      <c r="H611">
        <v>2</v>
      </c>
      <c r="I611" t="s">
        <v>773</v>
      </c>
      <c r="J611" t="s">
        <v>774</v>
      </c>
      <c r="K611" t="s">
        <v>775</v>
      </c>
      <c r="L611">
        <v>1368</v>
      </c>
      <c r="N611">
        <v>1011</v>
      </c>
      <c r="O611" t="s">
        <v>776</v>
      </c>
      <c r="P611" t="s">
        <v>776</v>
      </c>
      <c r="Q611">
        <v>1</v>
      </c>
      <c r="X611">
        <v>0.12</v>
      </c>
      <c r="Y611">
        <v>0</v>
      </c>
      <c r="Z611">
        <v>111.99</v>
      </c>
      <c r="AA611">
        <v>13.5</v>
      </c>
      <c r="AB611">
        <v>0</v>
      </c>
      <c r="AC611">
        <v>0</v>
      </c>
      <c r="AD611">
        <v>1</v>
      </c>
      <c r="AE611">
        <v>0</v>
      </c>
      <c r="AF611" t="s">
        <v>348</v>
      </c>
      <c r="AG611">
        <v>0.17249999999999999</v>
      </c>
      <c r="AH611">
        <v>2</v>
      </c>
      <c r="AI611">
        <v>47639641</v>
      </c>
      <c r="AJ611">
        <v>605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ROW(Source!A321)</f>
        <v>321</v>
      </c>
      <c r="B612">
        <v>47639642</v>
      </c>
      <c r="C612">
        <v>47639637</v>
      </c>
      <c r="D612">
        <v>36882171</v>
      </c>
      <c r="E612">
        <v>1</v>
      </c>
      <c r="F612">
        <v>1</v>
      </c>
      <c r="G612">
        <v>1</v>
      </c>
      <c r="H612">
        <v>2</v>
      </c>
      <c r="I612" t="s">
        <v>1008</v>
      </c>
      <c r="J612" t="s">
        <v>1009</v>
      </c>
      <c r="K612" t="s">
        <v>1010</v>
      </c>
      <c r="L612">
        <v>1368</v>
      </c>
      <c r="N612">
        <v>1011</v>
      </c>
      <c r="O612" t="s">
        <v>776</v>
      </c>
      <c r="P612" t="s">
        <v>776</v>
      </c>
      <c r="Q612">
        <v>1</v>
      </c>
      <c r="X612">
        <v>1.06</v>
      </c>
      <c r="Y612">
        <v>0</v>
      </c>
      <c r="Z612">
        <v>120.04</v>
      </c>
      <c r="AA612">
        <v>13.5</v>
      </c>
      <c r="AB612">
        <v>0</v>
      </c>
      <c r="AC612">
        <v>0</v>
      </c>
      <c r="AD612">
        <v>1</v>
      </c>
      <c r="AE612">
        <v>0</v>
      </c>
      <c r="AF612" t="s">
        <v>348</v>
      </c>
      <c r="AG612">
        <v>1.5237499999999997</v>
      </c>
      <c r="AH612">
        <v>2</v>
      </c>
      <c r="AI612">
        <v>47639642</v>
      </c>
      <c r="AJ612">
        <v>606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ROW(Source!A321)</f>
        <v>321</v>
      </c>
      <c r="B613">
        <v>47639643</v>
      </c>
      <c r="C613">
        <v>47639637</v>
      </c>
      <c r="D613">
        <v>36882358</v>
      </c>
      <c r="E613">
        <v>1</v>
      </c>
      <c r="F613">
        <v>1</v>
      </c>
      <c r="G613">
        <v>1</v>
      </c>
      <c r="H613">
        <v>2</v>
      </c>
      <c r="I613" t="s">
        <v>777</v>
      </c>
      <c r="J613" t="s">
        <v>778</v>
      </c>
      <c r="K613" t="s">
        <v>779</v>
      </c>
      <c r="L613">
        <v>1368</v>
      </c>
      <c r="N613">
        <v>1011</v>
      </c>
      <c r="O613" t="s">
        <v>776</v>
      </c>
      <c r="P613" t="s">
        <v>776</v>
      </c>
      <c r="Q613">
        <v>1</v>
      </c>
      <c r="X613">
        <v>0.96</v>
      </c>
      <c r="Y613">
        <v>0</v>
      </c>
      <c r="Z613">
        <v>6.9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348</v>
      </c>
      <c r="AG613">
        <v>1.38</v>
      </c>
      <c r="AH613">
        <v>2</v>
      </c>
      <c r="AI613">
        <v>47639643</v>
      </c>
      <c r="AJ613">
        <v>607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ROW(Source!A321)</f>
        <v>321</v>
      </c>
      <c r="B614">
        <v>47639644</v>
      </c>
      <c r="C614">
        <v>47639637</v>
      </c>
      <c r="D614">
        <v>36883554</v>
      </c>
      <c r="E614">
        <v>1</v>
      </c>
      <c r="F614">
        <v>1</v>
      </c>
      <c r="G614">
        <v>1</v>
      </c>
      <c r="H614">
        <v>2</v>
      </c>
      <c r="I614" t="s">
        <v>780</v>
      </c>
      <c r="J614" t="s">
        <v>781</v>
      </c>
      <c r="K614" t="s">
        <v>782</v>
      </c>
      <c r="L614">
        <v>1368</v>
      </c>
      <c r="N614">
        <v>1011</v>
      </c>
      <c r="O614" t="s">
        <v>776</v>
      </c>
      <c r="P614" t="s">
        <v>776</v>
      </c>
      <c r="Q614">
        <v>1</v>
      </c>
      <c r="X614">
        <v>0.19</v>
      </c>
      <c r="Y614">
        <v>0</v>
      </c>
      <c r="Z614">
        <v>65.709999999999994</v>
      </c>
      <c r="AA614">
        <v>11.6</v>
      </c>
      <c r="AB614">
        <v>0</v>
      </c>
      <c r="AC614">
        <v>0</v>
      </c>
      <c r="AD614">
        <v>1</v>
      </c>
      <c r="AE614">
        <v>0</v>
      </c>
      <c r="AF614" t="s">
        <v>348</v>
      </c>
      <c r="AG614">
        <v>0.27312499999999995</v>
      </c>
      <c r="AH614">
        <v>2</v>
      </c>
      <c r="AI614">
        <v>47639644</v>
      </c>
      <c r="AJ614">
        <v>608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ROW(Source!A321)</f>
        <v>321</v>
      </c>
      <c r="B615">
        <v>47639645</v>
      </c>
      <c r="C615">
        <v>47639637</v>
      </c>
      <c r="D615">
        <v>36883789</v>
      </c>
      <c r="E615">
        <v>1</v>
      </c>
      <c r="F615">
        <v>1</v>
      </c>
      <c r="G615">
        <v>1</v>
      </c>
      <c r="H615">
        <v>2</v>
      </c>
      <c r="I615" t="s">
        <v>783</v>
      </c>
      <c r="J615" t="s">
        <v>784</v>
      </c>
      <c r="K615" t="s">
        <v>785</v>
      </c>
      <c r="L615">
        <v>1368</v>
      </c>
      <c r="N615">
        <v>1011</v>
      </c>
      <c r="O615" t="s">
        <v>776</v>
      </c>
      <c r="P615" t="s">
        <v>776</v>
      </c>
      <c r="Q615">
        <v>1</v>
      </c>
      <c r="X615">
        <v>2.2400000000000002</v>
      </c>
      <c r="Y615">
        <v>0</v>
      </c>
      <c r="Z615">
        <v>1.2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348</v>
      </c>
      <c r="AG615">
        <v>3.22</v>
      </c>
      <c r="AH615">
        <v>2</v>
      </c>
      <c r="AI615">
        <v>47639645</v>
      </c>
      <c r="AJ615">
        <v>609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ROW(Source!A321)</f>
        <v>321</v>
      </c>
      <c r="B616">
        <v>47639646</v>
      </c>
      <c r="C616">
        <v>47639637</v>
      </c>
      <c r="D616">
        <v>36883836</v>
      </c>
      <c r="E616">
        <v>1</v>
      </c>
      <c r="F616">
        <v>1</v>
      </c>
      <c r="G616">
        <v>1</v>
      </c>
      <c r="H616">
        <v>2</v>
      </c>
      <c r="I616" t="s">
        <v>786</v>
      </c>
      <c r="J616" t="s">
        <v>787</v>
      </c>
      <c r="K616" t="s">
        <v>788</v>
      </c>
      <c r="L616">
        <v>1368</v>
      </c>
      <c r="N616">
        <v>1011</v>
      </c>
      <c r="O616" t="s">
        <v>776</v>
      </c>
      <c r="P616" t="s">
        <v>776</v>
      </c>
      <c r="Q616">
        <v>1</v>
      </c>
      <c r="X616">
        <v>4.9800000000000004</v>
      </c>
      <c r="Y616">
        <v>0</v>
      </c>
      <c r="Z616">
        <v>12.31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348</v>
      </c>
      <c r="AG616">
        <v>7.1587500000000004</v>
      </c>
      <c r="AH616">
        <v>2</v>
      </c>
      <c r="AI616">
        <v>47639646</v>
      </c>
      <c r="AJ616">
        <v>610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ROW(Source!A321)</f>
        <v>321</v>
      </c>
      <c r="B617">
        <v>47639647</v>
      </c>
      <c r="C617">
        <v>47639637</v>
      </c>
      <c r="D617">
        <v>36800159</v>
      </c>
      <c r="E617">
        <v>1</v>
      </c>
      <c r="F617">
        <v>1</v>
      </c>
      <c r="G617">
        <v>1</v>
      </c>
      <c r="H617">
        <v>3</v>
      </c>
      <c r="I617" t="s">
        <v>789</v>
      </c>
      <c r="J617" t="s">
        <v>790</v>
      </c>
      <c r="K617" t="s">
        <v>791</v>
      </c>
      <c r="L617">
        <v>1339</v>
      </c>
      <c r="N617">
        <v>1007</v>
      </c>
      <c r="O617" t="s">
        <v>50</v>
      </c>
      <c r="P617" t="s">
        <v>50</v>
      </c>
      <c r="Q617">
        <v>1</v>
      </c>
      <c r="X617">
        <v>1.95</v>
      </c>
      <c r="Y617">
        <v>6.22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3</v>
      </c>
      <c r="AG617">
        <v>1.95</v>
      </c>
      <c r="AH617">
        <v>2</v>
      </c>
      <c r="AI617">
        <v>47639647</v>
      </c>
      <c r="AJ617">
        <v>611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ROW(Source!A321)</f>
        <v>321</v>
      </c>
      <c r="B618">
        <v>47639648</v>
      </c>
      <c r="C618">
        <v>47639637</v>
      </c>
      <c r="D618">
        <v>36800166</v>
      </c>
      <c r="E618">
        <v>1</v>
      </c>
      <c r="F618">
        <v>1</v>
      </c>
      <c r="G618">
        <v>1</v>
      </c>
      <c r="H618">
        <v>3</v>
      </c>
      <c r="I618" t="s">
        <v>792</v>
      </c>
      <c r="J618" t="s">
        <v>793</v>
      </c>
      <c r="K618" t="s">
        <v>794</v>
      </c>
      <c r="L618">
        <v>1346</v>
      </c>
      <c r="N618">
        <v>1009</v>
      </c>
      <c r="O618" t="s">
        <v>585</v>
      </c>
      <c r="P618" t="s">
        <v>585</v>
      </c>
      <c r="Q618">
        <v>1</v>
      </c>
      <c r="X618">
        <v>0.59</v>
      </c>
      <c r="Y618">
        <v>6.09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3</v>
      </c>
      <c r="AG618">
        <v>0.59</v>
      </c>
      <c r="AH618">
        <v>2</v>
      </c>
      <c r="AI618">
        <v>47639648</v>
      </c>
      <c r="AJ618">
        <v>612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ROW(Source!A321)</f>
        <v>321</v>
      </c>
      <c r="B619">
        <v>47639649</v>
      </c>
      <c r="C619">
        <v>47639637</v>
      </c>
      <c r="D619">
        <v>36803259</v>
      </c>
      <c r="E619">
        <v>1</v>
      </c>
      <c r="F619">
        <v>1</v>
      </c>
      <c r="G619">
        <v>1</v>
      </c>
      <c r="H619">
        <v>3</v>
      </c>
      <c r="I619" t="s">
        <v>795</v>
      </c>
      <c r="J619" t="s">
        <v>796</v>
      </c>
      <c r="K619" t="s">
        <v>797</v>
      </c>
      <c r="L619">
        <v>1348</v>
      </c>
      <c r="N619">
        <v>1009</v>
      </c>
      <c r="O619" t="s">
        <v>19</v>
      </c>
      <c r="P619" t="s">
        <v>19</v>
      </c>
      <c r="Q619">
        <v>1000</v>
      </c>
      <c r="X619">
        <v>3.1E-2</v>
      </c>
      <c r="Y619">
        <v>10749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3.1E-2</v>
      </c>
      <c r="AH619">
        <v>2</v>
      </c>
      <c r="AI619">
        <v>47639649</v>
      </c>
      <c r="AJ619">
        <v>613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ROW(Source!A321)</f>
        <v>321</v>
      </c>
      <c r="B620">
        <v>47639650</v>
      </c>
      <c r="C620">
        <v>47639637</v>
      </c>
      <c r="D620">
        <v>36804447</v>
      </c>
      <c r="E620">
        <v>1</v>
      </c>
      <c r="F620">
        <v>1</v>
      </c>
      <c r="G620">
        <v>1</v>
      </c>
      <c r="H620">
        <v>3</v>
      </c>
      <c r="I620" t="s">
        <v>798</v>
      </c>
      <c r="J620" t="s">
        <v>799</v>
      </c>
      <c r="K620" t="s">
        <v>800</v>
      </c>
      <c r="L620">
        <v>1348</v>
      </c>
      <c r="N620">
        <v>1009</v>
      </c>
      <c r="O620" t="s">
        <v>19</v>
      </c>
      <c r="P620" t="s">
        <v>19</v>
      </c>
      <c r="Q620">
        <v>1000</v>
      </c>
      <c r="X620">
        <v>4.0000000000000001E-3</v>
      </c>
      <c r="Y620">
        <v>9040.01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4.0000000000000001E-3</v>
      </c>
      <c r="AH620">
        <v>2</v>
      </c>
      <c r="AI620">
        <v>47639650</v>
      </c>
      <c r="AJ620">
        <v>614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ROW(Source!A321)</f>
        <v>321</v>
      </c>
      <c r="B621">
        <v>47639651</v>
      </c>
      <c r="C621">
        <v>47639637</v>
      </c>
      <c r="D621">
        <v>36804545</v>
      </c>
      <c r="E621">
        <v>1</v>
      </c>
      <c r="F621">
        <v>1</v>
      </c>
      <c r="G621">
        <v>1</v>
      </c>
      <c r="H621">
        <v>3</v>
      </c>
      <c r="I621" t="s">
        <v>801</v>
      </c>
      <c r="J621" t="s">
        <v>802</v>
      </c>
      <c r="K621" t="s">
        <v>803</v>
      </c>
      <c r="L621">
        <v>1348</v>
      </c>
      <c r="N621">
        <v>1009</v>
      </c>
      <c r="O621" t="s">
        <v>19</v>
      </c>
      <c r="P621" t="s">
        <v>19</v>
      </c>
      <c r="Q621">
        <v>1000</v>
      </c>
      <c r="X621">
        <v>1.0000000000000001E-5</v>
      </c>
      <c r="Y621">
        <v>11978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1.0000000000000001E-5</v>
      </c>
      <c r="AH621">
        <v>2</v>
      </c>
      <c r="AI621">
        <v>47639651</v>
      </c>
      <c r="AJ621">
        <v>615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ROW(Source!A321)</f>
        <v>321</v>
      </c>
      <c r="B622">
        <v>47639652</v>
      </c>
      <c r="C622">
        <v>47639637</v>
      </c>
      <c r="D622">
        <v>36805527</v>
      </c>
      <c r="E622">
        <v>1</v>
      </c>
      <c r="F622">
        <v>1</v>
      </c>
      <c r="G622">
        <v>1</v>
      </c>
      <c r="H622">
        <v>3</v>
      </c>
      <c r="I622" t="s">
        <v>804</v>
      </c>
      <c r="J622" t="s">
        <v>805</v>
      </c>
      <c r="K622" t="s">
        <v>806</v>
      </c>
      <c r="L622">
        <v>1348</v>
      </c>
      <c r="N622">
        <v>1009</v>
      </c>
      <c r="O622" t="s">
        <v>19</v>
      </c>
      <c r="P622" t="s">
        <v>19</v>
      </c>
      <c r="Q622">
        <v>1000</v>
      </c>
      <c r="X622">
        <v>1E-4</v>
      </c>
      <c r="Y622">
        <v>37900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1E-4</v>
      </c>
      <c r="AH622">
        <v>2</v>
      </c>
      <c r="AI622">
        <v>47639652</v>
      </c>
      <c r="AJ622">
        <v>616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ROW(Source!A321)</f>
        <v>321</v>
      </c>
      <c r="B623">
        <v>47639653</v>
      </c>
      <c r="C623">
        <v>47639637</v>
      </c>
      <c r="D623">
        <v>36823258</v>
      </c>
      <c r="E623">
        <v>1</v>
      </c>
      <c r="F623">
        <v>1</v>
      </c>
      <c r="G623">
        <v>1</v>
      </c>
      <c r="H623">
        <v>3</v>
      </c>
      <c r="I623" t="s">
        <v>1011</v>
      </c>
      <c r="J623" t="s">
        <v>1012</v>
      </c>
      <c r="K623" t="s">
        <v>1013</v>
      </c>
      <c r="L623">
        <v>1348</v>
      </c>
      <c r="N623">
        <v>1009</v>
      </c>
      <c r="O623" t="s">
        <v>19</v>
      </c>
      <c r="P623" t="s">
        <v>19</v>
      </c>
      <c r="Q623">
        <v>1000</v>
      </c>
      <c r="X623">
        <v>5.0000000000000001E-3</v>
      </c>
      <c r="Y623">
        <v>7712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3</v>
      </c>
      <c r="AG623">
        <v>5.0000000000000001E-3</v>
      </c>
      <c r="AH623">
        <v>2</v>
      </c>
      <c r="AI623">
        <v>47639653</v>
      </c>
      <c r="AJ623">
        <v>618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ROW(Source!A321)</f>
        <v>321</v>
      </c>
      <c r="B624">
        <v>47639654</v>
      </c>
      <c r="C624">
        <v>47639637</v>
      </c>
      <c r="D624">
        <v>36796419</v>
      </c>
      <c r="E624">
        <v>17</v>
      </c>
      <c r="F624">
        <v>1</v>
      </c>
      <c r="G624">
        <v>1</v>
      </c>
      <c r="H624">
        <v>3</v>
      </c>
      <c r="I624" t="s">
        <v>1110</v>
      </c>
      <c r="J624" t="s">
        <v>3</v>
      </c>
      <c r="K624" t="s">
        <v>1111</v>
      </c>
      <c r="L624">
        <v>1348</v>
      </c>
      <c r="N624">
        <v>1009</v>
      </c>
      <c r="O624" t="s">
        <v>19</v>
      </c>
      <c r="P624" t="s">
        <v>19</v>
      </c>
      <c r="Q624">
        <v>1000</v>
      </c>
      <c r="X624">
        <v>1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 t="s">
        <v>3</v>
      </c>
      <c r="AG624">
        <v>1</v>
      </c>
      <c r="AH624">
        <v>3</v>
      </c>
      <c r="AI624">
        <v>-1</v>
      </c>
      <c r="AJ624" t="s">
        <v>3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ROW(Source!A321)</f>
        <v>321</v>
      </c>
      <c r="B625">
        <v>47639655</v>
      </c>
      <c r="C625">
        <v>47639637</v>
      </c>
      <c r="D625">
        <v>36825287</v>
      </c>
      <c r="E625">
        <v>1</v>
      </c>
      <c r="F625">
        <v>1</v>
      </c>
      <c r="G625">
        <v>1</v>
      </c>
      <c r="H625">
        <v>3</v>
      </c>
      <c r="I625" t="s">
        <v>807</v>
      </c>
      <c r="J625" t="s">
        <v>808</v>
      </c>
      <c r="K625" t="s">
        <v>809</v>
      </c>
      <c r="L625">
        <v>1302</v>
      </c>
      <c r="N625">
        <v>1003</v>
      </c>
      <c r="O625" t="s">
        <v>810</v>
      </c>
      <c r="P625" t="s">
        <v>810</v>
      </c>
      <c r="Q625">
        <v>10</v>
      </c>
      <c r="X625">
        <v>1.8700000000000001E-2</v>
      </c>
      <c r="Y625">
        <v>50.24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1.8700000000000001E-2</v>
      </c>
      <c r="AH625">
        <v>2</v>
      </c>
      <c r="AI625">
        <v>47639655</v>
      </c>
      <c r="AJ625">
        <v>619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ROW(Source!A321)</f>
        <v>321</v>
      </c>
      <c r="B626">
        <v>47639656</v>
      </c>
      <c r="C626">
        <v>47639637</v>
      </c>
      <c r="D626">
        <v>36825646</v>
      </c>
      <c r="E626">
        <v>1</v>
      </c>
      <c r="F626">
        <v>1</v>
      </c>
      <c r="G626">
        <v>1</v>
      </c>
      <c r="H626">
        <v>3</v>
      </c>
      <c r="I626" t="s">
        <v>811</v>
      </c>
      <c r="J626" t="s">
        <v>812</v>
      </c>
      <c r="K626" t="s">
        <v>813</v>
      </c>
      <c r="L626">
        <v>1348</v>
      </c>
      <c r="N626">
        <v>1009</v>
      </c>
      <c r="O626" t="s">
        <v>19</v>
      </c>
      <c r="P626" t="s">
        <v>19</v>
      </c>
      <c r="Q626">
        <v>1000</v>
      </c>
      <c r="X626">
        <v>3.0000000000000001E-5</v>
      </c>
      <c r="Y626">
        <v>4455.2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3.0000000000000001E-5</v>
      </c>
      <c r="AH626">
        <v>2</v>
      </c>
      <c r="AI626">
        <v>47639656</v>
      </c>
      <c r="AJ626">
        <v>620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ROW(Source!A321)</f>
        <v>321</v>
      </c>
      <c r="B627">
        <v>47639657</v>
      </c>
      <c r="C627">
        <v>47639637</v>
      </c>
      <c r="D627">
        <v>36826406</v>
      </c>
      <c r="E627">
        <v>1</v>
      </c>
      <c r="F627">
        <v>1</v>
      </c>
      <c r="G627">
        <v>1</v>
      </c>
      <c r="H627">
        <v>3</v>
      </c>
      <c r="I627" t="s">
        <v>814</v>
      </c>
      <c r="J627" t="s">
        <v>815</v>
      </c>
      <c r="K627" t="s">
        <v>816</v>
      </c>
      <c r="L627">
        <v>1348</v>
      </c>
      <c r="N627">
        <v>1009</v>
      </c>
      <c r="O627" t="s">
        <v>19</v>
      </c>
      <c r="P627" t="s">
        <v>19</v>
      </c>
      <c r="Q627">
        <v>1000</v>
      </c>
      <c r="X627">
        <v>1.9400000000000001E-3</v>
      </c>
      <c r="Y627">
        <v>4920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1.9400000000000001E-3</v>
      </c>
      <c r="AH627">
        <v>2</v>
      </c>
      <c r="AI627">
        <v>47639657</v>
      </c>
      <c r="AJ627">
        <v>621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ROW(Source!A321)</f>
        <v>321</v>
      </c>
      <c r="B628">
        <v>47639658</v>
      </c>
      <c r="C628">
        <v>47639637</v>
      </c>
      <c r="D628">
        <v>36830313</v>
      </c>
      <c r="E628">
        <v>1</v>
      </c>
      <c r="F628">
        <v>1</v>
      </c>
      <c r="G628">
        <v>1</v>
      </c>
      <c r="H628">
        <v>3</v>
      </c>
      <c r="I628" t="s">
        <v>1014</v>
      </c>
      <c r="J628" t="s">
        <v>1015</v>
      </c>
      <c r="K628" t="s">
        <v>1016</v>
      </c>
      <c r="L628">
        <v>1339</v>
      </c>
      <c r="N628">
        <v>1007</v>
      </c>
      <c r="O628" t="s">
        <v>50</v>
      </c>
      <c r="P628" t="s">
        <v>50</v>
      </c>
      <c r="Q628">
        <v>1</v>
      </c>
      <c r="X628">
        <v>1.0300000000000001E-3</v>
      </c>
      <c r="Y628">
        <v>1700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1.0300000000000001E-3</v>
      </c>
      <c r="AH628">
        <v>2</v>
      </c>
      <c r="AI628">
        <v>47639658</v>
      </c>
      <c r="AJ628">
        <v>622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ROW(Source!A321)</f>
        <v>321</v>
      </c>
      <c r="B629">
        <v>47639659</v>
      </c>
      <c r="C629">
        <v>47639637</v>
      </c>
      <c r="D629">
        <v>36837948</v>
      </c>
      <c r="E629">
        <v>1</v>
      </c>
      <c r="F629">
        <v>1</v>
      </c>
      <c r="G629">
        <v>1</v>
      </c>
      <c r="H629">
        <v>3</v>
      </c>
      <c r="I629" t="s">
        <v>817</v>
      </c>
      <c r="J629" t="s">
        <v>818</v>
      </c>
      <c r="K629" t="s">
        <v>819</v>
      </c>
      <c r="L629">
        <v>1348</v>
      </c>
      <c r="N629">
        <v>1009</v>
      </c>
      <c r="O629" t="s">
        <v>19</v>
      </c>
      <c r="P629" t="s">
        <v>19</v>
      </c>
      <c r="Q629">
        <v>1000</v>
      </c>
      <c r="X629">
        <v>3.1E-4</v>
      </c>
      <c r="Y629">
        <v>15620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3.1E-4</v>
      </c>
      <c r="AH629">
        <v>2</v>
      </c>
      <c r="AI629">
        <v>47639659</v>
      </c>
      <c r="AJ629">
        <v>623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ROW(Source!A321)</f>
        <v>321</v>
      </c>
      <c r="B630">
        <v>47639660</v>
      </c>
      <c r="C630">
        <v>47639637</v>
      </c>
      <c r="D630">
        <v>36839146</v>
      </c>
      <c r="E630">
        <v>1</v>
      </c>
      <c r="F630">
        <v>1</v>
      </c>
      <c r="G630">
        <v>1</v>
      </c>
      <c r="H630">
        <v>3</v>
      </c>
      <c r="I630" t="s">
        <v>820</v>
      </c>
      <c r="J630" t="s">
        <v>821</v>
      </c>
      <c r="K630" t="s">
        <v>822</v>
      </c>
      <c r="L630">
        <v>1348</v>
      </c>
      <c r="N630">
        <v>1009</v>
      </c>
      <c r="O630" t="s">
        <v>19</v>
      </c>
      <c r="P630" t="s">
        <v>19</v>
      </c>
      <c r="Q630">
        <v>1000</v>
      </c>
      <c r="X630">
        <v>5.9999999999999995E-4</v>
      </c>
      <c r="Y630">
        <v>9420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3</v>
      </c>
      <c r="AG630">
        <v>5.9999999999999995E-4</v>
      </c>
      <c r="AH630">
        <v>2</v>
      </c>
      <c r="AI630">
        <v>47639660</v>
      </c>
      <c r="AJ630">
        <v>624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ROW(Source!A324)</f>
        <v>324</v>
      </c>
      <c r="B631">
        <v>47639696</v>
      </c>
      <c r="C631">
        <v>47639695</v>
      </c>
      <c r="D631">
        <v>37070495</v>
      </c>
      <c r="E631">
        <v>1</v>
      </c>
      <c r="F631">
        <v>1</v>
      </c>
      <c r="G631">
        <v>1</v>
      </c>
      <c r="H631">
        <v>1</v>
      </c>
      <c r="I631" t="s">
        <v>1017</v>
      </c>
      <c r="J631" t="s">
        <v>3</v>
      </c>
      <c r="K631" t="s">
        <v>1018</v>
      </c>
      <c r="L631">
        <v>1191</v>
      </c>
      <c r="N631">
        <v>1013</v>
      </c>
      <c r="O631" t="s">
        <v>770</v>
      </c>
      <c r="P631" t="s">
        <v>770</v>
      </c>
      <c r="Q631">
        <v>1</v>
      </c>
      <c r="X631">
        <v>35.5</v>
      </c>
      <c r="Y631">
        <v>0</v>
      </c>
      <c r="Z631">
        <v>0</v>
      </c>
      <c r="AA631">
        <v>0</v>
      </c>
      <c r="AB631">
        <v>8.74</v>
      </c>
      <c r="AC631">
        <v>0</v>
      </c>
      <c r="AD631">
        <v>1</v>
      </c>
      <c r="AE631">
        <v>1</v>
      </c>
      <c r="AF631" t="s">
        <v>196</v>
      </c>
      <c r="AG631">
        <v>46.94874999999999</v>
      </c>
      <c r="AH631">
        <v>2</v>
      </c>
      <c r="AI631">
        <v>47639696</v>
      </c>
      <c r="AJ631">
        <v>625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ROW(Source!A324)</f>
        <v>324</v>
      </c>
      <c r="B632">
        <v>47639697</v>
      </c>
      <c r="C632">
        <v>47639695</v>
      </c>
      <c r="D632">
        <v>37064876</v>
      </c>
      <c r="E632">
        <v>1</v>
      </c>
      <c r="F632">
        <v>1</v>
      </c>
      <c r="G632">
        <v>1</v>
      </c>
      <c r="H632">
        <v>1</v>
      </c>
      <c r="I632" t="s">
        <v>771</v>
      </c>
      <c r="J632" t="s">
        <v>3</v>
      </c>
      <c r="K632" t="s">
        <v>772</v>
      </c>
      <c r="L632">
        <v>1191</v>
      </c>
      <c r="N632">
        <v>1013</v>
      </c>
      <c r="O632" t="s">
        <v>770</v>
      </c>
      <c r="P632" t="s">
        <v>770</v>
      </c>
      <c r="Q632">
        <v>1</v>
      </c>
      <c r="X632">
        <v>2.93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2</v>
      </c>
      <c r="AF632" t="s">
        <v>348</v>
      </c>
      <c r="AG632">
        <v>4.211875</v>
      </c>
      <c r="AH632">
        <v>2</v>
      </c>
      <c r="AI632">
        <v>47639697</v>
      </c>
      <c r="AJ632">
        <v>626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ROW(Source!A324)</f>
        <v>324</v>
      </c>
      <c r="B633">
        <v>47639698</v>
      </c>
      <c r="C633">
        <v>47639695</v>
      </c>
      <c r="D633">
        <v>36882079</v>
      </c>
      <c r="E633">
        <v>1</v>
      </c>
      <c r="F633">
        <v>1</v>
      </c>
      <c r="G633">
        <v>1</v>
      </c>
      <c r="H633">
        <v>2</v>
      </c>
      <c r="I633" t="s">
        <v>1005</v>
      </c>
      <c r="J633" t="s">
        <v>1006</v>
      </c>
      <c r="K633" t="s">
        <v>1007</v>
      </c>
      <c r="L633">
        <v>1368</v>
      </c>
      <c r="N633">
        <v>1011</v>
      </c>
      <c r="O633" t="s">
        <v>776</v>
      </c>
      <c r="P633" t="s">
        <v>776</v>
      </c>
      <c r="Q633">
        <v>1</v>
      </c>
      <c r="X633">
        <v>0.04</v>
      </c>
      <c r="Y633">
        <v>0</v>
      </c>
      <c r="Z633">
        <v>120.24</v>
      </c>
      <c r="AA633">
        <v>15.42</v>
      </c>
      <c r="AB633">
        <v>0</v>
      </c>
      <c r="AC633">
        <v>0</v>
      </c>
      <c r="AD633">
        <v>1</v>
      </c>
      <c r="AE633">
        <v>0</v>
      </c>
      <c r="AF633" t="s">
        <v>348</v>
      </c>
      <c r="AG633">
        <v>5.7499999999999996E-2</v>
      </c>
      <c r="AH633">
        <v>2</v>
      </c>
      <c r="AI633">
        <v>47639698</v>
      </c>
      <c r="AJ633">
        <v>627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ROW(Source!A324)</f>
        <v>324</v>
      </c>
      <c r="B634">
        <v>47639699</v>
      </c>
      <c r="C634">
        <v>47639695</v>
      </c>
      <c r="D634">
        <v>36882159</v>
      </c>
      <c r="E634">
        <v>1</v>
      </c>
      <c r="F634">
        <v>1</v>
      </c>
      <c r="G634">
        <v>1</v>
      </c>
      <c r="H634">
        <v>2</v>
      </c>
      <c r="I634" t="s">
        <v>773</v>
      </c>
      <c r="J634" t="s">
        <v>774</v>
      </c>
      <c r="K634" t="s">
        <v>775</v>
      </c>
      <c r="L634">
        <v>1368</v>
      </c>
      <c r="N634">
        <v>1011</v>
      </c>
      <c r="O634" t="s">
        <v>776</v>
      </c>
      <c r="P634" t="s">
        <v>776</v>
      </c>
      <c r="Q634">
        <v>1</v>
      </c>
      <c r="X634">
        <v>0.21</v>
      </c>
      <c r="Y634">
        <v>0</v>
      </c>
      <c r="Z634">
        <v>111.99</v>
      </c>
      <c r="AA634">
        <v>13.5</v>
      </c>
      <c r="AB634">
        <v>0</v>
      </c>
      <c r="AC634">
        <v>0</v>
      </c>
      <c r="AD634">
        <v>1</v>
      </c>
      <c r="AE634">
        <v>0</v>
      </c>
      <c r="AF634" t="s">
        <v>348</v>
      </c>
      <c r="AG634">
        <v>0.30187499999999995</v>
      </c>
      <c r="AH634">
        <v>2</v>
      </c>
      <c r="AI634">
        <v>47639699</v>
      </c>
      <c r="AJ634">
        <v>628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ROW(Source!A324)</f>
        <v>324</v>
      </c>
      <c r="B635">
        <v>47639700</v>
      </c>
      <c r="C635">
        <v>47639695</v>
      </c>
      <c r="D635">
        <v>36882173</v>
      </c>
      <c r="E635">
        <v>1</v>
      </c>
      <c r="F635">
        <v>1</v>
      </c>
      <c r="G635">
        <v>1</v>
      </c>
      <c r="H635">
        <v>2</v>
      </c>
      <c r="I635" t="s">
        <v>1019</v>
      </c>
      <c r="J635" t="s">
        <v>1020</v>
      </c>
      <c r="K635" t="s">
        <v>1021</v>
      </c>
      <c r="L635">
        <v>1368</v>
      </c>
      <c r="N635">
        <v>1011</v>
      </c>
      <c r="O635" t="s">
        <v>776</v>
      </c>
      <c r="P635" t="s">
        <v>776</v>
      </c>
      <c r="Q635">
        <v>1</v>
      </c>
      <c r="X635">
        <v>2.36</v>
      </c>
      <c r="Y635">
        <v>0</v>
      </c>
      <c r="Z635">
        <v>175.56</v>
      </c>
      <c r="AA635">
        <v>14.4</v>
      </c>
      <c r="AB635">
        <v>0</v>
      </c>
      <c r="AC635">
        <v>0</v>
      </c>
      <c r="AD635">
        <v>1</v>
      </c>
      <c r="AE635">
        <v>0</v>
      </c>
      <c r="AF635" t="s">
        <v>348</v>
      </c>
      <c r="AG635">
        <v>3.3924999999999992</v>
      </c>
      <c r="AH635">
        <v>2</v>
      </c>
      <c r="AI635">
        <v>47639700</v>
      </c>
      <c r="AJ635">
        <v>629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ROW(Source!A324)</f>
        <v>324</v>
      </c>
      <c r="B636">
        <v>47639701</v>
      </c>
      <c r="C636">
        <v>47639695</v>
      </c>
      <c r="D636">
        <v>36882292</v>
      </c>
      <c r="E636">
        <v>1</v>
      </c>
      <c r="F636">
        <v>1</v>
      </c>
      <c r="G636">
        <v>1</v>
      </c>
      <c r="H636">
        <v>2</v>
      </c>
      <c r="I636" t="s">
        <v>1022</v>
      </c>
      <c r="J636" t="s">
        <v>1023</v>
      </c>
      <c r="K636" t="s">
        <v>1024</v>
      </c>
      <c r="L636">
        <v>1368</v>
      </c>
      <c r="N636">
        <v>1011</v>
      </c>
      <c r="O636" t="s">
        <v>776</v>
      </c>
      <c r="P636" t="s">
        <v>776</v>
      </c>
      <c r="Q636">
        <v>1</v>
      </c>
      <c r="X636">
        <v>0.99</v>
      </c>
      <c r="Y636">
        <v>0</v>
      </c>
      <c r="Z636">
        <v>0.9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348</v>
      </c>
      <c r="AG636">
        <v>1.4231249999999998</v>
      </c>
      <c r="AH636">
        <v>2</v>
      </c>
      <c r="AI636">
        <v>47639701</v>
      </c>
      <c r="AJ636">
        <v>630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ROW(Source!A324)</f>
        <v>324</v>
      </c>
      <c r="B637">
        <v>47639702</v>
      </c>
      <c r="C637">
        <v>47639695</v>
      </c>
      <c r="D637">
        <v>36883554</v>
      </c>
      <c r="E637">
        <v>1</v>
      </c>
      <c r="F637">
        <v>1</v>
      </c>
      <c r="G637">
        <v>1</v>
      </c>
      <c r="H637">
        <v>2</v>
      </c>
      <c r="I637" t="s">
        <v>780</v>
      </c>
      <c r="J637" t="s">
        <v>781</v>
      </c>
      <c r="K637" t="s">
        <v>782</v>
      </c>
      <c r="L637">
        <v>1368</v>
      </c>
      <c r="N637">
        <v>1011</v>
      </c>
      <c r="O637" t="s">
        <v>776</v>
      </c>
      <c r="P637" t="s">
        <v>776</v>
      </c>
      <c r="Q637">
        <v>1</v>
      </c>
      <c r="X637">
        <v>0.32</v>
      </c>
      <c r="Y637">
        <v>0</v>
      </c>
      <c r="Z637">
        <v>65.709999999999994</v>
      </c>
      <c r="AA637">
        <v>11.6</v>
      </c>
      <c r="AB637">
        <v>0</v>
      </c>
      <c r="AC637">
        <v>0</v>
      </c>
      <c r="AD637">
        <v>1</v>
      </c>
      <c r="AE637">
        <v>0</v>
      </c>
      <c r="AF637" t="s">
        <v>348</v>
      </c>
      <c r="AG637">
        <v>0.45999999999999996</v>
      </c>
      <c r="AH637">
        <v>2</v>
      </c>
      <c r="AI637">
        <v>47639702</v>
      </c>
      <c r="AJ637">
        <v>631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ROW(Source!A324)</f>
        <v>324</v>
      </c>
      <c r="B638">
        <v>47639703</v>
      </c>
      <c r="C638">
        <v>47639695</v>
      </c>
      <c r="D638">
        <v>36883789</v>
      </c>
      <c r="E638">
        <v>1</v>
      </c>
      <c r="F638">
        <v>1</v>
      </c>
      <c r="G638">
        <v>1</v>
      </c>
      <c r="H638">
        <v>2</v>
      </c>
      <c r="I638" t="s">
        <v>783</v>
      </c>
      <c r="J638" t="s">
        <v>784</v>
      </c>
      <c r="K638" t="s">
        <v>785</v>
      </c>
      <c r="L638">
        <v>1368</v>
      </c>
      <c r="N638">
        <v>1011</v>
      </c>
      <c r="O638" t="s">
        <v>776</v>
      </c>
      <c r="P638" t="s">
        <v>776</v>
      </c>
      <c r="Q638">
        <v>1</v>
      </c>
      <c r="X638">
        <v>1.68</v>
      </c>
      <c r="Y638">
        <v>0</v>
      </c>
      <c r="Z638">
        <v>1.2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348</v>
      </c>
      <c r="AG638">
        <v>2.4149999999999996</v>
      </c>
      <c r="AH638">
        <v>2</v>
      </c>
      <c r="AI638">
        <v>47639703</v>
      </c>
      <c r="AJ638">
        <v>632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ROW(Source!A324)</f>
        <v>324</v>
      </c>
      <c r="B639">
        <v>47639704</v>
      </c>
      <c r="C639">
        <v>47639695</v>
      </c>
      <c r="D639">
        <v>36883836</v>
      </c>
      <c r="E639">
        <v>1</v>
      </c>
      <c r="F639">
        <v>1</v>
      </c>
      <c r="G639">
        <v>1</v>
      </c>
      <c r="H639">
        <v>2</v>
      </c>
      <c r="I639" t="s">
        <v>786</v>
      </c>
      <c r="J639" t="s">
        <v>787</v>
      </c>
      <c r="K639" t="s">
        <v>788</v>
      </c>
      <c r="L639">
        <v>1368</v>
      </c>
      <c r="N639">
        <v>1011</v>
      </c>
      <c r="O639" t="s">
        <v>776</v>
      </c>
      <c r="P639" t="s">
        <v>776</v>
      </c>
      <c r="Q639">
        <v>1</v>
      </c>
      <c r="X639">
        <v>0.18</v>
      </c>
      <c r="Y639">
        <v>0</v>
      </c>
      <c r="Z639">
        <v>12.31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348</v>
      </c>
      <c r="AG639">
        <v>0.25874999999999998</v>
      </c>
      <c r="AH639">
        <v>2</v>
      </c>
      <c r="AI639">
        <v>47639704</v>
      </c>
      <c r="AJ639">
        <v>633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ROW(Source!A324)</f>
        <v>324</v>
      </c>
      <c r="B640">
        <v>47639705</v>
      </c>
      <c r="C640">
        <v>47639695</v>
      </c>
      <c r="D640">
        <v>36800159</v>
      </c>
      <c r="E640">
        <v>1</v>
      </c>
      <c r="F640">
        <v>1</v>
      </c>
      <c r="G640">
        <v>1</v>
      </c>
      <c r="H640">
        <v>3</v>
      </c>
      <c r="I640" t="s">
        <v>789</v>
      </c>
      <c r="J640" t="s">
        <v>790</v>
      </c>
      <c r="K640" t="s">
        <v>791</v>
      </c>
      <c r="L640">
        <v>1339</v>
      </c>
      <c r="N640">
        <v>1007</v>
      </c>
      <c r="O640" t="s">
        <v>50</v>
      </c>
      <c r="P640" t="s">
        <v>50</v>
      </c>
      <c r="Q640">
        <v>1</v>
      </c>
      <c r="X640">
        <v>1.4</v>
      </c>
      <c r="Y640">
        <v>6.22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1.4</v>
      </c>
      <c r="AH640">
        <v>2</v>
      </c>
      <c r="AI640">
        <v>47639705</v>
      </c>
      <c r="AJ640">
        <v>634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ROW(Source!A324)</f>
        <v>324</v>
      </c>
      <c r="B641">
        <v>47639706</v>
      </c>
      <c r="C641">
        <v>47639695</v>
      </c>
      <c r="D641">
        <v>36800166</v>
      </c>
      <c r="E641">
        <v>1</v>
      </c>
      <c r="F641">
        <v>1</v>
      </c>
      <c r="G641">
        <v>1</v>
      </c>
      <c r="H641">
        <v>3</v>
      </c>
      <c r="I641" t="s">
        <v>792</v>
      </c>
      <c r="J641" t="s">
        <v>793</v>
      </c>
      <c r="K641" t="s">
        <v>794</v>
      </c>
      <c r="L641">
        <v>1346</v>
      </c>
      <c r="N641">
        <v>1009</v>
      </c>
      <c r="O641" t="s">
        <v>585</v>
      </c>
      <c r="P641" t="s">
        <v>585</v>
      </c>
      <c r="Q641">
        <v>1</v>
      </c>
      <c r="X641">
        <v>0.42</v>
      </c>
      <c r="Y641">
        <v>6.09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3</v>
      </c>
      <c r="AG641">
        <v>0.42</v>
      </c>
      <c r="AH641">
        <v>2</v>
      </c>
      <c r="AI641">
        <v>47639706</v>
      </c>
      <c r="AJ641">
        <v>635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ROW(Source!A324)</f>
        <v>324</v>
      </c>
      <c r="B642">
        <v>47639707</v>
      </c>
      <c r="C642">
        <v>47639695</v>
      </c>
      <c r="D642">
        <v>36803256</v>
      </c>
      <c r="E642">
        <v>1</v>
      </c>
      <c r="F642">
        <v>1</v>
      </c>
      <c r="G642">
        <v>1</v>
      </c>
      <c r="H642">
        <v>3</v>
      </c>
      <c r="I642" t="s">
        <v>990</v>
      </c>
      <c r="J642" t="s">
        <v>991</v>
      </c>
      <c r="K642" t="s">
        <v>992</v>
      </c>
      <c r="L642">
        <v>1348</v>
      </c>
      <c r="N642">
        <v>1009</v>
      </c>
      <c r="O642" t="s">
        <v>19</v>
      </c>
      <c r="P642" t="s">
        <v>19</v>
      </c>
      <c r="Q642">
        <v>1000</v>
      </c>
      <c r="X642">
        <v>6.0999999999999997E-4</v>
      </c>
      <c r="Y642">
        <v>10315.01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3</v>
      </c>
      <c r="AG642">
        <v>6.0999999999999997E-4</v>
      </c>
      <c r="AH642">
        <v>2</v>
      </c>
      <c r="AI642">
        <v>47639707</v>
      </c>
      <c r="AJ642">
        <v>636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ROW(Source!A324)</f>
        <v>324</v>
      </c>
      <c r="B643">
        <v>47639708</v>
      </c>
      <c r="C643">
        <v>47639695</v>
      </c>
      <c r="D643">
        <v>36804447</v>
      </c>
      <c r="E643">
        <v>1</v>
      </c>
      <c r="F643">
        <v>1</v>
      </c>
      <c r="G643">
        <v>1</v>
      </c>
      <c r="H643">
        <v>3</v>
      </c>
      <c r="I643" t="s">
        <v>798</v>
      </c>
      <c r="J643" t="s">
        <v>799</v>
      </c>
      <c r="K643" t="s">
        <v>800</v>
      </c>
      <c r="L643">
        <v>1348</v>
      </c>
      <c r="N643">
        <v>1009</v>
      </c>
      <c r="O643" t="s">
        <v>19</v>
      </c>
      <c r="P643" t="s">
        <v>19</v>
      </c>
      <c r="Q643">
        <v>1000</v>
      </c>
      <c r="X643">
        <v>2.2000000000000001E-3</v>
      </c>
      <c r="Y643">
        <v>9040.01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3</v>
      </c>
      <c r="AG643">
        <v>2.2000000000000001E-3</v>
      </c>
      <c r="AH643">
        <v>2</v>
      </c>
      <c r="AI643">
        <v>47639708</v>
      </c>
      <c r="AJ643">
        <v>637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ROW(Source!A324)</f>
        <v>324</v>
      </c>
      <c r="B644">
        <v>47639709</v>
      </c>
      <c r="C644">
        <v>47639695</v>
      </c>
      <c r="D644">
        <v>36805527</v>
      </c>
      <c r="E644">
        <v>1</v>
      </c>
      <c r="F644">
        <v>1</v>
      </c>
      <c r="G644">
        <v>1</v>
      </c>
      <c r="H644">
        <v>3</v>
      </c>
      <c r="I644" t="s">
        <v>804</v>
      </c>
      <c r="J644" t="s">
        <v>805</v>
      </c>
      <c r="K644" t="s">
        <v>806</v>
      </c>
      <c r="L644">
        <v>1348</v>
      </c>
      <c r="N644">
        <v>1009</v>
      </c>
      <c r="O644" t="s">
        <v>19</v>
      </c>
      <c r="P644" t="s">
        <v>19</v>
      </c>
      <c r="Q644">
        <v>1000</v>
      </c>
      <c r="X644">
        <v>1.4999999999999999E-4</v>
      </c>
      <c r="Y644">
        <v>37900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3</v>
      </c>
      <c r="AG644">
        <v>1.4999999999999999E-4</v>
      </c>
      <c r="AH644">
        <v>2</v>
      </c>
      <c r="AI644">
        <v>47639709</v>
      </c>
      <c r="AJ644">
        <v>639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ROW(Source!A324)</f>
        <v>324</v>
      </c>
      <c r="B645">
        <v>47639710</v>
      </c>
      <c r="C645">
        <v>47639695</v>
      </c>
      <c r="D645">
        <v>36823258</v>
      </c>
      <c r="E645">
        <v>1</v>
      </c>
      <c r="F645">
        <v>1</v>
      </c>
      <c r="G645">
        <v>1</v>
      </c>
      <c r="H645">
        <v>3</v>
      </c>
      <c r="I645" t="s">
        <v>1011</v>
      </c>
      <c r="J645" t="s">
        <v>1012</v>
      </c>
      <c r="K645" t="s">
        <v>1013</v>
      </c>
      <c r="L645">
        <v>1348</v>
      </c>
      <c r="N645">
        <v>1009</v>
      </c>
      <c r="O645" t="s">
        <v>19</v>
      </c>
      <c r="P645" t="s">
        <v>19</v>
      </c>
      <c r="Q645">
        <v>1000</v>
      </c>
      <c r="X645">
        <v>1.0999999999999999E-2</v>
      </c>
      <c r="Y645">
        <v>7712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3</v>
      </c>
      <c r="AG645">
        <v>1.0999999999999999E-2</v>
      </c>
      <c r="AH645">
        <v>2</v>
      </c>
      <c r="AI645">
        <v>47639710</v>
      </c>
      <c r="AJ645">
        <v>640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ROW(Source!A324)</f>
        <v>324</v>
      </c>
      <c r="B646">
        <v>47639711</v>
      </c>
      <c r="C646">
        <v>47639695</v>
      </c>
      <c r="D646">
        <v>36796856</v>
      </c>
      <c r="E646">
        <v>17</v>
      </c>
      <c r="F646">
        <v>1</v>
      </c>
      <c r="G646">
        <v>1</v>
      </c>
      <c r="H646">
        <v>3</v>
      </c>
      <c r="I646" t="s">
        <v>1134</v>
      </c>
      <c r="J646" t="s">
        <v>3</v>
      </c>
      <c r="K646" t="s">
        <v>1135</v>
      </c>
      <c r="L646">
        <v>1348</v>
      </c>
      <c r="N646">
        <v>1009</v>
      </c>
      <c r="O646" t="s">
        <v>19</v>
      </c>
      <c r="P646" t="s">
        <v>19</v>
      </c>
      <c r="Q646">
        <v>1000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1</v>
      </c>
      <c r="AD646">
        <v>0</v>
      </c>
      <c r="AE646">
        <v>0</v>
      </c>
      <c r="AF646" t="s">
        <v>3</v>
      </c>
      <c r="AG646">
        <v>0</v>
      </c>
      <c r="AH646">
        <v>3</v>
      </c>
      <c r="AI646">
        <v>-1</v>
      </c>
      <c r="AJ646" t="s">
        <v>3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ROW(Source!A324)</f>
        <v>324</v>
      </c>
      <c r="B647">
        <v>47639712</v>
      </c>
      <c r="C647">
        <v>47639695</v>
      </c>
      <c r="D647">
        <v>36825287</v>
      </c>
      <c r="E647">
        <v>1</v>
      </c>
      <c r="F647">
        <v>1</v>
      </c>
      <c r="G647">
        <v>1</v>
      </c>
      <c r="H647">
        <v>3</v>
      </c>
      <c r="I647" t="s">
        <v>807</v>
      </c>
      <c r="J647" t="s">
        <v>808</v>
      </c>
      <c r="K647" t="s">
        <v>809</v>
      </c>
      <c r="L647">
        <v>1302</v>
      </c>
      <c r="N647">
        <v>1003</v>
      </c>
      <c r="O647" t="s">
        <v>810</v>
      </c>
      <c r="P647" t="s">
        <v>810</v>
      </c>
      <c r="Q647">
        <v>10</v>
      </c>
      <c r="X647">
        <v>1.6E-2</v>
      </c>
      <c r="Y647">
        <v>50.24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3</v>
      </c>
      <c r="AG647">
        <v>1.6E-2</v>
      </c>
      <c r="AH647">
        <v>2</v>
      </c>
      <c r="AI647">
        <v>47639712</v>
      </c>
      <c r="AJ647">
        <v>641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ROW(Source!A324)</f>
        <v>324</v>
      </c>
      <c r="B648">
        <v>47639713</v>
      </c>
      <c r="C648">
        <v>47639695</v>
      </c>
      <c r="D648">
        <v>36825646</v>
      </c>
      <c r="E648">
        <v>1</v>
      </c>
      <c r="F648">
        <v>1</v>
      </c>
      <c r="G648">
        <v>1</v>
      </c>
      <c r="H648">
        <v>3</v>
      </c>
      <c r="I648" t="s">
        <v>811</v>
      </c>
      <c r="J648" t="s">
        <v>812</v>
      </c>
      <c r="K648" t="s">
        <v>813</v>
      </c>
      <c r="L648">
        <v>1348</v>
      </c>
      <c r="N648">
        <v>1009</v>
      </c>
      <c r="O648" t="s">
        <v>19</v>
      </c>
      <c r="P648" t="s">
        <v>19</v>
      </c>
      <c r="Q648">
        <v>1000</v>
      </c>
      <c r="X648">
        <v>4.0000000000000003E-5</v>
      </c>
      <c r="Y648">
        <v>4455.2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3</v>
      </c>
      <c r="AG648">
        <v>4.0000000000000003E-5</v>
      </c>
      <c r="AH648">
        <v>2</v>
      </c>
      <c r="AI648">
        <v>47639713</v>
      </c>
      <c r="AJ648">
        <v>642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ROW(Source!A324)</f>
        <v>324</v>
      </c>
      <c r="B649">
        <v>47639714</v>
      </c>
      <c r="C649">
        <v>47639695</v>
      </c>
      <c r="D649">
        <v>36796861</v>
      </c>
      <c r="E649">
        <v>17</v>
      </c>
      <c r="F649">
        <v>1</v>
      </c>
      <c r="G649">
        <v>1</v>
      </c>
      <c r="H649">
        <v>3</v>
      </c>
      <c r="I649" t="s">
        <v>1136</v>
      </c>
      <c r="J649" t="s">
        <v>3</v>
      </c>
      <c r="K649" t="s">
        <v>1137</v>
      </c>
      <c r="L649">
        <v>1348</v>
      </c>
      <c r="N649">
        <v>1009</v>
      </c>
      <c r="O649" t="s">
        <v>19</v>
      </c>
      <c r="P649" t="s">
        <v>19</v>
      </c>
      <c r="Q649">
        <v>1000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1</v>
      </c>
      <c r="AD649">
        <v>0</v>
      </c>
      <c r="AE649">
        <v>0</v>
      </c>
      <c r="AF649" t="s">
        <v>3</v>
      </c>
      <c r="AG649">
        <v>0</v>
      </c>
      <c r="AH649">
        <v>3</v>
      </c>
      <c r="AI649">
        <v>-1</v>
      </c>
      <c r="AJ649" t="s">
        <v>3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ROW(Source!A324)</f>
        <v>324</v>
      </c>
      <c r="B650">
        <v>47639715</v>
      </c>
      <c r="C650">
        <v>47639695</v>
      </c>
      <c r="D650">
        <v>36826406</v>
      </c>
      <c r="E650">
        <v>1</v>
      </c>
      <c r="F650">
        <v>1</v>
      </c>
      <c r="G650">
        <v>1</v>
      </c>
      <c r="H650">
        <v>3</v>
      </c>
      <c r="I650" t="s">
        <v>814</v>
      </c>
      <c r="J650" t="s">
        <v>815</v>
      </c>
      <c r="K650" t="s">
        <v>816</v>
      </c>
      <c r="L650">
        <v>1348</v>
      </c>
      <c r="N650">
        <v>1009</v>
      </c>
      <c r="O650" t="s">
        <v>19</v>
      </c>
      <c r="P650" t="s">
        <v>19</v>
      </c>
      <c r="Q650">
        <v>1000</v>
      </c>
      <c r="X650">
        <v>2.97E-3</v>
      </c>
      <c r="Y650">
        <v>4920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</v>
      </c>
      <c r="AG650">
        <v>2.97E-3</v>
      </c>
      <c r="AH650">
        <v>2</v>
      </c>
      <c r="AI650">
        <v>47639715</v>
      </c>
      <c r="AJ650">
        <v>644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ROW(Source!A324)</f>
        <v>324</v>
      </c>
      <c r="B651">
        <v>47639716</v>
      </c>
      <c r="C651">
        <v>47639695</v>
      </c>
      <c r="D651">
        <v>36830313</v>
      </c>
      <c r="E651">
        <v>1</v>
      </c>
      <c r="F651">
        <v>1</v>
      </c>
      <c r="G651">
        <v>1</v>
      </c>
      <c r="H651">
        <v>3</v>
      </c>
      <c r="I651" t="s">
        <v>1014</v>
      </c>
      <c r="J651" t="s">
        <v>1015</v>
      </c>
      <c r="K651" t="s">
        <v>1016</v>
      </c>
      <c r="L651">
        <v>1339</v>
      </c>
      <c r="N651">
        <v>1007</v>
      </c>
      <c r="O651" t="s">
        <v>50</v>
      </c>
      <c r="P651" t="s">
        <v>50</v>
      </c>
      <c r="Q651">
        <v>1</v>
      </c>
      <c r="X651">
        <v>1.2999999999999999E-3</v>
      </c>
      <c r="Y651">
        <v>1700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1.2999999999999999E-3</v>
      </c>
      <c r="AH651">
        <v>2</v>
      </c>
      <c r="AI651">
        <v>47639716</v>
      </c>
      <c r="AJ651">
        <v>645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ROW(Source!A324)</f>
        <v>324</v>
      </c>
      <c r="B652">
        <v>47639717</v>
      </c>
      <c r="C652">
        <v>47639695</v>
      </c>
      <c r="D652">
        <v>36837948</v>
      </c>
      <c r="E652">
        <v>1</v>
      </c>
      <c r="F652">
        <v>1</v>
      </c>
      <c r="G652">
        <v>1</v>
      </c>
      <c r="H652">
        <v>3</v>
      </c>
      <c r="I652" t="s">
        <v>817</v>
      </c>
      <c r="J652" t="s">
        <v>818</v>
      </c>
      <c r="K652" t="s">
        <v>819</v>
      </c>
      <c r="L652">
        <v>1348</v>
      </c>
      <c r="N652">
        <v>1009</v>
      </c>
      <c r="O652" t="s">
        <v>19</v>
      </c>
      <c r="P652" t="s">
        <v>19</v>
      </c>
      <c r="Q652">
        <v>1000</v>
      </c>
      <c r="X652">
        <v>4.6999999999999999E-4</v>
      </c>
      <c r="Y652">
        <v>15620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3</v>
      </c>
      <c r="AG652">
        <v>4.6999999999999999E-4</v>
      </c>
      <c r="AH652">
        <v>2</v>
      </c>
      <c r="AI652">
        <v>47639717</v>
      </c>
      <c r="AJ652">
        <v>646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ROW(Source!A324)</f>
        <v>324</v>
      </c>
      <c r="B653">
        <v>47639718</v>
      </c>
      <c r="C653">
        <v>47639695</v>
      </c>
      <c r="D653">
        <v>36839146</v>
      </c>
      <c r="E653">
        <v>1</v>
      </c>
      <c r="F653">
        <v>1</v>
      </c>
      <c r="G653">
        <v>1</v>
      </c>
      <c r="H653">
        <v>3</v>
      </c>
      <c r="I653" t="s">
        <v>820</v>
      </c>
      <c r="J653" t="s">
        <v>821</v>
      </c>
      <c r="K653" t="s">
        <v>822</v>
      </c>
      <c r="L653">
        <v>1348</v>
      </c>
      <c r="N653">
        <v>1009</v>
      </c>
      <c r="O653" t="s">
        <v>19</v>
      </c>
      <c r="P653" t="s">
        <v>19</v>
      </c>
      <c r="Q653">
        <v>1000</v>
      </c>
      <c r="X653">
        <v>9.0000000000000006E-5</v>
      </c>
      <c r="Y653">
        <v>9420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3</v>
      </c>
      <c r="AG653">
        <v>9.0000000000000006E-5</v>
      </c>
      <c r="AH653">
        <v>2</v>
      </c>
      <c r="AI653">
        <v>47639718</v>
      </c>
      <c r="AJ653">
        <v>647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ROW(Source!A325)</f>
        <v>325</v>
      </c>
      <c r="B654">
        <v>47639696</v>
      </c>
      <c r="C654">
        <v>47639695</v>
      </c>
      <c r="D654">
        <v>37070495</v>
      </c>
      <c r="E654">
        <v>1</v>
      </c>
      <c r="F654">
        <v>1</v>
      </c>
      <c r="G654">
        <v>1</v>
      </c>
      <c r="H654">
        <v>1</v>
      </c>
      <c r="I654" t="s">
        <v>1017</v>
      </c>
      <c r="J654" t="s">
        <v>3</v>
      </c>
      <c r="K654" t="s">
        <v>1018</v>
      </c>
      <c r="L654">
        <v>1191</v>
      </c>
      <c r="N654">
        <v>1013</v>
      </c>
      <c r="O654" t="s">
        <v>770</v>
      </c>
      <c r="P654" t="s">
        <v>770</v>
      </c>
      <c r="Q654">
        <v>1</v>
      </c>
      <c r="X654">
        <v>35.5</v>
      </c>
      <c r="Y654">
        <v>0</v>
      </c>
      <c r="Z654">
        <v>0</v>
      </c>
      <c r="AA654">
        <v>0</v>
      </c>
      <c r="AB654">
        <v>8.74</v>
      </c>
      <c r="AC654">
        <v>0</v>
      </c>
      <c r="AD654">
        <v>1</v>
      </c>
      <c r="AE654">
        <v>1</v>
      </c>
      <c r="AF654" t="s">
        <v>196</v>
      </c>
      <c r="AG654">
        <v>46.94874999999999</v>
      </c>
      <c r="AH654">
        <v>2</v>
      </c>
      <c r="AI654">
        <v>47639696</v>
      </c>
      <c r="AJ654">
        <v>648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ROW(Source!A325)</f>
        <v>325</v>
      </c>
      <c r="B655">
        <v>47639697</v>
      </c>
      <c r="C655">
        <v>47639695</v>
      </c>
      <c r="D655">
        <v>37064876</v>
      </c>
      <c r="E655">
        <v>1</v>
      </c>
      <c r="F655">
        <v>1</v>
      </c>
      <c r="G655">
        <v>1</v>
      </c>
      <c r="H655">
        <v>1</v>
      </c>
      <c r="I655" t="s">
        <v>771</v>
      </c>
      <c r="J655" t="s">
        <v>3</v>
      </c>
      <c r="K655" t="s">
        <v>772</v>
      </c>
      <c r="L655">
        <v>1191</v>
      </c>
      <c r="N655">
        <v>1013</v>
      </c>
      <c r="O655" t="s">
        <v>770</v>
      </c>
      <c r="P655" t="s">
        <v>770</v>
      </c>
      <c r="Q655">
        <v>1</v>
      </c>
      <c r="X655">
        <v>2.93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2</v>
      </c>
      <c r="AF655" t="s">
        <v>348</v>
      </c>
      <c r="AG655">
        <v>4.211875</v>
      </c>
      <c r="AH655">
        <v>2</v>
      </c>
      <c r="AI655">
        <v>47639697</v>
      </c>
      <c r="AJ655">
        <v>649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ROW(Source!A325)</f>
        <v>325</v>
      </c>
      <c r="B656">
        <v>47639698</v>
      </c>
      <c r="C656">
        <v>47639695</v>
      </c>
      <c r="D656">
        <v>36882079</v>
      </c>
      <c r="E656">
        <v>1</v>
      </c>
      <c r="F656">
        <v>1</v>
      </c>
      <c r="G656">
        <v>1</v>
      </c>
      <c r="H656">
        <v>2</v>
      </c>
      <c r="I656" t="s">
        <v>1005</v>
      </c>
      <c r="J656" t="s">
        <v>1006</v>
      </c>
      <c r="K656" t="s">
        <v>1007</v>
      </c>
      <c r="L656">
        <v>1368</v>
      </c>
      <c r="N656">
        <v>1011</v>
      </c>
      <c r="O656" t="s">
        <v>776</v>
      </c>
      <c r="P656" t="s">
        <v>776</v>
      </c>
      <c r="Q656">
        <v>1</v>
      </c>
      <c r="X656">
        <v>0.04</v>
      </c>
      <c r="Y656">
        <v>0</v>
      </c>
      <c r="Z656">
        <v>120.24</v>
      </c>
      <c r="AA656">
        <v>15.42</v>
      </c>
      <c r="AB656">
        <v>0</v>
      </c>
      <c r="AC656">
        <v>0</v>
      </c>
      <c r="AD656">
        <v>1</v>
      </c>
      <c r="AE656">
        <v>0</v>
      </c>
      <c r="AF656" t="s">
        <v>348</v>
      </c>
      <c r="AG656">
        <v>5.7499999999999996E-2</v>
      </c>
      <c r="AH656">
        <v>2</v>
      </c>
      <c r="AI656">
        <v>47639698</v>
      </c>
      <c r="AJ656">
        <v>650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ROW(Source!A325)</f>
        <v>325</v>
      </c>
      <c r="B657">
        <v>47639699</v>
      </c>
      <c r="C657">
        <v>47639695</v>
      </c>
      <c r="D657">
        <v>36882159</v>
      </c>
      <c r="E657">
        <v>1</v>
      </c>
      <c r="F657">
        <v>1</v>
      </c>
      <c r="G657">
        <v>1</v>
      </c>
      <c r="H657">
        <v>2</v>
      </c>
      <c r="I657" t="s">
        <v>773</v>
      </c>
      <c r="J657" t="s">
        <v>774</v>
      </c>
      <c r="K657" t="s">
        <v>775</v>
      </c>
      <c r="L657">
        <v>1368</v>
      </c>
      <c r="N657">
        <v>1011</v>
      </c>
      <c r="O657" t="s">
        <v>776</v>
      </c>
      <c r="P657" t="s">
        <v>776</v>
      </c>
      <c r="Q657">
        <v>1</v>
      </c>
      <c r="X657">
        <v>0.21</v>
      </c>
      <c r="Y657">
        <v>0</v>
      </c>
      <c r="Z657">
        <v>111.99</v>
      </c>
      <c r="AA657">
        <v>13.5</v>
      </c>
      <c r="AB657">
        <v>0</v>
      </c>
      <c r="AC657">
        <v>0</v>
      </c>
      <c r="AD657">
        <v>1</v>
      </c>
      <c r="AE657">
        <v>0</v>
      </c>
      <c r="AF657" t="s">
        <v>348</v>
      </c>
      <c r="AG657">
        <v>0.30187499999999995</v>
      </c>
      <c r="AH657">
        <v>2</v>
      </c>
      <c r="AI657">
        <v>47639699</v>
      </c>
      <c r="AJ657">
        <v>651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ROW(Source!A325)</f>
        <v>325</v>
      </c>
      <c r="B658">
        <v>47639700</v>
      </c>
      <c r="C658">
        <v>47639695</v>
      </c>
      <c r="D658">
        <v>36882173</v>
      </c>
      <c r="E658">
        <v>1</v>
      </c>
      <c r="F658">
        <v>1</v>
      </c>
      <c r="G658">
        <v>1</v>
      </c>
      <c r="H658">
        <v>2</v>
      </c>
      <c r="I658" t="s">
        <v>1019</v>
      </c>
      <c r="J658" t="s">
        <v>1020</v>
      </c>
      <c r="K658" t="s">
        <v>1021</v>
      </c>
      <c r="L658">
        <v>1368</v>
      </c>
      <c r="N658">
        <v>1011</v>
      </c>
      <c r="O658" t="s">
        <v>776</v>
      </c>
      <c r="P658" t="s">
        <v>776</v>
      </c>
      <c r="Q658">
        <v>1</v>
      </c>
      <c r="X658">
        <v>2.36</v>
      </c>
      <c r="Y658">
        <v>0</v>
      </c>
      <c r="Z658">
        <v>175.56</v>
      </c>
      <c r="AA658">
        <v>14.4</v>
      </c>
      <c r="AB658">
        <v>0</v>
      </c>
      <c r="AC658">
        <v>0</v>
      </c>
      <c r="AD658">
        <v>1</v>
      </c>
      <c r="AE658">
        <v>0</v>
      </c>
      <c r="AF658" t="s">
        <v>348</v>
      </c>
      <c r="AG658">
        <v>3.3924999999999992</v>
      </c>
      <c r="AH658">
        <v>2</v>
      </c>
      <c r="AI658">
        <v>47639700</v>
      </c>
      <c r="AJ658">
        <v>652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ROW(Source!A325)</f>
        <v>325</v>
      </c>
      <c r="B659">
        <v>47639701</v>
      </c>
      <c r="C659">
        <v>47639695</v>
      </c>
      <c r="D659">
        <v>36882292</v>
      </c>
      <c r="E659">
        <v>1</v>
      </c>
      <c r="F659">
        <v>1</v>
      </c>
      <c r="G659">
        <v>1</v>
      </c>
      <c r="H659">
        <v>2</v>
      </c>
      <c r="I659" t="s">
        <v>1022</v>
      </c>
      <c r="J659" t="s">
        <v>1023</v>
      </c>
      <c r="K659" t="s">
        <v>1024</v>
      </c>
      <c r="L659">
        <v>1368</v>
      </c>
      <c r="N659">
        <v>1011</v>
      </c>
      <c r="O659" t="s">
        <v>776</v>
      </c>
      <c r="P659" t="s">
        <v>776</v>
      </c>
      <c r="Q659">
        <v>1</v>
      </c>
      <c r="X659">
        <v>0.99</v>
      </c>
      <c r="Y659">
        <v>0</v>
      </c>
      <c r="Z659">
        <v>0.9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348</v>
      </c>
      <c r="AG659">
        <v>1.4231249999999998</v>
      </c>
      <c r="AH659">
        <v>2</v>
      </c>
      <c r="AI659">
        <v>47639701</v>
      </c>
      <c r="AJ659">
        <v>653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ROW(Source!A325)</f>
        <v>325</v>
      </c>
      <c r="B660">
        <v>47639702</v>
      </c>
      <c r="C660">
        <v>47639695</v>
      </c>
      <c r="D660">
        <v>36883554</v>
      </c>
      <c r="E660">
        <v>1</v>
      </c>
      <c r="F660">
        <v>1</v>
      </c>
      <c r="G660">
        <v>1</v>
      </c>
      <c r="H660">
        <v>2</v>
      </c>
      <c r="I660" t="s">
        <v>780</v>
      </c>
      <c r="J660" t="s">
        <v>781</v>
      </c>
      <c r="K660" t="s">
        <v>782</v>
      </c>
      <c r="L660">
        <v>1368</v>
      </c>
      <c r="N660">
        <v>1011</v>
      </c>
      <c r="O660" t="s">
        <v>776</v>
      </c>
      <c r="P660" t="s">
        <v>776</v>
      </c>
      <c r="Q660">
        <v>1</v>
      </c>
      <c r="X660">
        <v>0.32</v>
      </c>
      <c r="Y660">
        <v>0</v>
      </c>
      <c r="Z660">
        <v>65.709999999999994</v>
      </c>
      <c r="AA660">
        <v>11.6</v>
      </c>
      <c r="AB660">
        <v>0</v>
      </c>
      <c r="AC660">
        <v>0</v>
      </c>
      <c r="AD660">
        <v>1</v>
      </c>
      <c r="AE660">
        <v>0</v>
      </c>
      <c r="AF660" t="s">
        <v>348</v>
      </c>
      <c r="AG660">
        <v>0.45999999999999996</v>
      </c>
      <c r="AH660">
        <v>2</v>
      </c>
      <c r="AI660">
        <v>47639702</v>
      </c>
      <c r="AJ660">
        <v>654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ROW(Source!A325)</f>
        <v>325</v>
      </c>
      <c r="B661">
        <v>47639703</v>
      </c>
      <c r="C661">
        <v>47639695</v>
      </c>
      <c r="D661">
        <v>36883789</v>
      </c>
      <c r="E661">
        <v>1</v>
      </c>
      <c r="F661">
        <v>1</v>
      </c>
      <c r="G661">
        <v>1</v>
      </c>
      <c r="H661">
        <v>2</v>
      </c>
      <c r="I661" t="s">
        <v>783</v>
      </c>
      <c r="J661" t="s">
        <v>784</v>
      </c>
      <c r="K661" t="s">
        <v>785</v>
      </c>
      <c r="L661">
        <v>1368</v>
      </c>
      <c r="N661">
        <v>1011</v>
      </c>
      <c r="O661" t="s">
        <v>776</v>
      </c>
      <c r="P661" t="s">
        <v>776</v>
      </c>
      <c r="Q661">
        <v>1</v>
      </c>
      <c r="X661">
        <v>1.68</v>
      </c>
      <c r="Y661">
        <v>0</v>
      </c>
      <c r="Z661">
        <v>1.2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348</v>
      </c>
      <c r="AG661">
        <v>2.4149999999999996</v>
      </c>
      <c r="AH661">
        <v>2</v>
      </c>
      <c r="AI661">
        <v>47639703</v>
      </c>
      <c r="AJ661">
        <v>655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ROW(Source!A325)</f>
        <v>325</v>
      </c>
      <c r="B662">
        <v>47639704</v>
      </c>
      <c r="C662">
        <v>47639695</v>
      </c>
      <c r="D662">
        <v>36883836</v>
      </c>
      <c r="E662">
        <v>1</v>
      </c>
      <c r="F662">
        <v>1</v>
      </c>
      <c r="G662">
        <v>1</v>
      </c>
      <c r="H662">
        <v>2</v>
      </c>
      <c r="I662" t="s">
        <v>786</v>
      </c>
      <c r="J662" t="s">
        <v>787</v>
      </c>
      <c r="K662" t="s">
        <v>788</v>
      </c>
      <c r="L662">
        <v>1368</v>
      </c>
      <c r="N662">
        <v>1011</v>
      </c>
      <c r="O662" t="s">
        <v>776</v>
      </c>
      <c r="P662" t="s">
        <v>776</v>
      </c>
      <c r="Q662">
        <v>1</v>
      </c>
      <c r="X662">
        <v>0.18</v>
      </c>
      <c r="Y662">
        <v>0</v>
      </c>
      <c r="Z662">
        <v>12.31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348</v>
      </c>
      <c r="AG662">
        <v>0.25874999999999998</v>
      </c>
      <c r="AH662">
        <v>2</v>
      </c>
      <c r="AI662">
        <v>47639704</v>
      </c>
      <c r="AJ662">
        <v>656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ROW(Source!A325)</f>
        <v>325</v>
      </c>
      <c r="B663">
        <v>47639705</v>
      </c>
      <c r="C663">
        <v>47639695</v>
      </c>
      <c r="D663">
        <v>36800159</v>
      </c>
      <c r="E663">
        <v>1</v>
      </c>
      <c r="F663">
        <v>1</v>
      </c>
      <c r="G663">
        <v>1</v>
      </c>
      <c r="H663">
        <v>3</v>
      </c>
      <c r="I663" t="s">
        <v>789</v>
      </c>
      <c r="J663" t="s">
        <v>790</v>
      </c>
      <c r="K663" t="s">
        <v>791</v>
      </c>
      <c r="L663">
        <v>1339</v>
      </c>
      <c r="N663">
        <v>1007</v>
      </c>
      <c r="O663" t="s">
        <v>50</v>
      </c>
      <c r="P663" t="s">
        <v>50</v>
      </c>
      <c r="Q663">
        <v>1</v>
      </c>
      <c r="X663">
        <v>1.4</v>
      </c>
      <c r="Y663">
        <v>6.22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1.4</v>
      </c>
      <c r="AH663">
        <v>2</v>
      </c>
      <c r="AI663">
        <v>47639705</v>
      </c>
      <c r="AJ663">
        <v>657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ROW(Source!A325)</f>
        <v>325</v>
      </c>
      <c r="B664">
        <v>47639706</v>
      </c>
      <c r="C664">
        <v>47639695</v>
      </c>
      <c r="D664">
        <v>36800166</v>
      </c>
      <c r="E664">
        <v>1</v>
      </c>
      <c r="F664">
        <v>1</v>
      </c>
      <c r="G664">
        <v>1</v>
      </c>
      <c r="H664">
        <v>3</v>
      </c>
      <c r="I664" t="s">
        <v>792</v>
      </c>
      <c r="J664" t="s">
        <v>793</v>
      </c>
      <c r="K664" t="s">
        <v>794</v>
      </c>
      <c r="L664">
        <v>1346</v>
      </c>
      <c r="N664">
        <v>1009</v>
      </c>
      <c r="O664" t="s">
        <v>585</v>
      </c>
      <c r="P664" t="s">
        <v>585</v>
      </c>
      <c r="Q664">
        <v>1</v>
      </c>
      <c r="X664">
        <v>0.42</v>
      </c>
      <c r="Y664">
        <v>6.09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3</v>
      </c>
      <c r="AG664">
        <v>0.42</v>
      </c>
      <c r="AH664">
        <v>2</v>
      </c>
      <c r="AI664">
        <v>47639706</v>
      </c>
      <c r="AJ664">
        <v>658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ROW(Source!A325)</f>
        <v>325</v>
      </c>
      <c r="B665">
        <v>47639707</v>
      </c>
      <c r="C665">
        <v>47639695</v>
      </c>
      <c r="D665">
        <v>36803256</v>
      </c>
      <c r="E665">
        <v>1</v>
      </c>
      <c r="F665">
        <v>1</v>
      </c>
      <c r="G665">
        <v>1</v>
      </c>
      <c r="H665">
        <v>3</v>
      </c>
      <c r="I665" t="s">
        <v>990</v>
      </c>
      <c r="J665" t="s">
        <v>991</v>
      </c>
      <c r="K665" t="s">
        <v>992</v>
      </c>
      <c r="L665">
        <v>1348</v>
      </c>
      <c r="N665">
        <v>1009</v>
      </c>
      <c r="O665" t="s">
        <v>19</v>
      </c>
      <c r="P665" t="s">
        <v>19</v>
      </c>
      <c r="Q665">
        <v>1000</v>
      </c>
      <c r="X665">
        <v>6.0999999999999997E-4</v>
      </c>
      <c r="Y665">
        <v>10315.01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3</v>
      </c>
      <c r="AG665">
        <v>6.0999999999999997E-4</v>
      </c>
      <c r="AH665">
        <v>2</v>
      </c>
      <c r="AI665">
        <v>47639707</v>
      </c>
      <c r="AJ665">
        <v>659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ROW(Source!A325)</f>
        <v>325</v>
      </c>
      <c r="B666">
        <v>47639708</v>
      </c>
      <c r="C666">
        <v>47639695</v>
      </c>
      <c r="D666">
        <v>36804447</v>
      </c>
      <c r="E666">
        <v>1</v>
      </c>
      <c r="F666">
        <v>1</v>
      </c>
      <c r="G666">
        <v>1</v>
      </c>
      <c r="H666">
        <v>3</v>
      </c>
      <c r="I666" t="s">
        <v>798</v>
      </c>
      <c r="J666" t="s">
        <v>799</v>
      </c>
      <c r="K666" t="s">
        <v>800</v>
      </c>
      <c r="L666">
        <v>1348</v>
      </c>
      <c r="N666">
        <v>1009</v>
      </c>
      <c r="O666" t="s">
        <v>19</v>
      </c>
      <c r="P666" t="s">
        <v>19</v>
      </c>
      <c r="Q666">
        <v>1000</v>
      </c>
      <c r="X666">
        <v>2.2000000000000001E-3</v>
      </c>
      <c r="Y666">
        <v>9040.01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3</v>
      </c>
      <c r="AG666">
        <v>2.2000000000000001E-3</v>
      </c>
      <c r="AH666">
        <v>2</v>
      </c>
      <c r="AI666">
        <v>47639708</v>
      </c>
      <c r="AJ666">
        <v>660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ROW(Source!A325)</f>
        <v>325</v>
      </c>
      <c r="B667">
        <v>47639709</v>
      </c>
      <c r="C667">
        <v>47639695</v>
      </c>
      <c r="D667">
        <v>36805527</v>
      </c>
      <c r="E667">
        <v>1</v>
      </c>
      <c r="F667">
        <v>1</v>
      </c>
      <c r="G667">
        <v>1</v>
      </c>
      <c r="H667">
        <v>3</v>
      </c>
      <c r="I667" t="s">
        <v>804</v>
      </c>
      <c r="J667" t="s">
        <v>805</v>
      </c>
      <c r="K667" t="s">
        <v>806</v>
      </c>
      <c r="L667">
        <v>1348</v>
      </c>
      <c r="N667">
        <v>1009</v>
      </c>
      <c r="O667" t="s">
        <v>19</v>
      </c>
      <c r="P667" t="s">
        <v>19</v>
      </c>
      <c r="Q667">
        <v>1000</v>
      </c>
      <c r="X667">
        <v>1.4999999999999999E-4</v>
      </c>
      <c r="Y667">
        <v>37900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3</v>
      </c>
      <c r="AG667">
        <v>1.4999999999999999E-4</v>
      </c>
      <c r="AH667">
        <v>2</v>
      </c>
      <c r="AI667">
        <v>47639709</v>
      </c>
      <c r="AJ667">
        <v>662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ROW(Source!A325)</f>
        <v>325</v>
      </c>
      <c r="B668">
        <v>47639710</v>
      </c>
      <c r="C668">
        <v>47639695</v>
      </c>
      <c r="D668">
        <v>36823258</v>
      </c>
      <c r="E668">
        <v>1</v>
      </c>
      <c r="F668">
        <v>1</v>
      </c>
      <c r="G668">
        <v>1</v>
      </c>
      <c r="H668">
        <v>3</v>
      </c>
      <c r="I668" t="s">
        <v>1011</v>
      </c>
      <c r="J668" t="s">
        <v>1012</v>
      </c>
      <c r="K668" t="s">
        <v>1013</v>
      </c>
      <c r="L668">
        <v>1348</v>
      </c>
      <c r="N668">
        <v>1009</v>
      </c>
      <c r="O668" t="s">
        <v>19</v>
      </c>
      <c r="P668" t="s">
        <v>19</v>
      </c>
      <c r="Q668">
        <v>1000</v>
      </c>
      <c r="X668">
        <v>1.0999999999999999E-2</v>
      </c>
      <c r="Y668">
        <v>7712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1.0999999999999999E-2</v>
      </c>
      <c r="AH668">
        <v>2</v>
      </c>
      <c r="AI668">
        <v>47639710</v>
      </c>
      <c r="AJ668">
        <v>663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ROW(Source!A325)</f>
        <v>325</v>
      </c>
      <c r="B669">
        <v>47639711</v>
      </c>
      <c r="C669">
        <v>47639695</v>
      </c>
      <c r="D669">
        <v>36796856</v>
      </c>
      <c r="E669">
        <v>17</v>
      </c>
      <c r="F669">
        <v>1</v>
      </c>
      <c r="G669">
        <v>1</v>
      </c>
      <c r="H669">
        <v>3</v>
      </c>
      <c r="I669" t="s">
        <v>1134</v>
      </c>
      <c r="J669" t="s">
        <v>3</v>
      </c>
      <c r="K669" t="s">
        <v>1135</v>
      </c>
      <c r="L669">
        <v>1348</v>
      </c>
      <c r="N669">
        <v>1009</v>
      </c>
      <c r="O669" t="s">
        <v>19</v>
      </c>
      <c r="P669" t="s">
        <v>19</v>
      </c>
      <c r="Q669">
        <v>1000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1</v>
      </c>
      <c r="AD669">
        <v>0</v>
      </c>
      <c r="AE669">
        <v>0</v>
      </c>
      <c r="AF669" t="s">
        <v>3</v>
      </c>
      <c r="AG669">
        <v>0</v>
      </c>
      <c r="AH669">
        <v>3</v>
      </c>
      <c r="AI669">
        <v>-1</v>
      </c>
      <c r="AJ669" t="s">
        <v>3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ROW(Source!A325)</f>
        <v>325</v>
      </c>
      <c r="B670">
        <v>47639712</v>
      </c>
      <c r="C670">
        <v>47639695</v>
      </c>
      <c r="D670">
        <v>36825287</v>
      </c>
      <c r="E670">
        <v>1</v>
      </c>
      <c r="F670">
        <v>1</v>
      </c>
      <c r="G670">
        <v>1</v>
      </c>
      <c r="H670">
        <v>3</v>
      </c>
      <c r="I670" t="s">
        <v>807</v>
      </c>
      <c r="J670" t="s">
        <v>808</v>
      </c>
      <c r="K670" t="s">
        <v>809</v>
      </c>
      <c r="L670">
        <v>1302</v>
      </c>
      <c r="N670">
        <v>1003</v>
      </c>
      <c r="O670" t="s">
        <v>810</v>
      </c>
      <c r="P670" t="s">
        <v>810</v>
      </c>
      <c r="Q670">
        <v>10</v>
      </c>
      <c r="X670">
        <v>1.6E-2</v>
      </c>
      <c r="Y670">
        <v>50.24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1.6E-2</v>
      </c>
      <c r="AH670">
        <v>2</v>
      </c>
      <c r="AI670">
        <v>47639712</v>
      </c>
      <c r="AJ670">
        <v>664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ROW(Source!A325)</f>
        <v>325</v>
      </c>
      <c r="B671">
        <v>47639713</v>
      </c>
      <c r="C671">
        <v>47639695</v>
      </c>
      <c r="D671">
        <v>36825646</v>
      </c>
      <c r="E671">
        <v>1</v>
      </c>
      <c r="F671">
        <v>1</v>
      </c>
      <c r="G671">
        <v>1</v>
      </c>
      <c r="H671">
        <v>3</v>
      </c>
      <c r="I671" t="s">
        <v>811</v>
      </c>
      <c r="J671" t="s">
        <v>812</v>
      </c>
      <c r="K671" t="s">
        <v>813</v>
      </c>
      <c r="L671">
        <v>1348</v>
      </c>
      <c r="N671">
        <v>1009</v>
      </c>
      <c r="O671" t="s">
        <v>19</v>
      </c>
      <c r="P671" t="s">
        <v>19</v>
      </c>
      <c r="Q671">
        <v>1000</v>
      </c>
      <c r="X671">
        <v>4.0000000000000003E-5</v>
      </c>
      <c r="Y671">
        <v>4455.2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4.0000000000000003E-5</v>
      </c>
      <c r="AH671">
        <v>2</v>
      </c>
      <c r="AI671">
        <v>47639713</v>
      </c>
      <c r="AJ671">
        <v>665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ROW(Source!A325)</f>
        <v>325</v>
      </c>
      <c r="B672">
        <v>47639714</v>
      </c>
      <c r="C672">
        <v>47639695</v>
      </c>
      <c r="D672">
        <v>36796861</v>
      </c>
      <c r="E672">
        <v>17</v>
      </c>
      <c r="F672">
        <v>1</v>
      </c>
      <c r="G672">
        <v>1</v>
      </c>
      <c r="H672">
        <v>3</v>
      </c>
      <c r="I672" t="s">
        <v>1136</v>
      </c>
      <c r="J672" t="s">
        <v>3</v>
      </c>
      <c r="K672" t="s">
        <v>1137</v>
      </c>
      <c r="L672">
        <v>1348</v>
      </c>
      <c r="N672">
        <v>1009</v>
      </c>
      <c r="O672" t="s">
        <v>19</v>
      </c>
      <c r="P672" t="s">
        <v>19</v>
      </c>
      <c r="Q672">
        <v>1000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1</v>
      </c>
      <c r="AD672">
        <v>0</v>
      </c>
      <c r="AE672">
        <v>0</v>
      </c>
      <c r="AF672" t="s">
        <v>3</v>
      </c>
      <c r="AG672">
        <v>0</v>
      </c>
      <c r="AH672">
        <v>3</v>
      </c>
      <c r="AI672">
        <v>-1</v>
      </c>
      <c r="AJ672" t="s">
        <v>3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ROW(Source!A325)</f>
        <v>325</v>
      </c>
      <c r="B673">
        <v>47639715</v>
      </c>
      <c r="C673">
        <v>47639695</v>
      </c>
      <c r="D673">
        <v>36826406</v>
      </c>
      <c r="E673">
        <v>1</v>
      </c>
      <c r="F673">
        <v>1</v>
      </c>
      <c r="G673">
        <v>1</v>
      </c>
      <c r="H673">
        <v>3</v>
      </c>
      <c r="I673" t="s">
        <v>814</v>
      </c>
      <c r="J673" t="s">
        <v>815</v>
      </c>
      <c r="K673" t="s">
        <v>816</v>
      </c>
      <c r="L673">
        <v>1348</v>
      </c>
      <c r="N673">
        <v>1009</v>
      </c>
      <c r="O673" t="s">
        <v>19</v>
      </c>
      <c r="P673" t="s">
        <v>19</v>
      </c>
      <c r="Q673">
        <v>1000</v>
      </c>
      <c r="X673">
        <v>2.97E-3</v>
      </c>
      <c r="Y673">
        <v>4920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3</v>
      </c>
      <c r="AG673">
        <v>2.97E-3</v>
      </c>
      <c r="AH673">
        <v>2</v>
      </c>
      <c r="AI673">
        <v>47639715</v>
      </c>
      <c r="AJ673">
        <v>667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ROW(Source!A325)</f>
        <v>325</v>
      </c>
      <c r="B674">
        <v>47639716</v>
      </c>
      <c r="C674">
        <v>47639695</v>
      </c>
      <c r="D674">
        <v>36830313</v>
      </c>
      <c r="E674">
        <v>1</v>
      </c>
      <c r="F674">
        <v>1</v>
      </c>
      <c r="G674">
        <v>1</v>
      </c>
      <c r="H674">
        <v>3</v>
      </c>
      <c r="I674" t="s">
        <v>1014</v>
      </c>
      <c r="J674" t="s">
        <v>1015</v>
      </c>
      <c r="K674" t="s">
        <v>1016</v>
      </c>
      <c r="L674">
        <v>1339</v>
      </c>
      <c r="N674">
        <v>1007</v>
      </c>
      <c r="O674" t="s">
        <v>50</v>
      </c>
      <c r="P674" t="s">
        <v>50</v>
      </c>
      <c r="Q674">
        <v>1</v>
      </c>
      <c r="X674">
        <v>1.2999999999999999E-3</v>
      </c>
      <c r="Y674">
        <v>1700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3</v>
      </c>
      <c r="AG674">
        <v>1.2999999999999999E-3</v>
      </c>
      <c r="AH674">
        <v>2</v>
      </c>
      <c r="AI674">
        <v>47639716</v>
      </c>
      <c r="AJ674">
        <v>668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ROW(Source!A325)</f>
        <v>325</v>
      </c>
      <c r="B675">
        <v>47639717</v>
      </c>
      <c r="C675">
        <v>47639695</v>
      </c>
      <c r="D675">
        <v>36837948</v>
      </c>
      <c r="E675">
        <v>1</v>
      </c>
      <c r="F675">
        <v>1</v>
      </c>
      <c r="G675">
        <v>1</v>
      </c>
      <c r="H675">
        <v>3</v>
      </c>
      <c r="I675" t="s">
        <v>817</v>
      </c>
      <c r="J675" t="s">
        <v>818</v>
      </c>
      <c r="K675" t="s">
        <v>819</v>
      </c>
      <c r="L675">
        <v>1348</v>
      </c>
      <c r="N675">
        <v>1009</v>
      </c>
      <c r="O675" t="s">
        <v>19</v>
      </c>
      <c r="P675" t="s">
        <v>19</v>
      </c>
      <c r="Q675">
        <v>1000</v>
      </c>
      <c r="X675">
        <v>4.6999999999999999E-4</v>
      </c>
      <c r="Y675">
        <v>15620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3</v>
      </c>
      <c r="AG675">
        <v>4.6999999999999999E-4</v>
      </c>
      <c r="AH675">
        <v>2</v>
      </c>
      <c r="AI675">
        <v>47639717</v>
      </c>
      <c r="AJ675">
        <v>669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ROW(Source!A325)</f>
        <v>325</v>
      </c>
      <c r="B676">
        <v>47639718</v>
      </c>
      <c r="C676">
        <v>47639695</v>
      </c>
      <c r="D676">
        <v>36839146</v>
      </c>
      <c r="E676">
        <v>1</v>
      </c>
      <c r="F676">
        <v>1</v>
      </c>
      <c r="G676">
        <v>1</v>
      </c>
      <c r="H676">
        <v>3</v>
      </c>
      <c r="I676" t="s">
        <v>820</v>
      </c>
      <c r="J676" t="s">
        <v>821</v>
      </c>
      <c r="K676" t="s">
        <v>822</v>
      </c>
      <c r="L676">
        <v>1348</v>
      </c>
      <c r="N676">
        <v>1009</v>
      </c>
      <c r="O676" t="s">
        <v>19</v>
      </c>
      <c r="P676" t="s">
        <v>19</v>
      </c>
      <c r="Q676">
        <v>1000</v>
      </c>
      <c r="X676">
        <v>9.0000000000000006E-5</v>
      </c>
      <c r="Y676">
        <v>9420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3</v>
      </c>
      <c r="AG676">
        <v>9.0000000000000006E-5</v>
      </c>
      <c r="AH676">
        <v>2</v>
      </c>
      <c r="AI676">
        <v>47639718</v>
      </c>
      <c r="AJ676">
        <v>670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ROW(Source!A330)</f>
        <v>330</v>
      </c>
      <c r="B677">
        <v>47639742</v>
      </c>
      <c r="C677">
        <v>47639741</v>
      </c>
      <c r="D677">
        <v>37070164</v>
      </c>
      <c r="E677">
        <v>1</v>
      </c>
      <c r="F677">
        <v>1</v>
      </c>
      <c r="G677">
        <v>1</v>
      </c>
      <c r="H677">
        <v>1</v>
      </c>
      <c r="I677" t="s">
        <v>1025</v>
      </c>
      <c r="J677" t="s">
        <v>3</v>
      </c>
      <c r="K677" t="s">
        <v>1026</v>
      </c>
      <c r="L677">
        <v>1191</v>
      </c>
      <c r="N677">
        <v>1013</v>
      </c>
      <c r="O677" t="s">
        <v>770</v>
      </c>
      <c r="P677" t="s">
        <v>770</v>
      </c>
      <c r="Q677">
        <v>1</v>
      </c>
      <c r="X677">
        <v>12.8</v>
      </c>
      <c r="Y677">
        <v>0</v>
      </c>
      <c r="Z677">
        <v>0</v>
      </c>
      <c r="AA677">
        <v>0</v>
      </c>
      <c r="AB677">
        <v>9.2899999999999991</v>
      </c>
      <c r="AC677">
        <v>0</v>
      </c>
      <c r="AD677">
        <v>1</v>
      </c>
      <c r="AE677">
        <v>1</v>
      </c>
      <c r="AF677" t="s">
        <v>196</v>
      </c>
      <c r="AG677">
        <v>16.927999999999997</v>
      </c>
      <c r="AH677">
        <v>2</v>
      </c>
      <c r="AI677">
        <v>47639742</v>
      </c>
      <c r="AJ677">
        <v>671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ROW(Source!A330)</f>
        <v>330</v>
      </c>
      <c r="B678">
        <v>47639743</v>
      </c>
      <c r="C678">
        <v>47639741</v>
      </c>
      <c r="D678">
        <v>37064876</v>
      </c>
      <c r="E678">
        <v>1</v>
      </c>
      <c r="F678">
        <v>1</v>
      </c>
      <c r="G678">
        <v>1</v>
      </c>
      <c r="H678">
        <v>1</v>
      </c>
      <c r="I678" t="s">
        <v>771</v>
      </c>
      <c r="J678" t="s">
        <v>3</v>
      </c>
      <c r="K678" t="s">
        <v>772</v>
      </c>
      <c r="L678">
        <v>1191</v>
      </c>
      <c r="N678">
        <v>1013</v>
      </c>
      <c r="O678" t="s">
        <v>770</v>
      </c>
      <c r="P678" t="s">
        <v>770</v>
      </c>
      <c r="Q678">
        <v>1</v>
      </c>
      <c r="X678">
        <v>0.05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2</v>
      </c>
      <c r="AF678" t="s">
        <v>348</v>
      </c>
      <c r="AG678">
        <v>7.1874999999999994E-2</v>
      </c>
      <c r="AH678">
        <v>2</v>
      </c>
      <c r="AI678">
        <v>47639743</v>
      </c>
      <c r="AJ678">
        <v>672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ROW(Source!A330)</f>
        <v>330</v>
      </c>
      <c r="B679">
        <v>47639744</v>
      </c>
      <c r="C679">
        <v>47639741</v>
      </c>
      <c r="D679">
        <v>36883554</v>
      </c>
      <c r="E679">
        <v>1</v>
      </c>
      <c r="F679">
        <v>1</v>
      </c>
      <c r="G679">
        <v>1</v>
      </c>
      <c r="H679">
        <v>2</v>
      </c>
      <c r="I679" t="s">
        <v>780</v>
      </c>
      <c r="J679" t="s">
        <v>781</v>
      </c>
      <c r="K679" t="s">
        <v>782</v>
      </c>
      <c r="L679">
        <v>1368</v>
      </c>
      <c r="N679">
        <v>1011</v>
      </c>
      <c r="O679" t="s">
        <v>776</v>
      </c>
      <c r="P679" t="s">
        <v>776</v>
      </c>
      <c r="Q679">
        <v>1</v>
      </c>
      <c r="X679">
        <v>0.05</v>
      </c>
      <c r="Y679">
        <v>0</v>
      </c>
      <c r="Z679">
        <v>65.709999999999994</v>
      </c>
      <c r="AA679">
        <v>11.6</v>
      </c>
      <c r="AB679">
        <v>0</v>
      </c>
      <c r="AC679">
        <v>0</v>
      </c>
      <c r="AD679">
        <v>1</v>
      </c>
      <c r="AE679">
        <v>0</v>
      </c>
      <c r="AF679" t="s">
        <v>348</v>
      </c>
      <c r="AG679">
        <v>7.1874999999999994E-2</v>
      </c>
      <c r="AH679">
        <v>2</v>
      </c>
      <c r="AI679">
        <v>47639744</v>
      </c>
      <c r="AJ679">
        <v>673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ROW(Source!A330)</f>
        <v>330</v>
      </c>
      <c r="B680">
        <v>47639745</v>
      </c>
      <c r="C680">
        <v>47639741</v>
      </c>
      <c r="D680">
        <v>36796579</v>
      </c>
      <c r="E680">
        <v>17</v>
      </c>
      <c r="F680">
        <v>1</v>
      </c>
      <c r="G680">
        <v>1</v>
      </c>
      <c r="H680">
        <v>3</v>
      </c>
      <c r="I680" t="s">
        <v>1138</v>
      </c>
      <c r="J680" t="s">
        <v>3</v>
      </c>
      <c r="K680" t="s">
        <v>1139</v>
      </c>
      <c r="L680">
        <v>1348</v>
      </c>
      <c r="N680">
        <v>1009</v>
      </c>
      <c r="O680" t="s">
        <v>19</v>
      </c>
      <c r="P680" t="s">
        <v>19</v>
      </c>
      <c r="Q680">
        <v>1000</v>
      </c>
      <c r="X680">
        <v>7.5000000000000002E-4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 t="s">
        <v>3</v>
      </c>
      <c r="AG680">
        <v>7.5000000000000002E-4</v>
      </c>
      <c r="AH680">
        <v>3</v>
      </c>
      <c r="AI680">
        <v>-1</v>
      </c>
      <c r="AJ680" t="s">
        <v>3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ROW(Source!A330)</f>
        <v>330</v>
      </c>
      <c r="B681">
        <v>47639746</v>
      </c>
      <c r="C681">
        <v>47639741</v>
      </c>
      <c r="D681">
        <v>36796419</v>
      </c>
      <c r="E681">
        <v>17</v>
      </c>
      <c r="F681">
        <v>1</v>
      </c>
      <c r="G681">
        <v>1</v>
      </c>
      <c r="H681">
        <v>3</v>
      </c>
      <c r="I681" t="s">
        <v>1110</v>
      </c>
      <c r="J681" t="s">
        <v>3</v>
      </c>
      <c r="K681" t="s">
        <v>1111</v>
      </c>
      <c r="L681">
        <v>1348</v>
      </c>
      <c r="N681">
        <v>1009</v>
      </c>
      <c r="O681" t="s">
        <v>19</v>
      </c>
      <c r="P681" t="s">
        <v>19</v>
      </c>
      <c r="Q681">
        <v>1000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1</v>
      </c>
      <c r="AD681">
        <v>0</v>
      </c>
      <c r="AE681">
        <v>0</v>
      </c>
      <c r="AF681" t="s">
        <v>3</v>
      </c>
      <c r="AG681">
        <v>0</v>
      </c>
      <c r="AH681">
        <v>3</v>
      </c>
      <c r="AI681">
        <v>-1</v>
      </c>
      <c r="AJ681" t="s">
        <v>3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ROW(Source!A330)</f>
        <v>330</v>
      </c>
      <c r="B682">
        <v>47639747</v>
      </c>
      <c r="C682">
        <v>47639741</v>
      </c>
      <c r="D682">
        <v>36796855</v>
      </c>
      <c r="E682">
        <v>17</v>
      </c>
      <c r="F682">
        <v>1</v>
      </c>
      <c r="G682">
        <v>1</v>
      </c>
      <c r="H682">
        <v>3</v>
      </c>
      <c r="I682" t="s">
        <v>1110</v>
      </c>
      <c r="J682" t="s">
        <v>3</v>
      </c>
      <c r="K682" t="s">
        <v>1140</v>
      </c>
      <c r="L682">
        <v>1348</v>
      </c>
      <c r="N682">
        <v>1009</v>
      </c>
      <c r="O682" t="s">
        <v>19</v>
      </c>
      <c r="P682" t="s">
        <v>19</v>
      </c>
      <c r="Q682">
        <v>1000</v>
      </c>
      <c r="X682">
        <v>4.0000000000000001E-3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 t="s">
        <v>3</v>
      </c>
      <c r="AG682">
        <v>4.0000000000000001E-3</v>
      </c>
      <c r="AH682">
        <v>3</v>
      </c>
      <c r="AI682">
        <v>-1</v>
      </c>
      <c r="AJ682" t="s">
        <v>3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ROW(Source!A331)</f>
        <v>331</v>
      </c>
      <c r="B683">
        <v>47639742</v>
      </c>
      <c r="C683">
        <v>47639741</v>
      </c>
      <c r="D683">
        <v>37070164</v>
      </c>
      <c r="E683">
        <v>1</v>
      </c>
      <c r="F683">
        <v>1</v>
      </c>
      <c r="G683">
        <v>1</v>
      </c>
      <c r="H683">
        <v>1</v>
      </c>
      <c r="I683" t="s">
        <v>1025</v>
      </c>
      <c r="J683" t="s">
        <v>3</v>
      </c>
      <c r="K683" t="s">
        <v>1026</v>
      </c>
      <c r="L683">
        <v>1191</v>
      </c>
      <c r="N683">
        <v>1013</v>
      </c>
      <c r="O683" t="s">
        <v>770</v>
      </c>
      <c r="P683" t="s">
        <v>770</v>
      </c>
      <c r="Q683">
        <v>1</v>
      </c>
      <c r="X683">
        <v>12.8</v>
      </c>
      <c r="Y683">
        <v>0</v>
      </c>
      <c r="Z683">
        <v>0</v>
      </c>
      <c r="AA683">
        <v>0</v>
      </c>
      <c r="AB683">
        <v>9.2899999999999991</v>
      </c>
      <c r="AC683">
        <v>0</v>
      </c>
      <c r="AD683">
        <v>1</v>
      </c>
      <c r="AE683">
        <v>1</v>
      </c>
      <c r="AF683" t="s">
        <v>196</v>
      </c>
      <c r="AG683">
        <v>16.927999999999997</v>
      </c>
      <c r="AH683">
        <v>2</v>
      </c>
      <c r="AI683">
        <v>47639742</v>
      </c>
      <c r="AJ683">
        <v>676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ROW(Source!A331)</f>
        <v>331</v>
      </c>
      <c r="B684">
        <v>47639743</v>
      </c>
      <c r="C684">
        <v>47639741</v>
      </c>
      <c r="D684">
        <v>37064876</v>
      </c>
      <c r="E684">
        <v>1</v>
      </c>
      <c r="F684">
        <v>1</v>
      </c>
      <c r="G684">
        <v>1</v>
      </c>
      <c r="H684">
        <v>1</v>
      </c>
      <c r="I684" t="s">
        <v>771</v>
      </c>
      <c r="J684" t="s">
        <v>3</v>
      </c>
      <c r="K684" t="s">
        <v>772</v>
      </c>
      <c r="L684">
        <v>1191</v>
      </c>
      <c r="N684">
        <v>1013</v>
      </c>
      <c r="O684" t="s">
        <v>770</v>
      </c>
      <c r="P684" t="s">
        <v>770</v>
      </c>
      <c r="Q684">
        <v>1</v>
      </c>
      <c r="X684">
        <v>0.05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2</v>
      </c>
      <c r="AF684" t="s">
        <v>348</v>
      </c>
      <c r="AG684">
        <v>7.1874999999999994E-2</v>
      </c>
      <c r="AH684">
        <v>2</v>
      </c>
      <c r="AI684">
        <v>47639743</v>
      </c>
      <c r="AJ684">
        <v>677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ROW(Source!A331)</f>
        <v>331</v>
      </c>
      <c r="B685">
        <v>47639744</v>
      </c>
      <c r="C685">
        <v>47639741</v>
      </c>
      <c r="D685">
        <v>36883554</v>
      </c>
      <c r="E685">
        <v>1</v>
      </c>
      <c r="F685">
        <v>1</v>
      </c>
      <c r="G685">
        <v>1</v>
      </c>
      <c r="H685">
        <v>2</v>
      </c>
      <c r="I685" t="s">
        <v>780</v>
      </c>
      <c r="J685" t="s">
        <v>781</v>
      </c>
      <c r="K685" t="s">
        <v>782</v>
      </c>
      <c r="L685">
        <v>1368</v>
      </c>
      <c r="N685">
        <v>1011</v>
      </c>
      <c r="O685" t="s">
        <v>776</v>
      </c>
      <c r="P685" t="s">
        <v>776</v>
      </c>
      <c r="Q685">
        <v>1</v>
      </c>
      <c r="X685">
        <v>0.05</v>
      </c>
      <c r="Y685">
        <v>0</v>
      </c>
      <c r="Z685">
        <v>65.709999999999994</v>
      </c>
      <c r="AA685">
        <v>11.6</v>
      </c>
      <c r="AB685">
        <v>0</v>
      </c>
      <c r="AC685">
        <v>0</v>
      </c>
      <c r="AD685">
        <v>1</v>
      </c>
      <c r="AE685">
        <v>0</v>
      </c>
      <c r="AF685" t="s">
        <v>348</v>
      </c>
      <c r="AG685">
        <v>7.1874999999999994E-2</v>
      </c>
      <c r="AH685">
        <v>2</v>
      </c>
      <c r="AI685">
        <v>47639744</v>
      </c>
      <c r="AJ685">
        <v>678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ROW(Source!A331)</f>
        <v>331</v>
      </c>
      <c r="B686">
        <v>47639745</v>
      </c>
      <c r="C686">
        <v>47639741</v>
      </c>
      <c r="D686">
        <v>36796579</v>
      </c>
      <c r="E686">
        <v>17</v>
      </c>
      <c r="F686">
        <v>1</v>
      </c>
      <c r="G686">
        <v>1</v>
      </c>
      <c r="H686">
        <v>3</v>
      </c>
      <c r="I686" t="s">
        <v>1138</v>
      </c>
      <c r="J686" t="s">
        <v>3</v>
      </c>
      <c r="K686" t="s">
        <v>1139</v>
      </c>
      <c r="L686">
        <v>1348</v>
      </c>
      <c r="N686">
        <v>1009</v>
      </c>
      <c r="O686" t="s">
        <v>19</v>
      </c>
      <c r="P686" t="s">
        <v>19</v>
      </c>
      <c r="Q686">
        <v>1000</v>
      </c>
      <c r="X686">
        <v>7.5000000000000002E-4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 t="s">
        <v>3</v>
      </c>
      <c r="AG686">
        <v>7.5000000000000002E-4</v>
      </c>
      <c r="AH686">
        <v>3</v>
      </c>
      <c r="AI686">
        <v>-1</v>
      </c>
      <c r="AJ686" t="s">
        <v>3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ROW(Source!A331)</f>
        <v>331</v>
      </c>
      <c r="B687">
        <v>47639746</v>
      </c>
      <c r="C687">
        <v>47639741</v>
      </c>
      <c r="D687">
        <v>36796419</v>
      </c>
      <c r="E687">
        <v>17</v>
      </c>
      <c r="F687">
        <v>1</v>
      </c>
      <c r="G687">
        <v>1</v>
      </c>
      <c r="H687">
        <v>3</v>
      </c>
      <c r="I687" t="s">
        <v>1110</v>
      </c>
      <c r="J687" t="s">
        <v>3</v>
      </c>
      <c r="K687" t="s">
        <v>1111</v>
      </c>
      <c r="L687">
        <v>1348</v>
      </c>
      <c r="N687">
        <v>1009</v>
      </c>
      <c r="O687" t="s">
        <v>19</v>
      </c>
      <c r="P687" t="s">
        <v>19</v>
      </c>
      <c r="Q687">
        <v>1000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1</v>
      </c>
      <c r="AD687">
        <v>0</v>
      </c>
      <c r="AE687">
        <v>0</v>
      </c>
      <c r="AF687" t="s">
        <v>3</v>
      </c>
      <c r="AG687">
        <v>0</v>
      </c>
      <c r="AH687">
        <v>3</v>
      </c>
      <c r="AI687">
        <v>-1</v>
      </c>
      <c r="AJ687" t="s">
        <v>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ROW(Source!A331)</f>
        <v>331</v>
      </c>
      <c r="B688">
        <v>47639747</v>
      </c>
      <c r="C688">
        <v>47639741</v>
      </c>
      <c r="D688">
        <v>36796855</v>
      </c>
      <c r="E688">
        <v>17</v>
      </c>
      <c r="F688">
        <v>1</v>
      </c>
      <c r="G688">
        <v>1</v>
      </c>
      <c r="H688">
        <v>3</v>
      </c>
      <c r="I688" t="s">
        <v>1110</v>
      </c>
      <c r="J688" t="s">
        <v>3</v>
      </c>
      <c r="K688" t="s">
        <v>1140</v>
      </c>
      <c r="L688">
        <v>1348</v>
      </c>
      <c r="N688">
        <v>1009</v>
      </c>
      <c r="O688" t="s">
        <v>19</v>
      </c>
      <c r="P688" t="s">
        <v>19</v>
      </c>
      <c r="Q688">
        <v>1000</v>
      </c>
      <c r="X688">
        <v>4.0000000000000001E-3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 t="s">
        <v>3</v>
      </c>
      <c r="AG688">
        <v>4.0000000000000001E-3</v>
      </c>
      <c r="AH688">
        <v>3</v>
      </c>
      <c r="AI688">
        <v>-1</v>
      </c>
      <c r="AJ688" t="s">
        <v>3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ROW(Source!A336)</f>
        <v>336</v>
      </c>
      <c r="B689">
        <v>47639667</v>
      </c>
      <c r="C689">
        <v>47639666</v>
      </c>
      <c r="D689">
        <v>37066837</v>
      </c>
      <c r="E689">
        <v>1</v>
      </c>
      <c r="F689">
        <v>1</v>
      </c>
      <c r="G689">
        <v>1</v>
      </c>
      <c r="H689">
        <v>1</v>
      </c>
      <c r="I689" t="s">
        <v>855</v>
      </c>
      <c r="J689" t="s">
        <v>3</v>
      </c>
      <c r="K689" t="s">
        <v>856</v>
      </c>
      <c r="L689">
        <v>1191</v>
      </c>
      <c r="N689">
        <v>1013</v>
      </c>
      <c r="O689" t="s">
        <v>770</v>
      </c>
      <c r="P689" t="s">
        <v>770</v>
      </c>
      <c r="Q689">
        <v>1</v>
      </c>
      <c r="X689">
        <v>81.31</v>
      </c>
      <c r="Y689">
        <v>0</v>
      </c>
      <c r="Z689">
        <v>0</v>
      </c>
      <c r="AA689">
        <v>0</v>
      </c>
      <c r="AB689">
        <v>8.31</v>
      </c>
      <c r="AC689">
        <v>0</v>
      </c>
      <c r="AD689">
        <v>1</v>
      </c>
      <c r="AE689">
        <v>1</v>
      </c>
      <c r="AF689" t="s">
        <v>196</v>
      </c>
      <c r="AG689">
        <v>107.53247499999998</v>
      </c>
      <c r="AH689">
        <v>2</v>
      </c>
      <c r="AI689">
        <v>47639667</v>
      </c>
      <c r="AJ689">
        <v>681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ROW(Source!A336)</f>
        <v>336</v>
      </c>
      <c r="B690">
        <v>47639668</v>
      </c>
      <c r="C690">
        <v>47639666</v>
      </c>
      <c r="D690">
        <v>37064876</v>
      </c>
      <c r="E690">
        <v>1</v>
      </c>
      <c r="F690">
        <v>1</v>
      </c>
      <c r="G690">
        <v>1</v>
      </c>
      <c r="H690">
        <v>1</v>
      </c>
      <c r="I690" t="s">
        <v>771</v>
      </c>
      <c r="J690" t="s">
        <v>3</v>
      </c>
      <c r="K690" t="s">
        <v>772</v>
      </c>
      <c r="L690">
        <v>1191</v>
      </c>
      <c r="N690">
        <v>1013</v>
      </c>
      <c r="O690" t="s">
        <v>770</v>
      </c>
      <c r="P690" t="s">
        <v>770</v>
      </c>
      <c r="Q690">
        <v>1</v>
      </c>
      <c r="X690">
        <v>3.77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2</v>
      </c>
      <c r="AF690" t="s">
        <v>348</v>
      </c>
      <c r="AG690">
        <v>5.4193749999999996</v>
      </c>
      <c r="AH690">
        <v>2</v>
      </c>
      <c r="AI690">
        <v>47639668</v>
      </c>
      <c r="AJ690">
        <v>682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ROW(Source!A336)</f>
        <v>336</v>
      </c>
      <c r="B691">
        <v>47639669</v>
      </c>
      <c r="C691">
        <v>47639666</v>
      </c>
      <c r="D691">
        <v>36882383</v>
      </c>
      <c r="E691">
        <v>1</v>
      </c>
      <c r="F691">
        <v>1</v>
      </c>
      <c r="G691">
        <v>1</v>
      </c>
      <c r="H691">
        <v>2</v>
      </c>
      <c r="I691" t="s">
        <v>944</v>
      </c>
      <c r="J691" t="s">
        <v>945</v>
      </c>
      <c r="K691" t="s">
        <v>946</v>
      </c>
      <c r="L691">
        <v>1368</v>
      </c>
      <c r="N691">
        <v>1011</v>
      </c>
      <c r="O691" t="s">
        <v>776</v>
      </c>
      <c r="P691" t="s">
        <v>776</v>
      </c>
      <c r="Q691">
        <v>1</v>
      </c>
      <c r="X691">
        <v>0.36</v>
      </c>
      <c r="Y691">
        <v>0</v>
      </c>
      <c r="Z691">
        <v>89.99</v>
      </c>
      <c r="AA691">
        <v>10.06</v>
      </c>
      <c r="AB691">
        <v>0</v>
      </c>
      <c r="AC691">
        <v>0</v>
      </c>
      <c r="AD691">
        <v>1</v>
      </c>
      <c r="AE691">
        <v>0</v>
      </c>
      <c r="AF691" t="s">
        <v>348</v>
      </c>
      <c r="AG691">
        <v>0.51749999999999996</v>
      </c>
      <c r="AH691">
        <v>2</v>
      </c>
      <c r="AI691">
        <v>47639669</v>
      </c>
      <c r="AJ691">
        <v>683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ROW(Source!A336)</f>
        <v>336</v>
      </c>
      <c r="B692">
        <v>47639670</v>
      </c>
      <c r="C692">
        <v>47639666</v>
      </c>
      <c r="D692">
        <v>36882452</v>
      </c>
      <c r="E692">
        <v>1</v>
      </c>
      <c r="F692">
        <v>1</v>
      </c>
      <c r="G692">
        <v>1</v>
      </c>
      <c r="H692">
        <v>2</v>
      </c>
      <c r="I692" t="s">
        <v>1027</v>
      </c>
      <c r="J692" t="s">
        <v>1028</v>
      </c>
      <c r="K692" t="s">
        <v>1029</v>
      </c>
      <c r="L692">
        <v>1368</v>
      </c>
      <c r="N692">
        <v>1011</v>
      </c>
      <c r="O692" t="s">
        <v>776</v>
      </c>
      <c r="P692" t="s">
        <v>776</v>
      </c>
      <c r="Q692">
        <v>1</v>
      </c>
      <c r="X692">
        <v>2.57</v>
      </c>
      <c r="Y692">
        <v>0</v>
      </c>
      <c r="Z692">
        <v>31.26</v>
      </c>
      <c r="AA692">
        <v>13.5</v>
      </c>
      <c r="AB692">
        <v>0</v>
      </c>
      <c r="AC692">
        <v>0</v>
      </c>
      <c r="AD692">
        <v>1</v>
      </c>
      <c r="AE692">
        <v>0</v>
      </c>
      <c r="AF692" t="s">
        <v>348</v>
      </c>
      <c r="AG692">
        <v>3.694375</v>
      </c>
      <c r="AH692">
        <v>2</v>
      </c>
      <c r="AI692">
        <v>47639670</v>
      </c>
      <c r="AJ692">
        <v>684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ROW(Source!A336)</f>
        <v>336</v>
      </c>
      <c r="B693">
        <v>47639671</v>
      </c>
      <c r="C693">
        <v>47639666</v>
      </c>
      <c r="D693">
        <v>36883554</v>
      </c>
      <c r="E693">
        <v>1</v>
      </c>
      <c r="F693">
        <v>1</v>
      </c>
      <c r="G693">
        <v>1</v>
      </c>
      <c r="H693">
        <v>2</v>
      </c>
      <c r="I693" t="s">
        <v>780</v>
      </c>
      <c r="J693" t="s">
        <v>781</v>
      </c>
      <c r="K693" t="s">
        <v>782</v>
      </c>
      <c r="L693">
        <v>1368</v>
      </c>
      <c r="N693">
        <v>1011</v>
      </c>
      <c r="O693" t="s">
        <v>776</v>
      </c>
      <c r="P693" t="s">
        <v>776</v>
      </c>
      <c r="Q693">
        <v>1</v>
      </c>
      <c r="X693">
        <v>0.84</v>
      </c>
      <c r="Y693">
        <v>0</v>
      </c>
      <c r="Z693">
        <v>65.709999999999994</v>
      </c>
      <c r="AA693">
        <v>11.6</v>
      </c>
      <c r="AB693">
        <v>0</v>
      </c>
      <c r="AC693">
        <v>0</v>
      </c>
      <c r="AD693">
        <v>1</v>
      </c>
      <c r="AE693">
        <v>0</v>
      </c>
      <c r="AF693" t="s">
        <v>348</v>
      </c>
      <c r="AG693">
        <v>1.2074999999999998</v>
      </c>
      <c r="AH693">
        <v>2</v>
      </c>
      <c r="AI693">
        <v>47639671</v>
      </c>
      <c r="AJ693">
        <v>685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ROW(Source!A336)</f>
        <v>336</v>
      </c>
      <c r="B694">
        <v>47639672</v>
      </c>
      <c r="C694">
        <v>47639666</v>
      </c>
      <c r="D694">
        <v>36801792</v>
      </c>
      <c r="E694">
        <v>1</v>
      </c>
      <c r="F694">
        <v>1</v>
      </c>
      <c r="G694">
        <v>1</v>
      </c>
      <c r="H694">
        <v>3</v>
      </c>
      <c r="I694" t="s">
        <v>981</v>
      </c>
      <c r="J694" t="s">
        <v>982</v>
      </c>
      <c r="K694" t="s">
        <v>983</v>
      </c>
      <c r="L694">
        <v>1339</v>
      </c>
      <c r="N694">
        <v>1007</v>
      </c>
      <c r="O694" t="s">
        <v>50</v>
      </c>
      <c r="P694" t="s">
        <v>50</v>
      </c>
      <c r="Q694">
        <v>1</v>
      </c>
      <c r="X694">
        <v>3.85</v>
      </c>
      <c r="Y694">
        <v>2.44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3</v>
      </c>
      <c r="AG694">
        <v>3.85</v>
      </c>
      <c r="AH694">
        <v>2</v>
      </c>
      <c r="AI694">
        <v>47639672</v>
      </c>
      <c r="AJ694">
        <v>686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ROW(Source!A336)</f>
        <v>336</v>
      </c>
      <c r="B695">
        <v>47639673</v>
      </c>
      <c r="C695">
        <v>47639666</v>
      </c>
      <c r="D695">
        <v>36802468</v>
      </c>
      <c r="E695">
        <v>1</v>
      </c>
      <c r="F695">
        <v>1</v>
      </c>
      <c r="G695">
        <v>1</v>
      </c>
      <c r="H695">
        <v>3</v>
      </c>
      <c r="I695" t="s">
        <v>1030</v>
      </c>
      <c r="J695" t="s">
        <v>1031</v>
      </c>
      <c r="K695" t="s">
        <v>1032</v>
      </c>
      <c r="L695">
        <v>1339</v>
      </c>
      <c r="N695">
        <v>1007</v>
      </c>
      <c r="O695" t="s">
        <v>50</v>
      </c>
      <c r="P695" t="s">
        <v>50</v>
      </c>
      <c r="Q695">
        <v>1</v>
      </c>
      <c r="X695">
        <v>3.06</v>
      </c>
      <c r="Y695">
        <v>34.92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3</v>
      </c>
      <c r="AG695">
        <v>3.06</v>
      </c>
      <c r="AH695">
        <v>2</v>
      </c>
      <c r="AI695">
        <v>47639673</v>
      </c>
      <c r="AJ695">
        <v>687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ROW(Source!A336)</f>
        <v>336</v>
      </c>
      <c r="B696">
        <v>47639674</v>
      </c>
      <c r="C696">
        <v>47639666</v>
      </c>
      <c r="D696">
        <v>36797146</v>
      </c>
      <c r="E696">
        <v>17</v>
      </c>
      <c r="F696">
        <v>1</v>
      </c>
      <c r="G696">
        <v>1</v>
      </c>
      <c r="H696">
        <v>3</v>
      </c>
      <c r="I696" t="s">
        <v>1141</v>
      </c>
      <c r="J696" t="s">
        <v>3</v>
      </c>
      <c r="K696" t="s">
        <v>1142</v>
      </c>
      <c r="L696">
        <v>1339</v>
      </c>
      <c r="N696">
        <v>1007</v>
      </c>
      <c r="O696" t="s">
        <v>50</v>
      </c>
      <c r="P696" t="s">
        <v>50</v>
      </c>
      <c r="Q696">
        <v>1</v>
      </c>
      <c r="X696">
        <v>1.3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 t="s">
        <v>3</v>
      </c>
      <c r="AG696">
        <v>1.3</v>
      </c>
      <c r="AH696">
        <v>3</v>
      </c>
      <c r="AI696">
        <v>-1</v>
      </c>
      <c r="AJ696" t="s">
        <v>3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ROW(Source!A336)</f>
        <v>336</v>
      </c>
      <c r="B697">
        <v>47639675</v>
      </c>
      <c r="C697">
        <v>47639666</v>
      </c>
      <c r="D697">
        <v>36797202</v>
      </c>
      <c r="E697">
        <v>17</v>
      </c>
      <c r="F697">
        <v>1</v>
      </c>
      <c r="G697">
        <v>1</v>
      </c>
      <c r="H697">
        <v>3</v>
      </c>
      <c r="I697" t="s">
        <v>1143</v>
      </c>
      <c r="J697" t="s">
        <v>3</v>
      </c>
      <c r="K697" t="s">
        <v>1144</v>
      </c>
      <c r="L697">
        <v>1327</v>
      </c>
      <c r="N697">
        <v>1005</v>
      </c>
      <c r="O697" t="s">
        <v>399</v>
      </c>
      <c r="P697" t="s">
        <v>399</v>
      </c>
      <c r="Q697">
        <v>1</v>
      </c>
      <c r="X697">
        <v>102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 t="s">
        <v>3</v>
      </c>
      <c r="AG697">
        <v>102</v>
      </c>
      <c r="AH697">
        <v>3</v>
      </c>
      <c r="AI697">
        <v>-1</v>
      </c>
      <c r="AJ697" t="s">
        <v>3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ROW(Source!A337)</f>
        <v>337</v>
      </c>
      <c r="B698">
        <v>47639667</v>
      </c>
      <c r="C698">
        <v>47639666</v>
      </c>
      <c r="D698">
        <v>37066837</v>
      </c>
      <c r="E698">
        <v>1</v>
      </c>
      <c r="F698">
        <v>1</v>
      </c>
      <c r="G698">
        <v>1</v>
      </c>
      <c r="H698">
        <v>1</v>
      </c>
      <c r="I698" t="s">
        <v>855</v>
      </c>
      <c r="J698" t="s">
        <v>3</v>
      </c>
      <c r="K698" t="s">
        <v>856</v>
      </c>
      <c r="L698">
        <v>1191</v>
      </c>
      <c r="N698">
        <v>1013</v>
      </c>
      <c r="O698" t="s">
        <v>770</v>
      </c>
      <c r="P698" t="s">
        <v>770</v>
      </c>
      <c r="Q698">
        <v>1</v>
      </c>
      <c r="X698">
        <v>81.31</v>
      </c>
      <c r="Y698">
        <v>0</v>
      </c>
      <c r="Z698">
        <v>0</v>
      </c>
      <c r="AA698">
        <v>0</v>
      </c>
      <c r="AB698">
        <v>8.31</v>
      </c>
      <c r="AC698">
        <v>0</v>
      </c>
      <c r="AD698">
        <v>1</v>
      </c>
      <c r="AE698">
        <v>1</v>
      </c>
      <c r="AF698" t="s">
        <v>196</v>
      </c>
      <c r="AG698">
        <v>107.53247499999998</v>
      </c>
      <c r="AH698">
        <v>2</v>
      </c>
      <c r="AI698">
        <v>47639667</v>
      </c>
      <c r="AJ698">
        <v>690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ROW(Source!A337)</f>
        <v>337</v>
      </c>
      <c r="B699">
        <v>47639668</v>
      </c>
      <c r="C699">
        <v>47639666</v>
      </c>
      <c r="D699">
        <v>37064876</v>
      </c>
      <c r="E699">
        <v>1</v>
      </c>
      <c r="F699">
        <v>1</v>
      </c>
      <c r="G699">
        <v>1</v>
      </c>
      <c r="H699">
        <v>1</v>
      </c>
      <c r="I699" t="s">
        <v>771</v>
      </c>
      <c r="J699" t="s">
        <v>3</v>
      </c>
      <c r="K699" t="s">
        <v>772</v>
      </c>
      <c r="L699">
        <v>1191</v>
      </c>
      <c r="N699">
        <v>1013</v>
      </c>
      <c r="O699" t="s">
        <v>770</v>
      </c>
      <c r="P699" t="s">
        <v>770</v>
      </c>
      <c r="Q699">
        <v>1</v>
      </c>
      <c r="X699">
        <v>3.77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2</v>
      </c>
      <c r="AF699" t="s">
        <v>348</v>
      </c>
      <c r="AG699">
        <v>5.4193749999999996</v>
      </c>
      <c r="AH699">
        <v>2</v>
      </c>
      <c r="AI699">
        <v>47639668</v>
      </c>
      <c r="AJ699">
        <v>691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ROW(Source!A337)</f>
        <v>337</v>
      </c>
      <c r="B700">
        <v>47639669</v>
      </c>
      <c r="C700">
        <v>47639666</v>
      </c>
      <c r="D700">
        <v>36882383</v>
      </c>
      <c r="E700">
        <v>1</v>
      </c>
      <c r="F700">
        <v>1</v>
      </c>
      <c r="G700">
        <v>1</v>
      </c>
      <c r="H700">
        <v>2</v>
      </c>
      <c r="I700" t="s">
        <v>944</v>
      </c>
      <c r="J700" t="s">
        <v>945</v>
      </c>
      <c r="K700" t="s">
        <v>946</v>
      </c>
      <c r="L700">
        <v>1368</v>
      </c>
      <c r="N700">
        <v>1011</v>
      </c>
      <c r="O700" t="s">
        <v>776</v>
      </c>
      <c r="P700" t="s">
        <v>776</v>
      </c>
      <c r="Q700">
        <v>1</v>
      </c>
      <c r="X700">
        <v>0.36</v>
      </c>
      <c r="Y700">
        <v>0</v>
      </c>
      <c r="Z700">
        <v>89.99</v>
      </c>
      <c r="AA700">
        <v>10.06</v>
      </c>
      <c r="AB700">
        <v>0</v>
      </c>
      <c r="AC700">
        <v>0</v>
      </c>
      <c r="AD700">
        <v>1</v>
      </c>
      <c r="AE700">
        <v>0</v>
      </c>
      <c r="AF700" t="s">
        <v>348</v>
      </c>
      <c r="AG700">
        <v>0.51749999999999996</v>
      </c>
      <c r="AH700">
        <v>2</v>
      </c>
      <c r="AI700">
        <v>47639669</v>
      </c>
      <c r="AJ700">
        <v>692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ROW(Source!A337)</f>
        <v>337</v>
      </c>
      <c r="B701">
        <v>47639670</v>
      </c>
      <c r="C701">
        <v>47639666</v>
      </c>
      <c r="D701">
        <v>36882452</v>
      </c>
      <c r="E701">
        <v>1</v>
      </c>
      <c r="F701">
        <v>1</v>
      </c>
      <c r="G701">
        <v>1</v>
      </c>
      <c r="H701">
        <v>2</v>
      </c>
      <c r="I701" t="s">
        <v>1027</v>
      </c>
      <c r="J701" t="s">
        <v>1028</v>
      </c>
      <c r="K701" t="s">
        <v>1029</v>
      </c>
      <c r="L701">
        <v>1368</v>
      </c>
      <c r="N701">
        <v>1011</v>
      </c>
      <c r="O701" t="s">
        <v>776</v>
      </c>
      <c r="P701" t="s">
        <v>776</v>
      </c>
      <c r="Q701">
        <v>1</v>
      </c>
      <c r="X701">
        <v>2.57</v>
      </c>
      <c r="Y701">
        <v>0</v>
      </c>
      <c r="Z701">
        <v>31.26</v>
      </c>
      <c r="AA701">
        <v>13.5</v>
      </c>
      <c r="AB701">
        <v>0</v>
      </c>
      <c r="AC701">
        <v>0</v>
      </c>
      <c r="AD701">
        <v>1</v>
      </c>
      <c r="AE701">
        <v>0</v>
      </c>
      <c r="AF701" t="s">
        <v>348</v>
      </c>
      <c r="AG701">
        <v>3.694375</v>
      </c>
      <c r="AH701">
        <v>2</v>
      </c>
      <c r="AI701">
        <v>47639670</v>
      </c>
      <c r="AJ701">
        <v>693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ROW(Source!A337)</f>
        <v>337</v>
      </c>
      <c r="B702">
        <v>47639671</v>
      </c>
      <c r="C702">
        <v>47639666</v>
      </c>
      <c r="D702">
        <v>36883554</v>
      </c>
      <c r="E702">
        <v>1</v>
      </c>
      <c r="F702">
        <v>1</v>
      </c>
      <c r="G702">
        <v>1</v>
      </c>
      <c r="H702">
        <v>2</v>
      </c>
      <c r="I702" t="s">
        <v>780</v>
      </c>
      <c r="J702" t="s">
        <v>781</v>
      </c>
      <c r="K702" t="s">
        <v>782</v>
      </c>
      <c r="L702">
        <v>1368</v>
      </c>
      <c r="N702">
        <v>1011</v>
      </c>
      <c r="O702" t="s">
        <v>776</v>
      </c>
      <c r="P702" t="s">
        <v>776</v>
      </c>
      <c r="Q702">
        <v>1</v>
      </c>
      <c r="X702">
        <v>0.84</v>
      </c>
      <c r="Y702">
        <v>0</v>
      </c>
      <c r="Z702">
        <v>65.709999999999994</v>
      </c>
      <c r="AA702">
        <v>11.6</v>
      </c>
      <c r="AB702">
        <v>0</v>
      </c>
      <c r="AC702">
        <v>0</v>
      </c>
      <c r="AD702">
        <v>1</v>
      </c>
      <c r="AE702">
        <v>0</v>
      </c>
      <c r="AF702" t="s">
        <v>348</v>
      </c>
      <c r="AG702">
        <v>1.2074999999999998</v>
      </c>
      <c r="AH702">
        <v>2</v>
      </c>
      <c r="AI702">
        <v>47639671</v>
      </c>
      <c r="AJ702">
        <v>694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ROW(Source!A337)</f>
        <v>337</v>
      </c>
      <c r="B703">
        <v>47639672</v>
      </c>
      <c r="C703">
        <v>47639666</v>
      </c>
      <c r="D703">
        <v>36801792</v>
      </c>
      <c r="E703">
        <v>1</v>
      </c>
      <c r="F703">
        <v>1</v>
      </c>
      <c r="G703">
        <v>1</v>
      </c>
      <c r="H703">
        <v>3</v>
      </c>
      <c r="I703" t="s">
        <v>981</v>
      </c>
      <c r="J703" t="s">
        <v>982</v>
      </c>
      <c r="K703" t="s">
        <v>983</v>
      </c>
      <c r="L703">
        <v>1339</v>
      </c>
      <c r="N703">
        <v>1007</v>
      </c>
      <c r="O703" t="s">
        <v>50</v>
      </c>
      <c r="P703" t="s">
        <v>50</v>
      </c>
      <c r="Q703">
        <v>1</v>
      </c>
      <c r="X703">
        <v>3.85</v>
      </c>
      <c r="Y703">
        <v>2.44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3</v>
      </c>
      <c r="AG703">
        <v>3.85</v>
      </c>
      <c r="AH703">
        <v>2</v>
      </c>
      <c r="AI703">
        <v>47639672</v>
      </c>
      <c r="AJ703">
        <v>695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ROW(Source!A337)</f>
        <v>337</v>
      </c>
      <c r="B704">
        <v>47639673</v>
      </c>
      <c r="C704">
        <v>47639666</v>
      </c>
      <c r="D704">
        <v>36802468</v>
      </c>
      <c r="E704">
        <v>1</v>
      </c>
      <c r="F704">
        <v>1</v>
      </c>
      <c r="G704">
        <v>1</v>
      </c>
      <c r="H704">
        <v>3</v>
      </c>
      <c r="I704" t="s">
        <v>1030</v>
      </c>
      <c r="J704" t="s">
        <v>1031</v>
      </c>
      <c r="K704" t="s">
        <v>1032</v>
      </c>
      <c r="L704">
        <v>1339</v>
      </c>
      <c r="N704">
        <v>1007</v>
      </c>
      <c r="O704" t="s">
        <v>50</v>
      </c>
      <c r="P704" t="s">
        <v>50</v>
      </c>
      <c r="Q704">
        <v>1</v>
      </c>
      <c r="X704">
        <v>3.06</v>
      </c>
      <c r="Y704">
        <v>34.92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3</v>
      </c>
      <c r="AG704">
        <v>3.06</v>
      </c>
      <c r="AH704">
        <v>2</v>
      </c>
      <c r="AI704">
        <v>47639673</v>
      </c>
      <c r="AJ704">
        <v>696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ROW(Source!A337)</f>
        <v>337</v>
      </c>
      <c r="B705">
        <v>47639674</v>
      </c>
      <c r="C705">
        <v>47639666</v>
      </c>
      <c r="D705">
        <v>36797146</v>
      </c>
      <c r="E705">
        <v>17</v>
      </c>
      <c r="F705">
        <v>1</v>
      </c>
      <c r="G705">
        <v>1</v>
      </c>
      <c r="H705">
        <v>3</v>
      </c>
      <c r="I705" t="s">
        <v>1141</v>
      </c>
      <c r="J705" t="s">
        <v>3</v>
      </c>
      <c r="K705" t="s">
        <v>1142</v>
      </c>
      <c r="L705">
        <v>1339</v>
      </c>
      <c r="N705">
        <v>1007</v>
      </c>
      <c r="O705" t="s">
        <v>50</v>
      </c>
      <c r="P705" t="s">
        <v>50</v>
      </c>
      <c r="Q705">
        <v>1</v>
      </c>
      <c r="X705">
        <v>1.3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 t="s">
        <v>3</v>
      </c>
      <c r="AG705">
        <v>1.3</v>
      </c>
      <c r="AH705">
        <v>3</v>
      </c>
      <c r="AI705">
        <v>-1</v>
      </c>
      <c r="AJ705" t="s">
        <v>3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ROW(Source!A337)</f>
        <v>337</v>
      </c>
      <c r="B706">
        <v>47639675</v>
      </c>
      <c r="C706">
        <v>47639666</v>
      </c>
      <c r="D706">
        <v>36797202</v>
      </c>
      <c r="E706">
        <v>17</v>
      </c>
      <c r="F706">
        <v>1</v>
      </c>
      <c r="G706">
        <v>1</v>
      </c>
      <c r="H706">
        <v>3</v>
      </c>
      <c r="I706" t="s">
        <v>1143</v>
      </c>
      <c r="J706" t="s">
        <v>3</v>
      </c>
      <c r="K706" t="s">
        <v>1144</v>
      </c>
      <c r="L706">
        <v>1327</v>
      </c>
      <c r="N706">
        <v>1005</v>
      </c>
      <c r="O706" t="s">
        <v>399</v>
      </c>
      <c r="P706" t="s">
        <v>399</v>
      </c>
      <c r="Q706">
        <v>1</v>
      </c>
      <c r="X706">
        <v>102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 t="s">
        <v>3</v>
      </c>
      <c r="AG706">
        <v>102</v>
      </c>
      <c r="AH706">
        <v>3</v>
      </c>
      <c r="AI706">
        <v>-1</v>
      </c>
      <c r="AJ706" t="s">
        <v>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ROW(Source!A342)</f>
        <v>342</v>
      </c>
      <c r="B707">
        <v>47639683</v>
      </c>
      <c r="C707">
        <v>47639682</v>
      </c>
      <c r="D707">
        <v>37066739</v>
      </c>
      <c r="E707">
        <v>1</v>
      </c>
      <c r="F707">
        <v>1</v>
      </c>
      <c r="G707">
        <v>1</v>
      </c>
      <c r="H707">
        <v>1</v>
      </c>
      <c r="I707" t="s">
        <v>1033</v>
      </c>
      <c r="J707" t="s">
        <v>3</v>
      </c>
      <c r="K707" t="s">
        <v>1034</v>
      </c>
      <c r="L707">
        <v>1191</v>
      </c>
      <c r="N707">
        <v>1013</v>
      </c>
      <c r="O707" t="s">
        <v>770</v>
      </c>
      <c r="P707" t="s">
        <v>770</v>
      </c>
      <c r="Q707">
        <v>1</v>
      </c>
      <c r="X707">
        <v>76.08</v>
      </c>
      <c r="Y707">
        <v>0</v>
      </c>
      <c r="Z707">
        <v>0</v>
      </c>
      <c r="AA707">
        <v>0</v>
      </c>
      <c r="AB707">
        <v>8.4600000000000009</v>
      </c>
      <c r="AC707">
        <v>0</v>
      </c>
      <c r="AD707">
        <v>1</v>
      </c>
      <c r="AE707">
        <v>1</v>
      </c>
      <c r="AF707" t="s">
        <v>196</v>
      </c>
      <c r="AG707">
        <v>100.61579999999998</v>
      </c>
      <c r="AH707">
        <v>2</v>
      </c>
      <c r="AI707">
        <v>47639683</v>
      </c>
      <c r="AJ707">
        <v>699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ROW(Source!A342)</f>
        <v>342</v>
      </c>
      <c r="B708">
        <v>47639684</v>
      </c>
      <c r="C708">
        <v>47639682</v>
      </c>
      <c r="D708">
        <v>37064876</v>
      </c>
      <c r="E708">
        <v>1</v>
      </c>
      <c r="F708">
        <v>1</v>
      </c>
      <c r="G708">
        <v>1</v>
      </c>
      <c r="H708">
        <v>1</v>
      </c>
      <c r="I708" t="s">
        <v>771</v>
      </c>
      <c r="J708" t="s">
        <v>3</v>
      </c>
      <c r="K708" t="s">
        <v>772</v>
      </c>
      <c r="L708">
        <v>1191</v>
      </c>
      <c r="N708">
        <v>1013</v>
      </c>
      <c r="O708" t="s">
        <v>770</v>
      </c>
      <c r="P708" t="s">
        <v>770</v>
      </c>
      <c r="Q708">
        <v>1</v>
      </c>
      <c r="X708">
        <v>0.72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2</v>
      </c>
      <c r="AF708" t="s">
        <v>348</v>
      </c>
      <c r="AG708">
        <v>1.0349999999999999</v>
      </c>
      <c r="AH708">
        <v>2</v>
      </c>
      <c r="AI708">
        <v>47639684</v>
      </c>
      <c r="AJ708">
        <v>700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ROW(Source!A342)</f>
        <v>342</v>
      </c>
      <c r="B709">
        <v>47639685</v>
      </c>
      <c r="C709">
        <v>47639682</v>
      </c>
      <c r="D709">
        <v>36882159</v>
      </c>
      <c r="E709">
        <v>1</v>
      </c>
      <c r="F709">
        <v>1</v>
      </c>
      <c r="G709">
        <v>1</v>
      </c>
      <c r="H709">
        <v>2</v>
      </c>
      <c r="I709" t="s">
        <v>773</v>
      </c>
      <c r="J709" t="s">
        <v>774</v>
      </c>
      <c r="K709" t="s">
        <v>775</v>
      </c>
      <c r="L709">
        <v>1368</v>
      </c>
      <c r="N709">
        <v>1011</v>
      </c>
      <c r="O709" t="s">
        <v>776</v>
      </c>
      <c r="P709" t="s">
        <v>776</v>
      </c>
      <c r="Q709">
        <v>1</v>
      </c>
      <c r="X709">
        <v>0.68</v>
      </c>
      <c r="Y709">
        <v>0</v>
      </c>
      <c r="Z709">
        <v>111.99</v>
      </c>
      <c r="AA709">
        <v>13.5</v>
      </c>
      <c r="AB709">
        <v>0</v>
      </c>
      <c r="AC709">
        <v>0</v>
      </c>
      <c r="AD709">
        <v>1</v>
      </c>
      <c r="AE709">
        <v>0</v>
      </c>
      <c r="AF709" t="s">
        <v>348</v>
      </c>
      <c r="AG709">
        <v>0.97750000000000004</v>
      </c>
      <c r="AH709">
        <v>2</v>
      </c>
      <c r="AI709">
        <v>47639685</v>
      </c>
      <c r="AJ709">
        <v>701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ROW(Source!A342)</f>
        <v>342</v>
      </c>
      <c r="B710">
        <v>47639686</v>
      </c>
      <c r="C710">
        <v>47639682</v>
      </c>
      <c r="D710">
        <v>36883554</v>
      </c>
      <c r="E710">
        <v>1</v>
      </c>
      <c r="F710">
        <v>1</v>
      </c>
      <c r="G710">
        <v>1</v>
      </c>
      <c r="H710">
        <v>2</v>
      </c>
      <c r="I710" t="s">
        <v>780</v>
      </c>
      <c r="J710" t="s">
        <v>781</v>
      </c>
      <c r="K710" t="s">
        <v>782</v>
      </c>
      <c r="L710">
        <v>1368</v>
      </c>
      <c r="N710">
        <v>1011</v>
      </c>
      <c r="O710" t="s">
        <v>776</v>
      </c>
      <c r="P710" t="s">
        <v>776</v>
      </c>
      <c r="Q710">
        <v>1</v>
      </c>
      <c r="X710">
        <v>0.04</v>
      </c>
      <c r="Y710">
        <v>0</v>
      </c>
      <c r="Z710">
        <v>65.709999999999994</v>
      </c>
      <c r="AA710">
        <v>11.6</v>
      </c>
      <c r="AB710">
        <v>0</v>
      </c>
      <c r="AC710">
        <v>0</v>
      </c>
      <c r="AD710">
        <v>1</v>
      </c>
      <c r="AE710">
        <v>0</v>
      </c>
      <c r="AF710" t="s">
        <v>348</v>
      </c>
      <c r="AG710">
        <v>5.7499999999999996E-2</v>
      </c>
      <c r="AH710">
        <v>2</v>
      </c>
      <c r="AI710">
        <v>47639686</v>
      </c>
      <c r="AJ710">
        <v>702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ROW(Source!A342)</f>
        <v>342</v>
      </c>
      <c r="B711">
        <v>47639687</v>
      </c>
      <c r="C711">
        <v>47639682</v>
      </c>
      <c r="D711">
        <v>36804545</v>
      </c>
      <c r="E711">
        <v>1</v>
      </c>
      <c r="F711">
        <v>1</v>
      </c>
      <c r="G711">
        <v>1</v>
      </c>
      <c r="H711">
        <v>3</v>
      </c>
      <c r="I711" t="s">
        <v>801</v>
      </c>
      <c r="J711" t="s">
        <v>802</v>
      </c>
      <c r="K711" t="s">
        <v>803</v>
      </c>
      <c r="L711">
        <v>1348</v>
      </c>
      <c r="N711">
        <v>1009</v>
      </c>
      <c r="O711" t="s">
        <v>19</v>
      </c>
      <c r="P711" t="s">
        <v>19</v>
      </c>
      <c r="Q711">
        <v>1000</v>
      </c>
      <c r="X711">
        <v>1E-3</v>
      </c>
      <c r="Y711">
        <v>11978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3</v>
      </c>
      <c r="AG711">
        <v>1E-3</v>
      </c>
      <c r="AH711">
        <v>2</v>
      </c>
      <c r="AI711">
        <v>47639687</v>
      </c>
      <c r="AJ711">
        <v>703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ROW(Source!A342)</f>
        <v>342</v>
      </c>
      <c r="B712">
        <v>47639688</v>
      </c>
      <c r="C712">
        <v>47639682</v>
      </c>
      <c r="D712">
        <v>36807096</v>
      </c>
      <c r="E712">
        <v>1</v>
      </c>
      <c r="F712">
        <v>1</v>
      </c>
      <c r="G712">
        <v>1</v>
      </c>
      <c r="H712">
        <v>3</v>
      </c>
      <c r="I712" t="s">
        <v>353</v>
      </c>
      <c r="J712" t="s">
        <v>355</v>
      </c>
      <c r="K712" t="s">
        <v>354</v>
      </c>
      <c r="L712">
        <v>1339</v>
      </c>
      <c r="N712">
        <v>1007</v>
      </c>
      <c r="O712" t="s">
        <v>50</v>
      </c>
      <c r="P712" t="s">
        <v>50</v>
      </c>
      <c r="Q712">
        <v>1</v>
      </c>
      <c r="X712">
        <v>5.9</v>
      </c>
      <c r="Y712">
        <v>592.76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5.9</v>
      </c>
      <c r="AH712">
        <v>2</v>
      </c>
      <c r="AI712">
        <v>47639688</v>
      </c>
      <c r="AJ712">
        <v>704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ROW(Source!A342)</f>
        <v>342</v>
      </c>
      <c r="B713">
        <v>47639689</v>
      </c>
      <c r="C713">
        <v>47639682</v>
      </c>
      <c r="D713">
        <v>36807342</v>
      </c>
      <c r="E713">
        <v>1</v>
      </c>
      <c r="F713">
        <v>1</v>
      </c>
      <c r="G713">
        <v>1</v>
      </c>
      <c r="H713">
        <v>3</v>
      </c>
      <c r="I713" t="s">
        <v>834</v>
      </c>
      <c r="J713" t="s">
        <v>835</v>
      </c>
      <c r="K713" t="s">
        <v>836</v>
      </c>
      <c r="L713">
        <v>1339</v>
      </c>
      <c r="N713">
        <v>1007</v>
      </c>
      <c r="O713" t="s">
        <v>50</v>
      </c>
      <c r="P713" t="s">
        <v>50</v>
      </c>
      <c r="Q713">
        <v>1</v>
      </c>
      <c r="X713">
        <v>0.06</v>
      </c>
      <c r="Y713">
        <v>519.79999999999995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0.06</v>
      </c>
      <c r="AH713">
        <v>2</v>
      </c>
      <c r="AI713">
        <v>47639689</v>
      </c>
      <c r="AJ713">
        <v>705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ROW(Source!A342)</f>
        <v>342</v>
      </c>
      <c r="B714">
        <v>47639690</v>
      </c>
      <c r="C714">
        <v>47639682</v>
      </c>
      <c r="D714">
        <v>36830346</v>
      </c>
      <c r="E714">
        <v>1</v>
      </c>
      <c r="F714">
        <v>1</v>
      </c>
      <c r="G714">
        <v>1</v>
      </c>
      <c r="H714">
        <v>3</v>
      </c>
      <c r="I714" t="s">
        <v>1035</v>
      </c>
      <c r="J714" t="s">
        <v>1036</v>
      </c>
      <c r="K714" t="s">
        <v>1037</v>
      </c>
      <c r="L714">
        <v>1339</v>
      </c>
      <c r="N714">
        <v>1007</v>
      </c>
      <c r="O714" t="s">
        <v>50</v>
      </c>
      <c r="P714" t="s">
        <v>50</v>
      </c>
      <c r="Q714">
        <v>1</v>
      </c>
      <c r="X714">
        <v>0.17</v>
      </c>
      <c r="Y714">
        <v>880.01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</v>
      </c>
      <c r="AG714">
        <v>0.17</v>
      </c>
      <c r="AH714">
        <v>2</v>
      </c>
      <c r="AI714">
        <v>47639690</v>
      </c>
      <c r="AJ714">
        <v>707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ROW(Source!A342)</f>
        <v>342</v>
      </c>
      <c r="B715">
        <v>47639691</v>
      </c>
      <c r="C715">
        <v>47639682</v>
      </c>
      <c r="D715">
        <v>36798254</v>
      </c>
      <c r="E715">
        <v>17</v>
      </c>
      <c r="F715">
        <v>1</v>
      </c>
      <c r="G715">
        <v>1</v>
      </c>
      <c r="H715">
        <v>3</v>
      </c>
      <c r="I715" t="s">
        <v>432</v>
      </c>
      <c r="J715" t="s">
        <v>3</v>
      </c>
      <c r="K715" t="s">
        <v>433</v>
      </c>
      <c r="L715">
        <v>1301</v>
      </c>
      <c r="N715">
        <v>1003</v>
      </c>
      <c r="O715" t="s">
        <v>251</v>
      </c>
      <c r="P715" t="s">
        <v>251</v>
      </c>
      <c r="Q715">
        <v>1</v>
      </c>
      <c r="X715">
        <v>100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 t="s">
        <v>3</v>
      </c>
      <c r="AG715">
        <v>100</v>
      </c>
      <c r="AH715">
        <v>2</v>
      </c>
      <c r="AI715">
        <v>47639691</v>
      </c>
      <c r="AJ715">
        <v>708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ROW(Source!A343)</f>
        <v>343</v>
      </c>
      <c r="B716">
        <v>47639683</v>
      </c>
      <c r="C716">
        <v>47639682</v>
      </c>
      <c r="D716">
        <v>37066739</v>
      </c>
      <c r="E716">
        <v>1</v>
      </c>
      <c r="F716">
        <v>1</v>
      </c>
      <c r="G716">
        <v>1</v>
      </c>
      <c r="H716">
        <v>1</v>
      </c>
      <c r="I716" t="s">
        <v>1033</v>
      </c>
      <c r="J716" t="s">
        <v>3</v>
      </c>
      <c r="K716" t="s">
        <v>1034</v>
      </c>
      <c r="L716">
        <v>1191</v>
      </c>
      <c r="N716">
        <v>1013</v>
      </c>
      <c r="O716" t="s">
        <v>770</v>
      </c>
      <c r="P716" t="s">
        <v>770</v>
      </c>
      <c r="Q716">
        <v>1</v>
      </c>
      <c r="X716">
        <v>76.08</v>
      </c>
      <c r="Y716">
        <v>0</v>
      </c>
      <c r="Z716">
        <v>0</v>
      </c>
      <c r="AA716">
        <v>0</v>
      </c>
      <c r="AB716">
        <v>8.4600000000000009</v>
      </c>
      <c r="AC716">
        <v>0</v>
      </c>
      <c r="AD716">
        <v>1</v>
      </c>
      <c r="AE716">
        <v>1</v>
      </c>
      <c r="AF716" t="s">
        <v>196</v>
      </c>
      <c r="AG716">
        <v>100.61579999999998</v>
      </c>
      <c r="AH716">
        <v>2</v>
      </c>
      <c r="AI716">
        <v>47639683</v>
      </c>
      <c r="AJ716">
        <v>709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ROW(Source!A343)</f>
        <v>343</v>
      </c>
      <c r="B717">
        <v>47639684</v>
      </c>
      <c r="C717">
        <v>47639682</v>
      </c>
      <c r="D717">
        <v>37064876</v>
      </c>
      <c r="E717">
        <v>1</v>
      </c>
      <c r="F717">
        <v>1</v>
      </c>
      <c r="G717">
        <v>1</v>
      </c>
      <c r="H717">
        <v>1</v>
      </c>
      <c r="I717" t="s">
        <v>771</v>
      </c>
      <c r="J717" t="s">
        <v>3</v>
      </c>
      <c r="K717" t="s">
        <v>772</v>
      </c>
      <c r="L717">
        <v>1191</v>
      </c>
      <c r="N717">
        <v>1013</v>
      </c>
      <c r="O717" t="s">
        <v>770</v>
      </c>
      <c r="P717" t="s">
        <v>770</v>
      </c>
      <c r="Q717">
        <v>1</v>
      </c>
      <c r="X717">
        <v>0.72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2</v>
      </c>
      <c r="AF717" t="s">
        <v>348</v>
      </c>
      <c r="AG717">
        <v>1.0349999999999999</v>
      </c>
      <c r="AH717">
        <v>2</v>
      </c>
      <c r="AI717">
        <v>47639684</v>
      </c>
      <c r="AJ717">
        <v>710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ROW(Source!A343)</f>
        <v>343</v>
      </c>
      <c r="B718">
        <v>47639685</v>
      </c>
      <c r="C718">
        <v>47639682</v>
      </c>
      <c r="D718">
        <v>36882159</v>
      </c>
      <c r="E718">
        <v>1</v>
      </c>
      <c r="F718">
        <v>1</v>
      </c>
      <c r="G718">
        <v>1</v>
      </c>
      <c r="H718">
        <v>2</v>
      </c>
      <c r="I718" t="s">
        <v>773</v>
      </c>
      <c r="J718" t="s">
        <v>774</v>
      </c>
      <c r="K718" t="s">
        <v>775</v>
      </c>
      <c r="L718">
        <v>1368</v>
      </c>
      <c r="N718">
        <v>1011</v>
      </c>
      <c r="O718" t="s">
        <v>776</v>
      </c>
      <c r="P718" t="s">
        <v>776</v>
      </c>
      <c r="Q718">
        <v>1</v>
      </c>
      <c r="X718">
        <v>0.68</v>
      </c>
      <c r="Y718">
        <v>0</v>
      </c>
      <c r="Z718">
        <v>111.99</v>
      </c>
      <c r="AA718">
        <v>13.5</v>
      </c>
      <c r="AB718">
        <v>0</v>
      </c>
      <c r="AC718">
        <v>0</v>
      </c>
      <c r="AD718">
        <v>1</v>
      </c>
      <c r="AE718">
        <v>0</v>
      </c>
      <c r="AF718" t="s">
        <v>348</v>
      </c>
      <c r="AG718">
        <v>0.97750000000000004</v>
      </c>
      <c r="AH718">
        <v>2</v>
      </c>
      <c r="AI718">
        <v>47639685</v>
      </c>
      <c r="AJ718">
        <v>711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ROW(Source!A343)</f>
        <v>343</v>
      </c>
      <c r="B719">
        <v>47639686</v>
      </c>
      <c r="C719">
        <v>47639682</v>
      </c>
      <c r="D719">
        <v>36883554</v>
      </c>
      <c r="E719">
        <v>1</v>
      </c>
      <c r="F719">
        <v>1</v>
      </c>
      <c r="G719">
        <v>1</v>
      </c>
      <c r="H719">
        <v>2</v>
      </c>
      <c r="I719" t="s">
        <v>780</v>
      </c>
      <c r="J719" t="s">
        <v>781</v>
      </c>
      <c r="K719" t="s">
        <v>782</v>
      </c>
      <c r="L719">
        <v>1368</v>
      </c>
      <c r="N719">
        <v>1011</v>
      </c>
      <c r="O719" t="s">
        <v>776</v>
      </c>
      <c r="P719" t="s">
        <v>776</v>
      </c>
      <c r="Q719">
        <v>1</v>
      </c>
      <c r="X719">
        <v>0.04</v>
      </c>
      <c r="Y719">
        <v>0</v>
      </c>
      <c r="Z719">
        <v>65.709999999999994</v>
      </c>
      <c r="AA719">
        <v>11.6</v>
      </c>
      <c r="AB719">
        <v>0</v>
      </c>
      <c r="AC719">
        <v>0</v>
      </c>
      <c r="AD719">
        <v>1</v>
      </c>
      <c r="AE719">
        <v>0</v>
      </c>
      <c r="AF719" t="s">
        <v>348</v>
      </c>
      <c r="AG719">
        <v>5.7499999999999996E-2</v>
      </c>
      <c r="AH719">
        <v>2</v>
      </c>
      <c r="AI719">
        <v>47639686</v>
      </c>
      <c r="AJ719">
        <v>712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ROW(Source!A343)</f>
        <v>343</v>
      </c>
      <c r="B720">
        <v>47639687</v>
      </c>
      <c r="C720">
        <v>47639682</v>
      </c>
      <c r="D720">
        <v>36804545</v>
      </c>
      <c r="E720">
        <v>1</v>
      </c>
      <c r="F720">
        <v>1</v>
      </c>
      <c r="G720">
        <v>1</v>
      </c>
      <c r="H720">
        <v>3</v>
      </c>
      <c r="I720" t="s">
        <v>801</v>
      </c>
      <c r="J720" t="s">
        <v>802</v>
      </c>
      <c r="K720" t="s">
        <v>803</v>
      </c>
      <c r="L720">
        <v>1348</v>
      </c>
      <c r="N720">
        <v>1009</v>
      </c>
      <c r="O720" t="s">
        <v>19</v>
      </c>
      <c r="P720" t="s">
        <v>19</v>
      </c>
      <c r="Q720">
        <v>1000</v>
      </c>
      <c r="X720">
        <v>1E-3</v>
      </c>
      <c r="Y720">
        <v>11978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1E-3</v>
      </c>
      <c r="AH720">
        <v>2</v>
      </c>
      <c r="AI720">
        <v>47639687</v>
      </c>
      <c r="AJ720">
        <v>713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ROW(Source!A343)</f>
        <v>343</v>
      </c>
      <c r="B721">
        <v>47639688</v>
      </c>
      <c r="C721">
        <v>47639682</v>
      </c>
      <c r="D721">
        <v>36807096</v>
      </c>
      <c r="E721">
        <v>1</v>
      </c>
      <c r="F721">
        <v>1</v>
      </c>
      <c r="G721">
        <v>1</v>
      </c>
      <c r="H721">
        <v>3</v>
      </c>
      <c r="I721" t="s">
        <v>353</v>
      </c>
      <c r="J721" t="s">
        <v>355</v>
      </c>
      <c r="K721" t="s">
        <v>354</v>
      </c>
      <c r="L721">
        <v>1339</v>
      </c>
      <c r="N721">
        <v>1007</v>
      </c>
      <c r="O721" t="s">
        <v>50</v>
      </c>
      <c r="P721" t="s">
        <v>50</v>
      </c>
      <c r="Q721">
        <v>1</v>
      </c>
      <c r="X721">
        <v>5.9</v>
      </c>
      <c r="Y721">
        <v>592.76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3</v>
      </c>
      <c r="AG721">
        <v>5.9</v>
      </c>
      <c r="AH721">
        <v>2</v>
      </c>
      <c r="AI721">
        <v>47639688</v>
      </c>
      <c r="AJ721">
        <v>714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ROW(Source!A343)</f>
        <v>343</v>
      </c>
      <c r="B722">
        <v>47639689</v>
      </c>
      <c r="C722">
        <v>47639682</v>
      </c>
      <c r="D722">
        <v>36807342</v>
      </c>
      <c r="E722">
        <v>1</v>
      </c>
      <c r="F722">
        <v>1</v>
      </c>
      <c r="G722">
        <v>1</v>
      </c>
      <c r="H722">
        <v>3</v>
      </c>
      <c r="I722" t="s">
        <v>834</v>
      </c>
      <c r="J722" t="s">
        <v>835</v>
      </c>
      <c r="K722" t="s">
        <v>836</v>
      </c>
      <c r="L722">
        <v>1339</v>
      </c>
      <c r="N722">
        <v>1007</v>
      </c>
      <c r="O722" t="s">
        <v>50</v>
      </c>
      <c r="P722" t="s">
        <v>50</v>
      </c>
      <c r="Q722">
        <v>1</v>
      </c>
      <c r="X722">
        <v>0.06</v>
      </c>
      <c r="Y722">
        <v>519.79999999999995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3</v>
      </c>
      <c r="AG722">
        <v>0.06</v>
      </c>
      <c r="AH722">
        <v>2</v>
      </c>
      <c r="AI722">
        <v>47639689</v>
      </c>
      <c r="AJ722">
        <v>715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ROW(Source!A343)</f>
        <v>343</v>
      </c>
      <c r="B723">
        <v>47639690</v>
      </c>
      <c r="C723">
        <v>47639682</v>
      </c>
      <c r="D723">
        <v>36830346</v>
      </c>
      <c r="E723">
        <v>1</v>
      </c>
      <c r="F723">
        <v>1</v>
      </c>
      <c r="G723">
        <v>1</v>
      </c>
      <c r="H723">
        <v>3</v>
      </c>
      <c r="I723" t="s">
        <v>1035</v>
      </c>
      <c r="J723" t="s">
        <v>1036</v>
      </c>
      <c r="K723" t="s">
        <v>1037</v>
      </c>
      <c r="L723">
        <v>1339</v>
      </c>
      <c r="N723">
        <v>1007</v>
      </c>
      <c r="O723" t="s">
        <v>50</v>
      </c>
      <c r="P723" t="s">
        <v>50</v>
      </c>
      <c r="Q723">
        <v>1</v>
      </c>
      <c r="X723">
        <v>0.17</v>
      </c>
      <c r="Y723">
        <v>880.01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3</v>
      </c>
      <c r="AG723">
        <v>0.17</v>
      </c>
      <c r="AH723">
        <v>2</v>
      </c>
      <c r="AI723">
        <v>47639690</v>
      </c>
      <c r="AJ723">
        <v>717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ROW(Source!A343)</f>
        <v>343</v>
      </c>
      <c r="B724">
        <v>47639691</v>
      </c>
      <c r="C724">
        <v>47639682</v>
      </c>
      <c r="D724">
        <v>36798254</v>
      </c>
      <c r="E724">
        <v>17</v>
      </c>
      <c r="F724">
        <v>1</v>
      </c>
      <c r="G724">
        <v>1</v>
      </c>
      <c r="H724">
        <v>3</v>
      </c>
      <c r="I724" t="s">
        <v>432</v>
      </c>
      <c r="J724" t="s">
        <v>3</v>
      </c>
      <c r="K724" t="s">
        <v>433</v>
      </c>
      <c r="L724">
        <v>1301</v>
      </c>
      <c r="N724">
        <v>1003</v>
      </c>
      <c r="O724" t="s">
        <v>251</v>
      </c>
      <c r="P724" t="s">
        <v>251</v>
      </c>
      <c r="Q724">
        <v>1</v>
      </c>
      <c r="X724">
        <v>100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 t="s">
        <v>3</v>
      </c>
      <c r="AG724">
        <v>100</v>
      </c>
      <c r="AH724">
        <v>2</v>
      </c>
      <c r="AI724">
        <v>47639691</v>
      </c>
      <c r="AJ724">
        <v>718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ROW(Source!A348)</f>
        <v>348</v>
      </c>
      <c r="B725">
        <v>47639765</v>
      </c>
      <c r="C725">
        <v>47639756</v>
      </c>
      <c r="D725">
        <v>37072442</v>
      </c>
      <c r="E725">
        <v>1</v>
      </c>
      <c r="F725">
        <v>1</v>
      </c>
      <c r="G725">
        <v>1</v>
      </c>
      <c r="H725">
        <v>1</v>
      </c>
      <c r="I725" t="s">
        <v>939</v>
      </c>
      <c r="J725" t="s">
        <v>3</v>
      </c>
      <c r="K725" t="s">
        <v>940</v>
      </c>
      <c r="L725">
        <v>1191</v>
      </c>
      <c r="N725">
        <v>1013</v>
      </c>
      <c r="O725" t="s">
        <v>770</v>
      </c>
      <c r="P725" t="s">
        <v>770</v>
      </c>
      <c r="Q725">
        <v>1</v>
      </c>
      <c r="X725">
        <v>5.31</v>
      </c>
      <c r="Y725">
        <v>0</v>
      </c>
      <c r="Z725">
        <v>0</v>
      </c>
      <c r="AA725">
        <v>0</v>
      </c>
      <c r="AB725">
        <v>10.65</v>
      </c>
      <c r="AC725">
        <v>0</v>
      </c>
      <c r="AD725">
        <v>1</v>
      </c>
      <c r="AE725">
        <v>1</v>
      </c>
      <c r="AF725" t="s">
        <v>326</v>
      </c>
      <c r="AG725">
        <v>7.7247224999999986</v>
      </c>
      <c r="AH725">
        <v>2</v>
      </c>
      <c r="AI725">
        <v>47639757</v>
      </c>
      <c r="AJ725">
        <v>719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ROW(Source!A348)</f>
        <v>348</v>
      </c>
      <c r="B726">
        <v>47639766</v>
      </c>
      <c r="C726">
        <v>47639756</v>
      </c>
      <c r="D726">
        <v>37064876</v>
      </c>
      <c r="E726">
        <v>1</v>
      </c>
      <c r="F726">
        <v>1</v>
      </c>
      <c r="G726">
        <v>1</v>
      </c>
      <c r="H726">
        <v>1</v>
      </c>
      <c r="I726" t="s">
        <v>771</v>
      </c>
      <c r="J726" t="s">
        <v>3</v>
      </c>
      <c r="K726" t="s">
        <v>772</v>
      </c>
      <c r="L726">
        <v>1191</v>
      </c>
      <c r="N726">
        <v>1013</v>
      </c>
      <c r="O726" t="s">
        <v>770</v>
      </c>
      <c r="P726" t="s">
        <v>770</v>
      </c>
      <c r="Q726">
        <v>1</v>
      </c>
      <c r="X726">
        <v>0.02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2</v>
      </c>
      <c r="AF726" t="s">
        <v>325</v>
      </c>
      <c r="AG726">
        <v>3.1625E-2</v>
      </c>
      <c r="AH726">
        <v>2</v>
      </c>
      <c r="AI726">
        <v>47639758</v>
      </c>
      <c r="AJ726">
        <v>720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ROW(Source!A348)</f>
        <v>348</v>
      </c>
      <c r="B727">
        <v>47639767</v>
      </c>
      <c r="C727">
        <v>47639756</v>
      </c>
      <c r="D727">
        <v>36882356</v>
      </c>
      <c r="E727">
        <v>1</v>
      </c>
      <c r="F727">
        <v>1</v>
      </c>
      <c r="G727">
        <v>1</v>
      </c>
      <c r="H727">
        <v>2</v>
      </c>
      <c r="I727" t="s">
        <v>941</v>
      </c>
      <c r="J727" t="s">
        <v>942</v>
      </c>
      <c r="K727" t="s">
        <v>943</v>
      </c>
      <c r="L727">
        <v>1368</v>
      </c>
      <c r="N727">
        <v>1011</v>
      </c>
      <c r="O727" t="s">
        <v>776</v>
      </c>
      <c r="P727" t="s">
        <v>776</v>
      </c>
      <c r="Q727">
        <v>1</v>
      </c>
      <c r="X727">
        <v>0.01</v>
      </c>
      <c r="Y727">
        <v>0</v>
      </c>
      <c r="Z727">
        <v>1.7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325</v>
      </c>
      <c r="AG727">
        <v>1.58125E-2</v>
      </c>
      <c r="AH727">
        <v>2</v>
      </c>
      <c r="AI727">
        <v>47639759</v>
      </c>
      <c r="AJ727">
        <v>721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ROW(Source!A348)</f>
        <v>348</v>
      </c>
      <c r="B728">
        <v>47639768</v>
      </c>
      <c r="C728">
        <v>47639756</v>
      </c>
      <c r="D728">
        <v>36882383</v>
      </c>
      <c r="E728">
        <v>1</v>
      </c>
      <c r="F728">
        <v>1</v>
      </c>
      <c r="G728">
        <v>1</v>
      </c>
      <c r="H728">
        <v>2</v>
      </c>
      <c r="I728" t="s">
        <v>944</v>
      </c>
      <c r="J728" t="s">
        <v>945</v>
      </c>
      <c r="K728" t="s">
        <v>946</v>
      </c>
      <c r="L728">
        <v>1368</v>
      </c>
      <c r="N728">
        <v>1011</v>
      </c>
      <c r="O728" t="s">
        <v>776</v>
      </c>
      <c r="P728" t="s">
        <v>776</v>
      </c>
      <c r="Q728">
        <v>1</v>
      </c>
      <c r="X728">
        <v>0.01</v>
      </c>
      <c r="Y728">
        <v>0</v>
      </c>
      <c r="Z728">
        <v>89.99</v>
      </c>
      <c r="AA728">
        <v>10.06</v>
      </c>
      <c r="AB728">
        <v>0</v>
      </c>
      <c r="AC728">
        <v>0</v>
      </c>
      <c r="AD728">
        <v>1</v>
      </c>
      <c r="AE728">
        <v>0</v>
      </c>
      <c r="AF728" t="s">
        <v>325</v>
      </c>
      <c r="AG728">
        <v>1.58125E-2</v>
      </c>
      <c r="AH728">
        <v>2</v>
      </c>
      <c r="AI728">
        <v>47639760</v>
      </c>
      <c r="AJ728">
        <v>722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ROW(Source!A348)</f>
        <v>348</v>
      </c>
      <c r="B729">
        <v>47639769</v>
      </c>
      <c r="C729">
        <v>47639756</v>
      </c>
      <c r="D729">
        <v>36883554</v>
      </c>
      <c r="E729">
        <v>1</v>
      </c>
      <c r="F729">
        <v>1</v>
      </c>
      <c r="G729">
        <v>1</v>
      </c>
      <c r="H729">
        <v>2</v>
      </c>
      <c r="I729" t="s">
        <v>780</v>
      </c>
      <c r="J729" t="s">
        <v>781</v>
      </c>
      <c r="K729" t="s">
        <v>782</v>
      </c>
      <c r="L729">
        <v>1368</v>
      </c>
      <c r="N729">
        <v>1011</v>
      </c>
      <c r="O729" t="s">
        <v>776</v>
      </c>
      <c r="P729" t="s">
        <v>776</v>
      </c>
      <c r="Q729">
        <v>1</v>
      </c>
      <c r="X729">
        <v>0.01</v>
      </c>
      <c r="Y729">
        <v>0</v>
      </c>
      <c r="Z729">
        <v>65.709999999999994</v>
      </c>
      <c r="AA729">
        <v>11.6</v>
      </c>
      <c r="AB729">
        <v>0</v>
      </c>
      <c r="AC729">
        <v>0</v>
      </c>
      <c r="AD729">
        <v>1</v>
      </c>
      <c r="AE729">
        <v>0</v>
      </c>
      <c r="AF729" t="s">
        <v>325</v>
      </c>
      <c r="AG729">
        <v>1.58125E-2</v>
      </c>
      <c r="AH729">
        <v>2</v>
      </c>
      <c r="AI729">
        <v>47639761</v>
      </c>
      <c r="AJ729">
        <v>723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ROW(Source!A348)</f>
        <v>348</v>
      </c>
      <c r="B730">
        <v>47639770</v>
      </c>
      <c r="C730">
        <v>47639756</v>
      </c>
      <c r="D730">
        <v>36884416</v>
      </c>
      <c r="E730">
        <v>1</v>
      </c>
      <c r="F730">
        <v>1</v>
      </c>
      <c r="G730">
        <v>1</v>
      </c>
      <c r="H730">
        <v>2</v>
      </c>
      <c r="I730" t="s">
        <v>947</v>
      </c>
      <c r="J730" t="s">
        <v>948</v>
      </c>
      <c r="K730" t="s">
        <v>949</v>
      </c>
      <c r="L730">
        <v>1368</v>
      </c>
      <c r="N730">
        <v>1011</v>
      </c>
      <c r="O730" t="s">
        <v>776</v>
      </c>
      <c r="P730" t="s">
        <v>776</v>
      </c>
      <c r="Q730">
        <v>1</v>
      </c>
      <c r="X730">
        <v>1.1200000000000001</v>
      </c>
      <c r="Y730">
        <v>0</v>
      </c>
      <c r="Z730">
        <v>6.82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325</v>
      </c>
      <c r="AG730">
        <v>1.7710000000000001</v>
      </c>
      <c r="AH730">
        <v>2</v>
      </c>
      <c r="AI730">
        <v>47639762</v>
      </c>
      <c r="AJ730">
        <v>724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ROW(Source!A348)</f>
        <v>348</v>
      </c>
      <c r="B731">
        <v>47639771</v>
      </c>
      <c r="C731">
        <v>47639756</v>
      </c>
      <c r="D731">
        <v>36837948</v>
      </c>
      <c r="E731">
        <v>1</v>
      </c>
      <c r="F731">
        <v>1</v>
      </c>
      <c r="G731">
        <v>1</v>
      </c>
      <c r="H731">
        <v>3</v>
      </c>
      <c r="I731" t="s">
        <v>817</v>
      </c>
      <c r="J731" t="s">
        <v>818</v>
      </c>
      <c r="K731" t="s">
        <v>819</v>
      </c>
      <c r="L731">
        <v>1348</v>
      </c>
      <c r="N731">
        <v>1009</v>
      </c>
      <c r="O731" t="s">
        <v>19</v>
      </c>
      <c r="P731" t="s">
        <v>19</v>
      </c>
      <c r="Q731">
        <v>1000</v>
      </c>
      <c r="X731">
        <v>1.2E-2</v>
      </c>
      <c r="Y731">
        <v>15620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220</v>
      </c>
      <c r="AG731">
        <v>1.3200000000000002E-2</v>
      </c>
      <c r="AH731">
        <v>2</v>
      </c>
      <c r="AI731">
        <v>47639763</v>
      </c>
      <c r="AJ731">
        <v>725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ROW(Source!A348)</f>
        <v>348</v>
      </c>
      <c r="B732">
        <v>47639772</v>
      </c>
      <c r="C732">
        <v>47639756</v>
      </c>
      <c r="D732">
        <v>36839083</v>
      </c>
      <c r="E732">
        <v>1</v>
      </c>
      <c r="F732">
        <v>1</v>
      </c>
      <c r="G732">
        <v>1</v>
      </c>
      <c r="H732">
        <v>3</v>
      </c>
      <c r="I732" t="s">
        <v>950</v>
      </c>
      <c r="J732" t="s">
        <v>951</v>
      </c>
      <c r="K732" t="s">
        <v>952</v>
      </c>
      <c r="L732">
        <v>1348</v>
      </c>
      <c r="N732">
        <v>1009</v>
      </c>
      <c r="O732" t="s">
        <v>19</v>
      </c>
      <c r="P732" t="s">
        <v>19</v>
      </c>
      <c r="Q732">
        <v>1000</v>
      </c>
      <c r="X732">
        <v>2E-3</v>
      </c>
      <c r="Y732">
        <v>7640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220</v>
      </c>
      <c r="AG732">
        <v>2.2000000000000001E-3</v>
      </c>
      <c r="AH732">
        <v>2</v>
      </c>
      <c r="AI732">
        <v>47639764</v>
      </c>
      <c r="AJ732">
        <v>726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ROW(Source!A349)</f>
        <v>349</v>
      </c>
      <c r="B733">
        <v>47639765</v>
      </c>
      <c r="C733">
        <v>47639756</v>
      </c>
      <c r="D733">
        <v>37072442</v>
      </c>
      <c r="E733">
        <v>1</v>
      </c>
      <c r="F733">
        <v>1</v>
      </c>
      <c r="G733">
        <v>1</v>
      </c>
      <c r="H733">
        <v>1</v>
      </c>
      <c r="I733" t="s">
        <v>939</v>
      </c>
      <c r="J733" t="s">
        <v>3</v>
      </c>
      <c r="K733" t="s">
        <v>940</v>
      </c>
      <c r="L733">
        <v>1191</v>
      </c>
      <c r="N733">
        <v>1013</v>
      </c>
      <c r="O733" t="s">
        <v>770</v>
      </c>
      <c r="P733" t="s">
        <v>770</v>
      </c>
      <c r="Q733">
        <v>1</v>
      </c>
      <c r="X733">
        <v>5.31</v>
      </c>
      <c r="Y733">
        <v>0</v>
      </c>
      <c r="Z733">
        <v>0</v>
      </c>
      <c r="AA733">
        <v>0</v>
      </c>
      <c r="AB733">
        <v>10.65</v>
      </c>
      <c r="AC733">
        <v>0</v>
      </c>
      <c r="AD733">
        <v>1</v>
      </c>
      <c r="AE733">
        <v>1</v>
      </c>
      <c r="AF733" t="s">
        <v>326</v>
      </c>
      <c r="AG733">
        <v>7.7247224999999986</v>
      </c>
      <c r="AH733">
        <v>2</v>
      </c>
      <c r="AI733">
        <v>47639757</v>
      </c>
      <c r="AJ733">
        <v>727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ROW(Source!A349)</f>
        <v>349</v>
      </c>
      <c r="B734">
        <v>47639766</v>
      </c>
      <c r="C734">
        <v>47639756</v>
      </c>
      <c r="D734">
        <v>37064876</v>
      </c>
      <c r="E734">
        <v>1</v>
      </c>
      <c r="F734">
        <v>1</v>
      </c>
      <c r="G734">
        <v>1</v>
      </c>
      <c r="H734">
        <v>1</v>
      </c>
      <c r="I734" t="s">
        <v>771</v>
      </c>
      <c r="J734" t="s">
        <v>3</v>
      </c>
      <c r="K734" t="s">
        <v>772</v>
      </c>
      <c r="L734">
        <v>1191</v>
      </c>
      <c r="N734">
        <v>1013</v>
      </c>
      <c r="O734" t="s">
        <v>770</v>
      </c>
      <c r="P734" t="s">
        <v>770</v>
      </c>
      <c r="Q734">
        <v>1</v>
      </c>
      <c r="X734">
        <v>0.02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2</v>
      </c>
      <c r="AF734" t="s">
        <v>325</v>
      </c>
      <c r="AG734">
        <v>3.1625E-2</v>
      </c>
      <c r="AH734">
        <v>2</v>
      </c>
      <c r="AI734">
        <v>47639758</v>
      </c>
      <c r="AJ734">
        <v>728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ROW(Source!A349)</f>
        <v>349</v>
      </c>
      <c r="B735">
        <v>47639767</v>
      </c>
      <c r="C735">
        <v>47639756</v>
      </c>
      <c r="D735">
        <v>36882356</v>
      </c>
      <c r="E735">
        <v>1</v>
      </c>
      <c r="F735">
        <v>1</v>
      </c>
      <c r="G735">
        <v>1</v>
      </c>
      <c r="H735">
        <v>2</v>
      </c>
      <c r="I735" t="s">
        <v>941</v>
      </c>
      <c r="J735" t="s">
        <v>942</v>
      </c>
      <c r="K735" t="s">
        <v>943</v>
      </c>
      <c r="L735">
        <v>1368</v>
      </c>
      <c r="N735">
        <v>1011</v>
      </c>
      <c r="O735" t="s">
        <v>776</v>
      </c>
      <c r="P735" t="s">
        <v>776</v>
      </c>
      <c r="Q735">
        <v>1</v>
      </c>
      <c r="X735">
        <v>0.01</v>
      </c>
      <c r="Y735">
        <v>0</v>
      </c>
      <c r="Z735">
        <v>1.7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325</v>
      </c>
      <c r="AG735">
        <v>1.58125E-2</v>
      </c>
      <c r="AH735">
        <v>2</v>
      </c>
      <c r="AI735">
        <v>47639759</v>
      </c>
      <c r="AJ735">
        <v>729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ROW(Source!A349)</f>
        <v>349</v>
      </c>
      <c r="B736">
        <v>47639768</v>
      </c>
      <c r="C736">
        <v>47639756</v>
      </c>
      <c r="D736">
        <v>36882383</v>
      </c>
      <c r="E736">
        <v>1</v>
      </c>
      <c r="F736">
        <v>1</v>
      </c>
      <c r="G736">
        <v>1</v>
      </c>
      <c r="H736">
        <v>2</v>
      </c>
      <c r="I736" t="s">
        <v>944</v>
      </c>
      <c r="J736" t="s">
        <v>945</v>
      </c>
      <c r="K736" t="s">
        <v>946</v>
      </c>
      <c r="L736">
        <v>1368</v>
      </c>
      <c r="N736">
        <v>1011</v>
      </c>
      <c r="O736" t="s">
        <v>776</v>
      </c>
      <c r="P736" t="s">
        <v>776</v>
      </c>
      <c r="Q736">
        <v>1</v>
      </c>
      <c r="X736">
        <v>0.01</v>
      </c>
      <c r="Y736">
        <v>0</v>
      </c>
      <c r="Z736">
        <v>89.99</v>
      </c>
      <c r="AA736">
        <v>10.06</v>
      </c>
      <c r="AB736">
        <v>0</v>
      </c>
      <c r="AC736">
        <v>0</v>
      </c>
      <c r="AD736">
        <v>1</v>
      </c>
      <c r="AE736">
        <v>0</v>
      </c>
      <c r="AF736" t="s">
        <v>325</v>
      </c>
      <c r="AG736">
        <v>1.58125E-2</v>
      </c>
      <c r="AH736">
        <v>2</v>
      </c>
      <c r="AI736">
        <v>47639760</v>
      </c>
      <c r="AJ736">
        <v>730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ROW(Source!A349)</f>
        <v>349</v>
      </c>
      <c r="B737">
        <v>47639769</v>
      </c>
      <c r="C737">
        <v>47639756</v>
      </c>
      <c r="D737">
        <v>36883554</v>
      </c>
      <c r="E737">
        <v>1</v>
      </c>
      <c r="F737">
        <v>1</v>
      </c>
      <c r="G737">
        <v>1</v>
      </c>
      <c r="H737">
        <v>2</v>
      </c>
      <c r="I737" t="s">
        <v>780</v>
      </c>
      <c r="J737" t="s">
        <v>781</v>
      </c>
      <c r="K737" t="s">
        <v>782</v>
      </c>
      <c r="L737">
        <v>1368</v>
      </c>
      <c r="N737">
        <v>1011</v>
      </c>
      <c r="O737" t="s">
        <v>776</v>
      </c>
      <c r="P737" t="s">
        <v>776</v>
      </c>
      <c r="Q737">
        <v>1</v>
      </c>
      <c r="X737">
        <v>0.01</v>
      </c>
      <c r="Y737">
        <v>0</v>
      </c>
      <c r="Z737">
        <v>65.709999999999994</v>
      </c>
      <c r="AA737">
        <v>11.6</v>
      </c>
      <c r="AB737">
        <v>0</v>
      </c>
      <c r="AC737">
        <v>0</v>
      </c>
      <c r="AD737">
        <v>1</v>
      </c>
      <c r="AE737">
        <v>0</v>
      </c>
      <c r="AF737" t="s">
        <v>325</v>
      </c>
      <c r="AG737">
        <v>1.58125E-2</v>
      </c>
      <c r="AH737">
        <v>2</v>
      </c>
      <c r="AI737">
        <v>47639761</v>
      </c>
      <c r="AJ737">
        <v>731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ROW(Source!A349)</f>
        <v>349</v>
      </c>
      <c r="B738">
        <v>47639770</v>
      </c>
      <c r="C738">
        <v>47639756</v>
      </c>
      <c r="D738">
        <v>36884416</v>
      </c>
      <c r="E738">
        <v>1</v>
      </c>
      <c r="F738">
        <v>1</v>
      </c>
      <c r="G738">
        <v>1</v>
      </c>
      <c r="H738">
        <v>2</v>
      </c>
      <c r="I738" t="s">
        <v>947</v>
      </c>
      <c r="J738" t="s">
        <v>948</v>
      </c>
      <c r="K738" t="s">
        <v>949</v>
      </c>
      <c r="L738">
        <v>1368</v>
      </c>
      <c r="N738">
        <v>1011</v>
      </c>
      <c r="O738" t="s">
        <v>776</v>
      </c>
      <c r="P738" t="s">
        <v>776</v>
      </c>
      <c r="Q738">
        <v>1</v>
      </c>
      <c r="X738">
        <v>1.1200000000000001</v>
      </c>
      <c r="Y738">
        <v>0</v>
      </c>
      <c r="Z738">
        <v>6.82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325</v>
      </c>
      <c r="AG738">
        <v>1.7710000000000001</v>
      </c>
      <c r="AH738">
        <v>2</v>
      </c>
      <c r="AI738">
        <v>47639762</v>
      </c>
      <c r="AJ738">
        <v>732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ROW(Source!A349)</f>
        <v>349</v>
      </c>
      <c r="B739">
        <v>47639771</v>
      </c>
      <c r="C739">
        <v>47639756</v>
      </c>
      <c r="D739">
        <v>36837948</v>
      </c>
      <c r="E739">
        <v>1</v>
      </c>
      <c r="F739">
        <v>1</v>
      </c>
      <c r="G739">
        <v>1</v>
      </c>
      <c r="H739">
        <v>3</v>
      </c>
      <c r="I739" t="s">
        <v>817</v>
      </c>
      <c r="J739" t="s">
        <v>818</v>
      </c>
      <c r="K739" t="s">
        <v>819</v>
      </c>
      <c r="L739">
        <v>1348</v>
      </c>
      <c r="N739">
        <v>1009</v>
      </c>
      <c r="O739" t="s">
        <v>19</v>
      </c>
      <c r="P739" t="s">
        <v>19</v>
      </c>
      <c r="Q739">
        <v>1000</v>
      </c>
      <c r="X739">
        <v>1.2E-2</v>
      </c>
      <c r="Y739">
        <v>15620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220</v>
      </c>
      <c r="AG739">
        <v>1.3200000000000002E-2</v>
      </c>
      <c r="AH739">
        <v>2</v>
      </c>
      <c r="AI739">
        <v>47639763</v>
      </c>
      <c r="AJ739">
        <v>733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ROW(Source!A349)</f>
        <v>349</v>
      </c>
      <c r="B740">
        <v>47639772</v>
      </c>
      <c r="C740">
        <v>47639756</v>
      </c>
      <c r="D740">
        <v>36839083</v>
      </c>
      <c r="E740">
        <v>1</v>
      </c>
      <c r="F740">
        <v>1</v>
      </c>
      <c r="G740">
        <v>1</v>
      </c>
      <c r="H740">
        <v>3</v>
      </c>
      <c r="I740" t="s">
        <v>950</v>
      </c>
      <c r="J740" t="s">
        <v>951</v>
      </c>
      <c r="K740" t="s">
        <v>952</v>
      </c>
      <c r="L740">
        <v>1348</v>
      </c>
      <c r="N740">
        <v>1009</v>
      </c>
      <c r="O740" t="s">
        <v>19</v>
      </c>
      <c r="P740" t="s">
        <v>19</v>
      </c>
      <c r="Q740">
        <v>1000</v>
      </c>
      <c r="X740">
        <v>2E-3</v>
      </c>
      <c r="Y740">
        <v>7640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220</v>
      </c>
      <c r="AG740">
        <v>2.2000000000000001E-3</v>
      </c>
      <c r="AH740">
        <v>2</v>
      </c>
      <c r="AI740">
        <v>47639764</v>
      </c>
      <c r="AJ740">
        <v>734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ROW(Source!A350)</f>
        <v>350</v>
      </c>
      <c r="B741">
        <v>47639783</v>
      </c>
      <c r="C741">
        <v>47639773</v>
      </c>
      <c r="D741">
        <v>37064928</v>
      </c>
      <c r="E741">
        <v>1</v>
      </c>
      <c r="F741">
        <v>1</v>
      </c>
      <c r="G741">
        <v>1</v>
      </c>
      <c r="H741">
        <v>1</v>
      </c>
      <c r="I741" t="s">
        <v>823</v>
      </c>
      <c r="J741" t="s">
        <v>3</v>
      </c>
      <c r="K741" t="s">
        <v>824</v>
      </c>
      <c r="L741">
        <v>1191</v>
      </c>
      <c r="N741">
        <v>1013</v>
      </c>
      <c r="O741" t="s">
        <v>770</v>
      </c>
      <c r="P741" t="s">
        <v>770</v>
      </c>
      <c r="Q741">
        <v>1</v>
      </c>
      <c r="X741">
        <v>3.83</v>
      </c>
      <c r="Y741">
        <v>0</v>
      </c>
      <c r="Z741">
        <v>0</v>
      </c>
      <c r="AA741">
        <v>0</v>
      </c>
      <c r="AB741">
        <v>9.07</v>
      </c>
      <c r="AC741">
        <v>0</v>
      </c>
      <c r="AD741">
        <v>1</v>
      </c>
      <c r="AE741">
        <v>1</v>
      </c>
      <c r="AF741" t="s">
        <v>330</v>
      </c>
      <c r="AG741">
        <v>11.143384999999999</v>
      </c>
      <c r="AH741">
        <v>2</v>
      </c>
      <c r="AI741">
        <v>47639774</v>
      </c>
      <c r="AJ741">
        <v>735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ROW(Source!A350)</f>
        <v>350</v>
      </c>
      <c r="B742">
        <v>47639784</v>
      </c>
      <c r="C742">
        <v>47639773</v>
      </c>
      <c r="D742">
        <v>37064876</v>
      </c>
      <c r="E742">
        <v>1</v>
      </c>
      <c r="F742">
        <v>1</v>
      </c>
      <c r="G742">
        <v>1</v>
      </c>
      <c r="H742">
        <v>1</v>
      </c>
      <c r="I742" t="s">
        <v>771</v>
      </c>
      <c r="J742" t="s">
        <v>3</v>
      </c>
      <c r="K742" t="s">
        <v>772</v>
      </c>
      <c r="L742">
        <v>1191</v>
      </c>
      <c r="N742">
        <v>1013</v>
      </c>
      <c r="O742" t="s">
        <v>770</v>
      </c>
      <c r="P742" t="s">
        <v>770</v>
      </c>
      <c r="Q742">
        <v>1</v>
      </c>
      <c r="X742">
        <v>0.02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2</v>
      </c>
      <c r="AF742" t="s">
        <v>329</v>
      </c>
      <c r="AG742">
        <v>6.3250000000000001E-2</v>
      </c>
      <c r="AH742">
        <v>2</v>
      </c>
      <c r="AI742">
        <v>47639775</v>
      </c>
      <c r="AJ742">
        <v>736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ROW(Source!A350)</f>
        <v>350</v>
      </c>
      <c r="B743">
        <v>47639785</v>
      </c>
      <c r="C743">
        <v>47639773</v>
      </c>
      <c r="D743">
        <v>36882356</v>
      </c>
      <c r="E743">
        <v>1</v>
      </c>
      <c r="F743">
        <v>1</v>
      </c>
      <c r="G743">
        <v>1</v>
      </c>
      <c r="H743">
        <v>2</v>
      </c>
      <c r="I743" t="s">
        <v>941</v>
      </c>
      <c r="J743" t="s">
        <v>942</v>
      </c>
      <c r="K743" t="s">
        <v>943</v>
      </c>
      <c r="L743">
        <v>1368</v>
      </c>
      <c r="N743">
        <v>1011</v>
      </c>
      <c r="O743" t="s">
        <v>776</v>
      </c>
      <c r="P743" t="s">
        <v>776</v>
      </c>
      <c r="Q743">
        <v>1</v>
      </c>
      <c r="X743">
        <v>0.01</v>
      </c>
      <c r="Y743">
        <v>0</v>
      </c>
      <c r="Z743">
        <v>1.7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329</v>
      </c>
      <c r="AG743">
        <v>3.1625E-2</v>
      </c>
      <c r="AH743">
        <v>2</v>
      </c>
      <c r="AI743">
        <v>47639776</v>
      </c>
      <c r="AJ743">
        <v>737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ROW(Source!A350)</f>
        <v>350</v>
      </c>
      <c r="B744">
        <v>47639786</v>
      </c>
      <c r="C744">
        <v>47639773</v>
      </c>
      <c r="D744">
        <v>36882383</v>
      </c>
      <c r="E744">
        <v>1</v>
      </c>
      <c r="F744">
        <v>1</v>
      </c>
      <c r="G744">
        <v>1</v>
      </c>
      <c r="H744">
        <v>2</v>
      </c>
      <c r="I744" t="s">
        <v>944</v>
      </c>
      <c r="J744" t="s">
        <v>945</v>
      </c>
      <c r="K744" t="s">
        <v>946</v>
      </c>
      <c r="L744">
        <v>1368</v>
      </c>
      <c r="N744">
        <v>1011</v>
      </c>
      <c r="O744" t="s">
        <v>776</v>
      </c>
      <c r="P744" t="s">
        <v>776</v>
      </c>
      <c r="Q744">
        <v>1</v>
      </c>
      <c r="X744">
        <v>0.01</v>
      </c>
      <c r="Y744">
        <v>0</v>
      </c>
      <c r="Z744">
        <v>89.99</v>
      </c>
      <c r="AA744">
        <v>10.06</v>
      </c>
      <c r="AB744">
        <v>0</v>
      </c>
      <c r="AC744">
        <v>0</v>
      </c>
      <c r="AD744">
        <v>1</v>
      </c>
      <c r="AE744">
        <v>0</v>
      </c>
      <c r="AF744" t="s">
        <v>329</v>
      </c>
      <c r="AG744">
        <v>3.1625E-2</v>
      </c>
      <c r="AH744">
        <v>2</v>
      </c>
      <c r="AI744">
        <v>47639777</v>
      </c>
      <c r="AJ744">
        <v>738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ROW(Source!A350)</f>
        <v>350</v>
      </c>
      <c r="B745">
        <v>47639787</v>
      </c>
      <c r="C745">
        <v>47639773</v>
      </c>
      <c r="D745">
        <v>36883554</v>
      </c>
      <c r="E745">
        <v>1</v>
      </c>
      <c r="F745">
        <v>1</v>
      </c>
      <c r="G745">
        <v>1</v>
      </c>
      <c r="H745">
        <v>2</v>
      </c>
      <c r="I745" t="s">
        <v>780</v>
      </c>
      <c r="J745" t="s">
        <v>781</v>
      </c>
      <c r="K745" t="s">
        <v>782</v>
      </c>
      <c r="L745">
        <v>1368</v>
      </c>
      <c r="N745">
        <v>1011</v>
      </c>
      <c r="O745" t="s">
        <v>776</v>
      </c>
      <c r="P745" t="s">
        <v>776</v>
      </c>
      <c r="Q745">
        <v>1</v>
      </c>
      <c r="X745">
        <v>0.01</v>
      </c>
      <c r="Y745">
        <v>0</v>
      </c>
      <c r="Z745">
        <v>65.709999999999994</v>
      </c>
      <c r="AA745">
        <v>11.6</v>
      </c>
      <c r="AB745">
        <v>0</v>
      </c>
      <c r="AC745">
        <v>0</v>
      </c>
      <c r="AD745">
        <v>1</v>
      </c>
      <c r="AE745">
        <v>0</v>
      </c>
      <c r="AF745" t="s">
        <v>329</v>
      </c>
      <c r="AG745">
        <v>3.1625E-2</v>
      </c>
      <c r="AH745">
        <v>2</v>
      </c>
      <c r="AI745">
        <v>47639778</v>
      </c>
      <c r="AJ745">
        <v>739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ROW(Source!A350)</f>
        <v>350</v>
      </c>
      <c r="B746">
        <v>47639788</v>
      </c>
      <c r="C746">
        <v>47639773</v>
      </c>
      <c r="D746">
        <v>36884416</v>
      </c>
      <c r="E746">
        <v>1</v>
      </c>
      <c r="F746">
        <v>1</v>
      </c>
      <c r="G746">
        <v>1</v>
      </c>
      <c r="H746">
        <v>2</v>
      </c>
      <c r="I746" t="s">
        <v>947</v>
      </c>
      <c r="J746" t="s">
        <v>948</v>
      </c>
      <c r="K746" t="s">
        <v>949</v>
      </c>
      <c r="L746">
        <v>1368</v>
      </c>
      <c r="N746">
        <v>1011</v>
      </c>
      <c r="O746" t="s">
        <v>776</v>
      </c>
      <c r="P746" t="s">
        <v>776</v>
      </c>
      <c r="Q746">
        <v>1</v>
      </c>
      <c r="X746">
        <v>0.65</v>
      </c>
      <c r="Y746">
        <v>0</v>
      </c>
      <c r="Z746">
        <v>6.82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329</v>
      </c>
      <c r="AG746">
        <v>2.055625</v>
      </c>
      <c r="AH746">
        <v>2</v>
      </c>
      <c r="AI746">
        <v>47639779</v>
      </c>
      <c r="AJ746">
        <v>740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ROW(Source!A350)</f>
        <v>350</v>
      </c>
      <c r="B747">
        <v>47639789</v>
      </c>
      <c r="C747">
        <v>47639773</v>
      </c>
      <c r="D747">
        <v>36838546</v>
      </c>
      <c r="E747">
        <v>1</v>
      </c>
      <c r="F747">
        <v>1</v>
      </c>
      <c r="G747">
        <v>1</v>
      </c>
      <c r="H747">
        <v>3</v>
      </c>
      <c r="I747" t="s">
        <v>238</v>
      </c>
      <c r="J747" t="s">
        <v>240</v>
      </c>
      <c r="K747" t="s">
        <v>239</v>
      </c>
      <c r="L747">
        <v>1348</v>
      </c>
      <c r="N747">
        <v>1009</v>
      </c>
      <c r="O747" t="s">
        <v>19</v>
      </c>
      <c r="P747" t="s">
        <v>19</v>
      </c>
      <c r="Q747">
        <v>1000</v>
      </c>
      <c r="X747">
        <v>1.9E-2</v>
      </c>
      <c r="Y747">
        <v>14312.87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230</v>
      </c>
      <c r="AG747">
        <v>4.1800000000000004E-2</v>
      </c>
      <c r="AH747">
        <v>2</v>
      </c>
      <c r="AI747">
        <v>47639780</v>
      </c>
      <c r="AJ747">
        <v>741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ROW(Source!A350)</f>
        <v>350</v>
      </c>
      <c r="B748">
        <v>47639790</v>
      </c>
      <c r="C748">
        <v>47639773</v>
      </c>
      <c r="D748">
        <v>36839186</v>
      </c>
      <c r="E748">
        <v>1</v>
      </c>
      <c r="F748">
        <v>1</v>
      </c>
      <c r="G748">
        <v>1</v>
      </c>
      <c r="H748">
        <v>3</v>
      </c>
      <c r="I748" t="s">
        <v>953</v>
      </c>
      <c r="J748" t="s">
        <v>954</v>
      </c>
      <c r="K748" t="s">
        <v>955</v>
      </c>
      <c r="L748">
        <v>1348</v>
      </c>
      <c r="N748">
        <v>1009</v>
      </c>
      <c r="O748" t="s">
        <v>19</v>
      </c>
      <c r="P748" t="s">
        <v>19</v>
      </c>
      <c r="Q748">
        <v>1000</v>
      </c>
      <c r="X748">
        <v>1.4E-3</v>
      </c>
      <c r="Y748">
        <v>6667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230</v>
      </c>
      <c r="AG748">
        <v>3.0800000000000003E-3</v>
      </c>
      <c r="AH748">
        <v>2</v>
      </c>
      <c r="AI748">
        <v>47639782</v>
      </c>
      <c r="AJ748">
        <v>743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ROW(Source!A351)</f>
        <v>351</v>
      </c>
      <c r="B749">
        <v>47639783</v>
      </c>
      <c r="C749">
        <v>47639773</v>
      </c>
      <c r="D749">
        <v>37064928</v>
      </c>
      <c r="E749">
        <v>1</v>
      </c>
      <c r="F749">
        <v>1</v>
      </c>
      <c r="G749">
        <v>1</v>
      </c>
      <c r="H749">
        <v>1</v>
      </c>
      <c r="I749" t="s">
        <v>823</v>
      </c>
      <c r="J749" t="s">
        <v>3</v>
      </c>
      <c r="K749" t="s">
        <v>824</v>
      </c>
      <c r="L749">
        <v>1191</v>
      </c>
      <c r="N749">
        <v>1013</v>
      </c>
      <c r="O749" t="s">
        <v>770</v>
      </c>
      <c r="P749" t="s">
        <v>770</v>
      </c>
      <c r="Q749">
        <v>1</v>
      </c>
      <c r="X749">
        <v>3.83</v>
      </c>
      <c r="Y749">
        <v>0</v>
      </c>
      <c r="Z749">
        <v>0</v>
      </c>
      <c r="AA749">
        <v>0</v>
      </c>
      <c r="AB749">
        <v>9.07</v>
      </c>
      <c r="AC749">
        <v>0</v>
      </c>
      <c r="AD749">
        <v>1</v>
      </c>
      <c r="AE749">
        <v>1</v>
      </c>
      <c r="AF749" t="s">
        <v>330</v>
      </c>
      <c r="AG749">
        <v>11.143384999999999</v>
      </c>
      <c r="AH749">
        <v>2</v>
      </c>
      <c r="AI749">
        <v>47639774</v>
      </c>
      <c r="AJ749">
        <v>744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ROW(Source!A351)</f>
        <v>351</v>
      </c>
      <c r="B750">
        <v>47639784</v>
      </c>
      <c r="C750">
        <v>47639773</v>
      </c>
      <c r="D750">
        <v>37064876</v>
      </c>
      <c r="E750">
        <v>1</v>
      </c>
      <c r="F750">
        <v>1</v>
      </c>
      <c r="G750">
        <v>1</v>
      </c>
      <c r="H750">
        <v>1</v>
      </c>
      <c r="I750" t="s">
        <v>771</v>
      </c>
      <c r="J750" t="s">
        <v>3</v>
      </c>
      <c r="K750" t="s">
        <v>772</v>
      </c>
      <c r="L750">
        <v>1191</v>
      </c>
      <c r="N750">
        <v>1013</v>
      </c>
      <c r="O750" t="s">
        <v>770</v>
      </c>
      <c r="P750" t="s">
        <v>770</v>
      </c>
      <c r="Q750">
        <v>1</v>
      </c>
      <c r="X750">
        <v>0.02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2</v>
      </c>
      <c r="AF750" t="s">
        <v>329</v>
      </c>
      <c r="AG750">
        <v>6.3250000000000001E-2</v>
      </c>
      <c r="AH750">
        <v>2</v>
      </c>
      <c r="AI750">
        <v>47639775</v>
      </c>
      <c r="AJ750">
        <v>745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ROW(Source!A351)</f>
        <v>351</v>
      </c>
      <c r="B751">
        <v>47639785</v>
      </c>
      <c r="C751">
        <v>47639773</v>
      </c>
      <c r="D751">
        <v>36882356</v>
      </c>
      <c r="E751">
        <v>1</v>
      </c>
      <c r="F751">
        <v>1</v>
      </c>
      <c r="G751">
        <v>1</v>
      </c>
      <c r="H751">
        <v>2</v>
      </c>
      <c r="I751" t="s">
        <v>941</v>
      </c>
      <c r="J751" t="s">
        <v>942</v>
      </c>
      <c r="K751" t="s">
        <v>943</v>
      </c>
      <c r="L751">
        <v>1368</v>
      </c>
      <c r="N751">
        <v>1011</v>
      </c>
      <c r="O751" t="s">
        <v>776</v>
      </c>
      <c r="P751" t="s">
        <v>776</v>
      </c>
      <c r="Q751">
        <v>1</v>
      </c>
      <c r="X751">
        <v>0.01</v>
      </c>
      <c r="Y751">
        <v>0</v>
      </c>
      <c r="Z751">
        <v>1.7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329</v>
      </c>
      <c r="AG751">
        <v>3.1625E-2</v>
      </c>
      <c r="AH751">
        <v>2</v>
      </c>
      <c r="AI751">
        <v>47639776</v>
      </c>
      <c r="AJ751">
        <v>746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ROW(Source!A351)</f>
        <v>351</v>
      </c>
      <c r="B752">
        <v>47639786</v>
      </c>
      <c r="C752">
        <v>47639773</v>
      </c>
      <c r="D752">
        <v>36882383</v>
      </c>
      <c r="E752">
        <v>1</v>
      </c>
      <c r="F752">
        <v>1</v>
      </c>
      <c r="G752">
        <v>1</v>
      </c>
      <c r="H752">
        <v>2</v>
      </c>
      <c r="I752" t="s">
        <v>944</v>
      </c>
      <c r="J752" t="s">
        <v>945</v>
      </c>
      <c r="K752" t="s">
        <v>946</v>
      </c>
      <c r="L752">
        <v>1368</v>
      </c>
      <c r="N752">
        <v>1011</v>
      </c>
      <c r="O752" t="s">
        <v>776</v>
      </c>
      <c r="P752" t="s">
        <v>776</v>
      </c>
      <c r="Q752">
        <v>1</v>
      </c>
      <c r="X752">
        <v>0.01</v>
      </c>
      <c r="Y752">
        <v>0</v>
      </c>
      <c r="Z752">
        <v>89.99</v>
      </c>
      <c r="AA752">
        <v>10.06</v>
      </c>
      <c r="AB752">
        <v>0</v>
      </c>
      <c r="AC752">
        <v>0</v>
      </c>
      <c r="AD752">
        <v>1</v>
      </c>
      <c r="AE752">
        <v>0</v>
      </c>
      <c r="AF752" t="s">
        <v>329</v>
      </c>
      <c r="AG752">
        <v>3.1625E-2</v>
      </c>
      <c r="AH752">
        <v>2</v>
      </c>
      <c r="AI752">
        <v>47639777</v>
      </c>
      <c r="AJ752">
        <v>747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ROW(Source!A351)</f>
        <v>351</v>
      </c>
      <c r="B753">
        <v>47639787</v>
      </c>
      <c r="C753">
        <v>47639773</v>
      </c>
      <c r="D753">
        <v>36883554</v>
      </c>
      <c r="E753">
        <v>1</v>
      </c>
      <c r="F753">
        <v>1</v>
      </c>
      <c r="G753">
        <v>1</v>
      </c>
      <c r="H753">
        <v>2</v>
      </c>
      <c r="I753" t="s">
        <v>780</v>
      </c>
      <c r="J753" t="s">
        <v>781</v>
      </c>
      <c r="K753" t="s">
        <v>782</v>
      </c>
      <c r="L753">
        <v>1368</v>
      </c>
      <c r="N753">
        <v>1011</v>
      </c>
      <c r="O753" t="s">
        <v>776</v>
      </c>
      <c r="P753" t="s">
        <v>776</v>
      </c>
      <c r="Q753">
        <v>1</v>
      </c>
      <c r="X753">
        <v>0.01</v>
      </c>
      <c r="Y753">
        <v>0</v>
      </c>
      <c r="Z753">
        <v>65.709999999999994</v>
      </c>
      <c r="AA753">
        <v>11.6</v>
      </c>
      <c r="AB753">
        <v>0</v>
      </c>
      <c r="AC753">
        <v>0</v>
      </c>
      <c r="AD753">
        <v>1</v>
      </c>
      <c r="AE753">
        <v>0</v>
      </c>
      <c r="AF753" t="s">
        <v>329</v>
      </c>
      <c r="AG753">
        <v>3.1625E-2</v>
      </c>
      <c r="AH753">
        <v>2</v>
      </c>
      <c r="AI753">
        <v>47639778</v>
      </c>
      <c r="AJ753">
        <v>748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ROW(Source!A351)</f>
        <v>351</v>
      </c>
      <c r="B754">
        <v>47639788</v>
      </c>
      <c r="C754">
        <v>47639773</v>
      </c>
      <c r="D754">
        <v>36884416</v>
      </c>
      <c r="E754">
        <v>1</v>
      </c>
      <c r="F754">
        <v>1</v>
      </c>
      <c r="G754">
        <v>1</v>
      </c>
      <c r="H754">
        <v>2</v>
      </c>
      <c r="I754" t="s">
        <v>947</v>
      </c>
      <c r="J754" t="s">
        <v>948</v>
      </c>
      <c r="K754" t="s">
        <v>949</v>
      </c>
      <c r="L754">
        <v>1368</v>
      </c>
      <c r="N754">
        <v>1011</v>
      </c>
      <c r="O754" t="s">
        <v>776</v>
      </c>
      <c r="P754" t="s">
        <v>776</v>
      </c>
      <c r="Q754">
        <v>1</v>
      </c>
      <c r="X754">
        <v>0.65</v>
      </c>
      <c r="Y754">
        <v>0</v>
      </c>
      <c r="Z754">
        <v>6.82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329</v>
      </c>
      <c r="AG754">
        <v>2.055625</v>
      </c>
      <c r="AH754">
        <v>2</v>
      </c>
      <c r="AI754">
        <v>47639779</v>
      </c>
      <c r="AJ754">
        <v>749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ROW(Source!A351)</f>
        <v>351</v>
      </c>
      <c r="B755">
        <v>47639789</v>
      </c>
      <c r="C755">
        <v>47639773</v>
      </c>
      <c r="D755">
        <v>36838546</v>
      </c>
      <c r="E755">
        <v>1</v>
      </c>
      <c r="F755">
        <v>1</v>
      </c>
      <c r="G755">
        <v>1</v>
      </c>
      <c r="H755">
        <v>3</v>
      </c>
      <c r="I755" t="s">
        <v>238</v>
      </c>
      <c r="J755" t="s">
        <v>240</v>
      </c>
      <c r="K755" t="s">
        <v>239</v>
      </c>
      <c r="L755">
        <v>1348</v>
      </c>
      <c r="N755">
        <v>1009</v>
      </c>
      <c r="O755" t="s">
        <v>19</v>
      </c>
      <c r="P755" t="s">
        <v>19</v>
      </c>
      <c r="Q755">
        <v>1000</v>
      </c>
      <c r="X755">
        <v>1.9E-2</v>
      </c>
      <c r="Y755">
        <v>14312.87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230</v>
      </c>
      <c r="AG755">
        <v>4.1800000000000004E-2</v>
      </c>
      <c r="AH755">
        <v>2</v>
      </c>
      <c r="AI755">
        <v>47639780</v>
      </c>
      <c r="AJ755">
        <v>750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ROW(Source!A351)</f>
        <v>351</v>
      </c>
      <c r="B756">
        <v>47639790</v>
      </c>
      <c r="C756">
        <v>47639773</v>
      </c>
      <c r="D756">
        <v>36839186</v>
      </c>
      <c r="E756">
        <v>1</v>
      </c>
      <c r="F756">
        <v>1</v>
      </c>
      <c r="G756">
        <v>1</v>
      </c>
      <c r="H756">
        <v>3</v>
      </c>
      <c r="I756" t="s">
        <v>953</v>
      </c>
      <c r="J756" t="s">
        <v>954</v>
      </c>
      <c r="K756" t="s">
        <v>955</v>
      </c>
      <c r="L756">
        <v>1348</v>
      </c>
      <c r="N756">
        <v>1009</v>
      </c>
      <c r="O756" t="s">
        <v>19</v>
      </c>
      <c r="P756" t="s">
        <v>19</v>
      </c>
      <c r="Q756">
        <v>1000</v>
      </c>
      <c r="X756">
        <v>1.4E-3</v>
      </c>
      <c r="Y756">
        <v>6667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230</v>
      </c>
      <c r="AG756">
        <v>3.0800000000000003E-3</v>
      </c>
      <c r="AH756">
        <v>2</v>
      </c>
      <c r="AI756">
        <v>47639782</v>
      </c>
      <c r="AJ756">
        <v>752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ROW(Source!A356)</f>
        <v>356</v>
      </c>
      <c r="B757">
        <v>47639794</v>
      </c>
      <c r="C757">
        <v>47639793</v>
      </c>
      <c r="D757">
        <v>37071037</v>
      </c>
      <c r="E757">
        <v>1</v>
      </c>
      <c r="F757">
        <v>1</v>
      </c>
      <c r="G757">
        <v>1</v>
      </c>
      <c r="H757">
        <v>1</v>
      </c>
      <c r="I757" t="s">
        <v>956</v>
      </c>
      <c r="J757" t="s">
        <v>3</v>
      </c>
      <c r="K757" t="s">
        <v>957</v>
      </c>
      <c r="L757">
        <v>1191</v>
      </c>
      <c r="N757">
        <v>1013</v>
      </c>
      <c r="O757" t="s">
        <v>770</v>
      </c>
      <c r="P757" t="s">
        <v>770</v>
      </c>
      <c r="Q757">
        <v>1</v>
      </c>
      <c r="X757">
        <v>0.12</v>
      </c>
      <c r="Y757">
        <v>0</v>
      </c>
      <c r="Z757">
        <v>0</v>
      </c>
      <c r="AA757">
        <v>0</v>
      </c>
      <c r="AB757">
        <v>9.6199999999999992</v>
      </c>
      <c r="AC757">
        <v>0</v>
      </c>
      <c r="AD757">
        <v>1</v>
      </c>
      <c r="AE757">
        <v>1</v>
      </c>
      <c r="AF757" t="s">
        <v>196</v>
      </c>
      <c r="AG757">
        <v>0.15869999999999998</v>
      </c>
      <c r="AH757">
        <v>2</v>
      </c>
      <c r="AI757">
        <v>47639794</v>
      </c>
      <c r="AJ757">
        <v>753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ROW(Source!A356)</f>
        <v>356</v>
      </c>
      <c r="B758">
        <v>47639795</v>
      </c>
      <c r="C758">
        <v>47639793</v>
      </c>
      <c r="D758">
        <v>36804576</v>
      </c>
      <c r="E758">
        <v>1</v>
      </c>
      <c r="F758">
        <v>1</v>
      </c>
      <c r="G758">
        <v>1</v>
      </c>
      <c r="H758">
        <v>3</v>
      </c>
      <c r="I758" t="s">
        <v>1038</v>
      </c>
      <c r="J758" t="s">
        <v>1039</v>
      </c>
      <c r="K758" t="s">
        <v>1040</v>
      </c>
      <c r="L758">
        <v>1355</v>
      </c>
      <c r="N758">
        <v>1010</v>
      </c>
      <c r="O758" t="s">
        <v>317</v>
      </c>
      <c r="P758" t="s">
        <v>317</v>
      </c>
      <c r="Q758">
        <v>100</v>
      </c>
      <c r="X758">
        <v>0.2</v>
      </c>
      <c r="Y758">
        <v>39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0.2</v>
      </c>
      <c r="AH758">
        <v>2</v>
      </c>
      <c r="AI758">
        <v>47639795</v>
      </c>
      <c r="AJ758">
        <v>754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ROW(Source!A356)</f>
        <v>356</v>
      </c>
      <c r="B759">
        <v>47639796</v>
      </c>
      <c r="C759">
        <v>47639793</v>
      </c>
      <c r="D759">
        <v>36799095</v>
      </c>
      <c r="E759">
        <v>17</v>
      </c>
      <c r="F759">
        <v>1</v>
      </c>
      <c r="G759">
        <v>1</v>
      </c>
      <c r="H759">
        <v>3</v>
      </c>
      <c r="I759" t="s">
        <v>1145</v>
      </c>
      <c r="J759" t="s">
        <v>3</v>
      </c>
      <c r="K759" t="s">
        <v>1146</v>
      </c>
      <c r="L759">
        <v>1354</v>
      </c>
      <c r="N759">
        <v>1010</v>
      </c>
      <c r="O759" t="s">
        <v>337</v>
      </c>
      <c r="P759" t="s">
        <v>337</v>
      </c>
      <c r="Q759">
        <v>1</v>
      </c>
      <c r="X759">
        <v>2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 t="s">
        <v>3</v>
      </c>
      <c r="AG759">
        <v>2</v>
      </c>
      <c r="AH759">
        <v>3</v>
      </c>
      <c r="AI759">
        <v>-1</v>
      </c>
      <c r="AJ759" t="s">
        <v>3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ROW(Source!A356)</f>
        <v>356</v>
      </c>
      <c r="B760">
        <v>47639797</v>
      </c>
      <c r="C760">
        <v>47639793</v>
      </c>
      <c r="D760">
        <v>36796041</v>
      </c>
      <c r="E760">
        <v>17</v>
      </c>
      <c r="F760">
        <v>1</v>
      </c>
      <c r="G760">
        <v>1</v>
      </c>
      <c r="H760">
        <v>3</v>
      </c>
      <c r="I760" t="s">
        <v>1147</v>
      </c>
      <c r="J760" t="s">
        <v>3</v>
      </c>
      <c r="K760" t="s">
        <v>1148</v>
      </c>
      <c r="L760">
        <v>1301</v>
      </c>
      <c r="N760">
        <v>1003</v>
      </c>
      <c r="O760" t="s">
        <v>251</v>
      </c>
      <c r="P760" t="s">
        <v>251</v>
      </c>
      <c r="Q760">
        <v>1</v>
      </c>
      <c r="X760">
        <v>1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 t="s">
        <v>3</v>
      </c>
      <c r="AG760">
        <v>1</v>
      </c>
      <c r="AH760">
        <v>3</v>
      </c>
      <c r="AI760">
        <v>-1</v>
      </c>
      <c r="AJ760" t="s">
        <v>3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ROW(Source!A357)</f>
        <v>357</v>
      </c>
      <c r="B761">
        <v>47639794</v>
      </c>
      <c r="C761">
        <v>47639793</v>
      </c>
      <c r="D761">
        <v>37071037</v>
      </c>
      <c r="E761">
        <v>1</v>
      </c>
      <c r="F761">
        <v>1</v>
      </c>
      <c r="G761">
        <v>1</v>
      </c>
      <c r="H761">
        <v>1</v>
      </c>
      <c r="I761" t="s">
        <v>956</v>
      </c>
      <c r="J761" t="s">
        <v>3</v>
      </c>
      <c r="K761" t="s">
        <v>957</v>
      </c>
      <c r="L761">
        <v>1191</v>
      </c>
      <c r="N761">
        <v>1013</v>
      </c>
      <c r="O761" t="s">
        <v>770</v>
      </c>
      <c r="P761" t="s">
        <v>770</v>
      </c>
      <c r="Q761">
        <v>1</v>
      </c>
      <c r="X761">
        <v>0.12</v>
      </c>
      <c r="Y761">
        <v>0</v>
      </c>
      <c r="Z761">
        <v>0</v>
      </c>
      <c r="AA761">
        <v>0</v>
      </c>
      <c r="AB761">
        <v>9.6199999999999992</v>
      </c>
      <c r="AC761">
        <v>0</v>
      </c>
      <c r="AD761">
        <v>1</v>
      </c>
      <c r="AE761">
        <v>1</v>
      </c>
      <c r="AF761" t="s">
        <v>196</v>
      </c>
      <c r="AG761">
        <v>0.15869999999999998</v>
      </c>
      <c r="AH761">
        <v>2</v>
      </c>
      <c r="AI761">
        <v>47639794</v>
      </c>
      <c r="AJ761">
        <v>758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ROW(Source!A357)</f>
        <v>357</v>
      </c>
      <c r="B762">
        <v>47639795</v>
      </c>
      <c r="C762">
        <v>47639793</v>
      </c>
      <c r="D762">
        <v>36804576</v>
      </c>
      <c r="E762">
        <v>1</v>
      </c>
      <c r="F762">
        <v>1</v>
      </c>
      <c r="G762">
        <v>1</v>
      </c>
      <c r="H762">
        <v>3</v>
      </c>
      <c r="I762" t="s">
        <v>1038</v>
      </c>
      <c r="J762" t="s">
        <v>1039</v>
      </c>
      <c r="K762" t="s">
        <v>1040</v>
      </c>
      <c r="L762">
        <v>1355</v>
      </c>
      <c r="N762">
        <v>1010</v>
      </c>
      <c r="O762" t="s">
        <v>317</v>
      </c>
      <c r="P762" t="s">
        <v>317</v>
      </c>
      <c r="Q762">
        <v>100</v>
      </c>
      <c r="X762">
        <v>0.2</v>
      </c>
      <c r="Y762">
        <v>39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</v>
      </c>
      <c r="AG762">
        <v>0.2</v>
      </c>
      <c r="AH762">
        <v>2</v>
      </c>
      <c r="AI762">
        <v>47639795</v>
      </c>
      <c r="AJ762">
        <v>759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ROW(Source!A357)</f>
        <v>357</v>
      </c>
      <c r="B763">
        <v>47639796</v>
      </c>
      <c r="C763">
        <v>47639793</v>
      </c>
      <c r="D763">
        <v>36799095</v>
      </c>
      <c r="E763">
        <v>17</v>
      </c>
      <c r="F763">
        <v>1</v>
      </c>
      <c r="G763">
        <v>1</v>
      </c>
      <c r="H763">
        <v>3</v>
      </c>
      <c r="I763" t="s">
        <v>1145</v>
      </c>
      <c r="J763" t="s">
        <v>3</v>
      </c>
      <c r="K763" t="s">
        <v>1146</v>
      </c>
      <c r="L763">
        <v>1354</v>
      </c>
      <c r="N763">
        <v>1010</v>
      </c>
      <c r="O763" t="s">
        <v>337</v>
      </c>
      <c r="P763" t="s">
        <v>337</v>
      </c>
      <c r="Q763">
        <v>1</v>
      </c>
      <c r="X763">
        <v>2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 t="s">
        <v>3</v>
      </c>
      <c r="AG763">
        <v>2</v>
      </c>
      <c r="AH763">
        <v>3</v>
      </c>
      <c r="AI763">
        <v>-1</v>
      </c>
      <c r="AJ763" t="s">
        <v>3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ROW(Source!A357)</f>
        <v>357</v>
      </c>
      <c r="B764">
        <v>47639797</v>
      </c>
      <c r="C764">
        <v>47639793</v>
      </c>
      <c r="D764">
        <v>36796041</v>
      </c>
      <c r="E764">
        <v>17</v>
      </c>
      <c r="F764">
        <v>1</v>
      </c>
      <c r="G764">
        <v>1</v>
      </c>
      <c r="H764">
        <v>3</v>
      </c>
      <c r="I764" t="s">
        <v>1147</v>
      </c>
      <c r="J764" t="s">
        <v>3</v>
      </c>
      <c r="K764" t="s">
        <v>1148</v>
      </c>
      <c r="L764">
        <v>1301</v>
      </c>
      <c r="N764">
        <v>1003</v>
      </c>
      <c r="O764" t="s">
        <v>251</v>
      </c>
      <c r="P764" t="s">
        <v>251</v>
      </c>
      <c r="Q764">
        <v>1</v>
      </c>
      <c r="X764">
        <v>1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 t="s">
        <v>3</v>
      </c>
      <c r="AG764">
        <v>1</v>
      </c>
      <c r="AH764">
        <v>3</v>
      </c>
      <c r="AI764">
        <v>-1</v>
      </c>
      <c r="AJ764" t="s">
        <v>3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ROW(Source!A400)</f>
        <v>400</v>
      </c>
      <c r="B765">
        <v>47639872</v>
      </c>
      <c r="C765">
        <v>47639863</v>
      </c>
      <c r="D765">
        <v>37064998</v>
      </c>
      <c r="E765">
        <v>1</v>
      </c>
      <c r="F765">
        <v>1</v>
      </c>
      <c r="G765">
        <v>1</v>
      </c>
      <c r="H765">
        <v>1</v>
      </c>
      <c r="I765" t="s">
        <v>846</v>
      </c>
      <c r="J765" t="s">
        <v>3</v>
      </c>
      <c r="K765" t="s">
        <v>847</v>
      </c>
      <c r="L765">
        <v>1191</v>
      </c>
      <c r="N765">
        <v>1013</v>
      </c>
      <c r="O765" t="s">
        <v>770</v>
      </c>
      <c r="P765" t="s">
        <v>770</v>
      </c>
      <c r="Q765">
        <v>1</v>
      </c>
      <c r="X765">
        <v>180</v>
      </c>
      <c r="Y765">
        <v>0</v>
      </c>
      <c r="Z765">
        <v>0</v>
      </c>
      <c r="AA765">
        <v>0</v>
      </c>
      <c r="AB765">
        <v>7.8</v>
      </c>
      <c r="AC765">
        <v>0</v>
      </c>
      <c r="AD765">
        <v>1</v>
      </c>
      <c r="AE765">
        <v>1</v>
      </c>
      <c r="AF765" t="s">
        <v>196</v>
      </c>
      <c r="AG765">
        <v>238.04999999999995</v>
      </c>
      <c r="AH765">
        <v>2</v>
      </c>
      <c r="AI765">
        <v>47639864</v>
      </c>
      <c r="AJ765">
        <v>763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ROW(Source!A400)</f>
        <v>400</v>
      </c>
      <c r="B766">
        <v>47639873</v>
      </c>
      <c r="C766">
        <v>47639863</v>
      </c>
      <c r="D766">
        <v>37064876</v>
      </c>
      <c r="E766">
        <v>1</v>
      </c>
      <c r="F766">
        <v>1</v>
      </c>
      <c r="G766">
        <v>1</v>
      </c>
      <c r="H766">
        <v>1</v>
      </c>
      <c r="I766" t="s">
        <v>771</v>
      </c>
      <c r="J766" t="s">
        <v>3</v>
      </c>
      <c r="K766" t="s">
        <v>772</v>
      </c>
      <c r="L766">
        <v>1191</v>
      </c>
      <c r="N766">
        <v>1013</v>
      </c>
      <c r="O766" t="s">
        <v>770</v>
      </c>
      <c r="P766" t="s">
        <v>770</v>
      </c>
      <c r="Q766">
        <v>1</v>
      </c>
      <c r="X766">
        <v>18.13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2</v>
      </c>
      <c r="AF766" t="s">
        <v>348</v>
      </c>
      <c r="AG766">
        <v>26.061874999999993</v>
      </c>
      <c r="AH766">
        <v>2</v>
      </c>
      <c r="AI766">
        <v>47639865</v>
      </c>
      <c r="AJ766">
        <v>764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ROW(Source!A400)</f>
        <v>400</v>
      </c>
      <c r="B767">
        <v>47639874</v>
      </c>
      <c r="C767">
        <v>47639863</v>
      </c>
      <c r="D767">
        <v>36882057</v>
      </c>
      <c r="E767">
        <v>1</v>
      </c>
      <c r="F767">
        <v>1</v>
      </c>
      <c r="G767">
        <v>1</v>
      </c>
      <c r="H767">
        <v>2</v>
      </c>
      <c r="I767" t="s">
        <v>825</v>
      </c>
      <c r="J767" t="s">
        <v>826</v>
      </c>
      <c r="K767" t="s">
        <v>827</v>
      </c>
      <c r="L767">
        <v>1368</v>
      </c>
      <c r="N767">
        <v>1011</v>
      </c>
      <c r="O767" t="s">
        <v>776</v>
      </c>
      <c r="P767" t="s">
        <v>776</v>
      </c>
      <c r="Q767">
        <v>1</v>
      </c>
      <c r="X767">
        <v>18</v>
      </c>
      <c r="Y767">
        <v>0</v>
      </c>
      <c r="Z767">
        <v>86.4</v>
      </c>
      <c r="AA767">
        <v>13.5</v>
      </c>
      <c r="AB767">
        <v>0</v>
      </c>
      <c r="AC767">
        <v>0</v>
      </c>
      <c r="AD767">
        <v>1</v>
      </c>
      <c r="AE767">
        <v>0</v>
      </c>
      <c r="AF767" t="s">
        <v>348</v>
      </c>
      <c r="AG767">
        <v>25.875</v>
      </c>
      <c r="AH767">
        <v>2</v>
      </c>
      <c r="AI767">
        <v>47639866</v>
      </c>
      <c r="AJ767">
        <v>765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ROW(Source!A400)</f>
        <v>400</v>
      </c>
      <c r="B768">
        <v>47639875</v>
      </c>
      <c r="C768">
        <v>47639863</v>
      </c>
      <c r="D768">
        <v>36882569</v>
      </c>
      <c r="E768">
        <v>1</v>
      </c>
      <c r="F768">
        <v>1</v>
      </c>
      <c r="G768">
        <v>1</v>
      </c>
      <c r="H768">
        <v>2</v>
      </c>
      <c r="I768" t="s">
        <v>978</v>
      </c>
      <c r="J768" t="s">
        <v>979</v>
      </c>
      <c r="K768" t="s">
        <v>980</v>
      </c>
      <c r="L768">
        <v>1368</v>
      </c>
      <c r="N768">
        <v>1011</v>
      </c>
      <c r="O768" t="s">
        <v>776</v>
      </c>
      <c r="P768" t="s">
        <v>776</v>
      </c>
      <c r="Q768">
        <v>1</v>
      </c>
      <c r="X768">
        <v>48</v>
      </c>
      <c r="Y768">
        <v>0</v>
      </c>
      <c r="Z768">
        <v>0.5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348</v>
      </c>
      <c r="AG768">
        <v>69</v>
      </c>
      <c r="AH768">
        <v>2</v>
      </c>
      <c r="AI768">
        <v>47639867</v>
      </c>
      <c r="AJ768">
        <v>766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ROW(Source!A400)</f>
        <v>400</v>
      </c>
      <c r="B769">
        <v>47639876</v>
      </c>
      <c r="C769">
        <v>47639863</v>
      </c>
      <c r="D769">
        <v>36883554</v>
      </c>
      <c r="E769">
        <v>1</v>
      </c>
      <c r="F769">
        <v>1</v>
      </c>
      <c r="G769">
        <v>1</v>
      </c>
      <c r="H769">
        <v>2</v>
      </c>
      <c r="I769" t="s">
        <v>780</v>
      </c>
      <c r="J769" t="s">
        <v>781</v>
      </c>
      <c r="K769" t="s">
        <v>782</v>
      </c>
      <c r="L769">
        <v>1368</v>
      </c>
      <c r="N769">
        <v>1011</v>
      </c>
      <c r="O769" t="s">
        <v>776</v>
      </c>
      <c r="P769" t="s">
        <v>776</v>
      </c>
      <c r="Q769">
        <v>1</v>
      </c>
      <c r="X769">
        <v>0.13</v>
      </c>
      <c r="Y769">
        <v>0</v>
      </c>
      <c r="Z769">
        <v>65.709999999999994</v>
      </c>
      <c r="AA769">
        <v>11.6</v>
      </c>
      <c r="AB769">
        <v>0</v>
      </c>
      <c r="AC769">
        <v>0</v>
      </c>
      <c r="AD769">
        <v>1</v>
      </c>
      <c r="AE769">
        <v>0</v>
      </c>
      <c r="AF769" t="s">
        <v>348</v>
      </c>
      <c r="AG769">
        <v>0.18687499999999999</v>
      </c>
      <c r="AH769">
        <v>2</v>
      </c>
      <c r="AI769">
        <v>47639868</v>
      </c>
      <c r="AJ769">
        <v>767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ROW(Source!A400)</f>
        <v>400</v>
      </c>
      <c r="B770">
        <v>47639877</v>
      </c>
      <c r="C770">
        <v>47639863</v>
      </c>
      <c r="D770">
        <v>36801792</v>
      </c>
      <c r="E770">
        <v>1</v>
      </c>
      <c r="F770">
        <v>1</v>
      </c>
      <c r="G770">
        <v>1</v>
      </c>
      <c r="H770">
        <v>3</v>
      </c>
      <c r="I770" t="s">
        <v>981</v>
      </c>
      <c r="J770" t="s">
        <v>982</v>
      </c>
      <c r="K770" t="s">
        <v>983</v>
      </c>
      <c r="L770">
        <v>1339</v>
      </c>
      <c r="N770">
        <v>1007</v>
      </c>
      <c r="O770" t="s">
        <v>50</v>
      </c>
      <c r="P770" t="s">
        <v>50</v>
      </c>
      <c r="Q770">
        <v>1</v>
      </c>
      <c r="X770">
        <v>0.2</v>
      </c>
      <c r="Y770">
        <v>2.44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</v>
      </c>
      <c r="AG770">
        <v>0.2</v>
      </c>
      <c r="AH770">
        <v>2</v>
      </c>
      <c r="AI770">
        <v>47639869</v>
      </c>
      <c r="AJ770">
        <v>768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ROW(Source!A400)</f>
        <v>400</v>
      </c>
      <c r="B771">
        <v>47639878</v>
      </c>
      <c r="C771">
        <v>47639863</v>
      </c>
      <c r="D771">
        <v>36802304</v>
      </c>
      <c r="E771">
        <v>1</v>
      </c>
      <c r="F771">
        <v>1</v>
      </c>
      <c r="G771">
        <v>1</v>
      </c>
      <c r="H771">
        <v>3</v>
      </c>
      <c r="I771" t="s">
        <v>984</v>
      </c>
      <c r="J771" t="s">
        <v>985</v>
      </c>
      <c r="K771" t="s">
        <v>986</v>
      </c>
      <c r="L771">
        <v>1327</v>
      </c>
      <c r="N771">
        <v>1005</v>
      </c>
      <c r="O771" t="s">
        <v>399</v>
      </c>
      <c r="P771" t="s">
        <v>399</v>
      </c>
      <c r="Q771">
        <v>1</v>
      </c>
      <c r="X771">
        <v>250</v>
      </c>
      <c r="Y771">
        <v>3.62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3</v>
      </c>
      <c r="AG771">
        <v>250</v>
      </c>
      <c r="AH771">
        <v>2</v>
      </c>
      <c r="AI771">
        <v>47639870</v>
      </c>
      <c r="AJ771">
        <v>769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ROW(Source!A400)</f>
        <v>400</v>
      </c>
      <c r="B772">
        <v>47639879</v>
      </c>
      <c r="C772">
        <v>47639863</v>
      </c>
      <c r="D772">
        <v>36796108</v>
      </c>
      <c r="E772">
        <v>17</v>
      </c>
      <c r="F772">
        <v>1</v>
      </c>
      <c r="G772">
        <v>1</v>
      </c>
      <c r="H772">
        <v>3</v>
      </c>
      <c r="I772" t="s">
        <v>1114</v>
      </c>
      <c r="J772" t="s">
        <v>3</v>
      </c>
      <c r="K772" t="s">
        <v>1115</v>
      </c>
      <c r="L772">
        <v>1339</v>
      </c>
      <c r="N772">
        <v>1007</v>
      </c>
      <c r="O772" t="s">
        <v>50</v>
      </c>
      <c r="P772" t="s">
        <v>50</v>
      </c>
      <c r="Q772">
        <v>1</v>
      </c>
      <c r="X772">
        <v>102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 t="s">
        <v>3</v>
      </c>
      <c r="AG772">
        <v>102</v>
      </c>
      <c r="AH772">
        <v>3</v>
      </c>
      <c r="AI772">
        <v>-1</v>
      </c>
      <c r="AJ772" t="s">
        <v>3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ROW(Source!A401)</f>
        <v>401</v>
      </c>
      <c r="B773">
        <v>47639872</v>
      </c>
      <c r="C773">
        <v>47639863</v>
      </c>
      <c r="D773">
        <v>37064998</v>
      </c>
      <c r="E773">
        <v>1</v>
      </c>
      <c r="F773">
        <v>1</v>
      </c>
      <c r="G773">
        <v>1</v>
      </c>
      <c r="H773">
        <v>1</v>
      </c>
      <c r="I773" t="s">
        <v>846</v>
      </c>
      <c r="J773" t="s">
        <v>3</v>
      </c>
      <c r="K773" t="s">
        <v>847</v>
      </c>
      <c r="L773">
        <v>1191</v>
      </c>
      <c r="N773">
        <v>1013</v>
      </c>
      <c r="O773" t="s">
        <v>770</v>
      </c>
      <c r="P773" t="s">
        <v>770</v>
      </c>
      <c r="Q773">
        <v>1</v>
      </c>
      <c r="X773">
        <v>180</v>
      </c>
      <c r="Y773">
        <v>0</v>
      </c>
      <c r="Z773">
        <v>0</v>
      </c>
      <c r="AA773">
        <v>0</v>
      </c>
      <c r="AB773">
        <v>7.8</v>
      </c>
      <c r="AC773">
        <v>0</v>
      </c>
      <c r="AD773">
        <v>1</v>
      </c>
      <c r="AE773">
        <v>1</v>
      </c>
      <c r="AF773" t="s">
        <v>196</v>
      </c>
      <c r="AG773">
        <v>238.04999999999995</v>
      </c>
      <c r="AH773">
        <v>2</v>
      </c>
      <c r="AI773">
        <v>47639864</v>
      </c>
      <c r="AJ773">
        <v>771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ROW(Source!A401)</f>
        <v>401</v>
      </c>
      <c r="B774">
        <v>47639873</v>
      </c>
      <c r="C774">
        <v>47639863</v>
      </c>
      <c r="D774">
        <v>37064876</v>
      </c>
      <c r="E774">
        <v>1</v>
      </c>
      <c r="F774">
        <v>1</v>
      </c>
      <c r="G774">
        <v>1</v>
      </c>
      <c r="H774">
        <v>1</v>
      </c>
      <c r="I774" t="s">
        <v>771</v>
      </c>
      <c r="J774" t="s">
        <v>3</v>
      </c>
      <c r="K774" t="s">
        <v>772</v>
      </c>
      <c r="L774">
        <v>1191</v>
      </c>
      <c r="N774">
        <v>1013</v>
      </c>
      <c r="O774" t="s">
        <v>770</v>
      </c>
      <c r="P774" t="s">
        <v>770</v>
      </c>
      <c r="Q774">
        <v>1</v>
      </c>
      <c r="X774">
        <v>18.13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2</v>
      </c>
      <c r="AF774" t="s">
        <v>348</v>
      </c>
      <c r="AG774">
        <v>26.061874999999993</v>
      </c>
      <c r="AH774">
        <v>2</v>
      </c>
      <c r="AI774">
        <v>47639865</v>
      </c>
      <c r="AJ774">
        <v>772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ROW(Source!A401)</f>
        <v>401</v>
      </c>
      <c r="B775">
        <v>47639874</v>
      </c>
      <c r="C775">
        <v>47639863</v>
      </c>
      <c r="D775">
        <v>36882057</v>
      </c>
      <c r="E775">
        <v>1</v>
      </c>
      <c r="F775">
        <v>1</v>
      </c>
      <c r="G775">
        <v>1</v>
      </c>
      <c r="H775">
        <v>2</v>
      </c>
      <c r="I775" t="s">
        <v>825</v>
      </c>
      <c r="J775" t="s">
        <v>826</v>
      </c>
      <c r="K775" t="s">
        <v>827</v>
      </c>
      <c r="L775">
        <v>1368</v>
      </c>
      <c r="N775">
        <v>1011</v>
      </c>
      <c r="O775" t="s">
        <v>776</v>
      </c>
      <c r="P775" t="s">
        <v>776</v>
      </c>
      <c r="Q775">
        <v>1</v>
      </c>
      <c r="X775">
        <v>18</v>
      </c>
      <c r="Y775">
        <v>0</v>
      </c>
      <c r="Z775">
        <v>86.4</v>
      </c>
      <c r="AA775">
        <v>13.5</v>
      </c>
      <c r="AB775">
        <v>0</v>
      </c>
      <c r="AC775">
        <v>0</v>
      </c>
      <c r="AD775">
        <v>1</v>
      </c>
      <c r="AE775">
        <v>0</v>
      </c>
      <c r="AF775" t="s">
        <v>348</v>
      </c>
      <c r="AG775">
        <v>25.875</v>
      </c>
      <c r="AH775">
        <v>2</v>
      </c>
      <c r="AI775">
        <v>47639866</v>
      </c>
      <c r="AJ775">
        <v>773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ROW(Source!A401)</f>
        <v>401</v>
      </c>
      <c r="B776">
        <v>47639875</v>
      </c>
      <c r="C776">
        <v>47639863</v>
      </c>
      <c r="D776">
        <v>36882569</v>
      </c>
      <c r="E776">
        <v>1</v>
      </c>
      <c r="F776">
        <v>1</v>
      </c>
      <c r="G776">
        <v>1</v>
      </c>
      <c r="H776">
        <v>2</v>
      </c>
      <c r="I776" t="s">
        <v>978</v>
      </c>
      <c r="J776" t="s">
        <v>979</v>
      </c>
      <c r="K776" t="s">
        <v>980</v>
      </c>
      <c r="L776">
        <v>1368</v>
      </c>
      <c r="N776">
        <v>1011</v>
      </c>
      <c r="O776" t="s">
        <v>776</v>
      </c>
      <c r="P776" t="s">
        <v>776</v>
      </c>
      <c r="Q776">
        <v>1</v>
      </c>
      <c r="X776">
        <v>48</v>
      </c>
      <c r="Y776">
        <v>0</v>
      </c>
      <c r="Z776">
        <v>0.5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348</v>
      </c>
      <c r="AG776">
        <v>69</v>
      </c>
      <c r="AH776">
        <v>2</v>
      </c>
      <c r="AI776">
        <v>47639867</v>
      </c>
      <c r="AJ776">
        <v>774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ROW(Source!A401)</f>
        <v>401</v>
      </c>
      <c r="B777">
        <v>47639876</v>
      </c>
      <c r="C777">
        <v>47639863</v>
      </c>
      <c r="D777">
        <v>36883554</v>
      </c>
      <c r="E777">
        <v>1</v>
      </c>
      <c r="F777">
        <v>1</v>
      </c>
      <c r="G777">
        <v>1</v>
      </c>
      <c r="H777">
        <v>2</v>
      </c>
      <c r="I777" t="s">
        <v>780</v>
      </c>
      <c r="J777" t="s">
        <v>781</v>
      </c>
      <c r="K777" t="s">
        <v>782</v>
      </c>
      <c r="L777">
        <v>1368</v>
      </c>
      <c r="N777">
        <v>1011</v>
      </c>
      <c r="O777" t="s">
        <v>776</v>
      </c>
      <c r="P777" t="s">
        <v>776</v>
      </c>
      <c r="Q777">
        <v>1</v>
      </c>
      <c r="X777">
        <v>0.13</v>
      </c>
      <c r="Y777">
        <v>0</v>
      </c>
      <c r="Z777">
        <v>65.709999999999994</v>
      </c>
      <c r="AA777">
        <v>11.6</v>
      </c>
      <c r="AB777">
        <v>0</v>
      </c>
      <c r="AC777">
        <v>0</v>
      </c>
      <c r="AD777">
        <v>1</v>
      </c>
      <c r="AE777">
        <v>0</v>
      </c>
      <c r="AF777" t="s">
        <v>348</v>
      </c>
      <c r="AG777">
        <v>0.18687499999999999</v>
      </c>
      <c r="AH777">
        <v>2</v>
      </c>
      <c r="AI777">
        <v>47639868</v>
      </c>
      <c r="AJ777">
        <v>775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ROW(Source!A401)</f>
        <v>401</v>
      </c>
      <c r="B778">
        <v>47639877</v>
      </c>
      <c r="C778">
        <v>47639863</v>
      </c>
      <c r="D778">
        <v>36801792</v>
      </c>
      <c r="E778">
        <v>1</v>
      </c>
      <c r="F778">
        <v>1</v>
      </c>
      <c r="G778">
        <v>1</v>
      </c>
      <c r="H778">
        <v>3</v>
      </c>
      <c r="I778" t="s">
        <v>981</v>
      </c>
      <c r="J778" t="s">
        <v>982</v>
      </c>
      <c r="K778" t="s">
        <v>983</v>
      </c>
      <c r="L778">
        <v>1339</v>
      </c>
      <c r="N778">
        <v>1007</v>
      </c>
      <c r="O778" t="s">
        <v>50</v>
      </c>
      <c r="P778" t="s">
        <v>50</v>
      </c>
      <c r="Q778">
        <v>1</v>
      </c>
      <c r="X778">
        <v>0.2</v>
      </c>
      <c r="Y778">
        <v>2.44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3</v>
      </c>
      <c r="AG778">
        <v>0.2</v>
      </c>
      <c r="AH778">
        <v>2</v>
      </c>
      <c r="AI778">
        <v>47639869</v>
      </c>
      <c r="AJ778">
        <v>776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ROW(Source!A401)</f>
        <v>401</v>
      </c>
      <c r="B779">
        <v>47639878</v>
      </c>
      <c r="C779">
        <v>47639863</v>
      </c>
      <c r="D779">
        <v>36802304</v>
      </c>
      <c r="E779">
        <v>1</v>
      </c>
      <c r="F779">
        <v>1</v>
      </c>
      <c r="G779">
        <v>1</v>
      </c>
      <c r="H779">
        <v>3</v>
      </c>
      <c r="I779" t="s">
        <v>984</v>
      </c>
      <c r="J779" t="s">
        <v>985</v>
      </c>
      <c r="K779" t="s">
        <v>986</v>
      </c>
      <c r="L779">
        <v>1327</v>
      </c>
      <c r="N779">
        <v>1005</v>
      </c>
      <c r="O779" t="s">
        <v>399</v>
      </c>
      <c r="P779" t="s">
        <v>399</v>
      </c>
      <c r="Q779">
        <v>1</v>
      </c>
      <c r="X779">
        <v>250</v>
      </c>
      <c r="Y779">
        <v>3.62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3</v>
      </c>
      <c r="AG779">
        <v>250</v>
      </c>
      <c r="AH779">
        <v>2</v>
      </c>
      <c r="AI779">
        <v>47639870</v>
      </c>
      <c r="AJ779">
        <v>777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ROW(Source!A401)</f>
        <v>401</v>
      </c>
      <c r="B780">
        <v>47639879</v>
      </c>
      <c r="C780">
        <v>47639863</v>
      </c>
      <c r="D780">
        <v>36796108</v>
      </c>
      <c r="E780">
        <v>17</v>
      </c>
      <c r="F780">
        <v>1</v>
      </c>
      <c r="G780">
        <v>1</v>
      </c>
      <c r="H780">
        <v>3</v>
      </c>
      <c r="I780" t="s">
        <v>1114</v>
      </c>
      <c r="J780" t="s">
        <v>3</v>
      </c>
      <c r="K780" t="s">
        <v>1115</v>
      </c>
      <c r="L780">
        <v>1339</v>
      </c>
      <c r="N780">
        <v>1007</v>
      </c>
      <c r="O780" t="s">
        <v>50</v>
      </c>
      <c r="P780" t="s">
        <v>50</v>
      </c>
      <c r="Q780">
        <v>1</v>
      </c>
      <c r="X780">
        <v>102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 t="s">
        <v>3</v>
      </c>
      <c r="AG780">
        <v>102</v>
      </c>
      <c r="AH780">
        <v>3</v>
      </c>
      <c r="AI780">
        <v>-1</v>
      </c>
      <c r="AJ780" t="s">
        <v>3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ROW(Source!A404)</f>
        <v>404</v>
      </c>
      <c r="B781">
        <v>47639886</v>
      </c>
      <c r="C781">
        <v>47639881</v>
      </c>
      <c r="D781">
        <v>37065248</v>
      </c>
      <c r="E781">
        <v>1</v>
      </c>
      <c r="F781">
        <v>1</v>
      </c>
      <c r="G781">
        <v>1</v>
      </c>
      <c r="H781">
        <v>1</v>
      </c>
      <c r="I781" t="s">
        <v>768</v>
      </c>
      <c r="J781" t="s">
        <v>3</v>
      </c>
      <c r="K781" t="s">
        <v>769</v>
      </c>
      <c r="L781">
        <v>1191</v>
      </c>
      <c r="N781">
        <v>1013</v>
      </c>
      <c r="O781" t="s">
        <v>770</v>
      </c>
      <c r="P781" t="s">
        <v>770</v>
      </c>
      <c r="Q781">
        <v>1</v>
      </c>
      <c r="X781">
        <v>3.45</v>
      </c>
      <c r="Y781">
        <v>0</v>
      </c>
      <c r="Z781">
        <v>0</v>
      </c>
      <c r="AA781">
        <v>0</v>
      </c>
      <c r="AB781">
        <v>8.5299999999999994</v>
      </c>
      <c r="AC781">
        <v>0</v>
      </c>
      <c r="AD781">
        <v>1</v>
      </c>
      <c r="AE781">
        <v>1</v>
      </c>
      <c r="AF781" t="s">
        <v>196</v>
      </c>
      <c r="AG781">
        <v>4.5626249999999997</v>
      </c>
      <c r="AH781">
        <v>2</v>
      </c>
      <c r="AI781">
        <v>47639882</v>
      </c>
      <c r="AJ781">
        <v>779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ROW(Source!A404)</f>
        <v>404</v>
      </c>
      <c r="B782">
        <v>47639887</v>
      </c>
      <c r="C782">
        <v>47639881</v>
      </c>
      <c r="D782">
        <v>37064876</v>
      </c>
      <c r="E782">
        <v>1</v>
      </c>
      <c r="F782">
        <v>1</v>
      </c>
      <c r="G782">
        <v>1</v>
      </c>
      <c r="H782">
        <v>1</v>
      </c>
      <c r="I782" t="s">
        <v>771</v>
      </c>
      <c r="J782" t="s">
        <v>3</v>
      </c>
      <c r="K782" t="s">
        <v>772</v>
      </c>
      <c r="L782">
        <v>1191</v>
      </c>
      <c r="N782">
        <v>1013</v>
      </c>
      <c r="O782" t="s">
        <v>770</v>
      </c>
      <c r="P782" t="s">
        <v>770</v>
      </c>
      <c r="Q782">
        <v>1</v>
      </c>
      <c r="X782">
        <v>0.02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2</v>
      </c>
      <c r="AF782" t="s">
        <v>348</v>
      </c>
      <c r="AG782">
        <v>2.8749999999999998E-2</v>
      </c>
      <c r="AH782">
        <v>2</v>
      </c>
      <c r="AI782">
        <v>47639883</v>
      </c>
      <c r="AJ782">
        <v>780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ROW(Source!A404)</f>
        <v>404</v>
      </c>
      <c r="B783">
        <v>47639888</v>
      </c>
      <c r="C783">
        <v>47639881</v>
      </c>
      <c r="D783">
        <v>36883554</v>
      </c>
      <c r="E783">
        <v>1</v>
      </c>
      <c r="F783">
        <v>1</v>
      </c>
      <c r="G783">
        <v>1</v>
      </c>
      <c r="H783">
        <v>2</v>
      </c>
      <c r="I783" t="s">
        <v>780</v>
      </c>
      <c r="J783" t="s">
        <v>781</v>
      </c>
      <c r="K783" t="s">
        <v>782</v>
      </c>
      <c r="L783">
        <v>1368</v>
      </c>
      <c r="N783">
        <v>1011</v>
      </c>
      <c r="O783" t="s">
        <v>776</v>
      </c>
      <c r="P783" t="s">
        <v>776</v>
      </c>
      <c r="Q783">
        <v>1</v>
      </c>
      <c r="X783">
        <v>0.02</v>
      </c>
      <c r="Y783">
        <v>0</v>
      </c>
      <c r="Z783">
        <v>65.709999999999994</v>
      </c>
      <c r="AA783">
        <v>11.6</v>
      </c>
      <c r="AB783">
        <v>0</v>
      </c>
      <c r="AC783">
        <v>0</v>
      </c>
      <c r="AD783">
        <v>1</v>
      </c>
      <c r="AE783">
        <v>0</v>
      </c>
      <c r="AF783" t="s">
        <v>348</v>
      </c>
      <c r="AG783">
        <v>2.8749999999999998E-2</v>
      </c>
      <c r="AH783">
        <v>2</v>
      </c>
      <c r="AI783">
        <v>47639884</v>
      </c>
      <c r="AJ783">
        <v>781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ROW(Source!A404)</f>
        <v>404</v>
      </c>
      <c r="B784">
        <v>47639889</v>
      </c>
      <c r="C784">
        <v>47639881</v>
      </c>
      <c r="D784">
        <v>36802302</v>
      </c>
      <c r="E784">
        <v>1</v>
      </c>
      <c r="F784">
        <v>1</v>
      </c>
      <c r="G784">
        <v>1</v>
      </c>
      <c r="H784">
        <v>3</v>
      </c>
      <c r="I784" t="s">
        <v>987</v>
      </c>
      <c r="J784" t="s">
        <v>988</v>
      </c>
      <c r="K784" t="s">
        <v>989</v>
      </c>
      <c r="L784">
        <v>1327</v>
      </c>
      <c r="N784">
        <v>1005</v>
      </c>
      <c r="O784" t="s">
        <v>399</v>
      </c>
      <c r="P784" t="s">
        <v>399</v>
      </c>
      <c r="Q784">
        <v>1</v>
      </c>
      <c r="X784">
        <v>122.4</v>
      </c>
      <c r="Y784">
        <v>12.19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122.4</v>
      </c>
      <c r="AH784">
        <v>2</v>
      </c>
      <c r="AI784">
        <v>47639885</v>
      </c>
      <c r="AJ784">
        <v>782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ROW(Source!A405)</f>
        <v>405</v>
      </c>
      <c r="B785">
        <v>47639886</v>
      </c>
      <c r="C785">
        <v>47639881</v>
      </c>
      <c r="D785">
        <v>37065248</v>
      </c>
      <c r="E785">
        <v>1</v>
      </c>
      <c r="F785">
        <v>1</v>
      </c>
      <c r="G785">
        <v>1</v>
      </c>
      <c r="H785">
        <v>1</v>
      </c>
      <c r="I785" t="s">
        <v>768</v>
      </c>
      <c r="J785" t="s">
        <v>3</v>
      </c>
      <c r="K785" t="s">
        <v>769</v>
      </c>
      <c r="L785">
        <v>1191</v>
      </c>
      <c r="N785">
        <v>1013</v>
      </c>
      <c r="O785" t="s">
        <v>770</v>
      </c>
      <c r="P785" t="s">
        <v>770</v>
      </c>
      <c r="Q785">
        <v>1</v>
      </c>
      <c r="X785">
        <v>3.45</v>
      </c>
      <c r="Y785">
        <v>0</v>
      </c>
      <c r="Z785">
        <v>0</v>
      </c>
      <c r="AA785">
        <v>0</v>
      </c>
      <c r="AB785">
        <v>8.5299999999999994</v>
      </c>
      <c r="AC785">
        <v>0</v>
      </c>
      <c r="AD785">
        <v>1</v>
      </c>
      <c r="AE785">
        <v>1</v>
      </c>
      <c r="AF785" t="s">
        <v>196</v>
      </c>
      <c r="AG785">
        <v>4.5626249999999997</v>
      </c>
      <c r="AH785">
        <v>2</v>
      </c>
      <c r="AI785">
        <v>47639882</v>
      </c>
      <c r="AJ785">
        <v>783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ROW(Source!A405)</f>
        <v>405</v>
      </c>
      <c r="B786">
        <v>47639887</v>
      </c>
      <c r="C786">
        <v>47639881</v>
      </c>
      <c r="D786">
        <v>37064876</v>
      </c>
      <c r="E786">
        <v>1</v>
      </c>
      <c r="F786">
        <v>1</v>
      </c>
      <c r="G786">
        <v>1</v>
      </c>
      <c r="H786">
        <v>1</v>
      </c>
      <c r="I786" t="s">
        <v>771</v>
      </c>
      <c r="J786" t="s">
        <v>3</v>
      </c>
      <c r="K786" t="s">
        <v>772</v>
      </c>
      <c r="L786">
        <v>1191</v>
      </c>
      <c r="N786">
        <v>1013</v>
      </c>
      <c r="O786" t="s">
        <v>770</v>
      </c>
      <c r="P786" t="s">
        <v>770</v>
      </c>
      <c r="Q786">
        <v>1</v>
      </c>
      <c r="X786">
        <v>0.02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2</v>
      </c>
      <c r="AF786" t="s">
        <v>348</v>
      </c>
      <c r="AG786">
        <v>2.8749999999999998E-2</v>
      </c>
      <c r="AH786">
        <v>2</v>
      </c>
      <c r="AI786">
        <v>47639883</v>
      </c>
      <c r="AJ786">
        <v>784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ROW(Source!A405)</f>
        <v>405</v>
      </c>
      <c r="B787">
        <v>47639888</v>
      </c>
      <c r="C787">
        <v>47639881</v>
      </c>
      <c r="D787">
        <v>36883554</v>
      </c>
      <c r="E787">
        <v>1</v>
      </c>
      <c r="F787">
        <v>1</v>
      </c>
      <c r="G787">
        <v>1</v>
      </c>
      <c r="H787">
        <v>2</v>
      </c>
      <c r="I787" t="s">
        <v>780</v>
      </c>
      <c r="J787" t="s">
        <v>781</v>
      </c>
      <c r="K787" t="s">
        <v>782</v>
      </c>
      <c r="L787">
        <v>1368</v>
      </c>
      <c r="N787">
        <v>1011</v>
      </c>
      <c r="O787" t="s">
        <v>776</v>
      </c>
      <c r="P787" t="s">
        <v>776</v>
      </c>
      <c r="Q787">
        <v>1</v>
      </c>
      <c r="X787">
        <v>0.02</v>
      </c>
      <c r="Y787">
        <v>0</v>
      </c>
      <c r="Z787">
        <v>65.709999999999994</v>
      </c>
      <c r="AA787">
        <v>11.6</v>
      </c>
      <c r="AB787">
        <v>0</v>
      </c>
      <c r="AC787">
        <v>0</v>
      </c>
      <c r="AD787">
        <v>1</v>
      </c>
      <c r="AE787">
        <v>0</v>
      </c>
      <c r="AF787" t="s">
        <v>348</v>
      </c>
      <c r="AG787">
        <v>2.8749999999999998E-2</v>
      </c>
      <c r="AH787">
        <v>2</v>
      </c>
      <c r="AI787">
        <v>47639884</v>
      </c>
      <c r="AJ787">
        <v>785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ROW(Source!A405)</f>
        <v>405</v>
      </c>
      <c r="B788">
        <v>47639889</v>
      </c>
      <c r="C788">
        <v>47639881</v>
      </c>
      <c r="D788">
        <v>36802302</v>
      </c>
      <c r="E788">
        <v>1</v>
      </c>
      <c r="F788">
        <v>1</v>
      </c>
      <c r="G788">
        <v>1</v>
      </c>
      <c r="H788">
        <v>3</v>
      </c>
      <c r="I788" t="s">
        <v>987</v>
      </c>
      <c r="J788" t="s">
        <v>988</v>
      </c>
      <c r="K788" t="s">
        <v>989</v>
      </c>
      <c r="L788">
        <v>1327</v>
      </c>
      <c r="N788">
        <v>1005</v>
      </c>
      <c r="O788" t="s">
        <v>399</v>
      </c>
      <c r="P788" t="s">
        <v>399</v>
      </c>
      <c r="Q788">
        <v>1</v>
      </c>
      <c r="X788">
        <v>122.4</v>
      </c>
      <c r="Y788">
        <v>12.19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3</v>
      </c>
      <c r="AG788">
        <v>122.4</v>
      </c>
      <c r="AH788">
        <v>2</v>
      </c>
      <c r="AI788">
        <v>47639885</v>
      </c>
      <c r="AJ788">
        <v>786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ROW(Source!A406)</f>
        <v>406</v>
      </c>
      <c r="B789">
        <v>47639910</v>
      </c>
      <c r="C789">
        <v>47639890</v>
      </c>
      <c r="D789">
        <v>37065248</v>
      </c>
      <c r="E789">
        <v>1</v>
      </c>
      <c r="F789">
        <v>1</v>
      </c>
      <c r="G789">
        <v>1</v>
      </c>
      <c r="H789">
        <v>1</v>
      </c>
      <c r="I789" t="s">
        <v>768</v>
      </c>
      <c r="J789" t="s">
        <v>3</v>
      </c>
      <c r="K789" t="s">
        <v>769</v>
      </c>
      <c r="L789">
        <v>1191</v>
      </c>
      <c r="N789">
        <v>1013</v>
      </c>
      <c r="O789" t="s">
        <v>770</v>
      </c>
      <c r="P789" t="s">
        <v>770</v>
      </c>
      <c r="Q789">
        <v>1</v>
      </c>
      <c r="X789">
        <v>220.66</v>
      </c>
      <c r="Y789">
        <v>0</v>
      </c>
      <c r="Z789">
        <v>0</v>
      </c>
      <c r="AA789">
        <v>0</v>
      </c>
      <c r="AB789">
        <v>8.5299999999999994</v>
      </c>
      <c r="AC789">
        <v>0</v>
      </c>
      <c r="AD789">
        <v>1</v>
      </c>
      <c r="AE789">
        <v>1</v>
      </c>
      <c r="AF789" t="s">
        <v>196</v>
      </c>
      <c r="AG789">
        <v>291.82284999999996</v>
      </c>
      <c r="AH789">
        <v>2</v>
      </c>
      <c r="AI789">
        <v>47639891</v>
      </c>
      <c r="AJ789">
        <v>787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ROW(Source!A406)</f>
        <v>406</v>
      </c>
      <c r="B790">
        <v>47639911</v>
      </c>
      <c r="C790">
        <v>47639890</v>
      </c>
      <c r="D790">
        <v>37064876</v>
      </c>
      <c r="E790">
        <v>1</v>
      </c>
      <c r="F790">
        <v>1</v>
      </c>
      <c r="G790">
        <v>1</v>
      </c>
      <c r="H790">
        <v>1</v>
      </c>
      <c r="I790" t="s">
        <v>771</v>
      </c>
      <c r="J790" t="s">
        <v>3</v>
      </c>
      <c r="K790" t="s">
        <v>772</v>
      </c>
      <c r="L790">
        <v>1191</v>
      </c>
      <c r="N790">
        <v>1013</v>
      </c>
      <c r="O790" t="s">
        <v>770</v>
      </c>
      <c r="P790" t="s">
        <v>770</v>
      </c>
      <c r="Q790">
        <v>1</v>
      </c>
      <c r="X790">
        <v>28.78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2</v>
      </c>
      <c r="AF790" t="s">
        <v>348</v>
      </c>
      <c r="AG790">
        <v>41.371250000000003</v>
      </c>
      <c r="AH790">
        <v>2</v>
      </c>
      <c r="AI790">
        <v>47639892</v>
      </c>
      <c r="AJ790">
        <v>788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ROW(Source!A406)</f>
        <v>406</v>
      </c>
      <c r="B791">
        <v>47639912</v>
      </c>
      <c r="C791">
        <v>47639890</v>
      </c>
      <c r="D791">
        <v>36882057</v>
      </c>
      <c r="E791">
        <v>1</v>
      </c>
      <c r="F791">
        <v>1</v>
      </c>
      <c r="G791">
        <v>1</v>
      </c>
      <c r="H791">
        <v>2</v>
      </c>
      <c r="I791" t="s">
        <v>825</v>
      </c>
      <c r="J791" t="s">
        <v>826</v>
      </c>
      <c r="K791" t="s">
        <v>827</v>
      </c>
      <c r="L791">
        <v>1368</v>
      </c>
      <c r="N791">
        <v>1011</v>
      </c>
      <c r="O791" t="s">
        <v>776</v>
      </c>
      <c r="P791" t="s">
        <v>776</v>
      </c>
      <c r="Q791">
        <v>1</v>
      </c>
      <c r="X791">
        <v>26.06</v>
      </c>
      <c r="Y791">
        <v>0</v>
      </c>
      <c r="Z791">
        <v>86.4</v>
      </c>
      <c r="AA791">
        <v>13.5</v>
      </c>
      <c r="AB791">
        <v>0</v>
      </c>
      <c r="AC791">
        <v>0</v>
      </c>
      <c r="AD791">
        <v>1</v>
      </c>
      <c r="AE791">
        <v>0</v>
      </c>
      <c r="AF791" t="s">
        <v>348</v>
      </c>
      <c r="AG791">
        <v>37.46125</v>
      </c>
      <c r="AH791">
        <v>2</v>
      </c>
      <c r="AI791">
        <v>47639893</v>
      </c>
      <c r="AJ791">
        <v>789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ROW(Source!A406)</f>
        <v>406</v>
      </c>
      <c r="B792">
        <v>47639913</v>
      </c>
      <c r="C792">
        <v>47639890</v>
      </c>
      <c r="D792">
        <v>36882159</v>
      </c>
      <c r="E792">
        <v>1</v>
      </c>
      <c r="F792">
        <v>1</v>
      </c>
      <c r="G792">
        <v>1</v>
      </c>
      <c r="H792">
        <v>2</v>
      </c>
      <c r="I792" t="s">
        <v>773</v>
      </c>
      <c r="J792" t="s">
        <v>774</v>
      </c>
      <c r="K792" t="s">
        <v>775</v>
      </c>
      <c r="L792">
        <v>1368</v>
      </c>
      <c r="N792">
        <v>1011</v>
      </c>
      <c r="O792" t="s">
        <v>776</v>
      </c>
      <c r="P792" t="s">
        <v>776</v>
      </c>
      <c r="Q792">
        <v>1</v>
      </c>
      <c r="X792">
        <v>0.98</v>
      </c>
      <c r="Y792">
        <v>0</v>
      </c>
      <c r="Z792">
        <v>111.99</v>
      </c>
      <c r="AA792">
        <v>13.5</v>
      </c>
      <c r="AB792">
        <v>0</v>
      </c>
      <c r="AC792">
        <v>0</v>
      </c>
      <c r="AD792">
        <v>1</v>
      </c>
      <c r="AE792">
        <v>0</v>
      </c>
      <c r="AF792" t="s">
        <v>348</v>
      </c>
      <c r="AG792">
        <v>1.4087499999999999</v>
      </c>
      <c r="AH792">
        <v>2</v>
      </c>
      <c r="AI792">
        <v>47639894</v>
      </c>
      <c r="AJ792">
        <v>790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ROW(Source!A406)</f>
        <v>406</v>
      </c>
      <c r="B793">
        <v>47639914</v>
      </c>
      <c r="C793">
        <v>47639890</v>
      </c>
      <c r="D793">
        <v>36882383</v>
      </c>
      <c r="E793">
        <v>1</v>
      </c>
      <c r="F793">
        <v>1</v>
      </c>
      <c r="G793">
        <v>1</v>
      </c>
      <c r="H793">
        <v>2</v>
      </c>
      <c r="I793" t="s">
        <v>944</v>
      </c>
      <c r="J793" t="s">
        <v>945</v>
      </c>
      <c r="K793" t="s">
        <v>946</v>
      </c>
      <c r="L793">
        <v>1368</v>
      </c>
      <c r="N793">
        <v>1011</v>
      </c>
      <c r="O793" t="s">
        <v>776</v>
      </c>
      <c r="P793" t="s">
        <v>776</v>
      </c>
      <c r="Q793">
        <v>1</v>
      </c>
      <c r="X793">
        <v>0.27</v>
      </c>
      <c r="Y793">
        <v>0</v>
      </c>
      <c r="Z793">
        <v>89.99</v>
      </c>
      <c r="AA793">
        <v>10.06</v>
      </c>
      <c r="AB793">
        <v>0</v>
      </c>
      <c r="AC793">
        <v>0</v>
      </c>
      <c r="AD793">
        <v>1</v>
      </c>
      <c r="AE793">
        <v>0</v>
      </c>
      <c r="AF793" t="s">
        <v>348</v>
      </c>
      <c r="AG793">
        <v>0.388125</v>
      </c>
      <c r="AH793">
        <v>2</v>
      </c>
      <c r="AI793">
        <v>47639895</v>
      </c>
      <c r="AJ793">
        <v>791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ROW(Source!A406)</f>
        <v>406</v>
      </c>
      <c r="B794">
        <v>47639915</v>
      </c>
      <c r="C794">
        <v>47639890</v>
      </c>
      <c r="D794">
        <v>36882567</v>
      </c>
      <c r="E794">
        <v>1</v>
      </c>
      <c r="F794">
        <v>1</v>
      </c>
      <c r="G794">
        <v>1</v>
      </c>
      <c r="H794">
        <v>2</v>
      </c>
      <c r="I794" t="s">
        <v>969</v>
      </c>
      <c r="J794" t="s">
        <v>970</v>
      </c>
      <c r="K794" t="s">
        <v>971</v>
      </c>
      <c r="L794">
        <v>1368</v>
      </c>
      <c r="N794">
        <v>1011</v>
      </c>
      <c r="O794" t="s">
        <v>776</v>
      </c>
      <c r="P794" t="s">
        <v>776</v>
      </c>
      <c r="Q794">
        <v>1</v>
      </c>
      <c r="X794">
        <v>10.71</v>
      </c>
      <c r="Y794">
        <v>0</v>
      </c>
      <c r="Z794">
        <v>1.9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348</v>
      </c>
      <c r="AG794">
        <v>15.395624999999999</v>
      </c>
      <c r="AH794">
        <v>2</v>
      </c>
      <c r="AI794">
        <v>47639896</v>
      </c>
      <c r="AJ794">
        <v>792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ROW(Source!A406)</f>
        <v>406</v>
      </c>
      <c r="B795">
        <v>47639916</v>
      </c>
      <c r="C795">
        <v>47639890</v>
      </c>
      <c r="D795">
        <v>36883554</v>
      </c>
      <c r="E795">
        <v>1</v>
      </c>
      <c r="F795">
        <v>1</v>
      </c>
      <c r="G795">
        <v>1</v>
      </c>
      <c r="H795">
        <v>2</v>
      </c>
      <c r="I795" t="s">
        <v>780</v>
      </c>
      <c r="J795" t="s">
        <v>781</v>
      </c>
      <c r="K795" t="s">
        <v>782</v>
      </c>
      <c r="L795">
        <v>1368</v>
      </c>
      <c r="N795">
        <v>1011</v>
      </c>
      <c r="O795" t="s">
        <v>776</v>
      </c>
      <c r="P795" t="s">
        <v>776</v>
      </c>
      <c r="Q795">
        <v>1</v>
      </c>
      <c r="X795">
        <v>1.47</v>
      </c>
      <c r="Y795">
        <v>0</v>
      </c>
      <c r="Z795">
        <v>65.709999999999994</v>
      </c>
      <c r="AA795">
        <v>11.6</v>
      </c>
      <c r="AB795">
        <v>0</v>
      </c>
      <c r="AC795">
        <v>0</v>
      </c>
      <c r="AD795">
        <v>1</v>
      </c>
      <c r="AE795">
        <v>0</v>
      </c>
      <c r="AF795" t="s">
        <v>348</v>
      </c>
      <c r="AG795">
        <v>2.1131249999999997</v>
      </c>
      <c r="AH795">
        <v>2</v>
      </c>
      <c r="AI795">
        <v>47639897</v>
      </c>
      <c r="AJ795">
        <v>793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ROW(Source!A406)</f>
        <v>406</v>
      </c>
      <c r="B796">
        <v>47639917</v>
      </c>
      <c r="C796">
        <v>47639890</v>
      </c>
      <c r="D796">
        <v>36883858</v>
      </c>
      <c r="E796">
        <v>1</v>
      </c>
      <c r="F796">
        <v>1</v>
      </c>
      <c r="G796">
        <v>1</v>
      </c>
      <c r="H796">
        <v>2</v>
      </c>
      <c r="I796" t="s">
        <v>828</v>
      </c>
      <c r="J796" t="s">
        <v>829</v>
      </c>
      <c r="K796" t="s">
        <v>830</v>
      </c>
      <c r="L796">
        <v>1368</v>
      </c>
      <c r="N796">
        <v>1011</v>
      </c>
      <c r="O796" t="s">
        <v>776</v>
      </c>
      <c r="P796" t="s">
        <v>776</v>
      </c>
      <c r="Q796">
        <v>1</v>
      </c>
      <c r="X796">
        <v>4.3</v>
      </c>
      <c r="Y796">
        <v>0</v>
      </c>
      <c r="Z796">
        <v>8.1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348</v>
      </c>
      <c r="AG796">
        <v>6.1812499999999995</v>
      </c>
      <c r="AH796">
        <v>2</v>
      </c>
      <c r="AI796">
        <v>47639898</v>
      </c>
      <c r="AJ796">
        <v>794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ROW(Source!A406)</f>
        <v>406</v>
      </c>
      <c r="B797">
        <v>47639918</v>
      </c>
      <c r="C797">
        <v>47639890</v>
      </c>
      <c r="D797">
        <v>36801792</v>
      </c>
      <c r="E797">
        <v>1</v>
      </c>
      <c r="F797">
        <v>1</v>
      </c>
      <c r="G797">
        <v>1</v>
      </c>
      <c r="H797">
        <v>3</v>
      </c>
      <c r="I797" t="s">
        <v>981</v>
      </c>
      <c r="J797" t="s">
        <v>982</v>
      </c>
      <c r="K797" t="s">
        <v>983</v>
      </c>
      <c r="L797">
        <v>1339</v>
      </c>
      <c r="N797">
        <v>1007</v>
      </c>
      <c r="O797" t="s">
        <v>50</v>
      </c>
      <c r="P797" t="s">
        <v>50</v>
      </c>
      <c r="Q797">
        <v>1</v>
      </c>
      <c r="X797">
        <v>0.73</v>
      </c>
      <c r="Y797">
        <v>2.44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3</v>
      </c>
      <c r="AG797">
        <v>0.73</v>
      </c>
      <c r="AH797">
        <v>2</v>
      </c>
      <c r="AI797">
        <v>47639899</v>
      </c>
      <c r="AJ797">
        <v>795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ROW(Source!A406)</f>
        <v>406</v>
      </c>
      <c r="B798">
        <v>47639919</v>
      </c>
      <c r="C798">
        <v>47639890</v>
      </c>
      <c r="D798">
        <v>36802304</v>
      </c>
      <c r="E798">
        <v>1</v>
      </c>
      <c r="F798">
        <v>1</v>
      </c>
      <c r="G798">
        <v>1</v>
      </c>
      <c r="H798">
        <v>3</v>
      </c>
      <c r="I798" t="s">
        <v>984</v>
      </c>
      <c r="J798" t="s">
        <v>985</v>
      </c>
      <c r="K798" t="s">
        <v>986</v>
      </c>
      <c r="L798">
        <v>1327</v>
      </c>
      <c r="N798">
        <v>1005</v>
      </c>
      <c r="O798" t="s">
        <v>399</v>
      </c>
      <c r="P798" t="s">
        <v>399</v>
      </c>
      <c r="Q798">
        <v>1</v>
      </c>
      <c r="X798">
        <v>30</v>
      </c>
      <c r="Y798">
        <v>3.62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3</v>
      </c>
      <c r="AG798">
        <v>30</v>
      </c>
      <c r="AH798">
        <v>2</v>
      </c>
      <c r="AI798">
        <v>47639900</v>
      </c>
      <c r="AJ798">
        <v>796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ROW(Source!A406)</f>
        <v>406</v>
      </c>
      <c r="B799">
        <v>47639920</v>
      </c>
      <c r="C799">
        <v>47639890</v>
      </c>
      <c r="D799">
        <v>36803256</v>
      </c>
      <c r="E799">
        <v>1</v>
      </c>
      <c r="F799">
        <v>1</v>
      </c>
      <c r="G799">
        <v>1</v>
      </c>
      <c r="H799">
        <v>3</v>
      </c>
      <c r="I799" t="s">
        <v>990</v>
      </c>
      <c r="J799" t="s">
        <v>991</v>
      </c>
      <c r="K799" t="s">
        <v>992</v>
      </c>
      <c r="L799">
        <v>1348</v>
      </c>
      <c r="N799">
        <v>1009</v>
      </c>
      <c r="O799" t="s">
        <v>19</v>
      </c>
      <c r="P799" t="s">
        <v>19</v>
      </c>
      <c r="Q799">
        <v>1000</v>
      </c>
      <c r="X799">
        <v>5.0000000000000001E-3</v>
      </c>
      <c r="Y799">
        <v>10315.01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3</v>
      </c>
      <c r="AG799">
        <v>5.0000000000000001E-3</v>
      </c>
      <c r="AH799">
        <v>2</v>
      </c>
      <c r="AI799">
        <v>47639901</v>
      </c>
      <c r="AJ799">
        <v>797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ROW(Source!A406)</f>
        <v>406</v>
      </c>
      <c r="B800">
        <v>47639921</v>
      </c>
      <c r="C800">
        <v>47639890</v>
      </c>
      <c r="D800">
        <v>36804545</v>
      </c>
      <c r="E800">
        <v>1</v>
      </c>
      <c r="F800">
        <v>1</v>
      </c>
      <c r="G800">
        <v>1</v>
      </c>
      <c r="H800">
        <v>3</v>
      </c>
      <c r="I800" t="s">
        <v>801</v>
      </c>
      <c r="J800" t="s">
        <v>802</v>
      </c>
      <c r="K800" t="s">
        <v>803</v>
      </c>
      <c r="L800">
        <v>1348</v>
      </c>
      <c r="N800">
        <v>1009</v>
      </c>
      <c r="O800" t="s">
        <v>19</v>
      </c>
      <c r="P800" t="s">
        <v>19</v>
      </c>
      <c r="Q800">
        <v>1000</v>
      </c>
      <c r="X800">
        <v>2E-3</v>
      </c>
      <c r="Y800">
        <v>11978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3</v>
      </c>
      <c r="AG800">
        <v>2E-3</v>
      </c>
      <c r="AH800">
        <v>2</v>
      </c>
      <c r="AI800">
        <v>47639902</v>
      </c>
      <c r="AJ800">
        <v>798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ROW(Source!A406)</f>
        <v>406</v>
      </c>
      <c r="B801">
        <v>47639922</v>
      </c>
      <c r="C801">
        <v>47639890</v>
      </c>
      <c r="D801">
        <v>36806520</v>
      </c>
      <c r="E801">
        <v>1</v>
      </c>
      <c r="F801">
        <v>1</v>
      </c>
      <c r="G801">
        <v>1</v>
      </c>
      <c r="H801">
        <v>3</v>
      </c>
      <c r="I801" t="s">
        <v>993</v>
      </c>
      <c r="J801" t="s">
        <v>994</v>
      </c>
      <c r="K801" t="s">
        <v>995</v>
      </c>
      <c r="L801">
        <v>1348</v>
      </c>
      <c r="N801">
        <v>1009</v>
      </c>
      <c r="O801" t="s">
        <v>19</v>
      </c>
      <c r="P801" t="s">
        <v>19</v>
      </c>
      <c r="Q801">
        <v>1000</v>
      </c>
      <c r="X801">
        <v>0.01</v>
      </c>
      <c r="Y801">
        <v>734.5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3</v>
      </c>
      <c r="AG801">
        <v>0.01</v>
      </c>
      <c r="AH801">
        <v>2</v>
      </c>
      <c r="AI801">
        <v>47639903</v>
      </c>
      <c r="AJ801">
        <v>799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ROW(Source!A406)</f>
        <v>406</v>
      </c>
      <c r="B802">
        <v>47639923</v>
      </c>
      <c r="C802">
        <v>47639890</v>
      </c>
      <c r="D802">
        <v>36796108</v>
      </c>
      <c r="E802">
        <v>17</v>
      </c>
      <c r="F802">
        <v>1</v>
      </c>
      <c r="G802">
        <v>1</v>
      </c>
      <c r="H802">
        <v>3</v>
      </c>
      <c r="I802" t="s">
        <v>1114</v>
      </c>
      <c r="J802" t="s">
        <v>3</v>
      </c>
      <c r="K802" t="s">
        <v>1115</v>
      </c>
      <c r="L802">
        <v>1339</v>
      </c>
      <c r="N802">
        <v>1007</v>
      </c>
      <c r="O802" t="s">
        <v>50</v>
      </c>
      <c r="P802" t="s">
        <v>50</v>
      </c>
      <c r="Q802">
        <v>1</v>
      </c>
      <c r="X802">
        <v>101.5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 t="s">
        <v>3</v>
      </c>
      <c r="AG802">
        <v>101.5</v>
      </c>
      <c r="AH802">
        <v>3</v>
      </c>
      <c r="AI802">
        <v>-1</v>
      </c>
      <c r="AJ802" t="s">
        <v>3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ROW(Source!A406)</f>
        <v>406</v>
      </c>
      <c r="B803">
        <v>47639924</v>
      </c>
      <c r="C803">
        <v>47639890</v>
      </c>
      <c r="D803">
        <v>36825646</v>
      </c>
      <c r="E803">
        <v>1</v>
      </c>
      <c r="F803">
        <v>1</v>
      </c>
      <c r="G803">
        <v>1</v>
      </c>
      <c r="H803">
        <v>3</v>
      </c>
      <c r="I803" t="s">
        <v>811</v>
      </c>
      <c r="J803" t="s">
        <v>812</v>
      </c>
      <c r="K803" t="s">
        <v>813</v>
      </c>
      <c r="L803">
        <v>1348</v>
      </c>
      <c r="N803">
        <v>1009</v>
      </c>
      <c r="O803" t="s">
        <v>19</v>
      </c>
      <c r="P803" t="s">
        <v>19</v>
      </c>
      <c r="Q803">
        <v>1000</v>
      </c>
      <c r="X803">
        <v>1.0200000000000001E-2</v>
      </c>
      <c r="Y803">
        <v>4455.2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3</v>
      </c>
      <c r="AG803">
        <v>1.0200000000000001E-2</v>
      </c>
      <c r="AH803">
        <v>2</v>
      </c>
      <c r="AI803">
        <v>47639905</v>
      </c>
      <c r="AJ803">
        <v>801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ROW(Source!A406)</f>
        <v>406</v>
      </c>
      <c r="B804">
        <v>47639925</v>
      </c>
      <c r="C804">
        <v>47639890</v>
      </c>
      <c r="D804">
        <v>36796448</v>
      </c>
      <c r="E804">
        <v>17</v>
      </c>
      <c r="F804">
        <v>1</v>
      </c>
      <c r="G804">
        <v>1</v>
      </c>
      <c r="H804">
        <v>3</v>
      </c>
      <c r="I804" t="s">
        <v>1131</v>
      </c>
      <c r="J804" t="s">
        <v>3</v>
      </c>
      <c r="K804" t="s">
        <v>1132</v>
      </c>
      <c r="L804">
        <v>1348</v>
      </c>
      <c r="N804">
        <v>1009</v>
      </c>
      <c r="O804" t="s">
        <v>19</v>
      </c>
      <c r="P804" t="s">
        <v>19</v>
      </c>
      <c r="Q804">
        <v>1000</v>
      </c>
      <c r="X804">
        <v>8.1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 t="s">
        <v>3</v>
      </c>
      <c r="AG804">
        <v>8.1</v>
      </c>
      <c r="AH804">
        <v>3</v>
      </c>
      <c r="AI804">
        <v>-1</v>
      </c>
      <c r="AJ804" t="s">
        <v>3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ROW(Source!A406)</f>
        <v>406</v>
      </c>
      <c r="B805">
        <v>47639926</v>
      </c>
      <c r="C805">
        <v>47639890</v>
      </c>
      <c r="D805">
        <v>36830509</v>
      </c>
      <c r="E805">
        <v>1</v>
      </c>
      <c r="F805">
        <v>1</v>
      </c>
      <c r="G805">
        <v>1</v>
      </c>
      <c r="H805">
        <v>3</v>
      </c>
      <c r="I805" t="s">
        <v>996</v>
      </c>
      <c r="J805" t="s">
        <v>997</v>
      </c>
      <c r="K805" t="s">
        <v>998</v>
      </c>
      <c r="L805">
        <v>1339</v>
      </c>
      <c r="N805">
        <v>1007</v>
      </c>
      <c r="O805" t="s">
        <v>50</v>
      </c>
      <c r="P805" t="s">
        <v>50</v>
      </c>
      <c r="Q805">
        <v>1</v>
      </c>
      <c r="X805">
        <v>0.04</v>
      </c>
      <c r="Y805">
        <v>1056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3</v>
      </c>
      <c r="AG805">
        <v>0.04</v>
      </c>
      <c r="AH805">
        <v>2</v>
      </c>
      <c r="AI805">
        <v>47639908</v>
      </c>
      <c r="AJ805">
        <v>804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ROW(Source!A406)</f>
        <v>406</v>
      </c>
      <c r="B806">
        <v>47639927</v>
      </c>
      <c r="C806">
        <v>47639890</v>
      </c>
      <c r="D806">
        <v>36831734</v>
      </c>
      <c r="E806">
        <v>1</v>
      </c>
      <c r="F806">
        <v>1</v>
      </c>
      <c r="G806">
        <v>1</v>
      </c>
      <c r="H806">
        <v>3</v>
      </c>
      <c r="I806" t="s">
        <v>999</v>
      </c>
      <c r="J806" t="s">
        <v>1000</v>
      </c>
      <c r="K806" t="s">
        <v>1001</v>
      </c>
      <c r="L806">
        <v>1327</v>
      </c>
      <c r="N806">
        <v>1005</v>
      </c>
      <c r="O806" t="s">
        <v>399</v>
      </c>
      <c r="P806" t="s">
        <v>399</v>
      </c>
      <c r="Q806">
        <v>1</v>
      </c>
      <c r="X806">
        <v>3.6</v>
      </c>
      <c r="Y806">
        <v>57.63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3</v>
      </c>
      <c r="AG806">
        <v>3.6</v>
      </c>
      <c r="AH806">
        <v>2</v>
      </c>
      <c r="AI806">
        <v>47639909</v>
      </c>
      <c r="AJ806">
        <v>805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ROW(Source!A407)</f>
        <v>407</v>
      </c>
      <c r="B807">
        <v>47639910</v>
      </c>
      <c r="C807">
        <v>47639890</v>
      </c>
      <c r="D807">
        <v>37065248</v>
      </c>
      <c r="E807">
        <v>1</v>
      </c>
      <c r="F807">
        <v>1</v>
      </c>
      <c r="G807">
        <v>1</v>
      </c>
      <c r="H807">
        <v>1</v>
      </c>
      <c r="I807" t="s">
        <v>768</v>
      </c>
      <c r="J807" t="s">
        <v>3</v>
      </c>
      <c r="K807" t="s">
        <v>769</v>
      </c>
      <c r="L807">
        <v>1191</v>
      </c>
      <c r="N807">
        <v>1013</v>
      </c>
      <c r="O807" t="s">
        <v>770</v>
      </c>
      <c r="P807" t="s">
        <v>770</v>
      </c>
      <c r="Q807">
        <v>1</v>
      </c>
      <c r="X807">
        <v>220.66</v>
      </c>
      <c r="Y807">
        <v>0</v>
      </c>
      <c r="Z807">
        <v>0</v>
      </c>
      <c r="AA807">
        <v>0</v>
      </c>
      <c r="AB807">
        <v>8.5299999999999994</v>
      </c>
      <c r="AC807">
        <v>0</v>
      </c>
      <c r="AD807">
        <v>1</v>
      </c>
      <c r="AE807">
        <v>1</v>
      </c>
      <c r="AF807" t="s">
        <v>196</v>
      </c>
      <c r="AG807">
        <v>291.82284999999996</v>
      </c>
      <c r="AH807">
        <v>2</v>
      </c>
      <c r="AI807">
        <v>47639891</v>
      </c>
      <c r="AJ807">
        <v>806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ROW(Source!A407)</f>
        <v>407</v>
      </c>
      <c r="B808">
        <v>47639911</v>
      </c>
      <c r="C808">
        <v>47639890</v>
      </c>
      <c r="D808">
        <v>37064876</v>
      </c>
      <c r="E808">
        <v>1</v>
      </c>
      <c r="F808">
        <v>1</v>
      </c>
      <c r="G808">
        <v>1</v>
      </c>
      <c r="H808">
        <v>1</v>
      </c>
      <c r="I808" t="s">
        <v>771</v>
      </c>
      <c r="J808" t="s">
        <v>3</v>
      </c>
      <c r="K808" t="s">
        <v>772</v>
      </c>
      <c r="L808">
        <v>1191</v>
      </c>
      <c r="N808">
        <v>1013</v>
      </c>
      <c r="O808" t="s">
        <v>770</v>
      </c>
      <c r="P808" t="s">
        <v>770</v>
      </c>
      <c r="Q808">
        <v>1</v>
      </c>
      <c r="X808">
        <v>28.78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2</v>
      </c>
      <c r="AF808" t="s">
        <v>348</v>
      </c>
      <c r="AG808">
        <v>41.371250000000003</v>
      </c>
      <c r="AH808">
        <v>2</v>
      </c>
      <c r="AI808">
        <v>47639892</v>
      </c>
      <c r="AJ808">
        <v>807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ROW(Source!A407)</f>
        <v>407</v>
      </c>
      <c r="B809">
        <v>47639912</v>
      </c>
      <c r="C809">
        <v>47639890</v>
      </c>
      <c r="D809">
        <v>36882057</v>
      </c>
      <c r="E809">
        <v>1</v>
      </c>
      <c r="F809">
        <v>1</v>
      </c>
      <c r="G809">
        <v>1</v>
      </c>
      <c r="H809">
        <v>2</v>
      </c>
      <c r="I809" t="s">
        <v>825</v>
      </c>
      <c r="J809" t="s">
        <v>826</v>
      </c>
      <c r="K809" t="s">
        <v>827</v>
      </c>
      <c r="L809">
        <v>1368</v>
      </c>
      <c r="N809">
        <v>1011</v>
      </c>
      <c r="O809" t="s">
        <v>776</v>
      </c>
      <c r="P809" t="s">
        <v>776</v>
      </c>
      <c r="Q809">
        <v>1</v>
      </c>
      <c r="X809">
        <v>26.06</v>
      </c>
      <c r="Y809">
        <v>0</v>
      </c>
      <c r="Z809">
        <v>86.4</v>
      </c>
      <c r="AA809">
        <v>13.5</v>
      </c>
      <c r="AB809">
        <v>0</v>
      </c>
      <c r="AC809">
        <v>0</v>
      </c>
      <c r="AD809">
        <v>1</v>
      </c>
      <c r="AE809">
        <v>0</v>
      </c>
      <c r="AF809" t="s">
        <v>348</v>
      </c>
      <c r="AG809">
        <v>37.46125</v>
      </c>
      <c r="AH809">
        <v>2</v>
      </c>
      <c r="AI809">
        <v>47639893</v>
      </c>
      <c r="AJ809">
        <v>808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ROW(Source!A407)</f>
        <v>407</v>
      </c>
      <c r="B810">
        <v>47639913</v>
      </c>
      <c r="C810">
        <v>47639890</v>
      </c>
      <c r="D810">
        <v>36882159</v>
      </c>
      <c r="E810">
        <v>1</v>
      </c>
      <c r="F810">
        <v>1</v>
      </c>
      <c r="G810">
        <v>1</v>
      </c>
      <c r="H810">
        <v>2</v>
      </c>
      <c r="I810" t="s">
        <v>773</v>
      </c>
      <c r="J810" t="s">
        <v>774</v>
      </c>
      <c r="K810" t="s">
        <v>775</v>
      </c>
      <c r="L810">
        <v>1368</v>
      </c>
      <c r="N810">
        <v>1011</v>
      </c>
      <c r="O810" t="s">
        <v>776</v>
      </c>
      <c r="P810" t="s">
        <v>776</v>
      </c>
      <c r="Q810">
        <v>1</v>
      </c>
      <c r="X810">
        <v>0.98</v>
      </c>
      <c r="Y810">
        <v>0</v>
      </c>
      <c r="Z810">
        <v>111.99</v>
      </c>
      <c r="AA810">
        <v>13.5</v>
      </c>
      <c r="AB810">
        <v>0</v>
      </c>
      <c r="AC810">
        <v>0</v>
      </c>
      <c r="AD810">
        <v>1</v>
      </c>
      <c r="AE810">
        <v>0</v>
      </c>
      <c r="AF810" t="s">
        <v>348</v>
      </c>
      <c r="AG810">
        <v>1.4087499999999999</v>
      </c>
      <c r="AH810">
        <v>2</v>
      </c>
      <c r="AI810">
        <v>47639894</v>
      </c>
      <c r="AJ810">
        <v>809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ROW(Source!A407)</f>
        <v>407</v>
      </c>
      <c r="B811">
        <v>47639914</v>
      </c>
      <c r="C811">
        <v>47639890</v>
      </c>
      <c r="D811">
        <v>36882383</v>
      </c>
      <c r="E811">
        <v>1</v>
      </c>
      <c r="F811">
        <v>1</v>
      </c>
      <c r="G811">
        <v>1</v>
      </c>
      <c r="H811">
        <v>2</v>
      </c>
      <c r="I811" t="s">
        <v>944</v>
      </c>
      <c r="J811" t="s">
        <v>945</v>
      </c>
      <c r="K811" t="s">
        <v>946</v>
      </c>
      <c r="L811">
        <v>1368</v>
      </c>
      <c r="N811">
        <v>1011</v>
      </c>
      <c r="O811" t="s">
        <v>776</v>
      </c>
      <c r="P811" t="s">
        <v>776</v>
      </c>
      <c r="Q811">
        <v>1</v>
      </c>
      <c r="X811">
        <v>0.27</v>
      </c>
      <c r="Y811">
        <v>0</v>
      </c>
      <c r="Z811">
        <v>89.99</v>
      </c>
      <c r="AA811">
        <v>10.06</v>
      </c>
      <c r="AB811">
        <v>0</v>
      </c>
      <c r="AC811">
        <v>0</v>
      </c>
      <c r="AD811">
        <v>1</v>
      </c>
      <c r="AE811">
        <v>0</v>
      </c>
      <c r="AF811" t="s">
        <v>348</v>
      </c>
      <c r="AG811">
        <v>0.388125</v>
      </c>
      <c r="AH811">
        <v>2</v>
      </c>
      <c r="AI811">
        <v>47639895</v>
      </c>
      <c r="AJ811">
        <v>810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ROW(Source!A407)</f>
        <v>407</v>
      </c>
      <c r="B812">
        <v>47639915</v>
      </c>
      <c r="C812">
        <v>47639890</v>
      </c>
      <c r="D812">
        <v>36882567</v>
      </c>
      <c r="E812">
        <v>1</v>
      </c>
      <c r="F812">
        <v>1</v>
      </c>
      <c r="G812">
        <v>1</v>
      </c>
      <c r="H812">
        <v>2</v>
      </c>
      <c r="I812" t="s">
        <v>969</v>
      </c>
      <c r="J812" t="s">
        <v>970</v>
      </c>
      <c r="K812" t="s">
        <v>971</v>
      </c>
      <c r="L812">
        <v>1368</v>
      </c>
      <c r="N812">
        <v>1011</v>
      </c>
      <c r="O812" t="s">
        <v>776</v>
      </c>
      <c r="P812" t="s">
        <v>776</v>
      </c>
      <c r="Q812">
        <v>1</v>
      </c>
      <c r="X812">
        <v>10.71</v>
      </c>
      <c r="Y812">
        <v>0</v>
      </c>
      <c r="Z812">
        <v>1.9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348</v>
      </c>
      <c r="AG812">
        <v>15.395624999999999</v>
      </c>
      <c r="AH812">
        <v>2</v>
      </c>
      <c r="AI812">
        <v>47639896</v>
      </c>
      <c r="AJ812">
        <v>811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ROW(Source!A407)</f>
        <v>407</v>
      </c>
      <c r="B813">
        <v>47639916</v>
      </c>
      <c r="C813">
        <v>47639890</v>
      </c>
      <c r="D813">
        <v>36883554</v>
      </c>
      <c r="E813">
        <v>1</v>
      </c>
      <c r="F813">
        <v>1</v>
      </c>
      <c r="G813">
        <v>1</v>
      </c>
      <c r="H813">
        <v>2</v>
      </c>
      <c r="I813" t="s">
        <v>780</v>
      </c>
      <c r="J813" t="s">
        <v>781</v>
      </c>
      <c r="K813" t="s">
        <v>782</v>
      </c>
      <c r="L813">
        <v>1368</v>
      </c>
      <c r="N813">
        <v>1011</v>
      </c>
      <c r="O813" t="s">
        <v>776</v>
      </c>
      <c r="P813" t="s">
        <v>776</v>
      </c>
      <c r="Q813">
        <v>1</v>
      </c>
      <c r="X813">
        <v>1.47</v>
      </c>
      <c r="Y813">
        <v>0</v>
      </c>
      <c r="Z813">
        <v>65.709999999999994</v>
      </c>
      <c r="AA813">
        <v>11.6</v>
      </c>
      <c r="AB813">
        <v>0</v>
      </c>
      <c r="AC813">
        <v>0</v>
      </c>
      <c r="AD813">
        <v>1</v>
      </c>
      <c r="AE813">
        <v>0</v>
      </c>
      <c r="AF813" t="s">
        <v>348</v>
      </c>
      <c r="AG813">
        <v>2.1131249999999997</v>
      </c>
      <c r="AH813">
        <v>2</v>
      </c>
      <c r="AI813">
        <v>47639897</v>
      </c>
      <c r="AJ813">
        <v>812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ROW(Source!A407)</f>
        <v>407</v>
      </c>
      <c r="B814">
        <v>47639917</v>
      </c>
      <c r="C814">
        <v>47639890</v>
      </c>
      <c r="D814">
        <v>36883858</v>
      </c>
      <c r="E814">
        <v>1</v>
      </c>
      <c r="F814">
        <v>1</v>
      </c>
      <c r="G814">
        <v>1</v>
      </c>
      <c r="H814">
        <v>2</v>
      </c>
      <c r="I814" t="s">
        <v>828</v>
      </c>
      <c r="J814" t="s">
        <v>829</v>
      </c>
      <c r="K814" t="s">
        <v>830</v>
      </c>
      <c r="L814">
        <v>1368</v>
      </c>
      <c r="N814">
        <v>1011</v>
      </c>
      <c r="O814" t="s">
        <v>776</v>
      </c>
      <c r="P814" t="s">
        <v>776</v>
      </c>
      <c r="Q814">
        <v>1</v>
      </c>
      <c r="X814">
        <v>4.3</v>
      </c>
      <c r="Y814">
        <v>0</v>
      </c>
      <c r="Z814">
        <v>8.1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348</v>
      </c>
      <c r="AG814">
        <v>6.1812499999999995</v>
      </c>
      <c r="AH814">
        <v>2</v>
      </c>
      <c r="AI814">
        <v>47639898</v>
      </c>
      <c r="AJ814">
        <v>813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ROW(Source!A407)</f>
        <v>407</v>
      </c>
      <c r="B815">
        <v>47639918</v>
      </c>
      <c r="C815">
        <v>47639890</v>
      </c>
      <c r="D815">
        <v>36801792</v>
      </c>
      <c r="E815">
        <v>1</v>
      </c>
      <c r="F815">
        <v>1</v>
      </c>
      <c r="G815">
        <v>1</v>
      </c>
      <c r="H815">
        <v>3</v>
      </c>
      <c r="I815" t="s">
        <v>981</v>
      </c>
      <c r="J815" t="s">
        <v>982</v>
      </c>
      <c r="K815" t="s">
        <v>983</v>
      </c>
      <c r="L815">
        <v>1339</v>
      </c>
      <c r="N815">
        <v>1007</v>
      </c>
      <c r="O815" t="s">
        <v>50</v>
      </c>
      <c r="P815" t="s">
        <v>50</v>
      </c>
      <c r="Q815">
        <v>1</v>
      </c>
      <c r="X815">
        <v>0.73</v>
      </c>
      <c r="Y815">
        <v>2.44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3</v>
      </c>
      <c r="AG815">
        <v>0.73</v>
      </c>
      <c r="AH815">
        <v>2</v>
      </c>
      <c r="AI815">
        <v>47639899</v>
      </c>
      <c r="AJ815">
        <v>814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ROW(Source!A407)</f>
        <v>407</v>
      </c>
      <c r="B816">
        <v>47639919</v>
      </c>
      <c r="C816">
        <v>47639890</v>
      </c>
      <c r="D816">
        <v>36802304</v>
      </c>
      <c r="E816">
        <v>1</v>
      </c>
      <c r="F816">
        <v>1</v>
      </c>
      <c r="G816">
        <v>1</v>
      </c>
      <c r="H816">
        <v>3</v>
      </c>
      <c r="I816" t="s">
        <v>984</v>
      </c>
      <c r="J816" t="s">
        <v>985</v>
      </c>
      <c r="K816" t="s">
        <v>986</v>
      </c>
      <c r="L816">
        <v>1327</v>
      </c>
      <c r="N816">
        <v>1005</v>
      </c>
      <c r="O816" t="s">
        <v>399</v>
      </c>
      <c r="P816" t="s">
        <v>399</v>
      </c>
      <c r="Q816">
        <v>1</v>
      </c>
      <c r="X816">
        <v>30</v>
      </c>
      <c r="Y816">
        <v>3.62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3</v>
      </c>
      <c r="AG816">
        <v>30</v>
      </c>
      <c r="AH816">
        <v>2</v>
      </c>
      <c r="AI816">
        <v>47639900</v>
      </c>
      <c r="AJ816">
        <v>815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ROW(Source!A407)</f>
        <v>407</v>
      </c>
      <c r="B817">
        <v>47639920</v>
      </c>
      <c r="C817">
        <v>47639890</v>
      </c>
      <c r="D817">
        <v>36803256</v>
      </c>
      <c r="E817">
        <v>1</v>
      </c>
      <c r="F817">
        <v>1</v>
      </c>
      <c r="G817">
        <v>1</v>
      </c>
      <c r="H817">
        <v>3</v>
      </c>
      <c r="I817" t="s">
        <v>990</v>
      </c>
      <c r="J817" t="s">
        <v>991</v>
      </c>
      <c r="K817" t="s">
        <v>992</v>
      </c>
      <c r="L817">
        <v>1348</v>
      </c>
      <c r="N817">
        <v>1009</v>
      </c>
      <c r="O817" t="s">
        <v>19</v>
      </c>
      <c r="P817" t="s">
        <v>19</v>
      </c>
      <c r="Q817">
        <v>1000</v>
      </c>
      <c r="X817">
        <v>5.0000000000000001E-3</v>
      </c>
      <c r="Y817">
        <v>10315.01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3</v>
      </c>
      <c r="AG817">
        <v>5.0000000000000001E-3</v>
      </c>
      <c r="AH817">
        <v>2</v>
      </c>
      <c r="AI817">
        <v>47639901</v>
      </c>
      <c r="AJ817">
        <v>816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ROW(Source!A407)</f>
        <v>407</v>
      </c>
      <c r="B818">
        <v>47639921</v>
      </c>
      <c r="C818">
        <v>47639890</v>
      </c>
      <c r="D818">
        <v>36804545</v>
      </c>
      <c r="E818">
        <v>1</v>
      </c>
      <c r="F818">
        <v>1</v>
      </c>
      <c r="G818">
        <v>1</v>
      </c>
      <c r="H818">
        <v>3</v>
      </c>
      <c r="I818" t="s">
        <v>801</v>
      </c>
      <c r="J818" t="s">
        <v>802</v>
      </c>
      <c r="K818" t="s">
        <v>803</v>
      </c>
      <c r="L818">
        <v>1348</v>
      </c>
      <c r="N818">
        <v>1009</v>
      </c>
      <c r="O818" t="s">
        <v>19</v>
      </c>
      <c r="P818" t="s">
        <v>19</v>
      </c>
      <c r="Q818">
        <v>1000</v>
      </c>
      <c r="X818">
        <v>2E-3</v>
      </c>
      <c r="Y818">
        <v>11978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2E-3</v>
      </c>
      <c r="AH818">
        <v>2</v>
      </c>
      <c r="AI818">
        <v>47639902</v>
      </c>
      <c r="AJ818">
        <v>817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ROW(Source!A407)</f>
        <v>407</v>
      </c>
      <c r="B819">
        <v>47639922</v>
      </c>
      <c r="C819">
        <v>47639890</v>
      </c>
      <c r="D819">
        <v>36806520</v>
      </c>
      <c r="E819">
        <v>1</v>
      </c>
      <c r="F819">
        <v>1</v>
      </c>
      <c r="G819">
        <v>1</v>
      </c>
      <c r="H819">
        <v>3</v>
      </c>
      <c r="I819" t="s">
        <v>993</v>
      </c>
      <c r="J819" t="s">
        <v>994</v>
      </c>
      <c r="K819" t="s">
        <v>995</v>
      </c>
      <c r="L819">
        <v>1348</v>
      </c>
      <c r="N819">
        <v>1009</v>
      </c>
      <c r="O819" t="s">
        <v>19</v>
      </c>
      <c r="P819" t="s">
        <v>19</v>
      </c>
      <c r="Q819">
        <v>1000</v>
      </c>
      <c r="X819">
        <v>0.01</v>
      </c>
      <c r="Y819">
        <v>734.5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0.01</v>
      </c>
      <c r="AH819">
        <v>2</v>
      </c>
      <c r="AI819">
        <v>47639903</v>
      </c>
      <c r="AJ819">
        <v>818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ROW(Source!A407)</f>
        <v>407</v>
      </c>
      <c r="B820">
        <v>47639923</v>
      </c>
      <c r="C820">
        <v>47639890</v>
      </c>
      <c r="D820">
        <v>36796108</v>
      </c>
      <c r="E820">
        <v>17</v>
      </c>
      <c r="F820">
        <v>1</v>
      </c>
      <c r="G820">
        <v>1</v>
      </c>
      <c r="H820">
        <v>3</v>
      </c>
      <c r="I820" t="s">
        <v>1114</v>
      </c>
      <c r="J820" t="s">
        <v>3</v>
      </c>
      <c r="K820" t="s">
        <v>1115</v>
      </c>
      <c r="L820">
        <v>1339</v>
      </c>
      <c r="N820">
        <v>1007</v>
      </c>
      <c r="O820" t="s">
        <v>50</v>
      </c>
      <c r="P820" t="s">
        <v>50</v>
      </c>
      <c r="Q820">
        <v>1</v>
      </c>
      <c r="X820">
        <v>101.5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 t="s">
        <v>3</v>
      </c>
      <c r="AG820">
        <v>101.5</v>
      </c>
      <c r="AH820">
        <v>3</v>
      </c>
      <c r="AI820">
        <v>-1</v>
      </c>
      <c r="AJ820" t="s">
        <v>3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ROW(Source!A407)</f>
        <v>407</v>
      </c>
      <c r="B821">
        <v>47639924</v>
      </c>
      <c r="C821">
        <v>47639890</v>
      </c>
      <c r="D821">
        <v>36825646</v>
      </c>
      <c r="E821">
        <v>1</v>
      </c>
      <c r="F821">
        <v>1</v>
      </c>
      <c r="G821">
        <v>1</v>
      </c>
      <c r="H821">
        <v>3</v>
      </c>
      <c r="I821" t="s">
        <v>811</v>
      </c>
      <c r="J821" t="s">
        <v>812</v>
      </c>
      <c r="K821" t="s">
        <v>813</v>
      </c>
      <c r="L821">
        <v>1348</v>
      </c>
      <c r="N821">
        <v>1009</v>
      </c>
      <c r="O821" t="s">
        <v>19</v>
      </c>
      <c r="P821" t="s">
        <v>19</v>
      </c>
      <c r="Q821">
        <v>1000</v>
      </c>
      <c r="X821">
        <v>1.0200000000000001E-2</v>
      </c>
      <c r="Y821">
        <v>4455.2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3</v>
      </c>
      <c r="AG821">
        <v>1.0200000000000001E-2</v>
      </c>
      <c r="AH821">
        <v>2</v>
      </c>
      <c r="AI821">
        <v>47639905</v>
      </c>
      <c r="AJ821">
        <v>820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ROW(Source!A407)</f>
        <v>407</v>
      </c>
      <c r="B822">
        <v>47639925</v>
      </c>
      <c r="C822">
        <v>47639890</v>
      </c>
      <c r="D822">
        <v>36796448</v>
      </c>
      <c r="E822">
        <v>17</v>
      </c>
      <c r="F822">
        <v>1</v>
      </c>
      <c r="G822">
        <v>1</v>
      </c>
      <c r="H822">
        <v>3</v>
      </c>
      <c r="I822" t="s">
        <v>1131</v>
      </c>
      <c r="J822" t="s">
        <v>3</v>
      </c>
      <c r="K822" t="s">
        <v>1132</v>
      </c>
      <c r="L822">
        <v>1348</v>
      </c>
      <c r="N822">
        <v>1009</v>
      </c>
      <c r="O822" t="s">
        <v>19</v>
      </c>
      <c r="P822" t="s">
        <v>19</v>
      </c>
      <c r="Q822">
        <v>1000</v>
      </c>
      <c r="X822">
        <v>8.1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 t="s">
        <v>3</v>
      </c>
      <c r="AG822">
        <v>8.1</v>
      </c>
      <c r="AH822">
        <v>3</v>
      </c>
      <c r="AI822">
        <v>-1</v>
      </c>
      <c r="AJ822" t="s">
        <v>3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ROW(Source!A407)</f>
        <v>407</v>
      </c>
      <c r="B823">
        <v>47639926</v>
      </c>
      <c r="C823">
        <v>47639890</v>
      </c>
      <c r="D823">
        <v>36830509</v>
      </c>
      <c r="E823">
        <v>1</v>
      </c>
      <c r="F823">
        <v>1</v>
      </c>
      <c r="G823">
        <v>1</v>
      </c>
      <c r="H823">
        <v>3</v>
      </c>
      <c r="I823" t="s">
        <v>996</v>
      </c>
      <c r="J823" t="s">
        <v>997</v>
      </c>
      <c r="K823" t="s">
        <v>998</v>
      </c>
      <c r="L823">
        <v>1339</v>
      </c>
      <c r="N823">
        <v>1007</v>
      </c>
      <c r="O823" t="s">
        <v>50</v>
      </c>
      <c r="P823" t="s">
        <v>50</v>
      </c>
      <c r="Q823">
        <v>1</v>
      </c>
      <c r="X823">
        <v>0.04</v>
      </c>
      <c r="Y823">
        <v>1056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3</v>
      </c>
      <c r="AG823">
        <v>0.04</v>
      </c>
      <c r="AH823">
        <v>2</v>
      </c>
      <c r="AI823">
        <v>47639908</v>
      </c>
      <c r="AJ823">
        <v>823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ROW(Source!A407)</f>
        <v>407</v>
      </c>
      <c r="B824">
        <v>47639927</v>
      </c>
      <c r="C824">
        <v>47639890</v>
      </c>
      <c r="D824">
        <v>36831734</v>
      </c>
      <c r="E824">
        <v>1</v>
      </c>
      <c r="F824">
        <v>1</v>
      </c>
      <c r="G824">
        <v>1</v>
      </c>
      <c r="H824">
        <v>3</v>
      </c>
      <c r="I824" t="s">
        <v>999</v>
      </c>
      <c r="J824" t="s">
        <v>1000</v>
      </c>
      <c r="K824" t="s">
        <v>1001</v>
      </c>
      <c r="L824">
        <v>1327</v>
      </c>
      <c r="N824">
        <v>1005</v>
      </c>
      <c r="O824" t="s">
        <v>399</v>
      </c>
      <c r="P824" t="s">
        <v>399</v>
      </c>
      <c r="Q824">
        <v>1</v>
      </c>
      <c r="X824">
        <v>3.6</v>
      </c>
      <c r="Y824">
        <v>57.63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3</v>
      </c>
      <c r="AG824">
        <v>3.6</v>
      </c>
      <c r="AH824">
        <v>2</v>
      </c>
      <c r="AI824">
        <v>47639909</v>
      </c>
      <c r="AJ824">
        <v>824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ROW(Source!A414)</f>
        <v>414</v>
      </c>
      <c r="B825">
        <v>47639937</v>
      </c>
      <c r="C825">
        <v>47639931</v>
      </c>
      <c r="D825">
        <v>37064928</v>
      </c>
      <c r="E825">
        <v>1</v>
      </c>
      <c r="F825">
        <v>1</v>
      </c>
      <c r="G825">
        <v>1</v>
      </c>
      <c r="H825">
        <v>1</v>
      </c>
      <c r="I825" t="s">
        <v>823</v>
      </c>
      <c r="J825" t="s">
        <v>3</v>
      </c>
      <c r="K825" t="s">
        <v>824</v>
      </c>
      <c r="L825">
        <v>1191</v>
      </c>
      <c r="N825">
        <v>1013</v>
      </c>
      <c r="O825" t="s">
        <v>770</v>
      </c>
      <c r="P825" t="s">
        <v>770</v>
      </c>
      <c r="Q825">
        <v>1</v>
      </c>
      <c r="X825">
        <v>263</v>
      </c>
      <c r="Y825">
        <v>0</v>
      </c>
      <c r="Z825">
        <v>0</v>
      </c>
      <c r="AA825">
        <v>0</v>
      </c>
      <c r="AB825">
        <v>9.07</v>
      </c>
      <c r="AC825">
        <v>0</v>
      </c>
      <c r="AD825">
        <v>1</v>
      </c>
      <c r="AE825">
        <v>1</v>
      </c>
      <c r="AF825" t="s">
        <v>196</v>
      </c>
      <c r="AG825">
        <v>347.81749999999994</v>
      </c>
      <c r="AH825">
        <v>2</v>
      </c>
      <c r="AI825">
        <v>47639932</v>
      </c>
      <c r="AJ825">
        <v>825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ROW(Source!A414)</f>
        <v>414</v>
      </c>
      <c r="B826">
        <v>47639938</v>
      </c>
      <c r="C826">
        <v>47639931</v>
      </c>
      <c r="D826">
        <v>37064876</v>
      </c>
      <c r="E826">
        <v>1</v>
      </c>
      <c r="F826">
        <v>1</v>
      </c>
      <c r="G826">
        <v>1</v>
      </c>
      <c r="H826">
        <v>1</v>
      </c>
      <c r="I826" t="s">
        <v>771</v>
      </c>
      <c r="J826" t="s">
        <v>3</v>
      </c>
      <c r="K826" t="s">
        <v>772</v>
      </c>
      <c r="L826">
        <v>1191</v>
      </c>
      <c r="N826">
        <v>1013</v>
      </c>
      <c r="O826" t="s">
        <v>770</v>
      </c>
      <c r="P826" t="s">
        <v>770</v>
      </c>
      <c r="Q826">
        <v>1</v>
      </c>
      <c r="X826">
        <v>0.44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2</v>
      </c>
      <c r="AF826" t="s">
        <v>348</v>
      </c>
      <c r="AG826">
        <v>0.63250000000000006</v>
      </c>
      <c r="AH826">
        <v>2</v>
      </c>
      <c r="AI826">
        <v>47639933</v>
      </c>
      <c r="AJ826">
        <v>826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ROW(Source!A414)</f>
        <v>414</v>
      </c>
      <c r="B827">
        <v>47639939</v>
      </c>
      <c r="C827">
        <v>47639931</v>
      </c>
      <c r="D827">
        <v>36882041</v>
      </c>
      <c r="E827">
        <v>1</v>
      </c>
      <c r="F827">
        <v>1</v>
      </c>
      <c r="G827">
        <v>1</v>
      </c>
      <c r="H827">
        <v>2</v>
      </c>
      <c r="I827" t="s">
        <v>1002</v>
      </c>
      <c r="J827" t="s">
        <v>1003</v>
      </c>
      <c r="K827" t="s">
        <v>1004</v>
      </c>
      <c r="L827">
        <v>1368</v>
      </c>
      <c r="N827">
        <v>1011</v>
      </c>
      <c r="O827" t="s">
        <v>776</v>
      </c>
      <c r="P827" t="s">
        <v>776</v>
      </c>
      <c r="Q827">
        <v>1</v>
      </c>
      <c r="X827">
        <v>0.18</v>
      </c>
      <c r="Y827">
        <v>0</v>
      </c>
      <c r="Z827">
        <v>765.21</v>
      </c>
      <c r="AA827">
        <v>13.5</v>
      </c>
      <c r="AB827">
        <v>0</v>
      </c>
      <c r="AC827">
        <v>0</v>
      </c>
      <c r="AD827">
        <v>1</v>
      </c>
      <c r="AE827">
        <v>0</v>
      </c>
      <c r="AF827" t="s">
        <v>348</v>
      </c>
      <c r="AG827">
        <v>0.25874999999999998</v>
      </c>
      <c r="AH827">
        <v>2</v>
      </c>
      <c r="AI827">
        <v>47639934</v>
      </c>
      <c r="AJ827">
        <v>827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ROW(Source!A414)</f>
        <v>414</v>
      </c>
      <c r="B828">
        <v>47639940</v>
      </c>
      <c r="C828">
        <v>47639931</v>
      </c>
      <c r="D828">
        <v>36883554</v>
      </c>
      <c r="E828">
        <v>1</v>
      </c>
      <c r="F828">
        <v>1</v>
      </c>
      <c r="G828">
        <v>1</v>
      </c>
      <c r="H828">
        <v>2</v>
      </c>
      <c r="I828" t="s">
        <v>780</v>
      </c>
      <c r="J828" t="s">
        <v>781</v>
      </c>
      <c r="K828" t="s">
        <v>782</v>
      </c>
      <c r="L828">
        <v>1368</v>
      </c>
      <c r="N828">
        <v>1011</v>
      </c>
      <c r="O828" t="s">
        <v>776</v>
      </c>
      <c r="P828" t="s">
        <v>776</v>
      </c>
      <c r="Q828">
        <v>1</v>
      </c>
      <c r="X828">
        <v>0.26</v>
      </c>
      <c r="Y828">
        <v>0</v>
      </c>
      <c r="Z828">
        <v>65.709999999999994</v>
      </c>
      <c r="AA828">
        <v>11.6</v>
      </c>
      <c r="AB828">
        <v>0</v>
      </c>
      <c r="AC828">
        <v>0</v>
      </c>
      <c r="AD828">
        <v>1</v>
      </c>
      <c r="AE828">
        <v>0</v>
      </c>
      <c r="AF828" t="s">
        <v>348</v>
      </c>
      <c r="AG828">
        <v>0.37374999999999997</v>
      </c>
      <c r="AH828">
        <v>2</v>
      </c>
      <c r="AI828">
        <v>47639935</v>
      </c>
      <c r="AJ828">
        <v>828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ROW(Source!A414)</f>
        <v>414</v>
      </c>
      <c r="B829">
        <v>47639941</v>
      </c>
      <c r="C829">
        <v>47639931</v>
      </c>
      <c r="D829">
        <v>36796502</v>
      </c>
      <c r="E829">
        <v>17</v>
      </c>
      <c r="F829">
        <v>1</v>
      </c>
      <c r="G829">
        <v>1</v>
      </c>
      <c r="H829">
        <v>3</v>
      </c>
      <c r="I829" t="s">
        <v>1127</v>
      </c>
      <c r="J829" t="s">
        <v>3</v>
      </c>
      <c r="K829" t="s">
        <v>1133</v>
      </c>
      <c r="L829">
        <v>1348</v>
      </c>
      <c r="N829">
        <v>1009</v>
      </c>
      <c r="O829" t="s">
        <v>19</v>
      </c>
      <c r="P829" t="s">
        <v>19</v>
      </c>
      <c r="Q829">
        <v>1000</v>
      </c>
      <c r="X829">
        <v>1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 t="s">
        <v>3</v>
      </c>
      <c r="AG829">
        <v>1</v>
      </c>
      <c r="AH829">
        <v>3</v>
      </c>
      <c r="AI829">
        <v>-1</v>
      </c>
      <c r="AJ829" t="s">
        <v>3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ROW(Source!A415)</f>
        <v>415</v>
      </c>
      <c r="B830">
        <v>47639937</v>
      </c>
      <c r="C830">
        <v>47639931</v>
      </c>
      <c r="D830">
        <v>37064928</v>
      </c>
      <c r="E830">
        <v>1</v>
      </c>
      <c r="F830">
        <v>1</v>
      </c>
      <c r="G830">
        <v>1</v>
      </c>
      <c r="H830">
        <v>1</v>
      </c>
      <c r="I830" t="s">
        <v>823</v>
      </c>
      <c r="J830" t="s">
        <v>3</v>
      </c>
      <c r="K830" t="s">
        <v>824</v>
      </c>
      <c r="L830">
        <v>1191</v>
      </c>
      <c r="N830">
        <v>1013</v>
      </c>
      <c r="O830" t="s">
        <v>770</v>
      </c>
      <c r="P830" t="s">
        <v>770</v>
      </c>
      <c r="Q830">
        <v>1</v>
      </c>
      <c r="X830">
        <v>263</v>
      </c>
      <c r="Y830">
        <v>0</v>
      </c>
      <c r="Z830">
        <v>0</v>
      </c>
      <c r="AA830">
        <v>0</v>
      </c>
      <c r="AB830">
        <v>9.07</v>
      </c>
      <c r="AC830">
        <v>0</v>
      </c>
      <c r="AD830">
        <v>1</v>
      </c>
      <c r="AE830">
        <v>1</v>
      </c>
      <c r="AF830" t="s">
        <v>196</v>
      </c>
      <c r="AG830">
        <v>347.81749999999994</v>
      </c>
      <c r="AH830">
        <v>2</v>
      </c>
      <c r="AI830">
        <v>47639932</v>
      </c>
      <c r="AJ830">
        <v>830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ROW(Source!A415)</f>
        <v>415</v>
      </c>
      <c r="B831">
        <v>47639938</v>
      </c>
      <c r="C831">
        <v>47639931</v>
      </c>
      <c r="D831">
        <v>37064876</v>
      </c>
      <c r="E831">
        <v>1</v>
      </c>
      <c r="F831">
        <v>1</v>
      </c>
      <c r="G831">
        <v>1</v>
      </c>
      <c r="H831">
        <v>1</v>
      </c>
      <c r="I831" t="s">
        <v>771</v>
      </c>
      <c r="J831" t="s">
        <v>3</v>
      </c>
      <c r="K831" t="s">
        <v>772</v>
      </c>
      <c r="L831">
        <v>1191</v>
      </c>
      <c r="N831">
        <v>1013</v>
      </c>
      <c r="O831" t="s">
        <v>770</v>
      </c>
      <c r="P831" t="s">
        <v>770</v>
      </c>
      <c r="Q831">
        <v>1</v>
      </c>
      <c r="X831">
        <v>0.44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2</v>
      </c>
      <c r="AF831" t="s">
        <v>348</v>
      </c>
      <c r="AG831">
        <v>0.63250000000000006</v>
      </c>
      <c r="AH831">
        <v>2</v>
      </c>
      <c r="AI831">
        <v>47639933</v>
      </c>
      <c r="AJ831">
        <v>831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ROW(Source!A415)</f>
        <v>415</v>
      </c>
      <c r="B832">
        <v>47639939</v>
      </c>
      <c r="C832">
        <v>47639931</v>
      </c>
      <c r="D832">
        <v>36882041</v>
      </c>
      <c r="E832">
        <v>1</v>
      </c>
      <c r="F832">
        <v>1</v>
      </c>
      <c r="G832">
        <v>1</v>
      </c>
      <c r="H832">
        <v>2</v>
      </c>
      <c r="I832" t="s">
        <v>1002</v>
      </c>
      <c r="J832" t="s">
        <v>1003</v>
      </c>
      <c r="K832" t="s">
        <v>1004</v>
      </c>
      <c r="L832">
        <v>1368</v>
      </c>
      <c r="N832">
        <v>1011</v>
      </c>
      <c r="O832" t="s">
        <v>776</v>
      </c>
      <c r="P832" t="s">
        <v>776</v>
      </c>
      <c r="Q832">
        <v>1</v>
      </c>
      <c r="X832">
        <v>0.18</v>
      </c>
      <c r="Y832">
        <v>0</v>
      </c>
      <c r="Z832">
        <v>765.21</v>
      </c>
      <c r="AA832">
        <v>13.5</v>
      </c>
      <c r="AB832">
        <v>0</v>
      </c>
      <c r="AC832">
        <v>0</v>
      </c>
      <c r="AD832">
        <v>1</v>
      </c>
      <c r="AE832">
        <v>0</v>
      </c>
      <c r="AF832" t="s">
        <v>348</v>
      </c>
      <c r="AG832">
        <v>0.25874999999999998</v>
      </c>
      <c r="AH832">
        <v>2</v>
      </c>
      <c r="AI832">
        <v>47639934</v>
      </c>
      <c r="AJ832">
        <v>832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ROW(Source!A415)</f>
        <v>415</v>
      </c>
      <c r="B833">
        <v>47639940</v>
      </c>
      <c r="C833">
        <v>47639931</v>
      </c>
      <c r="D833">
        <v>36883554</v>
      </c>
      <c r="E833">
        <v>1</v>
      </c>
      <c r="F833">
        <v>1</v>
      </c>
      <c r="G833">
        <v>1</v>
      </c>
      <c r="H833">
        <v>2</v>
      </c>
      <c r="I833" t="s">
        <v>780</v>
      </c>
      <c r="J833" t="s">
        <v>781</v>
      </c>
      <c r="K833" t="s">
        <v>782</v>
      </c>
      <c r="L833">
        <v>1368</v>
      </c>
      <c r="N833">
        <v>1011</v>
      </c>
      <c r="O833" t="s">
        <v>776</v>
      </c>
      <c r="P833" t="s">
        <v>776</v>
      </c>
      <c r="Q833">
        <v>1</v>
      </c>
      <c r="X833">
        <v>0.26</v>
      </c>
      <c r="Y833">
        <v>0</v>
      </c>
      <c r="Z833">
        <v>65.709999999999994</v>
      </c>
      <c r="AA833">
        <v>11.6</v>
      </c>
      <c r="AB833">
        <v>0</v>
      </c>
      <c r="AC833">
        <v>0</v>
      </c>
      <c r="AD833">
        <v>1</v>
      </c>
      <c r="AE833">
        <v>0</v>
      </c>
      <c r="AF833" t="s">
        <v>348</v>
      </c>
      <c r="AG833">
        <v>0.37374999999999997</v>
      </c>
      <c r="AH833">
        <v>2</v>
      </c>
      <c r="AI833">
        <v>47639935</v>
      </c>
      <c r="AJ833">
        <v>833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ROW(Source!A415)</f>
        <v>415</v>
      </c>
      <c r="B834">
        <v>47639941</v>
      </c>
      <c r="C834">
        <v>47639931</v>
      </c>
      <c r="D834">
        <v>36796502</v>
      </c>
      <c r="E834">
        <v>17</v>
      </c>
      <c r="F834">
        <v>1</v>
      </c>
      <c r="G834">
        <v>1</v>
      </c>
      <c r="H834">
        <v>3</v>
      </c>
      <c r="I834" t="s">
        <v>1127</v>
      </c>
      <c r="J834" t="s">
        <v>3</v>
      </c>
      <c r="K834" t="s">
        <v>1133</v>
      </c>
      <c r="L834">
        <v>1348</v>
      </c>
      <c r="N834">
        <v>1009</v>
      </c>
      <c r="O834" t="s">
        <v>19</v>
      </c>
      <c r="P834" t="s">
        <v>19</v>
      </c>
      <c r="Q834">
        <v>1000</v>
      </c>
      <c r="X834">
        <v>1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 t="s">
        <v>3</v>
      </c>
      <c r="AG834">
        <v>1</v>
      </c>
      <c r="AH834">
        <v>3</v>
      </c>
      <c r="AI834">
        <v>-1</v>
      </c>
      <c r="AJ834" t="s">
        <v>3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ROW(Source!A418)</f>
        <v>418</v>
      </c>
      <c r="B835">
        <v>47639967</v>
      </c>
      <c r="C835">
        <v>47639943</v>
      </c>
      <c r="D835">
        <v>37064878</v>
      </c>
      <c r="E835">
        <v>1</v>
      </c>
      <c r="F835">
        <v>1</v>
      </c>
      <c r="G835">
        <v>1</v>
      </c>
      <c r="H835">
        <v>1</v>
      </c>
      <c r="I835" t="s">
        <v>919</v>
      </c>
      <c r="J835" t="s">
        <v>3</v>
      </c>
      <c r="K835" t="s">
        <v>920</v>
      </c>
      <c r="L835">
        <v>1191</v>
      </c>
      <c r="N835">
        <v>1013</v>
      </c>
      <c r="O835" t="s">
        <v>770</v>
      </c>
      <c r="P835" t="s">
        <v>770</v>
      </c>
      <c r="Q835">
        <v>1</v>
      </c>
      <c r="X835">
        <v>19.38</v>
      </c>
      <c r="Y835">
        <v>0</v>
      </c>
      <c r="Z835">
        <v>0</v>
      </c>
      <c r="AA835">
        <v>0</v>
      </c>
      <c r="AB835">
        <v>9.4</v>
      </c>
      <c r="AC835">
        <v>0</v>
      </c>
      <c r="AD835">
        <v>1</v>
      </c>
      <c r="AE835">
        <v>1</v>
      </c>
      <c r="AF835" t="s">
        <v>196</v>
      </c>
      <c r="AG835">
        <v>25.630049999999994</v>
      </c>
      <c r="AH835">
        <v>2</v>
      </c>
      <c r="AI835">
        <v>47639944</v>
      </c>
      <c r="AJ835">
        <v>835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ROW(Source!A418)</f>
        <v>418</v>
      </c>
      <c r="B836">
        <v>47639968</v>
      </c>
      <c r="C836">
        <v>47639943</v>
      </c>
      <c r="D836">
        <v>37064876</v>
      </c>
      <c r="E836">
        <v>1</v>
      </c>
      <c r="F836">
        <v>1</v>
      </c>
      <c r="G836">
        <v>1</v>
      </c>
      <c r="H836">
        <v>1</v>
      </c>
      <c r="I836" t="s">
        <v>771</v>
      </c>
      <c r="J836" t="s">
        <v>3</v>
      </c>
      <c r="K836" t="s">
        <v>772</v>
      </c>
      <c r="L836">
        <v>1191</v>
      </c>
      <c r="N836">
        <v>1013</v>
      </c>
      <c r="O836" t="s">
        <v>770</v>
      </c>
      <c r="P836" t="s">
        <v>770</v>
      </c>
      <c r="Q836">
        <v>1</v>
      </c>
      <c r="X836">
        <v>1.47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2</v>
      </c>
      <c r="AF836" t="s">
        <v>348</v>
      </c>
      <c r="AG836">
        <v>2.1131249999999997</v>
      </c>
      <c r="AH836">
        <v>2</v>
      </c>
      <c r="AI836">
        <v>47639945</v>
      </c>
      <c r="AJ836">
        <v>836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ROW(Source!A418)</f>
        <v>418</v>
      </c>
      <c r="B837">
        <v>47639969</v>
      </c>
      <c r="C837">
        <v>47639943</v>
      </c>
      <c r="D837">
        <v>36882079</v>
      </c>
      <c r="E837">
        <v>1</v>
      </c>
      <c r="F837">
        <v>1</v>
      </c>
      <c r="G837">
        <v>1</v>
      </c>
      <c r="H837">
        <v>2</v>
      </c>
      <c r="I837" t="s">
        <v>1005</v>
      </c>
      <c r="J837" t="s">
        <v>1006</v>
      </c>
      <c r="K837" t="s">
        <v>1007</v>
      </c>
      <c r="L837">
        <v>1368</v>
      </c>
      <c r="N837">
        <v>1011</v>
      </c>
      <c r="O837" t="s">
        <v>776</v>
      </c>
      <c r="P837" t="s">
        <v>776</v>
      </c>
      <c r="Q837">
        <v>1</v>
      </c>
      <c r="X837">
        <v>0.1</v>
      </c>
      <c r="Y837">
        <v>0</v>
      </c>
      <c r="Z837">
        <v>120.24</v>
      </c>
      <c r="AA837">
        <v>15.42</v>
      </c>
      <c r="AB837">
        <v>0</v>
      </c>
      <c r="AC837">
        <v>0</v>
      </c>
      <c r="AD837">
        <v>1</v>
      </c>
      <c r="AE837">
        <v>0</v>
      </c>
      <c r="AF837" t="s">
        <v>348</v>
      </c>
      <c r="AG837">
        <v>0.14374999999999999</v>
      </c>
      <c r="AH837">
        <v>2</v>
      </c>
      <c r="AI837">
        <v>47639946</v>
      </c>
      <c r="AJ837">
        <v>837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ROW(Source!A418)</f>
        <v>418</v>
      </c>
      <c r="B838">
        <v>47639970</v>
      </c>
      <c r="C838">
        <v>47639943</v>
      </c>
      <c r="D838">
        <v>36882159</v>
      </c>
      <c r="E838">
        <v>1</v>
      </c>
      <c r="F838">
        <v>1</v>
      </c>
      <c r="G838">
        <v>1</v>
      </c>
      <c r="H838">
        <v>2</v>
      </c>
      <c r="I838" t="s">
        <v>773</v>
      </c>
      <c r="J838" t="s">
        <v>774</v>
      </c>
      <c r="K838" t="s">
        <v>775</v>
      </c>
      <c r="L838">
        <v>1368</v>
      </c>
      <c r="N838">
        <v>1011</v>
      </c>
      <c r="O838" t="s">
        <v>776</v>
      </c>
      <c r="P838" t="s">
        <v>776</v>
      </c>
      <c r="Q838">
        <v>1</v>
      </c>
      <c r="X838">
        <v>0.12</v>
      </c>
      <c r="Y838">
        <v>0</v>
      </c>
      <c r="Z838">
        <v>111.99</v>
      </c>
      <c r="AA838">
        <v>13.5</v>
      </c>
      <c r="AB838">
        <v>0</v>
      </c>
      <c r="AC838">
        <v>0</v>
      </c>
      <c r="AD838">
        <v>1</v>
      </c>
      <c r="AE838">
        <v>0</v>
      </c>
      <c r="AF838" t="s">
        <v>348</v>
      </c>
      <c r="AG838">
        <v>0.17249999999999999</v>
      </c>
      <c r="AH838">
        <v>2</v>
      </c>
      <c r="AI838">
        <v>47639947</v>
      </c>
      <c r="AJ838">
        <v>838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ROW(Source!A418)</f>
        <v>418</v>
      </c>
      <c r="B839">
        <v>47639971</v>
      </c>
      <c r="C839">
        <v>47639943</v>
      </c>
      <c r="D839">
        <v>36882171</v>
      </c>
      <c r="E839">
        <v>1</v>
      </c>
      <c r="F839">
        <v>1</v>
      </c>
      <c r="G839">
        <v>1</v>
      </c>
      <c r="H839">
        <v>2</v>
      </c>
      <c r="I839" t="s">
        <v>1008</v>
      </c>
      <c r="J839" t="s">
        <v>1009</v>
      </c>
      <c r="K839" t="s">
        <v>1010</v>
      </c>
      <c r="L839">
        <v>1368</v>
      </c>
      <c r="N839">
        <v>1011</v>
      </c>
      <c r="O839" t="s">
        <v>776</v>
      </c>
      <c r="P839" t="s">
        <v>776</v>
      </c>
      <c r="Q839">
        <v>1</v>
      </c>
      <c r="X839">
        <v>1.06</v>
      </c>
      <c r="Y839">
        <v>0</v>
      </c>
      <c r="Z839">
        <v>120.04</v>
      </c>
      <c r="AA839">
        <v>13.5</v>
      </c>
      <c r="AB839">
        <v>0</v>
      </c>
      <c r="AC839">
        <v>0</v>
      </c>
      <c r="AD839">
        <v>1</v>
      </c>
      <c r="AE839">
        <v>0</v>
      </c>
      <c r="AF839" t="s">
        <v>348</v>
      </c>
      <c r="AG839">
        <v>1.5237499999999997</v>
      </c>
      <c r="AH839">
        <v>2</v>
      </c>
      <c r="AI839">
        <v>47639948</v>
      </c>
      <c r="AJ839">
        <v>839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ROW(Source!A418)</f>
        <v>418</v>
      </c>
      <c r="B840">
        <v>47639972</v>
      </c>
      <c r="C840">
        <v>47639943</v>
      </c>
      <c r="D840">
        <v>36882358</v>
      </c>
      <c r="E840">
        <v>1</v>
      </c>
      <c r="F840">
        <v>1</v>
      </c>
      <c r="G840">
        <v>1</v>
      </c>
      <c r="H840">
        <v>2</v>
      </c>
      <c r="I840" t="s">
        <v>777</v>
      </c>
      <c r="J840" t="s">
        <v>778</v>
      </c>
      <c r="K840" t="s">
        <v>779</v>
      </c>
      <c r="L840">
        <v>1368</v>
      </c>
      <c r="N840">
        <v>1011</v>
      </c>
      <c r="O840" t="s">
        <v>776</v>
      </c>
      <c r="P840" t="s">
        <v>776</v>
      </c>
      <c r="Q840">
        <v>1</v>
      </c>
      <c r="X840">
        <v>0.96</v>
      </c>
      <c r="Y840">
        <v>0</v>
      </c>
      <c r="Z840">
        <v>6.9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348</v>
      </c>
      <c r="AG840">
        <v>1.38</v>
      </c>
      <c r="AH840">
        <v>2</v>
      </c>
      <c r="AI840">
        <v>47639949</v>
      </c>
      <c r="AJ840">
        <v>840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ROW(Source!A418)</f>
        <v>418</v>
      </c>
      <c r="B841">
        <v>47639973</v>
      </c>
      <c r="C841">
        <v>47639943</v>
      </c>
      <c r="D841">
        <v>36883554</v>
      </c>
      <c r="E841">
        <v>1</v>
      </c>
      <c r="F841">
        <v>1</v>
      </c>
      <c r="G841">
        <v>1</v>
      </c>
      <c r="H841">
        <v>2</v>
      </c>
      <c r="I841" t="s">
        <v>780</v>
      </c>
      <c r="J841" t="s">
        <v>781</v>
      </c>
      <c r="K841" t="s">
        <v>782</v>
      </c>
      <c r="L841">
        <v>1368</v>
      </c>
      <c r="N841">
        <v>1011</v>
      </c>
      <c r="O841" t="s">
        <v>776</v>
      </c>
      <c r="P841" t="s">
        <v>776</v>
      </c>
      <c r="Q841">
        <v>1</v>
      </c>
      <c r="X841">
        <v>0.19</v>
      </c>
      <c r="Y841">
        <v>0</v>
      </c>
      <c r="Z841">
        <v>65.709999999999994</v>
      </c>
      <c r="AA841">
        <v>11.6</v>
      </c>
      <c r="AB841">
        <v>0</v>
      </c>
      <c r="AC841">
        <v>0</v>
      </c>
      <c r="AD841">
        <v>1</v>
      </c>
      <c r="AE841">
        <v>0</v>
      </c>
      <c r="AF841" t="s">
        <v>348</v>
      </c>
      <c r="AG841">
        <v>0.27312499999999995</v>
      </c>
      <c r="AH841">
        <v>2</v>
      </c>
      <c r="AI841">
        <v>47639950</v>
      </c>
      <c r="AJ841">
        <v>841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ROW(Source!A418)</f>
        <v>418</v>
      </c>
      <c r="B842">
        <v>47639974</v>
      </c>
      <c r="C842">
        <v>47639943</v>
      </c>
      <c r="D842">
        <v>36883789</v>
      </c>
      <c r="E842">
        <v>1</v>
      </c>
      <c r="F842">
        <v>1</v>
      </c>
      <c r="G842">
        <v>1</v>
      </c>
      <c r="H842">
        <v>2</v>
      </c>
      <c r="I842" t="s">
        <v>783</v>
      </c>
      <c r="J842" t="s">
        <v>784</v>
      </c>
      <c r="K842" t="s">
        <v>785</v>
      </c>
      <c r="L842">
        <v>1368</v>
      </c>
      <c r="N842">
        <v>1011</v>
      </c>
      <c r="O842" t="s">
        <v>776</v>
      </c>
      <c r="P842" t="s">
        <v>776</v>
      </c>
      <c r="Q842">
        <v>1</v>
      </c>
      <c r="X842">
        <v>2.2400000000000002</v>
      </c>
      <c r="Y842">
        <v>0</v>
      </c>
      <c r="Z842">
        <v>1.2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348</v>
      </c>
      <c r="AG842">
        <v>3.22</v>
      </c>
      <c r="AH842">
        <v>2</v>
      </c>
      <c r="AI842">
        <v>47639951</v>
      </c>
      <c r="AJ842">
        <v>842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ROW(Source!A418)</f>
        <v>418</v>
      </c>
      <c r="B843">
        <v>47639975</v>
      </c>
      <c r="C843">
        <v>47639943</v>
      </c>
      <c r="D843">
        <v>36883836</v>
      </c>
      <c r="E843">
        <v>1</v>
      </c>
      <c r="F843">
        <v>1</v>
      </c>
      <c r="G843">
        <v>1</v>
      </c>
      <c r="H843">
        <v>2</v>
      </c>
      <c r="I843" t="s">
        <v>786</v>
      </c>
      <c r="J843" t="s">
        <v>787</v>
      </c>
      <c r="K843" t="s">
        <v>788</v>
      </c>
      <c r="L843">
        <v>1368</v>
      </c>
      <c r="N843">
        <v>1011</v>
      </c>
      <c r="O843" t="s">
        <v>776</v>
      </c>
      <c r="P843" t="s">
        <v>776</v>
      </c>
      <c r="Q843">
        <v>1</v>
      </c>
      <c r="X843">
        <v>4.9800000000000004</v>
      </c>
      <c r="Y843">
        <v>0</v>
      </c>
      <c r="Z843">
        <v>12.31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348</v>
      </c>
      <c r="AG843">
        <v>7.1587500000000004</v>
      </c>
      <c r="AH843">
        <v>2</v>
      </c>
      <c r="AI843">
        <v>47639952</v>
      </c>
      <c r="AJ843">
        <v>843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ROW(Source!A418)</f>
        <v>418</v>
      </c>
      <c r="B844">
        <v>47639976</v>
      </c>
      <c r="C844">
        <v>47639943</v>
      </c>
      <c r="D844">
        <v>36800159</v>
      </c>
      <c r="E844">
        <v>1</v>
      </c>
      <c r="F844">
        <v>1</v>
      </c>
      <c r="G844">
        <v>1</v>
      </c>
      <c r="H844">
        <v>3</v>
      </c>
      <c r="I844" t="s">
        <v>789</v>
      </c>
      <c r="J844" t="s">
        <v>790</v>
      </c>
      <c r="K844" t="s">
        <v>791</v>
      </c>
      <c r="L844">
        <v>1339</v>
      </c>
      <c r="N844">
        <v>1007</v>
      </c>
      <c r="O844" t="s">
        <v>50</v>
      </c>
      <c r="P844" t="s">
        <v>50</v>
      </c>
      <c r="Q844">
        <v>1</v>
      </c>
      <c r="X844">
        <v>1.95</v>
      </c>
      <c r="Y844">
        <v>6.22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</v>
      </c>
      <c r="AG844">
        <v>1.95</v>
      </c>
      <c r="AH844">
        <v>2</v>
      </c>
      <c r="AI844">
        <v>47639953</v>
      </c>
      <c r="AJ844">
        <v>844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ROW(Source!A418)</f>
        <v>418</v>
      </c>
      <c r="B845">
        <v>47639977</v>
      </c>
      <c r="C845">
        <v>47639943</v>
      </c>
      <c r="D845">
        <v>36800166</v>
      </c>
      <c r="E845">
        <v>1</v>
      </c>
      <c r="F845">
        <v>1</v>
      </c>
      <c r="G845">
        <v>1</v>
      </c>
      <c r="H845">
        <v>3</v>
      </c>
      <c r="I845" t="s">
        <v>792</v>
      </c>
      <c r="J845" t="s">
        <v>793</v>
      </c>
      <c r="K845" t="s">
        <v>794</v>
      </c>
      <c r="L845">
        <v>1346</v>
      </c>
      <c r="N845">
        <v>1009</v>
      </c>
      <c r="O845" t="s">
        <v>585</v>
      </c>
      <c r="P845" t="s">
        <v>585</v>
      </c>
      <c r="Q845">
        <v>1</v>
      </c>
      <c r="X845">
        <v>0.59</v>
      </c>
      <c r="Y845">
        <v>6.09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3</v>
      </c>
      <c r="AG845">
        <v>0.59</v>
      </c>
      <c r="AH845">
        <v>2</v>
      </c>
      <c r="AI845">
        <v>47639954</v>
      </c>
      <c r="AJ845">
        <v>845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ROW(Source!A418)</f>
        <v>418</v>
      </c>
      <c r="B846">
        <v>47639978</v>
      </c>
      <c r="C846">
        <v>47639943</v>
      </c>
      <c r="D846">
        <v>36803259</v>
      </c>
      <c r="E846">
        <v>1</v>
      </c>
      <c r="F846">
        <v>1</v>
      </c>
      <c r="G846">
        <v>1</v>
      </c>
      <c r="H846">
        <v>3</v>
      </c>
      <c r="I846" t="s">
        <v>795</v>
      </c>
      <c r="J846" t="s">
        <v>796</v>
      </c>
      <c r="K846" t="s">
        <v>797</v>
      </c>
      <c r="L846">
        <v>1348</v>
      </c>
      <c r="N846">
        <v>1009</v>
      </c>
      <c r="O846" t="s">
        <v>19</v>
      </c>
      <c r="P846" t="s">
        <v>19</v>
      </c>
      <c r="Q846">
        <v>1000</v>
      </c>
      <c r="X846">
        <v>3.1E-2</v>
      </c>
      <c r="Y846">
        <v>10749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3</v>
      </c>
      <c r="AG846">
        <v>3.1E-2</v>
      </c>
      <c r="AH846">
        <v>2</v>
      </c>
      <c r="AI846">
        <v>47639955</v>
      </c>
      <c r="AJ846">
        <v>846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ROW(Source!A418)</f>
        <v>418</v>
      </c>
      <c r="B847">
        <v>47639979</v>
      </c>
      <c r="C847">
        <v>47639943</v>
      </c>
      <c r="D847">
        <v>36804447</v>
      </c>
      <c r="E847">
        <v>1</v>
      </c>
      <c r="F847">
        <v>1</v>
      </c>
      <c r="G847">
        <v>1</v>
      </c>
      <c r="H847">
        <v>3</v>
      </c>
      <c r="I847" t="s">
        <v>798</v>
      </c>
      <c r="J847" t="s">
        <v>799</v>
      </c>
      <c r="K847" t="s">
        <v>800</v>
      </c>
      <c r="L847">
        <v>1348</v>
      </c>
      <c r="N847">
        <v>1009</v>
      </c>
      <c r="O847" t="s">
        <v>19</v>
      </c>
      <c r="P847" t="s">
        <v>19</v>
      </c>
      <c r="Q847">
        <v>1000</v>
      </c>
      <c r="X847">
        <v>4.0000000000000001E-3</v>
      </c>
      <c r="Y847">
        <v>9040.01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3</v>
      </c>
      <c r="AG847">
        <v>4.0000000000000001E-3</v>
      </c>
      <c r="AH847">
        <v>2</v>
      </c>
      <c r="AI847">
        <v>47639956</v>
      </c>
      <c r="AJ847">
        <v>847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ROW(Source!A418)</f>
        <v>418</v>
      </c>
      <c r="B848">
        <v>47639980</v>
      </c>
      <c r="C848">
        <v>47639943</v>
      </c>
      <c r="D848">
        <v>36804545</v>
      </c>
      <c r="E848">
        <v>1</v>
      </c>
      <c r="F848">
        <v>1</v>
      </c>
      <c r="G848">
        <v>1</v>
      </c>
      <c r="H848">
        <v>3</v>
      </c>
      <c r="I848" t="s">
        <v>801</v>
      </c>
      <c r="J848" t="s">
        <v>802</v>
      </c>
      <c r="K848" t="s">
        <v>803</v>
      </c>
      <c r="L848">
        <v>1348</v>
      </c>
      <c r="N848">
        <v>1009</v>
      </c>
      <c r="O848" t="s">
        <v>19</v>
      </c>
      <c r="P848" t="s">
        <v>19</v>
      </c>
      <c r="Q848">
        <v>1000</v>
      </c>
      <c r="X848">
        <v>1.0000000000000001E-5</v>
      </c>
      <c r="Y848">
        <v>11978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3</v>
      </c>
      <c r="AG848">
        <v>1.0000000000000001E-5</v>
      </c>
      <c r="AH848">
        <v>2</v>
      </c>
      <c r="AI848">
        <v>47639957</v>
      </c>
      <c r="AJ848">
        <v>848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ROW(Source!A418)</f>
        <v>418</v>
      </c>
      <c r="B849">
        <v>47639981</v>
      </c>
      <c r="C849">
        <v>47639943</v>
      </c>
      <c r="D849">
        <v>36805527</v>
      </c>
      <c r="E849">
        <v>1</v>
      </c>
      <c r="F849">
        <v>1</v>
      </c>
      <c r="G849">
        <v>1</v>
      </c>
      <c r="H849">
        <v>3</v>
      </c>
      <c r="I849" t="s">
        <v>804</v>
      </c>
      <c r="J849" t="s">
        <v>805</v>
      </c>
      <c r="K849" t="s">
        <v>806</v>
      </c>
      <c r="L849">
        <v>1348</v>
      </c>
      <c r="N849">
        <v>1009</v>
      </c>
      <c r="O849" t="s">
        <v>19</v>
      </c>
      <c r="P849" t="s">
        <v>19</v>
      </c>
      <c r="Q849">
        <v>1000</v>
      </c>
      <c r="X849">
        <v>1E-4</v>
      </c>
      <c r="Y849">
        <v>37900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1E-4</v>
      </c>
      <c r="AH849">
        <v>2</v>
      </c>
      <c r="AI849">
        <v>47639958</v>
      </c>
      <c r="AJ849">
        <v>849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ROW(Source!A418)</f>
        <v>418</v>
      </c>
      <c r="B850">
        <v>47639982</v>
      </c>
      <c r="C850">
        <v>47639943</v>
      </c>
      <c r="D850">
        <v>36823258</v>
      </c>
      <c r="E850">
        <v>1</v>
      </c>
      <c r="F850">
        <v>1</v>
      </c>
      <c r="G850">
        <v>1</v>
      </c>
      <c r="H850">
        <v>3</v>
      </c>
      <c r="I850" t="s">
        <v>1011</v>
      </c>
      <c r="J850" t="s">
        <v>1012</v>
      </c>
      <c r="K850" t="s">
        <v>1013</v>
      </c>
      <c r="L850">
        <v>1348</v>
      </c>
      <c r="N850">
        <v>1009</v>
      </c>
      <c r="O850" t="s">
        <v>19</v>
      </c>
      <c r="P850" t="s">
        <v>19</v>
      </c>
      <c r="Q850">
        <v>1000</v>
      </c>
      <c r="X850">
        <v>5.0000000000000001E-3</v>
      </c>
      <c r="Y850">
        <v>7712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3</v>
      </c>
      <c r="AG850">
        <v>5.0000000000000001E-3</v>
      </c>
      <c r="AH850">
        <v>2</v>
      </c>
      <c r="AI850">
        <v>47639960</v>
      </c>
      <c r="AJ850">
        <v>851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ROW(Source!A418)</f>
        <v>418</v>
      </c>
      <c r="B851">
        <v>47639983</v>
      </c>
      <c r="C851">
        <v>47639943</v>
      </c>
      <c r="D851">
        <v>36796419</v>
      </c>
      <c r="E851">
        <v>17</v>
      </c>
      <c r="F851">
        <v>1</v>
      </c>
      <c r="G851">
        <v>1</v>
      </c>
      <c r="H851">
        <v>3</v>
      </c>
      <c r="I851" t="s">
        <v>1110</v>
      </c>
      <c r="J851" t="s">
        <v>3</v>
      </c>
      <c r="K851" t="s">
        <v>1111</v>
      </c>
      <c r="L851">
        <v>1348</v>
      </c>
      <c r="N851">
        <v>1009</v>
      </c>
      <c r="O851" t="s">
        <v>19</v>
      </c>
      <c r="P851" t="s">
        <v>19</v>
      </c>
      <c r="Q851">
        <v>1000</v>
      </c>
      <c r="X851">
        <v>1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 t="s">
        <v>3</v>
      </c>
      <c r="AG851">
        <v>1</v>
      </c>
      <c r="AH851">
        <v>3</v>
      </c>
      <c r="AI851">
        <v>-1</v>
      </c>
      <c r="AJ851" t="s">
        <v>3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ROW(Source!A418)</f>
        <v>418</v>
      </c>
      <c r="B852">
        <v>47639984</v>
      </c>
      <c r="C852">
        <v>47639943</v>
      </c>
      <c r="D852">
        <v>36825287</v>
      </c>
      <c r="E852">
        <v>1</v>
      </c>
      <c r="F852">
        <v>1</v>
      </c>
      <c r="G852">
        <v>1</v>
      </c>
      <c r="H852">
        <v>3</v>
      </c>
      <c r="I852" t="s">
        <v>807</v>
      </c>
      <c r="J852" t="s">
        <v>808</v>
      </c>
      <c r="K852" t="s">
        <v>809</v>
      </c>
      <c r="L852">
        <v>1302</v>
      </c>
      <c r="N852">
        <v>1003</v>
      </c>
      <c r="O852" t="s">
        <v>810</v>
      </c>
      <c r="P852" t="s">
        <v>810</v>
      </c>
      <c r="Q852">
        <v>10</v>
      </c>
      <c r="X852">
        <v>1.8700000000000001E-2</v>
      </c>
      <c r="Y852">
        <v>50.24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3</v>
      </c>
      <c r="AG852">
        <v>1.8700000000000001E-2</v>
      </c>
      <c r="AH852">
        <v>2</v>
      </c>
      <c r="AI852">
        <v>47639961</v>
      </c>
      <c r="AJ852">
        <v>852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ROW(Source!A418)</f>
        <v>418</v>
      </c>
      <c r="B853">
        <v>47639985</v>
      </c>
      <c r="C853">
        <v>47639943</v>
      </c>
      <c r="D853">
        <v>36825646</v>
      </c>
      <c r="E853">
        <v>1</v>
      </c>
      <c r="F853">
        <v>1</v>
      </c>
      <c r="G853">
        <v>1</v>
      </c>
      <c r="H853">
        <v>3</v>
      </c>
      <c r="I853" t="s">
        <v>811</v>
      </c>
      <c r="J853" t="s">
        <v>812</v>
      </c>
      <c r="K853" t="s">
        <v>813</v>
      </c>
      <c r="L853">
        <v>1348</v>
      </c>
      <c r="N853">
        <v>1009</v>
      </c>
      <c r="O853" t="s">
        <v>19</v>
      </c>
      <c r="P853" t="s">
        <v>19</v>
      </c>
      <c r="Q853">
        <v>1000</v>
      </c>
      <c r="X853">
        <v>3.0000000000000001E-5</v>
      </c>
      <c r="Y853">
        <v>4455.2</v>
      </c>
      <c r="Z853">
        <v>0</v>
      </c>
      <c r="AA853">
        <v>0</v>
      </c>
      <c r="AB853">
        <v>0</v>
      </c>
      <c r="AC853">
        <v>0</v>
      </c>
      <c r="AD853">
        <v>1</v>
      </c>
      <c r="AE853">
        <v>0</v>
      </c>
      <c r="AF853" t="s">
        <v>3</v>
      </c>
      <c r="AG853">
        <v>3.0000000000000001E-5</v>
      </c>
      <c r="AH853">
        <v>2</v>
      </c>
      <c r="AI853">
        <v>47639962</v>
      </c>
      <c r="AJ853">
        <v>853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ROW(Source!A418)</f>
        <v>418</v>
      </c>
      <c r="B854">
        <v>47639986</v>
      </c>
      <c r="C854">
        <v>47639943</v>
      </c>
      <c r="D854">
        <v>36826406</v>
      </c>
      <c r="E854">
        <v>1</v>
      </c>
      <c r="F854">
        <v>1</v>
      </c>
      <c r="G854">
        <v>1</v>
      </c>
      <c r="H854">
        <v>3</v>
      </c>
      <c r="I854" t="s">
        <v>814</v>
      </c>
      <c r="J854" t="s">
        <v>815</v>
      </c>
      <c r="K854" t="s">
        <v>816</v>
      </c>
      <c r="L854">
        <v>1348</v>
      </c>
      <c r="N854">
        <v>1009</v>
      </c>
      <c r="O854" t="s">
        <v>19</v>
      </c>
      <c r="P854" t="s">
        <v>19</v>
      </c>
      <c r="Q854">
        <v>1000</v>
      </c>
      <c r="X854">
        <v>1.9400000000000001E-3</v>
      </c>
      <c r="Y854">
        <v>4920</v>
      </c>
      <c r="Z854">
        <v>0</v>
      </c>
      <c r="AA854">
        <v>0</v>
      </c>
      <c r="AB854">
        <v>0</v>
      </c>
      <c r="AC854">
        <v>0</v>
      </c>
      <c r="AD854">
        <v>1</v>
      </c>
      <c r="AE854">
        <v>0</v>
      </c>
      <c r="AF854" t="s">
        <v>3</v>
      </c>
      <c r="AG854">
        <v>1.9400000000000001E-3</v>
      </c>
      <c r="AH854">
        <v>2</v>
      </c>
      <c r="AI854">
        <v>47639963</v>
      </c>
      <c r="AJ854">
        <v>854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ROW(Source!A418)</f>
        <v>418</v>
      </c>
      <c r="B855">
        <v>47639987</v>
      </c>
      <c r="C855">
        <v>47639943</v>
      </c>
      <c r="D855">
        <v>36830313</v>
      </c>
      <c r="E855">
        <v>1</v>
      </c>
      <c r="F855">
        <v>1</v>
      </c>
      <c r="G855">
        <v>1</v>
      </c>
      <c r="H855">
        <v>3</v>
      </c>
      <c r="I855" t="s">
        <v>1014</v>
      </c>
      <c r="J855" t="s">
        <v>1015</v>
      </c>
      <c r="K855" t="s">
        <v>1016</v>
      </c>
      <c r="L855">
        <v>1339</v>
      </c>
      <c r="N855">
        <v>1007</v>
      </c>
      <c r="O855" t="s">
        <v>50</v>
      </c>
      <c r="P855" t="s">
        <v>50</v>
      </c>
      <c r="Q855">
        <v>1</v>
      </c>
      <c r="X855">
        <v>1.0300000000000001E-3</v>
      </c>
      <c r="Y855">
        <v>1700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3</v>
      </c>
      <c r="AG855">
        <v>1.0300000000000001E-3</v>
      </c>
      <c r="AH855">
        <v>2</v>
      </c>
      <c r="AI855">
        <v>47639964</v>
      </c>
      <c r="AJ855">
        <v>855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ROW(Source!A418)</f>
        <v>418</v>
      </c>
      <c r="B856">
        <v>47639988</v>
      </c>
      <c r="C856">
        <v>47639943</v>
      </c>
      <c r="D856">
        <v>36837948</v>
      </c>
      <c r="E856">
        <v>1</v>
      </c>
      <c r="F856">
        <v>1</v>
      </c>
      <c r="G856">
        <v>1</v>
      </c>
      <c r="H856">
        <v>3</v>
      </c>
      <c r="I856" t="s">
        <v>817</v>
      </c>
      <c r="J856" t="s">
        <v>818</v>
      </c>
      <c r="K856" t="s">
        <v>819</v>
      </c>
      <c r="L856">
        <v>1348</v>
      </c>
      <c r="N856">
        <v>1009</v>
      </c>
      <c r="O856" t="s">
        <v>19</v>
      </c>
      <c r="P856" t="s">
        <v>19</v>
      </c>
      <c r="Q856">
        <v>1000</v>
      </c>
      <c r="X856">
        <v>3.1E-4</v>
      </c>
      <c r="Y856">
        <v>15620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3</v>
      </c>
      <c r="AG856">
        <v>3.1E-4</v>
      </c>
      <c r="AH856">
        <v>2</v>
      </c>
      <c r="AI856">
        <v>47639965</v>
      </c>
      <c r="AJ856">
        <v>856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ROW(Source!A418)</f>
        <v>418</v>
      </c>
      <c r="B857">
        <v>47639989</v>
      </c>
      <c r="C857">
        <v>47639943</v>
      </c>
      <c r="D857">
        <v>36839146</v>
      </c>
      <c r="E857">
        <v>1</v>
      </c>
      <c r="F857">
        <v>1</v>
      </c>
      <c r="G857">
        <v>1</v>
      </c>
      <c r="H857">
        <v>3</v>
      </c>
      <c r="I857" t="s">
        <v>820</v>
      </c>
      <c r="J857" t="s">
        <v>821</v>
      </c>
      <c r="K857" t="s">
        <v>822</v>
      </c>
      <c r="L857">
        <v>1348</v>
      </c>
      <c r="N857">
        <v>1009</v>
      </c>
      <c r="O857" t="s">
        <v>19</v>
      </c>
      <c r="P857" t="s">
        <v>19</v>
      </c>
      <c r="Q857">
        <v>1000</v>
      </c>
      <c r="X857">
        <v>5.9999999999999995E-4</v>
      </c>
      <c r="Y857">
        <v>9420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3</v>
      </c>
      <c r="AG857">
        <v>5.9999999999999995E-4</v>
      </c>
      <c r="AH857">
        <v>2</v>
      </c>
      <c r="AI857">
        <v>47639966</v>
      </c>
      <c r="AJ857">
        <v>857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ROW(Source!A419)</f>
        <v>419</v>
      </c>
      <c r="B858">
        <v>47639967</v>
      </c>
      <c r="C858">
        <v>47639943</v>
      </c>
      <c r="D858">
        <v>37064878</v>
      </c>
      <c r="E858">
        <v>1</v>
      </c>
      <c r="F858">
        <v>1</v>
      </c>
      <c r="G858">
        <v>1</v>
      </c>
      <c r="H858">
        <v>1</v>
      </c>
      <c r="I858" t="s">
        <v>919</v>
      </c>
      <c r="J858" t="s">
        <v>3</v>
      </c>
      <c r="K858" t="s">
        <v>920</v>
      </c>
      <c r="L858">
        <v>1191</v>
      </c>
      <c r="N858">
        <v>1013</v>
      </c>
      <c r="O858" t="s">
        <v>770</v>
      </c>
      <c r="P858" t="s">
        <v>770</v>
      </c>
      <c r="Q858">
        <v>1</v>
      </c>
      <c r="X858">
        <v>19.38</v>
      </c>
      <c r="Y858">
        <v>0</v>
      </c>
      <c r="Z858">
        <v>0</v>
      </c>
      <c r="AA858">
        <v>0</v>
      </c>
      <c r="AB858">
        <v>9.4</v>
      </c>
      <c r="AC858">
        <v>0</v>
      </c>
      <c r="AD858">
        <v>1</v>
      </c>
      <c r="AE858">
        <v>1</v>
      </c>
      <c r="AF858" t="s">
        <v>196</v>
      </c>
      <c r="AG858">
        <v>25.630049999999994</v>
      </c>
      <c r="AH858">
        <v>2</v>
      </c>
      <c r="AI858">
        <v>47639944</v>
      </c>
      <c r="AJ858">
        <v>858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ROW(Source!A419)</f>
        <v>419</v>
      </c>
      <c r="B859">
        <v>47639968</v>
      </c>
      <c r="C859">
        <v>47639943</v>
      </c>
      <c r="D859">
        <v>37064876</v>
      </c>
      <c r="E859">
        <v>1</v>
      </c>
      <c r="F859">
        <v>1</v>
      </c>
      <c r="G859">
        <v>1</v>
      </c>
      <c r="H859">
        <v>1</v>
      </c>
      <c r="I859" t="s">
        <v>771</v>
      </c>
      <c r="J859" t="s">
        <v>3</v>
      </c>
      <c r="K859" t="s">
        <v>772</v>
      </c>
      <c r="L859">
        <v>1191</v>
      </c>
      <c r="N859">
        <v>1013</v>
      </c>
      <c r="O859" t="s">
        <v>770</v>
      </c>
      <c r="P859" t="s">
        <v>770</v>
      </c>
      <c r="Q859">
        <v>1</v>
      </c>
      <c r="X859">
        <v>1.47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2</v>
      </c>
      <c r="AF859" t="s">
        <v>348</v>
      </c>
      <c r="AG859">
        <v>2.1131249999999997</v>
      </c>
      <c r="AH859">
        <v>2</v>
      </c>
      <c r="AI859">
        <v>47639945</v>
      </c>
      <c r="AJ859">
        <v>859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ROW(Source!A419)</f>
        <v>419</v>
      </c>
      <c r="B860">
        <v>47639969</v>
      </c>
      <c r="C860">
        <v>47639943</v>
      </c>
      <c r="D860">
        <v>36882079</v>
      </c>
      <c r="E860">
        <v>1</v>
      </c>
      <c r="F860">
        <v>1</v>
      </c>
      <c r="G860">
        <v>1</v>
      </c>
      <c r="H860">
        <v>2</v>
      </c>
      <c r="I860" t="s">
        <v>1005</v>
      </c>
      <c r="J860" t="s">
        <v>1006</v>
      </c>
      <c r="K860" t="s">
        <v>1007</v>
      </c>
      <c r="L860">
        <v>1368</v>
      </c>
      <c r="N860">
        <v>1011</v>
      </c>
      <c r="O860" t="s">
        <v>776</v>
      </c>
      <c r="P860" t="s">
        <v>776</v>
      </c>
      <c r="Q860">
        <v>1</v>
      </c>
      <c r="X860">
        <v>0.1</v>
      </c>
      <c r="Y860">
        <v>0</v>
      </c>
      <c r="Z860">
        <v>120.24</v>
      </c>
      <c r="AA860">
        <v>15.42</v>
      </c>
      <c r="AB860">
        <v>0</v>
      </c>
      <c r="AC860">
        <v>0</v>
      </c>
      <c r="AD860">
        <v>1</v>
      </c>
      <c r="AE860">
        <v>0</v>
      </c>
      <c r="AF860" t="s">
        <v>348</v>
      </c>
      <c r="AG860">
        <v>0.14374999999999999</v>
      </c>
      <c r="AH860">
        <v>2</v>
      </c>
      <c r="AI860">
        <v>47639946</v>
      </c>
      <c r="AJ860">
        <v>860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ROW(Source!A419)</f>
        <v>419</v>
      </c>
      <c r="B861">
        <v>47639970</v>
      </c>
      <c r="C861">
        <v>47639943</v>
      </c>
      <c r="D861">
        <v>36882159</v>
      </c>
      <c r="E861">
        <v>1</v>
      </c>
      <c r="F861">
        <v>1</v>
      </c>
      <c r="G861">
        <v>1</v>
      </c>
      <c r="H861">
        <v>2</v>
      </c>
      <c r="I861" t="s">
        <v>773</v>
      </c>
      <c r="J861" t="s">
        <v>774</v>
      </c>
      <c r="K861" t="s">
        <v>775</v>
      </c>
      <c r="L861">
        <v>1368</v>
      </c>
      <c r="N861">
        <v>1011</v>
      </c>
      <c r="O861" t="s">
        <v>776</v>
      </c>
      <c r="P861" t="s">
        <v>776</v>
      </c>
      <c r="Q861">
        <v>1</v>
      </c>
      <c r="X861">
        <v>0.12</v>
      </c>
      <c r="Y861">
        <v>0</v>
      </c>
      <c r="Z861">
        <v>111.99</v>
      </c>
      <c r="AA861">
        <v>13.5</v>
      </c>
      <c r="AB861">
        <v>0</v>
      </c>
      <c r="AC861">
        <v>0</v>
      </c>
      <c r="AD861">
        <v>1</v>
      </c>
      <c r="AE861">
        <v>0</v>
      </c>
      <c r="AF861" t="s">
        <v>348</v>
      </c>
      <c r="AG861">
        <v>0.17249999999999999</v>
      </c>
      <c r="AH861">
        <v>2</v>
      </c>
      <c r="AI861">
        <v>47639947</v>
      </c>
      <c r="AJ861">
        <v>861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ROW(Source!A419)</f>
        <v>419</v>
      </c>
      <c r="B862">
        <v>47639971</v>
      </c>
      <c r="C862">
        <v>47639943</v>
      </c>
      <c r="D862">
        <v>36882171</v>
      </c>
      <c r="E862">
        <v>1</v>
      </c>
      <c r="F862">
        <v>1</v>
      </c>
      <c r="G862">
        <v>1</v>
      </c>
      <c r="H862">
        <v>2</v>
      </c>
      <c r="I862" t="s">
        <v>1008</v>
      </c>
      <c r="J862" t="s">
        <v>1009</v>
      </c>
      <c r="K862" t="s">
        <v>1010</v>
      </c>
      <c r="L862">
        <v>1368</v>
      </c>
      <c r="N862">
        <v>1011</v>
      </c>
      <c r="O862" t="s">
        <v>776</v>
      </c>
      <c r="P862" t="s">
        <v>776</v>
      </c>
      <c r="Q862">
        <v>1</v>
      </c>
      <c r="X862">
        <v>1.06</v>
      </c>
      <c r="Y862">
        <v>0</v>
      </c>
      <c r="Z862">
        <v>120.04</v>
      </c>
      <c r="AA862">
        <v>13.5</v>
      </c>
      <c r="AB862">
        <v>0</v>
      </c>
      <c r="AC862">
        <v>0</v>
      </c>
      <c r="AD862">
        <v>1</v>
      </c>
      <c r="AE862">
        <v>0</v>
      </c>
      <c r="AF862" t="s">
        <v>348</v>
      </c>
      <c r="AG862">
        <v>1.5237499999999997</v>
      </c>
      <c r="AH862">
        <v>2</v>
      </c>
      <c r="AI862">
        <v>47639948</v>
      </c>
      <c r="AJ862">
        <v>862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ROW(Source!A419)</f>
        <v>419</v>
      </c>
      <c r="B863">
        <v>47639972</v>
      </c>
      <c r="C863">
        <v>47639943</v>
      </c>
      <c r="D863">
        <v>36882358</v>
      </c>
      <c r="E863">
        <v>1</v>
      </c>
      <c r="F863">
        <v>1</v>
      </c>
      <c r="G863">
        <v>1</v>
      </c>
      <c r="H863">
        <v>2</v>
      </c>
      <c r="I863" t="s">
        <v>777</v>
      </c>
      <c r="J863" t="s">
        <v>778</v>
      </c>
      <c r="K863" t="s">
        <v>779</v>
      </c>
      <c r="L863">
        <v>1368</v>
      </c>
      <c r="N863">
        <v>1011</v>
      </c>
      <c r="O863" t="s">
        <v>776</v>
      </c>
      <c r="P863" t="s">
        <v>776</v>
      </c>
      <c r="Q863">
        <v>1</v>
      </c>
      <c r="X863">
        <v>0.96</v>
      </c>
      <c r="Y863">
        <v>0</v>
      </c>
      <c r="Z863">
        <v>6.9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348</v>
      </c>
      <c r="AG863">
        <v>1.38</v>
      </c>
      <c r="AH863">
        <v>2</v>
      </c>
      <c r="AI863">
        <v>47639949</v>
      </c>
      <c r="AJ863">
        <v>863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ROW(Source!A419)</f>
        <v>419</v>
      </c>
      <c r="B864">
        <v>47639973</v>
      </c>
      <c r="C864">
        <v>47639943</v>
      </c>
      <c r="D864">
        <v>36883554</v>
      </c>
      <c r="E864">
        <v>1</v>
      </c>
      <c r="F864">
        <v>1</v>
      </c>
      <c r="G864">
        <v>1</v>
      </c>
      <c r="H864">
        <v>2</v>
      </c>
      <c r="I864" t="s">
        <v>780</v>
      </c>
      <c r="J864" t="s">
        <v>781</v>
      </c>
      <c r="K864" t="s">
        <v>782</v>
      </c>
      <c r="L864">
        <v>1368</v>
      </c>
      <c r="N864">
        <v>1011</v>
      </c>
      <c r="O864" t="s">
        <v>776</v>
      </c>
      <c r="P864" t="s">
        <v>776</v>
      </c>
      <c r="Q864">
        <v>1</v>
      </c>
      <c r="X864">
        <v>0.19</v>
      </c>
      <c r="Y864">
        <v>0</v>
      </c>
      <c r="Z864">
        <v>65.709999999999994</v>
      </c>
      <c r="AA864">
        <v>11.6</v>
      </c>
      <c r="AB864">
        <v>0</v>
      </c>
      <c r="AC864">
        <v>0</v>
      </c>
      <c r="AD864">
        <v>1</v>
      </c>
      <c r="AE864">
        <v>0</v>
      </c>
      <c r="AF864" t="s">
        <v>348</v>
      </c>
      <c r="AG864">
        <v>0.27312499999999995</v>
      </c>
      <c r="AH864">
        <v>2</v>
      </c>
      <c r="AI864">
        <v>47639950</v>
      </c>
      <c r="AJ864">
        <v>864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ROW(Source!A419)</f>
        <v>419</v>
      </c>
      <c r="B865">
        <v>47639974</v>
      </c>
      <c r="C865">
        <v>47639943</v>
      </c>
      <c r="D865">
        <v>36883789</v>
      </c>
      <c r="E865">
        <v>1</v>
      </c>
      <c r="F865">
        <v>1</v>
      </c>
      <c r="G865">
        <v>1</v>
      </c>
      <c r="H865">
        <v>2</v>
      </c>
      <c r="I865" t="s">
        <v>783</v>
      </c>
      <c r="J865" t="s">
        <v>784</v>
      </c>
      <c r="K865" t="s">
        <v>785</v>
      </c>
      <c r="L865">
        <v>1368</v>
      </c>
      <c r="N865">
        <v>1011</v>
      </c>
      <c r="O865" t="s">
        <v>776</v>
      </c>
      <c r="P865" t="s">
        <v>776</v>
      </c>
      <c r="Q865">
        <v>1</v>
      </c>
      <c r="X865">
        <v>2.2400000000000002</v>
      </c>
      <c r="Y865">
        <v>0</v>
      </c>
      <c r="Z865">
        <v>1.2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348</v>
      </c>
      <c r="AG865">
        <v>3.22</v>
      </c>
      <c r="AH865">
        <v>2</v>
      </c>
      <c r="AI865">
        <v>47639951</v>
      </c>
      <c r="AJ865">
        <v>865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ROW(Source!A419)</f>
        <v>419</v>
      </c>
      <c r="B866">
        <v>47639975</v>
      </c>
      <c r="C866">
        <v>47639943</v>
      </c>
      <c r="D866">
        <v>36883836</v>
      </c>
      <c r="E866">
        <v>1</v>
      </c>
      <c r="F866">
        <v>1</v>
      </c>
      <c r="G866">
        <v>1</v>
      </c>
      <c r="H866">
        <v>2</v>
      </c>
      <c r="I866" t="s">
        <v>786</v>
      </c>
      <c r="J866" t="s">
        <v>787</v>
      </c>
      <c r="K866" t="s">
        <v>788</v>
      </c>
      <c r="L866">
        <v>1368</v>
      </c>
      <c r="N866">
        <v>1011</v>
      </c>
      <c r="O866" t="s">
        <v>776</v>
      </c>
      <c r="P866" t="s">
        <v>776</v>
      </c>
      <c r="Q866">
        <v>1</v>
      </c>
      <c r="X866">
        <v>4.9800000000000004</v>
      </c>
      <c r="Y866">
        <v>0</v>
      </c>
      <c r="Z866">
        <v>12.31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348</v>
      </c>
      <c r="AG866">
        <v>7.1587500000000004</v>
      </c>
      <c r="AH866">
        <v>2</v>
      </c>
      <c r="AI866">
        <v>47639952</v>
      </c>
      <c r="AJ866">
        <v>866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ROW(Source!A419)</f>
        <v>419</v>
      </c>
      <c r="B867">
        <v>47639976</v>
      </c>
      <c r="C867">
        <v>47639943</v>
      </c>
      <c r="D867">
        <v>36800159</v>
      </c>
      <c r="E867">
        <v>1</v>
      </c>
      <c r="F867">
        <v>1</v>
      </c>
      <c r="G867">
        <v>1</v>
      </c>
      <c r="H867">
        <v>3</v>
      </c>
      <c r="I867" t="s">
        <v>789</v>
      </c>
      <c r="J867" t="s">
        <v>790</v>
      </c>
      <c r="K867" t="s">
        <v>791</v>
      </c>
      <c r="L867">
        <v>1339</v>
      </c>
      <c r="N867">
        <v>1007</v>
      </c>
      <c r="O867" t="s">
        <v>50</v>
      </c>
      <c r="P867" t="s">
        <v>50</v>
      </c>
      <c r="Q867">
        <v>1</v>
      </c>
      <c r="X867">
        <v>1.95</v>
      </c>
      <c r="Y867">
        <v>6.22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3</v>
      </c>
      <c r="AG867">
        <v>1.95</v>
      </c>
      <c r="AH867">
        <v>2</v>
      </c>
      <c r="AI867">
        <v>47639953</v>
      </c>
      <c r="AJ867">
        <v>867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ROW(Source!A419)</f>
        <v>419</v>
      </c>
      <c r="B868">
        <v>47639977</v>
      </c>
      <c r="C868">
        <v>47639943</v>
      </c>
      <c r="D868">
        <v>36800166</v>
      </c>
      <c r="E868">
        <v>1</v>
      </c>
      <c r="F868">
        <v>1</v>
      </c>
      <c r="G868">
        <v>1</v>
      </c>
      <c r="H868">
        <v>3</v>
      </c>
      <c r="I868" t="s">
        <v>792</v>
      </c>
      <c r="J868" t="s">
        <v>793</v>
      </c>
      <c r="K868" t="s">
        <v>794</v>
      </c>
      <c r="L868">
        <v>1346</v>
      </c>
      <c r="N868">
        <v>1009</v>
      </c>
      <c r="O868" t="s">
        <v>585</v>
      </c>
      <c r="P868" t="s">
        <v>585</v>
      </c>
      <c r="Q868">
        <v>1</v>
      </c>
      <c r="X868">
        <v>0.59</v>
      </c>
      <c r="Y868">
        <v>6.09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3</v>
      </c>
      <c r="AG868">
        <v>0.59</v>
      </c>
      <c r="AH868">
        <v>2</v>
      </c>
      <c r="AI868">
        <v>47639954</v>
      </c>
      <c r="AJ868">
        <v>868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ROW(Source!A419)</f>
        <v>419</v>
      </c>
      <c r="B869">
        <v>47639978</v>
      </c>
      <c r="C869">
        <v>47639943</v>
      </c>
      <c r="D869">
        <v>36803259</v>
      </c>
      <c r="E869">
        <v>1</v>
      </c>
      <c r="F869">
        <v>1</v>
      </c>
      <c r="G869">
        <v>1</v>
      </c>
      <c r="H869">
        <v>3</v>
      </c>
      <c r="I869" t="s">
        <v>795</v>
      </c>
      <c r="J869" t="s">
        <v>796</v>
      </c>
      <c r="K869" t="s">
        <v>797</v>
      </c>
      <c r="L869">
        <v>1348</v>
      </c>
      <c r="N869">
        <v>1009</v>
      </c>
      <c r="O869" t="s">
        <v>19</v>
      </c>
      <c r="P869" t="s">
        <v>19</v>
      </c>
      <c r="Q869">
        <v>1000</v>
      </c>
      <c r="X869">
        <v>3.1E-2</v>
      </c>
      <c r="Y869">
        <v>10749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0</v>
      </c>
      <c r="AF869" t="s">
        <v>3</v>
      </c>
      <c r="AG869">
        <v>3.1E-2</v>
      </c>
      <c r="AH869">
        <v>2</v>
      </c>
      <c r="AI869">
        <v>47639955</v>
      </c>
      <c r="AJ869">
        <v>869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ROW(Source!A419)</f>
        <v>419</v>
      </c>
      <c r="B870">
        <v>47639979</v>
      </c>
      <c r="C870">
        <v>47639943</v>
      </c>
      <c r="D870">
        <v>36804447</v>
      </c>
      <c r="E870">
        <v>1</v>
      </c>
      <c r="F870">
        <v>1</v>
      </c>
      <c r="G870">
        <v>1</v>
      </c>
      <c r="H870">
        <v>3</v>
      </c>
      <c r="I870" t="s">
        <v>798</v>
      </c>
      <c r="J870" t="s">
        <v>799</v>
      </c>
      <c r="K870" t="s">
        <v>800</v>
      </c>
      <c r="L870">
        <v>1348</v>
      </c>
      <c r="N870">
        <v>1009</v>
      </c>
      <c r="O870" t="s">
        <v>19</v>
      </c>
      <c r="P870" t="s">
        <v>19</v>
      </c>
      <c r="Q870">
        <v>1000</v>
      </c>
      <c r="X870">
        <v>4.0000000000000001E-3</v>
      </c>
      <c r="Y870">
        <v>9040.01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0</v>
      </c>
      <c r="AF870" t="s">
        <v>3</v>
      </c>
      <c r="AG870">
        <v>4.0000000000000001E-3</v>
      </c>
      <c r="AH870">
        <v>2</v>
      </c>
      <c r="AI870">
        <v>47639956</v>
      </c>
      <c r="AJ870">
        <v>870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ROW(Source!A419)</f>
        <v>419</v>
      </c>
      <c r="B871">
        <v>47639980</v>
      </c>
      <c r="C871">
        <v>47639943</v>
      </c>
      <c r="D871">
        <v>36804545</v>
      </c>
      <c r="E871">
        <v>1</v>
      </c>
      <c r="F871">
        <v>1</v>
      </c>
      <c r="G871">
        <v>1</v>
      </c>
      <c r="H871">
        <v>3</v>
      </c>
      <c r="I871" t="s">
        <v>801</v>
      </c>
      <c r="J871" t="s">
        <v>802</v>
      </c>
      <c r="K871" t="s">
        <v>803</v>
      </c>
      <c r="L871">
        <v>1348</v>
      </c>
      <c r="N871">
        <v>1009</v>
      </c>
      <c r="O871" t="s">
        <v>19</v>
      </c>
      <c r="P871" t="s">
        <v>19</v>
      </c>
      <c r="Q871">
        <v>1000</v>
      </c>
      <c r="X871">
        <v>1.0000000000000001E-5</v>
      </c>
      <c r="Y871">
        <v>11978</v>
      </c>
      <c r="Z871">
        <v>0</v>
      </c>
      <c r="AA871">
        <v>0</v>
      </c>
      <c r="AB871">
        <v>0</v>
      </c>
      <c r="AC871">
        <v>0</v>
      </c>
      <c r="AD871">
        <v>1</v>
      </c>
      <c r="AE871">
        <v>0</v>
      </c>
      <c r="AF871" t="s">
        <v>3</v>
      </c>
      <c r="AG871">
        <v>1.0000000000000001E-5</v>
      </c>
      <c r="AH871">
        <v>2</v>
      </c>
      <c r="AI871">
        <v>47639957</v>
      </c>
      <c r="AJ871">
        <v>871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ROW(Source!A419)</f>
        <v>419</v>
      </c>
      <c r="B872">
        <v>47639981</v>
      </c>
      <c r="C872">
        <v>47639943</v>
      </c>
      <c r="D872">
        <v>36805527</v>
      </c>
      <c r="E872">
        <v>1</v>
      </c>
      <c r="F872">
        <v>1</v>
      </c>
      <c r="G872">
        <v>1</v>
      </c>
      <c r="H872">
        <v>3</v>
      </c>
      <c r="I872" t="s">
        <v>804</v>
      </c>
      <c r="J872" t="s">
        <v>805</v>
      </c>
      <c r="K872" t="s">
        <v>806</v>
      </c>
      <c r="L872">
        <v>1348</v>
      </c>
      <c r="N872">
        <v>1009</v>
      </c>
      <c r="O872" t="s">
        <v>19</v>
      </c>
      <c r="P872" t="s">
        <v>19</v>
      </c>
      <c r="Q872">
        <v>1000</v>
      </c>
      <c r="X872">
        <v>1E-4</v>
      </c>
      <c r="Y872">
        <v>37900</v>
      </c>
      <c r="Z872">
        <v>0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3</v>
      </c>
      <c r="AG872">
        <v>1E-4</v>
      </c>
      <c r="AH872">
        <v>2</v>
      </c>
      <c r="AI872">
        <v>47639958</v>
      </c>
      <c r="AJ872">
        <v>872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ROW(Source!A419)</f>
        <v>419</v>
      </c>
      <c r="B873">
        <v>47639982</v>
      </c>
      <c r="C873">
        <v>47639943</v>
      </c>
      <c r="D873">
        <v>36823258</v>
      </c>
      <c r="E873">
        <v>1</v>
      </c>
      <c r="F873">
        <v>1</v>
      </c>
      <c r="G873">
        <v>1</v>
      </c>
      <c r="H873">
        <v>3</v>
      </c>
      <c r="I873" t="s">
        <v>1011</v>
      </c>
      <c r="J873" t="s">
        <v>1012</v>
      </c>
      <c r="K873" t="s">
        <v>1013</v>
      </c>
      <c r="L873">
        <v>1348</v>
      </c>
      <c r="N873">
        <v>1009</v>
      </c>
      <c r="O873" t="s">
        <v>19</v>
      </c>
      <c r="P873" t="s">
        <v>19</v>
      </c>
      <c r="Q873">
        <v>1000</v>
      </c>
      <c r="X873">
        <v>5.0000000000000001E-3</v>
      </c>
      <c r="Y873">
        <v>7712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3</v>
      </c>
      <c r="AG873">
        <v>5.0000000000000001E-3</v>
      </c>
      <c r="AH873">
        <v>2</v>
      </c>
      <c r="AI873">
        <v>47639960</v>
      </c>
      <c r="AJ873">
        <v>874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ROW(Source!A419)</f>
        <v>419</v>
      </c>
      <c r="B874">
        <v>47639983</v>
      </c>
      <c r="C874">
        <v>47639943</v>
      </c>
      <c r="D874">
        <v>36796419</v>
      </c>
      <c r="E874">
        <v>17</v>
      </c>
      <c r="F874">
        <v>1</v>
      </c>
      <c r="G874">
        <v>1</v>
      </c>
      <c r="H874">
        <v>3</v>
      </c>
      <c r="I874" t="s">
        <v>1110</v>
      </c>
      <c r="J874" t="s">
        <v>3</v>
      </c>
      <c r="K874" t="s">
        <v>1111</v>
      </c>
      <c r="L874">
        <v>1348</v>
      </c>
      <c r="N874">
        <v>1009</v>
      </c>
      <c r="O874" t="s">
        <v>19</v>
      </c>
      <c r="P874" t="s">
        <v>19</v>
      </c>
      <c r="Q874">
        <v>1000</v>
      </c>
      <c r="X874">
        <v>1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 t="s">
        <v>3</v>
      </c>
      <c r="AG874">
        <v>1</v>
      </c>
      <c r="AH874">
        <v>3</v>
      </c>
      <c r="AI874">
        <v>-1</v>
      </c>
      <c r="AJ874" t="s">
        <v>3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ROW(Source!A419)</f>
        <v>419</v>
      </c>
      <c r="B875">
        <v>47639984</v>
      </c>
      <c r="C875">
        <v>47639943</v>
      </c>
      <c r="D875">
        <v>36825287</v>
      </c>
      <c r="E875">
        <v>1</v>
      </c>
      <c r="F875">
        <v>1</v>
      </c>
      <c r="G875">
        <v>1</v>
      </c>
      <c r="H875">
        <v>3</v>
      </c>
      <c r="I875" t="s">
        <v>807</v>
      </c>
      <c r="J875" t="s">
        <v>808</v>
      </c>
      <c r="K875" t="s">
        <v>809</v>
      </c>
      <c r="L875">
        <v>1302</v>
      </c>
      <c r="N875">
        <v>1003</v>
      </c>
      <c r="O875" t="s">
        <v>810</v>
      </c>
      <c r="P875" t="s">
        <v>810</v>
      </c>
      <c r="Q875">
        <v>10</v>
      </c>
      <c r="X875">
        <v>1.8700000000000001E-2</v>
      </c>
      <c r="Y875">
        <v>50.24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3</v>
      </c>
      <c r="AG875">
        <v>1.8700000000000001E-2</v>
      </c>
      <c r="AH875">
        <v>2</v>
      </c>
      <c r="AI875">
        <v>47639961</v>
      </c>
      <c r="AJ875">
        <v>875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ROW(Source!A419)</f>
        <v>419</v>
      </c>
      <c r="B876">
        <v>47639985</v>
      </c>
      <c r="C876">
        <v>47639943</v>
      </c>
      <c r="D876">
        <v>36825646</v>
      </c>
      <c r="E876">
        <v>1</v>
      </c>
      <c r="F876">
        <v>1</v>
      </c>
      <c r="G876">
        <v>1</v>
      </c>
      <c r="H876">
        <v>3</v>
      </c>
      <c r="I876" t="s">
        <v>811</v>
      </c>
      <c r="J876" t="s">
        <v>812</v>
      </c>
      <c r="K876" t="s">
        <v>813</v>
      </c>
      <c r="L876">
        <v>1348</v>
      </c>
      <c r="N876">
        <v>1009</v>
      </c>
      <c r="O876" t="s">
        <v>19</v>
      </c>
      <c r="P876" t="s">
        <v>19</v>
      </c>
      <c r="Q876">
        <v>1000</v>
      </c>
      <c r="X876">
        <v>3.0000000000000001E-5</v>
      </c>
      <c r="Y876">
        <v>4455.2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3</v>
      </c>
      <c r="AG876">
        <v>3.0000000000000001E-5</v>
      </c>
      <c r="AH876">
        <v>2</v>
      </c>
      <c r="AI876">
        <v>47639962</v>
      </c>
      <c r="AJ876">
        <v>876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ROW(Source!A419)</f>
        <v>419</v>
      </c>
      <c r="B877">
        <v>47639986</v>
      </c>
      <c r="C877">
        <v>47639943</v>
      </c>
      <c r="D877">
        <v>36826406</v>
      </c>
      <c r="E877">
        <v>1</v>
      </c>
      <c r="F877">
        <v>1</v>
      </c>
      <c r="G877">
        <v>1</v>
      </c>
      <c r="H877">
        <v>3</v>
      </c>
      <c r="I877" t="s">
        <v>814</v>
      </c>
      <c r="J877" t="s">
        <v>815</v>
      </c>
      <c r="K877" t="s">
        <v>816</v>
      </c>
      <c r="L877">
        <v>1348</v>
      </c>
      <c r="N877">
        <v>1009</v>
      </c>
      <c r="O877" t="s">
        <v>19</v>
      </c>
      <c r="P877" t="s">
        <v>19</v>
      </c>
      <c r="Q877">
        <v>1000</v>
      </c>
      <c r="X877">
        <v>1.9400000000000001E-3</v>
      </c>
      <c r="Y877">
        <v>4920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3</v>
      </c>
      <c r="AG877">
        <v>1.9400000000000001E-3</v>
      </c>
      <c r="AH877">
        <v>2</v>
      </c>
      <c r="AI877">
        <v>47639963</v>
      </c>
      <c r="AJ877">
        <v>877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ROW(Source!A419)</f>
        <v>419</v>
      </c>
      <c r="B878">
        <v>47639987</v>
      </c>
      <c r="C878">
        <v>47639943</v>
      </c>
      <c r="D878">
        <v>36830313</v>
      </c>
      <c r="E878">
        <v>1</v>
      </c>
      <c r="F878">
        <v>1</v>
      </c>
      <c r="G878">
        <v>1</v>
      </c>
      <c r="H878">
        <v>3</v>
      </c>
      <c r="I878" t="s">
        <v>1014</v>
      </c>
      <c r="J878" t="s">
        <v>1015</v>
      </c>
      <c r="K878" t="s">
        <v>1016</v>
      </c>
      <c r="L878">
        <v>1339</v>
      </c>
      <c r="N878">
        <v>1007</v>
      </c>
      <c r="O878" t="s">
        <v>50</v>
      </c>
      <c r="P878" t="s">
        <v>50</v>
      </c>
      <c r="Q878">
        <v>1</v>
      </c>
      <c r="X878">
        <v>1.0300000000000001E-3</v>
      </c>
      <c r="Y878">
        <v>1700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3</v>
      </c>
      <c r="AG878">
        <v>1.0300000000000001E-3</v>
      </c>
      <c r="AH878">
        <v>2</v>
      </c>
      <c r="AI878">
        <v>47639964</v>
      </c>
      <c r="AJ878">
        <v>878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ROW(Source!A419)</f>
        <v>419</v>
      </c>
      <c r="B879">
        <v>47639988</v>
      </c>
      <c r="C879">
        <v>47639943</v>
      </c>
      <c r="D879">
        <v>36837948</v>
      </c>
      <c r="E879">
        <v>1</v>
      </c>
      <c r="F879">
        <v>1</v>
      </c>
      <c r="G879">
        <v>1</v>
      </c>
      <c r="H879">
        <v>3</v>
      </c>
      <c r="I879" t="s">
        <v>817</v>
      </c>
      <c r="J879" t="s">
        <v>818</v>
      </c>
      <c r="K879" t="s">
        <v>819</v>
      </c>
      <c r="L879">
        <v>1348</v>
      </c>
      <c r="N879">
        <v>1009</v>
      </c>
      <c r="O879" t="s">
        <v>19</v>
      </c>
      <c r="P879" t="s">
        <v>19</v>
      </c>
      <c r="Q879">
        <v>1000</v>
      </c>
      <c r="X879">
        <v>3.1E-4</v>
      </c>
      <c r="Y879">
        <v>15620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3</v>
      </c>
      <c r="AG879">
        <v>3.1E-4</v>
      </c>
      <c r="AH879">
        <v>2</v>
      </c>
      <c r="AI879">
        <v>47639965</v>
      </c>
      <c r="AJ879">
        <v>879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ROW(Source!A419)</f>
        <v>419</v>
      </c>
      <c r="B880">
        <v>47639989</v>
      </c>
      <c r="C880">
        <v>47639943</v>
      </c>
      <c r="D880">
        <v>36839146</v>
      </c>
      <c r="E880">
        <v>1</v>
      </c>
      <c r="F880">
        <v>1</v>
      </c>
      <c r="G880">
        <v>1</v>
      </c>
      <c r="H880">
        <v>3</v>
      </c>
      <c r="I880" t="s">
        <v>820</v>
      </c>
      <c r="J880" t="s">
        <v>821</v>
      </c>
      <c r="K880" t="s">
        <v>822</v>
      </c>
      <c r="L880">
        <v>1348</v>
      </c>
      <c r="N880">
        <v>1009</v>
      </c>
      <c r="O880" t="s">
        <v>19</v>
      </c>
      <c r="P880" t="s">
        <v>19</v>
      </c>
      <c r="Q880">
        <v>1000</v>
      </c>
      <c r="X880">
        <v>5.9999999999999995E-4</v>
      </c>
      <c r="Y880">
        <v>9420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3</v>
      </c>
      <c r="AG880">
        <v>5.9999999999999995E-4</v>
      </c>
      <c r="AH880">
        <v>2</v>
      </c>
      <c r="AI880">
        <v>47639966</v>
      </c>
      <c r="AJ880">
        <v>880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ROW(Source!A422)</f>
        <v>422</v>
      </c>
      <c r="B881">
        <v>47640015</v>
      </c>
      <c r="C881">
        <v>47639991</v>
      </c>
      <c r="D881">
        <v>37070495</v>
      </c>
      <c r="E881">
        <v>1</v>
      </c>
      <c r="F881">
        <v>1</v>
      </c>
      <c r="G881">
        <v>1</v>
      </c>
      <c r="H881">
        <v>1</v>
      </c>
      <c r="I881" t="s">
        <v>1017</v>
      </c>
      <c r="J881" t="s">
        <v>3</v>
      </c>
      <c r="K881" t="s">
        <v>1018</v>
      </c>
      <c r="L881">
        <v>1191</v>
      </c>
      <c r="N881">
        <v>1013</v>
      </c>
      <c r="O881" t="s">
        <v>770</v>
      </c>
      <c r="P881" t="s">
        <v>770</v>
      </c>
      <c r="Q881">
        <v>1</v>
      </c>
      <c r="X881">
        <v>35.5</v>
      </c>
      <c r="Y881">
        <v>0</v>
      </c>
      <c r="Z881">
        <v>0</v>
      </c>
      <c r="AA881">
        <v>0</v>
      </c>
      <c r="AB881">
        <v>8.74</v>
      </c>
      <c r="AC881">
        <v>0</v>
      </c>
      <c r="AD881">
        <v>1</v>
      </c>
      <c r="AE881">
        <v>1</v>
      </c>
      <c r="AF881" t="s">
        <v>196</v>
      </c>
      <c r="AG881">
        <v>46.94874999999999</v>
      </c>
      <c r="AH881">
        <v>2</v>
      </c>
      <c r="AI881">
        <v>47639992</v>
      </c>
      <c r="AJ881">
        <v>881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ROW(Source!A422)</f>
        <v>422</v>
      </c>
      <c r="B882">
        <v>47640016</v>
      </c>
      <c r="C882">
        <v>47639991</v>
      </c>
      <c r="D882">
        <v>37064876</v>
      </c>
      <c r="E882">
        <v>1</v>
      </c>
      <c r="F882">
        <v>1</v>
      </c>
      <c r="G882">
        <v>1</v>
      </c>
      <c r="H882">
        <v>1</v>
      </c>
      <c r="I882" t="s">
        <v>771</v>
      </c>
      <c r="J882" t="s">
        <v>3</v>
      </c>
      <c r="K882" t="s">
        <v>772</v>
      </c>
      <c r="L882">
        <v>1191</v>
      </c>
      <c r="N882">
        <v>1013</v>
      </c>
      <c r="O882" t="s">
        <v>770</v>
      </c>
      <c r="P882" t="s">
        <v>770</v>
      </c>
      <c r="Q882">
        <v>1</v>
      </c>
      <c r="X882">
        <v>2.93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2</v>
      </c>
      <c r="AF882" t="s">
        <v>348</v>
      </c>
      <c r="AG882">
        <v>4.211875</v>
      </c>
      <c r="AH882">
        <v>2</v>
      </c>
      <c r="AI882">
        <v>47639993</v>
      </c>
      <c r="AJ882">
        <v>882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ROW(Source!A422)</f>
        <v>422</v>
      </c>
      <c r="B883">
        <v>47640017</v>
      </c>
      <c r="C883">
        <v>47639991</v>
      </c>
      <c r="D883">
        <v>36882079</v>
      </c>
      <c r="E883">
        <v>1</v>
      </c>
      <c r="F883">
        <v>1</v>
      </c>
      <c r="G883">
        <v>1</v>
      </c>
      <c r="H883">
        <v>2</v>
      </c>
      <c r="I883" t="s">
        <v>1005</v>
      </c>
      <c r="J883" t="s">
        <v>1006</v>
      </c>
      <c r="K883" t="s">
        <v>1007</v>
      </c>
      <c r="L883">
        <v>1368</v>
      </c>
      <c r="N883">
        <v>1011</v>
      </c>
      <c r="O883" t="s">
        <v>776</v>
      </c>
      <c r="P883" t="s">
        <v>776</v>
      </c>
      <c r="Q883">
        <v>1</v>
      </c>
      <c r="X883">
        <v>0.04</v>
      </c>
      <c r="Y883">
        <v>0</v>
      </c>
      <c r="Z883">
        <v>120.24</v>
      </c>
      <c r="AA883">
        <v>15.42</v>
      </c>
      <c r="AB883">
        <v>0</v>
      </c>
      <c r="AC883">
        <v>0</v>
      </c>
      <c r="AD883">
        <v>1</v>
      </c>
      <c r="AE883">
        <v>0</v>
      </c>
      <c r="AF883" t="s">
        <v>348</v>
      </c>
      <c r="AG883">
        <v>5.7499999999999996E-2</v>
      </c>
      <c r="AH883">
        <v>2</v>
      </c>
      <c r="AI883">
        <v>47639994</v>
      </c>
      <c r="AJ883">
        <v>883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ROW(Source!A422)</f>
        <v>422</v>
      </c>
      <c r="B884">
        <v>47640018</v>
      </c>
      <c r="C884">
        <v>47639991</v>
      </c>
      <c r="D884">
        <v>36882159</v>
      </c>
      <c r="E884">
        <v>1</v>
      </c>
      <c r="F884">
        <v>1</v>
      </c>
      <c r="G884">
        <v>1</v>
      </c>
      <c r="H884">
        <v>2</v>
      </c>
      <c r="I884" t="s">
        <v>773</v>
      </c>
      <c r="J884" t="s">
        <v>774</v>
      </c>
      <c r="K884" t="s">
        <v>775</v>
      </c>
      <c r="L884">
        <v>1368</v>
      </c>
      <c r="N884">
        <v>1011</v>
      </c>
      <c r="O884" t="s">
        <v>776</v>
      </c>
      <c r="P884" t="s">
        <v>776</v>
      </c>
      <c r="Q884">
        <v>1</v>
      </c>
      <c r="X884">
        <v>0.21</v>
      </c>
      <c r="Y884">
        <v>0</v>
      </c>
      <c r="Z884">
        <v>111.99</v>
      </c>
      <c r="AA884">
        <v>13.5</v>
      </c>
      <c r="AB884">
        <v>0</v>
      </c>
      <c r="AC884">
        <v>0</v>
      </c>
      <c r="AD884">
        <v>1</v>
      </c>
      <c r="AE884">
        <v>0</v>
      </c>
      <c r="AF884" t="s">
        <v>348</v>
      </c>
      <c r="AG884">
        <v>0.30187499999999995</v>
      </c>
      <c r="AH884">
        <v>2</v>
      </c>
      <c r="AI884">
        <v>47639995</v>
      </c>
      <c r="AJ884">
        <v>884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ROW(Source!A422)</f>
        <v>422</v>
      </c>
      <c r="B885">
        <v>47640019</v>
      </c>
      <c r="C885">
        <v>47639991</v>
      </c>
      <c r="D885">
        <v>36882173</v>
      </c>
      <c r="E885">
        <v>1</v>
      </c>
      <c r="F885">
        <v>1</v>
      </c>
      <c r="G885">
        <v>1</v>
      </c>
      <c r="H885">
        <v>2</v>
      </c>
      <c r="I885" t="s">
        <v>1019</v>
      </c>
      <c r="J885" t="s">
        <v>1020</v>
      </c>
      <c r="K885" t="s">
        <v>1021</v>
      </c>
      <c r="L885">
        <v>1368</v>
      </c>
      <c r="N885">
        <v>1011</v>
      </c>
      <c r="O885" t="s">
        <v>776</v>
      </c>
      <c r="P885" t="s">
        <v>776</v>
      </c>
      <c r="Q885">
        <v>1</v>
      </c>
      <c r="X885">
        <v>2.36</v>
      </c>
      <c r="Y885">
        <v>0</v>
      </c>
      <c r="Z885">
        <v>175.56</v>
      </c>
      <c r="AA885">
        <v>14.4</v>
      </c>
      <c r="AB885">
        <v>0</v>
      </c>
      <c r="AC885">
        <v>0</v>
      </c>
      <c r="AD885">
        <v>1</v>
      </c>
      <c r="AE885">
        <v>0</v>
      </c>
      <c r="AF885" t="s">
        <v>348</v>
      </c>
      <c r="AG885">
        <v>3.3924999999999992</v>
      </c>
      <c r="AH885">
        <v>2</v>
      </c>
      <c r="AI885">
        <v>47639996</v>
      </c>
      <c r="AJ885">
        <v>885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ROW(Source!A422)</f>
        <v>422</v>
      </c>
      <c r="B886">
        <v>47640020</v>
      </c>
      <c r="C886">
        <v>47639991</v>
      </c>
      <c r="D886">
        <v>36882292</v>
      </c>
      <c r="E886">
        <v>1</v>
      </c>
      <c r="F886">
        <v>1</v>
      </c>
      <c r="G886">
        <v>1</v>
      </c>
      <c r="H886">
        <v>2</v>
      </c>
      <c r="I886" t="s">
        <v>1022</v>
      </c>
      <c r="J886" t="s">
        <v>1023</v>
      </c>
      <c r="K886" t="s">
        <v>1024</v>
      </c>
      <c r="L886">
        <v>1368</v>
      </c>
      <c r="N886">
        <v>1011</v>
      </c>
      <c r="O886" t="s">
        <v>776</v>
      </c>
      <c r="P886" t="s">
        <v>776</v>
      </c>
      <c r="Q886">
        <v>1</v>
      </c>
      <c r="X886">
        <v>0.99</v>
      </c>
      <c r="Y886">
        <v>0</v>
      </c>
      <c r="Z886">
        <v>0.9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348</v>
      </c>
      <c r="AG886">
        <v>1.4231249999999998</v>
      </c>
      <c r="AH886">
        <v>2</v>
      </c>
      <c r="AI886">
        <v>47639997</v>
      </c>
      <c r="AJ886">
        <v>886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ROW(Source!A422)</f>
        <v>422</v>
      </c>
      <c r="B887">
        <v>47640021</v>
      </c>
      <c r="C887">
        <v>47639991</v>
      </c>
      <c r="D887">
        <v>36883554</v>
      </c>
      <c r="E887">
        <v>1</v>
      </c>
      <c r="F887">
        <v>1</v>
      </c>
      <c r="G887">
        <v>1</v>
      </c>
      <c r="H887">
        <v>2</v>
      </c>
      <c r="I887" t="s">
        <v>780</v>
      </c>
      <c r="J887" t="s">
        <v>781</v>
      </c>
      <c r="K887" t="s">
        <v>782</v>
      </c>
      <c r="L887">
        <v>1368</v>
      </c>
      <c r="N887">
        <v>1011</v>
      </c>
      <c r="O887" t="s">
        <v>776</v>
      </c>
      <c r="P887" t="s">
        <v>776</v>
      </c>
      <c r="Q887">
        <v>1</v>
      </c>
      <c r="X887">
        <v>0.32</v>
      </c>
      <c r="Y887">
        <v>0</v>
      </c>
      <c r="Z887">
        <v>65.709999999999994</v>
      </c>
      <c r="AA887">
        <v>11.6</v>
      </c>
      <c r="AB887">
        <v>0</v>
      </c>
      <c r="AC887">
        <v>0</v>
      </c>
      <c r="AD887">
        <v>1</v>
      </c>
      <c r="AE887">
        <v>0</v>
      </c>
      <c r="AF887" t="s">
        <v>348</v>
      </c>
      <c r="AG887">
        <v>0.45999999999999996</v>
      </c>
      <c r="AH887">
        <v>2</v>
      </c>
      <c r="AI887">
        <v>47639998</v>
      </c>
      <c r="AJ887">
        <v>887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ROW(Source!A422)</f>
        <v>422</v>
      </c>
      <c r="B888">
        <v>47640022</v>
      </c>
      <c r="C888">
        <v>47639991</v>
      </c>
      <c r="D888">
        <v>36883789</v>
      </c>
      <c r="E888">
        <v>1</v>
      </c>
      <c r="F888">
        <v>1</v>
      </c>
      <c r="G888">
        <v>1</v>
      </c>
      <c r="H888">
        <v>2</v>
      </c>
      <c r="I888" t="s">
        <v>783</v>
      </c>
      <c r="J888" t="s">
        <v>784</v>
      </c>
      <c r="K888" t="s">
        <v>785</v>
      </c>
      <c r="L888">
        <v>1368</v>
      </c>
      <c r="N888">
        <v>1011</v>
      </c>
      <c r="O888" t="s">
        <v>776</v>
      </c>
      <c r="P888" t="s">
        <v>776</v>
      </c>
      <c r="Q888">
        <v>1</v>
      </c>
      <c r="X888">
        <v>1.68</v>
      </c>
      <c r="Y888">
        <v>0</v>
      </c>
      <c r="Z888">
        <v>1.2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348</v>
      </c>
      <c r="AG888">
        <v>2.4149999999999996</v>
      </c>
      <c r="AH888">
        <v>2</v>
      </c>
      <c r="AI888">
        <v>47639999</v>
      </c>
      <c r="AJ888">
        <v>888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ROW(Source!A422)</f>
        <v>422</v>
      </c>
      <c r="B889">
        <v>47640023</v>
      </c>
      <c r="C889">
        <v>47639991</v>
      </c>
      <c r="D889">
        <v>36883836</v>
      </c>
      <c r="E889">
        <v>1</v>
      </c>
      <c r="F889">
        <v>1</v>
      </c>
      <c r="G889">
        <v>1</v>
      </c>
      <c r="H889">
        <v>2</v>
      </c>
      <c r="I889" t="s">
        <v>786</v>
      </c>
      <c r="J889" t="s">
        <v>787</v>
      </c>
      <c r="K889" t="s">
        <v>788</v>
      </c>
      <c r="L889">
        <v>1368</v>
      </c>
      <c r="N889">
        <v>1011</v>
      </c>
      <c r="O889" t="s">
        <v>776</v>
      </c>
      <c r="P889" t="s">
        <v>776</v>
      </c>
      <c r="Q889">
        <v>1</v>
      </c>
      <c r="X889">
        <v>0.18</v>
      </c>
      <c r="Y889">
        <v>0</v>
      </c>
      <c r="Z889">
        <v>12.31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348</v>
      </c>
      <c r="AG889">
        <v>0.25874999999999998</v>
      </c>
      <c r="AH889">
        <v>2</v>
      </c>
      <c r="AI889">
        <v>47640000</v>
      </c>
      <c r="AJ889">
        <v>889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ROW(Source!A422)</f>
        <v>422</v>
      </c>
      <c r="B890">
        <v>47640024</v>
      </c>
      <c r="C890">
        <v>47639991</v>
      </c>
      <c r="D890">
        <v>36800159</v>
      </c>
      <c r="E890">
        <v>1</v>
      </c>
      <c r="F890">
        <v>1</v>
      </c>
      <c r="G890">
        <v>1</v>
      </c>
      <c r="H890">
        <v>3</v>
      </c>
      <c r="I890" t="s">
        <v>789</v>
      </c>
      <c r="J890" t="s">
        <v>790</v>
      </c>
      <c r="K890" t="s">
        <v>791</v>
      </c>
      <c r="L890">
        <v>1339</v>
      </c>
      <c r="N890">
        <v>1007</v>
      </c>
      <c r="O890" t="s">
        <v>50</v>
      </c>
      <c r="P890" t="s">
        <v>50</v>
      </c>
      <c r="Q890">
        <v>1</v>
      </c>
      <c r="X890">
        <v>1.4</v>
      </c>
      <c r="Y890">
        <v>6.22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3</v>
      </c>
      <c r="AG890">
        <v>1.4</v>
      </c>
      <c r="AH890">
        <v>2</v>
      </c>
      <c r="AI890">
        <v>47640001</v>
      </c>
      <c r="AJ890">
        <v>890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ROW(Source!A422)</f>
        <v>422</v>
      </c>
      <c r="B891">
        <v>47640025</v>
      </c>
      <c r="C891">
        <v>47639991</v>
      </c>
      <c r="D891">
        <v>36800166</v>
      </c>
      <c r="E891">
        <v>1</v>
      </c>
      <c r="F891">
        <v>1</v>
      </c>
      <c r="G891">
        <v>1</v>
      </c>
      <c r="H891">
        <v>3</v>
      </c>
      <c r="I891" t="s">
        <v>792</v>
      </c>
      <c r="J891" t="s">
        <v>793</v>
      </c>
      <c r="K891" t="s">
        <v>794</v>
      </c>
      <c r="L891">
        <v>1346</v>
      </c>
      <c r="N891">
        <v>1009</v>
      </c>
      <c r="O891" t="s">
        <v>585</v>
      </c>
      <c r="P891" t="s">
        <v>585</v>
      </c>
      <c r="Q891">
        <v>1</v>
      </c>
      <c r="X891">
        <v>0.42</v>
      </c>
      <c r="Y891">
        <v>6.09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3</v>
      </c>
      <c r="AG891">
        <v>0.42</v>
      </c>
      <c r="AH891">
        <v>2</v>
      </c>
      <c r="AI891">
        <v>47640002</v>
      </c>
      <c r="AJ891">
        <v>891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ROW(Source!A422)</f>
        <v>422</v>
      </c>
      <c r="B892">
        <v>47640026</v>
      </c>
      <c r="C892">
        <v>47639991</v>
      </c>
      <c r="D892">
        <v>36803256</v>
      </c>
      <c r="E892">
        <v>1</v>
      </c>
      <c r="F892">
        <v>1</v>
      </c>
      <c r="G892">
        <v>1</v>
      </c>
      <c r="H892">
        <v>3</v>
      </c>
      <c r="I892" t="s">
        <v>990</v>
      </c>
      <c r="J892" t="s">
        <v>991</v>
      </c>
      <c r="K892" t="s">
        <v>992</v>
      </c>
      <c r="L892">
        <v>1348</v>
      </c>
      <c r="N892">
        <v>1009</v>
      </c>
      <c r="O892" t="s">
        <v>19</v>
      </c>
      <c r="P892" t="s">
        <v>19</v>
      </c>
      <c r="Q892">
        <v>1000</v>
      </c>
      <c r="X892">
        <v>6.0999999999999997E-4</v>
      </c>
      <c r="Y892">
        <v>10315.01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0</v>
      </c>
      <c r="AF892" t="s">
        <v>3</v>
      </c>
      <c r="AG892">
        <v>6.0999999999999997E-4</v>
      </c>
      <c r="AH892">
        <v>2</v>
      </c>
      <c r="AI892">
        <v>47640003</v>
      </c>
      <c r="AJ892">
        <v>892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ROW(Source!A422)</f>
        <v>422</v>
      </c>
      <c r="B893">
        <v>47640027</v>
      </c>
      <c r="C893">
        <v>47639991</v>
      </c>
      <c r="D893">
        <v>36804447</v>
      </c>
      <c r="E893">
        <v>1</v>
      </c>
      <c r="F893">
        <v>1</v>
      </c>
      <c r="G893">
        <v>1</v>
      </c>
      <c r="H893">
        <v>3</v>
      </c>
      <c r="I893" t="s">
        <v>798</v>
      </c>
      <c r="J893" t="s">
        <v>799</v>
      </c>
      <c r="K893" t="s">
        <v>800</v>
      </c>
      <c r="L893">
        <v>1348</v>
      </c>
      <c r="N893">
        <v>1009</v>
      </c>
      <c r="O893" t="s">
        <v>19</v>
      </c>
      <c r="P893" t="s">
        <v>19</v>
      </c>
      <c r="Q893">
        <v>1000</v>
      </c>
      <c r="X893">
        <v>2.2000000000000001E-3</v>
      </c>
      <c r="Y893">
        <v>9040.01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0</v>
      </c>
      <c r="AF893" t="s">
        <v>3</v>
      </c>
      <c r="AG893">
        <v>2.2000000000000001E-3</v>
      </c>
      <c r="AH893">
        <v>2</v>
      </c>
      <c r="AI893">
        <v>47640004</v>
      </c>
      <c r="AJ893">
        <v>893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ROW(Source!A422)</f>
        <v>422</v>
      </c>
      <c r="B894">
        <v>47640028</v>
      </c>
      <c r="C894">
        <v>47639991</v>
      </c>
      <c r="D894">
        <v>36805527</v>
      </c>
      <c r="E894">
        <v>1</v>
      </c>
      <c r="F894">
        <v>1</v>
      </c>
      <c r="G894">
        <v>1</v>
      </c>
      <c r="H894">
        <v>3</v>
      </c>
      <c r="I894" t="s">
        <v>804</v>
      </c>
      <c r="J894" t="s">
        <v>805</v>
      </c>
      <c r="K894" t="s">
        <v>806</v>
      </c>
      <c r="L894">
        <v>1348</v>
      </c>
      <c r="N894">
        <v>1009</v>
      </c>
      <c r="O894" t="s">
        <v>19</v>
      </c>
      <c r="P894" t="s">
        <v>19</v>
      </c>
      <c r="Q894">
        <v>1000</v>
      </c>
      <c r="X894">
        <v>1.4999999999999999E-4</v>
      </c>
      <c r="Y894">
        <v>37900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3</v>
      </c>
      <c r="AG894">
        <v>1.4999999999999999E-4</v>
      </c>
      <c r="AH894">
        <v>2</v>
      </c>
      <c r="AI894">
        <v>47640006</v>
      </c>
      <c r="AJ894">
        <v>895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ROW(Source!A422)</f>
        <v>422</v>
      </c>
      <c r="B895">
        <v>47640029</v>
      </c>
      <c r="C895">
        <v>47639991</v>
      </c>
      <c r="D895">
        <v>36823258</v>
      </c>
      <c r="E895">
        <v>1</v>
      </c>
      <c r="F895">
        <v>1</v>
      </c>
      <c r="G895">
        <v>1</v>
      </c>
      <c r="H895">
        <v>3</v>
      </c>
      <c r="I895" t="s">
        <v>1011</v>
      </c>
      <c r="J895" t="s">
        <v>1012</v>
      </c>
      <c r="K895" t="s">
        <v>1013</v>
      </c>
      <c r="L895">
        <v>1348</v>
      </c>
      <c r="N895">
        <v>1009</v>
      </c>
      <c r="O895" t="s">
        <v>19</v>
      </c>
      <c r="P895" t="s">
        <v>19</v>
      </c>
      <c r="Q895">
        <v>1000</v>
      </c>
      <c r="X895">
        <v>1.0999999999999999E-2</v>
      </c>
      <c r="Y895">
        <v>7712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3</v>
      </c>
      <c r="AG895">
        <v>1.0999999999999999E-2</v>
      </c>
      <c r="AH895">
        <v>2</v>
      </c>
      <c r="AI895">
        <v>47640007</v>
      </c>
      <c r="AJ895">
        <v>896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ROW(Source!A422)</f>
        <v>422</v>
      </c>
      <c r="B896">
        <v>47640030</v>
      </c>
      <c r="C896">
        <v>47639991</v>
      </c>
      <c r="D896">
        <v>36796856</v>
      </c>
      <c r="E896">
        <v>17</v>
      </c>
      <c r="F896">
        <v>1</v>
      </c>
      <c r="G896">
        <v>1</v>
      </c>
      <c r="H896">
        <v>3</v>
      </c>
      <c r="I896" t="s">
        <v>1134</v>
      </c>
      <c r="J896" t="s">
        <v>3</v>
      </c>
      <c r="K896" t="s">
        <v>1135</v>
      </c>
      <c r="L896">
        <v>1348</v>
      </c>
      <c r="N896">
        <v>1009</v>
      </c>
      <c r="O896" t="s">
        <v>19</v>
      </c>
      <c r="P896" t="s">
        <v>19</v>
      </c>
      <c r="Q896">
        <v>1000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1</v>
      </c>
      <c r="AD896">
        <v>0</v>
      </c>
      <c r="AE896">
        <v>0</v>
      </c>
      <c r="AF896" t="s">
        <v>3</v>
      </c>
      <c r="AG896">
        <v>0</v>
      </c>
      <c r="AH896">
        <v>3</v>
      </c>
      <c r="AI896">
        <v>-1</v>
      </c>
      <c r="AJ896" t="s">
        <v>3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ROW(Source!A422)</f>
        <v>422</v>
      </c>
      <c r="B897">
        <v>47640031</v>
      </c>
      <c r="C897">
        <v>47639991</v>
      </c>
      <c r="D897">
        <v>36825287</v>
      </c>
      <c r="E897">
        <v>1</v>
      </c>
      <c r="F897">
        <v>1</v>
      </c>
      <c r="G897">
        <v>1</v>
      </c>
      <c r="H897">
        <v>3</v>
      </c>
      <c r="I897" t="s">
        <v>807</v>
      </c>
      <c r="J897" t="s">
        <v>808</v>
      </c>
      <c r="K897" t="s">
        <v>809</v>
      </c>
      <c r="L897">
        <v>1302</v>
      </c>
      <c r="N897">
        <v>1003</v>
      </c>
      <c r="O897" t="s">
        <v>810</v>
      </c>
      <c r="P897" t="s">
        <v>810</v>
      </c>
      <c r="Q897">
        <v>10</v>
      </c>
      <c r="X897">
        <v>1.6E-2</v>
      </c>
      <c r="Y897">
        <v>50.24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3</v>
      </c>
      <c r="AG897">
        <v>1.6E-2</v>
      </c>
      <c r="AH897">
        <v>2</v>
      </c>
      <c r="AI897">
        <v>47640008</v>
      </c>
      <c r="AJ897">
        <v>897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ROW(Source!A422)</f>
        <v>422</v>
      </c>
      <c r="B898">
        <v>47640032</v>
      </c>
      <c r="C898">
        <v>47639991</v>
      </c>
      <c r="D898">
        <v>36825646</v>
      </c>
      <c r="E898">
        <v>1</v>
      </c>
      <c r="F898">
        <v>1</v>
      </c>
      <c r="G898">
        <v>1</v>
      </c>
      <c r="H898">
        <v>3</v>
      </c>
      <c r="I898" t="s">
        <v>811</v>
      </c>
      <c r="J898" t="s">
        <v>812</v>
      </c>
      <c r="K898" t="s">
        <v>813</v>
      </c>
      <c r="L898">
        <v>1348</v>
      </c>
      <c r="N898">
        <v>1009</v>
      </c>
      <c r="O898" t="s">
        <v>19</v>
      </c>
      <c r="P898" t="s">
        <v>19</v>
      </c>
      <c r="Q898">
        <v>1000</v>
      </c>
      <c r="X898">
        <v>4.0000000000000003E-5</v>
      </c>
      <c r="Y898">
        <v>4455.2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4.0000000000000003E-5</v>
      </c>
      <c r="AH898">
        <v>2</v>
      </c>
      <c r="AI898">
        <v>47640009</v>
      </c>
      <c r="AJ898">
        <v>898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ROW(Source!A422)</f>
        <v>422</v>
      </c>
      <c r="B899">
        <v>47640033</v>
      </c>
      <c r="C899">
        <v>47639991</v>
      </c>
      <c r="D899">
        <v>36796861</v>
      </c>
      <c r="E899">
        <v>17</v>
      </c>
      <c r="F899">
        <v>1</v>
      </c>
      <c r="G899">
        <v>1</v>
      </c>
      <c r="H899">
        <v>3</v>
      </c>
      <c r="I899" t="s">
        <v>1136</v>
      </c>
      <c r="J899" t="s">
        <v>3</v>
      </c>
      <c r="K899" t="s">
        <v>1137</v>
      </c>
      <c r="L899">
        <v>1348</v>
      </c>
      <c r="N899">
        <v>1009</v>
      </c>
      <c r="O899" t="s">
        <v>19</v>
      </c>
      <c r="P899" t="s">
        <v>19</v>
      </c>
      <c r="Q899">
        <v>1000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1</v>
      </c>
      <c r="AD899">
        <v>0</v>
      </c>
      <c r="AE899">
        <v>0</v>
      </c>
      <c r="AF899" t="s">
        <v>3</v>
      </c>
      <c r="AG899">
        <v>0</v>
      </c>
      <c r="AH899">
        <v>3</v>
      </c>
      <c r="AI899">
        <v>-1</v>
      </c>
      <c r="AJ899" t="s">
        <v>3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ROW(Source!A422)</f>
        <v>422</v>
      </c>
      <c r="B900">
        <v>47640034</v>
      </c>
      <c r="C900">
        <v>47639991</v>
      </c>
      <c r="D900">
        <v>36826406</v>
      </c>
      <c r="E900">
        <v>1</v>
      </c>
      <c r="F900">
        <v>1</v>
      </c>
      <c r="G900">
        <v>1</v>
      </c>
      <c r="H900">
        <v>3</v>
      </c>
      <c r="I900" t="s">
        <v>814</v>
      </c>
      <c r="J900" t="s">
        <v>815</v>
      </c>
      <c r="K900" t="s">
        <v>816</v>
      </c>
      <c r="L900">
        <v>1348</v>
      </c>
      <c r="N900">
        <v>1009</v>
      </c>
      <c r="O900" t="s">
        <v>19</v>
      </c>
      <c r="P900" t="s">
        <v>19</v>
      </c>
      <c r="Q900">
        <v>1000</v>
      </c>
      <c r="X900">
        <v>2.97E-3</v>
      </c>
      <c r="Y900">
        <v>4920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3</v>
      </c>
      <c r="AG900">
        <v>2.97E-3</v>
      </c>
      <c r="AH900">
        <v>2</v>
      </c>
      <c r="AI900">
        <v>47640011</v>
      </c>
      <c r="AJ900">
        <v>900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ROW(Source!A422)</f>
        <v>422</v>
      </c>
      <c r="B901">
        <v>47640035</v>
      </c>
      <c r="C901">
        <v>47639991</v>
      </c>
      <c r="D901">
        <v>36830313</v>
      </c>
      <c r="E901">
        <v>1</v>
      </c>
      <c r="F901">
        <v>1</v>
      </c>
      <c r="G901">
        <v>1</v>
      </c>
      <c r="H901">
        <v>3</v>
      </c>
      <c r="I901" t="s">
        <v>1014</v>
      </c>
      <c r="J901" t="s">
        <v>1015</v>
      </c>
      <c r="K901" t="s">
        <v>1016</v>
      </c>
      <c r="L901">
        <v>1339</v>
      </c>
      <c r="N901">
        <v>1007</v>
      </c>
      <c r="O901" t="s">
        <v>50</v>
      </c>
      <c r="P901" t="s">
        <v>50</v>
      </c>
      <c r="Q901">
        <v>1</v>
      </c>
      <c r="X901">
        <v>1.2999999999999999E-3</v>
      </c>
      <c r="Y901">
        <v>1700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3</v>
      </c>
      <c r="AG901">
        <v>1.2999999999999999E-3</v>
      </c>
      <c r="AH901">
        <v>2</v>
      </c>
      <c r="AI901">
        <v>47640012</v>
      </c>
      <c r="AJ901">
        <v>901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ROW(Source!A422)</f>
        <v>422</v>
      </c>
      <c r="B902">
        <v>47640036</v>
      </c>
      <c r="C902">
        <v>47639991</v>
      </c>
      <c r="D902">
        <v>36837948</v>
      </c>
      <c r="E902">
        <v>1</v>
      </c>
      <c r="F902">
        <v>1</v>
      </c>
      <c r="G902">
        <v>1</v>
      </c>
      <c r="H902">
        <v>3</v>
      </c>
      <c r="I902" t="s">
        <v>817</v>
      </c>
      <c r="J902" t="s">
        <v>818</v>
      </c>
      <c r="K902" t="s">
        <v>819</v>
      </c>
      <c r="L902">
        <v>1348</v>
      </c>
      <c r="N902">
        <v>1009</v>
      </c>
      <c r="O902" t="s">
        <v>19</v>
      </c>
      <c r="P902" t="s">
        <v>19</v>
      </c>
      <c r="Q902">
        <v>1000</v>
      </c>
      <c r="X902">
        <v>4.6999999999999999E-4</v>
      </c>
      <c r="Y902">
        <v>15620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3</v>
      </c>
      <c r="AG902">
        <v>4.6999999999999999E-4</v>
      </c>
      <c r="AH902">
        <v>2</v>
      </c>
      <c r="AI902">
        <v>47640013</v>
      </c>
      <c r="AJ902">
        <v>902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ROW(Source!A422)</f>
        <v>422</v>
      </c>
      <c r="B903">
        <v>47640037</v>
      </c>
      <c r="C903">
        <v>47639991</v>
      </c>
      <c r="D903">
        <v>36839146</v>
      </c>
      <c r="E903">
        <v>1</v>
      </c>
      <c r="F903">
        <v>1</v>
      </c>
      <c r="G903">
        <v>1</v>
      </c>
      <c r="H903">
        <v>3</v>
      </c>
      <c r="I903" t="s">
        <v>820</v>
      </c>
      <c r="J903" t="s">
        <v>821</v>
      </c>
      <c r="K903" t="s">
        <v>822</v>
      </c>
      <c r="L903">
        <v>1348</v>
      </c>
      <c r="N903">
        <v>1009</v>
      </c>
      <c r="O903" t="s">
        <v>19</v>
      </c>
      <c r="P903" t="s">
        <v>19</v>
      </c>
      <c r="Q903">
        <v>1000</v>
      </c>
      <c r="X903">
        <v>9.0000000000000006E-5</v>
      </c>
      <c r="Y903">
        <v>9420</v>
      </c>
      <c r="Z903">
        <v>0</v>
      </c>
      <c r="AA903">
        <v>0</v>
      </c>
      <c r="AB903">
        <v>0</v>
      </c>
      <c r="AC903">
        <v>0</v>
      </c>
      <c r="AD903">
        <v>1</v>
      </c>
      <c r="AE903">
        <v>0</v>
      </c>
      <c r="AF903" t="s">
        <v>3</v>
      </c>
      <c r="AG903">
        <v>9.0000000000000006E-5</v>
      </c>
      <c r="AH903">
        <v>2</v>
      </c>
      <c r="AI903">
        <v>47640014</v>
      </c>
      <c r="AJ903">
        <v>903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ROW(Source!A423)</f>
        <v>423</v>
      </c>
      <c r="B904">
        <v>47640015</v>
      </c>
      <c r="C904">
        <v>47639991</v>
      </c>
      <c r="D904">
        <v>37070495</v>
      </c>
      <c r="E904">
        <v>1</v>
      </c>
      <c r="F904">
        <v>1</v>
      </c>
      <c r="G904">
        <v>1</v>
      </c>
      <c r="H904">
        <v>1</v>
      </c>
      <c r="I904" t="s">
        <v>1017</v>
      </c>
      <c r="J904" t="s">
        <v>3</v>
      </c>
      <c r="K904" t="s">
        <v>1018</v>
      </c>
      <c r="L904">
        <v>1191</v>
      </c>
      <c r="N904">
        <v>1013</v>
      </c>
      <c r="O904" t="s">
        <v>770</v>
      </c>
      <c r="P904" t="s">
        <v>770</v>
      </c>
      <c r="Q904">
        <v>1</v>
      </c>
      <c r="X904">
        <v>35.5</v>
      </c>
      <c r="Y904">
        <v>0</v>
      </c>
      <c r="Z904">
        <v>0</v>
      </c>
      <c r="AA904">
        <v>0</v>
      </c>
      <c r="AB904">
        <v>8.74</v>
      </c>
      <c r="AC904">
        <v>0</v>
      </c>
      <c r="AD904">
        <v>1</v>
      </c>
      <c r="AE904">
        <v>1</v>
      </c>
      <c r="AF904" t="s">
        <v>196</v>
      </c>
      <c r="AG904">
        <v>46.94874999999999</v>
      </c>
      <c r="AH904">
        <v>2</v>
      </c>
      <c r="AI904">
        <v>47639992</v>
      </c>
      <c r="AJ904">
        <v>904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ROW(Source!A423)</f>
        <v>423</v>
      </c>
      <c r="B905">
        <v>47640016</v>
      </c>
      <c r="C905">
        <v>47639991</v>
      </c>
      <c r="D905">
        <v>37064876</v>
      </c>
      <c r="E905">
        <v>1</v>
      </c>
      <c r="F905">
        <v>1</v>
      </c>
      <c r="G905">
        <v>1</v>
      </c>
      <c r="H905">
        <v>1</v>
      </c>
      <c r="I905" t="s">
        <v>771</v>
      </c>
      <c r="J905" t="s">
        <v>3</v>
      </c>
      <c r="K905" t="s">
        <v>772</v>
      </c>
      <c r="L905">
        <v>1191</v>
      </c>
      <c r="N905">
        <v>1013</v>
      </c>
      <c r="O905" t="s">
        <v>770</v>
      </c>
      <c r="P905" t="s">
        <v>770</v>
      </c>
      <c r="Q905">
        <v>1</v>
      </c>
      <c r="X905">
        <v>2.93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2</v>
      </c>
      <c r="AF905" t="s">
        <v>348</v>
      </c>
      <c r="AG905">
        <v>4.211875</v>
      </c>
      <c r="AH905">
        <v>2</v>
      </c>
      <c r="AI905">
        <v>47639993</v>
      </c>
      <c r="AJ905">
        <v>905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ROW(Source!A423)</f>
        <v>423</v>
      </c>
      <c r="B906">
        <v>47640017</v>
      </c>
      <c r="C906">
        <v>47639991</v>
      </c>
      <c r="D906">
        <v>36882079</v>
      </c>
      <c r="E906">
        <v>1</v>
      </c>
      <c r="F906">
        <v>1</v>
      </c>
      <c r="G906">
        <v>1</v>
      </c>
      <c r="H906">
        <v>2</v>
      </c>
      <c r="I906" t="s">
        <v>1005</v>
      </c>
      <c r="J906" t="s">
        <v>1006</v>
      </c>
      <c r="K906" t="s">
        <v>1007</v>
      </c>
      <c r="L906">
        <v>1368</v>
      </c>
      <c r="N906">
        <v>1011</v>
      </c>
      <c r="O906" t="s">
        <v>776</v>
      </c>
      <c r="P906" t="s">
        <v>776</v>
      </c>
      <c r="Q906">
        <v>1</v>
      </c>
      <c r="X906">
        <v>0.04</v>
      </c>
      <c r="Y906">
        <v>0</v>
      </c>
      <c r="Z906">
        <v>120.24</v>
      </c>
      <c r="AA906">
        <v>15.42</v>
      </c>
      <c r="AB906">
        <v>0</v>
      </c>
      <c r="AC906">
        <v>0</v>
      </c>
      <c r="AD906">
        <v>1</v>
      </c>
      <c r="AE906">
        <v>0</v>
      </c>
      <c r="AF906" t="s">
        <v>348</v>
      </c>
      <c r="AG906">
        <v>5.7499999999999996E-2</v>
      </c>
      <c r="AH906">
        <v>2</v>
      </c>
      <c r="AI906">
        <v>47639994</v>
      </c>
      <c r="AJ906">
        <v>906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ROW(Source!A423)</f>
        <v>423</v>
      </c>
      <c r="B907">
        <v>47640018</v>
      </c>
      <c r="C907">
        <v>47639991</v>
      </c>
      <c r="D907">
        <v>36882159</v>
      </c>
      <c r="E907">
        <v>1</v>
      </c>
      <c r="F907">
        <v>1</v>
      </c>
      <c r="G907">
        <v>1</v>
      </c>
      <c r="H907">
        <v>2</v>
      </c>
      <c r="I907" t="s">
        <v>773</v>
      </c>
      <c r="J907" t="s">
        <v>774</v>
      </c>
      <c r="K907" t="s">
        <v>775</v>
      </c>
      <c r="L907">
        <v>1368</v>
      </c>
      <c r="N907">
        <v>1011</v>
      </c>
      <c r="O907" t="s">
        <v>776</v>
      </c>
      <c r="P907" t="s">
        <v>776</v>
      </c>
      <c r="Q907">
        <v>1</v>
      </c>
      <c r="X907">
        <v>0.21</v>
      </c>
      <c r="Y907">
        <v>0</v>
      </c>
      <c r="Z907">
        <v>111.99</v>
      </c>
      <c r="AA907">
        <v>13.5</v>
      </c>
      <c r="AB907">
        <v>0</v>
      </c>
      <c r="AC907">
        <v>0</v>
      </c>
      <c r="AD907">
        <v>1</v>
      </c>
      <c r="AE907">
        <v>0</v>
      </c>
      <c r="AF907" t="s">
        <v>348</v>
      </c>
      <c r="AG907">
        <v>0.30187499999999995</v>
      </c>
      <c r="AH907">
        <v>2</v>
      </c>
      <c r="AI907">
        <v>47639995</v>
      </c>
      <c r="AJ907">
        <v>907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ROW(Source!A423)</f>
        <v>423</v>
      </c>
      <c r="B908">
        <v>47640019</v>
      </c>
      <c r="C908">
        <v>47639991</v>
      </c>
      <c r="D908">
        <v>36882173</v>
      </c>
      <c r="E908">
        <v>1</v>
      </c>
      <c r="F908">
        <v>1</v>
      </c>
      <c r="G908">
        <v>1</v>
      </c>
      <c r="H908">
        <v>2</v>
      </c>
      <c r="I908" t="s">
        <v>1019</v>
      </c>
      <c r="J908" t="s">
        <v>1020</v>
      </c>
      <c r="K908" t="s">
        <v>1021</v>
      </c>
      <c r="L908">
        <v>1368</v>
      </c>
      <c r="N908">
        <v>1011</v>
      </c>
      <c r="O908" t="s">
        <v>776</v>
      </c>
      <c r="P908" t="s">
        <v>776</v>
      </c>
      <c r="Q908">
        <v>1</v>
      </c>
      <c r="X908">
        <v>2.36</v>
      </c>
      <c r="Y908">
        <v>0</v>
      </c>
      <c r="Z908">
        <v>175.56</v>
      </c>
      <c r="AA908">
        <v>14.4</v>
      </c>
      <c r="AB908">
        <v>0</v>
      </c>
      <c r="AC908">
        <v>0</v>
      </c>
      <c r="AD908">
        <v>1</v>
      </c>
      <c r="AE908">
        <v>0</v>
      </c>
      <c r="AF908" t="s">
        <v>348</v>
      </c>
      <c r="AG908">
        <v>3.3924999999999992</v>
      </c>
      <c r="AH908">
        <v>2</v>
      </c>
      <c r="AI908">
        <v>47639996</v>
      </c>
      <c r="AJ908">
        <v>908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ROW(Source!A423)</f>
        <v>423</v>
      </c>
      <c r="B909">
        <v>47640020</v>
      </c>
      <c r="C909">
        <v>47639991</v>
      </c>
      <c r="D909">
        <v>36882292</v>
      </c>
      <c r="E909">
        <v>1</v>
      </c>
      <c r="F909">
        <v>1</v>
      </c>
      <c r="G909">
        <v>1</v>
      </c>
      <c r="H909">
        <v>2</v>
      </c>
      <c r="I909" t="s">
        <v>1022</v>
      </c>
      <c r="J909" t="s">
        <v>1023</v>
      </c>
      <c r="K909" t="s">
        <v>1024</v>
      </c>
      <c r="L909">
        <v>1368</v>
      </c>
      <c r="N909">
        <v>1011</v>
      </c>
      <c r="O909" t="s">
        <v>776</v>
      </c>
      <c r="P909" t="s">
        <v>776</v>
      </c>
      <c r="Q909">
        <v>1</v>
      </c>
      <c r="X909">
        <v>0.99</v>
      </c>
      <c r="Y909">
        <v>0</v>
      </c>
      <c r="Z909">
        <v>0.9</v>
      </c>
      <c r="AA909">
        <v>0</v>
      </c>
      <c r="AB909">
        <v>0</v>
      </c>
      <c r="AC909">
        <v>0</v>
      </c>
      <c r="AD909">
        <v>1</v>
      </c>
      <c r="AE909">
        <v>0</v>
      </c>
      <c r="AF909" t="s">
        <v>348</v>
      </c>
      <c r="AG909">
        <v>1.4231249999999998</v>
      </c>
      <c r="AH909">
        <v>2</v>
      </c>
      <c r="AI909">
        <v>47639997</v>
      </c>
      <c r="AJ909">
        <v>909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ROW(Source!A423)</f>
        <v>423</v>
      </c>
      <c r="B910">
        <v>47640021</v>
      </c>
      <c r="C910">
        <v>47639991</v>
      </c>
      <c r="D910">
        <v>36883554</v>
      </c>
      <c r="E910">
        <v>1</v>
      </c>
      <c r="F910">
        <v>1</v>
      </c>
      <c r="G910">
        <v>1</v>
      </c>
      <c r="H910">
        <v>2</v>
      </c>
      <c r="I910" t="s">
        <v>780</v>
      </c>
      <c r="J910" t="s">
        <v>781</v>
      </c>
      <c r="K910" t="s">
        <v>782</v>
      </c>
      <c r="L910">
        <v>1368</v>
      </c>
      <c r="N910">
        <v>1011</v>
      </c>
      <c r="O910" t="s">
        <v>776</v>
      </c>
      <c r="P910" t="s">
        <v>776</v>
      </c>
      <c r="Q910">
        <v>1</v>
      </c>
      <c r="X910">
        <v>0.32</v>
      </c>
      <c r="Y910">
        <v>0</v>
      </c>
      <c r="Z910">
        <v>65.709999999999994</v>
      </c>
      <c r="AA910">
        <v>11.6</v>
      </c>
      <c r="AB910">
        <v>0</v>
      </c>
      <c r="AC910">
        <v>0</v>
      </c>
      <c r="AD910">
        <v>1</v>
      </c>
      <c r="AE910">
        <v>0</v>
      </c>
      <c r="AF910" t="s">
        <v>348</v>
      </c>
      <c r="AG910">
        <v>0.45999999999999996</v>
      </c>
      <c r="AH910">
        <v>2</v>
      </c>
      <c r="AI910">
        <v>47639998</v>
      </c>
      <c r="AJ910">
        <v>910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ROW(Source!A423)</f>
        <v>423</v>
      </c>
      <c r="B911">
        <v>47640022</v>
      </c>
      <c r="C911">
        <v>47639991</v>
      </c>
      <c r="D911">
        <v>36883789</v>
      </c>
      <c r="E911">
        <v>1</v>
      </c>
      <c r="F911">
        <v>1</v>
      </c>
      <c r="G911">
        <v>1</v>
      </c>
      <c r="H911">
        <v>2</v>
      </c>
      <c r="I911" t="s">
        <v>783</v>
      </c>
      <c r="J911" t="s">
        <v>784</v>
      </c>
      <c r="K911" t="s">
        <v>785</v>
      </c>
      <c r="L911">
        <v>1368</v>
      </c>
      <c r="N911">
        <v>1011</v>
      </c>
      <c r="O911" t="s">
        <v>776</v>
      </c>
      <c r="P911" t="s">
        <v>776</v>
      </c>
      <c r="Q911">
        <v>1</v>
      </c>
      <c r="X911">
        <v>1.68</v>
      </c>
      <c r="Y911">
        <v>0</v>
      </c>
      <c r="Z911">
        <v>1.2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348</v>
      </c>
      <c r="AG911">
        <v>2.4149999999999996</v>
      </c>
      <c r="AH911">
        <v>2</v>
      </c>
      <c r="AI911">
        <v>47639999</v>
      </c>
      <c r="AJ911">
        <v>911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ROW(Source!A423)</f>
        <v>423</v>
      </c>
      <c r="B912">
        <v>47640023</v>
      </c>
      <c r="C912">
        <v>47639991</v>
      </c>
      <c r="D912">
        <v>36883836</v>
      </c>
      <c r="E912">
        <v>1</v>
      </c>
      <c r="F912">
        <v>1</v>
      </c>
      <c r="G912">
        <v>1</v>
      </c>
      <c r="H912">
        <v>2</v>
      </c>
      <c r="I912" t="s">
        <v>786</v>
      </c>
      <c r="J912" t="s">
        <v>787</v>
      </c>
      <c r="K912" t="s">
        <v>788</v>
      </c>
      <c r="L912">
        <v>1368</v>
      </c>
      <c r="N912">
        <v>1011</v>
      </c>
      <c r="O912" t="s">
        <v>776</v>
      </c>
      <c r="P912" t="s">
        <v>776</v>
      </c>
      <c r="Q912">
        <v>1</v>
      </c>
      <c r="X912">
        <v>0.18</v>
      </c>
      <c r="Y912">
        <v>0</v>
      </c>
      <c r="Z912">
        <v>12.31</v>
      </c>
      <c r="AA912">
        <v>0</v>
      </c>
      <c r="AB912">
        <v>0</v>
      </c>
      <c r="AC912">
        <v>0</v>
      </c>
      <c r="AD912">
        <v>1</v>
      </c>
      <c r="AE912">
        <v>0</v>
      </c>
      <c r="AF912" t="s">
        <v>348</v>
      </c>
      <c r="AG912">
        <v>0.25874999999999998</v>
      </c>
      <c r="AH912">
        <v>2</v>
      </c>
      <c r="AI912">
        <v>47640000</v>
      </c>
      <c r="AJ912">
        <v>912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ROW(Source!A423)</f>
        <v>423</v>
      </c>
      <c r="B913">
        <v>47640024</v>
      </c>
      <c r="C913">
        <v>47639991</v>
      </c>
      <c r="D913">
        <v>36800159</v>
      </c>
      <c r="E913">
        <v>1</v>
      </c>
      <c r="F913">
        <v>1</v>
      </c>
      <c r="G913">
        <v>1</v>
      </c>
      <c r="H913">
        <v>3</v>
      </c>
      <c r="I913" t="s">
        <v>789</v>
      </c>
      <c r="J913" t="s">
        <v>790</v>
      </c>
      <c r="K913" t="s">
        <v>791</v>
      </c>
      <c r="L913">
        <v>1339</v>
      </c>
      <c r="N913">
        <v>1007</v>
      </c>
      <c r="O913" t="s">
        <v>50</v>
      </c>
      <c r="P913" t="s">
        <v>50</v>
      </c>
      <c r="Q913">
        <v>1</v>
      </c>
      <c r="X913">
        <v>1.4</v>
      </c>
      <c r="Y913">
        <v>6.22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3</v>
      </c>
      <c r="AG913">
        <v>1.4</v>
      </c>
      <c r="AH913">
        <v>2</v>
      </c>
      <c r="AI913">
        <v>47640001</v>
      </c>
      <c r="AJ913">
        <v>913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ROW(Source!A423)</f>
        <v>423</v>
      </c>
      <c r="B914">
        <v>47640025</v>
      </c>
      <c r="C914">
        <v>47639991</v>
      </c>
      <c r="D914">
        <v>36800166</v>
      </c>
      <c r="E914">
        <v>1</v>
      </c>
      <c r="F914">
        <v>1</v>
      </c>
      <c r="G914">
        <v>1</v>
      </c>
      <c r="H914">
        <v>3</v>
      </c>
      <c r="I914" t="s">
        <v>792</v>
      </c>
      <c r="J914" t="s">
        <v>793</v>
      </c>
      <c r="K914" t="s">
        <v>794</v>
      </c>
      <c r="L914">
        <v>1346</v>
      </c>
      <c r="N914">
        <v>1009</v>
      </c>
      <c r="O914" t="s">
        <v>585</v>
      </c>
      <c r="P914" t="s">
        <v>585</v>
      </c>
      <c r="Q914">
        <v>1</v>
      </c>
      <c r="X914">
        <v>0.42</v>
      </c>
      <c r="Y914">
        <v>6.09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0</v>
      </c>
      <c r="AF914" t="s">
        <v>3</v>
      </c>
      <c r="AG914">
        <v>0.42</v>
      </c>
      <c r="AH914">
        <v>2</v>
      </c>
      <c r="AI914">
        <v>47640002</v>
      </c>
      <c r="AJ914">
        <v>914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ROW(Source!A423)</f>
        <v>423</v>
      </c>
      <c r="B915">
        <v>47640026</v>
      </c>
      <c r="C915">
        <v>47639991</v>
      </c>
      <c r="D915">
        <v>36803256</v>
      </c>
      <c r="E915">
        <v>1</v>
      </c>
      <c r="F915">
        <v>1</v>
      </c>
      <c r="G915">
        <v>1</v>
      </c>
      <c r="H915">
        <v>3</v>
      </c>
      <c r="I915" t="s">
        <v>990</v>
      </c>
      <c r="J915" t="s">
        <v>991</v>
      </c>
      <c r="K915" t="s">
        <v>992</v>
      </c>
      <c r="L915">
        <v>1348</v>
      </c>
      <c r="N915">
        <v>1009</v>
      </c>
      <c r="O915" t="s">
        <v>19</v>
      </c>
      <c r="P915" t="s">
        <v>19</v>
      </c>
      <c r="Q915">
        <v>1000</v>
      </c>
      <c r="X915">
        <v>6.0999999999999997E-4</v>
      </c>
      <c r="Y915">
        <v>10315.01</v>
      </c>
      <c r="Z915">
        <v>0</v>
      </c>
      <c r="AA915">
        <v>0</v>
      </c>
      <c r="AB915">
        <v>0</v>
      </c>
      <c r="AC915">
        <v>0</v>
      </c>
      <c r="AD915">
        <v>1</v>
      </c>
      <c r="AE915">
        <v>0</v>
      </c>
      <c r="AF915" t="s">
        <v>3</v>
      </c>
      <c r="AG915">
        <v>6.0999999999999997E-4</v>
      </c>
      <c r="AH915">
        <v>2</v>
      </c>
      <c r="AI915">
        <v>47640003</v>
      </c>
      <c r="AJ915">
        <v>915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ROW(Source!A423)</f>
        <v>423</v>
      </c>
      <c r="B916">
        <v>47640027</v>
      </c>
      <c r="C916">
        <v>47639991</v>
      </c>
      <c r="D916">
        <v>36804447</v>
      </c>
      <c r="E916">
        <v>1</v>
      </c>
      <c r="F916">
        <v>1</v>
      </c>
      <c r="G916">
        <v>1</v>
      </c>
      <c r="H916">
        <v>3</v>
      </c>
      <c r="I916" t="s">
        <v>798</v>
      </c>
      <c r="J916" t="s">
        <v>799</v>
      </c>
      <c r="K916" t="s">
        <v>800</v>
      </c>
      <c r="L916">
        <v>1348</v>
      </c>
      <c r="N916">
        <v>1009</v>
      </c>
      <c r="O916" t="s">
        <v>19</v>
      </c>
      <c r="P916" t="s">
        <v>19</v>
      </c>
      <c r="Q916">
        <v>1000</v>
      </c>
      <c r="X916">
        <v>2.2000000000000001E-3</v>
      </c>
      <c r="Y916">
        <v>9040.01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0</v>
      </c>
      <c r="AF916" t="s">
        <v>3</v>
      </c>
      <c r="AG916">
        <v>2.2000000000000001E-3</v>
      </c>
      <c r="AH916">
        <v>2</v>
      </c>
      <c r="AI916">
        <v>47640004</v>
      </c>
      <c r="AJ916">
        <v>916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ROW(Source!A423)</f>
        <v>423</v>
      </c>
      <c r="B917">
        <v>47640028</v>
      </c>
      <c r="C917">
        <v>47639991</v>
      </c>
      <c r="D917">
        <v>36805527</v>
      </c>
      <c r="E917">
        <v>1</v>
      </c>
      <c r="F917">
        <v>1</v>
      </c>
      <c r="G917">
        <v>1</v>
      </c>
      <c r="H917">
        <v>3</v>
      </c>
      <c r="I917" t="s">
        <v>804</v>
      </c>
      <c r="J917" t="s">
        <v>805</v>
      </c>
      <c r="K917" t="s">
        <v>806</v>
      </c>
      <c r="L917">
        <v>1348</v>
      </c>
      <c r="N917">
        <v>1009</v>
      </c>
      <c r="O917" t="s">
        <v>19</v>
      </c>
      <c r="P917" t="s">
        <v>19</v>
      </c>
      <c r="Q917">
        <v>1000</v>
      </c>
      <c r="X917">
        <v>1.4999999999999999E-4</v>
      </c>
      <c r="Y917">
        <v>37900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3</v>
      </c>
      <c r="AG917">
        <v>1.4999999999999999E-4</v>
      </c>
      <c r="AH917">
        <v>2</v>
      </c>
      <c r="AI917">
        <v>47640006</v>
      </c>
      <c r="AJ917">
        <v>918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ROW(Source!A423)</f>
        <v>423</v>
      </c>
      <c r="B918">
        <v>47640029</v>
      </c>
      <c r="C918">
        <v>47639991</v>
      </c>
      <c r="D918">
        <v>36823258</v>
      </c>
      <c r="E918">
        <v>1</v>
      </c>
      <c r="F918">
        <v>1</v>
      </c>
      <c r="G918">
        <v>1</v>
      </c>
      <c r="H918">
        <v>3</v>
      </c>
      <c r="I918" t="s">
        <v>1011</v>
      </c>
      <c r="J918" t="s">
        <v>1012</v>
      </c>
      <c r="K918" t="s">
        <v>1013</v>
      </c>
      <c r="L918">
        <v>1348</v>
      </c>
      <c r="N918">
        <v>1009</v>
      </c>
      <c r="O918" t="s">
        <v>19</v>
      </c>
      <c r="P918" t="s">
        <v>19</v>
      </c>
      <c r="Q918">
        <v>1000</v>
      </c>
      <c r="X918">
        <v>1.0999999999999999E-2</v>
      </c>
      <c r="Y918">
        <v>7712</v>
      </c>
      <c r="Z918">
        <v>0</v>
      </c>
      <c r="AA918">
        <v>0</v>
      </c>
      <c r="AB918">
        <v>0</v>
      </c>
      <c r="AC918">
        <v>0</v>
      </c>
      <c r="AD918">
        <v>1</v>
      </c>
      <c r="AE918">
        <v>0</v>
      </c>
      <c r="AF918" t="s">
        <v>3</v>
      </c>
      <c r="AG918">
        <v>1.0999999999999999E-2</v>
      </c>
      <c r="AH918">
        <v>2</v>
      </c>
      <c r="AI918">
        <v>47640007</v>
      </c>
      <c r="AJ918">
        <v>919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ROW(Source!A423)</f>
        <v>423</v>
      </c>
      <c r="B919">
        <v>47640030</v>
      </c>
      <c r="C919">
        <v>47639991</v>
      </c>
      <c r="D919">
        <v>36796856</v>
      </c>
      <c r="E919">
        <v>17</v>
      </c>
      <c r="F919">
        <v>1</v>
      </c>
      <c r="G919">
        <v>1</v>
      </c>
      <c r="H919">
        <v>3</v>
      </c>
      <c r="I919" t="s">
        <v>1134</v>
      </c>
      <c r="J919" t="s">
        <v>3</v>
      </c>
      <c r="K919" t="s">
        <v>1135</v>
      </c>
      <c r="L919">
        <v>1348</v>
      </c>
      <c r="N919">
        <v>1009</v>
      </c>
      <c r="O919" t="s">
        <v>19</v>
      </c>
      <c r="P919" t="s">
        <v>19</v>
      </c>
      <c r="Q919">
        <v>1000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1</v>
      </c>
      <c r="AD919">
        <v>0</v>
      </c>
      <c r="AE919">
        <v>0</v>
      </c>
      <c r="AF919" t="s">
        <v>3</v>
      </c>
      <c r="AG919">
        <v>0</v>
      </c>
      <c r="AH919">
        <v>3</v>
      </c>
      <c r="AI919">
        <v>-1</v>
      </c>
      <c r="AJ919" t="s">
        <v>3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ROW(Source!A423)</f>
        <v>423</v>
      </c>
      <c r="B920">
        <v>47640031</v>
      </c>
      <c r="C920">
        <v>47639991</v>
      </c>
      <c r="D920">
        <v>36825287</v>
      </c>
      <c r="E920">
        <v>1</v>
      </c>
      <c r="F920">
        <v>1</v>
      </c>
      <c r="G920">
        <v>1</v>
      </c>
      <c r="H920">
        <v>3</v>
      </c>
      <c r="I920" t="s">
        <v>807</v>
      </c>
      <c r="J920" t="s">
        <v>808</v>
      </c>
      <c r="K920" t="s">
        <v>809</v>
      </c>
      <c r="L920">
        <v>1302</v>
      </c>
      <c r="N920">
        <v>1003</v>
      </c>
      <c r="O920" t="s">
        <v>810</v>
      </c>
      <c r="P920" t="s">
        <v>810</v>
      </c>
      <c r="Q920">
        <v>10</v>
      </c>
      <c r="X920">
        <v>1.6E-2</v>
      </c>
      <c r="Y920">
        <v>50.24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3</v>
      </c>
      <c r="AG920">
        <v>1.6E-2</v>
      </c>
      <c r="AH920">
        <v>2</v>
      </c>
      <c r="AI920">
        <v>47640008</v>
      </c>
      <c r="AJ920">
        <v>920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ROW(Source!A423)</f>
        <v>423</v>
      </c>
      <c r="B921">
        <v>47640032</v>
      </c>
      <c r="C921">
        <v>47639991</v>
      </c>
      <c r="D921">
        <v>36825646</v>
      </c>
      <c r="E921">
        <v>1</v>
      </c>
      <c r="F921">
        <v>1</v>
      </c>
      <c r="G921">
        <v>1</v>
      </c>
      <c r="H921">
        <v>3</v>
      </c>
      <c r="I921" t="s">
        <v>811</v>
      </c>
      <c r="J921" t="s">
        <v>812</v>
      </c>
      <c r="K921" t="s">
        <v>813</v>
      </c>
      <c r="L921">
        <v>1348</v>
      </c>
      <c r="N921">
        <v>1009</v>
      </c>
      <c r="O921" t="s">
        <v>19</v>
      </c>
      <c r="P921" t="s">
        <v>19</v>
      </c>
      <c r="Q921">
        <v>1000</v>
      </c>
      <c r="X921">
        <v>4.0000000000000003E-5</v>
      </c>
      <c r="Y921">
        <v>4455.2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3</v>
      </c>
      <c r="AG921">
        <v>4.0000000000000003E-5</v>
      </c>
      <c r="AH921">
        <v>2</v>
      </c>
      <c r="AI921">
        <v>47640009</v>
      </c>
      <c r="AJ921">
        <v>921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ROW(Source!A423)</f>
        <v>423</v>
      </c>
      <c r="B922">
        <v>47640033</v>
      </c>
      <c r="C922">
        <v>47639991</v>
      </c>
      <c r="D922">
        <v>36796861</v>
      </c>
      <c r="E922">
        <v>17</v>
      </c>
      <c r="F922">
        <v>1</v>
      </c>
      <c r="G922">
        <v>1</v>
      </c>
      <c r="H922">
        <v>3</v>
      </c>
      <c r="I922" t="s">
        <v>1136</v>
      </c>
      <c r="J922" t="s">
        <v>3</v>
      </c>
      <c r="K922" t="s">
        <v>1137</v>
      </c>
      <c r="L922">
        <v>1348</v>
      </c>
      <c r="N922">
        <v>1009</v>
      </c>
      <c r="O922" t="s">
        <v>19</v>
      </c>
      <c r="P922" t="s">
        <v>19</v>
      </c>
      <c r="Q922">
        <v>1000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1</v>
      </c>
      <c r="AD922">
        <v>0</v>
      </c>
      <c r="AE922">
        <v>0</v>
      </c>
      <c r="AF922" t="s">
        <v>3</v>
      </c>
      <c r="AG922">
        <v>0</v>
      </c>
      <c r="AH922">
        <v>3</v>
      </c>
      <c r="AI922">
        <v>-1</v>
      </c>
      <c r="AJ922" t="s">
        <v>3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ROW(Source!A423)</f>
        <v>423</v>
      </c>
      <c r="B923">
        <v>47640034</v>
      </c>
      <c r="C923">
        <v>47639991</v>
      </c>
      <c r="D923">
        <v>36826406</v>
      </c>
      <c r="E923">
        <v>1</v>
      </c>
      <c r="F923">
        <v>1</v>
      </c>
      <c r="G923">
        <v>1</v>
      </c>
      <c r="H923">
        <v>3</v>
      </c>
      <c r="I923" t="s">
        <v>814</v>
      </c>
      <c r="J923" t="s">
        <v>815</v>
      </c>
      <c r="K923" t="s">
        <v>816</v>
      </c>
      <c r="L923">
        <v>1348</v>
      </c>
      <c r="N923">
        <v>1009</v>
      </c>
      <c r="O923" t="s">
        <v>19</v>
      </c>
      <c r="P923" t="s">
        <v>19</v>
      </c>
      <c r="Q923">
        <v>1000</v>
      </c>
      <c r="X923">
        <v>2.97E-3</v>
      </c>
      <c r="Y923">
        <v>4920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3</v>
      </c>
      <c r="AG923">
        <v>2.97E-3</v>
      </c>
      <c r="AH923">
        <v>2</v>
      </c>
      <c r="AI923">
        <v>47640011</v>
      </c>
      <c r="AJ923">
        <v>923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ROW(Source!A423)</f>
        <v>423</v>
      </c>
      <c r="B924">
        <v>47640035</v>
      </c>
      <c r="C924">
        <v>47639991</v>
      </c>
      <c r="D924">
        <v>36830313</v>
      </c>
      <c r="E924">
        <v>1</v>
      </c>
      <c r="F924">
        <v>1</v>
      </c>
      <c r="G924">
        <v>1</v>
      </c>
      <c r="H924">
        <v>3</v>
      </c>
      <c r="I924" t="s">
        <v>1014</v>
      </c>
      <c r="J924" t="s">
        <v>1015</v>
      </c>
      <c r="K924" t="s">
        <v>1016</v>
      </c>
      <c r="L924">
        <v>1339</v>
      </c>
      <c r="N924">
        <v>1007</v>
      </c>
      <c r="O924" t="s">
        <v>50</v>
      </c>
      <c r="P924" t="s">
        <v>50</v>
      </c>
      <c r="Q924">
        <v>1</v>
      </c>
      <c r="X924">
        <v>1.2999999999999999E-3</v>
      </c>
      <c r="Y924">
        <v>1700</v>
      </c>
      <c r="Z924">
        <v>0</v>
      </c>
      <c r="AA924">
        <v>0</v>
      </c>
      <c r="AB924">
        <v>0</v>
      </c>
      <c r="AC924">
        <v>0</v>
      </c>
      <c r="AD924">
        <v>1</v>
      </c>
      <c r="AE924">
        <v>0</v>
      </c>
      <c r="AF924" t="s">
        <v>3</v>
      </c>
      <c r="AG924">
        <v>1.2999999999999999E-3</v>
      </c>
      <c r="AH924">
        <v>2</v>
      </c>
      <c r="AI924">
        <v>47640012</v>
      </c>
      <c r="AJ924">
        <v>924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ROW(Source!A423)</f>
        <v>423</v>
      </c>
      <c r="B925">
        <v>47640036</v>
      </c>
      <c r="C925">
        <v>47639991</v>
      </c>
      <c r="D925">
        <v>36837948</v>
      </c>
      <c r="E925">
        <v>1</v>
      </c>
      <c r="F925">
        <v>1</v>
      </c>
      <c r="G925">
        <v>1</v>
      </c>
      <c r="H925">
        <v>3</v>
      </c>
      <c r="I925" t="s">
        <v>817</v>
      </c>
      <c r="J925" t="s">
        <v>818</v>
      </c>
      <c r="K925" t="s">
        <v>819</v>
      </c>
      <c r="L925">
        <v>1348</v>
      </c>
      <c r="N925">
        <v>1009</v>
      </c>
      <c r="O925" t="s">
        <v>19</v>
      </c>
      <c r="P925" t="s">
        <v>19</v>
      </c>
      <c r="Q925">
        <v>1000</v>
      </c>
      <c r="X925">
        <v>4.6999999999999999E-4</v>
      </c>
      <c r="Y925">
        <v>15620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0</v>
      </c>
      <c r="AF925" t="s">
        <v>3</v>
      </c>
      <c r="AG925">
        <v>4.6999999999999999E-4</v>
      </c>
      <c r="AH925">
        <v>2</v>
      </c>
      <c r="AI925">
        <v>47640013</v>
      </c>
      <c r="AJ925">
        <v>925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ROW(Source!A423)</f>
        <v>423</v>
      </c>
      <c r="B926">
        <v>47640037</v>
      </c>
      <c r="C926">
        <v>47639991</v>
      </c>
      <c r="D926">
        <v>36839146</v>
      </c>
      <c r="E926">
        <v>1</v>
      </c>
      <c r="F926">
        <v>1</v>
      </c>
      <c r="G926">
        <v>1</v>
      </c>
      <c r="H926">
        <v>3</v>
      </c>
      <c r="I926" t="s">
        <v>820</v>
      </c>
      <c r="J926" t="s">
        <v>821</v>
      </c>
      <c r="K926" t="s">
        <v>822</v>
      </c>
      <c r="L926">
        <v>1348</v>
      </c>
      <c r="N926">
        <v>1009</v>
      </c>
      <c r="O926" t="s">
        <v>19</v>
      </c>
      <c r="P926" t="s">
        <v>19</v>
      </c>
      <c r="Q926">
        <v>1000</v>
      </c>
      <c r="X926">
        <v>9.0000000000000006E-5</v>
      </c>
      <c r="Y926">
        <v>9420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3</v>
      </c>
      <c r="AG926">
        <v>9.0000000000000006E-5</v>
      </c>
      <c r="AH926">
        <v>2</v>
      </c>
      <c r="AI926">
        <v>47640014</v>
      </c>
      <c r="AJ926">
        <v>926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ROW(Source!A428)</f>
        <v>428</v>
      </c>
      <c r="B927">
        <v>47640046</v>
      </c>
      <c r="C927">
        <v>47640040</v>
      </c>
      <c r="D927">
        <v>37070164</v>
      </c>
      <c r="E927">
        <v>1</v>
      </c>
      <c r="F927">
        <v>1</v>
      </c>
      <c r="G927">
        <v>1</v>
      </c>
      <c r="H927">
        <v>1</v>
      </c>
      <c r="I927" t="s">
        <v>1025</v>
      </c>
      <c r="J927" t="s">
        <v>3</v>
      </c>
      <c r="K927" t="s">
        <v>1026</v>
      </c>
      <c r="L927">
        <v>1191</v>
      </c>
      <c r="N927">
        <v>1013</v>
      </c>
      <c r="O927" t="s">
        <v>770</v>
      </c>
      <c r="P927" t="s">
        <v>770</v>
      </c>
      <c r="Q927">
        <v>1</v>
      </c>
      <c r="X927">
        <v>12.8</v>
      </c>
      <c r="Y927">
        <v>0</v>
      </c>
      <c r="Z927">
        <v>0</v>
      </c>
      <c r="AA927">
        <v>0</v>
      </c>
      <c r="AB927">
        <v>9.2899999999999991</v>
      </c>
      <c r="AC927">
        <v>0</v>
      </c>
      <c r="AD927">
        <v>1</v>
      </c>
      <c r="AE927">
        <v>1</v>
      </c>
      <c r="AF927" t="s">
        <v>196</v>
      </c>
      <c r="AG927">
        <v>16.927999999999997</v>
      </c>
      <c r="AH927">
        <v>2</v>
      </c>
      <c r="AI927">
        <v>47640041</v>
      </c>
      <c r="AJ927">
        <v>927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ROW(Source!A428)</f>
        <v>428</v>
      </c>
      <c r="B928">
        <v>47640047</v>
      </c>
      <c r="C928">
        <v>47640040</v>
      </c>
      <c r="D928">
        <v>37064876</v>
      </c>
      <c r="E928">
        <v>1</v>
      </c>
      <c r="F928">
        <v>1</v>
      </c>
      <c r="G928">
        <v>1</v>
      </c>
      <c r="H928">
        <v>1</v>
      </c>
      <c r="I928" t="s">
        <v>771</v>
      </c>
      <c r="J928" t="s">
        <v>3</v>
      </c>
      <c r="K928" t="s">
        <v>772</v>
      </c>
      <c r="L928">
        <v>1191</v>
      </c>
      <c r="N928">
        <v>1013</v>
      </c>
      <c r="O928" t="s">
        <v>770</v>
      </c>
      <c r="P928" t="s">
        <v>770</v>
      </c>
      <c r="Q928">
        <v>1</v>
      </c>
      <c r="X928">
        <v>0.05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2</v>
      </c>
      <c r="AF928" t="s">
        <v>348</v>
      </c>
      <c r="AG928">
        <v>7.1874999999999994E-2</v>
      </c>
      <c r="AH928">
        <v>2</v>
      </c>
      <c r="AI928">
        <v>47640042</v>
      </c>
      <c r="AJ928">
        <v>928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ROW(Source!A428)</f>
        <v>428</v>
      </c>
      <c r="B929">
        <v>47640048</v>
      </c>
      <c r="C929">
        <v>47640040</v>
      </c>
      <c r="D929">
        <v>36883554</v>
      </c>
      <c r="E929">
        <v>1</v>
      </c>
      <c r="F929">
        <v>1</v>
      </c>
      <c r="G929">
        <v>1</v>
      </c>
      <c r="H929">
        <v>2</v>
      </c>
      <c r="I929" t="s">
        <v>780</v>
      </c>
      <c r="J929" t="s">
        <v>781</v>
      </c>
      <c r="K929" t="s">
        <v>782</v>
      </c>
      <c r="L929">
        <v>1368</v>
      </c>
      <c r="N929">
        <v>1011</v>
      </c>
      <c r="O929" t="s">
        <v>776</v>
      </c>
      <c r="P929" t="s">
        <v>776</v>
      </c>
      <c r="Q929">
        <v>1</v>
      </c>
      <c r="X929">
        <v>0.05</v>
      </c>
      <c r="Y929">
        <v>0</v>
      </c>
      <c r="Z929">
        <v>65.709999999999994</v>
      </c>
      <c r="AA929">
        <v>11.6</v>
      </c>
      <c r="AB929">
        <v>0</v>
      </c>
      <c r="AC929">
        <v>0</v>
      </c>
      <c r="AD929">
        <v>1</v>
      </c>
      <c r="AE929">
        <v>0</v>
      </c>
      <c r="AF929" t="s">
        <v>348</v>
      </c>
      <c r="AG929">
        <v>7.1874999999999994E-2</v>
      </c>
      <c r="AH929">
        <v>2</v>
      </c>
      <c r="AI929">
        <v>47640043</v>
      </c>
      <c r="AJ929">
        <v>929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ROW(Source!A428)</f>
        <v>428</v>
      </c>
      <c r="B930">
        <v>47640049</v>
      </c>
      <c r="C930">
        <v>47640040</v>
      </c>
      <c r="D930">
        <v>36796579</v>
      </c>
      <c r="E930">
        <v>17</v>
      </c>
      <c r="F930">
        <v>1</v>
      </c>
      <c r="G930">
        <v>1</v>
      </c>
      <c r="H930">
        <v>3</v>
      </c>
      <c r="I930" t="s">
        <v>1138</v>
      </c>
      <c r="J930" t="s">
        <v>3</v>
      </c>
      <c r="K930" t="s">
        <v>1139</v>
      </c>
      <c r="L930">
        <v>1348</v>
      </c>
      <c r="N930">
        <v>1009</v>
      </c>
      <c r="O930" t="s">
        <v>19</v>
      </c>
      <c r="P930" t="s">
        <v>19</v>
      </c>
      <c r="Q930">
        <v>1000</v>
      </c>
      <c r="X930">
        <v>7.5000000000000002E-4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 t="s">
        <v>3</v>
      </c>
      <c r="AG930">
        <v>7.5000000000000002E-4</v>
      </c>
      <c r="AH930">
        <v>3</v>
      </c>
      <c r="AI930">
        <v>-1</v>
      </c>
      <c r="AJ930" t="s">
        <v>3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ROW(Source!A428)</f>
        <v>428</v>
      </c>
      <c r="B931">
        <v>47640050</v>
      </c>
      <c r="C931">
        <v>47640040</v>
      </c>
      <c r="D931">
        <v>36796419</v>
      </c>
      <c r="E931">
        <v>17</v>
      </c>
      <c r="F931">
        <v>1</v>
      </c>
      <c r="G931">
        <v>1</v>
      </c>
      <c r="H931">
        <v>3</v>
      </c>
      <c r="I931" t="s">
        <v>1110</v>
      </c>
      <c r="J931" t="s">
        <v>3</v>
      </c>
      <c r="K931" t="s">
        <v>1111</v>
      </c>
      <c r="L931">
        <v>1348</v>
      </c>
      <c r="N931">
        <v>1009</v>
      </c>
      <c r="O931" t="s">
        <v>19</v>
      </c>
      <c r="P931" t="s">
        <v>19</v>
      </c>
      <c r="Q931">
        <v>1000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1</v>
      </c>
      <c r="AD931">
        <v>0</v>
      </c>
      <c r="AE931">
        <v>0</v>
      </c>
      <c r="AF931" t="s">
        <v>3</v>
      </c>
      <c r="AG931">
        <v>0</v>
      </c>
      <c r="AH931">
        <v>3</v>
      </c>
      <c r="AI931">
        <v>-1</v>
      </c>
      <c r="AJ931" t="s">
        <v>3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ROW(Source!A428)</f>
        <v>428</v>
      </c>
      <c r="B932">
        <v>47640051</v>
      </c>
      <c r="C932">
        <v>47640040</v>
      </c>
      <c r="D932">
        <v>36796855</v>
      </c>
      <c r="E932">
        <v>17</v>
      </c>
      <c r="F932">
        <v>1</v>
      </c>
      <c r="G932">
        <v>1</v>
      </c>
      <c r="H932">
        <v>3</v>
      </c>
      <c r="I932" t="s">
        <v>1110</v>
      </c>
      <c r="J932" t="s">
        <v>3</v>
      </c>
      <c r="K932" t="s">
        <v>1140</v>
      </c>
      <c r="L932">
        <v>1348</v>
      </c>
      <c r="N932">
        <v>1009</v>
      </c>
      <c r="O932" t="s">
        <v>19</v>
      </c>
      <c r="P932" t="s">
        <v>19</v>
      </c>
      <c r="Q932">
        <v>1000</v>
      </c>
      <c r="X932">
        <v>4.0000000000000001E-3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 t="s">
        <v>3</v>
      </c>
      <c r="AG932">
        <v>4.0000000000000001E-3</v>
      </c>
      <c r="AH932">
        <v>3</v>
      </c>
      <c r="AI932">
        <v>-1</v>
      </c>
      <c r="AJ932" t="s">
        <v>3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ROW(Source!A429)</f>
        <v>429</v>
      </c>
      <c r="B933">
        <v>47640046</v>
      </c>
      <c r="C933">
        <v>47640040</v>
      </c>
      <c r="D933">
        <v>37070164</v>
      </c>
      <c r="E933">
        <v>1</v>
      </c>
      <c r="F933">
        <v>1</v>
      </c>
      <c r="G933">
        <v>1</v>
      </c>
      <c r="H933">
        <v>1</v>
      </c>
      <c r="I933" t="s">
        <v>1025</v>
      </c>
      <c r="J933" t="s">
        <v>3</v>
      </c>
      <c r="K933" t="s">
        <v>1026</v>
      </c>
      <c r="L933">
        <v>1191</v>
      </c>
      <c r="N933">
        <v>1013</v>
      </c>
      <c r="O933" t="s">
        <v>770</v>
      </c>
      <c r="P933" t="s">
        <v>770</v>
      </c>
      <c r="Q933">
        <v>1</v>
      </c>
      <c r="X933">
        <v>12.8</v>
      </c>
      <c r="Y933">
        <v>0</v>
      </c>
      <c r="Z933">
        <v>0</v>
      </c>
      <c r="AA933">
        <v>0</v>
      </c>
      <c r="AB933">
        <v>9.2899999999999991</v>
      </c>
      <c r="AC933">
        <v>0</v>
      </c>
      <c r="AD933">
        <v>1</v>
      </c>
      <c r="AE933">
        <v>1</v>
      </c>
      <c r="AF933" t="s">
        <v>196</v>
      </c>
      <c r="AG933">
        <v>16.927999999999997</v>
      </c>
      <c r="AH933">
        <v>2</v>
      </c>
      <c r="AI933">
        <v>47640041</v>
      </c>
      <c r="AJ933">
        <v>932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ROW(Source!A429)</f>
        <v>429</v>
      </c>
      <c r="B934">
        <v>47640047</v>
      </c>
      <c r="C934">
        <v>47640040</v>
      </c>
      <c r="D934">
        <v>37064876</v>
      </c>
      <c r="E934">
        <v>1</v>
      </c>
      <c r="F934">
        <v>1</v>
      </c>
      <c r="G934">
        <v>1</v>
      </c>
      <c r="H934">
        <v>1</v>
      </c>
      <c r="I934" t="s">
        <v>771</v>
      </c>
      <c r="J934" t="s">
        <v>3</v>
      </c>
      <c r="K934" t="s">
        <v>772</v>
      </c>
      <c r="L934">
        <v>1191</v>
      </c>
      <c r="N934">
        <v>1013</v>
      </c>
      <c r="O934" t="s">
        <v>770</v>
      </c>
      <c r="P934" t="s">
        <v>770</v>
      </c>
      <c r="Q934">
        <v>1</v>
      </c>
      <c r="X934">
        <v>0.05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1</v>
      </c>
      <c r="AE934">
        <v>2</v>
      </c>
      <c r="AF934" t="s">
        <v>348</v>
      </c>
      <c r="AG934">
        <v>7.1874999999999994E-2</v>
      </c>
      <c r="AH934">
        <v>2</v>
      </c>
      <c r="AI934">
        <v>47640042</v>
      </c>
      <c r="AJ934">
        <v>933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ROW(Source!A429)</f>
        <v>429</v>
      </c>
      <c r="B935">
        <v>47640048</v>
      </c>
      <c r="C935">
        <v>47640040</v>
      </c>
      <c r="D935">
        <v>36883554</v>
      </c>
      <c r="E935">
        <v>1</v>
      </c>
      <c r="F935">
        <v>1</v>
      </c>
      <c r="G935">
        <v>1</v>
      </c>
      <c r="H935">
        <v>2</v>
      </c>
      <c r="I935" t="s">
        <v>780</v>
      </c>
      <c r="J935" t="s">
        <v>781</v>
      </c>
      <c r="K935" t="s">
        <v>782</v>
      </c>
      <c r="L935">
        <v>1368</v>
      </c>
      <c r="N935">
        <v>1011</v>
      </c>
      <c r="O935" t="s">
        <v>776</v>
      </c>
      <c r="P935" t="s">
        <v>776</v>
      </c>
      <c r="Q935">
        <v>1</v>
      </c>
      <c r="X935">
        <v>0.05</v>
      </c>
      <c r="Y935">
        <v>0</v>
      </c>
      <c r="Z935">
        <v>65.709999999999994</v>
      </c>
      <c r="AA935">
        <v>11.6</v>
      </c>
      <c r="AB935">
        <v>0</v>
      </c>
      <c r="AC935">
        <v>0</v>
      </c>
      <c r="AD935">
        <v>1</v>
      </c>
      <c r="AE935">
        <v>0</v>
      </c>
      <c r="AF935" t="s">
        <v>348</v>
      </c>
      <c r="AG935">
        <v>7.1874999999999994E-2</v>
      </c>
      <c r="AH935">
        <v>2</v>
      </c>
      <c r="AI935">
        <v>47640043</v>
      </c>
      <c r="AJ935">
        <v>934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ROW(Source!A429)</f>
        <v>429</v>
      </c>
      <c r="B936">
        <v>47640049</v>
      </c>
      <c r="C936">
        <v>47640040</v>
      </c>
      <c r="D936">
        <v>36796579</v>
      </c>
      <c r="E936">
        <v>17</v>
      </c>
      <c r="F936">
        <v>1</v>
      </c>
      <c r="G936">
        <v>1</v>
      </c>
      <c r="H936">
        <v>3</v>
      </c>
      <c r="I936" t="s">
        <v>1138</v>
      </c>
      <c r="J936" t="s">
        <v>3</v>
      </c>
      <c r="K936" t="s">
        <v>1139</v>
      </c>
      <c r="L936">
        <v>1348</v>
      </c>
      <c r="N936">
        <v>1009</v>
      </c>
      <c r="O936" t="s">
        <v>19</v>
      </c>
      <c r="P936" t="s">
        <v>19</v>
      </c>
      <c r="Q936">
        <v>1000</v>
      </c>
      <c r="X936">
        <v>7.5000000000000002E-4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 t="s">
        <v>3</v>
      </c>
      <c r="AG936">
        <v>7.5000000000000002E-4</v>
      </c>
      <c r="AH936">
        <v>3</v>
      </c>
      <c r="AI936">
        <v>-1</v>
      </c>
      <c r="AJ936" t="s">
        <v>3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ROW(Source!A429)</f>
        <v>429</v>
      </c>
      <c r="B937">
        <v>47640050</v>
      </c>
      <c r="C937">
        <v>47640040</v>
      </c>
      <c r="D937">
        <v>36796419</v>
      </c>
      <c r="E937">
        <v>17</v>
      </c>
      <c r="F937">
        <v>1</v>
      </c>
      <c r="G937">
        <v>1</v>
      </c>
      <c r="H937">
        <v>3</v>
      </c>
      <c r="I937" t="s">
        <v>1110</v>
      </c>
      <c r="J937" t="s">
        <v>3</v>
      </c>
      <c r="K937" t="s">
        <v>1111</v>
      </c>
      <c r="L937">
        <v>1348</v>
      </c>
      <c r="N937">
        <v>1009</v>
      </c>
      <c r="O937" t="s">
        <v>19</v>
      </c>
      <c r="P937" t="s">
        <v>19</v>
      </c>
      <c r="Q937">
        <v>1000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1</v>
      </c>
      <c r="AD937">
        <v>0</v>
      </c>
      <c r="AE937">
        <v>0</v>
      </c>
      <c r="AF937" t="s">
        <v>3</v>
      </c>
      <c r="AG937">
        <v>0</v>
      </c>
      <c r="AH937">
        <v>3</v>
      </c>
      <c r="AI937">
        <v>-1</v>
      </c>
      <c r="AJ937" t="s">
        <v>3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ROW(Source!A429)</f>
        <v>429</v>
      </c>
      <c r="B938">
        <v>47640051</v>
      </c>
      <c r="C938">
        <v>47640040</v>
      </c>
      <c r="D938">
        <v>36796855</v>
      </c>
      <c r="E938">
        <v>17</v>
      </c>
      <c r="F938">
        <v>1</v>
      </c>
      <c r="G938">
        <v>1</v>
      </c>
      <c r="H938">
        <v>3</v>
      </c>
      <c r="I938" t="s">
        <v>1110</v>
      </c>
      <c r="J938" t="s">
        <v>3</v>
      </c>
      <c r="K938" t="s">
        <v>1140</v>
      </c>
      <c r="L938">
        <v>1348</v>
      </c>
      <c r="N938">
        <v>1009</v>
      </c>
      <c r="O938" t="s">
        <v>19</v>
      </c>
      <c r="P938" t="s">
        <v>19</v>
      </c>
      <c r="Q938">
        <v>1000</v>
      </c>
      <c r="X938">
        <v>4.0000000000000001E-3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 t="s">
        <v>3</v>
      </c>
      <c r="AG938">
        <v>4.0000000000000001E-3</v>
      </c>
      <c r="AH938">
        <v>3</v>
      </c>
      <c r="AI938">
        <v>-1</v>
      </c>
      <c r="AJ938" t="s">
        <v>3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ROW(Source!A434)</f>
        <v>434</v>
      </c>
      <c r="B939">
        <v>47640150</v>
      </c>
      <c r="C939">
        <v>47640149</v>
      </c>
      <c r="D939">
        <v>37065248</v>
      </c>
      <c r="E939">
        <v>1</v>
      </c>
      <c r="F939">
        <v>1</v>
      </c>
      <c r="G939">
        <v>1</v>
      </c>
      <c r="H939">
        <v>1</v>
      </c>
      <c r="I939" t="s">
        <v>768</v>
      </c>
      <c r="J939" t="s">
        <v>3</v>
      </c>
      <c r="K939" t="s">
        <v>769</v>
      </c>
      <c r="L939">
        <v>1191</v>
      </c>
      <c r="N939">
        <v>1013</v>
      </c>
      <c r="O939" t="s">
        <v>770</v>
      </c>
      <c r="P939" t="s">
        <v>770</v>
      </c>
      <c r="Q939">
        <v>1</v>
      </c>
      <c r="X939">
        <v>112.75</v>
      </c>
      <c r="Y939">
        <v>0</v>
      </c>
      <c r="Z939">
        <v>0</v>
      </c>
      <c r="AA939">
        <v>0</v>
      </c>
      <c r="AB939">
        <v>8.5299999999999994</v>
      </c>
      <c r="AC939">
        <v>0</v>
      </c>
      <c r="AD939">
        <v>1</v>
      </c>
      <c r="AE939">
        <v>1</v>
      </c>
      <c r="AF939" t="s">
        <v>3</v>
      </c>
      <c r="AG939">
        <v>112.75</v>
      </c>
      <c r="AH939">
        <v>2</v>
      </c>
      <c r="AI939">
        <v>47640150</v>
      </c>
      <c r="AJ939">
        <v>937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ROW(Source!A434)</f>
        <v>434</v>
      </c>
      <c r="B940">
        <v>47640151</v>
      </c>
      <c r="C940">
        <v>47640149</v>
      </c>
      <c r="D940">
        <v>37064876</v>
      </c>
      <c r="E940">
        <v>1</v>
      </c>
      <c r="F940">
        <v>1</v>
      </c>
      <c r="G940">
        <v>1</v>
      </c>
      <c r="H940">
        <v>1</v>
      </c>
      <c r="I940" t="s">
        <v>771</v>
      </c>
      <c r="J940" t="s">
        <v>3</v>
      </c>
      <c r="K940" t="s">
        <v>772</v>
      </c>
      <c r="L940">
        <v>1191</v>
      </c>
      <c r="N940">
        <v>1013</v>
      </c>
      <c r="O940" t="s">
        <v>770</v>
      </c>
      <c r="P940" t="s">
        <v>770</v>
      </c>
      <c r="Q940">
        <v>1</v>
      </c>
      <c r="X940">
        <v>0.27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2</v>
      </c>
      <c r="AF940" t="s">
        <v>3</v>
      </c>
      <c r="AG940">
        <v>0.27</v>
      </c>
      <c r="AH940">
        <v>2</v>
      </c>
      <c r="AI940">
        <v>47640151</v>
      </c>
      <c r="AJ940">
        <v>938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ROW(Source!A434)</f>
        <v>434</v>
      </c>
      <c r="B941">
        <v>47640152</v>
      </c>
      <c r="C941">
        <v>47640149</v>
      </c>
      <c r="D941">
        <v>36882057</v>
      </c>
      <c r="E941">
        <v>1</v>
      </c>
      <c r="F941">
        <v>1</v>
      </c>
      <c r="G941">
        <v>1</v>
      </c>
      <c r="H941">
        <v>2</v>
      </c>
      <c r="I941" t="s">
        <v>825</v>
      </c>
      <c r="J941" t="s">
        <v>826</v>
      </c>
      <c r="K941" t="s">
        <v>827</v>
      </c>
      <c r="L941">
        <v>1368</v>
      </c>
      <c r="N941">
        <v>1011</v>
      </c>
      <c r="O941" t="s">
        <v>776</v>
      </c>
      <c r="P941" t="s">
        <v>776</v>
      </c>
      <c r="Q941">
        <v>1</v>
      </c>
      <c r="X941">
        <v>0.2</v>
      </c>
      <c r="Y941">
        <v>0</v>
      </c>
      <c r="Z941">
        <v>86.4</v>
      </c>
      <c r="AA941">
        <v>13.5</v>
      </c>
      <c r="AB941">
        <v>0</v>
      </c>
      <c r="AC941">
        <v>0</v>
      </c>
      <c r="AD941">
        <v>1</v>
      </c>
      <c r="AE941">
        <v>0</v>
      </c>
      <c r="AF941" t="s">
        <v>3</v>
      </c>
      <c r="AG941">
        <v>0.2</v>
      </c>
      <c r="AH941">
        <v>2</v>
      </c>
      <c r="AI941">
        <v>47640152</v>
      </c>
      <c r="AJ941">
        <v>939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ROW(Source!A434)</f>
        <v>434</v>
      </c>
      <c r="B942">
        <v>47640153</v>
      </c>
      <c r="C942">
        <v>47640149</v>
      </c>
      <c r="D942">
        <v>36883554</v>
      </c>
      <c r="E942">
        <v>1</v>
      </c>
      <c r="F942">
        <v>1</v>
      </c>
      <c r="G942">
        <v>1</v>
      </c>
      <c r="H942">
        <v>2</v>
      </c>
      <c r="I942" t="s">
        <v>780</v>
      </c>
      <c r="J942" t="s">
        <v>781</v>
      </c>
      <c r="K942" t="s">
        <v>782</v>
      </c>
      <c r="L942">
        <v>1368</v>
      </c>
      <c r="N942">
        <v>1011</v>
      </c>
      <c r="O942" t="s">
        <v>776</v>
      </c>
      <c r="P942" t="s">
        <v>776</v>
      </c>
      <c r="Q942">
        <v>1</v>
      </c>
      <c r="X942">
        <v>7.0000000000000007E-2</v>
      </c>
      <c r="Y942">
        <v>0</v>
      </c>
      <c r="Z942">
        <v>65.709999999999994</v>
      </c>
      <c r="AA942">
        <v>11.6</v>
      </c>
      <c r="AB942">
        <v>0</v>
      </c>
      <c r="AC942">
        <v>0</v>
      </c>
      <c r="AD942">
        <v>1</v>
      </c>
      <c r="AE942">
        <v>0</v>
      </c>
      <c r="AF942" t="s">
        <v>3</v>
      </c>
      <c r="AG942">
        <v>7.0000000000000007E-2</v>
      </c>
      <c r="AH942">
        <v>2</v>
      </c>
      <c r="AI942">
        <v>47640153</v>
      </c>
      <c r="AJ942">
        <v>940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ROW(Source!A434)</f>
        <v>434</v>
      </c>
      <c r="B943">
        <v>47640154</v>
      </c>
      <c r="C943">
        <v>47640149</v>
      </c>
      <c r="D943">
        <v>36804565</v>
      </c>
      <c r="E943">
        <v>1</v>
      </c>
      <c r="F943">
        <v>1</v>
      </c>
      <c r="G943">
        <v>1</v>
      </c>
      <c r="H943">
        <v>3</v>
      </c>
      <c r="I943" t="s">
        <v>490</v>
      </c>
      <c r="J943" t="s">
        <v>492</v>
      </c>
      <c r="K943" t="s">
        <v>491</v>
      </c>
      <c r="L943">
        <v>1348</v>
      </c>
      <c r="N943">
        <v>1009</v>
      </c>
      <c r="O943" t="s">
        <v>19</v>
      </c>
      <c r="P943" t="s">
        <v>19</v>
      </c>
      <c r="Q943">
        <v>1000</v>
      </c>
      <c r="X943">
        <v>4.0000000000000001E-3</v>
      </c>
      <c r="Y943">
        <v>8475</v>
      </c>
      <c r="Z943">
        <v>0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3</v>
      </c>
      <c r="AG943">
        <v>4.0000000000000001E-3</v>
      </c>
      <c r="AH943">
        <v>2</v>
      </c>
      <c r="AI943">
        <v>47640154</v>
      </c>
      <c r="AJ943">
        <v>941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ROW(Source!A434)</f>
        <v>434</v>
      </c>
      <c r="B944">
        <v>47640155</v>
      </c>
      <c r="C944">
        <v>47640149</v>
      </c>
      <c r="D944">
        <v>36825633</v>
      </c>
      <c r="E944">
        <v>1</v>
      </c>
      <c r="F944">
        <v>1</v>
      </c>
      <c r="G944">
        <v>1</v>
      </c>
      <c r="H944">
        <v>3</v>
      </c>
      <c r="I944" t="s">
        <v>1041</v>
      </c>
      <c r="J944" t="s">
        <v>1042</v>
      </c>
      <c r="K944" t="s">
        <v>1043</v>
      </c>
      <c r="L944">
        <v>1348</v>
      </c>
      <c r="N944">
        <v>1009</v>
      </c>
      <c r="O944" t="s">
        <v>19</v>
      </c>
      <c r="P944" t="s">
        <v>19</v>
      </c>
      <c r="Q944">
        <v>1000</v>
      </c>
      <c r="X944">
        <v>1.2E-2</v>
      </c>
      <c r="Y944">
        <v>8190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3</v>
      </c>
      <c r="AG944">
        <v>1.2E-2</v>
      </c>
      <c r="AH944">
        <v>2</v>
      </c>
      <c r="AI944">
        <v>47640155</v>
      </c>
      <c r="AJ944">
        <v>943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ROW(Source!A434)</f>
        <v>434</v>
      </c>
      <c r="B945">
        <v>47640156</v>
      </c>
      <c r="C945">
        <v>47640149</v>
      </c>
      <c r="D945">
        <v>36825880</v>
      </c>
      <c r="E945">
        <v>1</v>
      </c>
      <c r="F945">
        <v>1</v>
      </c>
      <c r="G945">
        <v>1</v>
      </c>
      <c r="H945">
        <v>3</v>
      </c>
      <c r="I945" t="s">
        <v>1044</v>
      </c>
      <c r="J945" t="s">
        <v>1045</v>
      </c>
      <c r="K945" t="s">
        <v>1046</v>
      </c>
      <c r="L945">
        <v>1348</v>
      </c>
      <c r="N945">
        <v>1009</v>
      </c>
      <c r="O945" t="s">
        <v>19</v>
      </c>
      <c r="P945" t="s">
        <v>19</v>
      </c>
      <c r="Q945">
        <v>1000</v>
      </c>
      <c r="X945">
        <v>0.78200000000000003</v>
      </c>
      <c r="Y945">
        <v>11200</v>
      </c>
      <c r="Z945">
        <v>0</v>
      </c>
      <c r="AA945">
        <v>0</v>
      </c>
      <c r="AB945">
        <v>0</v>
      </c>
      <c r="AC945">
        <v>0</v>
      </c>
      <c r="AD945">
        <v>1</v>
      </c>
      <c r="AE945">
        <v>0</v>
      </c>
      <c r="AF945" t="s">
        <v>3</v>
      </c>
      <c r="AG945">
        <v>0.78200000000000003</v>
      </c>
      <c r="AH945">
        <v>2</v>
      </c>
      <c r="AI945">
        <v>47640156</v>
      </c>
      <c r="AJ945">
        <v>944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ROW(Source!A435)</f>
        <v>435</v>
      </c>
      <c r="B946">
        <v>47640150</v>
      </c>
      <c r="C946">
        <v>47640149</v>
      </c>
      <c r="D946">
        <v>37065248</v>
      </c>
      <c r="E946">
        <v>1</v>
      </c>
      <c r="F946">
        <v>1</v>
      </c>
      <c r="G946">
        <v>1</v>
      </c>
      <c r="H946">
        <v>1</v>
      </c>
      <c r="I946" t="s">
        <v>768</v>
      </c>
      <c r="J946" t="s">
        <v>3</v>
      </c>
      <c r="K946" t="s">
        <v>769</v>
      </c>
      <c r="L946">
        <v>1191</v>
      </c>
      <c r="N946">
        <v>1013</v>
      </c>
      <c r="O946" t="s">
        <v>770</v>
      </c>
      <c r="P946" t="s">
        <v>770</v>
      </c>
      <c r="Q946">
        <v>1</v>
      </c>
      <c r="X946">
        <v>112.75</v>
      </c>
      <c r="Y946">
        <v>0</v>
      </c>
      <c r="Z946">
        <v>0</v>
      </c>
      <c r="AA946">
        <v>0</v>
      </c>
      <c r="AB946">
        <v>8.5299999999999994</v>
      </c>
      <c r="AC946">
        <v>0</v>
      </c>
      <c r="AD946">
        <v>1</v>
      </c>
      <c r="AE946">
        <v>1</v>
      </c>
      <c r="AF946" t="s">
        <v>3</v>
      </c>
      <c r="AG946">
        <v>112.75</v>
      </c>
      <c r="AH946">
        <v>2</v>
      </c>
      <c r="AI946">
        <v>47640150</v>
      </c>
      <c r="AJ946">
        <v>945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ROW(Source!A435)</f>
        <v>435</v>
      </c>
      <c r="B947">
        <v>47640151</v>
      </c>
      <c r="C947">
        <v>47640149</v>
      </c>
      <c r="D947">
        <v>37064876</v>
      </c>
      <c r="E947">
        <v>1</v>
      </c>
      <c r="F947">
        <v>1</v>
      </c>
      <c r="G947">
        <v>1</v>
      </c>
      <c r="H947">
        <v>1</v>
      </c>
      <c r="I947" t="s">
        <v>771</v>
      </c>
      <c r="J947" t="s">
        <v>3</v>
      </c>
      <c r="K947" t="s">
        <v>772</v>
      </c>
      <c r="L947">
        <v>1191</v>
      </c>
      <c r="N947">
        <v>1013</v>
      </c>
      <c r="O947" t="s">
        <v>770</v>
      </c>
      <c r="P947" t="s">
        <v>770</v>
      </c>
      <c r="Q947">
        <v>1</v>
      </c>
      <c r="X947">
        <v>0.27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1</v>
      </c>
      <c r="AE947">
        <v>2</v>
      </c>
      <c r="AF947" t="s">
        <v>3</v>
      </c>
      <c r="AG947">
        <v>0.27</v>
      </c>
      <c r="AH947">
        <v>2</v>
      </c>
      <c r="AI947">
        <v>47640151</v>
      </c>
      <c r="AJ947">
        <v>946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ROW(Source!A435)</f>
        <v>435</v>
      </c>
      <c r="B948">
        <v>47640152</v>
      </c>
      <c r="C948">
        <v>47640149</v>
      </c>
      <c r="D948">
        <v>36882057</v>
      </c>
      <c r="E948">
        <v>1</v>
      </c>
      <c r="F948">
        <v>1</v>
      </c>
      <c r="G948">
        <v>1</v>
      </c>
      <c r="H948">
        <v>2</v>
      </c>
      <c r="I948" t="s">
        <v>825</v>
      </c>
      <c r="J948" t="s">
        <v>826</v>
      </c>
      <c r="K948" t="s">
        <v>827</v>
      </c>
      <c r="L948">
        <v>1368</v>
      </c>
      <c r="N948">
        <v>1011</v>
      </c>
      <c r="O948" t="s">
        <v>776</v>
      </c>
      <c r="P948" t="s">
        <v>776</v>
      </c>
      <c r="Q948">
        <v>1</v>
      </c>
      <c r="X948">
        <v>0.2</v>
      </c>
      <c r="Y948">
        <v>0</v>
      </c>
      <c r="Z948">
        <v>86.4</v>
      </c>
      <c r="AA948">
        <v>13.5</v>
      </c>
      <c r="AB948">
        <v>0</v>
      </c>
      <c r="AC948">
        <v>0</v>
      </c>
      <c r="AD948">
        <v>1</v>
      </c>
      <c r="AE948">
        <v>0</v>
      </c>
      <c r="AF948" t="s">
        <v>3</v>
      </c>
      <c r="AG948">
        <v>0.2</v>
      </c>
      <c r="AH948">
        <v>2</v>
      </c>
      <c r="AI948">
        <v>47640152</v>
      </c>
      <c r="AJ948">
        <v>947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ROW(Source!A435)</f>
        <v>435</v>
      </c>
      <c r="B949">
        <v>47640153</v>
      </c>
      <c r="C949">
        <v>47640149</v>
      </c>
      <c r="D949">
        <v>36883554</v>
      </c>
      <c r="E949">
        <v>1</v>
      </c>
      <c r="F949">
        <v>1</v>
      </c>
      <c r="G949">
        <v>1</v>
      </c>
      <c r="H949">
        <v>2</v>
      </c>
      <c r="I949" t="s">
        <v>780</v>
      </c>
      <c r="J949" t="s">
        <v>781</v>
      </c>
      <c r="K949" t="s">
        <v>782</v>
      </c>
      <c r="L949">
        <v>1368</v>
      </c>
      <c r="N949">
        <v>1011</v>
      </c>
      <c r="O949" t="s">
        <v>776</v>
      </c>
      <c r="P949" t="s">
        <v>776</v>
      </c>
      <c r="Q949">
        <v>1</v>
      </c>
      <c r="X949">
        <v>7.0000000000000007E-2</v>
      </c>
      <c r="Y949">
        <v>0</v>
      </c>
      <c r="Z949">
        <v>65.709999999999994</v>
      </c>
      <c r="AA949">
        <v>11.6</v>
      </c>
      <c r="AB949">
        <v>0</v>
      </c>
      <c r="AC949">
        <v>0</v>
      </c>
      <c r="AD949">
        <v>1</v>
      </c>
      <c r="AE949">
        <v>0</v>
      </c>
      <c r="AF949" t="s">
        <v>3</v>
      </c>
      <c r="AG949">
        <v>7.0000000000000007E-2</v>
      </c>
      <c r="AH949">
        <v>2</v>
      </c>
      <c r="AI949">
        <v>47640153</v>
      </c>
      <c r="AJ949">
        <v>948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ROW(Source!A435)</f>
        <v>435</v>
      </c>
      <c r="B950">
        <v>47640154</v>
      </c>
      <c r="C950">
        <v>47640149</v>
      </c>
      <c r="D950">
        <v>36804565</v>
      </c>
      <c r="E950">
        <v>1</v>
      </c>
      <c r="F950">
        <v>1</v>
      </c>
      <c r="G950">
        <v>1</v>
      </c>
      <c r="H950">
        <v>3</v>
      </c>
      <c r="I950" t="s">
        <v>490</v>
      </c>
      <c r="J950" t="s">
        <v>492</v>
      </c>
      <c r="K950" t="s">
        <v>491</v>
      </c>
      <c r="L950">
        <v>1348</v>
      </c>
      <c r="N950">
        <v>1009</v>
      </c>
      <c r="O950" t="s">
        <v>19</v>
      </c>
      <c r="P950" t="s">
        <v>19</v>
      </c>
      <c r="Q950">
        <v>1000</v>
      </c>
      <c r="X950">
        <v>4.0000000000000001E-3</v>
      </c>
      <c r="Y950">
        <v>8475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3</v>
      </c>
      <c r="AG950">
        <v>4.0000000000000001E-3</v>
      </c>
      <c r="AH950">
        <v>2</v>
      </c>
      <c r="AI950">
        <v>47640154</v>
      </c>
      <c r="AJ950">
        <v>949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ROW(Source!A435)</f>
        <v>435</v>
      </c>
      <c r="B951">
        <v>47640155</v>
      </c>
      <c r="C951">
        <v>47640149</v>
      </c>
      <c r="D951">
        <v>36825633</v>
      </c>
      <c r="E951">
        <v>1</v>
      </c>
      <c r="F951">
        <v>1</v>
      </c>
      <c r="G951">
        <v>1</v>
      </c>
      <c r="H951">
        <v>3</v>
      </c>
      <c r="I951" t="s">
        <v>1041</v>
      </c>
      <c r="J951" t="s">
        <v>1042</v>
      </c>
      <c r="K951" t="s">
        <v>1043</v>
      </c>
      <c r="L951">
        <v>1348</v>
      </c>
      <c r="N951">
        <v>1009</v>
      </c>
      <c r="O951" t="s">
        <v>19</v>
      </c>
      <c r="P951" t="s">
        <v>19</v>
      </c>
      <c r="Q951">
        <v>1000</v>
      </c>
      <c r="X951">
        <v>1.2E-2</v>
      </c>
      <c r="Y951">
        <v>8190</v>
      </c>
      <c r="Z951">
        <v>0</v>
      </c>
      <c r="AA951">
        <v>0</v>
      </c>
      <c r="AB951">
        <v>0</v>
      </c>
      <c r="AC951">
        <v>0</v>
      </c>
      <c r="AD951">
        <v>1</v>
      </c>
      <c r="AE951">
        <v>0</v>
      </c>
      <c r="AF951" t="s">
        <v>3</v>
      </c>
      <c r="AG951">
        <v>1.2E-2</v>
      </c>
      <c r="AH951">
        <v>2</v>
      </c>
      <c r="AI951">
        <v>47640155</v>
      </c>
      <c r="AJ951">
        <v>951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ROW(Source!A435)</f>
        <v>435</v>
      </c>
      <c r="B952">
        <v>47640156</v>
      </c>
      <c r="C952">
        <v>47640149</v>
      </c>
      <c r="D952">
        <v>36825880</v>
      </c>
      <c r="E952">
        <v>1</v>
      </c>
      <c r="F952">
        <v>1</v>
      </c>
      <c r="G952">
        <v>1</v>
      </c>
      <c r="H952">
        <v>3</v>
      </c>
      <c r="I952" t="s">
        <v>1044</v>
      </c>
      <c r="J952" t="s">
        <v>1045</v>
      </c>
      <c r="K952" t="s">
        <v>1046</v>
      </c>
      <c r="L952">
        <v>1348</v>
      </c>
      <c r="N952">
        <v>1009</v>
      </c>
      <c r="O952" t="s">
        <v>19</v>
      </c>
      <c r="P952" t="s">
        <v>19</v>
      </c>
      <c r="Q952">
        <v>1000</v>
      </c>
      <c r="X952">
        <v>0.78200000000000003</v>
      </c>
      <c r="Y952">
        <v>11200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3</v>
      </c>
      <c r="AG952">
        <v>0.78200000000000003</v>
      </c>
      <c r="AH952">
        <v>2</v>
      </c>
      <c r="AI952">
        <v>47640156</v>
      </c>
      <c r="AJ952">
        <v>952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ROW(Source!A440)</f>
        <v>440</v>
      </c>
      <c r="B953">
        <v>47640064</v>
      </c>
      <c r="C953">
        <v>47640054</v>
      </c>
      <c r="D953">
        <v>37066837</v>
      </c>
      <c r="E953">
        <v>1</v>
      </c>
      <c r="F953">
        <v>1</v>
      </c>
      <c r="G953">
        <v>1</v>
      </c>
      <c r="H953">
        <v>1</v>
      </c>
      <c r="I953" t="s">
        <v>855</v>
      </c>
      <c r="J953" t="s">
        <v>3</v>
      </c>
      <c r="K953" t="s">
        <v>856</v>
      </c>
      <c r="L953">
        <v>1191</v>
      </c>
      <c r="N953">
        <v>1013</v>
      </c>
      <c r="O953" t="s">
        <v>770</v>
      </c>
      <c r="P953" t="s">
        <v>770</v>
      </c>
      <c r="Q953">
        <v>1</v>
      </c>
      <c r="X953">
        <v>81.31</v>
      </c>
      <c r="Y953">
        <v>0</v>
      </c>
      <c r="Z953">
        <v>0</v>
      </c>
      <c r="AA953">
        <v>0</v>
      </c>
      <c r="AB953">
        <v>8.31</v>
      </c>
      <c r="AC953">
        <v>0</v>
      </c>
      <c r="AD953">
        <v>1</v>
      </c>
      <c r="AE953">
        <v>1</v>
      </c>
      <c r="AF953" t="s">
        <v>196</v>
      </c>
      <c r="AG953">
        <v>107.53247499999998</v>
      </c>
      <c r="AH953">
        <v>2</v>
      </c>
      <c r="AI953">
        <v>47640055</v>
      </c>
      <c r="AJ953">
        <v>953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ROW(Source!A440)</f>
        <v>440</v>
      </c>
      <c r="B954">
        <v>47640065</v>
      </c>
      <c r="C954">
        <v>47640054</v>
      </c>
      <c r="D954">
        <v>37064876</v>
      </c>
      <c r="E954">
        <v>1</v>
      </c>
      <c r="F954">
        <v>1</v>
      </c>
      <c r="G954">
        <v>1</v>
      </c>
      <c r="H954">
        <v>1</v>
      </c>
      <c r="I954" t="s">
        <v>771</v>
      </c>
      <c r="J954" t="s">
        <v>3</v>
      </c>
      <c r="K954" t="s">
        <v>772</v>
      </c>
      <c r="L954">
        <v>1191</v>
      </c>
      <c r="N954">
        <v>1013</v>
      </c>
      <c r="O954" t="s">
        <v>770</v>
      </c>
      <c r="P954" t="s">
        <v>770</v>
      </c>
      <c r="Q954">
        <v>1</v>
      </c>
      <c r="X954">
        <v>3.77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2</v>
      </c>
      <c r="AF954" t="s">
        <v>348</v>
      </c>
      <c r="AG954">
        <v>5.4193749999999996</v>
      </c>
      <c r="AH954">
        <v>2</v>
      </c>
      <c r="AI954">
        <v>47640056</v>
      </c>
      <c r="AJ954">
        <v>954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ROW(Source!A440)</f>
        <v>440</v>
      </c>
      <c r="B955">
        <v>47640066</v>
      </c>
      <c r="C955">
        <v>47640054</v>
      </c>
      <c r="D955">
        <v>36882383</v>
      </c>
      <c r="E955">
        <v>1</v>
      </c>
      <c r="F955">
        <v>1</v>
      </c>
      <c r="G955">
        <v>1</v>
      </c>
      <c r="H955">
        <v>2</v>
      </c>
      <c r="I955" t="s">
        <v>944</v>
      </c>
      <c r="J955" t="s">
        <v>945</v>
      </c>
      <c r="K955" t="s">
        <v>946</v>
      </c>
      <c r="L955">
        <v>1368</v>
      </c>
      <c r="N955">
        <v>1011</v>
      </c>
      <c r="O955" t="s">
        <v>776</v>
      </c>
      <c r="P955" t="s">
        <v>776</v>
      </c>
      <c r="Q955">
        <v>1</v>
      </c>
      <c r="X955">
        <v>0.36</v>
      </c>
      <c r="Y955">
        <v>0</v>
      </c>
      <c r="Z955">
        <v>89.99</v>
      </c>
      <c r="AA955">
        <v>10.06</v>
      </c>
      <c r="AB955">
        <v>0</v>
      </c>
      <c r="AC955">
        <v>0</v>
      </c>
      <c r="AD955">
        <v>1</v>
      </c>
      <c r="AE955">
        <v>0</v>
      </c>
      <c r="AF955" t="s">
        <v>348</v>
      </c>
      <c r="AG955">
        <v>0.51749999999999996</v>
      </c>
      <c r="AH955">
        <v>2</v>
      </c>
      <c r="AI955">
        <v>47640057</v>
      </c>
      <c r="AJ955">
        <v>955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ROW(Source!A440)</f>
        <v>440</v>
      </c>
      <c r="B956">
        <v>47640067</v>
      </c>
      <c r="C956">
        <v>47640054</v>
      </c>
      <c r="D956">
        <v>36882452</v>
      </c>
      <c r="E956">
        <v>1</v>
      </c>
      <c r="F956">
        <v>1</v>
      </c>
      <c r="G956">
        <v>1</v>
      </c>
      <c r="H956">
        <v>2</v>
      </c>
      <c r="I956" t="s">
        <v>1027</v>
      </c>
      <c r="J956" t="s">
        <v>1028</v>
      </c>
      <c r="K956" t="s">
        <v>1029</v>
      </c>
      <c r="L956">
        <v>1368</v>
      </c>
      <c r="N956">
        <v>1011</v>
      </c>
      <c r="O956" t="s">
        <v>776</v>
      </c>
      <c r="P956" t="s">
        <v>776</v>
      </c>
      <c r="Q956">
        <v>1</v>
      </c>
      <c r="X956">
        <v>2.57</v>
      </c>
      <c r="Y956">
        <v>0</v>
      </c>
      <c r="Z956">
        <v>31.26</v>
      </c>
      <c r="AA956">
        <v>13.5</v>
      </c>
      <c r="AB956">
        <v>0</v>
      </c>
      <c r="AC956">
        <v>0</v>
      </c>
      <c r="AD956">
        <v>1</v>
      </c>
      <c r="AE956">
        <v>0</v>
      </c>
      <c r="AF956" t="s">
        <v>348</v>
      </c>
      <c r="AG956">
        <v>3.694375</v>
      </c>
      <c r="AH956">
        <v>2</v>
      </c>
      <c r="AI956">
        <v>47640058</v>
      </c>
      <c r="AJ956">
        <v>956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ROW(Source!A440)</f>
        <v>440</v>
      </c>
      <c r="B957">
        <v>47640068</v>
      </c>
      <c r="C957">
        <v>47640054</v>
      </c>
      <c r="D957">
        <v>36883554</v>
      </c>
      <c r="E957">
        <v>1</v>
      </c>
      <c r="F957">
        <v>1</v>
      </c>
      <c r="G957">
        <v>1</v>
      </c>
      <c r="H957">
        <v>2</v>
      </c>
      <c r="I957" t="s">
        <v>780</v>
      </c>
      <c r="J957" t="s">
        <v>781</v>
      </c>
      <c r="K957" t="s">
        <v>782</v>
      </c>
      <c r="L957">
        <v>1368</v>
      </c>
      <c r="N957">
        <v>1011</v>
      </c>
      <c r="O957" t="s">
        <v>776</v>
      </c>
      <c r="P957" t="s">
        <v>776</v>
      </c>
      <c r="Q957">
        <v>1</v>
      </c>
      <c r="X957">
        <v>0.84</v>
      </c>
      <c r="Y957">
        <v>0</v>
      </c>
      <c r="Z957">
        <v>65.709999999999994</v>
      </c>
      <c r="AA957">
        <v>11.6</v>
      </c>
      <c r="AB957">
        <v>0</v>
      </c>
      <c r="AC957">
        <v>0</v>
      </c>
      <c r="AD957">
        <v>1</v>
      </c>
      <c r="AE957">
        <v>0</v>
      </c>
      <c r="AF957" t="s">
        <v>348</v>
      </c>
      <c r="AG957">
        <v>1.2074999999999998</v>
      </c>
      <c r="AH957">
        <v>2</v>
      </c>
      <c r="AI957">
        <v>47640059</v>
      </c>
      <c r="AJ957">
        <v>957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ROW(Source!A440)</f>
        <v>440</v>
      </c>
      <c r="B958">
        <v>47640069</v>
      </c>
      <c r="C958">
        <v>47640054</v>
      </c>
      <c r="D958">
        <v>36801792</v>
      </c>
      <c r="E958">
        <v>1</v>
      </c>
      <c r="F958">
        <v>1</v>
      </c>
      <c r="G958">
        <v>1</v>
      </c>
      <c r="H958">
        <v>3</v>
      </c>
      <c r="I958" t="s">
        <v>981</v>
      </c>
      <c r="J958" t="s">
        <v>982</v>
      </c>
      <c r="K958" t="s">
        <v>983</v>
      </c>
      <c r="L958">
        <v>1339</v>
      </c>
      <c r="N958">
        <v>1007</v>
      </c>
      <c r="O958" t="s">
        <v>50</v>
      </c>
      <c r="P958" t="s">
        <v>50</v>
      </c>
      <c r="Q958">
        <v>1</v>
      </c>
      <c r="X958">
        <v>3.85</v>
      </c>
      <c r="Y958">
        <v>2.44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0</v>
      </c>
      <c r="AF958" t="s">
        <v>3</v>
      </c>
      <c r="AG958">
        <v>3.85</v>
      </c>
      <c r="AH958">
        <v>2</v>
      </c>
      <c r="AI958">
        <v>47640060</v>
      </c>
      <c r="AJ958">
        <v>958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ROW(Source!A440)</f>
        <v>440</v>
      </c>
      <c r="B959">
        <v>47640070</v>
      </c>
      <c r="C959">
        <v>47640054</v>
      </c>
      <c r="D959">
        <v>36802468</v>
      </c>
      <c r="E959">
        <v>1</v>
      </c>
      <c r="F959">
        <v>1</v>
      </c>
      <c r="G959">
        <v>1</v>
      </c>
      <c r="H959">
        <v>3</v>
      </c>
      <c r="I959" t="s">
        <v>1030</v>
      </c>
      <c r="J959" t="s">
        <v>1031</v>
      </c>
      <c r="K959" t="s">
        <v>1032</v>
      </c>
      <c r="L959">
        <v>1339</v>
      </c>
      <c r="N959">
        <v>1007</v>
      </c>
      <c r="O959" t="s">
        <v>50</v>
      </c>
      <c r="P959" t="s">
        <v>50</v>
      </c>
      <c r="Q959">
        <v>1</v>
      </c>
      <c r="X959">
        <v>3.06</v>
      </c>
      <c r="Y959">
        <v>34.92</v>
      </c>
      <c r="Z959">
        <v>0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3</v>
      </c>
      <c r="AG959">
        <v>3.06</v>
      </c>
      <c r="AH959">
        <v>2</v>
      </c>
      <c r="AI959">
        <v>47640061</v>
      </c>
      <c r="AJ959">
        <v>959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ROW(Source!A440)</f>
        <v>440</v>
      </c>
      <c r="B960">
        <v>47640071</v>
      </c>
      <c r="C960">
        <v>47640054</v>
      </c>
      <c r="D960">
        <v>36797146</v>
      </c>
      <c r="E960">
        <v>17</v>
      </c>
      <c r="F960">
        <v>1</v>
      </c>
      <c r="G960">
        <v>1</v>
      </c>
      <c r="H960">
        <v>3</v>
      </c>
      <c r="I960" t="s">
        <v>1141</v>
      </c>
      <c r="J960" t="s">
        <v>3</v>
      </c>
      <c r="K960" t="s">
        <v>1142</v>
      </c>
      <c r="L960">
        <v>1339</v>
      </c>
      <c r="N960">
        <v>1007</v>
      </c>
      <c r="O960" t="s">
        <v>50</v>
      </c>
      <c r="P960" t="s">
        <v>50</v>
      </c>
      <c r="Q960">
        <v>1</v>
      </c>
      <c r="X960">
        <v>1.3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 t="s">
        <v>3</v>
      </c>
      <c r="AG960">
        <v>1.3</v>
      </c>
      <c r="AH960">
        <v>3</v>
      </c>
      <c r="AI960">
        <v>-1</v>
      </c>
      <c r="AJ960" t="s">
        <v>3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ROW(Source!A440)</f>
        <v>440</v>
      </c>
      <c r="B961">
        <v>47640072</v>
      </c>
      <c r="C961">
        <v>47640054</v>
      </c>
      <c r="D961">
        <v>36797202</v>
      </c>
      <c r="E961">
        <v>17</v>
      </c>
      <c r="F961">
        <v>1</v>
      </c>
      <c r="G961">
        <v>1</v>
      </c>
      <c r="H961">
        <v>3</v>
      </c>
      <c r="I961" t="s">
        <v>1143</v>
      </c>
      <c r="J961" t="s">
        <v>3</v>
      </c>
      <c r="K961" t="s">
        <v>1144</v>
      </c>
      <c r="L961">
        <v>1327</v>
      </c>
      <c r="N961">
        <v>1005</v>
      </c>
      <c r="O961" t="s">
        <v>399</v>
      </c>
      <c r="P961" t="s">
        <v>399</v>
      </c>
      <c r="Q961">
        <v>1</v>
      </c>
      <c r="X961">
        <v>102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 t="s">
        <v>3</v>
      </c>
      <c r="AG961">
        <v>102</v>
      </c>
      <c r="AH961">
        <v>3</v>
      </c>
      <c r="AI961">
        <v>-1</v>
      </c>
      <c r="AJ961" t="s">
        <v>3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ROW(Source!A441)</f>
        <v>441</v>
      </c>
      <c r="B962">
        <v>47640064</v>
      </c>
      <c r="C962">
        <v>47640054</v>
      </c>
      <c r="D962">
        <v>37066837</v>
      </c>
      <c r="E962">
        <v>1</v>
      </c>
      <c r="F962">
        <v>1</v>
      </c>
      <c r="G962">
        <v>1</v>
      </c>
      <c r="H962">
        <v>1</v>
      </c>
      <c r="I962" t="s">
        <v>855</v>
      </c>
      <c r="J962" t="s">
        <v>3</v>
      </c>
      <c r="K962" t="s">
        <v>856</v>
      </c>
      <c r="L962">
        <v>1191</v>
      </c>
      <c r="N962">
        <v>1013</v>
      </c>
      <c r="O962" t="s">
        <v>770</v>
      </c>
      <c r="P962" t="s">
        <v>770</v>
      </c>
      <c r="Q962">
        <v>1</v>
      </c>
      <c r="X962">
        <v>81.31</v>
      </c>
      <c r="Y962">
        <v>0</v>
      </c>
      <c r="Z962">
        <v>0</v>
      </c>
      <c r="AA962">
        <v>0</v>
      </c>
      <c r="AB962">
        <v>8.31</v>
      </c>
      <c r="AC962">
        <v>0</v>
      </c>
      <c r="AD962">
        <v>1</v>
      </c>
      <c r="AE962">
        <v>1</v>
      </c>
      <c r="AF962" t="s">
        <v>196</v>
      </c>
      <c r="AG962">
        <v>107.53247499999998</v>
      </c>
      <c r="AH962">
        <v>2</v>
      </c>
      <c r="AI962">
        <v>47640055</v>
      </c>
      <c r="AJ962">
        <v>962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ROW(Source!A441)</f>
        <v>441</v>
      </c>
      <c r="B963">
        <v>47640065</v>
      </c>
      <c r="C963">
        <v>47640054</v>
      </c>
      <c r="D963">
        <v>37064876</v>
      </c>
      <c r="E963">
        <v>1</v>
      </c>
      <c r="F963">
        <v>1</v>
      </c>
      <c r="G963">
        <v>1</v>
      </c>
      <c r="H963">
        <v>1</v>
      </c>
      <c r="I963" t="s">
        <v>771</v>
      </c>
      <c r="J963" t="s">
        <v>3</v>
      </c>
      <c r="K963" t="s">
        <v>772</v>
      </c>
      <c r="L963">
        <v>1191</v>
      </c>
      <c r="N963">
        <v>1013</v>
      </c>
      <c r="O963" t="s">
        <v>770</v>
      </c>
      <c r="P963" t="s">
        <v>770</v>
      </c>
      <c r="Q963">
        <v>1</v>
      </c>
      <c r="X963">
        <v>3.77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1</v>
      </c>
      <c r="AE963">
        <v>2</v>
      </c>
      <c r="AF963" t="s">
        <v>348</v>
      </c>
      <c r="AG963">
        <v>5.4193749999999996</v>
      </c>
      <c r="AH963">
        <v>2</v>
      </c>
      <c r="AI963">
        <v>47640056</v>
      </c>
      <c r="AJ963">
        <v>963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ROW(Source!A441)</f>
        <v>441</v>
      </c>
      <c r="B964">
        <v>47640066</v>
      </c>
      <c r="C964">
        <v>47640054</v>
      </c>
      <c r="D964">
        <v>36882383</v>
      </c>
      <c r="E964">
        <v>1</v>
      </c>
      <c r="F964">
        <v>1</v>
      </c>
      <c r="G964">
        <v>1</v>
      </c>
      <c r="H964">
        <v>2</v>
      </c>
      <c r="I964" t="s">
        <v>944</v>
      </c>
      <c r="J964" t="s">
        <v>945</v>
      </c>
      <c r="K964" t="s">
        <v>946</v>
      </c>
      <c r="L964">
        <v>1368</v>
      </c>
      <c r="N964">
        <v>1011</v>
      </c>
      <c r="O964" t="s">
        <v>776</v>
      </c>
      <c r="P964" t="s">
        <v>776</v>
      </c>
      <c r="Q964">
        <v>1</v>
      </c>
      <c r="X964">
        <v>0.36</v>
      </c>
      <c r="Y964">
        <v>0</v>
      </c>
      <c r="Z964">
        <v>89.99</v>
      </c>
      <c r="AA964">
        <v>10.06</v>
      </c>
      <c r="AB964">
        <v>0</v>
      </c>
      <c r="AC964">
        <v>0</v>
      </c>
      <c r="AD964">
        <v>1</v>
      </c>
      <c r="AE964">
        <v>0</v>
      </c>
      <c r="AF964" t="s">
        <v>348</v>
      </c>
      <c r="AG964">
        <v>0.51749999999999996</v>
      </c>
      <c r="AH964">
        <v>2</v>
      </c>
      <c r="AI964">
        <v>47640057</v>
      </c>
      <c r="AJ964">
        <v>964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ROW(Source!A441)</f>
        <v>441</v>
      </c>
      <c r="B965">
        <v>47640067</v>
      </c>
      <c r="C965">
        <v>47640054</v>
      </c>
      <c r="D965">
        <v>36882452</v>
      </c>
      <c r="E965">
        <v>1</v>
      </c>
      <c r="F965">
        <v>1</v>
      </c>
      <c r="G965">
        <v>1</v>
      </c>
      <c r="H965">
        <v>2</v>
      </c>
      <c r="I965" t="s">
        <v>1027</v>
      </c>
      <c r="J965" t="s">
        <v>1028</v>
      </c>
      <c r="K965" t="s">
        <v>1029</v>
      </c>
      <c r="L965">
        <v>1368</v>
      </c>
      <c r="N965">
        <v>1011</v>
      </c>
      <c r="O965" t="s">
        <v>776</v>
      </c>
      <c r="P965" t="s">
        <v>776</v>
      </c>
      <c r="Q965">
        <v>1</v>
      </c>
      <c r="X965">
        <v>2.57</v>
      </c>
      <c r="Y965">
        <v>0</v>
      </c>
      <c r="Z965">
        <v>31.26</v>
      </c>
      <c r="AA965">
        <v>13.5</v>
      </c>
      <c r="AB965">
        <v>0</v>
      </c>
      <c r="AC965">
        <v>0</v>
      </c>
      <c r="AD965">
        <v>1</v>
      </c>
      <c r="AE965">
        <v>0</v>
      </c>
      <c r="AF965" t="s">
        <v>348</v>
      </c>
      <c r="AG965">
        <v>3.694375</v>
      </c>
      <c r="AH965">
        <v>2</v>
      </c>
      <c r="AI965">
        <v>47640058</v>
      </c>
      <c r="AJ965">
        <v>965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ROW(Source!A441)</f>
        <v>441</v>
      </c>
      <c r="B966">
        <v>47640068</v>
      </c>
      <c r="C966">
        <v>47640054</v>
      </c>
      <c r="D966">
        <v>36883554</v>
      </c>
      <c r="E966">
        <v>1</v>
      </c>
      <c r="F966">
        <v>1</v>
      </c>
      <c r="G966">
        <v>1</v>
      </c>
      <c r="H966">
        <v>2</v>
      </c>
      <c r="I966" t="s">
        <v>780</v>
      </c>
      <c r="J966" t="s">
        <v>781</v>
      </c>
      <c r="K966" t="s">
        <v>782</v>
      </c>
      <c r="L966">
        <v>1368</v>
      </c>
      <c r="N966">
        <v>1011</v>
      </c>
      <c r="O966" t="s">
        <v>776</v>
      </c>
      <c r="P966" t="s">
        <v>776</v>
      </c>
      <c r="Q966">
        <v>1</v>
      </c>
      <c r="X966">
        <v>0.84</v>
      </c>
      <c r="Y966">
        <v>0</v>
      </c>
      <c r="Z966">
        <v>65.709999999999994</v>
      </c>
      <c r="AA966">
        <v>11.6</v>
      </c>
      <c r="AB966">
        <v>0</v>
      </c>
      <c r="AC966">
        <v>0</v>
      </c>
      <c r="AD966">
        <v>1</v>
      </c>
      <c r="AE966">
        <v>0</v>
      </c>
      <c r="AF966" t="s">
        <v>348</v>
      </c>
      <c r="AG966">
        <v>1.2074999999999998</v>
      </c>
      <c r="AH966">
        <v>2</v>
      </c>
      <c r="AI966">
        <v>47640059</v>
      </c>
      <c r="AJ966">
        <v>966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ROW(Source!A441)</f>
        <v>441</v>
      </c>
      <c r="B967">
        <v>47640069</v>
      </c>
      <c r="C967">
        <v>47640054</v>
      </c>
      <c r="D967">
        <v>36801792</v>
      </c>
      <c r="E967">
        <v>1</v>
      </c>
      <c r="F967">
        <v>1</v>
      </c>
      <c r="G967">
        <v>1</v>
      </c>
      <c r="H967">
        <v>3</v>
      </c>
      <c r="I967" t="s">
        <v>981</v>
      </c>
      <c r="J967" t="s">
        <v>982</v>
      </c>
      <c r="K967" t="s">
        <v>983</v>
      </c>
      <c r="L967">
        <v>1339</v>
      </c>
      <c r="N967">
        <v>1007</v>
      </c>
      <c r="O967" t="s">
        <v>50</v>
      </c>
      <c r="P967" t="s">
        <v>50</v>
      </c>
      <c r="Q967">
        <v>1</v>
      </c>
      <c r="X967">
        <v>3.85</v>
      </c>
      <c r="Y967">
        <v>2.44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3</v>
      </c>
      <c r="AG967">
        <v>3.85</v>
      </c>
      <c r="AH967">
        <v>2</v>
      </c>
      <c r="AI967">
        <v>47640060</v>
      </c>
      <c r="AJ967">
        <v>967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ROW(Source!A441)</f>
        <v>441</v>
      </c>
      <c r="B968">
        <v>47640070</v>
      </c>
      <c r="C968">
        <v>47640054</v>
      </c>
      <c r="D968">
        <v>36802468</v>
      </c>
      <c r="E968">
        <v>1</v>
      </c>
      <c r="F968">
        <v>1</v>
      </c>
      <c r="G968">
        <v>1</v>
      </c>
      <c r="H968">
        <v>3</v>
      </c>
      <c r="I968" t="s">
        <v>1030</v>
      </c>
      <c r="J968" t="s">
        <v>1031</v>
      </c>
      <c r="K968" t="s">
        <v>1032</v>
      </c>
      <c r="L968">
        <v>1339</v>
      </c>
      <c r="N968">
        <v>1007</v>
      </c>
      <c r="O968" t="s">
        <v>50</v>
      </c>
      <c r="P968" t="s">
        <v>50</v>
      </c>
      <c r="Q968">
        <v>1</v>
      </c>
      <c r="X968">
        <v>3.06</v>
      </c>
      <c r="Y968">
        <v>34.92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0</v>
      </c>
      <c r="AF968" t="s">
        <v>3</v>
      </c>
      <c r="AG968">
        <v>3.06</v>
      </c>
      <c r="AH968">
        <v>2</v>
      </c>
      <c r="AI968">
        <v>47640061</v>
      </c>
      <c r="AJ968">
        <v>968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ROW(Source!A441)</f>
        <v>441</v>
      </c>
      <c r="B969">
        <v>47640071</v>
      </c>
      <c r="C969">
        <v>47640054</v>
      </c>
      <c r="D969">
        <v>36797146</v>
      </c>
      <c r="E969">
        <v>17</v>
      </c>
      <c r="F969">
        <v>1</v>
      </c>
      <c r="G969">
        <v>1</v>
      </c>
      <c r="H969">
        <v>3</v>
      </c>
      <c r="I969" t="s">
        <v>1141</v>
      </c>
      <c r="J969" t="s">
        <v>3</v>
      </c>
      <c r="K969" t="s">
        <v>1142</v>
      </c>
      <c r="L969">
        <v>1339</v>
      </c>
      <c r="N969">
        <v>1007</v>
      </c>
      <c r="O969" t="s">
        <v>50</v>
      </c>
      <c r="P969" t="s">
        <v>50</v>
      </c>
      <c r="Q969">
        <v>1</v>
      </c>
      <c r="X969">
        <v>1.3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 t="s">
        <v>3</v>
      </c>
      <c r="AG969">
        <v>1.3</v>
      </c>
      <c r="AH969">
        <v>3</v>
      </c>
      <c r="AI969">
        <v>-1</v>
      </c>
      <c r="AJ969" t="s">
        <v>3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ROW(Source!A441)</f>
        <v>441</v>
      </c>
      <c r="B970">
        <v>47640072</v>
      </c>
      <c r="C970">
        <v>47640054</v>
      </c>
      <c r="D970">
        <v>36797202</v>
      </c>
      <c r="E970">
        <v>17</v>
      </c>
      <c r="F970">
        <v>1</v>
      </c>
      <c r="G970">
        <v>1</v>
      </c>
      <c r="H970">
        <v>3</v>
      </c>
      <c r="I970" t="s">
        <v>1143</v>
      </c>
      <c r="J970" t="s">
        <v>3</v>
      </c>
      <c r="K970" t="s">
        <v>1144</v>
      </c>
      <c r="L970">
        <v>1327</v>
      </c>
      <c r="N970">
        <v>1005</v>
      </c>
      <c r="O970" t="s">
        <v>399</v>
      </c>
      <c r="P970" t="s">
        <v>399</v>
      </c>
      <c r="Q970">
        <v>1</v>
      </c>
      <c r="X970">
        <v>102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 t="s">
        <v>3</v>
      </c>
      <c r="AG970">
        <v>102</v>
      </c>
      <c r="AH970">
        <v>3</v>
      </c>
      <c r="AI970">
        <v>-1</v>
      </c>
      <c r="AJ970" t="s">
        <v>3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ROW(Source!A446)</f>
        <v>446</v>
      </c>
      <c r="B971">
        <v>47640086</v>
      </c>
      <c r="C971">
        <v>47640075</v>
      </c>
      <c r="D971">
        <v>37066739</v>
      </c>
      <c r="E971">
        <v>1</v>
      </c>
      <c r="F971">
        <v>1</v>
      </c>
      <c r="G971">
        <v>1</v>
      </c>
      <c r="H971">
        <v>1</v>
      </c>
      <c r="I971" t="s">
        <v>1033</v>
      </c>
      <c r="J971" t="s">
        <v>3</v>
      </c>
      <c r="K971" t="s">
        <v>1034</v>
      </c>
      <c r="L971">
        <v>1191</v>
      </c>
      <c r="N971">
        <v>1013</v>
      </c>
      <c r="O971" t="s">
        <v>770</v>
      </c>
      <c r="P971" t="s">
        <v>770</v>
      </c>
      <c r="Q971">
        <v>1</v>
      </c>
      <c r="X971">
        <v>76.08</v>
      </c>
      <c r="Y971">
        <v>0</v>
      </c>
      <c r="Z971">
        <v>0</v>
      </c>
      <c r="AA971">
        <v>0</v>
      </c>
      <c r="AB971">
        <v>8.4600000000000009</v>
      </c>
      <c r="AC971">
        <v>0</v>
      </c>
      <c r="AD971">
        <v>1</v>
      </c>
      <c r="AE971">
        <v>1</v>
      </c>
      <c r="AF971" t="s">
        <v>196</v>
      </c>
      <c r="AG971">
        <v>100.61579999999998</v>
      </c>
      <c r="AH971">
        <v>2</v>
      </c>
      <c r="AI971">
        <v>47640076</v>
      </c>
      <c r="AJ971">
        <v>971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ROW(Source!A446)</f>
        <v>446</v>
      </c>
      <c r="B972">
        <v>47640087</v>
      </c>
      <c r="C972">
        <v>47640075</v>
      </c>
      <c r="D972">
        <v>37064876</v>
      </c>
      <c r="E972">
        <v>1</v>
      </c>
      <c r="F972">
        <v>1</v>
      </c>
      <c r="G972">
        <v>1</v>
      </c>
      <c r="H972">
        <v>1</v>
      </c>
      <c r="I972" t="s">
        <v>771</v>
      </c>
      <c r="J972" t="s">
        <v>3</v>
      </c>
      <c r="K972" t="s">
        <v>772</v>
      </c>
      <c r="L972">
        <v>1191</v>
      </c>
      <c r="N972">
        <v>1013</v>
      </c>
      <c r="O972" t="s">
        <v>770</v>
      </c>
      <c r="P972" t="s">
        <v>770</v>
      </c>
      <c r="Q972">
        <v>1</v>
      </c>
      <c r="X972">
        <v>0.72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1</v>
      </c>
      <c r="AE972">
        <v>2</v>
      </c>
      <c r="AF972" t="s">
        <v>348</v>
      </c>
      <c r="AG972">
        <v>1.0349999999999999</v>
      </c>
      <c r="AH972">
        <v>2</v>
      </c>
      <c r="AI972">
        <v>47640077</v>
      </c>
      <c r="AJ972">
        <v>972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ROW(Source!A446)</f>
        <v>446</v>
      </c>
      <c r="B973">
        <v>47640088</v>
      </c>
      <c r="C973">
        <v>47640075</v>
      </c>
      <c r="D973">
        <v>36882159</v>
      </c>
      <c r="E973">
        <v>1</v>
      </c>
      <c r="F973">
        <v>1</v>
      </c>
      <c r="G973">
        <v>1</v>
      </c>
      <c r="H973">
        <v>2</v>
      </c>
      <c r="I973" t="s">
        <v>773</v>
      </c>
      <c r="J973" t="s">
        <v>774</v>
      </c>
      <c r="K973" t="s">
        <v>775</v>
      </c>
      <c r="L973">
        <v>1368</v>
      </c>
      <c r="N973">
        <v>1011</v>
      </c>
      <c r="O973" t="s">
        <v>776</v>
      </c>
      <c r="P973" t="s">
        <v>776</v>
      </c>
      <c r="Q973">
        <v>1</v>
      </c>
      <c r="X973">
        <v>0.68</v>
      </c>
      <c r="Y973">
        <v>0</v>
      </c>
      <c r="Z973">
        <v>111.99</v>
      </c>
      <c r="AA973">
        <v>13.5</v>
      </c>
      <c r="AB973">
        <v>0</v>
      </c>
      <c r="AC973">
        <v>0</v>
      </c>
      <c r="AD973">
        <v>1</v>
      </c>
      <c r="AE973">
        <v>0</v>
      </c>
      <c r="AF973" t="s">
        <v>348</v>
      </c>
      <c r="AG973">
        <v>0.97750000000000004</v>
      </c>
      <c r="AH973">
        <v>2</v>
      </c>
      <c r="AI973">
        <v>47640078</v>
      </c>
      <c r="AJ973">
        <v>973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ROW(Source!A446)</f>
        <v>446</v>
      </c>
      <c r="B974">
        <v>47640089</v>
      </c>
      <c r="C974">
        <v>47640075</v>
      </c>
      <c r="D974">
        <v>36883554</v>
      </c>
      <c r="E974">
        <v>1</v>
      </c>
      <c r="F974">
        <v>1</v>
      </c>
      <c r="G974">
        <v>1</v>
      </c>
      <c r="H974">
        <v>2</v>
      </c>
      <c r="I974" t="s">
        <v>780</v>
      </c>
      <c r="J974" t="s">
        <v>781</v>
      </c>
      <c r="K974" t="s">
        <v>782</v>
      </c>
      <c r="L974">
        <v>1368</v>
      </c>
      <c r="N974">
        <v>1011</v>
      </c>
      <c r="O974" t="s">
        <v>776</v>
      </c>
      <c r="P974" t="s">
        <v>776</v>
      </c>
      <c r="Q974">
        <v>1</v>
      </c>
      <c r="X974">
        <v>0.04</v>
      </c>
      <c r="Y974">
        <v>0</v>
      </c>
      <c r="Z974">
        <v>65.709999999999994</v>
      </c>
      <c r="AA974">
        <v>11.6</v>
      </c>
      <c r="AB974">
        <v>0</v>
      </c>
      <c r="AC974">
        <v>0</v>
      </c>
      <c r="AD974">
        <v>1</v>
      </c>
      <c r="AE974">
        <v>0</v>
      </c>
      <c r="AF974" t="s">
        <v>348</v>
      </c>
      <c r="AG974">
        <v>5.7499999999999996E-2</v>
      </c>
      <c r="AH974">
        <v>2</v>
      </c>
      <c r="AI974">
        <v>47640079</v>
      </c>
      <c r="AJ974">
        <v>974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ROW(Source!A446)</f>
        <v>446</v>
      </c>
      <c r="B975">
        <v>47640090</v>
      </c>
      <c r="C975">
        <v>47640075</v>
      </c>
      <c r="D975">
        <v>36804545</v>
      </c>
      <c r="E975">
        <v>1</v>
      </c>
      <c r="F975">
        <v>1</v>
      </c>
      <c r="G975">
        <v>1</v>
      </c>
      <c r="H975">
        <v>3</v>
      </c>
      <c r="I975" t="s">
        <v>801</v>
      </c>
      <c r="J975" t="s">
        <v>802</v>
      </c>
      <c r="K975" t="s">
        <v>803</v>
      </c>
      <c r="L975">
        <v>1348</v>
      </c>
      <c r="N975">
        <v>1009</v>
      </c>
      <c r="O975" t="s">
        <v>19</v>
      </c>
      <c r="P975" t="s">
        <v>19</v>
      </c>
      <c r="Q975">
        <v>1000</v>
      </c>
      <c r="X975">
        <v>1E-3</v>
      </c>
      <c r="Y975">
        <v>11978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3</v>
      </c>
      <c r="AG975">
        <v>1E-3</v>
      </c>
      <c r="AH975">
        <v>2</v>
      </c>
      <c r="AI975">
        <v>47640080</v>
      </c>
      <c r="AJ975">
        <v>975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ROW(Source!A446)</f>
        <v>446</v>
      </c>
      <c r="B976">
        <v>47640091</v>
      </c>
      <c r="C976">
        <v>47640075</v>
      </c>
      <c r="D976">
        <v>36807096</v>
      </c>
      <c r="E976">
        <v>1</v>
      </c>
      <c r="F976">
        <v>1</v>
      </c>
      <c r="G976">
        <v>1</v>
      </c>
      <c r="H976">
        <v>3</v>
      </c>
      <c r="I976" t="s">
        <v>353</v>
      </c>
      <c r="J976" t="s">
        <v>355</v>
      </c>
      <c r="K976" t="s">
        <v>354</v>
      </c>
      <c r="L976">
        <v>1339</v>
      </c>
      <c r="N976">
        <v>1007</v>
      </c>
      <c r="O976" t="s">
        <v>50</v>
      </c>
      <c r="P976" t="s">
        <v>50</v>
      </c>
      <c r="Q976">
        <v>1</v>
      </c>
      <c r="X976">
        <v>5.9</v>
      </c>
      <c r="Y976">
        <v>592.76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0</v>
      </c>
      <c r="AF976" t="s">
        <v>3</v>
      </c>
      <c r="AG976">
        <v>5.9</v>
      </c>
      <c r="AH976">
        <v>2</v>
      </c>
      <c r="AI976">
        <v>47640081</v>
      </c>
      <c r="AJ976">
        <v>976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ROW(Source!A446)</f>
        <v>446</v>
      </c>
      <c r="B977">
        <v>47640092</v>
      </c>
      <c r="C977">
        <v>47640075</v>
      </c>
      <c r="D977">
        <v>36807342</v>
      </c>
      <c r="E977">
        <v>1</v>
      </c>
      <c r="F977">
        <v>1</v>
      </c>
      <c r="G977">
        <v>1</v>
      </c>
      <c r="H977">
        <v>3</v>
      </c>
      <c r="I977" t="s">
        <v>834</v>
      </c>
      <c r="J977" t="s">
        <v>835</v>
      </c>
      <c r="K977" t="s">
        <v>836</v>
      </c>
      <c r="L977">
        <v>1339</v>
      </c>
      <c r="N977">
        <v>1007</v>
      </c>
      <c r="O977" t="s">
        <v>50</v>
      </c>
      <c r="P977" t="s">
        <v>50</v>
      </c>
      <c r="Q977">
        <v>1</v>
      </c>
      <c r="X977">
        <v>0.06</v>
      </c>
      <c r="Y977">
        <v>519.79999999999995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 t="s">
        <v>3</v>
      </c>
      <c r="AG977">
        <v>0.06</v>
      </c>
      <c r="AH977">
        <v>2</v>
      </c>
      <c r="AI977">
        <v>47640082</v>
      </c>
      <c r="AJ977">
        <v>977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ROW(Source!A446)</f>
        <v>446</v>
      </c>
      <c r="B978">
        <v>47640093</v>
      </c>
      <c r="C978">
        <v>47640075</v>
      </c>
      <c r="D978">
        <v>36830346</v>
      </c>
      <c r="E978">
        <v>1</v>
      </c>
      <c r="F978">
        <v>1</v>
      </c>
      <c r="G978">
        <v>1</v>
      </c>
      <c r="H978">
        <v>3</v>
      </c>
      <c r="I978" t="s">
        <v>1035</v>
      </c>
      <c r="J978" t="s">
        <v>1036</v>
      </c>
      <c r="K978" t="s">
        <v>1037</v>
      </c>
      <c r="L978">
        <v>1339</v>
      </c>
      <c r="N978">
        <v>1007</v>
      </c>
      <c r="O978" t="s">
        <v>50</v>
      </c>
      <c r="P978" t="s">
        <v>50</v>
      </c>
      <c r="Q978">
        <v>1</v>
      </c>
      <c r="X978">
        <v>0.17</v>
      </c>
      <c r="Y978">
        <v>880.01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3</v>
      </c>
      <c r="AG978">
        <v>0.17</v>
      </c>
      <c r="AH978">
        <v>2</v>
      </c>
      <c r="AI978">
        <v>47640084</v>
      </c>
      <c r="AJ978">
        <v>979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ROW(Source!A446)</f>
        <v>446</v>
      </c>
      <c r="B979">
        <v>47640094</v>
      </c>
      <c r="C979">
        <v>47640075</v>
      </c>
      <c r="D979">
        <v>36798254</v>
      </c>
      <c r="E979">
        <v>17</v>
      </c>
      <c r="F979">
        <v>1</v>
      </c>
      <c r="G979">
        <v>1</v>
      </c>
      <c r="H979">
        <v>3</v>
      </c>
      <c r="I979" t="s">
        <v>432</v>
      </c>
      <c r="J979" t="s">
        <v>3</v>
      </c>
      <c r="K979" t="s">
        <v>433</v>
      </c>
      <c r="L979">
        <v>1301</v>
      </c>
      <c r="N979">
        <v>1003</v>
      </c>
      <c r="O979" t="s">
        <v>251</v>
      </c>
      <c r="P979" t="s">
        <v>251</v>
      </c>
      <c r="Q979">
        <v>1</v>
      </c>
      <c r="X979">
        <v>100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 t="s">
        <v>3</v>
      </c>
      <c r="AG979">
        <v>100</v>
      </c>
      <c r="AH979">
        <v>2</v>
      </c>
      <c r="AI979">
        <v>47640085</v>
      </c>
      <c r="AJ979">
        <v>980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ROW(Source!A447)</f>
        <v>447</v>
      </c>
      <c r="B980">
        <v>47640086</v>
      </c>
      <c r="C980">
        <v>47640075</v>
      </c>
      <c r="D980">
        <v>37066739</v>
      </c>
      <c r="E980">
        <v>1</v>
      </c>
      <c r="F980">
        <v>1</v>
      </c>
      <c r="G980">
        <v>1</v>
      </c>
      <c r="H980">
        <v>1</v>
      </c>
      <c r="I980" t="s">
        <v>1033</v>
      </c>
      <c r="J980" t="s">
        <v>3</v>
      </c>
      <c r="K980" t="s">
        <v>1034</v>
      </c>
      <c r="L980">
        <v>1191</v>
      </c>
      <c r="N980">
        <v>1013</v>
      </c>
      <c r="O980" t="s">
        <v>770</v>
      </c>
      <c r="P980" t="s">
        <v>770</v>
      </c>
      <c r="Q980">
        <v>1</v>
      </c>
      <c r="X980">
        <v>76.08</v>
      </c>
      <c r="Y980">
        <v>0</v>
      </c>
      <c r="Z980">
        <v>0</v>
      </c>
      <c r="AA980">
        <v>0</v>
      </c>
      <c r="AB980">
        <v>8.4600000000000009</v>
      </c>
      <c r="AC980">
        <v>0</v>
      </c>
      <c r="AD980">
        <v>1</v>
      </c>
      <c r="AE980">
        <v>1</v>
      </c>
      <c r="AF980" t="s">
        <v>196</v>
      </c>
      <c r="AG980">
        <v>100.61579999999998</v>
      </c>
      <c r="AH980">
        <v>2</v>
      </c>
      <c r="AI980">
        <v>47640076</v>
      </c>
      <c r="AJ980">
        <v>981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ROW(Source!A447)</f>
        <v>447</v>
      </c>
      <c r="B981">
        <v>47640087</v>
      </c>
      <c r="C981">
        <v>47640075</v>
      </c>
      <c r="D981">
        <v>37064876</v>
      </c>
      <c r="E981">
        <v>1</v>
      </c>
      <c r="F981">
        <v>1</v>
      </c>
      <c r="G981">
        <v>1</v>
      </c>
      <c r="H981">
        <v>1</v>
      </c>
      <c r="I981" t="s">
        <v>771</v>
      </c>
      <c r="J981" t="s">
        <v>3</v>
      </c>
      <c r="K981" t="s">
        <v>772</v>
      </c>
      <c r="L981">
        <v>1191</v>
      </c>
      <c r="N981">
        <v>1013</v>
      </c>
      <c r="O981" t="s">
        <v>770</v>
      </c>
      <c r="P981" t="s">
        <v>770</v>
      </c>
      <c r="Q981">
        <v>1</v>
      </c>
      <c r="X981">
        <v>0.72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2</v>
      </c>
      <c r="AF981" t="s">
        <v>348</v>
      </c>
      <c r="AG981">
        <v>1.0349999999999999</v>
      </c>
      <c r="AH981">
        <v>2</v>
      </c>
      <c r="AI981">
        <v>47640077</v>
      </c>
      <c r="AJ981">
        <v>982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ROW(Source!A447)</f>
        <v>447</v>
      </c>
      <c r="B982">
        <v>47640088</v>
      </c>
      <c r="C982">
        <v>47640075</v>
      </c>
      <c r="D982">
        <v>36882159</v>
      </c>
      <c r="E982">
        <v>1</v>
      </c>
      <c r="F982">
        <v>1</v>
      </c>
      <c r="G982">
        <v>1</v>
      </c>
      <c r="H982">
        <v>2</v>
      </c>
      <c r="I982" t="s">
        <v>773</v>
      </c>
      <c r="J982" t="s">
        <v>774</v>
      </c>
      <c r="K982" t="s">
        <v>775</v>
      </c>
      <c r="L982">
        <v>1368</v>
      </c>
      <c r="N982">
        <v>1011</v>
      </c>
      <c r="O982" t="s">
        <v>776</v>
      </c>
      <c r="P982" t="s">
        <v>776</v>
      </c>
      <c r="Q982">
        <v>1</v>
      </c>
      <c r="X982">
        <v>0.68</v>
      </c>
      <c r="Y982">
        <v>0</v>
      </c>
      <c r="Z982">
        <v>111.99</v>
      </c>
      <c r="AA982">
        <v>13.5</v>
      </c>
      <c r="AB982">
        <v>0</v>
      </c>
      <c r="AC982">
        <v>0</v>
      </c>
      <c r="AD982">
        <v>1</v>
      </c>
      <c r="AE982">
        <v>0</v>
      </c>
      <c r="AF982" t="s">
        <v>348</v>
      </c>
      <c r="AG982">
        <v>0.97750000000000004</v>
      </c>
      <c r="AH982">
        <v>2</v>
      </c>
      <c r="AI982">
        <v>47640078</v>
      </c>
      <c r="AJ982">
        <v>983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ROW(Source!A447)</f>
        <v>447</v>
      </c>
      <c r="B983">
        <v>47640089</v>
      </c>
      <c r="C983">
        <v>47640075</v>
      </c>
      <c r="D983">
        <v>36883554</v>
      </c>
      <c r="E983">
        <v>1</v>
      </c>
      <c r="F983">
        <v>1</v>
      </c>
      <c r="G983">
        <v>1</v>
      </c>
      <c r="H983">
        <v>2</v>
      </c>
      <c r="I983" t="s">
        <v>780</v>
      </c>
      <c r="J983" t="s">
        <v>781</v>
      </c>
      <c r="K983" t="s">
        <v>782</v>
      </c>
      <c r="L983">
        <v>1368</v>
      </c>
      <c r="N983">
        <v>1011</v>
      </c>
      <c r="O983" t="s">
        <v>776</v>
      </c>
      <c r="P983" t="s">
        <v>776</v>
      </c>
      <c r="Q983">
        <v>1</v>
      </c>
      <c r="X983">
        <v>0.04</v>
      </c>
      <c r="Y983">
        <v>0</v>
      </c>
      <c r="Z983">
        <v>65.709999999999994</v>
      </c>
      <c r="AA983">
        <v>11.6</v>
      </c>
      <c r="AB983">
        <v>0</v>
      </c>
      <c r="AC983">
        <v>0</v>
      </c>
      <c r="AD983">
        <v>1</v>
      </c>
      <c r="AE983">
        <v>0</v>
      </c>
      <c r="AF983" t="s">
        <v>348</v>
      </c>
      <c r="AG983">
        <v>5.7499999999999996E-2</v>
      </c>
      <c r="AH983">
        <v>2</v>
      </c>
      <c r="AI983">
        <v>47640079</v>
      </c>
      <c r="AJ983">
        <v>984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ROW(Source!A447)</f>
        <v>447</v>
      </c>
      <c r="B984">
        <v>47640090</v>
      </c>
      <c r="C984">
        <v>47640075</v>
      </c>
      <c r="D984">
        <v>36804545</v>
      </c>
      <c r="E984">
        <v>1</v>
      </c>
      <c r="F984">
        <v>1</v>
      </c>
      <c r="G984">
        <v>1</v>
      </c>
      <c r="H984">
        <v>3</v>
      </c>
      <c r="I984" t="s">
        <v>801</v>
      </c>
      <c r="J984" t="s">
        <v>802</v>
      </c>
      <c r="K984" t="s">
        <v>803</v>
      </c>
      <c r="L984">
        <v>1348</v>
      </c>
      <c r="N984">
        <v>1009</v>
      </c>
      <c r="O984" t="s">
        <v>19</v>
      </c>
      <c r="P984" t="s">
        <v>19</v>
      </c>
      <c r="Q984">
        <v>1000</v>
      </c>
      <c r="X984">
        <v>1E-3</v>
      </c>
      <c r="Y984">
        <v>11978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3</v>
      </c>
      <c r="AG984">
        <v>1E-3</v>
      </c>
      <c r="AH984">
        <v>2</v>
      </c>
      <c r="AI984">
        <v>47640080</v>
      </c>
      <c r="AJ984">
        <v>985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ROW(Source!A447)</f>
        <v>447</v>
      </c>
      <c r="B985">
        <v>47640091</v>
      </c>
      <c r="C985">
        <v>47640075</v>
      </c>
      <c r="D985">
        <v>36807096</v>
      </c>
      <c r="E985">
        <v>1</v>
      </c>
      <c r="F985">
        <v>1</v>
      </c>
      <c r="G985">
        <v>1</v>
      </c>
      <c r="H985">
        <v>3</v>
      </c>
      <c r="I985" t="s">
        <v>353</v>
      </c>
      <c r="J985" t="s">
        <v>355</v>
      </c>
      <c r="K985" t="s">
        <v>354</v>
      </c>
      <c r="L985">
        <v>1339</v>
      </c>
      <c r="N985">
        <v>1007</v>
      </c>
      <c r="O985" t="s">
        <v>50</v>
      </c>
      <c r="P985" t="s">
        <v>50</v>
      </c>
      <c r="Q985">
        <v>1</v>
      </c>
      <c r="X985">
        <v>5.9</v>
      </c>
      <c r="Y985">
        <v>592.76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0</v>
      </c>
      <c r="AF985" t="s">
        <v>3</v>
      </c>
      <c r="AG985">
        <v>5.9</v>
      </c>
      <c r="AH985">
        <v>2</v>
      </c>
      <c r="AI985">
        <v>47640081</v>
      </c>
      <c r="AJ985">
        <v>986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ROW(Source!A447)</f>
        <v>447</v>
      </c>
      <c r="B986">
        <v>47640092</v>
      </c>
      <c r="C986">
        <v>47640075</v>
      </c>
      <c r="D986">
        <v>36807342</v>
      </c>
      <c r="E986">
        <v>1</v>
      </c>
      <c r="F986">
        <v>1</v>
      </c>
      <c r="G986">
        <v>1</v>
      </c>
      <c r="H986">
        <v>3</v>
      </c>
      <c r="I986" t="s">
        <v>834</v>
      </c>
      <c r="J986" t="s">
        <v>835</v>
      </c>
      <c r="K986" t="s">
        <v>836</v>
      </c>
      <c r="L986">
        <v>1339</v>
      </c>
      <c r="N986">
        <v>1007</v>
      </c>
      <c r="O986" t="s">
        <v>50</v>
      </c>
      <c r="P986" t="s">
        <v>50</v>
      </c>
      <c r="Q986">
        <v>1</v>
      </c>
      <c r="X986">
        <v>0.06</v>
      </c>
      <c r="Y986">
        <v>519.79999999999995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3</v>
      </c>
      <c r="AG986">
        <v>0.06</v>
      </c>
      <c r="AH986">
        <v>2</v>
      </c>
      <c r="AI986">
        <v>47640082</v>
      </c>
      <c r="AJ986">
        <v>987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ROW(Source!A447)</f>
        <v>447</v>
      </c>
      <c r="B987">
        <v>47640093</v>
      </c>
      <c r="C987">
        <v>47640075</v>
      </c>
      <c r="D987">
        <v>36830346</v>
      </c>
      <c r="E987">
        <v>1</v>
      </c>
      <c r="F987">
        <v>1</v>
      </c>
      <c r="G987">
        <v>1</v>
      </c>
      <c r="H987">
        <v>3</v>
      </c>
      <c r="I987" t="s">
        <v>1035</v>
      </c>
      <c r="J987" t="s">
        <v>1036</v>
      </c>
      <c r="K987" t="s">
        <v>1037</v>
      </c>
      <c r="L987">
        <v>1339</v>
      </c>
      <c r="N987">
        <v>1007</v>
      </c>
      <c r="O987" t="s">
        <v>50</v>
      </c>
      <c r="P987" t="s">
        <v>50</v>
      </c>
      <c r="Q987">
        <v>1</v>
      </c>
      <c r="X987">
        <v>0.17</v>
      </c>
      <c r="Y987">
        <v>880.01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0</v>
      </c>
      <c r="AF987" t="s">
        <v>3</v>
      </c>
      <c r="AG987">
        <v>0.17</v>
      </c>
      <c r="AH987">
        <v>2</v>
      </c>
      <c r="AI987">
        <v>47640084</v>
      </c>
      <c r="AJ987">
        <v>989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ROW(Source!A447)</f>
        <v>447</v>
      </c>
      <c r="B988">
        <v>47640094</v>
      </c>
      <c r="C988">
        <v>47640075</v>
      </c>
      <c r="D988">
        <v>36798254</v>
      </c>
      <c r="E988">
        <v>17</v>
      </c>
      <c r="F988">
        <v>1</v>
      </c>
      <c r="G988">
        <v>1</v>
      </c>
      <c r="H988">
        <v>3</v>
      </c>
      <c r="I988" t="s">
        <v>432</v>
      </c>
      <c r="J988" t="s">
        <v>3</v>
      </c>
      <c r="K988" t="s">
        <v>433</v>
      </c>
      <c r="L988">
        <v>1301</v>
      </c>
      <c r="N988">
        <v>1003</v>
      </c>
      <c r="O988" t="s">
        <v>251</v>
      </c>
      <c r="P988" t="s">
        <v>251</v>
      </c>
      <c r="Q988">
        <v>1</v>
      </c>
      <c r="X988">
        <v>100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 t="s">
        <v>3</v>
      </c>
      <c r="AG988">
        <v>100</v>
      </c>
      <c r="AH988">
        <v>2</v>
      </c>
      <c r="AI988">
        <v>47640085</v>
      </c>
      <c r="AJ988">
        <v>990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ROW(Source!A452)</f>
        <v>452</v>
      </c>
      <c r="B989">
        <v>47640106</v>
      </c>
      <c r="C989">
        <v>47640097</v>
      </c>
      <c r="D989">
        <v>37072442</v>
      </c>
      <c r="E989">
        <v>1</v>
      </c>
      <c r="F989">
        <v>1</v>
      </c>
      <c r="G989">
        <v>1</v>
      </c>
      <c r="H989">
        <v>1</v>
      </c>
      <c r="I989" t="s">
        <v>939</v>
      </c>
      <c r="J989" t="s">
        <v>3</v>
      </c>
      <c r="K989" t="s">
        <v>940</v>
      </c>
      <c r="L989">
        <v>1191</v>
      </c>
      <c r="N989">
        <v>1013</v>
      </c>
      <c r="O989" t="s">
        <v>770</v>
      </c>
      <c r="P989" t="s">
        <v>770</v>
      </c>
      <c r="Q989">
        <v>1</v>
      </c>
      <c r="X989">
        <v>5.31</v>
      </c>
      <c r="Y989">
        <v>0</v>
      </c>
      <c r="Z989">
        <v>0</v>
      </c>
      <c r="AA989">
        <v>0</v>
      </c>
      <c r="AB989">
        <v>10.65</v>
      </c>
      <c r="AC989">
        <v>0</v>
      </c>
      <c r="AD989">
        <v>1</v>
      </c>
      <c r="AE989">
        <v>1</v>
      </c>
      <c r="AF989" t="s">
        <v>326</v>
      </c>
      <c r="AG989">
        <v>7.7247224999999986</v>
      </c>
      <c r="AH989">
        <v>2</v>
      </c>
      <c r="AI989">
        <v>47640098</v>
      </c>
      <c r="AJ989">
        <v>991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ROW(Source!A452)</f>
        <v>452</v>
      </c>
      <c r="B990">
        <v>47640107</v>
      </c>
      <c r="C990">
        <v>47640097</v>
      </c>
      <c r="D990">
        <v>37064876</v>
      </c>
      <c r="E990">
        <v>1</v>
      </c>
      <c r="F990">
        <v>1</v>
      </c>
      <c r="G990">
        <v>1</v>
      </c>
      <c r="H990">
        <v>1</v>
      </c>
      <c r="I990" t="s">
        <v>771</v>
      </c>
      <c r="J990" t="s">
        <v>3</v>
      </c>
      <c r="K990" t="s">
        <v>772</v>
      </c>
      <c r="L990">
        <v>1191</v>
      </c>
      <c r="N990">
        <v>1013</v>
      </c>
      <c r="O990" t="s">
        <v>770</v>
      </c>
      <c r="P990" t="s">
        <v>770</v>
      </c>
      <c r="Q990">
        <v>1</v>
      </c>
      <c r="X990">
        <v>0.02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2</v>
      </c>
      <c r="AF990" t="s">
        <v>325</v>
      </c>
      <c r="AG990">
        <v>3.1625E-2</v>
      </c>
      <c r="AH990">
        <v>2</v>
      </c>
      <c r="AI990">
        <v>47640099</v>
      </c>
      <c r="AJ990">
        <v>992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ROW(Source!A452)</f>
        <v>452</v>
      </c>
      <c r="B991">
        <v>47640108</v>
      </c>
      <c r="C991">
        <v>47640097</v>
      </c>
      <c r="D991">
        <v>36882356</v>
      </c>
      <c r="E991">
        <v>1</v>
      </c>
      <c r="F991">
        <v>1</v>
      </c>
      <c r="G991">
        <v>1</v>
      </c>
      <c r="H991">
        <v>2</v>
      </c>
      <c r="I991" t="s">
        <v>941</v>
      </c>
      <c r="J991" t="s">
        <v>942</v>
      </c>
      <c r="K991" t="s">
        <v>943</v>
      </c>
      <c r="L991">
        <v>1368</v>
      </c>
      <c r="N991">
        <v>1011</v>
      </c>
      <c r="O991" t="s">
        <v>776</v>
      </c>
      <c r="P991" t="s">
        <v>776</v>
      </c>
      <c r="Q991">
        <v>1</v>
      </c>
      <c r="X991">
        <v>0.01</v>
      </c>
      <c r="Y991">
        <v>0</v>
      </c>
      <c r="Z991">
        <v>1.7</v>
      </c>
      <c r="AA991">
        <v>0</v>
      </c>
      <c r="AB991">
        <v>0</v>
      </c>
      <c r="AC991">
        <v>0</v>
      </c>
      <c r="AD991">
        <v>1</v>
      </c>
      <c r="AE991">
        <v>0</v>
      </c>
      <c r="AF991" t="s">
        <v>325</v>
      </c>
      <c r="AG991">
        <v>1.58125E-2</v>
      </c>
      <c r="AH991">
        <v>2</v>
      </c>
      <c r="AI991">
        <v>47640100</v>
      </c>
      <c r="AJ991">
        <v>993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ROW(Source!A452)</f>
        <v>452</v>
      </c>
      <c r="B992">
        <v>47640109</v>
      </c>
      <c r="C992">
        <v>47640097</v>
      </c>
      <c r="D992">
        <v>36882383</v>
      </c>
      <c r="E992">
        <v>1</v>
      </c>
      <c r="F992">
        <v>1</v>
      </c>
      <c r="G992">
        <v>1</v>
      </c>
      <c r="H992">
        <v>2</v>
      </c>
      <c r="I992" t="s">
        <v>944</v>
      </c>
      <c r="J992" t="s">
        <v>945</v>
      </c>
      <c r="K992" t="s">
        <v>946</v>
      </c>
      <c r="L992">
        <v>1368</v>
      </c>
      <c r="N992">
        <v>1011</v>
      </c>
      <c r="O992" t="s">
        <v>776</v>
      </c>
      <c r="P992" t="s">
        <v>776</v>
      </c>
      <c r="Q992">
        <v>1</v>
      </c>
      <c r="X992">
        <v>0.01</v>
      </c>
      <c r="Y992">
        <v>0</v>
      </c>
      <c r="Z992">
        <v>89.99</v>
      </c>
      <c r="AA992">
        <v>10.06</v>
      </c>
      <c r="AB992">
        <v>0</v>
      </c>
      <c r="AC992">
        <v>0</v>
      </c>
      <c r="AD992">
        <v>1</v>
      </c>
      <c r="AE992">
        <v>0</v>
      </c>
      <c r="AF992" t="s">
        <v>325</v>
      </c>
      <c r="AG992">
        <v>1.58125E-2</v>
      </c>
      <c r="AH992">
        <v>2</v>
      </c>
      <c r="AI992">
        <v>47640101</v>
      </c>
      <c r="AJ992">
        <v>994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ROW(Source!A452)</f>
        <v>452</v>
      </c>
      <c r="B993">
        <v>47640110</v>
      </c>
      <c r="C993">
        <v>47640097</v>
      </c>
      <c r="D993">
        <v>36883554</v>
      </c>
      <c r="E993">
        <v>1</v>
      </c>
      <c r="F993">
        <v>1</v>
      </c>
      <c r="G993">
        <v>1</v>
      </c>
      <c r="H993">
        <v>2</v>
      </c>
      <c r="I993" t="s">
        <v>780</v>
      </c>
      <c r="J993" t="s">
        <v>781</v>
      </c>
      <c r="K993" t="s">
        <v>782</v>
      </c>
      <c r="L993">
        <v>1368</v>
      </c>
      <c r="N993">
        <v>1011</v>
      </c>
      <c r="O993" t="s">
        <v>776</v>
      </c>
      <c r="P993" t="s">
        <v>776</v>
      </c>
      <c r="Q993">
        <v>1</v>
      </c>
      <c r="X993">
        <v>0.01</v>
      </c>
      <c r="Y993">
        <v>0</v>
      </c>
      <c r="Z993">
        <v>65.709999999999994</v>
      </c>
      <c r="AA993">
        <v>11.6</v>
      </c>
      <c r="AB993">
        <v>0</v>
      </c>
      <c r="AC993">
        <v>0</v>
      </c>
      <c r="AD993">
        <v>1</v>
      </c>
      <c r="AE993">
        <v>0</v>
      </c>
      <c r="AF993" t="s">
        <v>325</v>
      </c>
      <c r="AG993">
        <v>1.58125E-2</v>
      </c>
      <c r="AH993">
        <v>2</v>
      </c>
      <c r="AI993">
        <v>47640102</v>
      </c>
      <c r="AJ993">
        <v>995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ROW(Source!A452)</f>
        <v>452</v>
      </c>
      <c r="B994">
        <v>47640111</v>
      </c>
      <c r="C994">
        <v>47640097</v>
      </c>
      <c r="D994">
        <v>36884416</v>
      </c>
      <c r="E994">
        <v>1</v>
      </c>
      <c r="F994">
        <v>1</v>
      </c>
      <c r="G994">
        <v>1</v>
      </c>
      <c r="H994">
        <v>2</v>
      </c>
      <c r="I994" t="s">
        <v>947</v>
      </c>
      <c r="J994" t="s">
        <v>948</v>
      </c>
      <c r="K994" t="s">
        <v>949</v>
      </c>
      <c r="L994">
        <v>1368</v>
      </c>
      <c r="N994">
        <v>1011</v>
      </c>
      <c r="O994" t="s">
        <v>776</v>
      </c>
      <c r="P994" t="s">
        <v>776</v>
      </c>
      <c r="Q994">
        <v>1</v>
      </c>
      <c r="X994">
        <v>1.1200000000000001</v>
      </c>
      <c r="Y994">
        <v>0</v>
      </c>
      <c r="Z994">
        <v>6.82</v>
      </c>
      <c r="AA994">
        <v>0</v>
      </c>
      <c r="AB994">
        <v>0</v>
      </c>
      <c r="AC994">
        <v>0</v>
      </c>
      <c r="AD994">
        <v>1</v>
      </c>
      <c r="AE994">
        <v>0</v>
      </c>
      <c r="AF994" t="s">
        <v>325</v>
      </c>
      <c r="AG994">
        <v>1.7710000000000001</v>
      </c>
      <c r="AH994">
        <v>2</v>
      </c>
      <c r="AI994">
        <v>47640103</v>
      </c>
      <c r="AJ994">
        <v>996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ROW(Source!A452)</f>
        <v>452</v>
      </c>
      <c r="B995">
        <v>47640112</v>
      </c>
      <c r="C995">
        <v>47640097</v>
      </c>
      <c r="D995">
        <v>36837948</v>
      </c>
      <c r="E995">
        <v>1</v>
      </c>
      <c r="F995">
        <v>1</v>
      </c>
      <c r="G995">
        <v>1</v>
      </c>
      <c r="H995">
        <v>3</v>
      </c>
      <c r="I995" t="s">
        <v>817</v>
      </c>
      <c r="J995" t="s">
        <v>818</v>
      </c>
      <c r="K995" t="s">
        <v>819</v>
      </c>
      <c r="L995">
        <v>1348</v>
      </c>
      <c r="N995">
        <v>1009</v>
      </c>
      <c r="O995" t="s">
        <v>19</v>
      </c>
      <c r="P995" t="s">
        <v>19</v>
      </c>
      <c r="Q995">
        <v>1000</v>
      </c>
      <c r="X995">
        <v>1.2E-2</v>
      </c>
      <c r="Y995">
        <v>15620</v>
      </c>
      <c r="Z995">
        <v>0</v>
      </c>
      <c r="AA995">
        <v>0</v>
      </c>
      <c r="AB995">
        <v>0</v>
      </c>
      <c r="AC995">
        <v>0</v>
      </c>
      <c r="AD995">
        <v>1</v>
      </c>
      <c r="AE995">
        <v>0</v>
      </c>
      <c r="AF995" t="s">
        <v>220</v>
      </c>
      <c r="AG995">
        <v>1.3200000000000002E-2</v>
      </c>
      <c r="AH995">
        <v>2</v>
      </c>
      <c r="AI995">
        <v>47640104</v>
      </c>
      <c r="AJ995">
        <v>997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ROW(Source!A452)</f>
        <v>452</v>
      </c>
      <c r="B996">
        <v>47640113</v>
      </c>
      <c r="C996">
        <v>47640097</v>
      </c>
      <c r="D996">
        <v>36839083</v>
      </c>
      <c r="E996">
        <v>1</v>
      </c>
      <c r="F996">
        <v>1</v>
      </c>
      <c r="G996">
        <v>1</v>
      </c>
      <c r="H996">
        <v>3</v>
      </c>
      <c r="I996" t="s">
        <v>950</v>
      </c>
      <c r="J996" t="s">
        <v>951</v>
      </c>
      <c r="K996" t="s">
        <v>952</v>
      </c>
      <c r="L996">
        <v>1348</v>
      </c>
      <c r="N996">
        <v>1009</v>
      </c>
      <c r="O996" t="s">
        <v>19</v>
      </c>
      <c r="P996" t="s">
        <v>19</v>
      </c>
      <c r="Q996">
        <v>1000</v>
      </c>
      <c r="X996">
        <v>2E-3</v>
      </c>
      <c r="Y996">
        <v>7640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220</v>
      </c>
      <c r="AG996">
        <v>2.2000000000000001E-3</v>
      </c>
      <c r="AH996">
        <v>2</v>
      </c>
      <c r="AI996">
        <v>47640105</v>
      </c>
      <c r="AJ996">
        <v>998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ROW(Source!A453)</f>
        <v>453</v>
      </c>
      <c r="B997">
        <v>47640106</v>
      </c>
      <c r="C997">
        <v>47640097</v>
      </c>
      <c r="D997">
        <v>37072442</v>
      </c>
      <c r="E997">
        <v>1</v>
      </c>
      <c r="F997">
        <v>1</v>
      </c>
      <c r="G997">
        <v>1</v>
      </c>
      <c r="H997">
        <v>1</v>
      </c>
      <c r="I997" t="s">
        <v>939</v>
      </c>
      <c r="J997" t="s">
        <v>3</v>
      </c>
      <c r="K997" t="s">
        <v>940</v>
      </c>
      <c r="L997">
        <v>1191</v>
      </c>
      <c r="N997">
        <v>1013</v>
      </c>
      <c r="O997" t="s">
        <v>770</v>
      </c>
      <c r="P997" t="s">
        <v>770</v>
      </c>
      <c r="Q997">
        <v>1</v>
      </c>
      <c r="X997">
        <v>5.31</v>
      </c>
      <c r="Y997">
        <v>0</v>
      </c>
      <c r="Z997">
        <v>0</v>
      </c>
      <c r="AA997">
        <v>0</v>
      </c>
      <c r="AB997">
        <v>10.65</v>
      </c>
      <c r="AC997">
        <v>0</v>
      </c>
      <c r="AD997">
        <v>1</v>
      </c>
      <c r="AE997">
        <v>1</v>
      </c>
      <c r="AF997" t="s">
        <v>326</v>
      </c>
      <c r="AG997">
        <v>7.7247224999999986</v>
      </c>
      <c r="AH997">
        <v>2</v>
      </c>
      <c r="AI997">
        <v>47640098</v>
      </c>
      <c r="AJ997">
        <v>999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ROW(Source!A453)</f>
        <v>453</v>
      </c>
      <c r="B998">
        <v>47640107</v>
      </c>
      <c r="C998">
        <v>47640097</v>
      </c>
      <c r="D998">
        <v>37064876</v>
      </c>
      <c r="E998">
        <v>1</v>
      </c>
      <c r="F998">
        <v>1</v>
      </c>
      <c r="G998">
        <v>1</v>
      </c>
      <c r="H998">
        <v>1</v>
      </c>
      <c r="I998" t="s">
        <v>771</v>
      </c>
      <c r="J998" t="s">
        <v>3</v>
      </c>
      <c r="K998" t="s">
        <v>772</v>
      </c>
      <c r="L998">
        <v>1191</v>
      </c>
      <c r="N998">
        <v>1013</v>
      </c>
      <c r="O998" t="s">
        <v>770</v>
      </c>
      <c r="P998" t="s">
        <v>770</v>
      </c>
      <c r="Q998">
        <v>1</v>
      </c>
      <c r="X998">
        <v>0.02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1</v>
      </c>
      <c r="AE998">
        <v>2</v>
      </c>
      <c r="AF998" t="s">
        <v>325</v>
      </c>
      <c r="AG998">
        <v>3.1625E-2</v>
      </c>
      <c r="AH998">
        <v>2</v>
      </c>
      <c r="AI998">
        <v>47640099</v>
      </c>
      <c r="AJ998">
        <v>1000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ROW(Source!A453)</f>
        <v>453</v>
      </c>
      <c r="B999">
        <v>47640108</v>
      </c>
      <c r="C999">
        <v>47640097</v>
      </c>
      <c r="D999">
        <v>36882356</v>
      </c>
      <c r="E999">
        <v>1</v>
      </c>
      <c r="F999">
        <v>1</v>
      </c>
      <c r="G999">
        <v>1</v>
      </c>
      <c r="H999">
        <v>2</v>
      </c>
      <c r="I999" t="s">
        <v>941</v>
      </c>
      <c r="J999" t="s">
        <v>942</v>
      </c>
      <c r="K999" t="s">
        <v>943</v>
      </c>
      <c r="L999">
        <v>1368</v>
      </c>
      <c r="N999">
        <v>1011</v>
      </c>
      <c r="O999" t="s">
        <v>776</v>
      </c>
      <c r="P999" t="s">
        <v>776</v>
      </c>
      <c r="Q999">
        <v>1</v>
      </c>
      <c r="X999">
        <v>0.01</v>
      </c>
      <c r="Y999">
        <v>0</v>
      </c>
      <c r="Z999">
        <v>1.7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325</v>
      </c>
      <c r="AG999">
        <v>1.58125E-2</v>
      </c>
      <c r="AH999">
        <v>2</v>
      </c>
      <c r="AI999">
        <v>47640100</v>
      </c>
      <c r="AJ999">
        <v>1001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ROW(Source!A453)</f>
        <v>453</v>
      </c>
      <c r="B1000">
        <v>47640109</v>
      </c>
      <c r="C1000">
        <v>47640097</v>
      </c>
      <c r="D1000">
        <v>36882383</v>
      </c>
      <c r="E1000">
        <v>1</v>
      </c>
      <c r="F1000">
        <v>1</v>
      </c>
      <c r="G1000">
        <v>1</v>
      </c>
      <c r="H1000">
        <v>2</v>
      </c>
      <c r="I1000" t="s">
        <v>944</v>
      </c>
      <c r="J1000" t="s">
        <v>945</v>
      </c>
      <c r="K1000" t="s">
        <v>946</v>
      </c>
      <c r="L1000">
        <v>1368</v>
      </c>
      <c r="N1000">
        <v>1011</v>
      </c>
      <c r="O1000" t="s">
        <v>776</v>
      </c>
      <c r="P1000" t="s">
        <v>776</v>
      </c>
      <c r="Q1000">
        <v>1</v>
      </c>
      <c r="X1000">
        <v>0.01</v>
      </c>
      <c r="Y1000">
        <v>0</v>
      </c>
      <c r="Z1000">
        <v>89.99</v>
      </c>
      <c r="AA1000">
        <v>10.06</v>
      </c>
      <c r="AB1000">
        <v>0</v>
      </c>
      <c r="AC1000">
        <v>0</v>
      </c>
      <c r="AD1000">
        <v>1</v>
      </c>
      <c r="AE1000">
        <v>0</v>
      </c>
      <c r="AF1000" t="s">
        <v>325</v>
      </c>
      <c r="AG1000">
        <v>1.58125E-2</v>
      </c>
      <c r="AH1000">
        <v>2</v>
      </c>
      <c r="AI1000">
        <v>47640101</v>
      </c>
      <c r="AJ1000">
        <v>1002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ROW(Source!A453)</f>
        <v>453</v>
      </c>
      <c r="B1001">
        <v>47640110</v>
      </c>
      <c r="C1001">
        <v>47640097</v>
      </c>
      <c r="D1001">
        <v>36883554</v>
      </c>
      <c r="E1001">
        <v>1</v>
      </c>
      <c r="F1001">
        <v>1</v>
      </c>
      <c r="G1001">
        <v>1</v>
      </c>
      <c r="H1001">
        <v>2</v>
      </c>
      <c r="I1001" t="s">
        <v>780</v>
      </c>
      <c r="J1001" t="s">
        <v>781</v>
      </c>
      <c r="K1001" t="s">
        <v>782</v>
      </c>
      <c r="L1001">
        <v>1368</v>
      </c>
      <c r="N1001">
        <v>1011</v>
      </c>
      <c r="O1001" t="s">
        <v>776</v>
      </c>
      <c r="P1001" t="s">
        <v>776</v>
      </c>
      <c r="Q1001">
        <v>1</v>
      </c>
      <c r="X1001">
        <v>0.01</v>
      </c>
      <c r="Y1001">
        <v>0</v>
      </c>
      <c r="Z1001">
        <v>65.709999999999994</v>
      </c>
      <c r="AA1001">
        <v>11.6</v>
      </c>
      <c r="AB1001">
        <v>0</v>
      </c>
      <c r="AC1001">
        <v>0</v>
      </c>
      <c r="AD1001">
        <v>1</v>
      </c>
      <c r="AE1001">
        <v>0</v>
      </c>
      <c r="AF1001" t="s">
        <v>325</v>
      </c>
      <c r="AG1001">
        <v>1.58125E-2</v>
      </c>
      <c r="AH1001">
        <v>2</v>
      </c>
      <c r="AI1001">
        <v>47640102</v>
      </c>
      <c r="AJ1001">
        <v>1003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ROW(Source!A453)</f>
        <v>453</v>
      </c>
      <c r="B1002">
        <v>47640111</v>
      </c>
      <c r="C1002">
        <v>47640097</v>
      </c>
      <c r="D1002">
        <v>36884416</v>
      </c>
      <c r="E1002">
        <v>1</v>
      </c>
      <c r="F1002">
        <v>1</v>
      </c>
      <c r="G1002">
        <v>1</v>
      </c>
      <c r="H1002">
        <v>2</v>
      </c>
      <c r="I1002" t="s">
        <v>947</v>
      </c>
      <c r="J1002" t="s">
        <v>948</v>
      </c>
      <c r="K1002" t="s">
        <v>949</v>
      </c>
      <c r="L1002">
        <v>1368</v>
      </c>
      <c r="N1002">
        <v>1011</v>
      </c>
      <c r="O1002" t="s">
        <v>776</v>
      </c>
      <c r="P1002" t="s">
        <v>776</v>
      </c>
      <c r="Q1002">
        <v>1</v>
      </c>
      <c r="X1002">
        <v>1.1200000000000001</v>
      </c>
      <c r="Y1002">
        <v>0</v>
      </c>
      <c r="Z1002">
        <v>6.82</v>
      </c>
      <c r="AA1002">
        <v>0</v>
      </c>
      <c r="AB1002">
        <v>0</v>
      </c>
      <c r="AC1002">
        <v>0</v>
      </c>
      <c r="AD1002">
        <v>1</v>
      </c>
      <c r="AE1002">
        <v>0</v>
      </c>
      <c r="AF1002" t="s">
        <v>325</v>
      </c>
      <c r="AG1002">
        <v>1.7710000000000001</v>
      </c>
      <c r="AH1002">
        <v>2</v>
      </c>
      <c r="AI1002">
        <v>47640103</v>
      </c>
      <c r="AJ1002">
        <v>1004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ROW(Source!A453)</f>
        <v>453</v>
      </c>
      <c r="B1003">
        <v>47640112</v>
      </c>
      <c r="C1003">
        <v>47640097</v>
      </c>
      <c r="D1003">
        <v>36837948</v>
      </c>
      <c r="E1003">
        <v>1</v>
      </c>
      <c r="F1003">
        <v>1</v>
      </c>
      <c r="G1003">
        <v>1</v>
      </c>
      <c r="H1003">
        <v>3</v>
      </c>
      <c r="I1003" t="s">
        <v>817</v>
      </c>
      <c r="J1003" t="s">
        <v>818</v>
      </c>
      <c r="K1003" t="s">
        <v>819</v>
      </c>
      <c r="L1003">
        <v>1348</v>
      </c>
      <c r="N1003">
        <v>1009</v>
      </c>
      <c r="O1003" t="s">
        <v>19</v>
      </c>
      <c r="P1003" t="s">
        <v>19</v>
      </c>
      <c r="Q1003">
        <v>1000</v>
      </c>
      <c r="X1003">
        <v>1.2E-2</v>
      </c>
      <c r="Y1003">
        <v>15620</v>
      </c>
      <c r="Z1003">
        <v>0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220</v>
      </c>
      <c r="AG1003">
        <v>1.3200000000000002E-2</v>
      </c>
      <c r="AH1003">
        <v>2</v>
      </c>
      <c r="AI1003">
        <v>47640104</v>
      </c>
      <c r="AJ1003">
        <v>1005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ROW(Source!A453)</f>
        <v>453</v>
      </c>
      <c r="B1004">
        <v>47640113</v>
      </c>
      <c r="C1004">
        <v>47640097</v>
      </c>
      <c r="D1004">
        <v>36839083</v>
      </c>
      <c r="E1004">
        <v>1</v>
      </c>
      <c r="F1004">
        <v>1</v>
      </c>
      <c r="G1004">
        <v>1</v>
      </c>
      <c r="H1004">
        <v>3</v>
      </c>
      <c r="I1004" t="s">
        <v>950</v>
      </c>
      <c r="J1004" t="s">
        <v>951</v>
      </c>
      <c r="K1004" t="s">
        <v>952</v>
      </c>
      <c r="L1004">
        <v>1348</v>
      </c>
      <c r="N1004">
        <v>1009</v>
      </c>
      <c r="O1004" t="s">
        <v>19</v>
      </c>
      <c r="P1004" t="s">
        <v>19</v>
      </c>
      <c r="Q1004">
        <v>1000</v>
      </c>
      <c r="X1004">
        <v>2E-3</v>
      </c>
      <c r="Y1004">
        <v>7640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220</v>
      </c>
      <c r="AG1004">
        <v>2.2000000000000001E-3</v>
      </c>
      <c r="AH1004">
        <v>2</v>
      </c>
      <c r="AI1004">
        <v>47640105</v>
      </c>
      <c r="AJ1004">
        <v>1006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ROW(Source!A454)</f>
        <v>454</v>
      </c>
      <c r="B1005">
        <v>47640124</v>
      </c>
      <c r="C1005">
        <v>47640114</v>
      </c>
      <c r="D1005">
        <v>37064928</v>
      </c>
      <c r="E1005">
        <v>1</v>
      </c>
      <c r="F1005">
        <v>1</v>
      </c>
      <c r="G1005">
        <v>1</v>
      </c>
      <c r="H1005">
        <v>1</v>
      </c>
      <c r="I1005" t="s">
        <v>823</v>
      </c>
      <c r="J1005" t="s">
        <v>3</v>
      </c>
      <c r="K1005" t="s">
        <v>824</v>
      </c>
      <c r="L1005">
        <v>1191</v>
      </c>
      <c r="N1005">
        <v>1013</v>
      </c>
      <c r="O1005" t="s">
        <v>770</v>
      </c>
      <c r="P1005" t="s">
        <v>770</v>
      </c>
      <c r="Q1005">
        <v>1</v>
      </c>
      <c r="X1005">
        <v>3.83</v>
      </c>
      <c r="Y1005">
        <v>0</v>
      </c>
      <c r="Z1005">
        <v>0</v>
      </c>
      <c r="AA1005">
        <v>0</v>
      </c>
      <c r="AB1005">
        <v>9.07</v>
      </c>
      <c r="AC1005">
        <v>0</v>
      </c>
      <c r="AD1005">
        <v>1</v>
      </c>
      <c r="AE1005">
        <v>1</v>
      </c>
      <c r="AF1005" t="s">
        <v>330</v>
      </c>
      <c r="AG1005">
        <v>11.143384999999999</v>
      </c>
      <c r="AH1005">
        <v>2</v>
      </c>
      <c r="AI1005">
        <v>47640115</v>
      </c>
      <c r="AJ1005">
        <v>1007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ROW(Source!A454)</f>
        <v>454</v>
      </c>
      <c r="B1006">
        <v>47640125</v>
      </c>
      <c r="C1006">
        <v>47640114</v>
      </c>
      <c r="D1006">
        <v>37064876</v>
      </c>
      <c r="E1006">
        <v>1</v>
      </c>
      <c r="F1006">
        <v>1</v>
      </c>
      <c r="G1006">
        <v>1</v>
      </c>
      <c r="H1006">
        <v>1</v>
      </c>
      <c r="I1006" t="s">
        <v>771</v>
      </c>
      <c r="J1006" t="s">
        <v>3</v>
      </c>
      <c r="K1006" t="s">
        <v>772</v>
      </c>
      <c r="L1006">
        <v>1191</v>
      </c>
      <c r="N1006">
        <v>1013</v>
      </c>
      <c r="O1006" t="s">
        <v>770</v>
      </c>
      <c r="P1006" t="s">
        <v>770</v>
      </c>
      <c r="Q1006">
        <v>1</v>
      </c>
      <c r="X1006">
        <v>0.02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1</v>
      </c>
      <c r="AE1006">
        <v>2</v>
      </c>
      <c r="AF1006" t="s">
        <v>329</v>
      </c>
      <c r="AG1006">
        <v>6.3250000000000001E-2</v>
      </c>
      <c r="AH1006">
        <v>2</v>
      </c>
      <c r="AI1006">
        <v>47640116</v>
      </c>
      <c r="AJ1006">
        <v>1008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ROW(Source!A454)</f>
        <v>454</v>
      </c>
      <c r="B1007">
        <v>47640126</v>
      </c>
      <c r="C1007">
        <v>47640114</v>
      </c>
      <c r="D1007">
        <v>36882356</v>
      </c>
      <c r="E1007">
        <v>1</v>
      </c>
      <c r="F1007">
        <v>1</v>
      </c>
      <c r="G1007">
        <v>1</v>
      </c>
      <c r="H1007">
        <v>2</v>
      </c>
      <c r="I1007" t="s">
        <v>941</v>
      </c>
      <c r="J1007" t="s">
        <v>942</v>
      </c>
      <c r="K1007" t="s">
        <v>943</v>
      </c>
      <c r="L1007">
        <v>1368</v>
      </c>
      <c r="N1007">
        <v>1011</v>
      </c>
      <c r="O1007" t="s">
        <v>776</v>
      </c>
      <c r="P1007" t="s">
        <v>776</v>
      </c>
      <c r="Q1007">
        <v>1</v>
      </c>
      <c r="X1007">
        <v>0.01</v>
      </c>
      <c r="Y1007">
        <v>0</v>
      </c>
      <c r="Z1007">
        <v>1.7</v>
      </c>
      <c r="AA1007">
        <v>0</v>
      </c>
      <c r="AB1007">
        <v>0</v>
      </c>
      <c r="AC1007">
        <v>0</v>
      </c>
      <c r="AD1007">
        <v>1</v>
      </c>
      <c r="AE1007">
        <v>0</v>
      </c>
      <c r="AF1007" t="s">
        <v>329</v>
      </c>
      <c r="AG1007">
        <v>3.1625E-2</v>
      </c>
      <c r="AH1007">
        <v>2</v>
      </c>
      <c r="AI1007">
        <v>47640117</v>
      </c>
      <c r="AJ1007">
        <v>1009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ROW(Source!A454)</f>
        <v>454</v>
      </c>
      <c r="B1008">
        <v>47640127</v>
      </c>
      <c r="C1008">
        <v>47640114</v>
      </c>
      <c r="D1008">
        <v>36882383</v>
      </c>
      <c r="E1008">
        <v>1</v>
      </c>
      <c r="F1008">
        <v>1</v>
      </c>
      <c r="G1008">
        <v>1</v>
      </c>
      <c r="H1008">
        <v>2</v>
      </c>
      <c r="I1008" t="s">
        <v>944</v>
      </c>
      <c r="J1008" t="s">
        <v>945</v>
      </c>
      <c r="K1008" t="s">
        <v>946</v>
      </c>
      <c r="L1008">
        <v>1368</v>
      </c>
      <c r="N1008">
        <v>1011</v>
      </c>
      <c r="O1008" t="s">
        <v>776</v>
      </c>
      <c r="P1008" t="s">
        <v>776</v>
      </c>
      <c r="Q1008">
        <v>1</v>
      </c>
      <c r="X1008">
        <v>0.01</v>
      </c>
      <c r="Y1008">
        <v>0</v>
      </c>
      <c r="Z1008">
        <v>89.99</v>
      </c>
      <c r="AA1008">
        <v>10.06</v>
      </c>
      <c r="AB1008">
        <v>0</v>
      </c>
      <c r="AC1008">
        <v>0</v>
      </c>
      <c r="AD1008">
        <v>1</v>
      </c>
      <c r="AE1008">
        <v>0</v>
      </c>
      <c r="AF1008" t="s">
        <v>329</v>
      </c>
      <c r="AG1008">
        <v>3.1625E-2</v>
      </c>
      <c r="AH1008">
        <v>2</v>
      </c>
      <c r="AI1008">
        <v>47640118</v>
      </c>
      <c r="AJ1008">
        <v>1010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ROW(Source!A454)</f>
        <v>454</v>
      </c>
      <c r="B1009">
        <v>47640128</v>
      </c>
      <c r="C1009">
        <v>47640114</v>
      </c>
      <c r="D1009">
        <v>36883554</v>
      </c>
      <c r="E1009">
        <v>1</v>
      </c>
      <c r="F1009">
        <v>1</v>
      </c>
      <c r="G1009">
        <v>1</v>
      </c>
      <c r="H1009">
        <v>2</v>
      </c>
      <c r="I1009" t="s">
        <v>780</v>
      </c>
      <c r="J1009" t="s">
        <v>781</v>
      </c>
      <c r="K1009" t="s">
        <v>782</v>
      </c>
      <c r="L1009">
        <v>1368</v>
      </c>
      <c r="N1009">
        <v>1011</v>
      </c>
      <c r="O1009" t="s">
        <v>776</v>
      </c>
      <c r="P1009" t="s">
        <v>776</v>
      </c>
      <c r="Q1009">
        <v>1</v>
      </c>
      <c r="X1009">
        <v>0.01</v>
      </c>
      <c r="Y1009">
        <v>0</v>
      </c>
      <c r="Z1009">
        <v>65.709999999999994</v>
      </c>
      <c r="AA1009">
        <v>11.6</v>
      </c>
      <c r="AB1009">
        <v>0</v>
      </c>
      <c r="AC1009">
        <v>0</v>
      </c>
      <c r="AD1009">
        <v>1</v>
      </c>
      <c r="AE1009">
        <v>0</v>
      </c>
      <c r="AF1009" t="s">
        <v>329</v>
      </c>
      <c r="AG1009">
        <v>3.1625E-2</v>
      </c>
      <c r="AH1009">
        <v>2</v>
      </c>
      <c r="AI1009">
        <v>47640119</v>
      </c>
      <c r="AJ1009">
        <v>1011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ROW(Source!A454)</f>
        <v>454</v>
      </c>
      <c r="B1010">
        <v>47640129</v>
      </c>
      <c r="C1010">
        <v>47640114</v>
      </c>
      <c r="D1010">
        <v>36884416</v>
      </c>
      <c r="E1010">
        <v>1</v>
      </c>
      <c r="F1010">
        <v>1</v>
      </c>
      <c r="G1010">
        <v>1</v>
      </c>
      <c r="H1010">
        <v>2</v>
      </c>
      <c r="I1010" t="s">
        <v>947</v>
      </c>
      <c r="J1010" t="s">
        <v>948</v>
      </c>
      <c r="K1010" t="s">
        <v>949</v>
      </c>
      <c r="L1010">
        <v>1368</v>
      </c>
      <c r="N1010">
        <v>1011</v>
      </c>
      <c r="O1010" t="s">
        <v>776</v>
      </c>
      <c r="P1010" t="s">
        <v>776</v>
      </c>
      <c r="Q1010">
        <v>1</v>
      </c>
      <c r="X1010">
        <v>0.65</v>
      </c>
      <c r="Y1010">
        <v>0</v>
      </c>
      <c r="Z1010">
        <v>6.82</v>
      </c>
      <c r="AA1010">
        <v>0</v>
      </c>
      <c r="AB1010">
        <v>0</v>
      </c>
      <c r="AC1010">
        <v>0</v>
      </c>
      <c r="AD1010">
        <v>1</v>
      </c>
      <c r="AE1010">
        <v>0</v>
      </c>
      <c r="AF1010" t="s">
        <v>329</v>
      </c>
      <c r="AG1010">
        <v>2.055625</v>
      </c>
      <c r="AH1010">
        <v>2</v>
      </c>
      <c r="AI1010">
        <v>47640120</v>
      </c>
      <c r="AJ1010">
        <v>1012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ROW(Source!A454)</f>
        <v>454</v>
      </c>
      <c r="B1011">
        <v>47640130</v>
      </c>
      <c r="C1011">
        <v>47640114</v>
      </c>
      <c r="D1011">
        <v>36838546</v>
      </c>
      <c r="E1011">
        <v>1</v>
      </c>
      <c r="F1011">
        <v>1</v>
      </c>
      <c r="G1011">
        <v>1</v>
      </c>
      <c r="H1011">
        <v>3</v>
      </c>
      <c r="I1011" t="s">
        <v>238</v>
      </c>
      <c r="J1011" t="s">
        <v>240</v>
      </c>
      <c r="K1011" t="s">
        <v>239</v>
      </c>
      <c r="L1011">
        <v>1348</v>
      </c>
      <c r="N1011">
        <v>1009</v>
      </c>
      <c r="O1011" t="s">
        <v>19</v>
      </c>
      <c r="P1011" t="s">
        <v>19</v>
      </c>
      <c r="Q1011">
        <v>1000</v>
      </c>
      <c r="X1011">
        <v>1.9E-2</v>
      </c>
      <c r="Y1011">
        <v>14312.87</v>
      </c>
      <c r="Z1011">
        <v>0</v>
      </c>
      <c r="AA1011">
        <v>0</v>
      </c>
      <c r="AB1011">
        <v>0</v>
      </c>
      <c r="AC1011">
        <v>0</v>
      </c>
      <c r="AD1011">
        <v>1</v>
      </c>
      <c r="AE1011">
        <v>0</v>
      </c>
      <c r="AF1011" t="s">
        <v>230</v>
      </c>
      <c r="AG1011">
        <v>4.1800000000000004E-2</v>
      </c>
      <c r="AH1011">
        <v>2</v>
      </c>
      <c r="AI1011">
        <v>47640121</v>
      </c>
      <c r="AJ1011">
        <v>1013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ROW(Source!A454)</f>
        <v>454</v>
      </c>
      <c r="B1012">
        <v>47640131</v>
      </c>
      <c r="C1012">
        <v>47640114</v>
      </c>
      <c r="D1012">
        <v>36839186</v>
      </c>
      <c r="E1012">
        <v>1</v>
      </c>
      <c r="F1012">
        <v>1</v>
      </c>
      <c r="G1012">
        <v>1</v>
      </c>
      <c r="H1012">
        <v>3</v>
      </c>
      <c r="I1012" t="s">
        <v>953</v>
      </c>
      <c r="J1012" t="s">
        <v>954</v>
      </c>
      <c r="K1012" t="s">
        <v>955</v>
      </c>
      <c r="L1012">
        <v>1348</v>
      </c>
      <c r="N1012">
        <v>1009</v>
      </c>
      <c r="O1012" t="s">
        <v>19</v>
      </c>
      <c r="P1012" t="s">
        <v>19</v>
      </c>
      <c r="Q1012">
        <v>1000</v>
      </c>
      <c r="X1012">
        <v>1.4E-3</v>
      </c>
      <c r="Y1012">
        <v>6667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230</v>
      </c>
      <c r="AG1012">
        <v>3.0800000000000003E-3</v>
      </c>
      <c r="AH1012">
        <v>2</v>
      </c>
      <c r="AI1012">
        <v>47640123</v>
      </c>
      <c r="AJ1012">
        <v>1015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ROW(Source!A455)</f>
        <v>455</v>
      </c>
      <c r="B1013">
        <v>47640124</v>
      </c>
      <c r="C1013">
        <v>47640114</v>
      </c>
      <c r="D1013">
        <v>37064928</v>
      </c>
      <c r="E1013">
        <v>1</v>
      </c>
      <c r="F1013">
        <v>1</v>
      </c>
      <c r="G1013">
        <v>1</v>
      </c>
      <c r="H1013">
        <v>1</v>
      </c>
      <c r="I1013" t="s">
        <v>823</v>
      </c>
      <c r="J1013" t="s">
        <v>3</v>
      </c>
      <c r="K1013" t="s">
        <v>824</v>
      </c>
      <c r="L1013">
        <v>1191</v>
      </c>
      <c r="N1013">
        <v>1013</v>
      </c>
      <c r="O1013" t="s">
        <v>770</v>
      </c>
      <c r="P1013" t="s">
        <v>770</v>
      </c>
      <c r="Q1013">
        <v>1</v>
      </c>
      <c r="X1013">
        <v>3.83</v>
      </c>
      <c r="Y1013">
        <v>0</v>
      </c>
      <c r="Z1013">
        <v>0</v>
      </c>
      <c r="AA1013">
        <v>0</v>
      </c>
      <c r="AB1013">
        <v>9.07</v>
      </c>
      <c r="AC1013">
        <v>0</v>
      </c>
      <c r="AD1013">
        <v>1</v>
      </c>
      <c r="AE1013">
        <v>1</v>
      </c>
      <c r="AF1013" t="s">
        <v>330</v>
      </c>
      <c r="AG1013">
        <v>11.143384999999999</v>
      </c>
      <c r="AH1013">
        <v>2</v>
      </c>
      <c r="AI1013">
        <v>47640115</v>
      </c>
      <c r="AJ1013">
        <v>1016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ROW(Source!A455)</f>
        <v>455</v>
      </c>
      <c r="B1014">
        <v>47640125</v>
      </c>
      <c r="C1014">
        <v>47640114</v>
      </c>
      <c r="D1014">
        <v>37064876</v>
      </c>
      <c r="E1014">
        <v>1</v>
      </c>
      <c r="F1014">
        <v>1</v>
      </c>
      <c r="G1014">
        <v>1</v>
      </c>
      <c r="H1014">
        <v>1</v>
      </c>
      <c r="I1014" t="s">
        <v>771</v>
      </c>
      <c r="J1014" t="s">
        <v>3</v>
      </c>
      <c r="K1014" t="s">
        <v>772</v>
      </c>
      <c r="L1014">
        <v>1191</v>
      </c>
      <c r="N1014">
        <v>1013</v>
      </c>
      <c r="O1014" t="s">
        <v>770</v>
      </c>
      <c r="P1014" t="s">
        <v>770</v>
      </c>
      <c r="Q1014">
        <v>1</v>
      </c>
      <c r="X1014">
        <v>0.02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2</v>
      </c>
      <c r="AF1014" t="s">
        <v>329</v>
      </c>
      <c r="AG1014">
        <v>6.3250000000000001E-2</v>
      </c>
      <c r="AH1014">
        <v>2</v>
      </c>
      <c r="AI1014">
        <v>47640116</v>
      </c>
      <c r="AJ1014">
        <v>1017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ROW(Source!A455)</f>
        <v>455</v>
      </c>
      <c r="B1015">
        <v>47640126</v>
      </c>
      <c r="C1015">
        <v>47640114</v>
      </c>
      <c r="D1015">
        <v>36882356</v>
      </c>
      <c r="E1015">
        <v>1</v>
      </c>
      <c r="F1015">
        <v>1</v>
      </c>
      <c r="G1015">
        <v>1</v>
      </c>
      <c r="H1015">
        <v>2</v>
      </c>
      <c r="I1015" t="s">
        <v>941</v>
      </c>
      <c r="J1015" t="s">
        <v>942</v>
      </c>
      <c r="K1015" t="s">
        <v>943</v>
      </c>
      <c r="L1015">
        <v>1368</v>
      </c>
      <c r="N1015">
        <v>1011</v>
      </c>
      <c r="O1015" t="s">
        <v>776</v>
      </c>
      <c r="P1015" t="s">
        <v>776</v>
      </c>
      <c r="Q1015">
        <v>1</v>
      </c>
      <c r="X1015">
        <v>0.01</v>
      </c>
      <c r="Y1015">
        <v>0</v>
      </c>
      <c r="Z1015">
        <v>1.7</v>
      </c>
      <c r="AA1015">
        <v>0</v>
      </c>
      <c r="AB1015">
        <v>0</v>
      </c>
      <c r="AC1015">
        <v>0</v>
      </c>
      <c r="AD1015">
        <v>1</v>
      </c>
      <c r="AE1015">
        <v>0</v>
      </c>
      <c r="AF1015" t="s">
        <v>329</v>
      </c>
      <c r="AG1015">
        <v>3.1625E-2</v>
      </c>
      <c r="AH1015">
        <v>2</v>
      </c>
      <c r="AI1015">
        <v>47640117</v>
      </c>
      <c r="AJ1015">
        <v>1018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ROW(Source!A455)</f>
        <v>455</v>
      </c>
      <c r="B1016">
        <v>47640127</v>
      </c>
      <c r="C1016">
        <v>47640114</v>
      </c>
      <c r="D1016">
        <v>36882383</v>
      </c>
      <c r="E1016">
        <v>1</v>
      </c>
      <c r="F1016">
        <v>1</v>
      </c>
      <c r="G1016">
        <v>1</v>
      </c>
      <c r="H1016">
        <v>2</v>
      </c>
      <c r="I1016" t="s">
        <v>944</v>
      </c>
      <c r="J1016" t="s">
        <v>945</v>
      </c>
      <c r="K1016" t="s">
        <v>946</v>
      </c>
      <c r="L1016">
        <v>1368</v>
      </c>
      <c r="N1016">
        <v>1011</v>
      </c>
      <c r="O1016" t="s">
        <v>776</v>
      </c>
      <c r="P1016" t="s">
        <v>776</v>
      </c>
      <c r="Q1016">
        <v>1</v>
      </c>
      <c r="X1016">
        <v>0.01</v>
      </c>
      <c r="Y1016">
        <v>0</v>
      </c>
      <c r="Z1016">
        <v>89.99</v>
      </c>
      <c r="AA1016">
        <v>10.06</v>
      </c>
      <c r="AB1016">
        <v>0</v>
      </c>
      <c r="AC1016">
        <v>0</v>
      </c>
      <c r="AD1016">
        <v>1</v>
      </c>
      <c r="AE1016">
        <v>0</v>
      </c>
      <c r="AF1016" t="s">
        <v>329</v>
      </c>
      <c r="AG1016">
        <v>3.1625E-2</v>
      </c>
      <c r="AH1016">
        <v>2</v>
      </c>
      <c r="AI1016">
        <v>47640118</v>
      </c>
      <c r="AJ1016">
        <v>1019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ROW(Source!A455)</f>
        <v>455</v>
      </c>
      <c r="B1017">
        <v>47640128</v>
      </c>
      <c r="C1017">
        <v>47640114</v>
      </c>
      <c r="D1017">
        <v>36883554</v>
      </c>
      <c r="E1017">
        <v>1</v>
      </c>
      <c r="F1017">
        <v>1</v>
      </c>
      <c r="G1017">
        <v>1</v>
      </c>
      <c r="H1017">
        <v>2</v>
      </c>
      <c r="I1017" t="s">
        <v>780</v>
      </c>
      <c r="J1017" t="s">
        <v>781</v>
      </c>
      <c r="K1017" t="s">
        <v>782</v>
      </c>
      <c r="L1017">
        <v>1368</v>
      </c>
      <c r="N1017">
        <v>1011</v>
      </c>
      <c r="O1017" t="s">
        <v>776</v>
      </c>
      <c r="P1017" t="s">
        <v>776</v>
      </c>
      <c r="Q1017">
        <v>1</v>
      </c>
      <c r="X1017">
        <v>0.01</v>
      </c>
      <c r="Y1017">
        <v>0</v>
      </c>
      <c r="Z1017">
        <v>65.709999999999994</v>
      </c>
      <c r="AA1017">
        <v>11.6</v>
      </c>
      <c r="AB1017">
        <v>0</v>
      </c>
      <c r="AC1017">
        <v>0</v>
      </c>
      <c r="AD1017">
        <v>1</v>
      </c>
      <c r="AE1017">
        <v>0</v>
      </c>
      <c r="AF1017" t="s">
        <v>329</v>
      </c>
      <c r="AG1017">
        <v>3.1625E-2</v>
      </c>
      <c r="AH1017">
        <v>2</v>
      </c>
      <c r="AI1017">
        <v>47640119</v>
      </c>
      <c r="AJ1017">
        <v>1020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ROW(Source!A455)</f>
        <v>455</v>
      </c>
      <c r="B1018">
        <v>47640129</v>
      </c>
      <c r="C1018">
        <v>47640114</v>
      </c>
      <c r="D1018">
        <v>36884416</v>
      </c>
      <c r="E1018">
        <v>1</v>
      </c>
      <c r="F1018">
        <v>1</v>
      </c>
      <c r="G1018">
        <v>1</v>
      </c>
      <c r="H1018">
        <v>2</v>
      </c>
      <c r="I1018" t="s">
        <v>947</v>
      </c>
      <c r="J1018" t="s">
        <v>948</v>
      </c>
      <c r="K1018" t="s">
        <v>949</v>
      </c>
      <c r="L1018">
        <v>1368</v>
      </c>
      <c r="N1018">
        <v>1011</v>
      </c>
      <c r="O1018" t="s">
        <v>776</v>
      </c>
      <c r="P1018" t="s">
        <v>776</v>
      </c>
      <c r="Q1018">
        <v>1</v>
      </c>
      <c r="X1018">
        <v>0.65</v>
      </c>
      <c r="Y1018">
        <v>0</v>
      </c>
      <c r="Z1018">
        <v>6.82</v>
      </c>
      <c r="AA1018">
        <v>0</v>
      </c>
      <c r="AB1018">
        <v>0</v>
      </c>
      <c r="AC1018">
        <v>0</v>
      </c>
      <c r="AD1018">
        <v>1</v>
      </c>
      <c r="AE1018">
        <v>0</v>
      </c>
      <c r="AF1018" t="s">
        <v>329</v>
      </c>
      <c r="AG1018">
        <v>2.055625</v>
      </c>
      <c r="AH1018">
        <v>2</v>
      </c>
      <c r="AI1018">
        <v>47640120</v>
      </c>
      <c r="AJ1018">
        <v>1021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ROW(Source!A455)</f>
        <v>455</v>
      </c>
      <c r="B1019">
        <v>47640130</v>
      </c>
      <c r="C1019">
        <v>47640114</v>
      </c>
      <c r="D1019">
        <v>36838546</v>
      </c>
      <c r="E1019">
        <v>1</v>
      </c>
      <c r="F1019">
        <v>1</v>
      </c>
      <c r="G1019">
        <v>1</v>
      </c>
      <c r="H1019">
        <v>3</v>
      </c>
      <c r="I1019" t="s">
        <v>238</v>
      </c>
      <c r="J1019" t="s">
        <v>240</v>
      </c>
      <c r="K1019" t="s">
        <v>239</v>
      </c>
      <c r="L1019">
        <v>1348</v>
      </c>
      <c r="N1019">
        <v>1009</v>
      </c>
      <c r="O1019" t="s">
        <v>19</v>
      </c>
      <c r="P1019" t="s">
        <v>19</v>
      </c>
      <c r="Q1019">
        <v>1000</v>
      </c>
      <c r="X1019">
        <v>1.9E-2</v>
      </c>
      <c r="Y1019">
        <v>14312.87</v>
      </c>
      <c r="Z1019">
        <v>0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230</v>
      </c>
      <c r="AG1019">
        <v>4.1800000000000004E-2</v>
      </c>
      <c r="AH1019">
        <v>2</v>
      </c>
      <c r="AI1019">
        <v>47640121</v>
      </c>
      <c r="AJ1019">
        <v>1022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ROW(Source!A455)</f>
        <v>455</v>
      </c>
      <c r="B1020">
        <v>47640131</v>
      </c>
      <c r="C1020">
        <v>47640114</v>
      </c>
      <c r="D1020">
        <v>36839186</v>
      </c>
      <c r="E1020">
        <v>1</v>
      </c>
      <c r="F1020">
        <v>1</v>
      </c>
      <c r="G1020">
        <v>1</v>
      </c>
      <c r="H1020">
        <v>3</v>
      </c>
      <c r="I1020" t="s">
        <v>953</v>
      </c>
      <c r="J1020" t="s">
        <v>954</v>
      </c>
      <c r="K1020" t="s">
        <v>955</v>
      </c>
      <c r="L1020">
        <v>1348</v>
      </c>
      <c r="N1020">
        <v>1009</v>
      </c>
      <c r="O1020" t="s">
        <v>19</v>
      </c>
      <c r="P1020" t="s">
        <v>19</v>
      </c>
      <c r="Q1020">
        <v>1000</v>
      </c>
      <c r="X1020">
        <v>1.4E-3</v>
      </c>
      <c r="Y1020">
        <v>6667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230</v>
      </c>
      <c r="AG1020">
        <v>3.0800000000000003E-3</v>
      </c>
      <c r="AH1020">
        <v>2</v>
      </c>
      <c r="AI1020">
        <v>47640123</v>
      </c>
      <c r="AJ1020">
        <v>1024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ROW(Source!A460)</f>
        <v>460</v>
      </c>
      <c r="B1021">
        <v>47640140</v>
      </c>
      <c r="C1021">
        <v>47640134</v>
      </c>
      <c r="D1021">
        <v>37071037</v>
      </c>
      <c r="E1021">
        <v>1</v>
      </c>
      <c r="F1021">
        <v>1</v>
      </c>
      <c r="G1021">
        <v>1</v>
      </c>
      <c r="H1021">
        <v>1</v>
      </c>
      <c r="I1021" t="s">
        <v>956</v>
      </c>
      <c r="J1021" t="s">
        <v>3</v>
      </c>
      <c r="K1021" t="s">
        <v>957</v>
      </c>
      <c r="L1021">
        <v>1191</v>
      </c>
      <c r="N1021">
        <v>1013</v>
      </c>
      <c r="O1021" t="s">
        <v>770</v>
      </c>
      <c r="P1021" t="s">
        <v>770</v>
      </c>
      <c r="Q1021">
        <v>1</v>
      </c>
      <c r="X1021">
        <v>0.12</v>
      </c>
      <c r="Y1021">
        <v>0</v>
      </c>
      <c r="Z1021">
        <v>0</v>
      </c>
      <c r="AA1021">
        <v>0</v>
      </c>
      <c r="AB1021">
        <v>9.6199999999999992</v>
      </c>
      <c r="AC1021">
        <v>0</v>
      </c>
      <c r="AD1021">
        <v>1</v>
      </c>
      <c r="AE1021">
        <v>1</v>
      </c>
      <c r="AF1021" t="s">
        <v>196</v>
      </c>
      <c r="AG1021">
        <v>0.15869999999999998</v>
      </c>
      <c r="AH1021">
        <v>2</v>
      </c>
      <c r="AI1021">
        <v>47640135</v>
      </c>
      <c r="AJ1021">
        <v>1025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ROW(Source!A460)</f>
        <v>460</v>
      </c>
      <c r="B1022">
        <v>47640141</v>
      </c>
      <c r="C1022">
        <v>47640134</v>
      </c>
      <c r="D1022">
        <v>36804576</v>
      </c>
      <c r="E1022">
        <v>1</v>
      </c>
      <c r="F1022">
        <v>1</v>
      </c>
      <c r="G1022">
        <v>1</v>
      </c>
      <c r="H1022">
        <v>3</v>
      </c>
      <c r="I1022" t="s">
        <v>1038</v>
      </c>
      <c r="J1022" t="s">
        <v>1039</v>
      </c>
      <c r="K1022" t="s">
        <v>1040</v>
      </c>
      <c r="L1022">
        <v>1355</v>
      </c>
      <c r="N1022">
        <v>1010</v>
      </c>
      <c r="O1022" t="s">
        <v>317</v>
      </c>
      <c r="P1022" t="s">
        <v>317</v>
      </c>
      <c r="Q1022">
        <v>100</v>
      </c>
      <c r="X1022">
        <v>0.2</v>
      </c>
      <c r="Y1022">
        <v>39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0</v>
      </c>
      <c r="AF1022" t="s">
        <v>3</v>
      </c>
      <c r="AG1022">
        <v>0.2</v>
      </c>
      <c r="AH1022">
        <v>2</v>
      </c>
      <c r="AI1022">
        <v>47640136</v>
      </c>
      <c r="AJ1022">
        <v>1026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ROW(Source!A460)</f>
        <v>460</v>
      </c>
      <c r="B1023">
        <v>47640142</v>
      </c>
      <c r="C1023">
        <v>47640134</v>
      </c>
      <c r="D1023">
        <v>36799095</v>
      </c>
      <c r="E1023">
        <v>17</v>
      </c>
      <c r="F1023">
        <v>1</v>
      </c>
      <c r="G1023">
        <v>1</v>
      </c>
      <c r="H1023">
        <v>3</v>
      </c>
      <c r="I1023" t="s">
        <v>1145</v>
      </c>
      <c r="J1023" t="s">
        <v>3</v>
      </c>
      <c r="K1023" t="s">
        <v>1146</v>
      </c>
      <c r="L1023">
        <v>1354</v>
      </c>
      <c r="N1023">
        <v>1010</v>
      </c>
      <c r="O1023" t="s">
        <v>337</v>
      </c>
      <c r="P1023" t="s">
        <v>337</v>
      </c>
      <c r="Q1023">
        <v>1</v>
      </c>
      <c r="X1023">
        <v>2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 t="s">
        <v>3</v>
      </c>
      <c r="AG1023">
        <v>2</v>
      </c>
      <c r="AH1023">
        <v>3</v>
      </c>
      <c r="AI1023">
        <v>-1</v>
      </c>
      <c r="AJ1023" t="s">
        <v>3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ROW(Source!A460)</f>
        <v>460</v>
      </c>
      <c r="B1024">
        <v>47640143</v>
      </c>
      <c r="C1024">
        <v>47640134</v>
      </c>
      <c r="D1024">
        <v>36796041</v>
      </c>
      <c r="E1024">
        <v>17</v>
      </c>
      <c r="F1024">
        <v>1</v>
      </c>
      <c r="G1024">
        <v>1</v>
      </c>
      <c r="H1024">
        <v>3</v>
      </c>
      <c r="I1024" t="s">
        <v>1147</v>
      </c>
      <c r="J1024" t="s">
        <v>3</v>
      </c>
      <c r="K1024" t="s">
        <v>1148</v>
      </c>
      <c r="L1024">
        <v>1301</v>
      </c>
      <c r="N1024">
        <v>1003</v>
      </c>
      <c r="O1024" t="s">
        <v>251</v>
      </c>
      <c r="P1024" t="s">
        <v>251</v>
      </c>
      <c r="Q1024">
        <v>1</v>
      </c>
      <c r="X1024">
        <v>1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 t="s">
        <v>3</v>
      </c>
      <c r="AG1024">
        <v>1</v>
      </c>
      <c r="AH1024">
        <v>3</v>
      </c>
      <c r="AI1024">
        <v>-1</v>
      </c>
      <c r="AJ1024" t="s">
        <v>3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ROW(Source!A461)</f>
        <v>461</v>
      </c>
      <c r="B1025">
        <v>47640140</v>
      </c>
      <c r="C1025">
        <v>47640134</v>
      </c>
      <c r="D1025">
        <v>37071037</v>
      </c>
      <c r="E1025">
        <v>1</v>
      </c>
      <c r="F1025">
        <v>1</v>
      </c>
      <c r="G1025">
        <v>1</v>
      </c>
      <c r="H1025">
        <v>1</v>
      </c>
      <c r="I1025" t="s">
        <v>956</v>
      </c>
      <c r="J1025" t="s">
        <v>3</v>
      </c>
      <c r="K1025" t="s">
        <v>957</v>
      </c>
      <c r="L1025">
        <v>1191</v>
      </c>
      <c r="N1025">
        <v>1013</v>
      </c>
      <c r="O1025" t="s">
        <v>770</v>
      </c>
      <c r="P1025" t="s">
        <v>770</v>
      </c>
      <c r="Q1025">
        <v>1</v>
      </c>
      <c r="X1025">
        <v>0.12</v>
      </c>
      <c r="Y1025">
        <v>0</v>
      </c>
      <c r="Z1025">
        <v>0</v>
      </c>
      <c r="AA1025">
        <v>0</v>
      </c>
      <c r="AB1025">
        <v>9.6199999999999992</v>
      </c>
      <c r="AC1025">
        <v>0</v>
      </c>
      <c r="AD1025">
        <v>1</v>
      </c>
      <c r="AE1025">
        <v>1</v>
      </c>
      <c r="AF1025" t="s">
        <v>196</v>
      </c>
      <c r="AG1025">
        <v>0.15869999999999998</v>
      </c>
      <c r="AH1025">
        <v>2</v>
      </c>
      <c r="AI1025">
        <v>47640135</v>
      </c>
      <c r="AJ1025">
        <v>1030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ROW(Source!A461)</f>
        <v>461</v>
      </c>
      <c r="B1026">
        <v>47640141</v>
      </c>
      <c r="C1026">
        <v>47640134</v>
      </c>
      <c r="D1026">
        <v>36804576</v>
      </c>
      <c r="E1026">
        <v>1</v>
      </c>
      <c r="F1026">
        <v>1</v>
      </c>
      <c r="G1026">
        <v>1</v>
      </c>
      <c r="H1026">
        <v>3</v>
      </c>
      <c r="I1026" t="s">
        <v>1038</v>
      </c>
      <c r="J1026" t="s">
        <v>1039</v>
      </c>
      <c r="K1026" t="s">
        <v>1040</v>
      </c>
      <c r="L1026">
        <v>1355</v>
      </c>
      <c r="N1026">
        <v>1010</v>
      </c>
      <c r="O1026" t="s">
        <v>317</v>
      </c>
      <c r="P1026" t="s">
        <v>317</v>
      </c>
      <c r="Q1026">
        <v>100</v>
      </c>
      <c r="X1026">
        <v>0.2</v>
      </c>
      <c r="Y1026">
        <v>39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3</v>
      </c>
      <c r="AG1026">
        <v>0.2</v>
      </c>
      <c r="AH1026">
        <v>2</v>
      </c>
      <c r="AI1026">
        <v>47640136</v>
      </c>
      <c r="AJ1026">
        <v>1031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ROW(Source!A461)</f>
        <v>461</v>
      </c>
      <c r="B1027">
        <v>47640142</v>
      </c>
      <c r="C1027">
        <v>47640134</v>
      </c>
      <c r="D1027">
        <v>36799095</v>
      </c>
      <c r="E1027">
        <v>17</v>
      </c>
      <c r="F1027">
        <v>1</v>
      </c>
      <c r="G1027">
        <v>1</v>
      </c>
      <c r="H1027">
        <v>3</v>
      </c>
      <c r="I1027" t="s">
        <v>1145</v>
      </c>
      <c r="J1027" t="s">
        <v>3</v>
      </c>
      <c r="K1027" t="s">
        <v>1146</v>
      </c>
      <c r="L1027">
        <v>1354</v>
      </c>
      <c r="N1027">
        <v>1010</v>
      </c>
      <c r="O1027" t="s">
        <v>337</v>
      </c>
      <c r="P1027" t="s">
        <v>337</v>
      </c>
      <c r="Q1027">
        <v>1</v>
      </c>
      <c r="X1027">
        <v>2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 t="s">
        <v>3</v>
      </c>
      <c r="AG1027">
        <v>2</v>
      </c>
      <c r="AH1027">
        <v>3</v>
      </c>
      <c r="AI1027">
        <v>-1</v>
      </c>
      <c r="AJ1027" t="s">
        <v>3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ROW(Source!A461)</f>
        <v>461</v>
      </c>
      <c r="B1028">
        <v>47640143</v>
      </c>
      <c r="C1028">
        <v>47640134</v>
      </c>
      <c r="D1028">
        <v>36796041</v>
      </c>
      <c r="E1028">
        <v>17</v>
      </c>
      <c r="F1028">
        <v>1</v>
      </c>
      <c r="G1028">
        <v>1</v>
      </c>
      <c r="H1028">
        <v>3</v>
      </c>
      <c r="I1028" t="s">
        <v>1147</v>
      </c>
      <c r="J1028" t="s">
        <v>3</v>
      </c>
      <c r="K1028" t="s">
        <v>1148</v>
      </c>
      <c r="L1028">
        <v>1301</v>
      </c>
      <c r="N1028">
        <v>1003</v>
      </c>
      <c r="O1028" t="s">
        <v>251</v>
      </c>
      <c r="P1028" t="s">
        <v>251</v>
      </c>
      <c r="Q1028">
        <v>1</v>
      </c>
      <c r="X1028">
        <v>1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 t="s">
        <v>3</v>
      </c>
      <c r="AG1028">
        <v>1</v>
      </c>
      <c r="AH1028">
        <v>3</v>
      </c>
      <c r="AI1028">
        <v>-1</v>
      </c>
      <c r="AJ1028" t="s">
        <v>3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ROW(Source!A504)</f>
        <v>504</v>
      </c>
      <c r="B1029">
        <v>47640225</v>
      </c>
      <c r="C1029">
        <v>47640216</v>
      </c>
      <c r="D1029">
        <v>37064998</v>
      </c>
      <c r="E1029">
        <v>1</v>
      </c>
      <c r="F1029">
        <v>1</v>
      </c>
      <c r="G1029">
        <v>1</v>
      </c>
      <c r="H1029">
        <v>1</v>
      </c>
      <c r="I1029" t="s">
        <v>846</v>
      </c>
      <c r="J1029" t="s">
        <v>3</v>
      </c>
      <c r="K1029" t="s">
        <v>847</v>
      </c>
      <c r="L1029">
        <v>1191</v>
      </c>
      <c r="N1029">
        <v>1013</v>
      </c>
      <c r="O1029" t="s">
        <v>770</v>
      </c>
      <c r="P1029" t="s">
        <v>770</v>
      </c>
      <c r="Q1029">
        <v>1</v>
      </c>
      <c r="X1029">
        <v>180</v>
      </c>
      <c r="Y1029">
        <v>0</v>
      </c>
      <c r="Z1029">
        <v>0</v>
      </c>
      <c r="AA1029">
        <v>0</v>
      </c>
      <c r="AB1029">
        <v>7.8</v>
      </c>
      <c r="AC1029">
        <v>0</v>
      </c>
      <c r="AD1029">
        <v>1</v>
      </c>
      <c r="AE1029">
        <v>1</v>
      </c>
      <c r="AF1029" t="s">
        <v>196</v>
      </c>
      <c r="AG1029">
        <v>238.04999999999995</v>
      </c>
      <c r="AH1029">
        <v>2</v>
      </c>
      <c r="AI1029">
        <v>47640217</v>
      </c>
      <c r="AJ1029">
        <v>1035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ROW(Source!A504)</f>
        <v>504</v>
      </c>
      <c r="B1030">
        <v>47640226</v>
      </c>
      <c r="C1030">
        <v>47640216</v>
      </c>
      <c r="D1030">
        <v>37064876</v>
      </c>
      <c r="E1030">
        <v>1</v>
      </c>
      <c r="F1030">
        <v>1</v>
      </c>
      <c r="G1030">
        <v>1</v>
      </c>
      <c r="H1030">
        <v>1</v>
      </c>
      <c r="I1030" t="s">
        <v>771</v>
      </c>
      <c r="J1030" t="s">
        <v>3</v>
      </c>
      <c r="K1030" t="s">
        <v>772</v>
      </c>
      <c r="L1030">
        <v>1191</v>
      </c>
      <c r="N1030">
        <v>1013</v>
      </c>
      <c r="O1030" t="s">
        <v>770</v>
      </c>
      <c r="P1030" t="s">
        <v>770</v>
      </c>
      <c r="Q1030">
        <v>1</v>
      </c>
      <c r="X1030">
        <v>18.13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2</v>
      </c>
      <c r="AF1030" t="s">
        <v>348</v>
      </c>
      <c r="AG1030">
        <v>26.061874999999993</v>
      </c>
      <c r="AH1030">
        <v>2</v>
      </c>
      <c r="AI1030">
        <v>47640218</v>
      </c>
      <c r="AJ1030">
        <v>1036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ROW(Source!A504)</f>
        <v>504</v>
      </c>
      <c r="B1031">
        <v>47640227</v>
      </c>
      <c r="C1031">
        <v>47640216</v>
      </c>
      <c r="D1031">
        <v>36882057</v>
      </c>
      <c r="E1031">
        <v>1</v>
      </c>
      <c r="F1031">
        <v>1</v>
      </c>
      <c r="G1031">
        <v>1</v>
      </c>
      <c r="H1031">
        <v>2</v>
      </c>
      <c r="I1031" t="s">
        <v>825</v>
      </c>
      <c r="J1031" t="s">
        <v>826</v>
      </c>
      <c r="K1031" t="s">
        <v>827</v>
      </c>
      <c r="L1031">
        <v>1368</v>
      </c>
      <c r="N1031">
        <v>1011</v>
      </c>
      <c r="O1031" t="s">
        <v>776</v>
      </c>
      <c r="P1031" t="s">
        <v>776</v>
      </c>
      <c r="Q1031">
        <v>1</v>
      </c>
      <c r="X1031">
        <v>18</v>
      </c>
      <c r="Y1031">
        <v>0</v>
      </c>
      <c r="Z1031">
        <v>86.4</v>
      </c>
      <c r="AA1031">
        <v>13.5</v>
      </c>
      <c r="AB1031">
        <v>0</v>
      </c>
      <c r="AC1031">
        <v>0</v>
      </c>
      <c r="AD1031">
        <v>1</v>
      </c>
      <c r="AE1031">
        <v>0</v>
      </c>
      <c r="AF1031" t="s">
        <v>348</v>
      </c>
      <c r="AG1031">
        <v>25.875</v>
      </c>
      <c r="AH1031">
        <v>2</v>
      </c>
      <c r="AI1031">
        <v>47640219</v>
      </c>
      <c r="AJ1031">
        <v>1037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ROW(Source!A504)</f>
        <v>504</v>
      </c>
      <c r="B1032">
        <v>47640228</v>
      </c>
      <c r="C1032">
        <v>47640216</v>
      </c>
      <c r="D1032">
        <v>36882569</v>
      </c>
      <c r="E1032">
        <v>1</v>
      </c>
      <c r="F1032">
        <v>1</v>
      </c>
      <c r="G1032">
        <v>1</v>
      </c>
      <c r="H1032">
        <v>2</v>
      </c>
      <c r="I1032" t="s">
        <v>978</v>
      </c>
      <c r="J1032" t="s">
        <v>979</v>
      </c>
      <c r="K1032" t="s">
        <v>980</v>
      </c>
      <c r="L1032">
        <v>1368</v>
      </c>
      <c r="N1032">
        <v>1011</v>
      </c>
      <c r="O1032" t="s">
        <v>776</v>
      </c>
      <c r="P1032" t="s">
        <v>776</v>
      </c>
      <c r="Q1032">
        <v>1</v>
      </c>
      <c r="X1032">
        <v>48</v>
      </c>
      <c r="Y1032">
        <v>0</v>
      </c>
      <c r="Z1032">
        <v>0.5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348</v>
      </c>
      <c r="AG1032">
        <v>69</v>
      </c>
      <c r="AH1032">
        <v>2</v>
      </c>
      <c r="AI1032">
        <v>47640220</v>
      </c>
      <c r="AJ1032">
        <v>1038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ROW(Source!A504)</f>
        <v>504</v>
      </c>
      <c r="B1033">
        <v>47640229</v>
      </c>
      <c r="C1033">
        <v>47640216</v>
      </c>
      <c r="D1033">
        <v>36883554</v>
      </c>
      <c r="E1033">
        <v>1</v>
      </c>
      <c r="F1033">
        <v>1</v>
      </c>
      <c r="G1033">
        <v>1</v>
      </c>
      <c r="H1033">
        <v>2</v>
      </c>
      <c r="I1033" t="s">
        <v>780</v>
      </c>
      <c r="J1033" t="s">
        <v>781</v>
      </c>
      <c r="K1033" t="s">
        <v>782</v>
      </c>
      <c r="L1033">
        <v>1368</v>
      </c>
      <c r="N1033">
        <v>1011</v>
      </c>
      <c r="O1033" t="s">
        <v>776</v>
      </c>
      <c r="P1033" t="s">
        <v>776</v>
      </c>
      <c r="Q1033">
        <v>1</v>
      </c>
      <c r="X1033">
        <v>0.13</v>
      </c>
      <c r="Y1033">
        <v>0</v>
      </c>
      <c r="Z1033">
        <v>65.709999999999994</v>
      </c>
      <c r="AA1033">
        <v>11.6</v>
      </c>
      <c r="AB1033">
        <v>0</v>
      </c>
      <c r="AC1033">
        <v>0</v>
      </c>
      <c r="AD1033">
        <v>1</v>
      </c>
      <c r="AE1033">
        <v>0</v>
      </c>
      <c r="AF1033" t="s">
        <v>348</v>
      </c>
      <c r="AG1033">
        <v>0.18687499999999999</v>
      </c>
      <c r="AH1033">
        <v>2</v>
      </c>
      <c r="AI1033">
        <v>47640221</v>
      </c>
      <c r="AJ1033">
        <v>1039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ROW(Source!A504)</f>
        <v>504</v>
      </c>
      <c r="B1034">
        <v>47640230</v>
      </c>
      <c r="C1034">
        <v>47640216</v>
      </c>
      <c r="D1034">
        <v>36801792</v>
      </c>
      <c r="E1034">
        <v>1</v>
      </c>
      <c r="F1034">
        <v>1</v>
      </c>
      <c r="G1034">
        <v>1</v>
      </c>
      <c r="H1034">
        <v>3</v>
      </c>
      <c r="I1034" t="s">
        <v>981</v>
      </c>
      <c r="J1034" t="s">
        <v>982</v>
      </c>
      <c r="K1034" t="s">
        <v>983</v>
      </c>
      <c r="L1034">
        <v>1339</v>
      </c>
      <c r="N1034">
        <v>1007</v>
      </c>
      <c r="O1034" t="s">
        <v>50</v>
      </c>
      <c r="P1034" t="s">
        <v>50</v>
      </c>
      <c r="Q1034">
        <v>1</v>
      </c>
      <c r="X1034">
        <v>0.2</v>
      </c>
      <c r="Y1034">
        <v>2.44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3</v>
      </c>
      <c r="AG1034">
        <v>0.2</v>
      </c>
      <c r="AH1034">
        <v>2</v>
      </c>
      <c r="AI1034">
        <v>47640222</v>
      </c>
      <c r="AJ1034">
        <v>1040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ROW(Source!A504)</f>
        <v>504</v>
      </c>
      <c r="B1035">
        <v>47640231</v>
      </c>
      <c r="C1035">
        <v>47640216</v>
      </c>
      <c r="D1035">
        <v>36802304</v>
      </c>
      <c r="E1035">
        <v>1</v>
      </c>
      <c r="F1035">
        <v>1</v>
      </c>
      <c r="G1035">
        <v>1</v>
      </c>
      <c r="H1035">
        <v>3</v>
      </c>
      <c r="I1035" t="s">
        <v>984</v>
      </c>
      <c r="J1035" t="s">
        <v>985</v>
      </c>
      <c r="K1035" t="s">
        <v>986</v>
      </c>
      <c r="L1035">
        <v>1327</v>
      </c>
      <c r="N1035">
        <v>1005</v>
      </c>
      <c r="O1035" t="s">
        <v>399</v>
      </c>
      <c r="P1035" t="s">
        <v>399</v>
      </c>
      <c r="Q1035">
        <v>1</v>
      </c>
      <c r="X1035">
        <v>250</v>
      </c>
      <c r="Y1035">
        <v>3.62</v>
      </c>
      <c r="Z1035">
        <v>0</v>
      </c>
      <c r="AA1035">
        <v>0</v>
      </c>
      <c r="AB1035">
        <v>0</v>
      </c>
      <c r="AC1035">
        <v>0</v>
      </c>
      <c r="AD1035">
        <v>1</v>
      </c>
      <c r="AE1035">
        <v>0</v>
      </c>
      <c r="AF1035" t="s">
        <v>3</v>
      </c>
      <c r="AG1035">
        <v>250</v>
      </c>
      <c r="AH1035">
        <v>2</v>
      </c>
      <c r="AI1035">
        <v>47640223</v>
      </c>
      <c r="AJ1035">
        <v>1041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ROW(Source!A504)</f>
        <v>504</v>
      </c>
      <c r="B1036">
        <v>47640232</v>
      </c>
      <c r="C1036">
        <v>47640216</v>
      </c>
      <c r="D1036">
        <v>36796108</v>
      </c>
      <c r="E1036">
        <v>17</v>
      </c>
      <c r="F1036">
        <v>1</v>
      </c>
      <c r="G1036">
        <v>1</v>
      </c>
      <c r="H1036">
        <v>3</v>
      </c>
      <c r="I1036" t="s">
        <v>1114</v>
      </c>
      <c r="J1036" t="s">
        <v>3</v>
      </c>
      <c r="K1036" t="s">
        <v>1115</v>
      </c>
      <c r="L1036">
        <v>1339</v>
      </c>
      <c r="N1036">
        <v>1007</v>
      </c>
      <c r="O1036" t="s">
        <v>50</v>
      </c>
      <c r="P1036" t="s">
        <v>50</v>
      </c>
      <c r="Q1036">
        <v>1</v>
      </c>
      <c r="X1036">
        <v>102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 t="s">
        <v>3</v>
      </c>
      <c r="AG1036">
        <v>102</v>
      </c>
      <c r="AH1036">
        <v>3</v>
      </c>
      <c r="AI1036">
        <v>-1</v>
      </c>
      <c r="AJ1036" t="s">
        <v>3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ROW(Source!A505)</f>
        <v>505</v>
      </c>
      <c r="B1037">
        <v>47640225</v>
      </c>
      <c r="C1037">
        <v>47640216</v>
      </c>
      <c r="D1037">
        <v>37064998</v>
      </c>
      <c r="E1037">
        <v>1</v>
      </c>
      <c r="F1037">
        <v>1</v>
      </c>
      <c r="G1037">
        <v>1</v>
      </c>
      <c r="H1037">
        <v>1</v>
      </c>
      <c r="I1037" t="s">
        <v>846</v>
      </c>
      <c r="J1037" t="s">
        <v>3</v>
      </c>
      <c r="K1037" t="s">
        <v>847</v>
      </c>
      <c r="L1037">
        <v>1191</v>
      </c>
      <c r="N1037">
        <v>1013</v>
      </c>
      <c r="O1037" t="s">
        <v>770</v>
      </c>
      <c r="P1037" t="s">
        <v>770</v>
      </c>
      <c r="Q1037">
        <v>1</v>
      </c>
      <c r="X1037">
        <v>180</v>
      </c>
      <c r="Y1037">
        <v>0</v>
      </c>
      <c r="Z1037">
        <v>0</v>
      </c>
      <c r="AA1037">
        <v>0</v>
      </c>
      <c r="AB1037">
        <v>7.8</v>
      </c>
      <c r="AC1037">
        <v>0</v>
      </c>
      <c r="AD1037">
        <v>1</v>
      </c>
      <c r="AE1037">
        <v>1</v>
      </c>
      <c r="AF1037" t="s">
        <v>196</v>
      </c>
      <c r="AG1037">
        <v>238.04999999999995</v>
      </c>
      <c r="AH1037">
        <v>2</v>
      </c>
      <c r="AI1037">
        <v>47640217</v>
      </c>
      <c r="AJ1037">
        <v>1043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ROW(Source!A505)</f>
        <v>505</v>
      </c>
      <c r="B1038">
        <v>47640226</v>
      </c>
      <c r="C1038">
        <v>47640216</v>
      </c>
      <c r="D1038">
        <v>37064876</v>
      </c>
      <c r="E1038">
        <v>1</v>
      </c>
      <c r="F1038">
        <v>1</v>
      </c>
      <c r="G1038">
        <v>1</v>
      </c>
      <c r="H1038">
        <v>1</v>
      </c>
      <c r="I1038" t="s">
        <v>771</v>
      </c>
      <c r="J1038" t="s">
        <v>3</v>
      </c>
      <c r="K1038" t="s">
        <v>772</v>
      </c>
      <c r="L1038">
        <v>1191</v>
      </c>
      <c r="N1038">
        <v>1013</v>
      </c>
      <c r="O1038" t="s">
        <v>770</v>
      </c>
      <c r="P1038" t="s">
        <v>770</v>
      </c>
      <c r="Q1038">
        <v>1</v>
      </c>
      <c r="X1038">
        <v>18.13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2</v>
      </c>
      <c r="AF1038" t="s">
        <v>348</v>
      </c>
      <c r="AG1038">
        <v>26.061874999999993</v>
      </c>
      <c r="AH1038">
        <v>2</v>
      </c>
      <c r="AI1038">
        <v>47640218</v>
      </c>
      <c r="AJ1038">
        <v>1044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ROW(Source!A505)</f>
        <v>505</v>
      </c>
      <c r="B1039">
        <v>47640227</v>
      </c>
      <c r="C1039">
        <v>47640216</v>
      </c>
      <c r="D1039">
        <v>36882057</v>
      </c>
      <c r="E1039">
        <v>1</v>
      </c>
      <c r="F1039">
        <v>1</v>
      </c>
      <c r="G1039">
        <v>1</v>
      </c>
      <c r="H1039">
        <v>2</v>
      </c>
      <c r="I1039" t="s">
        <v>825</v>
      </c>
      <c r="J1039" t="s">
        <v>826</v>
      </c>
      <c r="K1039" t="s">
        <v>827</v>
      </c>
      <c r="L1039">
        <v>1368</v>
      </c>
      <c r="N1039">
        <v>1011</v>
      </c>
      <c r="O1039" t="s">
        <v>776</v>
      </c>
      <c r="P1039" t="s">
        <v>776</v>
      </c>
      <c r="Q1039">
        <v>1</v>
      </c>
      <c r="X1039">
        <v>18</v>
      </c>
      <c r="Y1039">
        <v>0</v>
      </c>
      <c r="Z1039">
        <v>86.4</v>
      </c>
      <c r="AA1039">
        <v>13.5</v>
      </c>
      <c r="AB1039">
        <v>0</v>
      </c>
      <c r="AC1039">
        <v>0</v>
      </c>
      <c r="AD1039">
        <v>1</v>
      </c>
      <c r="AE1039">
        <v>0</v>
      </c>
      <c r="AF1039" t="s">
        <v>348</v>
      </c>
      <c r="AG1039">
        <v>25.875</v>
      </c>
      <c r="AH1039">
        <v>2</v>
      </c>
      <c r="AI1039">
        <v>47640219</v>
      </c>
      <c r="AJ1039">
        <v>1045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ROW(Source!A505)</f>
        <v>505</v>
      </c>
      <c r="B1040">
        <v>47640228</v>
      </c>
      <c r="C1040">
        <v>47640216</v>
      </c>
      <c r="D1040">
        <v>36882569</v>
      </c>
      <c r="E1040">
        <v>1</v>
      </c>
      <c r="F1040">
        <v>1</v>
      </c>
      <c r="G1040">
        <v>1</v>
      </c>
      <c r="H1040">
        <v>2</v>
      </c>
      <c r="I1040" t="s">
        <v>978</v>
      </c>
      <c r="J1040" t="s">
        <v>979</v>
      </c>
      <c r="K1040" t="s">
        <v>980</v>
      </c>
      <c r="L1040">
        <v>1368</v>
      </c>
      <c r="N1040">
        <v>1011</v>
      </c>
      <c r="O1040" t="s">
        <v>776</v>
      </c>
      <c r="P1040" t="s">
        <v>776</v>
      </c>
      <c r="Q1040">
        <v>1</v>
      </c>
      <c r="X1040">
        <v>48</v>
      </c>
      <c r="Y1040">
        <v>0</v>
      </c>
      <c r="Z1040">
        <v>0.5</v>
      </c>
      <c r="AA1040">
        <v>0</v>
      </c>
      <c r="AB1040">
        <v>0</v>
      </c>
      <c r="AC1040">
        <v>0</v>
      </c>
      <c r="AD1040">
        <v>1</v>
      </c>
      <c r="AE1040">
        <v>0</v>
      </c>
      <c r="AF1040" t="s">
        <v>348</v>
      </c>
      <c r="AG1040">
        <v>69</v>
      </c>
      <c r="AH1040">
        <v>2</v>
      </c>
      <c r="AI1040">
        <v>47640220</v>
      </c>
      <c r="AJ1040">
        <v>1046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ROW(Source!A505)</f>
        <v>505</v>
      </c>
      <c r="B1041">
        <v>47640229</v>
      </c>
      <c r="C1041">
        <v>47640216</v>
      </c>
      <c r="D1041">
        <v>36883554</v>
      </c>
      <c r="E1041">
        <v>1</v>
      </c>
      <c r="F1041">
        <v>1</v>
      </c>
      <c r="G1041">
        <v>1</v>
      </c>
      <c r="H1041">
        <v>2</v>
      </c>
      <c r="I1041" t="s">
        <v>780</v>
      </c>
      <c r="J1041" t="s">
        <v>781</v>
      </c>
      <c r="K1041" t="s">
        <v>782</v>
      </c>
      <c r="L1041">
        <v>1368</v>
      </c>
      <c r="N1041">
        <v>1011</v>
      </c>
      <c r="O1041" t="s">
        <v>776</v>
      </c>
      <c r="P1041" t="s">
        <v>776</v>
      </c>
      <c r="Q1041">
        <v>1</v>
      </c>
      <c r="X1041">
        <v>0.13</v>
      </c>
      <c r="Y1041">
        <v>0</v>
      </c>
      <c r="Z1041">
        <v>65.709999999999994</v>
      </c>
      <c r="AA1041">
        <v>11.6</v>
      </c>
      <c r="AB1041">
        <v>0</v>
      </c>
      <c r="AC1041">
        <v>0</v>
      </c>
      <c r="AD1041">
        <v>1</v>
      </c>
      <c r="AE1041">
        <v>0</v>
      </c>
      <c r="AF1041" t="s">
        <v>348</v>
      </c>
      <c r="AG1041">
        <v>0.18687499999999999</v>
      </c>
      <c r="AH1041">
        <v>2</v>
      </c>
      <c r="AI1041">
        <v>47640221</v>
      </c>
      <c r="AJ1041">
        <v>1047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ROW(Source!A505)</f>
        <v>505</v>
      </c>
      <c r="B1042">
        <v>47640230</v>
      </c>
      <c r="C1042">
        <v>47640216</v>
      </c>
      <c r="D1042">
        <v>36801792</v>
      </c>
      <c r="E1042">
        <v>1</v>
      </c>
      <c r="F1042">
        <v>1</v>
      </c>
      <c r="G1042">
        <v>1</v>
      </c>
      <c r="H1042">
        <v>3</v>
      </c>
      <c r="I1042" t="s">
        <v>981</v>
      </c>
      <c r="J1042" t="s">
        <v>982</v>
      </c>
      <c r="K1042" t="s">
        <v>983</v>
      </c>
      <c r="L1042">
        <v>1339</v>
      </c>
      <c r="N1042">
        <v>1007</v>
      </c>
      <c r="O1042" t="s">
        <v>50</v>
      </c>
      <c r="P1042" t="s">
        <v>50</v>
      </c>
      <c r="Q1042">
        <v>1</v>
      </c>
      <c r="X1042">
        <v>0.2</v>
      </c>
      <c r="Y1042">
        <v>2.44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0</v>
      </c>
      <c r="AF1042" t="s">
        <v>3</v>
      </c>
      <c r="AG1042">
        <v>0.2</v>
      </c>
      <c r="AH1042">
        <v>2</v>
      </c>
      <c r="AI1042">
        <v>47640222</v>
      </c>
      <c r="AJ1042">
        <v>1048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ROW(Source!A505)</f>
        <v>505</v>
      </c>
      <c r="B1043">
        <v>47640231</v>
      </c>
      <c r="C1043">
        <v>47640216</v>
      </c>
      <c r="D1043">
        <v>36802304</v>
      </c>
      <c r="E1043">
        <v>1</v>
      </c>
      <c r="F1043">
        <v>1</v>
      </c>
      <c r="G1043">
        <v>1</v>
      </c>
      <c r="H1043">
        <v>3</v>
      </c>
      <c r="I1043" t="s">
        <v>984</v>
      </c>
      <c r="J1043" t="s">
        <v>985</v>
      </c>
      <c r="K1043" t="s">
        <v>986</v>
      </c>
      <c r="L1043">
        <v>1327</v>
      </c>
      <c r="N1043">
        <v>1005</v>
      </c>
      <c r="O1043" t="s">
        <v>399</v>
      </c>
      <c r="P1043" t="s">
        <v>399</v>
      </c>
      <c r="Q1043">
        <v>1</v>
      </c>
      <c r="X1043">
        <v>250</v>
      </c>
      <c r="Y1043">
        <v>3.62</v>
      </c>
      <c r="Z1043">
        <v>0</v>
      </c>
      <c r="AA1043">
        <v>0</v>
      </c>
      <c r="AB1043">
        <v>0</v>
      </c>
      <c r="AC1043">
        <v>0</v>
      </c>
      <c r="AD1043">
        <v>1</v>
      </c>
      <c r="AE1043">
        <v>0</v>
      </c>
      <c r="AF1043" t="s">
        <v>3</v>
      </c>
      <c r="AG1043">
        <v>250</v>
      </c>
      <c r="AH1043">
        <v>2</v>
      </c>
      <c r="AI1043">
        <v>47640223</v>
      </c>
      <c r="AJ1043">
        <v>1049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ROW(Source!A505)</f>
        <v>505</v>
      </c>
      <c r="B1044">
        <v>47640232</v>
      </c>
      <c r="C1044">
        <v>47640216</v>
      </c>
      <c r="D1044">
        <v>36796108</v>
      </c>
      <c r="E1044">
        <v>17</v>
      </c>
      <c r="F1044">
        <v>1</v>
      </c>
      <c r="G1044">
        <v>1</v>
      </c>
      <c r="H1044">
        <v>3</v>
      </c>
      <c r="I1044" t="s">
        <v>1114</v>
      </c>
      <c r="J1044" t="s">
        <v>3</v>
      </c>
      <c r="K1044" t="s">
        <v>1115</v>
      </c>
      <c r="L1044">
        <v>1339</v>
      </c>
      <c r="N1044">
        <v>1007</v>
      </c>
      <c r="O1044" t="s">
        <v>50</v>
      </c>
      <c r="P1044" t="s">
        <v>50</v>
      </c>
      <c r="Q1044">
        <v>1</v>
      </c>
      <c r="X1044">
        <v>102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 t="s">
        <v>3</v>
      </c>
      <c r="AG1044">
        <v>102</v>
      </c>
      <c r="AH1044">
        <v>3</v>
      </c>
      <c r="AI1044">
        <v>-1</v>
      </c>
      <c r="AJ1044" t="s">
        <v>3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ROW(Source!A508)</f>
        <v>508</v>
      </c>
      <c r="B1045">
        <v>47640239</v>
      </c>
      <c r="C1045">
        <v>47640234</v>
      </c>
      <c r="D1045">
        <v>37065248</v>
      </c>
      <c r="E1045">
        <v>1</v>
      </c>
      <c r="F1045">
        <v>1</v>
      </c>
      <c r="G1045">
        <v>1</v>
      </c>
      <c r="H1045">
        <v>1</v>
      </c>
      <c r="I1045" t="s">
        <v>768</v>
      </c>
      <c r="J1045" t="s">
        <v>3</v>
      </c>
      <c r="K1045" t="s">
        <v>769</v>
      </c>
      <c r="L1045">
        <v>1191</v>
      </c>
      <c r="N1045">
        <v>1013</v>
      </c>
      <c r="O1045" t="s">
        <v>770</v>
      </c>
      <c r="P1045" t="s">
        <v>770</v>
      </c>
      <c r="Q1045">
        <v>1</v>
      </c>
      <c r="X1045">
        <v>3.45</v>
      </c>
      <c r="Y1045">
        <v>0</v>
      </c>
      <c r="Z1045">
        <v>0</v>
      </c>
      <c r="AA1045">
        <v>0</v>
      </c>
      <c r="AB1045">
        <v>8.5299999999999994</v>
      </c>
      <c r="AC1045">
        <v>0</v>
      </c>
      <c r="AD1045">
        <v>1</v>
      </c>
      <c r="AE1045">
        <v>1</v>
      </c>
      <c r="AF1045" t="s">
        <v>196</v>
      </c>
      <c r="AG1045">
        <v>4.5626249999999997</v>
      </c>
      <c r="AH1045">
        <v>2</v>
      </c>
      <c r="AI1045">
        <v>47640235</v>
      </c>
      <c r="AJ1045">
        <v>1051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ROW(Source!A508)</f>
        <v>508</v>
      </c>
      <c r="B1046">
        <v>47640240</v>
      </c>
      <c r="C1046">
        <v>47640234</v>
      </c>
      <c r="D1046">
        <v>37064876</v>
      </c>
      <c r="E1046">
        <v>1</v>
      </c>
      <c r="F1046">
        <v>1</v>
      </c>
      <c r="G1046">
        <v>1</v>
      </c>
      <c r="H1046">
        <v>1</v>
      </c>
      <c r="I1046" t="s">
        <v>771</v>
      </c>
      <c r="J1046" t="s">
        <v>3</v>
      </c>
      <c r="K1046" t="s">
        <v>772</v>
      </c>
      <c r="L1046">
        <v>1191</v>
      </c>
      <c r="N1046">
        <v>1013</v>
      </c>
      <c r="O1046" t="s">
        <v>770</v>
      </c>
      <c r="P1046" t="s">
        <v>770</v>
      </c>
      <c r="Q1046">
        <v>1</v>
      </c>
      <c r="X1046">
        <v>0.02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1</v>
      </c>
      <c r="AE1046">
        <v>2</v>
      </c>
      <c r="AF1046" t="s">
        <v>348</v>
      </c>
      <c r="AG1046">
        <v>2.8749999999999998E-2</v>
      </c>
      <c r="AH1046">
        <v>2</v>
      </c>
      <c r="AI1046">
        <v>47640236</v>
      </c>
      <c r="AJ1046">
        <v>1052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ROW(Source!A508)</f>
        <v>508</v>
      </c>
      <c r="B1047">
        <v>47640241</v>
      </c>
      <c r="C1047">
        <v>47640234</v>
      </c>
      <c r="D1047">
        <v>36883554</v>
      </c>
      <c r="E1047">
        <v>1</v>
      </c>
      <c r="F1047">
        <v>1</v>
      </c>
      <c r="G1047">
        <v>1</v>
      </c>
      <c r="H1047">
        <v>2</v>
      </c>
      <c r="I1047" t="s">
        <v>780</v>
      </c>
      <c r="J1047" t="s">
        <v>781</v>
      </c>
      <c r="K1047" t="s">
        <v>782</v>
      </c>
      <c r="L1047">
        <v>1368</v>
      </c>
      <c r="N1047">
        <v>1011</v>
      </c>
      <c r="O1047" t="s">
        <v>776</v>
      </c>
      <c r="P1047" t="s">
        <v>776</v>
      </c>
      <c r="Q1047">
        <v>1</v>
      </c>
      <c r="X1047">
        <v>0.02</v>
      </c>
      <c r="Y1047">
        <v>0</v>
      </c>
      <c r="Z1047">
        <v>65.709999999999994</v>
      </c>
      <c r="AA1047">
        <v>11.6</v>
      </c>
      <c r="AB1047">
        <v>0</v>
      </c>
      <c r="AC1047">
        <v>0</v>
      </c>
      <c r="AD1047">
        <v>1</v>
      </c>
      <c r="AE1047">
        <v>0</v>
      </c>
      <c r="AF1047" t="s">
        <v>348</v>
      </c>
      <c r="AG1047">
        <v>2.8749999999999998E-2</v>
      </c>
      <c r="AH1047">
        <v>2</v>
      </c>
      <c r="AI1047">
        <v>47640237</v>
      </c>
      <c r="AJ1047">
        <v>1053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ROW(Source!A508)</f>
        <v>508</v>
      </c>
      <c r="B1048">
        <v>47640242</v>
      </c>
      <c r="C1048">
        <v>47640234</v>
      </c>
      <c r="D1048">
        <v>36802302</v>
      </c>
      <c r="E1048">
        <v>1</v>
      </c>
      <c r="F1048">
        <v>1</v>
      </c>
      <c r="G1048">
        <v>1</v>
      </c>
      <c r="H1048">
        <v>3</v>
      </c>
      <c r="I1048" t="s">
        <v>987</v>
      </c>
      <c r="J1048" t="s">
        <v>988</v>
      </c>
      <c r="K1048" t="s">
        <v>989</v>
      </c>
      <c r="L1048">
        <v>1327</v>
      </c>
      <c r="N1048">
        <v>1005</v>
      </c>
      <c r="O1048" t="s">
        <v>399</v>
      </c>
      <c r="P1048" t="s">
        <v>399</v>
      </c>
      <c r="Q1048">
        <v>1</v>
      </c>
      <c r="X1048">
        <v>122.4</v>
      </c>
      <c r="Y1048">
        <v>12.19</v>
      </c>
      <c r="Z1048">
        <v>0</v>
      </c>
      <c r="AA1048">
        <v>0</v>
      </c>
      <c r="AB1048">
        <v>0</v>
      </c>
      <c r="AC1048">
        <v>0</v>
      </c>
      <c r="AD1048">
        <v>1</v>
      </c>
      <c r="AE1048">
        <v>0</v>
      </c>
      <c r="AF1048" t="s">
        <v>3</v>
      </c>
      <c r="AG1048">
        <v>122.4</v>
      </c>
      <c r="AH1048">
        <v>2</v>
      </c>
      <c r="AI1048">
        <v>47640238</v>
      </c>
      <c r="AJ1048">
        <v>1054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ROW(Source!A509)</f>
        <v>509</v>
      </c>
      <c r="B1049">
        <v>47640239</v>
      </c>
      <c r="C1049">
        <v>47640234</v>
      </c>
      <c r="D1049">
        <v>37065248</v>
      </c>
      <c r="E1049">
        <v>1</v>
      </c>
      <c r="F1049">
        <v>1</v>
      </c>
      <c r="G1049">
        <v>1</v>
      </c>
      <c r="H1049">
        <v>1</v>
      </c>
      <c r="I1049" t="s">
        <v>768</v>
      </c>
      <c r="J1049" t="s">
        <v>3</v>
      </c>
      <c r="K1049" t="s">
        <v>769</v>
      </c>
      <c r="L1049">
        <v>1191</v>
      </c>
      <c r="N1049">
        <v>1013</v>
      </c>
      <c r="O1049" t="s">
        <v>770</v>
      </c>
      <c r="P1049" t="s">
        <v>770</v>
      </c>
      <c r="Q1049">
        <v>1</v>
      </c>
      <c r="X1049">
        <v>3.45</v>
      </c>
      <c r="Y1049">
        <v>0</v>
      </c>
      <c r="Z1049">
        <v>0</v>
      </c>
      <c r="AA1049">
        <v>0</v>
      </c>
      <c r="AB1049">
        <v>8.5299999999999994</v>
      </c>
      <c r="AC1049">
        <v>0</v>
      </c>
      <c r="AD1049">
        <v>1</v>
      </c>
      <c r="AE1049">
        <v>1</v>
      </c>
      <c r="AF1049" t="s">
        <v>196</v>
      </c>
      <c r="AG1049">
        <v>4.5626249999999997</v>
      </c>
      <c r="AH1049">
        <v>2</v>
      </c>
      <c r="AI1049">
        <v>47640235</v>
      </c>
      <c r="AJ1049">
        <v>1055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ROW(Source!A509)</f>
        <v>509</v>
      </c>
      <c r="B1050">
        <v>47640240</v>
      </c>
      <c r="C1050">
        <v>47640234</v>
      </c>
      <c r="D1050">
        <v>37064876</v>
      </c>
      <c r="E1050">
        <v>1</v>
      </c>
      <c r="F1050">
        <v>1</v>
      </c>
      <c r="G1050">
        <v>1</v>
      </c>
      <c r="H1050">
        <v>1</v>
      </c>
      <c r="I1050" t="s">
        <v>771</v>
      </c>
      <c r="J1050" t="s">
        <v>3</v>
      </c>
      <c r="K1050" t="s">
        <v>772</v>
      </c>
      <c r="L1050">
        <v>1191</v>
      </c>
      <c r="N1050">
        <v>1013</v>
      </c>
      <c r="O1050" t="s">
        <v>770</v>
      </c>
      <c r="P1050" t="s">
        <v>770</v>
      </c>
      <c r="Q1050">
        <v>1</v>
      </c>
      <c r="X1050">
        <v>0.02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1</v>
      </c>
      <c r="AE1050">
        <v>2</v>
      </c>
      <c r="AF1050" t="s">
        <v>348</v>
      </c>
      <c r="AG1050">
        <v>2.8749999999999998E-2</v>
      </c>
      <c r="AH1050">
        <v>2</v>
      </c>
      <c r="AI1050">
        <v>47640236</v>
      </c>
      <c r="AJ1050">
        <v>1056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ROW(Source!A509)</f>
        <v>509</v>
      </c>
      <c r="B1051">
        <v>47640241</v>
      </c>
      <c r="C1051">
        <v>47640234</v>
      </c>
      <c r="D1051">
        <v>36883554</v>
      </c>
      <c r="E1051">
        <v>1</v>
      </c>
      <c r="F1051">
        <v>1</v>
      </c>
      <c r="G1051">
        <v>1</v>
      </c>
      <c r="H1051">
        <v>2</v>
      </c>
      <c r="I1051" t="s">
        <v>780</v>
      </c>
      <c r="J1051" t="s">
        <v>781</v>
      </c>
      <c r="K1051" t="s">
        <v>782</v>
      </c>
      <c r="L1051">
        <v>1368</v>
      </c>
      <c r="N1051">
        <v>1011</v>
      </c>
      <c r="O1051" t="s">
        <v>776</v>
      </c>
      <c r="P1051" t="s">
        <v>776</v>
      </c>
      <c r="Q1051">
        <v>1</v>
      </c>
      <c r="X1051">
        <v>0.02</v>
      </c>
      <c r="Y1051">
        <v>0</v>
      </c>
      <c r="Z1051">
        <v>65.709999999999994</v>
      </c>
      <c r="AA1051">
        <v>11.6</v>
      </c>
      <c r="AB1051">
        <v>0</v>
      </c>
      <c r="AC1051">
        <v>0</v>
      </c>
      <c r="AD1051">
        <v>1</v>
      </c>
      <c r="AE1051">
        <v>0</v>
      </c>
      <c r="AF1051" t="s">
        <v>348</v>
      </c>
      <c r="AG1051">
        <v>2.8749999999999998E-2</v>
      </c>
      <c r="AH1051">
        <v>2</v>
      </c>
      <c r="AI1051">
        <v>47640237</v>
      </c>
      <c r="AJ1051">
        <v>1057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ROW(Source!A509)</f>
        <v>509</v>
      </c>
      <c r="B1052">
        <v>47640242</v>
      </c>
      <c r="C1052">
        <v>47640234</v>
      </c>
      <c r="D1052">
        <v>36802302</v>
      </c>
      <c r="E1052">
        <v>1</v>
      </c>
      <c r="F1052">
        <v>1</v>
      </c>
      <c r="G1052">
        <v>1</v>
      </c>
      <c r="H1052">
        <v>3</v>
      </c>
      <c r="I1052" t="s">
        <v>987</v>
      </c>
      <c r="J1052" t="s">
        <v>988</v>
      </c>
      <c r="K1052" t="s">
        <v>989</v>
      </c>
      <c r="L1052">
        <v>1327</v>
      </c>
      <c r="N1052">
        <v>1005</v>
      </c>
      <c r="O1052" t="s">
        <v>399</v>
      </c>
      <c r="P1052" t="s">
        <v>399</v>
      </c>
      <c r="Q1052">
        <v>1</v>
      </c>
      <c r="X1052">
        <v>122.4</v>
      </c>
      <c r="Y1052">
        <v>12.19</v>
      </c>
      <c r="Z1052">
        <v>0</v>
      </c>
      <c r="AA1052">
        <v>0</v>
      </c>
      <c r="AB1052">
        <v>0</v>
      </c>
      <c r="AC1052">
        <v>0</v>
      </c>
      <c r="AD1052">
        <v>1</v>
      </c>
      <c r="AE1052">
        <v>0</v>
      </c>
      <c r="AF1052" t="s">
        <v>3</v>
      </c>
      <c r="AG1052">
        <v>122.4</v>
      </c>
      <c r="AH1052">
        <v>2</v>
      </c>
      <c r="AI1052">
        <v>47640238</v>
      </c>
      <c r="AJ1052">
        <v>1058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ROW(Source!A510)</f>
        <v>510</v>
      </c>
      <c r="B1053">
        <v>47640263</v>
      </c>
      <c r="C1053">
        <v>47640243</v>
      </c>
      <c r="D1053">
        <v>37065248</v>
      </c>
      <c r="E1053">
        <v>1</v>
      </c>
      <c r="F1053">
        <v>1</v>
      </c>
      <c r="G1053">
        <v>1</v>
      </c>
      <c r="H1053">
        <v>1</v>
      </c>
      <c r="I1053" t="s">
        <v>768</v>
      </c>
      <c r="J1053" t="s">
        <v>3</v>
      </c>
      <c r="K1053" t="s">
        <v>769</v>
      </c>
      <c r="L1053">
        <v>1191</v>
      </c>
      <c r="N1053">
        <v>1013</v>
      </c>
      <c r="O1053" t="s">
        <v>770</v>
      </c>
      <c r="P1053" t="s">
        <v>770</v>
      </c>
      <c r="Q1053">
        <v>1</v>
      </c>
      <c r="X1053">
        <v>220.66</v>
      </c>
      <c r="Y1053">
        <v>0</v>
      </c>
      <c r="Z1053">
        <v>0</v>
      </c>
      <c r="AA1053">
        <v>0</v>
      </c>
      <c r="AB1053">
        <v>8.5299999999999994</v>
      </c>
      <c r="AC1053">
        <v>0</v>
      </c>
      <c r="AD1053">
        <v>1</v>
      </c>
      <c r="AE1053">
        <v>1</v>
      </c>
      <c r="AF1053" t="s">
        <v>196</v>
      </c>
      <c r="AG1053">
        <v>291.82284999999996</v>
      </c>
      <c r="AH1053">
        <v>2</v>
      </c>
      <c r="AI1053">
        <v>47640244</v>
      </c>
      <c r="AJ1053">
        <v>1059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ROW(Source!A510)</f>
        <v>510</v>
      </c>
      <c r="B1054">
        <v>47640264</v>
      </c>
      <c r="C1054">
        <v>47640243</v>
      </c>
      <c r="D1054">
        <v>37064876</v>
      </c>
      <c r="E1054">
        <v>1</v>
      </c>
      <c r="F1054">
        <v>1</v>
      </c>
      <c r="G1054">
        <v>1</v>
      </c>
      <c r="H1054">
        <v>1</v>
      </c>
      <c r="I1054" t="s">
        <v>771</v>
      </c>
      <c r="J1054" t="s">
        <v>3</v>
      </c>
      <c r="K1054" t="s">
        <v>772</v>
      </c>
      <c r="L1054">
        <v>1191</v>
      </c>
      <c r="N1054">
        <v>1013</v>
      </c>
      <c r="O1054" t="s">
        <v>770</v>
      </c>
      <c r="P1054" t="s">
        <v>770</v>
      </c>
      <c r="Q1054">
        <v>1</v>
      </c>
      <c r="X1054">
        <v>28.78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1</v>
      </c>
      <c r="AE1054">
        <v>2</v>
      </c>
      <c r="AF1054" t="s">
        <v>348</v>
      </c>
      <c r="AG1054">
        <v>41.371250000000003</v>
      </c>
      <c r="AH1054">
        <v>2</v>
      </c>
      <c r="AI1054">
        <v>47640245</v>
      </c>
      <c r="AJ1054">
        <v>1060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ROW(Source!A510)</f>
        <v>510</v>
      </c>
      <c r="B1055">
        <v>47640265</v>
      </c>
      <c r="C1055">
        <v>47640243</v>
      </c>
      <c r="D1055">
        <v>36882057</v>
      </c>
      <c r="E1055">
        <v>1</v>
      </c>
      <c r="F1055">
        <v>1</v>
      </c>
      <c r="G1055">
        <v>1</v>
      </c>
      <c r="H1055">
        <v>2</v>
      </c>
      <c r="I1055" t="s">
        <v>825</v>
      </c>
      <c r="J1055" t="s">
        <v>826</v>
      </c>
      <c r="K1055" t="s">
        <v>827</v>
      </c>
      <c r="L1055">
        <v>1368</v>
      </c>
      <c r="N1055">
        <v>1011</v>
      </c>
      <c r="O1055" t="s">
        <v>776</v>
      </c>
      <c r="P1055" t="s">
        <v>776</v>
      </c>
      <c r="Q1055">
        <v>1</v>
      </c>
      <c r="X1055">
        <v>26.06</v>
      </c>
      <c r="Y1055">
        <v>0</v>
      </c>
      <c r="Z1055">
        <v>86.4</v>
      </c>
      <c r="AA1055">
        <v>13.5</v>
      </c>
      <c r="AB1055">
        <v>0</v>
      </c>
      <c r="AC1055">
        <v>0</v>
      </c>
      <c r="AD1055">
        <v>1</v>
      </c>
      <c r="AE1055">
        <v>0</v>
      </c>
      <c r="AF1055" t="s">
        <v>348</v>
      </c>
      <c r="AG1055">
        <v>37.46125</v>
      </c>
      <c r="AH1055">
        <v>2</v>
      </c>
      <c r="AI1055">
        <v>47640246</v>
      </c>
      <c r="AJ1055">
        <v>1061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ROW(Source!A510)</f>
        <v>510</v>
      </c>
      <c r="B1056">
        <v>47640266</v>
      </c>
      <c r="C1056">
        <v>47640243</v>
      </c>
      <c r="D1056">
        <v>36882159</v>
      </c>
      <c r="E1056">
        <v>1</v>
      </c>
      <c r="F1056">
        <v>1</v>
      </c>
      <c r="G1056">
        <v>1</v>
      </c>
      <c r="H1056">
        <v>2</v>
      </c>
      <c r="I1056" t="s">
        <v>773</v>
      </c>
      <c r="J1056" t="s">
        <v>774</v>
      </c>
      <c r="K1056" t="s">
        <v>775</v>
      </c>
      <c r="L1056">
        <v>1368</v>
      </c>
      <c r="N1056">
        <v>1011</v>
      </c>
      <c r="O1056" t="s">
        <v>776</v>
      </c>
      <c r="P1056" t="s">
        <v>776</v>
      </c>
      <c r="Q1056">
        <v>1</v>
      </c>
      <c r="X1056">
        <v>0.98</v>
      </c>
      <c r="Y1056">
        <v>0</v>
      </c>
      <c r="Z1056">
        <v>111.99</v>
      </c>
      <c r="AA1056">
        <v>13.5</v>
      </c>
      <c r="AB1056">
        <v>0</v>
      </c>
      <c r="AC1056">
        <v>0</v>
      </c>
      <c r="AD1056">
        <v>1</v>
      </c>
      <c r="AE1056">
        <v>0</v>
      </c>
      <c r="AF1056" t="s">
        <v>348</v>
      </c>
      <c r="AG1056">
        <v>1.4087499999999999</v>
      </c>
      <c r="AH1056">
        <v>2</v>
      </c>
      <c r="AI1056">
        <v>47640247</v>
      </c>
      <c r="AJ1056">
        <v>1062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ROW(Source!A510)</f>
        <v>510</v>
      </c>
      <c r="B1057">
        <v>47640267</v>
      </c>
      <c r="C1057">
        <v>47640243</v>
      </c>
      <c r="D1057">
        <v>36882383</v>
      </c>
      <c r="E1057">
        <v>1</v>
      </c>
      <c r="F1057">
        <v>1</v>
      </c>
      <c r="G1057">
        <v>1</v>
      </c>
      <c r="H1057">
        <v>2</v>
      </c>
      <c r="I1057" t="s">
        <v>944</v>
      </c>
      <c r="J1057" t="s">
        <v>945</v>
      </c>
      <c r="K1057" t="s">
        <v>946</v>
      </c>
      <c r="L1057">
        <v>1368</v>
      </c>
      <c r="N1057">
        <v>1011</v>
      </c>
      <c r="O1057" t="s">
        <v>776</v>
      </c>
      <c r="P1057" t="s">
        <v>776</v>
      </c>
      <c r="Q1057">
        <v>1</v>
      </c>
      <c r="X1057">
        <v>0.27</v>
      </c>
      <c r="Y1057">
        <v>0</v>
      </c>
      <c r="Z1057">
        <v>89.99</v>
      </c>
      <c r="AA1057">
        <v>10.06</v>
      </c>
      <c r="AB1057">
        <v>0</v>
      </c>
      <c r="AC1057">
        <v>0</v>
      </c>
      <c r="AD1057">
        <v>1</v>
      </c>
      <c r="AE1057">
        <v>0</v>
      </c>
      <c r="AF1057" t="s">
        <v>348</v>
      </c>
      <c r="AG1057">
        <v>0.388125</v>
      </c>
      <c r="AH1057">
        <v>2</v>
      </c>
      <c r="AI1057">
        <v>47640248</v>
      </c>
      <c r="AJ1057">
        <v>1063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ROW(Source!A510)</f>
        <v>510</v>
      </c>
      <c r="B1058">
        <v>47640268</v>
      </c>
      <c r="C1058">
        <v>47640243</v>
      </c>
      <c r="D1058">
        <v>36882567</v>
      </c>
      <c r="E1058">
        <v>1</v>
      </c>
      <c r="F1058">
        <v>1</v>
      </c>
      <c r="G1058">
        <v>1</v>
      </c>
      <c r="H1058">
        <v>2</v>
      </c>
      <c r="I1058" t="s">
        <v>969</v>
      </c>
      <c r="J1058" t="s">
        <v>970</v>
      </c>
      <c r="K1058" t="s">
        <v>971</v>
      </c>
      <c r="L1058">
        <v>1368</v>
      </c>
      <c r="N1058">
        <v>1011</v>
      </c>
      <c r="O1058" t="s">
        <v>776</v>
      </c>
      <c r="P1058" t="s">
        <v>776</v>
      </c>
      <c r="Q1058">
        <v>1</v>
      </c>
      <c r="X1058">
        <v>10.71</v>
      </c>
      <c r="Y1058">
        <v>0</v>
      </c>
      <c r="Z1058">
        <v>1.9</v>
      </c>
      <c r="AA1058">
        <v>0</v>
      </c>
      <c r="AB1058">
        <v>0</v>
      </c>
      <c r="AC1058">
        <v>0</v>
      </c>
      <c r="AD1058">
        <v>1</v>
      </c>
      <c r="AE1058">
        <v>0</v>
      </c>
      <c r="AF1058" t="s">
        <v>348</v>
      </c>
      <c r="AG1058">
        <v>15.395624999999999</v>
      </c>
      <c r="AH1058">
        <v>2</v>
      </c>
      <c r="AI1058">
        <v>47640249</v>
      </c>
      <c r="AJ1058">
        <v>1064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ROW(Source!A510)</f>
        <v>510</v>
      </c>
      <c r="B1059">
        <v>47640269</v>
      </c>
      <c r="C1059">
        <v>47640243</v>
      </c>
      <c r="D1059">
        <v>36883554</v>
      </c>
      <c r="E1059">
        <v>1</v>
      </c>
      <c r="F1059">
        <v>1</v>
      </c>
      <c r="G1059">
        <v>1</v>
      </c>
      <c r="H1059">
        <v>2</v>
      </c>
      <c r="I1059" t="s">
        <v>780</v>
      </c>
      <c r="J1059" t="s">
        <v>781</v>
      </c>
      <c r="K1059" t="s">
        <v>782</v>
      </c>
      <c r="L1059">
        <v>1368</v>
      </c>
      <c r="N1059">
        <v>1011</v>
      </c>
      <c r="O1059" t="s">
        <v>776</v>
      </c>
      <c r="P1059" t="s">
        <v>776</v>
      </c>
      <c r="Q1059">
        <v>1</v>
      </c>
      <c r="X1059">
        <v>1.47</v>
      </c>
      <c r="Y1059">
        <v>0</v>
      </c>
      <c r="Z1059">
        <v>65.709999999999994</v>
      </c>
      <c r="AA1059">
        <v>11.6</v>
      </c>
      <c r="AB1059">
        <v>0</v>
      </c>
      <c r="AC1059">
        <v>0</v>
      </c>
      <c r="AD1059">
        <v>1</v>
      </c>
      <c r="AE1059">
        <v>0</v>
      </c>
      <c r="AF1059" t="s">
        <v>348</v>
      </c>
      <c r="AG1059">
        <v>2.1131249999999997</v>
      </c>
      <c r="AH1059">
        <v>2</v>
      </c>
      <c r="AI1059">
        <v>47640250</v>
      </c>
      <c r="AJ1059">
        <v>1065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ROW(Source!A510)</f>
        <v>510</v>
      </c>
      <c r="B1060">
        <v>47640270</v>
      </c>
      <c r="C1060">
        <v>47640243</v>
      </c>
      <c r="D1060">
        <v>36883858</v>
      </c>
      <c r="E1060">
        <v>1</v>
      </c>
      <c r="F1060">
        <v>1</v>
      </c>
      <c r="G1060">
        <v>1</v>
      </c>
      <c r="H1060">
        <v>2</v>
      </c>
      <c r="I1060" t="s">
        <v>828</v>
      </c>
      <c r="J1060" t="s">
        <v>829</v>
      </c>
      <c r="K1060" t="s">
        <v>830</v>
      </c>
      <c r="L1060">
        <v>1368</v>
      </c>
      <c r="N1060">
        <v>1011</v>
      </c>
      <c r="O1060" t="s">
        <v>776</v>
      </c>
      <c r="P1060" t="s">
        <v>776</v>
      </c>
      <c r="Q1060">
        <v>1</v>
      </c>
      <c r="X1060">
        <v>4.3</v>
      </c>
      <c r="Y1060">
        <v>0</v>
      </c>
      <c r="Z1060">
        <v>8.1</v>
      </c>
      <c r="AA1060">
        <v>0</v>
      </c>
      <c r="AB1060">
        <v>0</v>
      </c>
      <c r="AC1060">
        <v>0</v>
      </c>
      <c r="AD1060">
        <v>1</v>
      </c>
      <c r="AE1060">
        <v>0</v>
      </c>
      <c r="AF1060" t="s">
        <v>348</v>
      </c>
      <c r="AG1060">
        <v>6.1812499999999995</v>
      </c>
      <c r="AH1060">
        <v>2</v>
      </c>
      <c r="AI1060">
        <v>47640251</v>
      </c>
      <c r="AJ1060">
        <v>1066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ROW(Source!A510)</f>
        <v>510</v>
      </c>
      <c r="B1061">
        <v>47640271</v>
      </c>
      <c r="C1061">
        <v>47640243</v>
      </c>
      <c r="D1061">
        <v>36801792</v>
      </c>
      <c r="E1061">
        <v>1</v>
      </c>
      <c r="F1061">
        <v>1</v>
      </c>
      <c r="G1061">
        <v>1</v>
      </c>
      <c r="H1061">
        <v>3</v>
      </c>
      <c r="I1061" t="s">
        <v>981</v>
      </c>
      <c r="J1061" t="s">
        <v>982</v>
      </c>
      <c r="K1061" t="s">
        <v>983</v>
      </c>
      <c r="L1061">
        <v>1339</v>
      </c>
      <c r="N1061">
        <v>1007</v>
      </c>
      <c r="O1061" t="s">
        <v>50</v>
      </c>
      <c r="P1061" t="s">
        <v>50</v>
      </c>
      <c r="Q1061">
        <v>1</v>
      </c>
      <c r="X1061">
        <v>0.73</v>
      </c>
      <c r="Y1061">
        <v>2.44</v>
      </c>
      <c r="Z1061">
        <v>0</v>
      </c>
      <c r="AA1061">
        <v>0</v>
      </c>
      <c r="AB1061">
        <v>0</v>
      </c>
      <c r="AC1061">
        <v>0</v>
      </c>
      <c r="AD1061">
        <v>1</v>
      </c>
      <c r="AE1061">
        <v>0</v>
      </c>
      <c r="AF1061" t="s">
        <v>3</v>
      </c>
      <c r="AG1061">
        <v>0.73</v>
      </c>
      <c r="AH1061">
        <v>2</v>
      </c>
      <c r="AI1061">
        <v>47640252</v>
      </c>
      <c r="AJ1061">
        <v>1067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ROW(Source!A510)</f>
        <v>510</v>
      </c>
      <c r="B1062">
        <v>47640272</v>
      </c>
      <c r="C1062">
        <v>47640243</v>
      </c>
      <c r="D1062">
        <v>36802304</v>
      </c>
      <c r="E1062">
        <v>1</v>
      </c>
      <c r="F1062">
        <v>1</v>
      </c>
      <c r="G1062">
        <v>1</v>
      </c>
      <c r="H1062">
        <v>3</v>
      </c>
      <c r="I1062" t="s">
        <v>984</v>
      </c>
      <c r="J1062" t="s">
        <v>985</v>
      </c>
      <c r="K1062" t="s">
        <v>986</v>
      </c>
      <c r="L1062">
        <v>1327</v>
      </c>
      <c r="N1062">
        <v>1005</v>
      </c>
      <c r="O1062" t="s">
        <v>399</v>
      </c>
      <c r="P1062" t="s">
        <v>399</v>
      </c>
      <c r="Q1062">
        <v>1</v>
      </c>
      <c r="X1062">
        <v>30</v>
      </c>
      <c r="Y1062">
        <v>3.62</v>
      </c>
      <c r="Z1062">
        <v>0</v>
      </c>
      <c r="AA1062">
        <v>0</v>
      </c>
      <c r="AB1062">
        <v>0</v>
      </c>
      <c r="AC1062">
        <v>0</v>
      </c>
      <c r="AD1062">
        <v>1</v>
      </c>
      <c r="AE1062">
        <v>0</v>
      </c>
      <c r="AF1062" t="s">
        <v>3</v>
      </c>
      <c r="AG1062">
        <v>30</v>
      </c>
      <c r="AH1062">
        <v>2</v>
      </c>
      <c r="AI1062">
        <v>47640253</v>
      </c>
      <c r="AJ1062">
        <v>1068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ROW(Source!A510)</f>
        <v>510</v>
      </c>
      <c r="B1063">
        <v>47640273</v>
      </c>
      <c r="C1063">
        <v>47640243</v>
      </c>
      <c r="D1063">
        <v>36803256</v>
      </c>
      <c r="E1063">
        <v>1</v>
      </c>
      <c r="F1063">
        <v>1</v>
      </c>
      <c r="G1063">
        <v>1</v>
      </c>
      <c r="H1063">
        <v>3</v>
      </c>
      <c r="I1063" t="s">
        <v>990</v>
      </c>
      <c r="J1063" t="s">
        <v>991</v>
      </c>
      <c r="K1063" t="s">
        <v>992</v>
      </c>
      <c r="L1063">
        <v>1348</v>
      </c>
      <c r="N1063">
        <v>1009</v>
      </c>
      <c r="O1063" t="s">
        <v>19</v>
      </c>
      <c r="P1063" t="s">
        <v>19</v>
      </c>
      <c r="Q1063">
        <v>1000</v>
      </c>
      <c r="X1063">
        <v>5.0000000000000001E-3</v>
      </c>
      <c r="Y1063">
        <v>10315.01</v>
      </c>
      <c r="Z1063">
        <v>0</v>
      </c>
      <c r="AA1063">
        <v>0</v>
      </c>
      <c r="AB1063">
        <v>0</v>
      </c>
      <c r="AC1063">
        <v>0</v>
      </c>
      <c r="AD1063">
        <v>1</v>
      </c>
      <c r="AE1063">
        <v>0</v>
      </c>
      <c r="AF1063" t="s">
        <v>3</v>
      </c>
      <c r="AG1063">
        <v>5.0000000000000001E-3</v>
      </c>
      <c r="AH1063">
        <v>2</v>
      </c>
      <c r="AI1063">
        <v>47640254</v>
      </c>
      <c r="AJ1063">
        <v>1069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ROW(Source!A510)</f>
        <v>510</v>
      </c>
      <c r="B1064">
        <v>47640274</v>
      </c>
      <c r="C1064">
        <v>47640243</v>
      </c>
      <c r="D1064">
        <v>36804545</v>
      </c>
      <c r="E1064">
        <v>1</v>
      </c>
      <c r="F1064">
        <v>1</v>
      </c>
      <c r="G1064">
        <v>1</v>
      </c>
      <c r="H1064">
        <v>3</v>
      </c>
      <c r="I1064" t="s">
        <v>801</v>
      </c>
      <c r="J1064" t="s">
        <v>802</v>
      </c>
      <c r="K1064" t="s">
        <v>803</v>
      </c>
      <c r="L1064">
        <v>1348</v>
      </c>
      <c r="N1064">
        <v>1009</v>
      </c>
      <c r="O1064" t="s">
        <v>19</v>
      </c>
      <c r="P1064" t="s">
        <v>19</v>
      </c>
      <c r="Q1064">
        <v>1000</v>
      </c>
      <c r="X1064">
        <v>2E-3</v>
      </c>
      <c r="Y1064">
        <v>11978</v>
      </c>
      <c r="Z1064">
        <v>0</v>
      </c>
      <c r="AA1064">
        <v>0</v>
      </c>
      <c r="AB1064">
        <v>0</v>
      </c>
      <c r="AC1064">
        <v>0</v>
      </c>
      <c r="AD1064">
        <v>1</v>
      </c>
      <c r="AE1064">
        <v>0</v>
      </c>
      <c r="AF1064" t="s">
        <v>3</v>
      </c>
      <c r="AG1064">
        <v>2E-3</v>
      </c>
      <c r="AH1064">
        <v>2</v>
      </c>
      <c r="AI1064">
        <v>47640255</v>
      </c>
      <c r="AJ1064">
        <v>1070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ROW(Source!A510)</f>
        <v>510</v>
      </c>
      <c r="B1065">
        <v>47640275</v>
      </c>
      <c r="C1065">
        <v>47640243</v>
      </c>
      <c r="D1065">
        <v>36806520</v>
      </c>
      <c r="E1065">
        <v>1</v>
      </c>
      <c r="F1065">
        <v>1</v>
      </c>
      <c r="G1065">
        <v>1</v>
      </c>
      <c r="H1065">
        <v>3</v>
      </c>
      <c r="I1065" t="s">
        <v>993</v>
      </c>
      <c r="J1065" t="s">
        <v>994</v>
      </c>
      <c r="K1065" t="s">
        <v>995</v>
      </c>
      <c r="L1065">
        <v>1348</v>
      </c>
      <c r="N1065">
        <v>1009</v>
      </c>
      <c r="O1065" t="s">
        <v>19</v>
      </c>
      <c r="P1065" t="s">
        <v>19</v>
      </c>
      <c r="Q1065">
        <v>1000</v>
      </c>
      <c r="X1065">
        <v>0.01</v>
      </c>
      <c r="Y1065">
        <v>734.5</v>
      </c>
      <c r="Z1065">
        <v>0</v>
      </c>
      <c r="AA1065">
        <v>0</v>
      </c>
      <c r="AB1065">
        <v>0</v>
      </c>
      <c r="AC1065">
        <v>0</v>
      </c>
      <c r="AD1065">
        <v>1</v>
      </c>
      <c r="AE1065">
        <v>0</v>
      </c>
      <c r="AF1065" t="s">
        <v>3</v>
      </c>
      <c r="AG1065">
        <v>0.01</v>
      </c>
      <c r="AH1065">
        <v>2</v>
      </c>
      <c r="AI1065">
        <v>47640256</v>
      </c>
      <c r="AJ1065">
        <v>1071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ROW(Source!A510)</f>
        <v>510</v>
      </c>
      <c r="B1066">
        <v>47640276</v>
      </c>
      <c r="C1066">
        <v>47640243</v>
      </c>
      <c r="D1066">
        <v>36796108</v>
      </c>
      <c r="E1066">
        <v>17</v>
      </c>
      <c r="F1066">
        <v>1</v>
      </c>
      <c r="G1066">
        <v>1</v>
      </c>
      <c r="H1066">
        <v>3</v>
      </c>
      <c r="I1066" t="s">
        <v>1114</v>
      </c>
      <c r="J1066" t="s">
        <v>3</v>
      </c>
      <c r="K1066" t="s">
        <v>1115</v>
      </c>
      <c r="L1066">
        <v>1339</v>
      </c>
      <c r="N1066">
        <v>1007</v>
      </c>
      <c r="O1066" t="s">
        <v>50</v>
      </c>
      <c r="P1066" t="s">
        <v>50</v>
      </c>
      <c r="Q1066">
        <v>1</v>
      </c>
      <c r="X1066">
        <v>101.5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 t="s">
        <v>3</v>
      </c>
      <c r="AG1066">
        <v>101.5</v>
      </c>
      <c r="AH1066">
        <v>3</v>
      </c>
      <c r="AI1066">
        <v>-1</v>
      </c>
      <c r="AJ1066" t="s">
        <v>3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ROW(Source!A510)</f>
        <v>510</v>
      </c>
      <c r="B1067">
        <v>47640277</v>
      </c>
      <c r="C1067">
        <v>47640243</v>
      </c>
      <c r="D1067">
        <v>36825646</v>
      </c>
      <c r="E1067">
        <v>1</v>
      </c>
      <c r="F1067">
        <v>1</v>
      </c>
      <c r="G1067">
        <v>1</v>
      </c>
      <c r="H1067">
        <v>3</v>
      </c>
      <c r="I1067" t="s">
        <v>811</v>
      </c>
      <c r="J1067" t="s">
        <v>812</v>
      </c>
      <c r="K1067" t="s">
        <v>813</v>
      </c>
      <c r="L1067">
        <v>1348</v>
      </c>
      <c r="N1067">
        <v>1009</v>
      </c>
      <c r="O1067" t="s">
        <v>19</v>
      </c>
      <c r="P1067" t="s">
        <v>19</v>
      </c>
      <c r="Q1067">
        <v>1000</v>
      </c>
      <c r="X1067">
        <v>1.0200000000000001E-2</v>
      </c>
      <c r="Y1067">
        <v>4455.2</v>
      </c>
      <c r="Z1067">
        <v>0</v>
      </c>
      <c r="AA1067">
        <v>0</v>
      </c>
      <c r="AB1067">
        <v>0</v>
      </c>
      <c r="AC1067">
        <v>0</v>
      </c>
      <c r="AD1067">
        <v>1</v>
      </c>
      <c r="AE1067">
        <v>0</v>
      </c>
      <c r="AF1067" t="s">
        <v>3</v>
      </c>
      <c r="AG1067">
        <v>1.0200000000000001E-2</v>
      </c>
      <c r="AH1067">
        <v>2</v>
      </c>
      <c r="AI1067">
        <v>47640258</v>
      </c>
      <c r="AJ1067">
        <v>1073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ROW(Source!A510)</f>
        <v>510</v>
      </c>
      <c r="B1068">
        <v>47640278</v>
      </c>
      <c r="C1068">
        <v>47640243</v>
      </c>
      <c r="D1068">
        <v>36796448</v>
      </c>
      <c r="E1068">
        <v>17</v>
      </c>
      <c r="F1068">
        <v>1</v>
      </c>
      <c r="G1068">
        <v>1</v>
      </c>
      <c r="H1068">
        <v>3</v>
      </c>
      <c r="I1068" t="s">
        <v>1131</v>
      </c>
      <c r="J1068" t="s">
        <v>3</v>
      </c>
      <c r="K1068" t="s">
        <v>1132</v>
      </c>
      <c r="L1068">
        <v>1348</v>
      </c>
      <c r="N1068">
        <v>1009</v>
      </c>
      <c r="O1068" t="s">
        <v>19</v>
      </c>
      <c r="P1068" t="s">
        <v>19</v>
      </c>
      <c r="Q1068">
        <v>1000</v>
      </c>
      <c r="X1068">
        <v>8.1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 t="s">
        <v>3</v>
      </c>
      <c r="AG1068">
        <v>8.1</v>
      </c>
      <c r="AH1068">
        <v>3</v>
      </c>
      <c r="AI1068">
        <v>-1</v>
      </c>
      <c r="AJ1068" t="s">
        <v>3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ROW(Source!A510)</f>
        <v>510</v>
      </c>
      <c r="B1069">
        <v>47640279</v>
      </c>
      <c r="C1069">
        <v>47640243</v>
      </c>
      <c r="D1069">
        <v>36830509</v>
      </c>
      <c r="E1069">
        <v>1</v>
      </c>
      <c r="F1069">
        <v>1</v>
      </c>
      <c r="G1069">
        <v>1</v>
      </c>
      <c r="H1069">
        <v>3</v>
      </c>
      <c r="I1069" t="s">
        <v>996</v>
      </c>
      <c r="J1069" t="s">
        <v>997</v>
      </c>
      <c r="K1069" t="s">
        <v>998</v>
      </c>
      <c r="L1069">
        <v>1339</v>
      </c>
      <c r="N1069">
        <v>1007</v>
      </c>
      <c r="O1069" t="s">
        <v>50</v>
      </c>
      <c r="P1069" t="s">
        <v>50</v>
      </c>
      <c r="Q1069">
        <v>1</v>
      </c>
      <c r="X1069">
        <v>0.04</v>
      </c>
      <c r="Y1069">
        <v>1056</v>
      </c>
      <c r="Z1069">
        <v>0</v>
      </c>
      <c r="AA1069">
        <v>0</v>
      </c>
      <c r="AB1069">
        <v>0</v>
      </c>
      <c r="AC1069">
        <v>0</v>
      </c>
      <c r="AD1069">
        <v>1</v>
      </c>
      <c r="AE1069">
        <v>0</v>
      </c>
      <c r="AF1069" t="s">
        <v>3</v>
      </c>
      <c r="AG1069">
        <v>0.04</v>
      </c>
      <c r="AH1069">
        <v>2</v>
      </c>
      <c r="AI1069">
        <v>47640261</v>
      </c>
      <c r="AJ1069">
        <v>1076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ROW(Source!A510)</f>
        <v>510</v>
      </c>
      <c r="B1070">
        <v>47640280</v>
      </c>
      <c r="C1070">
        <v>47640243</v>
      </c>
      <c r="D1070">
        <v>36831734</v>
      </c>
      <c r="E1070">
        <v>1</v>
      </c>
      <c r="F1070">
        <v>1</v>
      </c>
      <c r="G1070">
        <v>1</v>
      </c>
      <c r="H1070">
        <v>3</v>
      </c>
      <c r="I1070" t="s">
        <v>999</v>
      </c>
      <c r="J1070" t="s">
        <v>1000</v>
      </c>
      <c r="K1070" t="s">
        <v>1001</v>
      </c>
      <c r="L1070">
        <v>1327</v>
      </c>
      <c r="N1070">
        <v>1005</v>
      </c>
      <c r="O1070" t="s">
        <v>399</v>
      </c>
      <c r="P1070" t="s">
        <v>399</v>
      </c>
      <c r="Q1070">
        <v>1</v>
      </c>
      <c r="X1070">
        <v>3.6</v>
      </c>
      <c r="Y1070">
        <v>57.63</v>
      </c>
      <c r="Z1070">
        <v>0</v>
      </c>
      <c r="AA1070">
        <v>0</v>
      </c>
      <c r="AB1070">
        <v>0</v>
      </c>
      <c r="AC1070">
        <v>0</v>
      </c>
      <c r="AD1070">
        <v>1</v>
      </c>
      <c r="AE1070">
        <v>0</v>
      </c>
      <c r="AF1070" t="s">
        <v>3</v>
      </c>
      <c r="AG1070">
        <v>3.6</v>
      </c>
      <c r="AH1070">
        <v>2</v>
      </c>
      <c r="AI1070">
        <v>47640262</v>
      </c>
      <c r="AJ1070">
        <v>1077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ROW(Source!A511)</f>
        <v>511</v>
      </c>
      <c r="B1071">
        <v>47640263</v>
      </c>
      <c r="C1071">
        <v>47640243</v>
      </c>
      <c r="D1071">
        <v>37065248</v>
      </c>
      <c r="E1071">
        <v>1</v>
      </c>
      <c r="F1071">
        <v>1</v>
      </c>
      <c r="G1071">
        <v>1</v>
      </c>
      <c r="H1071">
        <v>1</v>
      </c>
      <c r="I1071" t="s">
        <v>768</v>
      </c>
      <c r="J1071" t="s">
        <v>3</v>
      </c>
      <c r="K1071" t="s">
        <v>769</v>
      </c>
      <c r="L1071">
        <v>1191</v>
      </c>
      <c r="N1071">
        <v>1013</v>
      </c>
      <c r="O1071" t="s">
        <v>770</v>
      </c>
      <c r="P1071" t="s">
        <v>770</v>
      </c>
      <c r="Q1071">
        <v>1</v>
      </c>
      <c r="X1071">
        <v>220.66</v>
      </c>
      <c r="Y1071">
        <v>0</v>
      </c>
      <c r="Z1071">
        <v>0</v>
      </c>
      <c r="AA1071">
        <v>0</v>
      </c>
      <c r="AB1071">
        <v>8.5299999999999994</v>
      </c>
      <c r="AC1071">
        <v>0</v>
      </c>
      <c r="AD1071">
        <v>1</v>
      </c>
      <c r="AE1071">
        <v>1</v>
      </c>
      <c r="AF1071" t="s">
        <v>196</v>
      </c>
      <c r="AG1071">
        <v>291.82284999999996</v>
      </c>
      <c r="AH1071">
        <v>2</v>
      </c>
      <c r="AI1071">
        <v>47640244</v>
      </c>
      <c r="AJ1071">
        <v>1078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ROW(Source!A511)</f>
        <v>511</v>
      </c>
      <c r="B1072">
        <v>47640264</v>
      </c>
      <c r="C1072">
        <v>47640243</v>
      </c>
      <c r="D1072">
        <v>37064876</v>
      </c>
      <c r="E1072">
        <v>1</v>
      </c>
      <c r="F1072">
        <v>1</v>
      </c>
      <c r="G1072">
        <v>1</v>
      </c>
      <c r="H1072">
        <v>1</v>
      </c>
      <c r="I1072" t="s">
        <v>771</v>
      </c>
      <c r="J1072" t="s">
        <v>3</v>
      </c>
      <c r="K1072" t="s">
        <v>772</v>
      </c>
      <c r="L1072">
        <v>1191</v>
      </c>
      <c r="N1072">
        <v>1013</v>
      </c>
      <c r="O1072" t="s">
        <v>770</v>
      </c>
      <c r="P1072" t="s">
        <v>770</v>
      </c>
      <c r="Q1072">
        <v>1</v>
      </c>
      <c r="X1072">
        <v>28.78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1</v>
      </c>
      <c r="AE1072">
        <v>2</v>
      </c>
      <c r="AF1072" t="s">
        <v>348</v>
      </c>
      <c r="AG1072">
        <v>41.371250000000003</v>
      </c>
      <c r="AH1072">
        <v>2</v>
      </c>
      <c r="AI1072">
        <v>47640245</v>
      </c>
      <c r="AJ1072">
        <v>1079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ROW(Source!A511)</f>
        <v>511</v>
      </c>
      <c r="B1073">
        <v>47640265</v>
      </c>
      <c r="C1073">
        <v>47640243</v>
      </c>
      <c r="D1073">
        <v>36882057</v>
      </c>
      <c r="E1073">
        <v>1</v>
      </c>
      <c r="F1073">
        <v>1</v>
      </c>
      <c r="G1073">
        <v>1</v>
      </c>
      <c r="H1073">
        <v>2</v>
      </c>
      <c r="I1073" t="s">
        <v>825</v>
      </c>
      <c r="J1073" t="s">
        <v>826</v>
      </c>
      <c r="K1073" t="s">
        <v>827</v>
      </c>
      <c r="L1073">
        <v>1368</v>
      </c>
      <c r="N1073">
        <v>1011</v>
      </c>
      <c r="O1073" t="s">
        <v>776</v>
      </c>
      <c r="P1073" t="s">
        <v>776</v>
      </c>
      <c r="Q1073">
        <v>1</v>
      </c>
      <c r="X1073">
        <v>26.06</v>
      </c>
      <c r="Y1073">
        <v>0</v>
      </c>
      <c r="Z1073">
        <v>86.4</v>
      </c>
      <c r="AA1073">
        <v>13.5</v>
      </c>
      <c r="AB1073">
        <v>0</v>
      </c>
      <c r="AC1073">
        <v>0</v>
      </c>
      <c r="AD1073">
        <v>1</v>
      </c>
      <c r="AE1073">
        <v>0</v>
      </c>
      <c r="AF1073" t="s">
        <v>348</v>
      </c>
      <c r="AG1073">
        <v>37.46125</v>
      </c>
      <c r="AH1073">
        <v>2</v>
      </c>
      <c r="AI1073">
        <v>47640246</v>
      </c>
      <c r="AJ1073">
        <v>1080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ROW(Source!A511)</f>
        <v>511</v>
      </c>
      <c r="B1074">
        <v>47640266</v>
      </c>
      <c r="C1074">
        <v>47640243</v>
      </c>
      <c r="D1074">
        <v>36882159</v>
      </c>
      <c r="E1074">
        <v>1</v>
      </c>
      <c r="F1074">
        <v>1</v>
      </c>
      <c r="G1074">
        <v>1</v>
      </c>
      <c r="H1074">
        <v>2</v>
      </c>
      <c r="I1074" t="s">
        <v>773</v>
      </c>
      <c r="J1074" t="s">
        <v>774</v>
      </c>
      <c r="K1074" t="s">
        <v>775</v>
      </c>
      <c r="L1074">
        <v>1368</v>
      </c>
      <c r="N1074">
        <v>1011</v>
      </c>
      <c r="O1074" t="s">
        <v>776</v>
      </c>
      <c r="P1074" t="s">
        <v>776</v>
      </c>
      <c r="Q1074">
        <v>1</v>
      </c>
      <c r="X1074">
        <v>0.98</v>
      </c>
      <c r="Y1074">
        <v>0</v>
      </c>
      <c r="Z1074">
        <v>111.99</v>
      </c>
      <c r="AA1074">
        <v>13.5</v>
      </c>
      <c r="AB1074">
        <v>0</v>
      </c>
      <c r="AC1074">
        <v>0</v>
      </c>
      <c r="AD1074">
        <v>1</v>
      </c>
      <c r="AE1074">
        <v>0</v>
      </c>
      <c r="AF1074" t="s">
        <v>348</v>
      </c>
      <c r="AG1074">
        <v>1.4087499999999999</v>
      </c>
      <c r="AH1074">
        <v>2</v>
      </c>
      <c r="AI1074">
        <v>47640247</v>
      </c>
      <c r="AJ1074">
        <v>1081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ROW(Source!A511)</f>
        <v>511</v>
      </c>
      <c r="B1075">
        <v>47640267</v>
      </c>
      <c r="C1075">
        <v>47640243</v>
      </c>
      <c r="D1075">
        <v>36882383</v>
      </c>
      <c r="E1075">
        <v>1</v>
      </c>
      <c r="F1075">
        <v>1</v>
      </c>
      <c r="G1075">
        <v>1</v>
      </c>
      <c r="H1075">
        <v>2</v>
      </c>
      <c r="I1075" t="s">
        <v>944</v>
      </c>
      <c r="J1075" t="s">
        <v>945</v>
      </c>
      <c r="K1075" t="s">
        <v>946</v>
      </c>
      <c r="L1075">
        <v>1368</v>
      </c>
      <c r="N1075">
        <v>1011</v>
      </c>
      <c r="O1075" t="s">
        <v>776</v>
      </c>
      <c r="P1075" t="s">
        <v>776</v>
      </c>
      <c r="Q1075">
        <v>1</v>
      </c>
      <c r="X1075">
        <v>0.27</v>
      </c>
      <c r="Y1075">
        <v>0</v>
      </c>
      <c r="Z1075">
        <v>89.99</v>
      </c>
      <c r="AA1075">
        <v>10.06</v>
      </c>
      <c r="AB1075">
        <v>0</v>
      </c>
      <c r="AC1075">
        <v>0</v>
      </c>
      <c r="AD1075">
        <v>1</v>
      </c>
      <c r="AE1075">
        <v>0</v>
      </c>
      <c r="AF1075" t="s">
        <v>348</v>
      </c>
      <c r="AG1075">
        <v>0.388125</v>
      </c>
      <c r="AH1075">
        <v>2</v>
      </c>
      <c r="AI1075">
        <v>47640248</v>
      </c>
      <c r="AJ1075">
        <v>1082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ROW(Source!A511)</f>
        <v>511</v>
      </c>
      <c r="B1076">
        <v>47640268</v>
      </c>
      <c r="C1076">
        <v>47640243</v>
      </c>
      <c r="D1076">
        <v>36882567</v>
      </c>
      <c r="E1076">
        <v>1</v>
      </c>
      <c r="F1076">
        <v>1</v>
      </c>
      <c r="G1076">
        <v>1</v>
      </c>
      <c r="H1076">
        <v>2</v>
      </c>
      <c r="I1076" t="s">
        <v>969</v>
      </c>
      <c r="J1076" t="s">
        <v>970</v>
      </c>
      <c r="K1076" t="s">
        <v>971</v>
      </c>
      <c r="L1076">
        <v>1368</v>
      </c>
      <c r="N1076">
        <v>1011</v>
      </c>
      <c r="O1076" t="s">
        <v>776</v>
      </c>
      <c r="P1076" t="s">
        <v>776</v>
      </c>
      <c r="Q1076">
        <v>1</v>
      </c>
      <c r="X1076">
        <v>10.71</v>
      </c>
      <c r="Y1076">
        <v>0</v>
      </c>
      <c r="Z1076">
        <v>1.9</v>
      </c>
      <c r="AA1076">
        <v>0</v>
      </c>
      <c r="AB1076">
        <v>0</v>
      </c>
      <c r="AC1076">
        <v>0</v>
      </c>
      <c r="AD1076">
        <v>1</v>
      </c>
      <c r="AE1076">
        <v>0</v>
      </c>
      <c r="AF1076" t="s">
        <v>348</v>
      </c>
      <c r="AG1076">
        <v>15.395624999999999</v>
      </c>
      <c r="AH1076">
        <v>2</v>
      </c>
      <c r="AI1076">
        <v>47640249</v>
      </c>
      <c r="AJ1076">
        <v>1083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ROW(Source!A511)</f>
        <v>511</v>
      </c>
      <c r="B1077">
        <v>47640269</v>
      </c>
      <c r="C1077">
        <v>47640243</v>
      </c>
      <c r="D1077">
        <v>36883554</v>
      </c>
      <c r="E1077">
        <v>1</v>
      </c>
      <c r="F1077">
        <v>1</v>
      </c>
      <c r="G1077">
        <v>1</v>
      </c>
      <c r="H1077">
        <v>2</v>
      </c>
      <c r="I1077" t="s">
        <v>780</v>
      </c>
      <c r="J1077" t="s">
        <v>781</v>
      </c>
      <c r="K1077" t="s">
        <v>782</v>
      </c>
      <c r="L1077">
        <v>1368</v>
      </c>
      <c r="N1077">
        <v>1011</v>
      </c>
      <c r="O1077" t="s">
        <v>776</v>
      </c>
      <c r="P1077" t="s">
        <v>776</v>
      </c>
      <c r="Q1077">
        <v>1</v>
      </c>
      <c r="X1077">
        <v>1.47</v>
      </c>
      <c r="Y1077">
        <v>0</v>
      </c>
      <c r="Z1077">
        <v>65.709999999999994</v>
      </c>
      <c r="AA1077">
        <v>11.6</v>
      </c>
      <c r="AB1077">
        <v>0</v>
      </c>
      <c r="AC1077">
        <v>0</v>
      </c>
      <c r="AD1077">
        <v>1</v>
      </c>
      <c r="AE1077">
        <v>0</v>
      </c>
      <c r="AF1077" t="s">
        <v>348</v>
      </c>
      <c r="AG1077">
        <v>2.1131249999999997</v>
      </c>
      <c r="AH1077">
        <v>2</v>
      </c>
      <c r="AI1077">
        <v>47640250</v>
      </c>
      <c r="AJ1077">
        <v>1084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ROW(Source!A511)</f>
        <v>511</v>
      </c>
      <c r="B1078">
        <v>47640270</v>
      </c>
      <c r="C1078">
        <v>47640243</v>
      </c>
      <c r="D1078">
        <v>36883858</v>
      </c>
      <c r="E1078">
        <v>1</v>
      </c>
      <c r="F1078">
        <v>1</v>
      </c>
      <c r="G1078">
        <v>1</v>
      </c>
      <c r="H1078">
        <v>2</v>
      </c>
      <c r="I1078" t="s">
        <v>828</v>
      </c>
      <c r="J1078" t="s">
        <v>829</v>
      </c>
      <c r="K1078" t="s">
        <v>830</v>
      </c>
      <c r="L1078">
        <v>1368</v>
      </c>
      <c r="N1078">
        <v>1011</v>
      </c>
      <c r="O1078" t="s">
        <v>776</v>
      </c>
      <c r="P1078" t="s">
        <v>776</v>
      </c>
      <c r="Q1078">
        <v>1</v>
      </c>
      <c r="X1078">
        <v>4.3</v>
      </c>
      <c r="Y1078">
        <v>0</v>
      </c>
      <c r="Z1078">
        <v>8.1</v>
      </c>
      <c r="AA1078">
        <v>0</v>
      </c>
      <c r="AB1078">
        <v>0</v>
      </c>
      <c r="AC1078">
        <v>0</v>
      </c>
      <c r="AD1078">
        <v>1</v>
      </c>
      <c r="AE1078">
        <v>0</v>
      </c>
      <c r="AF1078" t="s">
        <v>348</v>
      </c>
      <c r="AG1078">
        <v>6.1812499999999995</v>
      </c>
      <c r="AH1078">
        <v>2</v>
      </c>
      <c r="AI1078">
        <v>47640251</v>
      </c>
      <c r="AJ1078">
        <v>1085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ROW(Source!A511)</f>
        <v>511</v>
      </c>
      <c r="B1079">
        <v>47640271</v>
      </c>
      <c r="C1079">
        <v>47640243</v>
      </c>
      <c r="D1079">
        <v>36801792</v>
      </c>
      <c r="E1079">
        <v>1</v>
      </c>
      <c r="F1079">
        <v>1</v>
      </c>
      <c r="G1079">
        <v>1</v>
      </c>
      <c r="H1079">
        <v>3</v>
      </c>
      <c r="I1079" t="s">
        <v>981</v>
      </c>
      <c r="J1079" t="s">
        <v>982</v>
      </c>
      <c r="K1079" t="s">
        <v>983</v>
      </c>
      <c r="L1079">
        <v>1339</v>
      </c>
      <c r="N1079">
        <v>1007</v>
      </c>
      <c r="O1079" t="s">
        <v>50</v>
      </c>
      <c r="P1079" t="s">
        <v>50</v>
      </c>
      <c r="Q1079">
        <v>1</v>
      </c>
      <c r="X1079">
        <v>0.73</v>
      </c>
      <c r="Y1079">
        <v>2.44</v>
      </c>
      <c r="Z1079">
        <v>0</v>
      </c>
      <c r="AA1079">
        <v>0</v>
      </c>
      <c r="AB1079">
        <v>0</v>
      </c>
      <c r="AC1079">
        <v>0</v>
      </c>
      <c r="AD1079">
        <v>1</v>
      </c>
      <c r="AE1079">
        <v>0</v>
      </c>
      <c r="AF1079" t="s">
        <v>3</v>
      </c>
      <c r="AG1079">
        <v>0.73</v>
      </c>
      <c r="AH1079">
        <v>2</v>
      </c>
      <c r="AI1079">
        <v>47640252</v>
      </c>
      <c r="AJ1079">
        <v>1086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ROW(Source!A511)</f>
        <v>511</v>
      </c>
      <c r="B1080">
        <v>47640272</v>
      </c>
      <c r="C1080">
        <v>47640243</v>
      </c>
      <c r="D1080">
        <v>36802304</v>
      </c>
      <c r="E1080">
        <v>1</v>
      </c>
      <c r="F1080">
        <v>1</v>
      </c>
      <c r="G1080">
        <v>1</v>
      </c>
      <c r="H1080">
        <v>3</v>
      </c>
      <c r="I1080" t="s">
        <v>984</v>
      </c>
      <c r="J1080" t="s">
        <v>985</v>
      </c>
      <c r="K1080" t="s">
        <v>986</v>
      </c>
      <c r="L1080">
        <v>1327</v>
      </c>
      <c r="N1080">
        <v>1005</v>
      </c>
      <c r="O1080" t="s">
        <v>399</v>
      </c>
      <c r="P1080" t="s">
        <v>399</v>
      </c>
      <c r="Q1080">
        <v>1</v>
      </c>
      <c r="X1080">
        <v>30</v>
      </c>
      <c r="Y1080">
        <v>3.62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3</v>
      </c>
      <c r="AG1080">
        <v>30</v>
      </c>
      <c r="AH1080">
        <v>2</v>
      </c>
      <c r="AI1080">
        <v>47640253</v>
      </c>
      <c r="AJ1080">
        <v>1087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ROW(Source!A511)</f>
        <v>511</v>
      </c>
      <c r="B1081">
        <v>47640273</v>
      </c>
      <c r="C1081">
        <v>47640243</v>
      </c>
      <c r="D1081">
        <v>36803256</v>
      </c>
      <c r="E1081">
        <v>1</v>
      </c>
      <c r="F1081">
        <v>1</v>
      </c>
      <c r="G1081">
        <v>1</v>
      </c>
      <c r="H1081">
        <v>3</v>
      </c>
      <c r="I1081" t="s">
        <v>990</v>
      </c>
      <c r="J1081" t="s">
        <v>991</v>
      </c>
      <c r="K1081" t="s">
        <v>992</v>
      </c>
      <c r="L1081">
        <v>1348</v>
      </c>
      <c r="N1081">
        <v>1009</v>
      </c>
      <c r="O1081" t="s">
        <v>19</v>
      </c>
      <c r="P1081" t="s">
        <v>19</v>
      </c>
      <c r="Q1081">
        <v>1000</v>
      </c>
      <c r="X1081">
        <v>5.0000000000000001E-3</v>
      </c>
      <c r="Y1081">
        <v>10315.01</v>
      </c>
      <c r="Z1081">
        <v>0</v>
      </c>
      <c r="AA1081">
        <v>0</v>
      </c>
      <c r="AB1081">
        <v>0</v>
      </c>
      <c r="AC1081">
        <v>0</v>
      </c>
      <c r="AD1081">
        <v>1</v>
      </c>
      <c r="AE1081">
        <v>0</v>
      </c>
      <c r="AF1081" t="s">
        <v>3</v>
      </c>
      <c r="AG1081">
        <v>5.0000000000000001E-3</v>
      </c>
      <c r="AH1081">
        <v>2</v>
      </c>
      <c r="AI1081">
        <v>47640254</v>
      </c>
      <c r="AJ1081">
        <v>1088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ROW(Source!A511)</f>
        <v>511</v>
      </c>
      <c r="B1082">
        <v>47640274</v>
      </c>
      <c r="C1082">
        <v>47640243</v>
      </c>
      <c r="D1082">
        <v>36804545</v>
      </c>
      <c r="E1082">
        <v>1</v>
      </c>
      <c r="F1082">
        <v>1</v>
      </c>
      <c r="G1082">
        <v>1</v>
      </c>
      <c r="H1082">
        <v>3</v>
      </c>
      <c r="I1082" t="s">
        <v>801</v>
      </c>
      <c r="J1082" t="s">
        <v>802</v>
      </c>
      <c r="K1082" t="s">
        <v>803</v>
      </c>
      <c r="L1082">
        <v>1348</v>
      </c>
      <c r="N1082">
        <v>1009</v>
      </c>
      <c r="O1082" t="s">
        <v>19</v>
      </c>
      <c r="P1082" t="s">
        <v>19</v>
      </c>
      <c r="Q1082">
        <v>1000</v>
      </c>
      <c r="X1082">
        <v>2E-3</v>
      </c>
      <c r="Y1082">
        <v>11978</v>
      </c>
      <c r="Z1082">
        <v>0</v>
      </c>
      <c r="AA1082">
        <v>0</v>
      </c>
      <c r="AB1082">
        <v>0</v>
      </c>
      <c r="AC1082">
        <v>0</v>
      </c>
      <c r="AD1082">
        <v>1</v>
      </c>
      <c r="AE1082">
        <v>0</v>
      </c>
      <c r="AF1082" t="s">
        <v>3</v>
      </c>
      <c r="AG1082">
        <v>2E-3</v>
      </c>
      <c r="AH1082">
        <v>2</v>
      </c>
      <c r="AI1082">
        <v>47640255</v>
      </c>
      <c r="AJ1082">
        <v>1089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ROW(Source!A511)</f>
        <v>511</v>
      </c>
      <c r="B1083">
        <v>47640275</v>
      </c>
      <c r="C1083">
        <v>47640243</v>
      </c>
      <c r="D1083">
        <v>36806520</v>
      </c>
      <c r="E1083">
        <v>1</v>
      </c>
      <c r="F1083">
        <v>1</v>
      </c>
      <c r="G1083">
        <v>1</v>
      </c>
      <c r="H1083">
        <v>3</v>
      </c>
      <c r="I1083" t="s">
        <v>993</v>
      </c>
      <c r="J1083" t="s">
        <v>994</v>
      </c>
      <c r="K1083" t="s">
        <v>995</v>
      </c>
      <c r="L1083">
        <v>1348</v>
      </c>
      <c r="N1083">
        <v>1009</v>
      </c>
      <c r="O1083" t="s">
        <v>19</v>
      </c>
      <c r="P1083" t="s">
        <v>19</v>
      </c>
      <c r="Q1083">
        <v>1000</v>
      </c>
      <c r="X1083">
        <v>0.01</v>
      </c>
      <c r="Y1083">
        <v>734.5</v>
      </c>
      <c r="Z1083">
        <v>0</v>
      </c>
      <c r="AA1083">
        <v>0</v>
      </c>
      <c r="AB1083">
        <v>0</v>
      </c>
      <c r="AC1083">
        <v>0</v>
      </c>
      <c r="AD1083">
        <v>1</v>
      </c>
      <c r="AE1083">
        <v>0</v>
      </c>
      <c r="AF1083" t="s">
        <v>3</v>
      </c>
      <c r="AG1083">
        <v>0.01</v>
      </c>
      <c r="AH1083">
        <v>2</v>
      </c>
      <c r="AI1083">
        <v>47640256</v>
      </c>
      <c r="AJ1083">
        <v>1090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ROW(Source!A511)</f>
        <v>511</v>
      </c>
      <c r="B1084">
        <v>47640276</v>
      </c>
      <c r="C1084">
        <v>47640243</v>
      </c>
      <c r="D1084">
        <v>36796108</v>
      </c>
      <c r="E1084">
        <v>17</v>
      </c>
      <c r="F1084">
        <v>1</v>
      </c>
      <c r="G1084">
        <v>1</v>
      </c>
      <c r="H1084">
        <v>3</v>
      </c>
      <c r="I1084" t="s">
        <v>1114</v>
      </c>
      <c r="J1084" t="s">
        <v>3</v>
      </c>
      <c r="K1084" t="s">
        <v>1115</v>
      </c>
      <c r="L1084">
        <v>1339</v>
      </c>
      <c r="N1084">
        <v>1007</v>
      </c>
      <c r="O1084" t="s">
        <v>50</v>
      </c>
      <c r="P1084" t="s">
        <v>50</v>
      </c>
      <c r="Q1084">
        <v>1</v>
      </c>
      <c r="X1084">
        <v>101.5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 t="s">
        <v>3</v>
      </c>
      <c r="AG1084">
        <v>101.5</v>
      </c>
      <c r="AH1084">
        <v>3</v>
      </c>
      <c r="AI1084">
        <v>-1</v>
      </c>
      <c r="AJ1084" t="s">
        <v>3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ROW(Source!A511)</f>
        <v>511</v>
      </c>
      <c r="B1085">
        <v>47640277</v>
      </c>
      <c r="C1085">
        <v>47640243</v>
      </c>
      <c r="D1085">
        <v>36825646</v>
      </c>
      <c r="E1085">
        <v>1</v>
      </c>
      <c r="F1085">
        <v>1</v>
      </c>
      <c r="G1085">
        <v>1</v>
      </c>
      <c r="H1085">
        <v>3</v>
      </c>
      <c r="I1085" t="s">
        <v>811</v>
      </c>
      <c r="J1085" t="s">
        <v>812</v>
      </c>
      <c r="K1085" t="s">
        <v>813</v>
      </c>
      <c r="L1085">
        <v>1348</v>
      </c>
      <c r="N1085">
        <v>1009</v>
      </c>
      <c r="O1085" t="s">
        <v>19</v>
      </c>
      <c r="P1085" t="s">
        <v>19</v>
      </c>
      <c r="Q1085">
        <v>1000</v>
      </c>
      <c r="X1085">
        <v>1.0200000000000001E-2</v>
      </c>
      <c r="Y1085">
        <v>4455.2</v>
      </c>
      <c r="Z1085">
        <v>0</v>
      </c>
      <c r="AA1085">
        <v>0</v>
      </c>
      <c r="AB1085">
        <v>0</v>
      </c>
      <c r="AC1085">
        <v>0</v>
      </c>
      <c r="AD1085">
        <v>1</v>
      </c>
      <c r="AE1085">
        <v>0</v>
      </c>
      <c r="AF1085" t="s">
        <v>3</v>
      </c>
      <c r="AG1085">
        <v>1.0200000000000001E-2</v>
      </c>
      <c r="AH1085">
        <v>2</v>
      </c>
      <c r="AI1085">
        <v>47640258</v>
      </c>
      <c r="AJ1085">
        <v>1092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ROW(Source!A511)</f>
        <v>511</v>
      </c>
      <c r="B1086">
        <v>47640278</v>
      </c>
      <c r="C1086">
        <v>47640243</v>
      </c>
      <c r="D1086">
        <v>36796448</v>
      </c>
      <c r="E1086">
        <v>17</v>
      </c>
      <c r="F1086">
        <v>1</v>
      </c>
      <c r="G1086">
        <v>1</v>
      </c>
      <c r="H1086">
        <v>3</v>
      </c>
      <c r="I1086" t="s">
        <v>1131</v>
      </c>
      <c r="J1086" t="s">
        <v>3</v>
      </c>
      <c r="K1086" t="s">
        <v>1132</v>
      </c>
      <c r="L1086">
        <v>1348</v>
      </c>
      <c r="N1086">
        <v>1009</v>
      </c>
      <c r="O1086" t="s">
        <v>19</v>
      </c>
      <c r="P1086" t="s">
        <v>19</v>
      </c>
      <c r="Q1086">
        <v>1000</v>
      </c>
      <c r="X1086">
        <v>8.1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 t="s">
        <v>3</v>
      </c>
      <c r="AG1086">
        <v>8.1</v>
      </c>
      <c r="AH1086">
        <v>3</v>
      </c>
      <c r="AI1086">
        <v>-1</v>
      </c>
      <c r="AJ1086" t="s">
        <v>3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ROW(Source!A511)</f>
        <v>511</v>
      </c>
      <c r="B1087">
        <v>47640279</v>
      </c>
      <c r="C1087">
        <v>47640243</v>
      </c>
      <c r="D1087">
        <v>36830509</v>
      </c>
      <c r="E1087">
        <v>1</v>
      </c>
      <c r="F1087">
        <v>1</v>
      </c>
      <c r="G1087">
        <v>1</v>
      </c>
      <c r="H1087">
        <v>3</v>
      </c>
      <c r="I1087" t="s">
        <v>996</v>
      </c>
      <c r="J1087" t="s">
        <v>997</v>
      </c>
      <c r="K1087" t="s">
        <v>998</v>
      </c>
      <c r="L1087">
        <v>1339</v>
      </c>
      <c r="N1087">
        <v>1007</v>
      </c>
      <c r="O1087" t="s">
        <v>50</v>
      </c>
      <c r="P1087" t="s">
        <v>50</v>
      </c>
      <c r="Q1087">
        <v>1</v>
      </c>
      <c r="X1087">
        <v>0.04</v>
      </c>
      <c r="Y1087">
        <v>1056</v>
      </c>
      <c r="Z1087">
        <v>0</v>
      </c>
      <c r="AA1087">
        <v>0</v>
      </c>
      <c r="AB1087">
        <v>0</v>
      </c>
      <c r="AC1087">
        <v>0</v>
      </c>
      <c r="AD1087">
        <v>1</v>
      </c>
      <c r="AE1087">
        <v>0</v>
      </c>
      <c r="AF1087" t="s">
        <v>3</v>
      </c>
      <c r="AG1087">
        <v>0.04</v>
      </c>
      <c r="AH1087">
        <v>2</v>
      </c>
      <c r="AI1087">
        <v>47640261</v>
      </c>
      <c r="AJ1087">
        <v>1095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ROW(Source!A511)</f>
        <v>511</v>
      </c>
      <c r="B1088">
        <v>47640280</v>
      </c>
      <c r="C1088">
        <v>47640243</v>
      </c>
      <c r="D1088">
        <v>36831734</v>
      </c>
      <c r="E1088">
        <v>1</v>
      </c>
      <c r="F1088">
        <v>1</v>
      </c>
      <c r="G1088">
        <v>1</v>
      </c>
      <c r="H1088">
        <v>3</v>
      </c>
      <c r="I1088" t="s">
        <v>999</v>
      </c>
      <c r="J1088" t="s">
        <v>1000</v>
      </c>
      <c r="K1088" t="s">
        <v>1001</v>
      </c>
      <c r="L1088">
        <v>1327</v>
      </c>
      <c r="N1088">
        <v>1005</v>
      </c>
      <c r="O1088" t="s">
        <v>399</v>
      </c>
      <c r="P1088" t="s">
        <v>399</v>
      </c>
      <c r="Q1088">
        <v>1</v>
      </c>
      <c r="X1088">
        <v>3.6</v>
      </c>
      <c r="Y1088">
        <v>57.63</v>
      </c>
      <c r="Z1088">
        <v>0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3</v>
      </c>
      <c r="AG1088">
        <v>3.6</v>
      </c>
      <c r="AH1088">
        <v>2</v>
      </c>
      <c r="AI1088">
        <v>47640262</v>
      </c>
      <c r="AJ1088">
        <v>1096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ROW(Source!A518)</f>
        <v>518</v>
      </c>
      <c r="B1089">
        <v>47640290</v>
      </c>
      <c r="C1089">
        <v>47640284</v>
      </c>
      <c r="D1089">
        <v>37064928</v>
      </c>
      <c r="E1089">
        <v>1</v>
      </c>
      <c r="F1089">
        <v>1</v>
      </c>
      <c r="G1089">
        <v>1</v>
      </c>
      <c r="H1089">
        <v>1</v>
      </c>
      <c r="I1089" t="s">
        <v>823</v>
      </c>
      <c r="J1089" t="s">
        <v>3</v>
      </c>
      <c r="K1089" t="s">
        <v>824</v>
      </c>
      <c r="L1089">
        <v>1191</v>
      </c>
      <c r="N1089">
        <v>1013</v>
      </c>
      <c r="O1089" t="s">
        <v>770</v>
      </c>
      <c r="P1089" t="s">
        <v>770</v>
      </c>
      <c r="Q1089">
        <v>1</v>
      </c>
      <c r="X1089">
        <v>263</v>
      </c>
      <c r="Y1089">
        <v>0</v>
      </c>
      <c r="Z1089">
        <v>0</v>
      </c>
      <c r="AA1089">
        <v>0</v>
      </c>
      <c r="AB1089">
        <v>9.07</v>
      </c>
      <c r="AC1089">
        <v>0</v>
      </c>
      <c r="AD1089">
        <v>1</v>
      </c>
      <c r="AE1089">
        <v>1</v>
      </c>
      <c r="AF1089" t="s">
        <v>196</v>
      </c>
      <c r="AG1089">
        <v>347.81749999999994</v>
      </c>
      <c r="AH1089">
        <v>2</v>
      </c>
      <c r="AI1089">
        <v>47640285</v>
      </c>
      <c r="AJ1089">
        <v>1097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ROW(Source!A518)</f>
        <v>518</v>
      </c>
      <c r="B1090">
        <v>47640291</v>
      </c>
      <c r="C1090">
        <v>47640284</v>
      </c>
      <c r="D1090">
        <v>37064876</v>
      </c>
      <c r="E1090">
        <v>1</v>
      </c>
      <c r="F1090">
        <v>1</v>
      </c>
      <c r="G1090">
        <v>1</v>
      </c>
      <c r="H1090">
        <v>1</v>
      </c>
      <c r="I1090" t="s">
        <v>771</v>
      </c>
      <c r="J1090" t="s">
        <v>3</v>
      </c>
      <c r="K1090" t="s">
        <v>772</v>
      </c>
      <c r="L1090">
        <v>1191</v>
      </c>
      <c r="N1090">
        <v>1013</v>
      </c>
      <c r="O1090" t="s">
        <v>770</v>
      </c>
      <c r="P1090" t="s">
        <v>770</v>
      </c>
      <c r="Q1090">
        <v>1</v>
      </c>
      <c r="X1090">
        <v>0.44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1</v>
      </c>
      <c r="AE1090">
        <v>2</v>
      </c>
      <c r="AF1090" t="s">
        <v>348</v>
      </c>
      <c r="AG1090">
        <v>0.63250000000000006</v>
      </c>
      <c r="AH1090">
        <v>2</v>
      </c>
      <c r="AI1090">
        <v>47640286</v>
      </c>
      <c r="AJ1090">
        <v>1098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ROW(Source!A518)</f>
        <v>518</v>
      </c>
      <c r="B1091">
        <v>47640292</v>
      </c>
      <c r="C1091">
        <v>47640284</v>
      </c>
      <c r="D1091">
        <v>36882041</v>
      </c>
      <c r="E1091">
        <v>1</v>
      </c>
      <c r="F1091">
        <v>1</v>
      </c>
      <c r="G1091">
        <v>1</v>
      </c>
      <c r="H1091">
        <v>2</v>
      </c>
      <c r="I1091" t="s">
        <v>1002</v>
      </c>
      <c r="J1091" t="s">
        <v>1003</v>
      </c>
      <c r="K1091" t="s">
        <v>1004</v>
      </c>
      <c r="L1091">
        <v>1368</v>
      </c>
      <c r="N1091">
        <v>1011</v>
      </c>
      <c r="O1091" t="s">
        <v>776</v>
      </c>
      <c r="P1091" t="s">
        <v>776</v>
      </c>
      <c r="Q1091">
        <v>1</v>
      </c>
      <c r="X1091">
        <v>0.18</v>
      </c>
      <c r="Y1091">
        <v>0</v>
      </c>
      <c r="Z1091">
        <v>765.21</v>
      </c>
      <c r="AA1091">
        <v>13.5</v>
      </c>
      <c r="AB1091">
        <v>0</v>
      </c>
      <c r="AC1091">
        <v>0</v>
      </c>
      <c r="AD1091">
        <v>1</v>
      </c>
      <c r="AE1091">
        <v>0</v>
      </c>
      <c r="AF1091" t="s">
        <v>348</v>
      </c>
      <c r="AG1091">
        <v>0.25874999999999998</v>
      </c>
      <c r="AH1091">
        <v>2</v>
      </c>
      <c r="AI1091">
        <v>47640287</v>
      </c>
      <c r="AJ1091">
        <v>1099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ROW(Source!A518)</f>
        <v>518</v>
      </c>
      <c r="B1092">
        <v>47640293</v>
      </c>
      <c r="C1092">
        <v>47640284</v>
      </c>
      <c r="D1092">
        <v>36883554</v>
      </c>
      <c r="E1092">
        <v>1</v>
      </c>
      <c r="F1092">
        <v>1</v>
      </c>
      <c r="G1092">
        <v>1</v>
      </c>
      <c r="H1092">
        <v>2</v>
      </c>
      <c r="I1092" t="s">
        <v>780</v>
      </c>
      <c r="J1092" t="s">
        <v>781</v>
      </c>
      <c r="K1092" t="s">
        <v>782</v>
      </c>
      <c r="L1092">
        <v>1368</v>
      </c>
      <c r="N1092">
        <v>1011</v>
      </c>
      <c r="O1092" t="s">
        <v>776</v>
      </c>
      <c r="P1092" t="s">
        <v>776</v>
      </c>
      <c r="Q1092">
        <v>1</v>
      </c>
      <c r="X1092">
        <v>0.26</v>
      </c>
      <c r="Y1092">
        <v>0</v>
      </c>
      <c r="Z1092">
        <v>65.709999999999994</v>
      </c>
      <c r="AA1092">
        <v>11.6</v>
      </c>
      <c r="AB1092">
        <v>0</v>
      </c>
      <c r="AC1092">
        <v>0</v>
      </c>
      <c r="AD1092">
        <v>1</v>
      </c>
      <c r="AE1092">
        <v>0</v>
      </c>
      <c r="AF1092" t="s">
        <v>348</v>
      </c>
      <c r="AG1092">
        <v>0.37374999999999997</v>
      </c>
      <c r="AH1092">
        <v>2</v>
      </c>
      <c r="AI1092">
        <v>47640288</v>
      </c>
      <c r="AJ1092">
        <v>1100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ROW(Source!A518)</f>
        <v>518</v>
      </c>
      <c r="B1093">
        <v>47640294</v>
      </c>
      <c r="C1093">
        <v>47640284</v>
      </c>
      <c r="D1093">
        <v>36796502</v>
      </c>
      <c r="E1093">
        <v>17</v>
      </c>
      <c r="F1093">
        <v>1</v>
      </c>
      <c r="G1093">
        <v>1</v>
      </c>
      <c r="H1093">
        <v>3</v>
      </c>
      <c r="I1093" t="s">
        <v>1127</v>
      </c>
      <c r="J1093" t="s">
        <v>3</v>
      </c>
      <c r="K1093" t="s">
        <v>1133</v>
      </c>
      <c r="L1093">
        <v>1348</v>
      </c>
      <c r="N1093">
        <v>1009</v>
      </c>
      <c r="O1093" t="s">
        <v>19</v>
      </c>
      <c r="P1093" t="s">
        <v>19</v>
      </c>
      <c r="Q1093">
        <v>1000</v>
      </c>
      <c r="X1093">
        <v>1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 t="s">
        <v>3</v>
      </c>
      <c r="AG1093">
        <v>1</v>
      </c>
      <c r="AH1093">
        <v>3</v>
      </c>
      <c r="AI1093">
        <v>-1</v>
      </c>
      <c r="AJ1093" t="s">
        <v>3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ROW(Source!A519)</f>
        <v>519</v>
      </c>
      <c r="B1094">
        <v>47640290</v>
      </c>
      <c r="C1094">
        <v>47640284</v>
      </c>
      <c r="D1094">
        <v>37064928</v>
      </c>
      <c r="E1094">
        <v>1</v>
      </c>
      <c r="F1094">
        <v>1</v>
      </c>
      <c r="G1094">
        <v>1</v>
      </c>
      <c r="H1094">
        <v>1</v>
      </c>
      <c r="I1094" t="s">
        <v>823</v>
      </c>
      <c r="J1094" t="s">
        <v>3</v>
      </c>
      <c r="K1094" t="s">
        <v>824</v>
      </c>
      <c r="L1094">
        <v>1191</v>
      </c>
      <c r="N1094">
        <v>1013</v>
      </c>
      <c r="O1094" t="s">
        <v>770</v>
      </c>
      <c r="P1094" t="s">
        <v>770</v>
      </c>
      <c r="Q1094">
        <v>1</v>
      </c>
      <c r="X1094">
        <v>263</v>
      </c>
      <c r="Y1094">
        <v>0</v>
      </c>
      <c r="Z1094">
        <v>0</v>
      </c>
      <c r="AA1094">
        <v>0</v>
      </c>
      <c r="AB1094">
        <v>9.07</v>
      </c>
      <c r="AC1094">
        <v>0</v>
      </c>
      <c r="AD1094">
        <v>1</v>
      </c>
      <c r="AE1094">
        <v>1</v>
      </c>
      <c r="AF1094" t="s">
        <v>196</v>
      </c>
      <c r="AG1094">
        <v>347.81749999999994</v>
      </c>
      <c r="AH1094">
        <v>2</v>
      </c>
      <c r="AI1094">
        <v>47640285</v>
      </c>
      <c r="AJ1094">
        <v>1102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ROW(Source!A519)</f>
        <v>519</v>
      </c>
      <c r="B1095">
        <v>47640291</v>
      </c>
      <c r="C1095">
        <v>47640284</v>
      </c>
      <c r="D1095">
        <v>37064876</v>
      </c>
      <c r="E1095">
        <v>1</v>
      </c>
      <c r="F1095">
        <v>1</v>
      </c>
      <c r="G1095">
        <v>1</v>
      </c>
      <c r="H1095">
        <v>1</v>
      </c>
      <c r="I1095" t="s">
        <v>771</v>
      </c>
      <c r="J1095" t="s">
        <v>3</v>
      </c>
      <c r="K1095" t="s">
        <v>772</v>
      </c>
      <c r="L1095">
        <v>1191</v>
      </c>
      <c r="N1095">
        <v>1013</v>
      </c>
      <c r="O1095" t="s">
        <v>770</v>
      </c>
      <c r="P1095" t="s">
        <v>770</v>
      </c>
      <c r="Q1095">
        <v>1</v>
      </c>
      <c r="X1095">
        <v>0.44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1</v>
      </c>
      <c r="AE1095">
        <v>2</v>
      </c>
      <c r="AF1095" t="s">
        <v>348</v>
      </c>
      <c r="AG1095">
        <v>0.63250000000000006</v>
      </c>
      <c r="AH1095">
        <v>2</v>
      </c>
      <c r="AI1095">
        <v>47640286</v>
      </c>
      <c r="AJ1095">
        <v>1103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ROW(Source!A519)</f>
        <v>519</v>
      </c>
      <c r="B1096">
        <v>47640292</v>
      </c>
      <c r="C1096">
        <v>47640284</v>
      </c>
      <c r="D1096">
        <v>36882041</v>
      </c>
      <c r="E1096">
        <v>1</v>
      </c>
      <c r="F1096">
        <v>1</v>
      </c>
      <c r="G1096">
        <v>1</v>
      </c>
      <c r="H1096">
        <v>2</v>
      </c>
      <c r="I1096" t="s">
        <v>1002</v>
      </c>
      <c r="J1096" t="s">
        <v>1003</v>
      </c>
      <c r="K1096" t="s">
        <v>1004</v>
      </c>
      <c r="L1096">
        <v>1368</v>
      </c>
      <c r="N1096">
        <v>1011</v>
      </c>
      <c r="O1096" t="s">
        <v>776</v>
      </c>
      <c r="P1096" t="s">
        <v>776</v>
      </c>
      <c r="Q1096">
        <v>1</v>
      </c>
      <c r="X1096">
        <v>0.18</v>
      </c>
      <c r="Y1096">
        <v>0</v>
      </c>
      <c r="Z1096">
        <v>765.21</v>
      </c>
      <c r="AA1096">
        <v>13.5</v>
      </c>
      <c r="AB1096">
        <v>0</v>
      </c>
      <c r="AC1096">
        <v>0</v>
      </c>
      <c r="AD1096">
        <v>1</v>
      </c>
      <c r="AE1096">
        <v>0</v>
      </c>
      <c r="AF1096" t="s">
        <v>348</v>
      </c>
      <c r="AG1096">
        <v>0.25874999999999998</v>
      </c>
      <c r="AH1096">
        <v>2</v>
      </c>
      <c r="AI1096">
        <v>47640287</v>
      </c>
      <c r="AJ1096">
        <v>1104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ROW(Source!A519)</f>
        <v>519</v>
      </c>
      <c r="B1097">
        <v>47640293</v>
      </c>
      <c r="C1097">
        <v>47640284</v>
      </c>
      <c r="D1097">
        <v>36883554</v>
      </c>
      <c r="E1097">
        <v>1</v>
      </c>
      <c r="F1097">
        <v>1</v>
      </c>
      <c r="G1097">
        <v>1</v>
      </c>
      <c r="H1097">
        <v>2</v>
      </c>
      <c r="I1097" t="s">
        <v>780</v>
      </c>
      <c r="J1097" t="s">
        <v>781</v>
      </c>
      <c r="K1097" t="s">
        <v>782</v>
      </c>
      <c r="L1097">
        <v>1368</v>
      </c>
      <c r="N1097">
        <v>1011</v>
      </c>
      <c r="O1097" t="s">
        <v>776</v>
      </c>
      <c r="P1097" t="s">
        <v>776</v>
      </c>
      <c r="Q1097">
        <v>1</v>
      </c>
      <c r="X1097">
        <v>0.26</v>
      </c>
      <c r="Y1097">
        <v>0</v>
      </c>
      <c r="Z1097">
        <v>65.709999999999994</v>
      </c>
      <c r="AA1097">
        <v>11.6</v>
      </c>
      <c r="AB1097">
        <v>0</v>
      </c>
      <c r="AC1097">
        <v>0</v>
      </c>
      <c r="AD1097">
        <v>1</v>
      </c>
      <c r="AE1097">
        <v>0</v>
      </c>
      <c r="AF1097" t="s">
        <v>348</v>
      </c>
      <c r="AG1097">
        <v>0.37374999999999997</v>
      </c>
      <c r="AH1097">
        <v>2</v>
      </c>
      <c r="AI1097">
        <v>47640288</v>
      </c>
      <c r="AJ1097">
        <v>1105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ROW(Source!A519)</f>
        <v>519</v>
      </c>
      <c r="B1098">
        <v>47640294</v>
      </c>
      <c r="C1098">
        <v>47640284</v>
      </c>
      <c r="D1098">
        <v>36796502</v>
      </c>
      <c r="E1098">
        <v>17</v>
      </c>
      <c r="F1098">
        <v>1</v>
      </c>
      <c r="G1098">
        <v>1</v>
      </c>
      <c r="H1098">
        <v>3</v>
      </c>
      <c r="I1098" t="s">
        <v>1127</v>
      </c>
      <c r="J1098" t="s">
        <v>3</v>
      </c>
      <c r="K1098" t="s">
        <v>1133</v>
      </c>
      <c r="L1098">
        <v>1348</v>
      </c>
      <c r="N1098">
        <v>1009</v>
      </c>
      <c r="O1098" t="s">
        <v>19</v>
      </c>
      <c r="P1098" t="s">
        <v>19</v>
      </c>
      <c r="Q1098">
        <v>1000</v>
      </c>
      <c r="X1098">
        <v>1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 t="s">
        <v>3</v>
      </c>
      <c r="AG1098">
        <v>1</v>
      </c>
      <c r="AH1098">
        <v>3</v>
      </c>
      <c r="AI1098">
        <v>-1</v>
      </c>
      <c r="AJ1098" t="s">
        <v>3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ROW(Source!A522)</f>
        <v>522</v>
      </c>
      <c r="B1099">
        <v>47640320</v>
      </c>
      <c r="C1099">
        <v>47640296</v>
      </c>
      <c r="D1099">
        <v>37064878</v>
      </c>
      <c r="E1099">
        <v>1</v>
      </c>
      <c r="F1099">
        <v>1</v>
      </c>
      <c r="G1099">
        <v>1</v>
      </c>
      <c r="H1099">
        <v>1</v>
      </c>
      <c r="I1099" t="s">
        <v>919</v>
      </c>
      <c r="J1099" t="s">
        <v>3</v>
      </c>
      <c r="K1099" t="s">
        <v>920</v>
      </c>
      <c r="L1099">
        <v>1191</v>
      </c>
      <c r="N1099">
        <v>1013</v>
      </c>
      <c r="O1099" t="s">
        <v>770</v>
      </c>
      <c r="P1099" t="s">
        <v>770</v>
      </c>
      <c r="Q1099">
        <v>1</v>
      </c>
      <c r="X1099">
        <v>19.38</v>
      </c>
      <c r="Y1099">
        <v>0</v>
      </c>
      <c r="Z1099">
        <v>0</v>
      </c>
      <c r="AA1099">
        <v>0</v>
      </c>
      <c r="AB1099">
        <v>9.4</v>
      </c>
      <c r="AC1099">
        <v>0</v>
      </c>
      <c r="AD1099">
        <v>1</v>
      </c>
      <c r="AE1099">
        <v>1</v>
      </c>
      <c r="AF1099" t="s">
        <v>196</v>
      </c>
      <c r="AG1099">
        <v>25.630049999999994</v>
      </c>
      <c r="AH1099">
        <v>2</v>
      </c>
      <c r="AI1099">
        <v>47640297</v>
      </c>
      <c r="AJ1099">
        <v>1107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ROW(Source!A522)</f>
        <v>522</v>
      </c>
      <c r="B1100">
        <v>47640321</v>
      </c>
      <c r="C1100">
        <v>47640296</v>
      </c>
      <c r="D1100">
        <v>37064876</v>
      </c>
      <c r="E1100">
        <v>1</v>
      </c>
      <c r="F1100">
        <v>1</v>
      </c>
      <c r="G1100">
        <v>1</v>
      </c>
      <c r="H1100">
        <v>1</v>
      </c>
      <c r="I1100" t="s">
        <v>771</v>
      </c>
      <c r="J1100" t="s">
        <v>3</v>
      </c>
      <c r="K1100" t="s">
        <v>772</v>
      </c>
      <c r="L1100">
        <v>1191</v>
      </c>
      <c r="N1100">
        <v>1013</v>
      </c>
      <c r="O1100" t="s">
        <v>770</v>
      </c>
      <c r="P1100" t="s">
        <v>770</v>
      </c>
      <c r="Q1100">
        <v>1</v>
      </c>
      <c r="X1100">
        <v>1.47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1</v>
      </c>
      <c r="AE1100">
        <v>2</v>
      </c>
      <c r="AF1100" t="s">
        <v>348</v>
      </c>
      <c r="AG1100">
        <v>2.1131249999999997</v>
      </c>
      <c r="AH1100">
        <v>2</v>
      </c>
      <c r="AI1100">
        <v>47640298</v>
      </c>
      <c r="AJ1100">
        <v>1108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ROW(Source!A522)</f>
        <v>522</v>
      </c>
      <c r="B1101">
        <v>47640322</v>
      </c>
      <c r="C1101">
        <v>47640296</v>
      </c>
      <c r="D1101">
        <v>36882079</v>
      </c>
      <c r="E1101">
        <v>1</v>
      </c>
      <c r="F1101">
        <v>1</v>
      </c>
      <c r="G1101">
        <v>1</v>
      </c>
      <c r="H1101">
        <v>2</v>
      </c>
      <c r="I1101" t="s">
        <v>1005</v>
      </c>
      <c r="J1101" t="s">
        <v>1006</v>
      </c>
      <c r="K1101" t="s">
        <v>1007</v>
      </c>
      <c r="L1101">
        <v>1368</v>
      </c>
      <c r="N1101">
        <v>1011</v>
      </c>
      <c r="O1101" t="s">
        <v>776</v>
      </c>
      <c r="P1101" t="s">
        <v>776</v>
      </c>
      <c r="Q1101">
        <v>1</v>
      </c>
      <c r="X1101">
        <v>0.1</v>
      </c>
      <c r="Y1101">
        <v>0</v>
      </c>
      <c r="Z1101">
        <v>120.24</v>
      </c>
      <c r="AA1101">
        <v>15.42</v>
      </c>
      <c r="AB1101">
        <v>0</v>
      </c>
      <c r="AC1101">
        <v>0</v>
      </c>
      <c r="AD1101">
        <v>1</v>
      </c>
      <c r="AE1101">
        <v>0</v>
      </c>
      <c r="AF1101" t="s">
        <v>348</v>
      </c>
      <c r="AG1101">
        <v>0.14374999999999999</v>
      </c>
      <c r="AH1101">
        <v>2</v>
      </c>
      <c r="AI1101">
        <v>47640299</v>
      </c>
      <c r="AJ1101">
        <v>1109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ROW(Source!A522)</f>
        <v>522</v>
      </c>
      <c r="B1102">
        <v>47640323</v>
      </c>
      <c r="C1102">
        <v>47640296</v>
      </c>
      <c r="D1102">
        <v>36882159</v>
      </c>
      <c r="E1102">
        <v>1</v>
      </c>
      <c r="F1102">
        <v>1</v>
      </c>
      <c r="G1102">
        <v>1</v>
      </c>
      <c r="H1102">
        <v>2</v>
      </c>
      <c r="I1102" t="s">
        <v>773</v>
      </c>
      <c r="J1102" t="s">
        <v>774</v>
      </c>
      <c r="K1102" t="s">
        <v>775</v>
      </c>
      <c r="L1102">
        <v>1368</v>
      </c>
      <c r="N1102">
        <v>1011</v>
      </c>
      <c r="O1102" t="s">
        <v>776</v>
      </c>
      <c r="P1102" t="s">
        <v>776</v>
      </c>
      <c r="Q1102">
        <v>1</v>
      </c>
      <c r="X1102">
        <v>0.12</v>
      </c>
      <c r="Y1102">
        <v>0</v>
      </c>
      <c r="Z1102">
        <v>111.99</v>
      </c>
      <c r="AA1102">
        <v>13.5</v>
      </c>
      <c r="AB1102">
        <v>0</v>
      </c>
      <c r="AC1102">
        <v>0</v>
      </c>
      <c r="AD1102">
        <v>1</v>
      </c>
      <c r="AE1102">
        <v>0</v>
      </c>
      <c r="AF1102" t="s">
        <v>348</v>
      </c>
      <c r="AG1102">
        <v>0.17249999999999999</v>
      </c>
      <c r="AH1102">
        <v>2</v>
      </c>
      <c r="AI1102">
        <v>47640300</v>
      </c>
      <c r="AJ1102">
        <v>1110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ROW(Source!A522)</f>
        <v>522</v>
      </c>
      <c r="B1103">
        <v>47640324</v>
      </c>
      <c r="C1103">
        <v>47640296</v>
      </c>
      <c r="D1103">
        <v>36882171</v>
      </c>
      <c r="E1103">
        <v>1</v>
      </c>
      <c r="F1103">
        <v>1</v>
      </c>
      <c r="G1103">
        <v>1</v>
      </c>
      <c r="H1103">
        <v>2</v>
      </c>
      <c r="I1103" t="s">
        <v>1008</v>
      </c>
      <c r="J1103" t="s">
        <v>1009</v>
      </c>
      <c r="K1103" t="s">
        <v>1010</v>
      </c>
      <c r="L1103">
        <v>1368</v>
      </c>
      <c r="N1103">
        <v>1011</v>
      </c>
      <c r="O1103" t="s">
        <v>776</v>
      </c>
      <c r="P1103" t="s">
        <v>776</v>
      </c>
      <c r="Q1103">
        <v>1</v>
      </c>
      <c r="X1103">
        <v>1.06</v>
      </c>
      <c r="Y1103">
        <v>0</v>
      </c>
      <c r="Z1103">
        <v>120.04</v>
      </c>
      <c r="AA1103">
        <v>13.5</v>
      </c>
      <c r="AB1103">
        <v>0</v>
      </c>
      <c r="AC1103">
        <v>0</v>
      </c>
      <c r="AD1103">
        <v>1</v>
      </c>
      <c r="AE1103">
        <v>0</v>
      </c>
      <c r="AF1103" t="s">
        <v>348</v>
      </c>
      <c r="AG1103">
        <v>1.5237499999999997</v>
      </c>
      <c r="AH1103">
        <v>2</v>
      </c>
      <c r="AI1103">
        <v>47640301</v>
      </c>
      <c r="AJ1103">
        <v>1111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ROW(Source!A522)</f>
        <v>522</v>
      </c>
      <c r="B1104">
        <v>47640325</v>
      </c>
      <c r="C1104">
        <v>47640296</v>
      </c>
      <c r="D1104">
        <v>36882358</v>
      </c>
      <c r="E1104">
        <v>1</v>
      </c>
      <c r="F1104">
        <v>1</v>
      </c>
      <c r="G1104">
        <v>1</v>
      </c>
      <c r="H1104">
        <v>2</v>
      </c>
      <c r="I1104" t="s">
        <v>777</v>
      </c>
      <c r="J1104" t="s">
        <v>778</v>
      </c>
      <c r="K1104" t="s">
        <v>779</v>
      </c>
      <c r="L1104">
        <v>1368</v>
      </c>
      <c r="N1104">
        <v>1011</v>
      </c>
      <c r="O1104" t="s">
        <v>776</v>
      </c>
      <c r="P1104" t="s">
        <v>776</v>
      </c>
      <c r="Q1104">
        <v>1</v>
      </c>
      <c r="X1104">
        <v>0.96</v>
      </c>
      <c r="Y1104">
        <v>0</v>
      </c>
      <c r="Z1104">
        <v>6.9</v>
      </c>
      <c r="AA1104">
        <v>0</v>
      </c>
      <c r="AB1104">
        <v>0</v>
      </c>
      <c r="AC1104">
        <v>0</v>
      </c>
      <c r="AD1104">
        <v>1</v>
      </c>
      <c r="AE1104">
        <v>0</v>
      </c>
      <c r="AF1104" t="s">
        <v>348</v>
      </c>
      <c r="AG1104">
        <v>1.38</v>
      </c>
      <c r="AH1104">
        <v>2</v>
      </c>
      <c r="AI1104">
        <v>47640302</v>
      </c>
      <c r="AJ1104">
        <v>1112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ROW(Source!A522)</f>
        <v>522</v>
      </c>
      <c r="B1105">
        <v>47640326</v>
      </c>
      <c r="C1105">
        <v>47640296</v>
      </c>
      <c r="D1105">
        <v>36883554</v>
      </c>
      <c r="E1105">
        <v>1</v>
      </c>
      <c r="F1105">
        <v>1</v>
      </c>
      <c r="G1105">
        <v>1</v>
      </c>
      <c r="H1105">
        <v>2</v>
      </c>
      <c r="I1105" t="s">
        <v>780</v>
      </c>
      <c r="J1105" t="s">
        <v>781</v>
      </c>
      <c r="K1105" t="s">
        <v>782</v>
      </c>
      <c r="L1105">
        <v>1368</v>
      </c>
      <c r="N1105">
        <v>1011</v>
      </c>
      <c r="O1105" t="s">
        <v>776</v>
      </c>
      <c r="P1105" t="s">
        <v>776</v>
      </c>
      <c r="Q1105">
        <v>1</v>
      </c>
      <c r="X1105">
        <v>0.19</v>
      </c>
      <c r="Y1105">
        <v>0</v>
      </c>
      <c r="Z1105">
        <v>65.709999999999994</v>
      </c>
      <c r="AA1105">
        <v>11.6</v>
      </c>
      <c r="AB1105">
        <v>0</v>
      </c>
      <c r="AC1105">
        <v>0</v>
      </c>
      <c r="AD1105">
        <v>1</v>
      </c>
      <c r="AE1105">
        <v>0</v>
      </c>
      <c r="AF1105" t="s">
        <v>348</v>
      </c>
      <c r="AG1105">
        <v>0.27312499999999995</v>
      </c>
      <c r="AH1105">
        <v>2</v>
      </c>
      <c r="AI1105">
        <v>47640303</v>
      </c>
      <c r="AJ1105">
        <v>1113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ROW(Source!A522)</f>
        <v>522</v>
      </c>
      <c r="B1106">
        <v>47640327</v>
      </c>
      <c r="C1106">
        <v>47640296</v>
      </c>
      <c r="D1106">
        <v>36883789</v>
      </c>
      <c r="E1106">
        <v>1</v>
      </c>
      <c r="F1106">
        <v>1</v>
      </c>
      <c r="G1106">
        <v>1</v>
      </c>
      <c r="H1106">
        <v>2</v>
      </c>
      <c r="I1106" t="s">
        <v>783</v>
      </c>
      <c r="J1106" t="s">
        <v>784</v>
      </c>
      <c r="K1106" t="s">
        <v>785</v>
      </c>
      <c r="L1106">
        <v>1368</v>
      </c>
      <c r="N1106">
        <v>1011</v>
      </c>
      <c r="O1106" t="s">
        <v>776</v>
      </c>
      <c r="P1106" t="s">
        <v>776</v>
      </c>
      <c r="Q1106">
        <v>1</v>
      </c>
      <c r="X1106">
        <v>2.2400000000000002</v>
      </c>
      <c r="Y1106">
        <v>0</v>
      </c>
      <c r="Z1106">
        <v>1.2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348</v>
      </c>
      <c r="AG1106">
        <v>3.22</v>
      </c>
      <c r="AH1106">
        <v>2</v>
      </c>
      <c r="AI1106">
        <v>47640304</v>
      </c>
      <c r="AJ1106">
        <v>1114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ROW(Source!A522)</f>
        <v>522</v>
      </c>
      <c r="B1107">
        <v>47640328</v>
      </c>
      <c r="C1107">
        <v>47640296</v>
      </c>
      <c r="D1107">
        <v>36883836</v>
      </c>
      <c r="E1107">
        <v>1</v>
      </c>
      <c r="F1107">
        <v>1</v>
      </c>
      <c r="G1107">
        <v>1</v>
      </c>
      <c r="H1107">
        <v>2</v>
      </c>
      <c r="I1107" t="s">
        <v>786</v>
      </c>
      <c r="J1107" t="s">
        <v>787</v>
      </c>
      <c r="K1107" t="s">
        <v>788</v>
      </c>
      <c r="L1107">
        <v>1368</v>
      </c>
      <c r="N1107">
        <v>1011</v>
      </c>
      <c r="O1107" t="s">
        <v>776</v>
      </c>
      <c r="P1107" t="s">
        <v>776</v>
      </c>
      <c r="Q1107">
        <v>1</v>
      </c>
      <c r="X1107">
        <v>4.9800000000000004</v>
      </c>
      <c r="Y1107">
        <v>0</v>
      </c>
      <c r="Z1107">
        <v>12.31</v>
      </c>
      <c r="AA1107">
        <v>0</v>
      </c>
      <c r="AB1107">
        <v>0</v>
      </c>
      <c r="AC1107">
        <v>0</v>
      </c>
      <c r="AD1107">
        <v>1</v>
      </c>
      <c r="AE1107">
        <v>0</v>
      </c>
      <c r="AF1107" t="s">
        <v>348</v>
      </c>
      <c r="AG1107">
        <v>7.1587500000000004</v>
      </c>
      <c r="AH1107">
        <v>2</v>
      </c>
      <c r="AI1107">
        <v>47640305</v>
      </c>
      <c r="AJ1107">
        <v>1115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ROW(Source!A522)</f>
        <v>522</v>
      </c>
      <c r="B1108">
        <v>47640329</v>
      </c>
      <c r="C1108">
        <v>47640296</v>
      </c>
      <c r="D1108">
        <v>36800159</v>
      </c>
      <c r="E1108">
        <v>1</v>
      </c>
      <c r="F1108">
        <v>1</v>
      </c>
      <c r="G1108">
        <v>1</v>
      </c>
      <c r="H1108">
        <v>3</v>
      </c>
      <c r="I1108" t="s">
        <v>789</v>
      </c>
      <c r="J1108" t="s">
        <v>790</v>
      </c>
      <c r="K1108" t="s">
        <v>791</v>
      </c>
      <c r="L1108">
        <v>1339</v>
      </c>
      <c r="N1108">
        <v>1007</v>
      </c>
      <c r="O1108" t="s">
        <v>50</v>
      </c>
      <c r="P1108" t="s">
        <v>50</v>
      </c>
      <c r="Q1108">
        <v>1</v>
      </c>
      <c r="X1108">
        <v>1.95</v>
      </c>
      <c r="Y1108">
        <v>6.22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0</v>
      </c>
      <c r="AF1108" t="s">
        <v>3</v>
      </c>
      <c r="AG1108">
        <v>1.95</v>
      </c>
      <c r="AH1108">
        <v>2</v>
      </c>
      <c r="AI1108">
        <v>47640306</v>
      </c>
      <c r="AJ1108">
        <v>1116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ROW(Source!A522)</f>
        <v>522</v>
      </c>
      <c r="B1109">
        <v>47640330</v>
      </c>
      <c r="C1109">
        <v>47640296</v>
      </c>
      <c r="D1109">
        <v>36800166</v>
      </c>
      <c r="E1109">
        <v>1</v>
      </c>
      <c r="F1109">
        <v>1</v>
      </c>
      <c r="G1109">
        <v>1</v>
      </c>
      <c r="H1109">
        <v>3</v>
      </c>
      <c r="I1109" t="s">
        <v>792</v>
      </c>
      <c r="J1109" t="s">
        <v>793</v>
      </c>
      <c r="K1109" t="s">
        <v>794</v>
      </c>
      <c r="L1109">
        <v>1346</v>
      </c>
      <c r="N1109">
        <v>1009</v>
      </c>
      <c r="O1109" t="s">
        <v>585</v>
      </c>
      <c r="P1109" t="s">
        <v>585</v>
      </c>
      <c r="Q1109">
        <v>1</v>
      </c>
      <c r="X1109">
        <v>0.59</v>
      </c>
      <c r="Y1109">
        <v>6.09</v>
      </c>
      <c r="Z1109">
        <v>0</v>
      </c>
      <c r="AA1109">
        <v>0</v>
      </c>
      <c r="AB1109">
        <v>0</v>
      </c>
      <c r="AC1109">
        <v>0</v>
      </c>
      <c r="AD1109">
        <v>1</v>
      </c>
      <c r="AE1109">
        <v>0</v>
      </c>
      <c r="AF1109" t="s">
        <v>3</v>
      </c>
      <c r="AG1109">
        <v>0.59</v>
      </c>
      <c r="AH1109">
        <v>2</v>
      </c>
      <c r="AI1109">
        <v>47640307</v>
      </c>
      <c r="AJ1109">
        <v>1117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ROW(Source!A522)</f>
        <v>522</v>
      </c>
      <c r="B1110">
        <v>47640331</v>
      </c>
      <c r="C1110">
        <v>47640296</v>
      </c>
      <c r="D1110">
        <v>36803259</v>
      </c>
      <c r="E1110">
        <v>1</v>
      </c>
      <c r="F1110">
        <v>1</v>
      </c>
      <c r="G1110">
        <v>1</v>
      </c>
      <c r="H1110">
        <v>3</v>
      </c>
      <c r="I1110" t="s">
        <v>795</v>
      </c>
      <c r="J1110" t="s">
        <v>796</v>
      </c>
      <c r="K1110" t="s">
        <v>797</v>
      </c>
      <c r="L1110">
        <v>1348</v>
      </c>
      <c r="N1110">
        <v>1009</v>
      </c>
      <c r="O1110" t="s">
        <v>19</v>
      </c>
      <c r="P1110" t="s">
        <v>19</v>
      </c>
      <c r="Q1110">
        <v>1000</v>
      </c>
      <c r="X1110">
        <v>3.1E-2</v>
      </c>
      <c r="Y1110">
        <v>10749</v>
      </c>
      <c r="Z1110">
        <v>0</v>
      </c>
      <c r="AA1110">
        <v>0</v>
      </c>
      <c r="AB1110">
        <v>0</v>
      </c>
      <c r="AC1110">
        <v>0</v>
      </c>
      <c r="AD1110">
        <v>1</v>
      </c>
      <c r="AE1110">
        <v>0</v>
      </c>
      <c r="AF1110" t="s">
        <v>3</v>
      </c>
      <c r="AG1110">
        <v>3.1E-2</v>
      </c>
      <c r="AH1110">
        <v>2</v>
      </c>
      <c r="AI1110">
        <v>47640308</v>
      </c>
      <c r="AJ1110">
        <v>1118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ROW(Source!A522)</f>
        <v>522</v>
      </c>
      <c r="B1111">
        <v>47640332</v>
      </c>
      <c r="C1111">
        <v>47640296</v>
      </c>
      <c r="D1111">
        <v>36804447</v>
      </c>
      <c r="E1111">
        <v>1</v>
      </c>
      <c r="F1111">
        <v>1</v>
      </c>
      <c r="G1111">
        <v>1</v>
      </c>
      <c r="H1111">
        <v>3</v>
      </c>
      <c r="I1111" t="s">
        <v>798</v>
      </c>
      <c r="J1111" t="s">
        <v>799</v>
      </c>
      <c r="K1111" t="s">
        <v>800</v>
      </c>
      <c r="L1111">
        <v>1348</v>
      </c>
      <c r="N1111">
        <v>1009</v>
      </c>
      <c r="O1111" t="s">
        <v>19</v>
      </c>
      <c r="P1111" t="s">
        <v>19</v>
      </c>
      <c r="Q1111">
        <v>1000</v>
      </c>
      <c r="X1111">
        <v>4.0000000000000001E-3</v>
      </c>
      <c r="Y1111">
        <v>9040.01</v>
      </c>
      <c r="Z1111">
        <v>0</v>
      </c>
      <c r="AA1111">
        <v>0</v>
      </c>
      <c r="AB1111">
        <v>0</v>
      </c>
      <c r="AC1111">
        <v>0</v>
      </c>
      <c r="AD1111">
        <v>1</v>
      </c>
      <c r="AE1111">
        <v>0</v>
      </c>
      <c r="AF1111" t="s">
        <v>3</v>
      </c>
      <c r="AG1111">
        <v>4.0000000000000001E-3</v>
      </c>
      <c r="AH1111">
        <v>2</v>
      </c>
      <c r="AI1111">
        <v>47640309</v>
      </c>
      <c r="AJ1111">
        <v>1119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ROW(Source!A522)</f>
        <v>522</v>
      </c>
      <c r="B1112">
        <v>47640333</v>
      </c>
      <c r="C1112">
        <v>47640296</v>
      </c>
      <c r="D1112">
        <v>36804545</v>
      </c>
      <c r="E1112">
        <v>1</v>
      </c>
      <c r="F1112">
        <v>1</v>
      </c>
      <c r="G1112">
        <v>1</v>
      </c>
      <c r="H1112">
        <v>3</v>
      </c>
      <c r="I1112" t="s">
        <v>801</v>
      </c>
      <c r="J1112" t="s">
        <v>802</v>
      </c>
      <c r="K1112" t="s">
        <v>803</v>
      </c>
      <c r="L1112">
        <v>1348</v>
      </c>
      <c r="N1112">
        <v>1009</v>
      </c>
      <c r="O1112" t="s">
        <v>19</v>
      </c>
      <c r="P1112" t="s">
        <v>19</v>
      </c>
      <c r="Q1112">
        <v>1000</v>
      </c>
      <c r="X1112">
        <v>1.0000000000000001E-5</v>
      </c>
      <c r="Y1112">
        <v>11978</v>
      </c>
      <c r="Z1112">
        <v>0</v>
      </c>
      <c r="AA1112">
        <v>0</v>
      </c>
      <c r="AB1112">
        <v>0</v>
      </c>
      <c r="AC1112">
        <v>0</v>
      </c>
      <c r="AD1112">
        <v>1</v>
      </c>
      <c r="AE1112">
        <v>0</v>
      </c>
      <c r="AF1112" t="s">
        <v>3</v>
      </c>
      <c r="AG1112">
        <v>1.0000000000000001E-5</v>
      </c>
      <c r="AH1112">
        <v>2</v>
      </c>
      <c r="AI1112">
        <v>47640310</v>
      </c>
      <c r="AJ1112">
        <v>1120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ROW(Source!A522)</f>
        <v>522</v>
      </c>
      <c r="B1113">
        <v>47640334</v>
      </c>
      <c r="C1113">
        <v>47640296</v>
      </c>
      <c r="D1113">
        <v>36805527</v>
      </c>
      <c r="E1113">
        <v>1</v>
      </c>
      <c r="F1113">
        <v>1</v>
      </c>
      <c r="G1113">
        <v>1</v>
      </c>
      <c r="H1113">
        <v>3</v>
      </c>
      <c r="I1113" t="s">
        <v>804</v>
      </c>
      <c r="J1113" t="s">
        <v>805</v>
      </c>
      <c r="K1113" t="s">
        <v>806</v>
      </c>
      <c r="L1113">
        <v>1348</v>
      </c>
      <c r="N1113">
        <v>1009</v>
      </c>
      <c r="O1113" t="s">
        <v>19</v>
      </c>
      <c r="P1113" t="s">
        <v>19</v>
      </c>
      <c r="Q1113">
        <v>1000</v>
      </c>
      <c r="X1113">
        <v>1E-4</v>
      </c>
      <c r="Y1113">
        <v>37900</v>
      </c>
      <c r="Z1113">
        <v>0</v>
      </c>
      <c r="AA1113">
        <v>0</v>
      </c>
      <c r="AB1113">
        <v>0</v>
      </c>
      <c r="AC1113">
        <v>0</v>
      </c>
      <c r="AD1113">
        <v>1</v>
      </c>
      <c r="AE1113">
        <v>0</v>
      </c>
      <c r="AF1113" t="s">
        <v>3</v>
      </c>
      <c r="AG1113">
        <v>1E-4</v>
      </c>
      <c r="AH1113">
        <v>2</v>
      </c>
      <c r="AI1113">
        <v>47640311</v>
      </c>
      <c r="AJ1113">
        <v>1121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ROW(Source!A522)</f>
        <v>522</v>
      </c>
      <c r="B1114">
        <v>47640335</v>
      </c>
      <c r="C1114">
        <v>47640296</v>
      </c>
      <c r="D1114">
        <v>36823258</v>
      </c>
      <c r="E1114">
        <v>1</v>
      </c>
      <c r="F1114">
        <v>1</v>
      </c>
      <c r="G1114">
        <v>1</v>
      </c>
      <c r="H1114">
        <v>3</v>
      </c>
      <c r="I1114" t="s">
        <v>1011</v>
      </c>
      <c r="J1114" t="s">
        <v>1012</v>
      </c>
      <c r="K1114" t="s">
        <v>1013</v>
      </c>
      <c r="L1114">
        <v>1348</v>
      </c>
      <c r="N1114">
        <v>1009</v>
      </c>
      <c r="O1114" t="s">
        <v>19</v>
      </c>
      <c r="P1114" t="s">
        <v>19</v>
      </c>
      <c r="Q1114">
        <v>1000</v>
      </c>
      <c r="X1114">
        <v>5.0000000000000001E-3</v>
      </c>
      <c r="Y1114">
        <v>7712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3</v>
      </c>
      <c r="AG1114">
        <v>5.0000000000000001E-3</v>
      </c>
      <c r="AH1114">
        <v>2</v>
      </c>
      <c r="AI1114">
        <v>47640313</v>
      </c>
      <c r="AJ1114">
        <v>1123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ROW(Source!A522)</f>
        <v>522</v>
      </c>
      <c r="B1115">
        <v>47640336</v>
      </c>
      <c r="C1115">
        <v>47640296</v>
      </c>
      <c r="D1115">
        <v>36796419</v>
      </c>
      <c r="E1115">
        <v>17</v>
      </c>
      <c r="F1115">
        <v>1</v>
      </c>
      <c r="G1115">
        <v>1</v>
      </c>
      <c r="H1115">
        <v>3</v>
      </c>
      <c r="I1115" t="s">
        <v>1110</v>
      </c>
      <c r="J1115" t="s">
        <v>3</v>
      </c>
      <c r="K1115" t="s">
        <v>1111</v>
      </c>
      <c r="L1115">
        <v>1348</v>
      </c>
      <c r="N1115">
        <v>1009</v>
      </c>
      <c r="O1115" t="s">
        <v>19</v>
      </c>
      <c r="P1115" t="s">
        <v>19</v>
      </c>
      <c r="Q1115">
        <v>1000</v>
      </c>
      <c r="X1115">
        <v>1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 t="s">
        <v>3</v>
      </c>
      <c r="AG1115">
        <v>1</v>
      </c>
      <c r="AH1115">
        <v>3</v>
      </c>
      <c r="AI1115">
        <v>-1</v>
      </c>
      <c r="AJ1115" t="s">
        <v>3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ROW(Source!A522)</f>
        <v>522</v>
      </c>
      <c r="B1116">
        <v>47640337</v>
      </c>
      <c r="C1116">
        <v>47640296</v>
      </c>
      <c r="D1116">
        <v>36825287</v>
      </c>
      <c r="E1116">
        <v>1</v>
      </c>
      <c r="F1116">
        <v>1</v>
      </c>
      <c r="G1116">
        <v>1</v>
      </c>
      <c r="H1116">
        <v>3</v>
      </c>
      <c r="I1116" t="s">
        <v>807</v>
      </c>
      <c r="J1116" t="s">
        <v>808</v>
      </c>
      <c r="K1116" t="s">
        <v>809</v>
      </c>
      <c r="L1116">
        <v>1302</v>
      </c>
      <c r="N1116">
        <v>1003</v>
      </c>
      <c r="O1116" t="s">
        <v>810</v>
      </c>
      <c r="P1116" t="s">
        <v>810</v>
      </c>
      <c r="Q1116">
        <v>10</v>
      </c>
      <c r="X1116">
        <v>1.8700000000000001E-2</v>
      </c>
      <c r="Y1116">
        <v>50.24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0</v>
      </c>
      <c r="AF1116" t="s">
        <v>3</v>
      </c>
      <c r="AG1116">
        <v>1.8700000000000001E-2</v>
      </c>
      <c r="AH1116">
        <v>2</v>
      </c>
      <c r="AI1116">
        <v>47640314</v>
      </c>
      <c r="AJ1116">
        <v>1124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ROW(Source!A522)</f>
        <v>522</v>
      </c>
      <c r="B1117">
        <v>47640338</v>
      </c>
      <c r="C1117">
        <v>47640296</v>
      </c>
      <c r="D1117">
        <v>36825646</v>
      </c>
      <c r="E1117">
        <v>1</v>
      </c>
      <c r="F1117">
        <v>1</v>
      </c>
      <c r="G1117">
        <v>1</v>
      </c>
      <c r="H1117">
        <v>3</v>
      </c>
      <c r="I1117" t="s">
        <v>811</v>
      </c>
      <c r="J1117" t="s">
        <v>812</v>
      </c>
      <c r="K1117" t="s">
        <v>813</v>
      </c>
      <c r="L1117">
        <v>1348</v>
      </c>
      <c r="N1117">
        <v>1009</v>
      </c>
      <c r="O1117" t="s">
        <v>19</v>
      </c>
      <c r="P1117" t="s">
        <v>19</v>
      </c>
      <c r="Q1117">
        <v>1000</v>
      </c>
      <c r="X1117">
        <v>3.0000000000000001E-5</v>
      </c>
      <c r="Y1117">
        <v>4455.2</v>
      </c>
      <c r="Z1117">
        <v>0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3</v>
      </c>
      <c r="AG1117">
        <v>3.0000000000000001E-5</v>
      </c>
      <c r="AH1117">
        <v>2</v>
      </c>
      <c r="AI1117">
        <v>47640315</v>
      </c>
      <c r="AJ1117">
        <v>1125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ROW(Source!A522)</f>
        <v>522</v>
      </c>
      <c r="B1118">
        <v>47640339</v>
      </c>
      <c r="C1118">
        <v>47640296</v>
      </c>
      <c r="D1118">
        <v>36826406</v>
      </c>
      <c r="E1118">
        <v>1</v>
      </c>
      <c r="F1118">
        <v>1</v>
      </c>
      <c r="G1118">
        <v>1</v>
      </c>
      <c r="H1118">
        <v>3</v>
      </c>
      <c r="I1118" t="s">
        <v>814</v>
      </c>
      <c r="J1118" t="s">
        <v>815</v>
      </c>
      <c r="K1118" t="s">
        <v>816</v>
      </c>
      <c r="L1118">
        <v>1348</v>
      </c>
      <c r="N1118">
        <v>1009</v>
      </c>
      <c r="O1118" t="s">
        <v>19</v>
      </c>
      <c r="P1118" t="s">
        <v>19</v>
      </c>
      <c r="Q1118">
        <v>1000</v>
      </c>
      <c r="X1118">
        <v>1.9400000000000001E-3</v>
      </c>
      <c r="Y1118">
        <v>4920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3</v>
      </c>
      <c r="AG1118">
        <v>1.9400000000000001E-3</v>
      </c>
      <c r="AH1118">
        <v>2</v>
      </c>
      <c r="AI1118">
        <v>47640316</v>
      </c>
      <c r="AJ1118">
        <v>1126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ROW(Source!A522)</f>
        <v>522</v>
      </c>
      <c r="B1119">
        <v>47640340</v>
      </c>
      <c r="C1119">
        <v>47640296</v>
      </c>
      <c r="D1119">
        <v>36830313</v>
      </c>
      <c r="E1119">
        <v>1</v>
      </c>
      <c r="F1119">
        <v>1</v>
      </c>
      <c r="G1119">
        <v>1</v>
      </c>
      <c r="H1119">
        <v>3</v>
      </c>
      <c r="I1119" t="s">
        <v>1014</v>
      </c>
      <c r="J1119" t="s">
        <v>1015</v>
      </c>
      <c r="K1119" t="s">
        <v>1016</v>
      </c>
      <c r="L1119">
        <v>1339</v>
      </c>
      <c r="N1119">
        <v>1007</v>
      </c>
      <c r="O1119" t="s">
        <v>50</v>
      </c>
      <c r="P1119" t="s">
        <v>50</v>
      </c>
      <c r="Q1119">
        <v>1</v>
      </c>
      <c r="X1119">
        <v>1.0300000000000001E-3</v>
      </c>
      <c r="Y1119">
        <v>1700</v>
      </c>
      <c r="Z1119">
        <v>0</v>
      </c>
      <c r="AA1119">
        <v>0</v>
      </c>
      <c r="AB1119">
        <v>0</v>
      </c>
      <c r="AC1119">
        <v>0</v>
      </c>
      <c r="AD1119">
        <v>1</v>
      </c>
      <c r="AE1119">
        <v>0</v>
      </c>
      <c r="AF1119" t="s">
        <v>3</v>
      </c>
      <c r="AG1119">
        <v>1.0300000000000001E-3</v>
      </c>
      <c r="AH1119">
        <v>2</v>
      </c>
      <c r="AI1119">
        <v>47640317</v>
      </c>
      <c r="AJ1119">
        <v>1127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ROW(Source!A522)</f>
        <v>522</v>
      </c>
      <c r="B1120">
        <v>47640341</v>
      </c>
      <c r="C1120">
        <v>47640296</v>
      </c>
      <c r="D1120">
        <v>36837948</v>
      </c>
      <c r="E1120">
        <v>1</v>
      </c>
      <c r="F1120">
        <v>1</v>
      </c>
      <c r="G1120">
        <v>1</v>
      </c>
      <c r="H1120">
        <v>3</v>
      </c>
      <c r="I1120" t="s">
        <v>817</v>
      </c>
      <c r="J1120" t="s">
        <v>818</v>
      </c>
      <c r="K1120" t="s">
        <v>819</v>
      </c>
      <c r="L1120">
        <v>1348</v>
      </c>
      <c r="N1120">
        <v>1009</v>
      </c>
      <c r="O1120" t="s">
        <v>19</v>
      </c>
      <c r="P1120" t="s">
        <v>19</v>
      </c>
      <c r="Q1120">
        <v>1000</v>
      </c>
      <c r="X1120">
        <v>3.1E-4</v>
      </c>
      <c r="Y1120">
        <v>15620</v>
      </c>
      <c r="Z1120">
        <v>0</v>
      </c>
      <c r="AA1120">
        <v>0</v>
      </c>
      <c r="AB1120">
        <v>0</v>
      </c>
      <c r="AC1120">
        <v>0</v>
      </c>
      <c r="AD1120">
        <v>1</v>
      </c>
      <c r="AE1120">
        <v>0</v>
      </c>
      <c r="AF1120" t="s">
        <v>3</v>
      </c>
      <c r="AG1120">
        <v>3.1E-4</v>
      </c>
      <c r="AH1120">
        <v>2</v>
      </c>
      <c r="AI1120">
        <v>47640318</v>
      </c>
      <c r="AJ1120">
        <v>1128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ROW(Source!A522)</f>
        <v>522</v>
      </c>
      <c r="B1121">
        <v>47640342</v>
      </c>
      <c r="C1121">
        <v>47640296</v>
      </c>
      <c r="D1121">
        <v>36839146</v>
      </c>
      <c r="E1121">
        <v>1</v>
      </c>
      <c r="F1121">
        <v>1</v>
      </c>
      <c r="G1121">
        <v>1</v>
      </c>
      <c r="H1121">
        <v>3</v>
      </c>
      <c r="I1121" t="s">
        <v>820</v>
      </c>
      <c r="J1121" t="s">
        <v>821</v>
      </c>
      <c r="K1121" t="s">
        <v>822</v>
      </c>
      <c r="L1121">
        <v>1348</v>
      </c>
      <c r="N1121">
        <v>1009</v>
      </c>
      <c r="O1121" t="s">
        <v>19</v>
      </c>
      <c r="P1121" t="s">
        <v>19</v>
      </c>
      <c r="Q1121">
        <v>1000</v>
      </c>
      <c r="X1121">
        <v>5.9999999999999995E-4</v>
      </c>
      <c r="Y1121">
        <v>9420</v>
      </c>
      <c r="Z1121">
        <v>0</v>
      </c>
      <c r="AA1121">
        <v>0</v>
      </c>
      <c r="AB1121">
        <v>0</v>
      </c>
      <c r="AC1121">
        <v>0</v>
      </c>
      <c r="AD1121">
        <v>1</v>
      </c>
      <c r="AE1121">
        <v>0</v>
      </c>
      <c r="AF1121" t="s">
        <v>3</v>
      </c>
      <c r="AG1121">
        <v>5.9999999999999995E-4</v>
      </c>
      <c r="AH1121">
        <v>2</v>
      </c>
      <c r="AI1121">
        <v>47640319</v>
      </c>
      <c r="AJ1121">
        <v>1129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ROW(Source!A523)</f>
        <v>523</v>
      </c>
      <c r="B1122">
        <v>47640320</v>
      </c>
      <c r="C1122">
        <v>47640296</v>
      </c>
      <c r="D1122">
        <v>37064878</v>
      </c>
      <c r="E1122">
        <v>1</v>
      </c>
      <c r="F1122">
        <v>1</v>
      </c>
      <c r="G1122">
        <v>1</v>
      </c>
      <c r="H1122">
        <v>1</v>
      </c>
      <c r="I1122" t="s">
        <v>919</v>
      </c>
      <c r="J1122" t="s">
        <v>3</v>
      </c>
      <c r="K1122" t="s">
        <v>920</v>
      </c>
      <c r="L1122">
        <v>1191</v>
      </c>
      <c r="N1122">
        <v>1013</v>
      </c>
      <c r="O1122" t="s">
        <v>770</v>
      </c>
      <c r="P1122" t="s">
        <v>770</v>
      </c>
      <c r="Q1122">
        <v>1</v>
      </c>
      <c r="X1122">
        <v>19.38</v>
      </c>
      <c r="Y1122">
        <v>0</v>
      </c>
      <c r="Z1122">
        <v>0</v>
      </c>
      <c r="AA1122">
        <v>0</v>
      </c>
      <c r="AB1122">
        <v>9.4</v>
      </c>
      <c r="AC1122">
        <v>0</v>
      </c>
      <c r="AD1122">
        <v>1</v>
      </c>
      <c r="AE1122">
        <v>1</v>
      </c>
      <c r="AF1122" t="s">
        <v>196</v>
      </c>
      <c r="AG1122">
        <v>25.630049999999994</v>
      </c>
      <c r="AH1122">
        <v>2</v>
      </c>
      <c r="AI1122">
        <v>47640297</v>
      </c>
      <c r="AJ1122">
        <v>1130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ROW(Source!A523)</f>
        <v>523</v>
      </c>
      <c r="B1123">
        <v>47640321</v>
      </c>
      <c r="C1123">
        <v>47640296</v>
      </c>
      <c r="D1123">
        <v>37064876</v>
      </c>
      <c r="E1123">
        <v>1</v>
      </c>
      <c r="F1123">
        <v>1</v>
      </c>
      <c r="G1123">
        <v>1</v>
      </c>
      <c r="H1123">
        <v>1</v>
      </c>
      <c r="I1123" t="s">
        <v>771</v>
      </c>
      <c r="J1123" t="s">
        <v>3</v>
      </c>
      <c r="K1123" t="s">
        <v>772</v>
      </c>
      <c r="L1123">
        <v>1191</v>
      </c>
      <c r="N1123">
        <v>1013</v>
      </c>
      <c r="O1123" t="s">
        <v>770</v>
      </c>
      <c r="P1123" t="s">
        <v>770</v>
      </c>
      <c r="Q1123">
        <v>1</v>
      </c>
      <c r="X1123">
        <v>1.47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1</v>
      </c>
      <c r="AE1123">
        <v>2</v>
      </c>
      <c r="AF1123" t="s">
        <v>348</v>
      </c>
      <c r="AG1123">
        <v>2.1131249999999997</v>
      </c>
      <c r="AH1123">
        <v>2</v>
      </c>
      <c r="AI1123">
        <v>47640298</v>
      </c>
      <c r="AJ1123">
        <v>1131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ROW(Source!A523)</f>
        <v>523</v>
      </c>
      <c r="B1124">
        <v>47640322</v>
      </c>
      <c r="C1124">
        <v>47640296</v>
      </c>
      <c r="D1124">
        <v>36882079</v>
      </c>
      <c r="E1124">
        <v>1</v>
      </c>
      <c r="F1124">
        <v>1</v>
      </c>
      <c r="G1124">
        <v>1</v>
      </c>
      <c r="H1124">
        <v>2</v>
      </c>
      <c r="I1124" t="s">
        <v>1005</v>
      </c>
      <c r="J1124" t="s">
        <v>1006</v>
      </c>
      <c r="K1124" t="s">
        <v>1007</v>
      </c>
      <c r="L1124">
        <v>1368</v>
      </c>
      <c r="N1124">
        <v>1011</v>
      </c>
      <c r="O1124" t="s">
        <v>776</v>
      </c>
      <c r="P1124" t="s">
        <v>776</v>
      </c>
      <c r="Q1124">
        <v>1</v>
      </c>
      <c r="X1124">
        <v>0.1</v>
      </c>
      <c r="Y1124">
        <v>0</v>
      </c>
      <c r="Z1124">
        <v>120.24</v>
      </c>
      <c r="AA1124">
        <v>15.42</v>
      </c>
      <c r="AB1124">
        <v>0</v>
      </c>
      <c r="AC1124">
        <v>0</v>
      </c>
      <c r="AD1124">
        <v>1</v>
      </c>
      <c r="AE1124">
        <v>0</v>
      </c>
      <c r="AF1124" t="s">
        <v>348</v>
      </c>
      <c r="AG1124">
        <v>0.14374999999999999</v>
      </c>
      <c r="AH1124">
        <v>2</v>
      </c>
      <c r="AI1124">
        <v>47640299</v>
      </c>
      <c r="AJ1124">
        <v>1132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ROW(Source!A523)</f>
        <v>523</v>
      </c>
      <c r="B1125">
        <v>47640323</v>
      </c>
      <c r="C1125">
        <v>47640296</v>
      </c>
      <c r="D1125">
        <v>36882159</v>
      </c>
      <c r="E1125">
        <v>1</v>
      </c>
      <c r="F1125">
        <v>1</v>
      </c>
      <c r="G1125">
        <v>1</v>
      </c>
      <c r="H1125">
        <v>2</v>
      </c>
      <c r="I1125" t="s">
        <v>773</v>
      </c>
      <c r="J1125" t="s">
        <v>774</v>
      </c>
      <c r="K1125" t="s">
        <v>775</v>
      </c>
      <c r="L1125">
        <v>1368</v>
      </c>
      <c r="N1125">
        <v>1011</v>
      </c>
      <c r="O1125" t="s">
        <v>776</v>
      </c>
      <c r="P1125" t="s">
        <v>776</v>
      </c>
      <c r="Q1125">
        <v>1</v>
      </c>
      <c r="X1125">
        <v>0.12</v>
      </c>
      <c r="Y1125">
        <v>0</v>
      </c>
      <c r="Z1125">
        <v>111.99</v>
      </c>
      <c r="AA1125">
        <v>13.5</v>
      </c>
      <c r="AB1125">
        <v>0</v>
      </c>
      <c r="AC1125">
        <v>0</v>
      </c>
      <c r="AD1125">
        <v>1</v>
      </c>
      <c r="AE1125">
        <v>0</v>
      </c>
      <c r="AF1125" t="s">
        <v>348</v>
      </c>
      <c r="AG1125">
        <v>0.17249999999999999</v>
      </c>
      <c r="AH1125">
        <v>2</v>
      </c>
      <c r="AI1125">
        <v>47640300</v>
      </c>
      <c r="AJ1125">
        <v>1133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ROW(Source!A523)</f>
        <v>523</v>
      </c>
      <c r="B1126">
        <v>47640324</v>
      </c>
      <c r="C1126">
        <v>47640296</v>
      </c>
      <c r="D1126">
        <v>36882171</v>
      </c>
      <c r="E1126">
        <v>1</v>
      </c>
      <c r="F1126">
        <v>1</v>
      </c>
      <c r="G1126">
        <v>1</v>
      </c>
      <c r="H1126">
        <v>2</v>
      </c>
      <c r="I1126" t="s">
        <v>1008</v>
      </c>
      <c r="J1126" t="s">
        <v>1009</v>
      </c>
      <c r="K1126" t="s">
        <v>1010</v>
      </c>
      <c r="L1126">
        <v>1368</v>
      </c>
      <c r="N1126">
        <v>1011</v>
      </c>
      <c r="O1126" t="s">
        <v>776</v>
      </c>
      <c r="P1126" t="s">
        <v>776</v>
      </c>
      <c r="Q1126">
        <v>1</v>
      </c>
      <c r="X1126">
        <v>1.06</v>
      </c>
      <c r="Y1126">
        <v>0</v>
      </c>
      <c r="Z1126">
        <v>120.04</v>
      </c>
      <c r="AA1126">
        <v>13.5</v>
      </c>
      <c r="AB1126">
        <v>0</v>
      </c>
      <c r="AC1126">
        <v>0</v>
      </c>
      <c r="AD1126">
        <v>1</v>
      </c>
      <c r="AE1126">
        <v>0</v>
      </c>
      <c r="AF1126" t="s">
        <v>348</v>
      </c>
      <c r="AG1126">
        <v>1.5237499999999997</v>
      </c>
      <c r="AH1126">
        <v>2</v>
      </c>
      <c r="AI1126">
        <v>47640301</v>
      </c>
      <c r="AJ1126">
        <v>1134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ROW(Source!A523)</f>
        <v>523</v>
      </c>
      <c r="B1127">
        <v>47640325</v>
      </c>
      <c r="C1127">
        <v>47640296</v>
      </c>
      <c r="D1127">
        <v>36882358</v>
      </c>
      <c r="E1127">
        <v>1</v>
      </c>
      <c r="F1127">
        <v>1</v>
      </c>
      <c r="G1127">
        <v>1</v>
      </c>
      <c r="H1127">
        <v>2</v>
      </c>
      <c r="I1127" t="s">
        <v>777</v>
      </c>
      <c r="J1127" t="s">
        <v>778</v>
      </c>
      <c r="K1127" t="s">
        <v>779</v>
      </c>
      <c r="L1127">
        <v>1368</v>
      </c>
      <c r="N1127">
        <v>1011</v>
      </c>
      <c r="O1127" t="s">
        <v>776</v>
      </c>
      <c r="P1127" t="s">
        <v>776</v>
      </c>
      <c r="Q1127">
        <v>1</v>
      </c>
      <c r="X1127">
        <v>0.96</v>
      </c>
      <c r="Y1127">
        <v>0</v>
      </c>
      <c r="Z1127">
        <v>6.9</v>
      </c>
      <c r="AA1127">
        <v>0</v>
      </c>
      <c r="AB1127">
        <v>0</v>
      </c>
      <c r="AC1127">
        <v>0</v>
      </c>
      <c r="AD1127">
        <v>1</v>
      </c>
      <c r="AE1127">
        <v>0</v>
      </c>
      <c r="AF1127" t="s">
        <v>348</v>
      </c>
      <c r="AG1127">
        <v>1.38</v>
      </c>
      <c r="AH1127">
        <v>2</v>
      </c>
      <c r="AI1127">
        <v>47640302</v>
      </c>
      <c r="AJ1127">
        <v>1135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ROW(Source!A523)</f>
        <v>523</v>
      </c>
      <c r="B1128">
        <v>47640326</v>
      </c>
      <c r="C1128">
        <v>47640296</v>
      </c>
      <c r="D1128">
        <v>36883554</v>
      </c>
      <c r="E1128">
        <v>1</v>
      </c>
      <c r="F1128">
        <v>1</v>
      </c>
      <c r="G1128">
        <v>1</v>
      </c>
      <c r="H1128">
        <v>2</v>
      </c>
      <c r="I1128" t="s">
        <v>780</v>
      </c>
      <c r="J1128" t="s">
        <v>781</v>
      </c>
      <c r="K1128" t="s">
        <v>782</v>
      </c>
      <c r="L1128">
        <v>1368</v>
      </c>
      <c r="N1128">
        <v>1011</v>
      </c>
      <c r="O1128" t="s">
        <v>776</v>
      </c>
      <c r="P1128" t="s">
        <v>776</v>
      </c>
      <c r="Q1128">
        <v>1</v>
      </c>
      <c r="X1128">
        <v>0.19</v>
      </c>
      <c r="Y1128">
        <v>0</v>
      </c>
      <c r="Z1128">
        <v>65.709999999999994</v>
      </c>
      <c r="AA1128">
        <v>11.6</v>
      </c>
      <c r="AB1128">
        <v>0</v>
      </c>
      <c r="AC1128">
        <v>0</v>
      </c>
      <c r="AD1128">
        <v>1</v>
      </c>
      <c r="AE1128">
        <v>0</v>
      </c>
      <c r="AF1128" t="s">
        <v>348</v>
      </c>
      <c r="AG1128">
        <v>0.27312499999999995</v>
      </c>
      <c r="AH1128">
        <v>2</v>
      </c>
      <c r="AI1128">
        <v>47640303</v>
      </c>
      <c r="AJ1128">
        <v>1136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ROW(Source!A523)</f>
        <v>523</v>
      </c>
      <c r="B1129">
        <v>47640327</v>
      </c>
      <c r="C1129">
        <v>47640296</v>
      </c>
      <c r="D1129">
        <v>36883789</v>
      </c>
      <c r="E1129">
        <v>1</v>
      </c>
      <c r="F1129">
        <v>1</v>
      </c>
      <c r="G1129">
        <v>1</v>
      </c>
      <c r="H1129">
        <v>2</v>
      </c>
      <c r="I1129" t="s">
        <v>783</v>
      </c>
      <c r="J1129" t="s">
        <v>784</v>
      </c>
      <c r="K1129" t="s">
        <v>785</v>
      </c>
      <c r="L1129">
        <v>1368</v>
      </c>
      <c r="N1129">
        <v>1011</v>
      </c>
      <c r="O1129" t="s">
        <v>776</v>
      </c>
      <c r="P1129" t="s">
        <v>776</v>
      </c>
      <c r="Q1129">
        <v>1</v>
      </c>
      <c r="X1129">
        <v>2.2400000000000002</v>
      </c>
      <c r="Y1129">
        <v>0</v>
      </c>
      <c r="Z1129">
        <v>1.2</v>
      </c>
      <c r="AA1129">
        <v>0</v>
      </c>
      <c r="AB1129">
        <v>0</v>
      </c>
      <c r="AC1129">
        <v>0</v>
      </c>
      <c r="AD1129">
        <v>1</v>
      </c>
      <c r="AE1129">
        <v>0</v>
      </c>
      <c r="AF1129" t="s">
        <v>348</v>
      </c>
      <c r="AG1129">
        <v>3.22</v>
      </c>
      <c r="AH1129">
        <v>2</v>
      </c>
      <c r="AI1129">
        <v>47640304</v>
      </c>
      <c r="AJ1129">
        <v>1137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ROW(Source!A523)</f>
        <v>523</v>
      </c>
      <c r="B1130">
        <v>47640328</v>
      </c>
      <c r="C1130">
        <v>47640296</v>
      </c>
      <c r="D1130">
        <v>36883836</v>
      </c>
      <c r="E1130">
        <v>1</v>
      </c>
      <c r="F1130">
        <v>1</v>
      </c>
      <c r="G1130">
        <v>1</v>
      </c>
      <c r="H1130">
        <v>2</v>
      </c>
      <c r="I1130" t="s">
        <v>786</v>
      </c>
      <c r="J1130" t="s">
        <v>787</v>
      </c>
      <c r="K1130" t="s">
        <v>788</v>
      </c>
      <c r="L1130">
        <v>1368</v>
      </c>
      <c r="N1130">
        <v>1011</v>
      </c>
      <c r="O1130" t="s">
        <v>776</v>
      </c>
      <c r="P1130" t="s">
        <v>776</v>
      </c>
      <c r="Q1130">
        <v>1</v>
      </c>
      <c r="X1130">
        <v>4.9800000000000004</v>
      </c>
      <c r="Y1130">
        <v>0</v>
      </c>
      <c r="Z1130">
        <v>12.31</v>
      </c>
      <c r="AA1130">
        <v>0</v>
      </c>
      <c r="AB1130">
        <v>0</v>
      </c>
      <c r="AC1130">
        <v>0</v>
      </c>
      <c r="AD1130">
        <v>1</v>
      </c>
      <c r="AE1130">
        <v>0</v>
      </c>
      <c r="AF1130" t="s">
        <v>348</v>
      </c>
      <c r="AG1130">
        <v>7.1587500000000004</v>
      </c>
      <c r="AH1130">
        <v>2</v>
      </c>
      <c r="AI1130">
        <v>47640305</v>
      </c>
      <c r="AJ1130">
        <v>1138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ROW(Source!A523)</f>
        <v>523</v>
      </c>
      <c r="B1131">
        <v>47640329</v>
      </c>
      <c r="C1131">
        <v>47640296</v>
      </c>
      <c r="D1131">
        <v>36800159</v>
      </c>
      <c r="E1131">
        <v>1</v>
      </c>
      <c r="F1131">
        <v>1</v>
      </c>
      <c r="G1131">
        <v>1</v>
      </c>
      <c r="H1131">
        <v>3</v>
      </c>
      <c r="I1131" t="s">
        <v>789</v>
      </c>
      <c r="J1131" t="s">
        <v>790</v>
      </c>
      <c r="K1131" t="s">
        <v>791</v>
      </c>
      <c r="L1131">
        <v>1339</v>
      </c>
      <c r="N1131">
        <v>1007</v>
      </c>
      <c r="O1131" t="s">
        <v>50</v>
      </c>
      <c r="P1131" t="s">
        <v>50</v>
      </c>
      <c r="Q1131">
        <v>1</v>
      </c>
      <c r="X1131">
        <v>1.95</v>
      </c>
      <c r="Y1131">
        <v>6.22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 t="s">
        <v>3</v>
      </c>
      <c r="AG1131">
        <v>1.95</v>
      </c>
      <c r="AH1131">
        <v>2</v>
      </c>
      <c r="AI1131">
        <v>47640306</v>
      </c>
      <c r="AJ1131">
        <v>1139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ROW(Source!A523)</f>
        <v>523</v>
      </c>
      <c r="B1132">
        <v>47640330</v>
      </c>
      <c r="C1132">
        <v>47640296</v>
      </c>
      <c r="D1132">
        <v>36800166</v>
      </c>
      <c r="E1132">
        <v>1</v>
      </c>
      <c r="F1132">
        <v>1</v>
      </c>
      <c r="G1132">
        <v>1</v>
      </c>
      <c r="H1132">
        <v>3</v>
      </c>
      <c r="I1132" t="s">
        <v>792</v>
      </c>
      <c r="J1132" t="s">
        <v>793</v>
      </c>
      <c r="K1132" t="s">
        <v>794</v>
      </c>
      <c r="L1132">
        <v>1346</v>
      </c>
      <c r="N1132">
        <v>1009</v>
      </c>
      <c r="O1132" t="s">
        <v>585</v>
      </c>
      <c r="P1132" t="s">
        <v>585</v>
      </c>
      <c r="Q1132">
        <v>1</v>
      </c>
      <c r="X1132">
        <v>0.59</v>
      </c>
      <c r="Y1132">
        <v>6.09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0</v>
      </c>
      <c r="AF1132" t="s">
        <v>3</v>
      </c>
      <c r="AG1132">
        <v>0.59</v>
      </c>
      <c r="AH1132">
        <v>2</v>
      </c>
      <c r="AI1132">
        <v>47640307</v>
      </c>
      <c r="AJ1132">
        <v>1140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ROW(Source!A523)</f>
        <v>523</v>
      </c>
      <c r="B1133">
        <v>47640331</v>
      </c>
      <c r="C1133">
        <v>47640296</v>
      </c>
      <c r="D1133">
        <v>36803259</v>
      </c>
      <c r="E1133">
        <v>1</v>
      </c>
      <c r="F1133">
        <v>1</v>
      </c>
      <c r="G1133">
        <v>1</v>
      </c>
      <c r="H1133">
        <v>3</v>
      </c>
      <c r="I1133" t="s">
        <v>795</v>
      </c>
      <c r="J1133" t="s">
        <v>796</v>
      </c>
      <c r="K1133" t="s">
        <v>797</v>
      </c>
      <c r="L1133">
        <v>1348</v>
      </c>
      <c r="N1133">
        <v>1009</v>
      </c>
      <c r="O1133" t="s">
        <v>19</v>
      </c>
      <c r="P1133" t="s">
        <v>19</v>
      </c>
      <c r="Q1133">
        <v>1000</v>
      </c>
      <c r="X1133">
        <v>3.1E-2</v>
      </c>
      <c r="Y1133">
        <v>10749</v>
      </c>
      <c r="Z1133">
        <v>0</v>
      </c>
      <c r="AA1133">
        <v>0</v>
      </c>
      <c r="AB1133">
        <v>0</v>
      </c>
      <c r="AC1133">
        <v>0</v>
      </c>
      <c r="AD1133">
        <v>1</v>
      </c>
      <c r="AE1133">
        <v>0</v>
      </c>
      <c r="AF1133" t="s">
        <v>3</v>
      </c>
      <c r="AG1133">
        <v>3.1E-2</v>
      </c>
      <c r="AH1133">
        <v>2</v>
      </c>
      <c r="AI1133">
        <v>47640308</v>
      </c>
      <c r="AJ1133">
        <v>1141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ROW(Source!A523)</f>
        <v>523</v>
      </c>
      <c r="B1134">
        <v>47640332</v>
      </c>
      <c r="C1134">
        <v>47640296</v>
      </c>
      <c r="D1134">
        <v>36804447</v>
      </c>
      <c r="E1134">
        <v>1</v>
      </c>
      <c r="F1134">
        <v>1</v>
      </c>
      <c r="G1134">
        <v>1</v>
      </c>
      <c r="H1134">
        <v>3</v>
      </c>
      <c r="I1134" t="s">
        <v>798</v>
      </c>
      <c r="J1134" t="s">
        <v>799</v>
      </c>
      <c r="K1134" t="s">
        <v>800</v>
      </c>
      <c r="L1134">
        <v>1348</v>
      </c>
      <c r="N1134">
        <v>1009</v>
      </c>
      <c r="O1134" t="s">
        <v>19</v>
      </c>
      <c r="P1134" t="s">
        <v>19</v>
      </c>
      <c r="Q1134">
        <v>1000</v>
      </c>
      <c r="X1134">
        <v>4.0000000000000001E-3</v>
      </c>
      <c r="Y1134">
        <v>9040.01</v>
      </c>
      <c r="Z1134">
        <v>0</v>
      </c>
      <c r="AA1134">
        <v>0</v>
      </c>
      <c r="AB1134">
        <v>0</v>
      </c>
      <c r="AC1134">
        <v>0</v>
      </c>
      <c r="AD1134">
        <v>1</v>
      </c>
      <c r="AE1134">
        <v>0</v>
      </c>
      <c r="AF1134" t="s">
        <v>3</v>
      </c>
      <c r="AG1134">
        <v>4.0000000000000001E-3</v>
      </c>
      <c r="AH1134">
        <v>2</v>
      </c>
      <c r="AI1134">
        <v>47640309</v>
      </c>
      <c r="AJ1134">
        <v>1142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ROW(Source!A523)</f>
        <v>523</v>
      </c>
      <c r="B1135">
        <v>47640333</v>
      </c>
      <c r="C1135">
        <v>47640296</v>
      </c>
      <c r="D1135">
        <v>36804545</v>
      </c>
      <c r="E1135">
        <v>1</v>
      </c>
      <c r="F1135">
        <v>1</v>
      </c>
      <c r="G1135">
        <v>1</v>
      </c>
      <c r="H1135">
        <v>3</v>
      </c>
      <c r="I1135" t="s">
        <v>801</v>
      </c>
      <c r="J1135" t="s">
        <v>802</v>
      </c>
      <c r="K1135" t="s">
        <v>803</v>
      </c>
      <c r="L1135">
        <v>1348</v>
      </c>
      <c r="N1135">
        <v>1009</v>
      </c>
      <c r="O1135" t="s">
        <v>19</v>
      </c>
      <c r="P1135" t="s">
        <v>19</v>
      </c>
      <c r="Q1135">
        <v>1000</v>
      </c>
      <c r="X1135">
        <v>1.0000000000000001E-5</v>
      </c>
      <c r="Y1135">
        <v>11978</v>
      </c>
      <c r="Z1135">
        <v>0</v>
      </c>
      <c r="AA1135">
        <v>0</v>
      </c>
      <c r="AB1135">
        <v>0</v>
      </c>
      <c r="AC1135">
        <v>0</v>
      </c>
      <c r="AD1135">
        <v>1</v>
      </c>
      <c r="AE1135">
        <v>0</v>
      </c>
      <c r="AF1135" t="s">
        <v>3</v>
      </c>
      <c r="AG1135">
        <v>1.0000000000000001E-5</v>
      </c>
      <c r="AH1135">
        <v>2</v>
      </c>
      <c r="AI1135">
        <v>47640310</v>
      </c>
      <c r="AJ1135">
        <v>1143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ROW(Source!A523)</f>
        <v>523</v>
      </c>
      <c r="B1136">
        <v>47640334</v>
      </c>
      <c r="C1136">
        <v>47640296</v>
      </c>
      <c r="D1136">
        <v>36805527</v>
      </c>
      <c r="E1136">
        <v>1</v>
      </c>
      <c r="F1136">
        <v>1</v>
      </c>
      <c r="G1136">
        <v>1</v>
      </c>
      <c r="H1136">
        <v>3</v>
      </c>
      <c r="I1136" t="s">
        <v>804</v>
      </c>
      <c r="J1136" t="s">
        <v>805</v>
      </c>
      <c r="K1136" t="s">
        <v>806</v>
      </c>
      <c r="L1136">
        <v>1348</v>
      </c>
      <c r="N1136">
        <v>1009</v>
      </c>
      <c r="O1136" t="s">
        <v>19</v>
      </c>
      <c r="P1136" t="s">
        <v>19</v>
      </c>
      <c r="Q1136">
        <v>1000</v>
      </c>
      <c r="X1136">
        <v>1E-4</v>
      </c>
      <c r="Y1136">
        <v>37900</v>
      </c>
      <c r="Z1136">
        <v>0</v>
      </c>
      <c r="AA1136">
        <v>0</v>
      </c>
      <c r="AB1136">
        <v>0</v>
      </c>
      <c r="AC1136">
        <v>0</v>
      </c>
      <c r="AD1136">
        <v>1</v>
      </c>
      <c r="AE1136">
        <v>0</v>
      </c>
      <c r="AF1136" t="s">
        <v>3</v>
      </c>
      <c r="AG1136">
        <v>1E-4</v>
      </c>
      <c r="AH1136">
        <v>2</v>
      </c>
      <c r="AI1136">
        <v>47640311</v>
      </c>
      <c r="AJ1136">
        <v>1144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ROW(Source!A523)</f>
        <v>523</v>
      </c>
      <c r="B1137">
        <v>47640335</v>
      </c>
      <c r="C1137">
        <v>47640296</v>
      </c>
      <c r="D1137">
        <v>36823258</v>
      </c>
      <c r="E1137">
        <v>1</v>
      </c>
      <c r="F1137">
        <v>1</v>
      </c>
      <c r="G1137">
        <v>1</v>
      </c>
      <c r="H1137">
        <v>3</v>
      </c>
      <c r="I1137" t="s">
        <v>1011</v>
      </c>
      <c r="J1137" t="s">
        <v>1012</v>
      </c>
      <c r="K1137" t="s">
        <v>1013</v>
      </c>
      <c r="L1137">
        <v>1348</v>
      </c>
      <c r="N1137">
        <v>1009</v>
      </c>
      <c r="O1137" t="s">
        <v>19</v>
      </c>
      <c r="P1137" t="s">
        <v>19</v>
      </c>
      <c r="Q1137">
        <v>1000</v>
      </c>
      <c r="X1137">
        <v>5.0000000000000001E-3</v>
      </c>
      <c r="Y1137">
        <v>7712</v>
      </c>
      <c r="Z1137">
        <v>0</v>
      </c>
      <c r="AA1137">
        <v>0</v>
      </c>
      <c r="AB1137">
        <v>0</v>
      </c>
      <c r="AC1137">
        <v>0</v>
      </c>
      <c r="AD1137">
        <v>1</v>
      </c>
      <c r="AE1137">
        <v>0</v>
      </c>
      <c r="AF1137" t="s">
        <v>3</v>
      </c>
      <c r="AG1137">
        <v>5.0000000000000001E-3</v>
      </c>
      <c r="AH1137">
        <v>2</v>
      </c>
      <c r="AI1137">
        <v>47640313</v>
      </c>
      <c r="AJ1137">
        <v>1146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ROW(Source!A523)</f>
        <v>523</v>
      </c>
      <c r="B1138">
        <v>47640336</v>
      </c>
      <c r="C1138">
        <v>47640296</v>
      </c>
      <c r="D1138">
        <v>36796419</v>
      </c>
      <c r="E1138">
        <v>17</v>
      </c>
      <c r="F1138">
        <v>1</v>
      </c>
      <c r="G1138">
        <v>1</v>
      </c>
      <c r="H1138">
        <v>3</v>
      </c>
      <c r="I1138" t="s">
        <v>1110</v>
      </c>
      <c r="J1138" t="s">
        <v>3</v>
      </c>
      <c r="K1138" t="s">
        <v>1111</v>
      </c>
      <c r="L1138">
        <v>1348</v>
      </c>
      <c r="N1138">
        <v>1009</v>
      </c>
      <c r="O1138" t="s">
        <v>19</v>
      </c>
      <c r="P1138" t="s">
        <v>19</v>
      </c>
      <c r="Q1138">
        <v>1000</v>
      </c>
      <c r="X1138">
        <v>1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 t="s">
        <v>3</v>
      </c>
      <c r="AG1138">
        <v>1</v>
      </c>
      <c r="AH1138">
        <v>3</v>
      </c>
      <c r="AI1138">
        <v>-1</v>
      </c>
      <c r="AJ1138" t="s">
        <v>3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ROW(Source!A523)</f>
        <v>523</v>
      </c>
      <c r="B1139">
        <v>47640337</v>
      </c>
      <c r="C1139">
        <v>47640296</v>
      </c>
      <c r="D1139">
        <v>36825287</v>
      </c>
      <c r="E1139">
        <v>1</v>
      </c>
      <c r="F1139">
        <v>1</v>
      </c>
      <c r="G1139">
        <v>1</v>
      </c>
      <c r="H1139">
        <v>3</v>
      </c>
      <c r="I1139" t="s">
        <v>807</v>
      </c>
      <c r="J1139" t="s">
        <v>808</v>
      </c>
      <c r="K1139" t="s">
        <v>809</v>
      </c>
      <c r="L1139">
        <v>1302</v>
      </c>
      <c r="N1139">
        <v>1003</v>
      </c>
      <c r="O1139" t="s">
        <v>810</v>
      </c>
      <c r="P1139" t="s">
        <v>810</v>
      </c>
      <c r="Q1139">
        <v>10</v>
      </c>
      <c r="X1139">
        <v>1.8700000000000001E-2</v>
      </c>
      <c r="Y1139">
        <v>50.24</v>
      </c>
      <c r="Z1139">
        <v>0</v>
      </c>
      <c r="AA1139">
        <v>0</v>
      </c>
      <c r="AB1139">
        <v>0</v>
      </c>
      <c r="AC1139">
        <v>0</v>
      </c>
      <c r="AD1139">
        <v>1</v>
      </c>
      <c r="AE1139">
        <v>0</v>
      </c>
      <c r="AF1139" t="s">
        <v>3</v>
      </c>
      <c r="AG1139">
        <v>1.8700000000000001E-2</v>
      </c>
      <c r="AH1139">
        <v>2</v>
      </c>
      <c r="AI1139">
        <v>47640314</v>
      </c>
      <c r="AJ1139">
        <v>1147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ROW(Source!A523)</f>
        <v>523</v>
      </c>
      <c r="B1140">
        <v>47640338</v>
      </c>
      <c r="C1140">
        <v>47640296</v>
      </c>
      <c r="D1140">
        <v>36825646</v>
      </c>
      <c r="E1140">
        <v>1</v>
      </c>
      <c r="F1140">
        <v>1</v>
      </c>
      <c r="G1140">
        <v>1</v>
      </c>
      <c r="H1140">
        <v>3</v>
      </c>
      <c r="I1140" t="s">
        <v>811</v>
      </c>
      <c r="J1140" t="s">
        <v>812</v>
      </c>
      <c r="K1140" t="s">
        <v>813</v>
      </c>
      <c r="L1140">
        <v>1348</v>
      </c>
      <c r="N1140">
        <v>1009</v>
      </c>
      <c r="O1140" t="s">
        <v>19</v>
      </c>
      <c r="P1140" t="s">
        <v>19</v>
      </c>
      <c r="Q1140">
        <v>1000</v>
      </c>
      <c r="X1140">
        <v>3.0000000000000001E-5</v>
      </c>
      <c r="Y1140">
        <v>4455.2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3</v>
      </c>
      <c r="AG1140">
        <v>3.0000000000000001E-5</v>
      </c>
      <c r="AH1140">
        <v>2</v>
      </c>
      <c r="AI1140">
        <v>47640315</v>
      </c>
      <c r="AJ1140">
        <v>1148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ROW(Source!A523)</f>
        <v>523</v>
      </c>
      <c r="B1141">
        <v>47640339</v>
      </c>
      <c r="C1141">
        <v>47640296</v>
      </c>
      <c r="D1141">
        <v>36826406</v>
      </c>
      <c r="E1141">
        <v>1</v>
      </c>
      <c r="F1141">
        <v>1</v>
      </c>
      <c r="G1141">
        <v>1</v>
      </c>
      <c r="H1141">
        <v>3</v>
      </c>
      <c r="I1141" t="s">
        <v>814</v>
      </c>
      <c r="J1141" t="s">
        <v>815</v>
      </c>
      <c r="K1141" t="s">
        <v>816</v>
      </c>
      <c r="L1141">
        <v>1348</v>
      </c>
      <c r="N1141">
        <v>1009</v>
      </c>
      <c r="O1141" t="s">
        <v>19</v>
      </c>
      <c r="P1141" t="s">
        <v>19</v>
      </c>
      <c r="Q1141">
        <v>1000</v>
      </c>
      <c r="X1141">
        <v>1.9400000000000001E-3</v>
      </c>
      <c r="Y1141">
        <v>4920</v>
      </c>
      <c r="Z1141">
        <v>0</v>
      </c>
      <c r="AA1141">
        <v>0</v>
      </c>
      <c r="AB1141">
        <v>0</v>
      </c>
      <c r="AC1141">
        <v>0</v>
      </c>
      <c r="AD1141">
        <v>1</v>
      </c>
      <c r="AE1141">
        <v>0</v>
      </c>
      <c r="AF1141" t="s">
        <v>3</v>
      </c>
      <c r="AG1141">
        <v>1.9400000000000001E-3</v>
      </c>
      <c r="AH1141">
        <v>2</v>
      </c>
      <c r="AI1141">
        <v>47640316</v>
      </c>
      <c r="AJ1141">
        <v>1149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ROW(Source!A523)</f>
        <v>523</v>
      </c>
      <c r="B1142">
        <v>47640340</v>
      </c>
      <c r="C1142">
        <v>47640296</v>
      </c>
      <c r="D1142">
        <v>36830313</v>
      </c>
      <c r="E1142">
        <v>1</v>
      </c>
      <c r="F1142">
        <v>1</v>
      </c>
      <c r="G1142">
        <v>1</v>
      </c>
      <c r="H1142">
        <v>3</v>
      </c>
      <c r="I1142" t="s">
        <v>1014</v>
      </c>
      <c r="J1142" t="s">
        <v>1015</v>
      </c>
      <c r="K1142" t="s">
        <v>1016</v>
      </c>
      <c r="L1142">
        <v>1339</v>
      </c>
      <c r="N1142">
        <v>1007</v>
      </c>
      <c r="O1142" t="s">
        <v>50</v>
      </c>
      <c r="P1142" t="s">
        <v>50</v>
      </c>
      <c r="Q1142">
        <v>1</v>
      </c>
      <c r="X1142">
        <v>1.0300000000000001E-3</v>
      </c>
      <c r="Y1142">
        <v>1700</v>
      </c>
      <c r="Z1142">
        <v>0</v>
      </c>
      <c r="AA1142">
        <v>0</v>
      </c>
      <c r="AB1142">
        <v>0</v>
      </c>
      <c r="AC1142">
        <v>0</v>
      </c>
      <c r="AD1142">
        <v>1</v>
      </c>
      <c r="AE1142">
        <v>0</v>
      </c>
      <c r="AF1142" t="s">
        <v>3</v>
      </c>
      <c r="AG1142">
        <v>1.0300000000000001E-3</v>
      </c>
      <c r="AH1142">
        <v>2</v>
      </c>
      <c r="AI1142">
        <v>47640317</v>
      </c>
      <c r="AJ1142">
        <v>1150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ROW(Source!A523)</f>
        <v>523</v>
      </c>
      <c r="B1143">
        <v>47640341</v>
      </c>
      <c r="C1143">
        <v>47640296</v>
      </c>
      <c r="D1143">
        <v>36837948</v>
      </c>
      <c r="E1143">
        <v>1</v>
      </c>
      <c r="F1143">
        <v>1</v>
      </c>
      <c r="G1143">
        <v>1</v>
      </c>
      <c r="H1143">
        <v>3</v>
      </c>
      <c r="I1143" t="s">
        <v>817</v>
      </c>
      <c r="J1143" t="s">
        <v>818</v>
      </c>
      <c r="K1143" t="s">
        <v>819</v>
      </c>
      <c r="L1143">
        <v>1348</v>
      </c>
      <c r="N1143">
        <v>1009</v>
      </c>
      <c r="O1143" t="s">
        <v>19</v>
      </c>
      <c r="P1143" t="s">
        <v>19</v>
      </c>
      <c r="Q1143">
        <v>1000</v>
      </c>
      <c r="X1143">
        <v>3.1E-4</v>
      </c>
      <c r="Y1143">
        <v>15620</v>
      </c>
      <c r="Z1143">
        <v>0</v>
      </c>
      <c r="AA1143">
        <v>0</v>
      </c>
      <c r="AB1143">
        <v>0</v>
      </c>
      <c r="AC1143">
        <v>0</v>
      </c>
      <c r="AD1143">
        <v>1</v>
      </c>
      <c r="AE1143">
        <v>0</v>
      </c>
      <c r="AF1143" t="s">
        <v>3</v>
      </c>
      <c r="AG1143">
        <v>3.1E-4</v>
      </c>
      <c r="AH1143">
        <v>2</v>
      </c>
      <c r="AI1143">
        <v>47640318</v>
      </c>
      <c r="AJ1143">
        <v>1151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ROW(Source!A523)</f>
        <v>523</v>
      </c>
      <c r="B1144">
        <v>47640342</v>
      </c>
      <c r="C1144">
        <v>47640296</v>
      </c>
      <c r="D1144">
        <v>36839146</v>
      </c>
      <c r="E1144">
        <v>1</v>
      </c>
      <c r="F1144">
        <v>1</v>
      </c>
      <c r="G1144">
        <v>1</v>
      </c>
      <c r="H1144">
        <v>3</v>
      </c>
      <c r="I1144" t="s">
        <v>820</v>
      </c>
      <c r="J1144" t="s">
        <v>821</v>
      </c>
      <c r="K1144" t="s">
        <v>822</v>
      </c>
      <c r="L1144">
        <v>1348</v>
      </c>
      <c r="N1144">
        <v>1009</v>
      </c>
      <c r="O1144" t="s">
        <v>19</v>
      </c>
      <c r="P1144" t="s">
        <v>19</v>
      </c>
      <c r="Q1144">
        <v>1000</v>
      </c>
      <c r="X1144">
        <v>5.9999999999999995E-4</v>
      </c>
      <c r="Y1144">
        <v>9420</v>
      </c>
      <c r="Z1144">
        <v>0</v>
      </c>
      <c r="AA1144">
        <v>0</v>
      </c>
      <c r="AB1144">
        <v>0</v>
      </c>
      <c r="AC1144">
        <v>0</v>
      </c>
      <c r="AD1144">
        <v>1</v>
      </c>
      <c r="AE1144">
        <v>0</v>
      </c>
      <c r="AF1144" t="s">
        <v>3</v>
      </c>
      <c r="AG1144">
        <v>5.9999999999999995E-4</v>
      </c>
      <c r="AH1144">
        <v>2</v>
      </c>
      <c r="AI1144">
        <v>47640319</v>
      </c>
      <c r="AJ1144">
        <v>1152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ROW(Source!A526)</f>
        <v>526</v>
      </c>
      <c r="B1145">
        <v>47640368</v>
      </c>
      <c r="C1145">
        <v>47640344</v>
      </c>
      <c r="D1145">
        <v>37070495</v>
      </c>
      <c r="E1145">
        <v>1</v>
      </c>
      <c r="F1145">
        <v>1</v>
      </c>
      <c r="G1145">
        <v>1</v>
      </c>
      <c r="H1145">
        <v>1</v>
      </c>
      <c r="I1145" t="s">
        <v>1017</v>
      </c>
      <c r="J1145" t="s">
        <v>3</v>
      </c>
      <c r="K1145" t="s">
        <v>1018</v>
      </c>
      <c r="L1145">
        <v>1191</v>
      </c>
      <c r="N1145">
        <v>1013</v>
      </c>
      <c r="O1145" t="s">
        <v>770</v>
      </c>
      <c r="P1145" t="s">
        <v>770</v>
      </c>
      <c r="Q1145">
        <v>1</v>
      </c>
      <c r="X1145">
        <v>35.5</v>
      </c>
      <c r="Y1145">
        <v>0</v>
      </c>
      <c r="Z1145">
        <v>0</v>
      </c>
      <c r="AA1145">
        <v>0</v>
      </c>
      <c r="AB1145">
        <v>8.74</v>
      </c>
      <c r="AC1145">
        <v>0</v>
      </c>
      <c r="AD1145">
        <v>1</v>
      </c>
      <c r="AE1145">
        <v>1</v>
      </c>
      <c r="AF1145" t="s">
        <v>196</v>
      </c>
      <c r="AG1145">
        <v>46.94874999999999</v>
      </c>
      <c r="AH1145">
        <v>2</v>
      </c>
      <c r="AI1145">
        <v>47640345</v>
      </c>
      <c r="AJ1145">
        <v>1153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ROW(Source!A526)</f>
        <v>526</v>
      </c>
      <c r="B1146">
        <v>47640369</v>
      </c>
      <c r="C1146">
        <v>47640344</v>
      </c>
      <c r="D1146">
        <v>37064876</v>
      </c>
      <c r="E1146">
        <v>1</v>
      </c>
      <c r="F1146">
        <v>1</v>
      </c>
      <c r="G1146">
        <v>1</v>
      </c>
      <c r="H1146">
        <v>1</v>
      </c>
      <c r="I1146" t="s">
        <v>771</v>
      </c>
      <c r="J1146" t="s">
        <v>3</v>
      </c>
      <c r="K1146" t="s">
        <v>772</v>
      </c>
      <c r="L1146">
        <v>1191</v>
      </c>
      <c r="N1146">
        <v>1013</v>
      </c>
      <c r="O1146" t="s">
        <v>770</v>
      </c>
      <c r="P1146" t="s">
        <v>770</v>
      </c>
      <c r="Q1146">
        <v>1</v>
      </c>
      <c r="X1146">
        <v>2.93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1</v>
      </c>
      <c r="AE1146">
        <v>2</v>
      </c>
      <c r="AF1146" t="s">
        <v>348</v>
      </c>
      <c r="AG1146">
        <v>4.211875</v>
      </c>
      <c r="AH1146">
        <v>2</v>
      </c>
      <c r="AI1146">
        <v>47640346</v>
      </c>
      <c r="AJ1146">
        <v>1154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ROW(Source!A526)</f>
        <v>526</v>
      </c>
      <c r="B1147">
        <v>47640370</v>
      </c>
      <c r="C1147">
        <v>47640344</v>
      </c>
      <c r="D1147">
        <v>36882079</v>
      </c>
      <c r="E1147">
        <v>1</v>
      </c>
      <c r="F1147">
        <v>1</v>
      </c>
      <c r="G1147">
        <v>1</v>
      </c>
      <c r="H1147">
        <v>2</v>
      </c>
      <c r="I1147" t="s">
        <v>1005</v>
      </c>
      <c r="J1147" t="s">
        <v>1006</v>
      </c>
      <c r="K1147" t="s">
        <v>1007</v>
      </c>
      <c r="L1147">
        <v>1368</v>
      </c>
      <c r="N1147">
        <v>1011</v>
      </c>
      <c r="O1147" t="s">
        <v>776</v>
      </c>
      <c r="P1147" t="s">
        <v>776</v>
      </c>
      <c r="Q1147">
        <v>1</v>
      </c>
      <c r="X1147">
        <v>0.04</v>
      </c>
      <c r="Y1147">
        <v>0</v>
      </c>
      <c r="Z1147">
        <v>120.24</v>
      </c>
      <c r="AA1147">
        <v>15.42</v>
      </c>
      <c r="AB1147">
        <v>0</v>
      </c>
      <c r="AC1147">
        <v>0</v>
      </c>
      <c r="AD1147">
        <v>1</v>
      </c>
      <c r="AE1147">
        <v>0</v>
      </c>
      <c r="AF1147" t="s">
        <v>348</v>
      </c>
      <c r="AG1147">
        <v>5.7499999999999996E-2</v>
      </c>
      <c r="AH1147">
        <v>2</v>
      </c>
      <c r="AI1147">
        <v>47640347</v>
      </c>
      <c r="AJ1147">
        <v>1155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ROW(Source!A526)</f>
        <v>526</v>
      </c>
      <c r="B1148">
        <v>47640371</v>
      </c>
      <c r="C1148">
        <v>47640344</v>
      </c>
      <c r="D1148">
        <v>36882159</v>
      </c>
      <c r="E1148">
        <v>1</v>
      </c>
      <c r="F1148">
        <v>1</v>
      </c>
      <c r="G1148">
        <v>1</v>
      </c>
      <c r="H1148">
        <v>2</v>
      </c>
      <c r="I1148" t="s">
        <v>773</v>
      </c>
      <c r="J1148" t="s">
        <v>774</v>
      </c>
      <c r="K1148" t="s">
        <v>775</v>
      </c>
      <c r="L1148">
        <v>1368</v>
      </c>
      <c r="N1148">
        <v>1011</v>
      </c>
      <c r="O1148" t="s">
        <v>776</v>
      </c>
      <c r="P1148" t="s">
        <v>776</v>
      </c>
      <c r="Q1148">
        <v>1</v>
      </c>
      <c r="X1148">
        <v>0.21</v>
      </c>
      <c r="Y1148">
        <v>0</v>
      </c>
      <c r="Z1148">
        <v>111.99</v>
      </c>
      <c r="AA1148">
        <v>13.5</v>
      </c>
      <c r="AB1148">
        <v>0</v>
      </c>
      <c r="AC1148">
        <v>0</v>
      </c>
      <c r="AD1148">
        <v>1</v>
      </c>
      <c r="AE1148">
        <v>0</v>
      </c>
      <c r="AF1148" t="s">
        <v>348</v>
      </c>
      <c r="AG1148">
        <v>0.30187499999999995</v>
      </c>
      <c r="AH1148">
        <v>2</v>
      </c>
      <c r="AI1148">
        <v>47640348</v>
      </c>
      <c r="AJ1148">
        <v>1156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ROW(Source!A526)</f>
        <v>526</v>
      </c>
      <c r="B1149">
        <v>47640372</v>
      </c>
      <c r="C1149">
        <v>47640344</v>
      </c>
      <c r="D1149">
        <v>36882173</v>
      </c>
      <c r="E1149">
        <v>1</v>
      </c>
      <c r="F1149">
        <v>1</v>
      </c>
      <c r="G1149">
        <v>1</v>
      </c>
      <c r="H1149">
        <v>2</v>
      </c>
      <c r="I1149" t="s">
        <v>1019</v>
      </c>
      <c r="J1149" t="s">
        <v>1020</v>
      </c>
      <c r="K1149" t="s">
        <v>1021</v>
      </c>
      <c r="L1149">
        <v>1368</v>
      </c>
      <c r="N1149">
        <v>1011</v>
      </c>
      <c r="O1149" t="s">
        <v>776</v>
      </c>
      <c r="P1149" t="s">
        <v>776</v>
      </c>
      <c r="Q1149">
        <v>1</v>
      </c>
      <c r="X1149">
        <v>2.36</v>
      </c>
      <c r="Y1149">
        <v>0</v>
      </c>
      <c r="Z1149">
        <v>175.56</v>
      </c>
      <c r="AA1149">
        <v>14.4</v>
      </c>
      <c r="AB1149">
        <v>0</v>
      </c>
      <c r="AC1149">
        <v>0</v>
      </c>
      <c r="AD1149">
        <v>1</v>
      </c>
      <c r="AE1149">
        <v>0</v>
      </c>
      <c r="AF1149" t="s">
        <v>348</v>
      </c>
      <c r="AG1149">
        <v>3.3924999999999992</v>
      </c>
      <c r="AH1149">
        <v>2</v>
      </c>
      <c r="AI1149">
        <v>47640349</v>
      </c>
      <c r="AJ1149">
        <v>1157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ROW(Source!A526)</f>
        <v>526</v>
      </c>
      <c r="B1150">
        <v>47640373</v>
      </c>
      <c r="C1150">
        <v>47640344</v>
      </c>
      <c r="D1150">
        <v>36882292</v>
      </c>
      <c r="E1150">
        <v>1</v>
      </c>
      <c r="F1150">
        <v>1</v>
      </c>
      <c r="G1150">
        <v>1</v>
      </c>
      <c r="H1150">
        <v>2</v>
      </c>
      <c r="I1150" t="s">
        <v>1022</v>
      </c>
      <c r="J1150" t="s">
        <v>1023</v>
      </c>
      <c r="K1150" t="s">
        <v>1024</v>
      </c>
      <c r="L1150">
        <v>1368</v>
      </c>
      <c r="N1150">
        <v>1011</v>
      </c>
      <c r="O1150" t="s">
        <v>776</v>
      </c>
      <c r="P1150" t="s">
        <v>776</v>
      </c>
      <c r="Q1150">
        <v>1</v>
      </c>
      <c r="X1150">
        <v>0.99</v>
      </c>
      <c r="Y1150">
        <v>0</v>
      </c>
      <c r="Z1150">
        <v>0.9</v>
      </c>
      <c r="AA1150">
        <v>0</v>
      </c>
      <c r="AB1150">
        <v>0</v>
      </c>
      <c r="AC1150">
        <v>0</v>
      </c>
      <c r="AD1150">
        <v>1</v>
      </c>
      <c r="AE1150">
        <v>0</v>
      </c>
      <c r="AF1150" t="s">
        <v>348</v>
      </c>
      <c r="AG1150">
        <v>1.4231249999999998</v>
      </c>
      <c r="AH1150">
        <v>2</v>
      </c>
      <c r="AI1150">
        <v>47640350</v>
      </c>
      <c r="AJ1150">
        <v>1158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ROW(Source!A526)</f>
        <v>526</v>
      </c>
      <c r="B1151">
        <v>47640374</v>
      </c>
      <c r="C1151">
        <v>47640344</v>
      </c>
      <c r="D1151">
        <v>36883554</v>
      </c>
      <c r="E1151">
        <v>1</v>
      </c>
      <c r="F1151">
        <v>1</v>
      </c>
      <c r="G1151">
        <v>1</v>
      </c>
      <c r="H1151">
        <v>2</v>
      </c>
      <c r="I1151" t="s">
        <v>780</v>
      </c>
      <c r="J1151" t="s">
        <v>781</v>
      </c>
      <c r="K1151" t="s">
        <v>782</v>
      </c>
      <c r="L1151">
        <v>1368</v>
      </c>
      <c r="N1151">
        <v>1011</v>
      </c>
      <c r="O1151" t="s">
        <v>776</v>
      </c>
      <c r="P1151" t="s">
        <v>776</v>
      </c>
      <c r="Q1151">
        <v>1</v>
      </c>
      <c r="X1151">
        <v>0.32</v>
      </c>
      <c r="Y1151">
        <v>0</v>
      </c>
      <c r="Z1151">
        <v>65.709999999999994</v>
      </c>
      <c r="AA1151">
        <v>11.6</v>
      </c>
      <c r="AB1151">
        <v>0</v>
      </c>
      <c r="AC1151">
        <v>0</v>
      </c>
      <c r="AD1151">
        <v>1</v>
      </c>
      <c r="AE1151">
        <v>0</v>
      </c>
      <c r="AF1151" t="s">
        <v>348</v>
      </c>
      <c r="AG1151">
        <v>0.45999999999999996</v>
      </c>
      <c r="AH1151">
        <v>2</v>
      </c>
      <c r="AI1151">
        <v>47640351</v>
      </c>
      <c r="AJ1151">
        <v>1159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ROW(Source!A526)</f>
        <v>526</v>
      </c>
      <c r="B1152">
        <v>47640375</v>
      </c>
      <c r="C1152">
        <v>47640344</v>
      </c>
      <c r="D1152">
        <v>36883789</v>
      </c>
      <c r="E1152">
        <v>1</v>
      </c>
      <c r="F1152">
        <v>1</v>
      </c>
      <c r="G1152">
        <v>1</v>
      </c>
      <c r="H1152">
        <v>2</v>
      </c>
      <c r="I1152" t="s">
        <v>783</v>
      </c>
      <c r="J1152" t="s">
        <v>784</v>
      </c>
      <c r="K1152" t="s">
        <v>785</v>
      </c>
      <c r="L1152">
        <v>1368</v>
      </c>
      <c r="N1152">
        <v>1011</v>
      </c>
      <c r="O1152" t="s">
        <v>776</v>
      </c>
      <c r="P1152" t="s">
        <v>776</v>
      </c>
      <c r="Q1152">
        <v>1</v>
      </c>
      <c r="X1152">
        <v>1.68</v>
      </c>
      <c r="Y1152">
        <v>0</v>
      </c>
      <c r="Z1152">
        <v>1.2</v>
      </c>
      <c r="AA1152">
        <v>0</v>
      </c>
      <c r="AB1152">
        <v>0</v>
      </c>
      <c r="AC1152">
        <v>0</v>
      </c>
      <c r="AD1152">
        <v>1</v>
      </c>
      <c r="AE1152">
        <v>0</v>
      </c>
      <c r="AF1152" t="s">
        <v>348</v>
      </c>
      <c r="AG1152">
        <v>2.4149999999999996</v>
      </c>
      <c r="AH1152">
        <v>2</v>
      </c>
      <c r="AI1152">
        <v>47640352</v>
      </c>
      <c r="AJ1152">
        <v>1160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ROW(Source!A526)</f>
        <v>526</v>
      </c>
      <c r="B1153">
        <v>47640376</v>
      </c>
      <c r="C1153">
        <v>47640344</v>
      </c>
      <c r="D1153">
        <v>36883836</v>
      </c>
      <c r="E1153">
        <v>1</v>
      </c>
      <c r="F1153">
        <v>1</v>
      </c>
      <c r="G1153">
        <v>1</v>
      </c>
      <c r="H1153">
        <v>2</v>
      </c>
      <c r="I1153" t="s">
        <v>786</v>
      </c>
      <c r="J1153" t="s">
        <v>787</v>
      </c>
      <c r="K1153" t="s">
        <v>788</v>
      </c>
      <c r="L1153">
        <v>1368</v>
      </c>
      <c r="N1153">
        <v>1011</v>
      </c>
      <c r="O1153" t="s">
        <v>776</v>
      </c>
      <c r="P1153" t="s">
        <v>776</v>
      </c>
      <c r="Q1153">
        <v>1</v>
      </c>
      <c r="X1153">
        <v>0.18</v>
      </c>
      <c r="Y1153">
        <v>0</v>
      </c>
      <c r="Z1153">
        <v>12.31</v>
      </c>
      <c r="AA1153">
        <v>0</v>
      </c>
      <c r="AB1153">
        <v>0</v>
      </c>
      <c r="AC1153">
        <v>0</v>
      </c>
      <c r="AD1153">
        <v>1</v>
      </c>
      <c r="AE1153">
        <v>0</v>
      </c>
      <c r="AF1153" t="s">
        <v>348</v>
      </c>
      <c r="AG1153">
        <v>0.25874999999999998</v>
      </c>
      <c r="AH1153">
        <v>2</v>
      </c>
      <c r="AI1153">
        <v>47640353</v>
      </c>
      <c r="AJ1153">
        <v>1161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ROW(Source!A526)</f>
        <v>526</v>
      </c>
      <c r="B1154">
        <v>47640377</v>
      </c>
      <c r="C1154">
        <v>47640344</v>
      </c>
      <c r="D1154">
        <v>36800159</v>
      </c>
      <c r="E1154">
        <v>1</v>
      </c>
      <c r="F1154">
        <v>1</v>
      </c>
      <c r="G1154">
        <v>1</v>
      </c>
      <c r="H1154">
        <v>3</v>
      </c>
      <c r="I1154" t="s">
        <v>789</v>
      </c>
      <c r="J1154" t="s">
        <v>790</v>
      </c>
      <c r="K1154" t="s">
        <v>791</v>
      </c>
      <c r="L1154">
        <v>1339</v>
      </c>
      <c r="N1154">
        <v>1007</v>
      </c>
      <c r="O1154" t="s">
        <v>50</v>
      </c>
      <c r="P1154" t="s">
        <v>50</v>
      </c>
      <c r="Q1154">
        <v>1</v>
      </c>
      <c r="X1154">
        <v>1.4</v>
      </c>
      <c r="Y1154">
        <v>6.22</v>
      </c>
      <c r="Z1154">
        <v>0</v>
      </c>
      <c r="AA1154">
        <v>0</v>
      </c>
      <c r="AB1154">
        <v>0</v>
      </c>
      <c r="AC1154">
        <v>0</v>
      </c>
      <c r="AD1154">
        <v>1</v>
      </c>
      <c r="AE1154">
        <v>0</v>
      </c>
      <c r="AF1154" t="s">
        <v>3</v>
      </c>
      <c r="AG1154">
        <v>1.4</v>
      </c>
      <c r="AH1154">
        <v>2</v>
      </c>
      <c r="AI1154">
        <v>47640354</v>
      </c>
      <c r="AJ1154">
        <v>1162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ROW(Source!A526)</f>
        <v>526</v>
      </c>
      <c r="B1155">
        <v>47640378</v>
      </c>
      <c r="C1155">
        <v>47640344</v>
      </c>
      <c r="D1155">
        <v>36800166</v>
      </c>
      <c r="E1155">
        <v>1</v>
      </c>
      <c r="F1155">
        <v>1</v>
      </c>
      <c r="G1155">
        <v>1</v>
      </c>
      <c r="H1155">
        <v>3</v>
      </c>
      <c r="I1155" t="s">
        <v>792</v>
      </c>
      <c r="J1155" t="s">
        <v>793</v>
      </c>
      <c r="K1155" t="s">
        <v>794</v>
      </c>
      <c r="L1155">
        <v>1346</v>
      </c>
      <c r="N1155">
        <v>1009</v>
      </c>
      <c r="O1155" t="s">
        <v>585</v>
      </c>
      <c r="P1155" t="s">
        <v>585</v>
      </c>
      <c r="Q1155">
        <v>1</v>
      </c>
      <c r="X1155">
        <v>0.42</v>
      </c>
      <c r="Y1155">
        <v>6.09</v>
      </c>
      <c r="Z1155">
        <v>0</v>
      </c>
      <c r="AA1155">
        <v>0</v>
      </c>
      <c r="AB1155">
        <v>0</v>
      </c>
      <c r="AC1155">
        <v>0</v>
      </c>
      <c r="AD1155">
        <v>1</v>
      </c>
      <c r="AE1155">
        <v>0</v>
      </c>
      <c r="AF1155" t="s">
        <v>3</v>
      </c>
      <c r="AG1155">
        <v>0.42</v>
      </c>
      <c r="AH1155">
        <v>2</v>
      </c>
      <c r="AI1155">
        <v>47640355</v>
      </c>
      <c r="AJ1155">
        <v>1163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ROW(Source!A526)</f>
        <v>526</v>
      </c>
      <c r="B1156">
        <v>47640379</v>
      </c>
      <c r="C1156">
        <v>47640344</v>
      </c>
      <c r="D1156">
        <v>36803256</v>
      </c>
      <c r="E1156">
        <v>1</v>
      </c>
      <c r="F1156">
        <v>1</v>
      </c>
      <c r="G1156">
        <v>1</v>
      </c>
      <c r="H1156">
        <v>3</v>
      </c>
      <c r="I1156" t="s">
        <v>990</v>
      </c>
      <c r="J1156" t="s">
        <v>991</v>
      </c>
      <c r="K1156" t="s">
        <v>992</v>
      </c>
      <c r="L1156">
        <v>1348</v>
      </c>
      <c r="N1156">
        <v>1009</v>
      </c>
      <c r="O1156" t="s">
        <v>19</v>
      </c>
      <c r="P1156" t="s">
        <v>19</v>
      </c>
      <c r="Q1156">
        <v>1000</v>
      </c>
      <c r="X1156">
        <v>6.0999999999999997E-4</v>
      </c>
      <c r="Y1156">
        <v>10315.01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0</v>
      </c>
      <c r="AF1156" t="s">
        <v>3</v>
      </c>
      <c r="AG1156">
        <v>6.0999999999999997E-4</v>
      </c>
      <c r="AH1156">
        <v>2</v>
      </c>
      <c r="AI1156">
        <v>47640356</v>
      </c>
      <c r="AJ1156">
        <v>1164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ROW(Source!A526)</f>
        <v>526</v>
      </c>
      <c r="B1157">
        <v>47640380</v>
      </c>
      <c r="C1157">
        <v>47640344</v>
      </c>
      <c r="D1157">
        <v>36804447</v>
      </c>
      <c r="E1157">
        <v>1</v>
      </c>
      <c r="F1157">
        <v>1</v>
      </c>
      <c r="G1157">
        <v>1</v>
      </c>
      <c r="H1157">
        <v>3</v>
      </c>
      <c r="I1157" t="s">
        <v>798</v>
      </c>
      <c r="J1157" t="s">
        <v>799</v>
      </c>
      <c r="K1157" t="s">
        <v>800</v>
      </c>
      <c r="L1157">
        <v>1348</v>
      </c>
      <c r="N1157">
        <v>1009</v>
      </c>
      <c r="O1157" t="s">
        <v>19</v>
      </c>
      <c r="P1157" t="s">
        <v>19</v>
      </c>
      <c r="Q1157">
        <v>1000</v>
      </c>
      <c r="X1157">
        <v>2.2000000000000001E-3</v>
      </c>
      <c r="Y1157">
        <v>9040.01</v>
      </c>
      <c r="Z1157">
        <v>0</v>
      </c>
      <c r="AA1157">
        <v>0</v>
      </c>
      <c r="AB1157">
        <v>0</v>
      </c>
      <c r="AC1157">
        <v>0</v>
      </c>
      <c r="AD1157">
        <v>1</v>
      </c>
      <c r="AE1157">
        <v>0</v>
      </c>
      <c r="AF1157" t="s">
        <v>3</v>
      </c>
      <c r="AG1157">
        <v>2.2000000000000001E-3</v>
      </c>
      <c r="AH1157">
        <v>2</v>
      </c>
      <c r="AI1157">
        <v>47640357</v>
      </c>
      <c r="AJ1157">
        <v>1165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ROW(Source!A526)</f>
        <v>526</v>
      </c>
      <c r="B1158">
        <v>47640381</v>
      </c>
      <c r="C1158">
        <v>47640344</v>
      </c>
      <c r="D1158">
        <v>36805527</v>
      </c>
      <c r="E1158">
        <v>1</v>
      </c>
      <c r="F1158">
        <v>1</v>
      </c>
      <c r="G1158">
        <v>1</v>
      </c>
      <c r="H1158">
        <v>3</v>
      </c>
      <c r="I1158" t="s">
        <v>804</v>
      </c>
      <c r="J1158" t="s">
        <v>805</v>
      </c>
      <c r="K1158" t="s">
        <v>806</v>
      </c>
      <c r="L1158">
        <v>1348</v>
      </c>
      <c r="N1158">
        <v>1009</v>
      </c>
      <c r="O1158" t="s">
        <v>19</v>
      </c>
      <c r="P1158" t="s">
        <v>19</v>
      </c>
      <c r="Q1158">
        <v>1000</v>
      </c>
      <c r="X1158">
        <v>1.4999999999999999E-4</v>
      </c>
      <c r="Y1158">
        <v>37900</v>
      </c>
      <c r="Z1158">
        <v>0</v>
      </c>
      <c r="AA1158">
        <v>0</v>
      </c>
      <c r="AB1158">
        <v>0</v>
      </c>
      <c r="AC1158">
        <v>0</v>
      </c>
      <c r="AD1158">
        <v>1</v>
      </c>
      <c r="AE1158">
        <v>0</v>
      </c>
      <c r="AF1158" t="s">
        <v>3</v>
      </c>
      <c r="AG1158">
        <v>1.4999999999999999E-4</v>
      </c>
      <c r="AH1158">
        <v>2</v>
      </c>
      <c r="AI1158">
        <v>47640359</v>
      </c>
      <c r="AJ1158">
        <v>1167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ROW(Source!A526)</f>
        <v>526</v>
      </c>
      <c r="B1159">
        <v>47640382</v>
      </c>
      <c r="C1159">
        <v>47640344</v>
      </c>
      <c r="D1159">
        <v>36823258</v>
      </c>
      <c r="E1159">
        <v>1</v>
      </c>
      <c r="F1159">
        <v>1</v>
      </c>
      <c r="G1159">
        <v>1</v>
      </c>
      <c r="H1159">
        <v>3</v>
      </c>
      <c r="I1159" t="s">
        <v>1011</v>
      </c>
      <c r="J1159" t="s">
        <v>1012</v>
      </c>
      <c r="K1159" t="s">
        <v>1013</v>
      </c>
      <c r="L1159">
        <v>1348</v>
      </c>
      <c r="N1159">
        <v>1009</v>
      </c>
      <c r="O1159" t="s">
        <v>19</v>
      </c>
      <c r="P1159" t="s">
        <v>19</v>
      </c>
      <c r="Q1159">
        <v>1000</v>
      </c>
      <c r="X1159">
        <v>1.0999999999999999E-2</v>
      </c>
      <c r="Y1159">
        <v>7712</v>
      </c>
      <c r="Z1159">
        <v>0</v>
      </c>
      <c r="AA1159">
        <v>0</v>
      </c>
      <c r="AB1159">
        <v>0</v>
      </c>
      <c r="AC1159">
        <v>0</v>
      </c>
      <c r="AD1159">
        <v>1</v>
      </c>
      <c r="AE1159">
        <v>0</v>
      </c>
      <c r="AF1159" t="s">
        <v>3</v>
      </c>
      <c r="AG1159">
        <v>1.0999999999999999E-2</v>
      </c>
      <c r="AH1159">
        <v>2</v>
      </c>
      <c r="AI1159">
        <v>47640360</v>
      </c>
      <c r="AJ1159">
        <v>1168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ROW(Source!A526)</f>
        <v>526</v>
      </c>
      <c r="B1160">
        <v>47640383</v>
      </c>
      <c r="C1160">
        <v>47640344</v>
      </c>
      <c r="D1160">
        <v>36796856</v>
      </c>
      <c r="E1160">
        <v>17</v>
      </c>
      <c r="F1160">
        <v>1</v>
      </c>
      <c r="G1160">
        <v>1</v>
      </c>
      <c r="H1160">
        <v>3</v>
      </c>
      <c r="I1160" t="s">
        <v>1134</v>
      </c>
      <c r="J1160" t="s">
        <v>3</v>
      </c>
      <c r="K1160" t="s">
        <v>1135</v>
      </c>
      <c r="L1160">
        <v>1348</v>
      </c>
      <c r="N1160">
        <v>1009</v>
      </c>
      <c r="O1160" t="s">
        <v>19</v>
      </c>
      <c r="P1160" t="s">
        <v>19</v>
      </c>
      <c r="Q1160">
        <v>1000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1</v>
      </c>
      <c r="AD1160">
        <v>0</v>
      </c>
      <c r="AE1160">
        <v>0</v>
      </c>
      <c r="AF1160" t="s">
        <v>3</v>
      </c>
      <c r="AG1160">
        <v>0</v>
      </c>
      <c r="AH1160">
        <v>3</v>
      </c>
      <c r="AI1160">
        <v>-1</v>
      </c>
      <c r="AJ1160" t="s">
        <v>3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ROW(Source!A526)</f>
        <v>526</v>
      </c>
      <c r="B1161">
        <v>47640384</v>
      </c>
      <c r="C1161">
        <v>47640344</v>
      </c>
      <c r="D1161">
        <v>36825287</v>
      </c>
      <c r="E1161">
        <v>1</v>
      </c>
      <c r="F1161">
        <v>1</v>
      </c>
      <c r="G1161">
        <v>1</v>
      </c>
      <c r="H1161">
        <v>3</v>
      </c>
      <c r="I1161" t="s">
        <v>807</v>
      </c>
      <c r="J1161" t="s">
        <v>808</v>
      </c>
      <c r="K1161" t="s">
        <v>809</v>
      </c>
      <c r="L1161">
        <v>1302</v>
      </c>
      <c r="N1161">
        <v>1003</v>
      </c>
      <c r="O1161" t="s">
        <v>810</v>
      </c>
      <c r="P1161" t="s">
        <v>810</v>
      </c>
      <c r="Q1161">
        <v>10</v>
      </c>
      <c r="X1161">
        <v>1.6E-2</v>
      </c>
      <c r="Y1161">
        <v>50.24</v>
      </c>
      <c r="Z1161">
        <v>0</v>
      </c>
      <c r="AA1161">
        <v>0</v>
      </c>
      <c r="AB1161">
        <v>0</v>
      </c>
      <c r="AC1161">
        <v>0</v>
      </c>
      <c r="AD1161">
        <v>1</v>
      </c>
      <c r="AE1161">
        <v>0</v>
      </c>
      <c r="AF1161" t="s">
        <v>3</v>
      </c>
      <c r="AG1161">
        <v>1.6E-2</v>
      </c>
      <c r="AH1161">
        <v>2</v>
      </c>
      <c r="AI1161">
        <v>47640361</v>
      </c>
      <c r="AJ1161">
        <v>1169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ROW(Source!A526)</f>
        <v>526</v>
      </c>
      <c r="B1162">
        <v>47640385</v>
      </c>
      <c r="C1162">
        <v>47640344</v>
      </c>
      <c r="D1162">
        <v>36825646</v>
      </c>
      <c r="E1162">
        <v>1</v>
      </c>
      <c r="F1162">
        <v>1</v>
      </c>
      <c r="G1162">
        <v>1</v>
      </c>
      <c r="H1162">
        <v>3</v>
      </c>
      <c r="I1162" t="s">
        <v>811</v>
      </c>
      <c r="J1162" t="s">
        <v>812</v>
      </c>
      <c r="K1162" t="s">
        <v>813</v>
      </c>
      <c r="L1162">
        <v>1348</v>
      </c>
      <c r="N1162">
        <v>1009</v>
      </c>
      <c r="O1162" t="s">
        <v>19</v>
      </c>
      <c r="P1162" t="s">
        <v>19</v>
      </c>
      <c r="Q1162">
        <v>1000</v>
      </c>
      <c r="X1162">
        <v>4.0000000000000003E-5</v>
      </c>
      <c r="Y1162">
        <v>4455.2</v>
      </c>
      <c r="Z1162">
        <v>0</v>
      </c>
      <c r="AA1162">
        <v>0</v>
      </c>
      <c r="AB1162">
        <v>0</v>
      </c>
      <c r="AC1162">
        <v>0</v>
      </c>
      <c r="AD1162">
        <v>1</v>
      </c>
      <c r="AE1162">
        <v>0</v>
      </c>
      <c r="AF1162" t="s">
        <v>3</v>
      </c>
      <c r="AG1162">
        <v>4.0000000000000003E-5</v>
      </c>
      <c r="AH1162">
        <v>2</v>
      </c>
      <c r="AI1162">
        <v>47640362</v>
      </c>
      <c r="AJ1162">
        <v>1170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ROW(Source!A526)</f>
        <v>526</v>
      </c>
      <c r="B1163">
        <v>47640386</v>
      </c>
      <c r="C1163">
        <v>47640344</v>
      </c>
      <c r="D1163">
        <v>36796861</v>
      </c>
      <c r="E1163">
        <v>17</v>
      </c>
      <c r="F1163">
        <v>1</v>
      </c>
      <c r="G1163">
        <v>1</v>
      </c>
      <c r="H1163">
        <v>3</v>
      </c>
      <c r="I1163" t="s">
        <v>1136</v>
      </c>
      <c r="J1163" t="s">
        <v>3</v>
      </c>
      <c r="K1163" t="s">
        <v>1137</v>
      </c>
      <c r="L1163">
        <v>1348</v>
      </c>
      <c r="N1163">
        <v>1009</v>
      </c>
      <c r="O1163" t="s">
        <v>19</v>
      </c>
      <c r="P1163" t="s">
        <v>19</v>
      </c>
      <c r="Q1163">
        <v>1000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1</v>
      </c>
      <c r="AD1163">
        <v>0</v>
      </c>
      <c r="AE1163">
        <v>0</v>
      </c>
      <c r="AF1163" t="s">
        <v>3</v>
      </c>
      <c r="AG1163">
        <v>0</v>
      </c>
      <c r="AH1163">
        <v>3</v>
      </c>
      <c r="AI1163">
        <v>-1</v>
      </c>
      <c r="AJ1163" t="s">
        <v>3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ROW(Source!A526)</f>
        <v>526</v>
      </c>
      <c r="B1164">
        <v>47640387</v>
      </c>
      <c r="C1164">
        <v>47640344</v>
      </c>
      <c r="D1164">
        <v>36826406</v>
      </c>
      <c r="E1164">
        <v>1</v>
      </c>
      <c r="F1164">
        <v>1</v>
      </c>
      <c r="G1164">
        <v>1</v>
      </c>
      <c r="H1164">
        <v>3</v>
      </c>
      <c r="I1164" t="s">
        <v>814</v>
      </c>
      <c r="J1164" t="s">
        <v>815</v>
      </c>
      <c r="K1164" t="s">
        <v>816</v>
      </c>
      <c r="L1164">
        <v>1348</v>
      </c>
      <c r="N1164">
        <v>1009</v>
      </c>
      <c r="O1164" t="s">
        <v>19</v>
      </c>
      <c r="P1164" t="s">
        <v>19</v>
      </c>
      <c r="Q1164">
        <v>1000</v>
      </c>
      <c r="X1164">
        <v>2.97E-3</v>
      </c>
      <c r="Y1164">
        <v>4920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0</v>
      </c>
      <c r="AF1164" t="s">
        <v>3</v>
      </c>
      <c r="AG1164">
        <v>2.97E-3</v>
      </c>
      <c r="AH1164">
        <v>2</v>
      </c>
      <c r="AI1164">
        <v>47640364</v>
      </c>
      <c r="AJ1164">
        <v>1172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ROW(Source!A526)</f>
        <v>526</v>
      </c>
      <c r="B1165">
        <v>47640388</v>
      </c>
      <c r="C1165">
        <v>47640344</v>
      </c>
      <c r="D1165">
        <v>36830313</v>
      </c>
      <c r="E1165">
        <v>1</v>
      </c>
      <c r="F1165">
        <v>1</v>
      </c>
      <c r="G1165">
        <v>1</v>
      </c>
      <c r="H1165">
        <v>3</v>
      </c>
      <c r="I1165" t="s">
        <v>1014</v>
      </c>
      <c r="J1165" t="s">
        <v>1015</v>
      </c>
      <c r="K1165" t="s">
        <v>1016</v>
      </c>
      <c r="L1165">
        <v>1339</v>
      </c>
      <c r="N1165">
        <v>1007</v>
      </c>
      <c r="O1165" t="s">
        <v>50</v>
      </c>
      <c r="P1165" t="s">
        <v>50</v>
      </c>
      <c r="Q1165">
        <v>1</v>
      </c>
      <c r="X1165">
        <v>1.2999999999999999E-3</v>
      </c>
      <c r="Y1165">
        <v>1700</v>
      </c>
      <c r="Z1165">
        <v>0</v>
      </c>
      <c r="AA1165">
        <v>0</v>
      </c>
      <c r="AB1165">
        <v>0</v>
      </c>
      <c r="AC1165">
        <v>0</v>
      </c>
      <c r="AD1165">
        <v>1</v>
      </c>
      <c r="AE1165">
        <v>0</v>
      </c>
      <c r="AF1165" t="s">
        <v>3</v>
      </c>
      <c r="AG1165">
        <v>1.2999999999999999E-3</v>
      </c>
      <c r="AH1165">
        <v>2</v>
      </c>
      <c r="AI1165">
        <v>47640365</v>
      </c>
      <c r="AJ1165">
        <v>1173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ROW(Source!A526)</f>
        <v>526</v>
      </c>
      <c r="B1166">
        <v>47640389</v>
      </c>
      <c r="C1166">
        <v>47640344</v>
      </c>
      <c r="D1166">
        <v>36837948</v>
      </c>
      <c r="E1166">
        <v>1</v>
      </c>
      <c r="F1166">
        <v>1</v>
      </c>
      <c r="G1166">
        <v>1</v>
      </c>
      <c r="H1166">
        <v>3</v>
      </c>
      <c r="I1166" t="s">
        <v>817</v>
      </c>
      <c r="J1166" t="s">
        <v>818</v>
      </c>
      <c r="K1166" t="s">
        <v>819</v>
      </c>
      <c r="L1166">
        <v>1348</v>
      </c>
      <c r="N1166">
        <v>1009</v>
      </c>
      <c r="O1166" t="s">
        <v>19</v>
      </c>
      <c r="P1166" t="s">
        <v>19</v>
      </c>
      <c r="Q1166">
        <v>1000</v>
      </c>
      <c r="X1166">
        <v>4.6999999999999999E-4</v>
      </c>
      <c r="Y1166">
        <v>15620</v>
      </c>
      <c r="Z1166">
        <v>0</v>
      </c>
      <c r="AA1166">
        <v>0</v>
      </c>
      <c r="AB1166">
        <v>0</v>
      </c>
      <c r="AC1166">
        <v>0</v>
      </c>
      <c r="AD1166">
        <v>1</v>
      </c>
      <c r="AE1166">
        <v>0</v>
      </c>
      <c r="AF1166" t="s">
        <v>3</v>
      </c>
      <c r="AG1166">
        <v>4.6999999999999999E-4</v>
      </c>
      <c r="AH1166">
        <v>2</v>
      </c>
      <c r="AI1166">
        <v>47640366</v>
      </c>
      <c r="AJ1166">
        <v>1174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ROW(Source!A526)</f>
        <v>526</v>
      </c>
      <c r="B1167">
        <v>47640390</v>
      </c>
      <c r="C1167">
        <v>47640344</v>
      </c>
      <c r="D1167">
        <v>36839146</v>
      </c>
      <c r="E1167">
        <v>1</v>
      </c>
      <c r="F1167">
        <v>1</v>
      </c>
      <c r="G1167">
        <v>1</v>
      </c>
      <c r="H1167">
        <v>3</v>
      </c>
      <c r="I1167" t="s">
        <v>820</v>
      </c>
      <c r="J1167" t="s">
        <v>821</v>
      </c>
      <c r="K1167" t="s">
        <v>822</v>
      </c>
      <c r="L1167">
        <v>1348</v>
      </c>
      <c r="N1167">
        <v>1009</v>
      </c>
      <c r="O1167" t="s">
        <v>19</v>
      </c>
      <c r="P1167" t="s">
        <v>19</v>
      </c>
      <c r="Q1167">
        <v>1000</v>
      </c>
      <c r="X1167">
        <v>9.0000000000000006E-5</v>
      </c>
      <c r="Y1167">
        <v>9420</v>
      </c>
      <c r="Z1167">
        <v>0</v>
      </c>
      <c r="AA1167">
        <v>0</v>
      </c>
      <c r="AB1167">
        <v>0</v>
      </c>
      <c r="AC1167">
        <v>0</v>
      </c>
      <c r="AD1167">
        <v>1</v>
      </c>
      <c r="AE1167">
        <v>0</v>
      </c>
      <c r="AF1167" t="s">
        <v>3</v>
      </c>
      <c r="AG1167">
        <v>9.0000000000000006E-5</v>
      </c>
      <c r="AH1167">
        <v>2</v>
      </c>
      <c r="AI1167">
        <v>47640367</v>
      </c>
      <c r="AJ1167">
        <v>1175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ROW(Source!A527)</f>
        <v>527</v>
      </c>
      <c r="B1168">
        <v>47640368</v>
      </c>
      <c r="C1168">
        <v>47640344</v>
      </c>
      <c r="D1168">
        <v>37070495</v>
      </c>
      <c r="E1168">
        <v>1</v>
      </c>
      <c r="F1168">
        <v>1</v>
      </c>
      <c r="G1168">
        <v>1</v>
      </c>
      <c r="H1168">
        <v>1</v>
      </c>
      <c r="I1168" t="s">
        <v>1017</v>
      </c>
      <c r="J1168" t="s">
        <v>3</v>
      </c>
      <c r="K1168" t="s">
        <v>1018</v>
      </c>
      <c r="L1168">
        <v>1191</v>
      </c>
      <c r="N1168">
        <v>1013</v>
      </c>
      <c r="O1168" t="s">
        <v>770</v>
      </c>
      <c r="P1168" t="s">
        <v>770</v>
      </c>
      <c r="Q1168">
        <v>1</v>
      </c>
      <c r="X1168">
        <v>35.5</v>
      </c>
      <c r="Y1168">
        <v>0</v>
      </c>
      <c r="Z1168">
        <v>0</v>
      </c>
      <c r="AA1168">
        <v>0</v>
      </c>
      <c r="AB1168">
        <v>8.74</v>
      </c>
      <c r="AC1168">
        <v>0</v>
      </c>
      <c r="AD1168">
        <v>1</v>
      </c>
      <c r="AE1168">
        <v>1</v>
      </c>
      <c r="AF1168" t="s">
        <v>196</v>
      </c>
      <c r="AG1168">
        <v>46.94874999999999</v>
      </c>
      <c r="AH1168">
        <v>2</v>
      </c>
      <c r="AI1168">
        <v>47640345</v>
      </c>
      <c r="AJ1168">
        <v>1176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ROW(Source!A527)</f>
        <v>527</v>
      </c>
      <c r="B1169">
        <v>47640369</v>
      </c>
      <c r="C1169">
        <v>47640344</v>
      </c>
      <c r="D1169">
        <v>37064876</v>
      </c>
      <c r="E1169">
        <v>1</v>
      </c>
      <c r="F1169">
        <v>1</v>
      </c>
      <c r="G1169">
        <v>1</v>
      </c>
      <c r="H1169">
        <v>1</v>
      </c>
      <c r="I1169" t="s">
        <v>771</v>
      </c>
      <c r="J1169" t="s">
        <v>3</v>
      </c>
      <c r="K1169" t="s">
        <v>772</v>
      </c>
      <c r="L1169">
        <v>1191</v>
      </c>
      <c r="N1169">
        <v>1013</v>
      </c>
      <c r="O1169" t="s">
        <v>770</v>
      </c>
      <c r="P1169" t="s">
        <v>770</v>
      </c>
      <c r="Q1169">
        <v>1</v>
      </c>
      <c r="X1169">
        <v>2.93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1</v>
      </c>
      <c r="AE1169">
        <v>2</v>
      </c>
      <c r="AF1169" t="s">
        <v>348</v>
      </c>
      <c r="AG1169">
        <v>4.211875</v>
      </c>
      <c r="AH1169">
        <v>2</v>
      </c>
      <c r="AI1169">
        <v>47640346</v>
      </c>
      <c r="AJ1169">
        <v>1177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ROW(Source!A527)</f>
        <v>527</v>
      </c>
      <c r="B1170">
        <v>47640370</v>
      </c>
      <c r="C1170">
        <v>47640344</v>
      </c>
      <c r="D1170">
        <v>36882079</v>
      </c>
      <c r="E1170">
        <v>1</v>
      </c>
      <c r="F1170">
        <v>1</v>
      </c>
      <c r="G1170">
        <v>1</v>
      </c>
      <c r="H1170">
        <v>2</v>
      </c>
      <c r="I1170" t="s">
        <v>1005</v>
      </c>
      <c r="J1170" t="s">
        <v>1006</v>
      </c>
      <c r="K1170" t="s">
        <v>1007</v>
      </c>
      <c r="L1170">
        <v>1368</v>
      </c>
      <c r="N1170">
        <v>1011</v>
      </c>
      <c r="O1170" t="s">
        <v>776</v>
      </c>
      <c r="P1170" t="s">
        <v>776</v>
      </c>
      <c r="Q1170">
        <v>1</v>
      </c>
      <c r="X1170">
        <v>0.04</v>
      </c>
      <c r="Y1170">
        <v>0</v>
      </c>
      <c r="Z1170">
        <v>120.24</v>
      </c>
      <c r="AA1170">
        <v>15.42</v>
      </c>
      <c r="AB1170">
        <v>0</v>
      </c>
      <c r="AC1170">
        <v>0</v>
      </c>
      <c r="AD1170">
        <v>1</v>
      </c>
      <c r="AE1170">
        <v>0</v>
      </c>
      <c r="AF1170" t="s">
        <v>348</v>
      </c>
      <c r="AG1170">
        <v>5.7499999999999996E-2</v>
      </c>
      <c r="AH1170">
        <v>2</v>
      </c>
      <c r="AI1170">
        <v>47640347</v>
      </c>
      <c r="AJ1170">
        <v>1178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ROW(Source!A527)</f>
        <v>527</v>
      </c>
      <c r="B1171">
        <v>47640371</v>
      </c>
      <c r="C1171">
        <v>47640344</v>
      </c>
      <c r="D1171">
        <v>36882159</v>
      </c>
      <c r="E1171">
        <v>1</v>
      </c>
      <c r="F1171">
        <v>1</v>
      </c>
      <c r="G1171">
        <v>1</v>
      </c>
      <c r="H1171">
        <v>2</v>
      </c>
      <c r="I1171" t="s">
        <v>773</v>
      </c>
      <c r="J1171" t="s">
        <v>774</v>
      </c>
      <c r="K1171" t="s">
        <v>775</v>
      </c>
      <c r="L1171">
        <v>1368</v>
      </c>
      <c r="N1171">
        <v>1011</v>
      </c>
      <c r="O1171" t="s">
        <v>776</v>
      </c>
      <c r="P1171" t="s">
        <v>776</v>
      </c>
      <c r="Q1171">
        <v>1</v>
      </c>
      <c r="X1171">
        <v>0.21</v>
      </c>
      <c r="Y1171">
        <v>0</v>
      </c>
      <c r="Z1171">
        <v>111.99</v>
      </c>
      <c r="AA1171">
        <v>13.5</v>
      </c>
      <c r="AB1171">
        <v>0</v>
      </c>
      <c r="AC1171">
        <v>0</v>
      </c>
      <c r="AD1171">
        <v>1</v>
      </c>
      <c r="AE1171">
        <v>0</v>
      </c>
      <c r="AF1171" t="s">
        <v>348</v>
      </c>
      <c r="AG1171">
        <v>0.30187499999999995</v>
      </c>
      <c r="AH1171">
        <v>2</v>
      </c>
      <c r="AI1171">
        <v>47640348</v>
      </c>
      <c r="AJ1171">
        <v>1179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ROW(Source!A527)</f>
        <v>527</v>
      </c>
      <c r="B1172">
        <v>47640372</v>
      </c>
      <c r="C1172">
        <v>47640344</v>
      </c>
      <c r="D1172">
        <v>36882173</v>
      </c>
      <c r="E1172">
        <v>1</v>
      </c>
      <c r="F1172">
        <v>1</v>
      </c>
      <c r="G1172">
        <v>1</v>
      </c>
      <c r="H1172">
        <v>2</v>
      </c>
      <c r="I1172" t="s">
        <v>1019</v>
      </c>
      <c r="J1172" t="s">
        <v>1020</v>
      </c>
      <c r="K1172" t="s">
        <v>1021</v>
      </c>
      <c r="L1172">
        <v>1368</v>
      </c>
      <c r="N1172">
        <v>1011</v>
      </c>
      <c r="O1172" t="s">
        <v>776</v>
      </c>
      <c r="P1172" t="s">
        <v>776</v>
      </c>
      <c r="Q1172">
        <v>1</v>
      </c>
      <c r="X1172">
        <v>2.36</v>
      </c>
      <c r="Y1172">
        <v>0</v>
      </c>
      <c r="Z1172">
        <v>175.56</v>
      </c>
      <c r="AA1172">
        <v>14.4</v>
      </c>
      <c r="AB1172">
        <v>0</v>
      </c>
      <c r="AC1172">
        <v>0</v>
      </c>
      <c r="AD1172">
        <v>1</v>
      </c>
      <c r="AE1172">
        <v>0</v>
      </c>
      <c r="AF1172" t="s">
        <v>348</v>
      </c>
      <c r="AG1172">
        <v>3.3924999999999992</v>
      </c>
      <c r="AH1172">
        <v>2</v>
      </c>
      <c r="AI1172">
        <v>47640349</v>
      </c>
      <c r="AJ1172">
        <v>1180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ROW(Source!A527)</f>
        <v>527</v>
      </c>
      <c r="B1173">
        <v>47640373</v>
      </c>
      <c r="C1173">
        <v>47640344</v>
      </c>
      <c r="D1173">
        <v>36882292</v>
      </c>
      <c r="E1173">
        <v>1</v>
      </c>
      <c r="F1173">
        <v>1</v>
      </c>
      <c r="G1173">
        <v>1</v>
      </c>
      <c r="H1173">
        <v>2</v>
      </c>
      <c r="I1173" t="s">
        <v>1022</v>
      </c>
      <c r="J1173" t="s">
        <v>1023</v>
      </c>
      <c r="K1173" t="s">
        <v>1024</v>
      </c>
      <c r="L1173">
        <v>1368</v>
      </c>
      <c r="N1173">
        <v>1011</v>
      </c>
      <c r="O1173" t="s">
        <v>776</v>
      </c>
      <c r="P1173" t="s">
        <v>776</v>
      </c>
      <c r="Q1173">
        <v>1</v>
      </c>
      <c r="X1173">
        <v>0.99</v>
      </c>
      <c r="Y1173">
        <v>0</v>
      </c>
      <c r="Z1173">
        <v>0.9</v>
      </c>
      <c r="AA1173">
        <v>0</v>
      </c>
      <c r="AB1173">
        <v>0</v>
      </c>
      <c r="AC1173">
        <v>0</v>
      </c>
      <c r="AD1173">
        <v>1</v>
      </c>
      <c r="AE1173">
        <v>0</v>
      </c>
      <c r="AF1173" t="s">
        <v>348</v>
      </c>
      <c r="AG1173">
        <v>1.4231249999999998</v>
      </c>
      <c r="AH1173">
        <v>2</v>
      </c>
      <c r="AI1173">
        <v>47640350</v>
      </c>
      <c r="AJ1173">
        <v>1181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ROW(Source!A527)</f>
        <v>527</v>
      </c>
      <c r="B1174">
        <v>47640374</v>
      </c>
      <c r="C1174">
        <v>47640344</v>
      </c>
      <c r="D1174">
        <v>36883554</v>
      </c>
      <c r="E1174">
        <v>1</v>
      </c>
      <c r="F1174">
        <v>1</v>
      </c>
      <c r="G1174">
        <v>1</v>
      </c>
      <c r="H1174">
        <v>2</v>
      </c>
      <c r="I1174" t="s">
        <v>780</v>
      </c>
      <c r="J1174" t="s">
        <v>781</v>
      </c>
      <c r="K1174" t="s">
        <v>782</v>
      </c>
      <c r="L1174">
        <v>1368</v>
      </c>
      <c r="N1174">
        <v>1011</v>
      </c>
      <c r="O1174" t="s">
        <v>776</v>
      </c>
      <c r="P1174" t="s">
        <v>776</v>
      </c>
      <c r="Q1174">
        <v>1</v>
      </c>
      <c r="X1174">
        <v>0.32</v>
      </c>
      <c r="Y1174">
        <v>0</v>
      </c>
      <c r="Z1174">
        <v>65.709999999999994</v>
      </c>
      <c r="AA1174">
        <v>11.6</v>
      </c>
      <c r="AB1174">
        <v>0</v>
      </c>
      <c r="AC1174">
        <v>0</v>
      </c>
      <c r="AD1174">
        <v>1</v>
      </c>
      <c r="AE1174">
        <v>0</v>
      </c>
      <c r="AF1174" t="s">
        <v>348</v>
      </c>
      <c r="AG1174">
        <v>0.45999999999999996</v>
      </c>
      <c r="AH1174">
        <v>2</v>
      </c>
      <c r="AI1174">
        <v>47640351</v>
      </c>
      <c r="AJ1174">
        <v>1182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ROW(Source!A527)</f>
        <v>527</v>
      </c>
      <c r="B1175">
        <v>47640375</v>
      </c>
      <c r="C1175">
        <v>47640344</v>
      </c>
      <c r="D1175">
        <v>36883789</v>
      </c>
      <c r="E1175">
        <v>1</v>
      </c>
      <c r="F1175">
        <v>1</v>
      </c>
      <c r="G1175">
        <v>1</v>
      </c>
      <c r="H1175">
        <v>2</v>
      </c>
      <c r="I1175" t="s">
        <v>783</v>
      </c>
      <c r="J1175" t="s">
        <v>784</v>
      </c>
      <c r="K1175" t="s">
        <v>785</v>
      </c>
      <c r="L1175">
        <v>1368</v>
      </c>
      <c r="N1175">
        <v>1011</v>
      </c>
      <c r="O1175" t="s">
        <v>776</v>
      </c>
      <c r="P1175" t="s">
        <v>776</v>
      </c>
      <c r="Q1175">
        <v>1</v>
      </c>
      <c r="X1175">
        <v>1.68</v>
      </c>
      <c r="Y1175">
        <v>0</v>
      </c>
      <c r="Z1175">
        <v>1.2</v>
      </c>
      <c r="AA1175">
        <v>0</v>
      </c>
      <c r="AB1175">
        <v>0</v>
      </c>
      <c r="AC1175">
        <v>0</v>
      </c>
      <c r="AD1175">
        <v>1</v>
      </c>
      <c r="AE1175">
        <v>0</v>
      </c>
      <c r="AF1175" t="s">
        <v>348</v>
      </c>
      <c r="AG1175">
        <v>2.4149999999999996</v>
      </c>
      <c r="AH1175">
        <v>2</v>
      </c>
      <c r="AI1175">
        <v>47640352</v>
      </c>
      <c r="AJ1175">
        <v>1183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ROW(Source!A527)</f>
        <v>527</v>
      </c>
      <c r="B1176">
        <v>47640376</v>
      </c>
      <c r="C1176">
        <v>47640344</v>
      </c>
      <c r="D1176">
        <v>36883836</v>
      </c>
      <c r="E1176">
        <v>1</v>
      </c>
      <c r="F1176">
        <v>1</v>
      </c>
      <c r="G1176">
        <v>1</v>
      </c>
      <c r="H1176">
        <v>2</v>
      </c>
      <c r="I1176" t="s">
        <v>786</v>
      </c>
      <c r="J1176" t="s">
        <v>787</v>
      </c>
      <c r="K1176" t="s">
        <v>788</v>
      </c>
      <c r="L1176">
        <v>1368</v>
      </c>
      <c r="N1176">
        <v>1011</v>
      </c>
      <c r="O1176" t="s">
        <v>776</v>
      </c>
      <c r="P1176" t="s">
        <v>776</v>
      </c>
      <c r="Q1176">
        <v>1</v>
      </c>
      <c r="X1176">
        <v>0.18</v>
      </c>
      <c r="Y1176">
        <v>0</v>
      </c>
      <c r="Z1176">
        <v>12.31</v>
      </c>
      <c r="AA1176">
        <v>0</v>
      </c>
      <c r="AB1176">
        <v>0</v>
      </c>
      <c r="AC1176">
        <v>0</v>
      </c>
      <c r="AD1176">
        <v>1</v>
      </c>
      <c r="AE1176">
        <v>0</v>
      </c>
      <c r="AF1176" t="s">
        <v>348</v>
      </c>
      <c r="AG1176">
        <v>0.25874999999999998</v>
      </c>
      <c r="AH1176">
        <v>2</v>
      </c>
      <c r="AI1176">
        <v>47640353</v>
      </c>
      <c r="AJ1176">
        <v>1184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ROW(Source!A527)</f>
        <v>527</v>
      </c>
      <c r="B1177">
        <v>47640377</v>
      </c>
      <c r="C1177">
        <v>47640344</v>
      </c>
      <c r="D1177">
        <v>36800159</v>
      </c>
      <c r="E1177">
        <v>1</v>
      </c>
      <c r="F1177">
        <v>1</v>
      </c>
      <c r="G1177">
        <v>1</v>
      </c>
      <c r="H1177">
        <v>3</v>
      </c>
      <c r="I1177" t="s">
        <v>789</v>
      </c>
      <c r="J1177" t="s">
        <v>790</v>
      </c>
      <c r="K1177" t="s">
        <v>791</v>
      </c>
      <c r="L1177">
        <v>1339</v>
      </c>
      <c r="N1177">
        <v>1007</v>
      </c>
      <c r="O1177" t="s">
        <v>50</v>
      </c>
      <c r="P1177" t="s">
        <v>50</v>
      </c>
      <c r="Q1177">
        <v>1</v>
      </c>
      <c r="X1177">
        <v>1.4</v>
      </c>
      <c r="Y1177">
        <v>6.22</v>
      </c>
      <c r="Z1177">
        <v>0</v>
      </c>
      <c r="AA1177">
        <v>0</v>
      </c>
      <c r="AB1177">
        <v>0</v>
      </c>
      <c r="AC1177">
        <v>0</v>
      </c>
      <c r="AD1177">
        <v>1</v>
      </c>
      <c r="AE1177">
        <v>0</v>
      </c>
      <c r="AF1177" t="s">
        <v>3</v>
      </c>
      <c r="AG1177">
        <v>1.4</v>
      </c>
      <c r="AH1177">
        <v>2</v>
      </c>
      <c r="AI1177">
        <v>47640354</v>
      </c>
      <c r="AJ1177">
        <v>1185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ROW(Source!A527)</f>
        <v>527</v>
      </c>
      <c r="B1178">
        <v>47640378</v>
      </c>
      <c r="C1178">
        <v>47640344</v>
      </c>
      <c r="D1178">
        <v>36800166</v>
      </c>
      <c r="E1178">
        <v>1</v>
      </c>
      <c r="F1178">
        <v>1</v>
      </c>
      <c r="G1178">
        <v>1</v>
      </c>
      <c r="H1178">
        <v>3</v>
      </c>
      <c r="I1178" t="s">
        <v>792</v>
      </c>
      <c r="J1178" t="s">
        <v>793</v>
      </c>
      <c r="K1178" t="s">
        <v>794</v>
      </c>
      <c r="L1178">
        <v>1346</v>
      </c>
      <c r="N1178">
        <v>1009</v>
      </c>
      <c r="O1178" t="s">
        <v>585</v>
      </c>
      <c r="P1178" t="s">
        <v>585</v>
      </c>
      <c r="Q1178">
        <v>1</v>
      </c>
      <c r="X1178">
        <v>0.42</v>
      </c>
      <c r="Y1178">
        <v>6.09</v>
      </c>
      <c r="Z1178">
        <v>0</v>
      </c>
      <c r="AA1178">
        <v>0</v>
      </c>
      <c r="AB1178">
        <v>0</v>
      </c>
      <c r="AC1178">
        <v>0</v>
      </c>
      <c r="AD1178">
        <v>1</v>
      </c>
      <c r="AE1178">
        <v>0</v>
      </c>
      <c r="AF1178" t="s">
        <v>3</v>
      </c>
      <c r="AG1178">
        <v>0.42</v>
      </c>
      <c r="AH1178">
        <v>2</v>
      </c>
      <c r="AI1178">
        <v>47640355</v>
      </c>
      <c r="AJ1178">
        <v>1186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ROW(Source!A527)</f>
        <v>527</v>
      </c>
      <c r="B1179">
        <v>47640379</v>
      </c>
      <c r="C1179">
        <v>47640344</v>
      </c>
      <c r="D1179">
        <v>36803256</v>
      </c>
      <c r="E1179">
        <v>1</v>
      </c>
      <c r="F1179">
        <v>1</v>
      </c>
      <c r="G1179">
        <v>1</v>
      </c>
      <c r="H1179">
        <v>3</v>
      </c>
      <c r="I1179" t="s">
        <v>990</v>
      </c>
      <c r="J1179" t="s">
        <v>991</v>
      </c>
      <c r="K1179" t="s">
        <v>992</v>
      </c>
      <c r="L1179">
        <v>1348</v>
      </c>
      <c r="N1179">
        <v>1009</v>
      </c>
      <c r="O1179" t="s">
        <v>19</v>
      </c>
      <c r="P1179" t="s">
        <v>19</v>
      </c>
      <c r="Q1179">
        <v>1000</v>
      </c>
      <c r="X1179">
        <v>6.0999999999999997E-4</v>
      </c>
      <c r="Y1179">
        <v>10315.01</v>
      </c>
      <c r="Z1179">
        <v>0</v>
      </c>
      <c r="AA1179">
        <v>0</v>
      </c>
      <c r="AB1179">
        <v>0</v>
      </c>
      <c r="AC1179">
        <v>0</v>
      </c>
      <c r="AD1179">
        <v>1</v>
      </c>
      <c r="AE1179">
        <v>0</v>
      </c>
      <c r="AF1179" t="s">
        <v>3</v>
      </c>
      <c r="AG1179">
        <v>6.0999999999999997E-4</v>
      </c>
      <c r="AH1179">
        <v>2</v>
      </c>
      <c r="AI1179">
        <v>47640356</v>
      </c>
      <c r="AJ1179">
        <v>1187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ROW(Source!A527)</f>
        <v>527</v>
      </c>
      <c r="B1180">
        <v>47640380</v>
      </c>
      <c r="C1180">
        <v>47640344</v>
      </c>
      <c r="D1180">
        <v>36804447</v>
      </c>
      <c r="E1180">
        <v>1</v>
      </c>
      <c r="F1180">
        <v>1</v>
      </c>
      <c r="G1180">
        <v>1</v>
      </c>
      <c r="H1180">
        <v>3</v>
      </c>
      <c r="I1180" t="s">
        <v>798</v>
      </c>
      <c r="J1180" t="s">
        <v>799</v>
      </c>
      <c r="K1180" t="s">
        <v>800</v>
      </c>
      <c r="L1180">
        <v>1348</v>
      </c>
      <c r="N1180">
        <v>1009</v>
      </c>
      <c r="O1180" t="s">
        <v>19</v>
      </c>
      <c r="P1180" t="s">
        <v>19</v>
      </c>
      <c r="Q1180">
        <v>1000</v>
      </c>
      <c r="X1180">
        <v>2.2000000000000001E-3</v>
      </c>
      <c r="Y1180">
        <v>9040.01</v>
      </c>
      <c r="Z1180">
        <v>0</v>
      </c>
      <c r="AA1180">
        <v>0</v>
      </c>
      <c r="AB1180">
        <v>0</v>
      </c>
      <c r="AC1180">
        <v>0</v>
      </c>
      <c r="AD1180">
        <v>1</v>
      </c>
      <c r="AE1180">
        <v>0</v>
      </c>
      <c r="AF1180" t="s">
        <v>3</v>
      </c>
      <c r="AG1180">
        <v>2.2000000000000001E-3</v>
      </c>
      <c r="AH1180">
        <v>2</v>
      </c>
      <c r="AI1180">
        <v>47640357</v>
      </c>
      <c r="AJ1180">
        <v>1188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ROW(Source!A527)</f>
        <v>527</v>
      </c>
      <c r="B1181">
        <v>47640381</v>
      </c>
      <c r="C1181">
        <v>47640344</v>
      </c>
      <c r="D1181">
        <v>36805527</v>
      </c>
      <c r="E1181">
        <v>1</v>
      </c>
      <c r="F1181">
        <v>1</v>
      </c>
      <c r="G1181">
        <v>1</v>
      </c>
      <c r="H1181">
        <v>3</v>
      </c>
      <c r="I1181" t="s">
        <v>804</v>
      </c>
      <c r="J1181" t="s">
        <v>805</v>
      </c>
      <c r="K1181" t="s">
        <v>806</v>
      </c>
      <c r="L1181">
        <v>1348</v>
      </c>
      <c r="N1181">
        <v>1009</v>
      </c>
      <c r="O1181" t="s">
        <v>19</v>
      </c>
      <c r="P1181" t="s">
        <v>19</v>
      </c>
      <c r="Q1181">
        <v>1000</v>
      </c>
      <c r="X1181">
        <v>1.4999999999999999E-4</v>
      </c>
      <c r="Y1181">
        <v>37900</v>
      </c>
      <c r="Z1181">
        <v>0</v>
      </c>
      <c r="AA1181">
        <v>0</v>
      </c>
      <c r="AB1181">
        <v>0</v>
      </c>
      <c r="AC1181">
        <v>0</v>
      </c>
      <c r="AD1181">
        <v>1</v>
      </c>
      <c r="AE1181">
        <v>0</v>
      </c>
      <c r="AF1181" t="s">
        <v>3</v>
      </c>
      <c r="AG1181">
        <v>1.4999999999999999E-4</v>
      </c>
      <c r="AH1181">
        <v>2</v>
      </c>
      <c r="AI1181">
        <v>47640359</v>
      </c>
      <c r="AJ1181">
        <v>1190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ROW(Source!A527)</f>
        <v>527</v>
      </c>
      <c r="B1182">
        <v>47640382</v>
      </c>
      <c r="C1182">
        <v>47640344</v>
      </c>
      <c r="D1182">
        <v>36823258</v>
      </c>
      <c r="E1182">
        <v>1</v>
      </c>
      <c r="F1182">
        <v>1</v>
      </c>
      <c r="G1182">
        <v>1</v>
      </c>
      <c r="H1182">
        <v>3</v>
      </c>
      <c r="I1182" t="s">
        <v>1011</v>
      </c>
      <c r="J1182" t="s">
        <v>1012</v>
      </c>
      <c r="K1182" t="s">
        <v>1013</v>
      </c>
      <c r="L1182">
        <v>1348</v>
      </c>
      <c r="N1182">
        <v>1009</v>
      </c>
      <c r="O1182" t="s">
        <v>19</v>
      </c>
      <c r="P1182" t="s">
        <v>19</v>
      </c>
      <c r="Q1182">
        <v>1000</v>
      </c>
      <c r="X1182">
        <v>1.0999999999999999E-2</v>
      </c>
      <c r="Y1182">
        <v>7712</v>
      </c>
      <c r="Z1182">
        <v>0</v>
      </c>
      <c r="AA1182">
        <v>0</v>
      </c>
      <c r="AB1182">
        <v>0</v>
      </c>
      <c r="AC1182">
        <v>0</v>
      </c>
      <c r="AD1182">
        <v>1</v>
      </c>
      <c r="AE1182">
        <v>0</v>
      </c>
      <c r="AF1182" t="s">
        <v>3</v>
      </c>
      <c r="AG1182">
        <v>1.0999999999999999E-2</v>
      </c>
      <c r="AH1182">
        <v>2</v>
      </c>
      <c r="AI1182">
        <v>47640360</v>
      </c>
      <c r="AJ1182">
        <v>1191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ROW(Source!A527)</f>
        <v>527</v>
      </c>
      <c r="B1183">
        <v>47640383</v>
      </c>
      <c r="C1183">
        <v>47640344</v>
      </c>
      <c r="D1183">
        <v>36796856</v>
      </c>
      <c r="E1183">
        <v>17</v>
      </c>
      <c r="F1183">
        <v>1</v>
      </c>
      <c r="G1183">
        <v>1</v>
      </c>
      <c r="H1183">
        <v>3</v>
      </c>
      <c r="I1183" t="s">
        <v>1134</v>
      </c>
      <c r="J1183" t="s">
        <v>3</v>
      </c>
      <c r="K1183" t="s">
        <v>1135</v>
      </c>
      <c r="L1183">
        <v>1348</v>
      </c>
      <c r="N1183">
        <v>1009</v>
      </c>
      <c r="O1183" t="s">
        <v>19</v>
      </c>
      <c r="P1183" t="s">
        <v>19</v>
      </c>
      <c r="Q1183">
        <v>1000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1</v>
      </c>
      <c r="AD1183">
        <v>0</v>
      </c>
      <c r="AE1183">
        <v>0</v>
      </c>
      <c r="AF1183" t="s">
        <v>3</v>
      </c>
      <c r="AG1183">
        <v>0</v>
      </c>
      <c r="AH1183">
        <v>3</v>
      </c>
      <c r="AI1183">
        <v>-1</v>
      </c>
      <c r="AJ1183" t="s">
        <v>3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ROW(Source!A527)</f>
        <v>527</v>
      </c>
      <c r="B1184">
        <v>47640384</v>
      </c>
      <c r="C1184">
        <v>47640344</v>
      </c>
      <c r="D1184">
        <v>36825287</v>
      </c>
      <c r="E1184">
        <v>1</v>
      </c>
      <c r="F1184">
        <v>1</v>
      </c>
      <c r="G1184">
        <v>1</v>
      </c>
      <c r="H1184">
        <v>3</v>
      </c>
      <c r="I1184" t="s">
        <v>807</v>
      </c>
      <c r="J1184" t="s">
        <v>808</v>
      </c>
      <c r="K1184" t="s">
        <v>809</v>
      </c>
      <c r="L1184">
        <v>1302</v>
      </c>
      <c r="N1184">
        <v>1003</v>
      </c>
      <c r="O1184" t="s">
        <v>810</v>
      </c>
      <c r="P1184" t="s">
        <v>810</v>
      </c>
      <c r="Q1184">
        <v>10</v>
      </c>
      <c r="X1184">
        <v>1.6E-2</v>
      </c>
      <c r="Y1184">
        <v>50.24</v>
      </c>
      <c r="Z1184">
        <v>0</v>
      </c>
      <c r="AA1184">
        <v>0</v>
      </c>
      <c r="AB1184">
        <v>0</v>
      </c>
      <c r="AC1184">
        <v>0</v>
      </c>
      <c r="AD1184">
        <v>1</v>
      </c>
      <c r="AE1184">
        <v>0</v>
      </c>
      <c r="AF1184" t="s">
        <v>3</v>
      </c>
      <c r="AG1184">
        <v>1.6E-2</v>
      </c>
      <c r="AH1184">
        <v>2</v>
      </c>
      <c r="AI1184">
        <v>47640361</v>
      </c>
      <c r="AJ1184">
        <v>1192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ROW(Source!A527)</f>
        <v>527</v>
      </c>
      <c r="B1185">
        <v>47640385</v>
      </c>
      <c r="C1185">
        <v>47640344</v>
      </c>
      <c r="D1185">
        <v>36825646</v>
      </c>
      <c r="E1185">
        <v>1</v>
      </c>
      <c r="F1185">
        <v>1</v>
      </c>
      <c r="G1185">
        <v>1</v>
      </c>
      <c r="H1185">
        <v>3</v>
      </c>
      <c r="I1185" t="s">
        <v>811</v>
      </c>
      <c r="J1185" t="s">
        <v>812</v>
      </c>
      <c r="K1185" t="s">
        <v>813</v>
      </c>
      <c r="L1185">
        <v>1348</v>
      </c>
      <c r="N1185">
        <v>1009</v>
      </c>
      <c r="O1185" t="s">
        <v>19</v>
      </c>
      <c r="P1185" t="s">
        <v>19</v>
      </c>
      <c r="Q1185">
        <v>1000</v>
      </c>
      <c r="X1185">
        <v>4.0000000000000003E-5</v>
      </c>
      <c r="Y1185">
        <v>4455.2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0</v>
      </c>
      <c r="AF1185" t="s">
        <v>3</v>
      </c>
      <c r="AG1185">
        <v>4.0000000000000003E-5</v>
      </c>
      <c r="AH1185">
        <v>2</v>
      </c>
      <c r="AI1185">
        <v>47640362</v>
      </c>
      <c r="AJ1185">
        <v>1193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ROW(Source!A527)</f>
        <v>527</v>
      </c>
      <c r="B1186">
        <v>47640386</v>
      </c>
      <c r="C1186">
        <v>47640344</v>
      </c>
      <c r="D1186">
        <v>36796861</v>
      </c>
      <c r="E1186">
        <v>17</v>
      </c>
      <c r="F1186">
        <v>1</v>
      </c>
      <c r="G1186">
        <v>1</v>
      </c>
      <c r="H1186">
        <v>3</v>
      </c>
      <c r="I1186" t="s">
        <v>1136</v>
      </c>
      <c r="J1186" t="s">
        <v>3</v>
      </c>
      <c r="K1186" t="s">
        <v>1137</v>
      </c>
      <c r="L1186">
        <v>1348</v>
      </c>
      <c r="N1186">
        <v>1009</v>
      </c>
      <c r="O1186" t="s">
        <v>19</v>
      </c>
      <c r="P1186" t="s">
        <v>19</v>
      </c>
      <c r="Q1186">
        <v>1000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1</v>
      </c>
      <c r="AD1186">
        <v>0</v>
      </c>
      <c r="AE1186">
        <v>0</v>
      </c>
      <c r="AF1186" t="s">
        <v>3</v>
      </c>
      <c r="AG1186">
        <v>0</v>
      </c>
      <c r="AH1186">
        <v>3</v>
      </c>
      <c r="AI1186">
        <v>-1</v>
      </c>
      <c r="AJ1186" t="s">
        <v>3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ROW(Source!A527)</f>
        <v>527</v>
      </c>
      <c r="B1187">
        <v>47640387</v>
      </c>
      <c r="C1187">
        <v>47640344</v>
      </c>
      <c r="D1187">
        <v>36826406</v>
      </c>
      <c r="E1187">
        <v>1</v>
      </c>
      <c r="F1187">
        <v>1</v>
      </c>
      <c r="G1187">
        <v>1</v>
      </c>
      <c r="H1187">
        <v>3</v>
      </c>
      <c r="I1187" t="s">
        <v>814</v>
      </c>
      <c r="J1187" t="s">
        <v>815</v>
      </c>
      <c r="K1187" t="s">
        <v>816</v>
      </c>
      <c r="L1187">
        <v>1348</v>
      </c>
      <c r="N1187">
        <v>1009</v>
      </c>
      <c r="O1187" t="s">
        <v>19</v>
      </c>
      <c r="P1187" t="s">
        <v>19</v>
      </c>
      <c r="Q1187">
        <v>1000</v>
      </c>
      <c r="X1187">
        <v>2.97E-3</v>
      </c>
      <c r="Y1187">
        <v>4920</v>
      </c>
      <c r="Z1187">
        <v>0</v>
      </c>
      <c r="AA1187">
        <v>0</v>
      </c>
      <c r="AB1187">
        <v>0</v>
      </c>
      <c r="AC1187">
        <v>0</v>
      </c>
      <c r="AD1187">
        <v>1</v>
      </c>
      <c r="AE1187">
        <v>0</v>
      </c>
      <c r="AF1187" t="s">
        <v>3</v>
      </c>
      <c r="AG1187">
        <v>2.97E-3</v>
      </c>
      <c r="AH1187">
        <v>2</v>
      </c>
      <c r="AI1187">
        <v>47640364</v>
      </c>
      <c r="AJ1187">
        <v>1195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ROW(Source!A527)</f>
        <v>527</v>
      </c>
      <c r="B1188">
        <v>47640388</v>
      </c>
      <c r="C1188">
        <v>47640344</v>
      </c>
      <c r="D1188">
        <v>36830313</v>
      </c>
      <c r="E1188">
        <v>1</v>
      </c>
      <c r="F1188">
        <v>1</v>
      </c>
      <c r="G1188">
        <v>1</v>
      </c>
      <c r="H1188">
        <v>3</v>
      </c>
      <c r="I1188" t="s">
        <v>1014</v>
      </c>
      <c r="J1188" t="s">
        <v>1015</v>
      </c>
      <c r="K1188" t="s">
        <v>1016</v>
      </c>
      <c r="L1188">
        <v>1339</v>
      </c>
      <c r="N1188">
        <v>1007</v>
      </c>
      <c r="O1188" t="s">
        <v>50</v>
      </c>
      <c r="P1188" t="s">
        <v>50</v>
      </c>
      <c r="Q1188">
        <v>1</v>
      </c>
      <c r="X1188">
        <v>1.2999999999999999E-3</v>
      </c>
      <c r="Y1188">
        <v>1700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0</v>
      </c>
      <c r="AF1188" t="s">
        <v>3</v>
      </c>
      <c r="AG1188">
        <v>1.2999999999999999E-3</v>
      </c>
      <c r="AH1188">
        <v>2</v>
      </c>
      <c r="AI1188">
        <v>47640365</v>
      </c>
      <c r="AJ1188">
        <v>1196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ROW(Source!A527)</f>
        <v>527</v>
      </c>
      <c r="B1189">
        <v>47640389</v>
      </c>
      <c r="C1189">
        <v>47640344</v>
      </c>
      <c r="D1189">
        <v>36837948</v>
      </c>
      <c r="E1189">
        <v>1</v>
      </c>
      <c r="F1189">
        <v>1</v>
      </c>
      <c r="G1189">
        <v>1</v>
      </c>
      <c r="H1189">
        <v>3</v>
      </c>
      <c r="I1189" t="s">
        <v>817</v>
      </c>
      <c r="J1189" t="s">
        <v>818</v>
      </c>
      <c r="K1189" t="s">
        <v>819</v>
      </c>
      <c r="L1189">
        <v>1348</v>
      </c>
      <c r="N1189">
        <v>1009</v>
      </c>
      <c r="O1189" t="s">
        <v>19</v>
      </c>
      <c r="P1189" t="s">
        <v>19</v>
      </c>
      <c r="Q1189">
        <v>1000</v>
      </c>
      <c r="X1189">
        <v>4.6999999999999999E-4</v>
      </c>
      <c r="Y1189">
        <v>15620</v>
      </c>
      <c r="Z1189">
        <v>0</v>
      </c>
      <c r="AA1189">
        <v>0</v>
      </c>
      <c r="AB1189">
        <v>0</v>
      </c>
      <c r="AC1189">
        <v>0</v>
      </c>
      <c r="AD1189">
        <v>1</v>
      </c>
      <c r="AE1189">
        <v>0</v>
      </c>
      <c r="AF1189" t="s">
        <v>3</v>
      </c>
      <c r="AG1189">
        <v>4.6999999999999999E-4</v>
      </c>
      <c r="AH1189">
        <v>2</v>
      </c>
      <c r="AI1189">
        <v>47640366</v>
      </c>
      <c r="AJ1189">
        <v>1197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ROW(Source!A527)</f>
        <v>527</v>
      </c>
      <c r="B1190">
        <v>47640390</v>
      </c>
      <c r="C1190">
        <v>47640344</v>
      </c>
      <c r="D1190">
        <v>36839146</v>
      </c>
      <c r="E1190">
        <v>1</v>
      </c>
      <c r="F1190">
        <v>1</v>
      </c>
      <c r="G1190">
        <v>1</v>
      </c>
      <c r="H1190">
        <v>3</v>
      </c>
      <c r="I1190" t="s">
        <v>820</v>
      </c>
      <c r="J1190" t="s">
        <v>821</v>
      </c>
      <c r="K1190" t="s">
        <v>822</v>
      </c>
      <c r="L1190">
        <v>1348</v>
      </c>
      <c r="N1190">
        <v>1009</v>
      </c>
      <c r="O1190" t="s">
        <v>19</v>
      </c>
      <c r="P1190" t="s">
        <v>19</v>
      </c>
      <c r="Q1190">
        <v>1000</v>
      </c>
      <c r="X1190">
        <v>9.0000000000000006E-5</v>
      </c>
      <c r="Y1190">
        <v>9420</v>
      </c>
      <c r="Z1190">
        <v>0</v>
      </c>
      <c r="AA1190">
        <v>0</v>
      </c>
      <c r="AB1190">
        <v>0</v>
      </c>
      <c r="AC1190">
        <v>0</v>
      </c>
      <c r="AD1190">
        <v>1</v>
      </c>
      <c r="AE1190">
        <v>0</v>
      </c>
      <c r="AF1190" t="s">
        <v>3</v>
      </c>
      <c r="AG1190">
        <v>9.0000000000000006E-5</v>
      </c>
      <c r="AH1190">
        <v>2</v>
      </c>
      <c r="AI1190">
        <v>47640367</v>
      </c>
      <c r="AJ1190">
        <v>1198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ROW(Source!A532)</f>
        <v>532</v>
      </c>
      <c r="B1191">
        <v>47640399</v>
      </c>
      <c r="C1191">
        <v>47640393</v>
      </c>
      <c r="D1191">
        <v>37070164</v>
      </c>
      <c r="E1191">
        <v>1</v>
      </c>
      <c r="F1191">
        <v>1</v>
      </c>
      <c r="G1191">
        <v>1</v>
      </c>
      <c r="H1191">
        <v>1</v>
      </c>
      <c r="I1191" t="s">
        <v>1025</v>
      </c>
      <c r="J1191" t="s">
        <v>3</v>
      </c>
      <c r="K1191" t="s">
        <v>1026</v>
      </c>
      <c r="L1191">
        <v>1191</v>
      </c>
      <c r="N1191">
        <v>1013</v>
      </c>
      <c r="O1191" t="s">
        <v>770</v>
      </c>
      <c r="P1191" t="s">
        <v>770</v>
      </c>
      <c r="Q1191">
        <v>1</v>
      </c>
      <c r="X1191">
        <v>12.8</v>
      </c>
      <c r="Y1191">
        <v>0</v>
      </c>
      <c r="Z1191">
        <v>0</v>
      </c>
      <c r="AA1191">
        <v>0</v>
      </c>
      <c r="AB1191">
        <v>9.2899999999999991</v>
      </c>
      <c r="AC1191">
        <v>0</v>
      </c>
      <c r="AD1191">
        <v>1</v>
      </c>
      <c r="AE1191">
        <v>1</v>
      </c>
      <c r="AF1191" t="s">
        <v>196</v>
      </c>
      <c r="AG1191">
        <v>16.927999999999997</v>
      </c>
      <c r="AH1191">
        <v>2</v>
      </c>
      <c r="AI1191">
        <v>47640394</v>
      </c>
      <c r="AJ1191">
        <v>1199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ROW(Source!A532)</f>
        <v>532</v>
      </c>
      <c r="B1192">
        <v>47640400</v>
      </c>
      <c r="C1192">
        <v>47640393</v>
      </c>
      <c r="D1192">
        <v>37064876</v>
      </c>
      <c r="E1192">
        <v>1</v>
      </c>
      <c r="F1192">
        <v>1</v>
      </c>
      <c r="G1192">
        <v>1</v>
      </c>
      <c r="H1192">
        <v>1</v>
      </c>
      <c r="I1192" t="s">
        <v>771</v>
      </c>
      <c r="J1192" t="s">
        <v>3</v>
      </c>
      <c r="K1192" t="s">
        <v>772</v>
      </c>
      <c r="L1192">
        <v>1191</v>
      </c>
      <c r="N1192">
        <v>1013</v>
      </c>
      <c r="O1192" t="s">
        <v>770</v>
      </c>
      <c r="P1192" t="s">
        <v>770</v>
      </c>
      <c r="Q1192">
        <v>1</v>
      </c>
      <c r="X1192">
        <v>0.05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1</v>
      </c>
      <c r="AE1192">
        <v>2</v>
      </c>
      <c r="AF1192" t="s">
        <v>348</v>
      </c>
      <c r="AG1192">
        <v>7.1874999999999994E-2</v>
      </c>
      <c r="AH1192">
        <v>2</v>
      </c>
      <c r="AI1192">
        <v>47640395</v>
      </c>
      <c r="AJ1192">
        <v>1200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ROW(Source!A532)</f>
        <v>532</v>
      </c>
      <c r="B1193">
        <v>47640401</v>
      </c>
      <c r="C1193">
        <v>47640393</v>
      </c>
      <c r="D1193">
        <v>36883554</v>
      </c>
      <c r="E1193">
        <v>1</v>
      </c>
      <c r="F1193">
        <v>1</v>
      </c>
      <c r="G1193">
        <v>1</v>
      </c>
      <c r="H1193">
        <v>2</v>
      </c>
      <c r="I1193" t="s">
        <v>780</v>
      </c>
      <c r="J1193" t="s">
        <v>781</v>
      </c>
      <c r="K1193" t="s">
        <v>782</v>
      </c>
      <c r="L1193">
        <v>1368</v>
      </c>
      <c r="N1193">
        <v>1011</v>
      </c>
      <c r="O1193" t="s">
        <v>776</v>
      </c>
      <c r="P1193" t="s">
        <v>776</v>
      </c>
      <c r="Q1193">
        <v>1</v>
      </c>
      <c r="X1193">
        <v>0.05</v>
      </c>
      <c r="Y1193">
        <v>0</v>
      </c>
      <c r="Z1193">
        <v>65.709999999999994</v>
      </c>
      <c r="AA1193">
        <v>11.6</v>
      </c>
      <c r="AB1193">
        <v>0</v>
      </c>
      <c r="AC1193">
        <v>0</v>
      </c>
      <c r="AD1193">
        <v>1</v>
      </c>
      <c r="AE1193">
        <v>0</v>
      </c>
      <c r="AF1193" t="s">
        <v>348</v>
      </c>
      <c r="AG1193">
        <v>7.1874999999999994E-2</v>
      </c>
      <c r="AH1193">
        <v>2</v>
      </c>
      <c r="AI1193">
        <v>47640396</v>
      </c>
      <c r="AJ1193">
        <v>1201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ROW(Source!A532)</f>
        <v>532</v>
      </c>
      <c r="B1194">
        <v>47640402</v>
      </c>
      <c r="C1194">
        <v>47640393</v>
      </c>
      <c r="D1194">
        <v>36796579</v>
      </c>
      <c r="E1194">
        <v>17</v>
      </c>
      <c r="F1194">
        <v>1</v>
      </c>
      <c r="G1194">
        <v>1</v>
      </c>
      <c r="H1194">
        <v>3</v>
      </c>
      <c r="I1194" t="s">
        <v>1138</v>
      </c>
      <c r="J1194" t="s">
        <v>3</v>
      </c>
      <c r="K1194" t="s">
        <v>1139</v>
      </c>
      <c r="L1194">
        <v>1348</v>
      </c>
      <c r="N1194">
        <v>1009</v>
      </c>
      <c r="O1194" t="s">
        <v>19</v>
      </c>
      <c r="P1194" t="s">
        <v>19</v>
      </c>
      <c r="Q1194">
        <v>1000</v>
      </c>
      <c r="X1194">
        <v>7.5000000000000002E-4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 t="s">
        <v>3</v>
      </c>
      <c r="AG1194">
        <v>7.5000000000000002E-4</v>
      </c>
      <c r="AH1194">
        <v>3</v>
      </c>
      <c r="AI1194">
        <v>-1</v>
      </c>
      <c r="AJ1194" t="s">
        <v>3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ROW(Source!A532)</f>
        <v>532</v>
      </c>
      <c r="B1195">
        <v>47640403</v>
      </c>
      <c r="C1195">
        <v>47640393</v>
      </c>
      <c r="D1195">
        <v>36796419</v>
      </c>
      <c r="E1195">
        <v>17</v>
      </c>
      <c r="F1195">
        <v>1</v>
      </c>
      <c r="G1195">
        <v>1</v>
      </c>
      <c r="H1195">
        <v>3</v>
      </c>
      <c r="I1195" t="s">
        <v>1110</v>
      </c>
      <c r="J1195" t="s">
        <v>3</v>
      </c>
      <c r="K1195" t="s">
        <v>1111</v>
      </c>
      <c r="L1195">
        <v>1348</v>
      </c>
      <c r="N1195">
        <v>1009</v>
      </c>
      <c r="O1195" t="s">
        <v>19</v>
      </c>
      <c r="P1195" t="s">
        <v>19</v>
      </c>
      <c r="Q1195">
        <v>1000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1</v>
      </c>
      <c r="AD1195">
        <v>0</v>
      </c>
      <c r="AE1195">
        <v>0</v>
      </c>
      <c r="AF1195" t="s">
        <v>3</v>
      </c>
      <c r="AG1195">
        <v>0</v>
      </c>
      <c r="AH1195">
        <v>3</v>
      </c>
      <c r="AI1195">
        <v>-1</v>
      </c>
      <c r="AJ1195" t="s">
        <v>3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ROW(Source!A532)</f>
        <v>532</v>
      </c>
      <c r="B1196">
        <v>47640404</v>
      </c>
      <c r="C1196">
        <v>47640393</v>
      </c>
      <c r="D1196">
        <v>36796855</v>
      </c>
      <c r="E1196">
        <v>17</v>
      </c>
      <c r="F1196">
        <v>1</v>
      </c>
      <c r="G1196">
        <v>1</v>
      </c>
      <c r="H1196">
        <v>3</v>
      </c>
      <c r="I1196" t="s">
        <v>1110</v>
      </c>
      <c r="J1196" t="s">
        <v>3</v>
      </c>
      <c r="K1196" t="s">
        <v>1140</v>
      </c>
      <c r="L1196">
        <v>1348</v>
      </c>
      <c r="N1196">
        <v>1009</v>
      </c>
      <c r="O1196" t="s">
        <v>19</v>
      </c>
      <c r="P1196" t="s">
        <v>19</v>
      </c>
      <c r="Q1196">
        <v>1000</v>
      </c>
      <c r="X1196">
        <v>4.0000000000000001E-3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 t="s">
        <v>3</v>
      </c>
      <c r="AG1196">
        <v>4.0000000000000001E-3</v>
      </c>
      <c r="AH1196">
        <v>3</v>
      </c>
      <c r="AI1196">
        <v>-1</v>
      </c>
      <c r="AJ1196" t="s">
        <v>3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ROW(Source!A533)</f>
        <v>533</v>
      </c>
      <c r="B1197">
        <v>47640399</v>
      </c>
      <c r="C1197">
        <v>47640393</v>
      </c>
      <c r="D1197">
        <v>37070164</v>
      </c>
      <c r="E1197">
        <v>1</v>
      </c>
      <c r="F1197">
        <v>1</v>
      </c>
      <c r="G1197">
        <v>1</v>
      </c>
      <c r="H1197">
        <v>1</v>
      </c>
      <c r="I1197" t="s">
        <v>1025</v>
      </c>
      <c r="J1197" t="s">
        <v>3</v>
      </c>
      <c r="K1197" t="s">
        <v>1026</v>
      </c>
      <c r="L1197">
        <v>1191</v>
      </c>
      <c r="N1197">
        <v>1013</v>
      </c>
      <c r="O1197" t="s">
        <v>770</v>
      </c>
      <c r="P1197" t="s">
        <v>770</v>
      </c>
      <c r="Q1197">
        <v>1</v>
      </c>
      <c r="X1197">
        <v>12.8</v>
      </c>
      <c r="Y1197">
        <v>0</v>
      </c>
      <c r="Z1197">
        <v>0</v>
      </c>
      <c r="AA1197">
        <v>0</v>
      </c>
      <c r="AB1197">
        <v>9.2899999999999991</v>
      </c>
      <c r="AC1197">
        <v>0</v>
      </c>
      <c r="AD1197">
        <v>1</v>
      </c>
      <c r="AE1197">
        <v>1</v>
      </c>
      <c r="AF1197" t="s">
        <v>196</v>
      </c>
      <c r="AG1197">
        <v>16.927999999999997</v>
      </c>
      <c r="AH1197">
        <v>2</v>
      </c>
      <c r="AI1197">
        <v>47640394</v>
      </c>
      <c r="AJ1197">
        <v>1204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ROW(Source!A533)</f>
        <v>533</v>
      </c>
      <c r="B1198">
        <v>47640400</v>
      </c>
      <c r="C1198">
        <v>47640393</v>
      </c>
      <c r="D1198">
        <v>37064876</v>
      </c>
      <c r="E1198">
        <v>1</v>
      </c>
      <c r="F1198">
        <v>1</v>
      </c>
      <c r="G1198">
        <v>1</v>
      </c>
      <c r="H1198">
        <v>1</v>
      </c>
      <c r="I1198" t="s">
        <v>771</v>
      </c>
      <c r="J1198" t="s">
        <v>3</v>
      </c>
      <c r="K1198" t="s">
        <v>772</v>
      </c>
      <c r="L1198">
        <v>1191</v>
      </c>
      <c r="N1198">
        <v>1013</v>
      </c>
      <c r="O1198" t="s">
        <v>770</v>
      </c>
      <c r="P1198" t="s">
        <v>770</v>
      </c>
      <c r="Q1198">
        <v>1</v>
      </c>
      <c r="X1198">
        <v>0.05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1</v>
      </c>
      <c r="AE1198">
        <v>2</v>
      </c>
      <c r="AF1198" t="s">
        <v>348</v>
      </c>
      <c r="AG1198">
        <v>7.1874999999999994E-2</v>
      </c>
      <c r="AH1198">
        <v>2</v>
      </c>
      <c r="AI1198">
        <v>47640395</v>
      </c>
      <c r="AJ1198">
        <v>1205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ROW(Source!A533)</f>
        <v>533</v>
      </c>
      <c r="B1199">
        <v>47640401</v>
      </c>
      <c r="C1199">
        <v>47640393</v>
      </c>
      <c r="D1199">
        <v>36883554</v>
      </c>
      <c r="E1199">
        <v>1</v>
      </c>
      <c r="F1199">
        <v>1</v>
      </c>
      <c r="G1199">
        <v>1</v>
      </c>
      <c r="H1199">
        <v>2</v>
      </c>
      <c r="I1199" t="s">
        <v>780</v>
      </c>
      <c r="J1199" t="s">
        <v>781</v>
      </c>
      <c r="K1199" t="s">
        <v>782</v>
      </c>
      <c r="L1199">
        <v>1368</v>
      </c>
      <c r="N1199">
        <v>1011</v>
      </c>
      <c r="O1199" t="s">
        <v>776</v>
      </c>
      <c r="P1199" t="s">
        <v>776</v>
      </c>
      <c r="Q1199">
        <v>1</v>
      </c>
      <c r="X1199">
        <v>0.05</v>
      </c>
      <c r="Y1199">
        <v>0</v>
      </c>
      <c r="Z1199">
        <v>65.709999999999994</v>
      </c>
      <c r="AA1199">
        <v>11.6</v>
      </c>
      <c r="AB1199">
        <v>0</v>
      </c>
      <c r="AC1199">
        <v>0</v>
      </c>
      <c r="AD1199">
        <v>1</v>
      </c>
      <c r="AE1199">
        <v>0</v>
      </c>
      <c r="AF1199" t="s">
        <v>348</v>
      </c>
      <c r="AG1199">
        <v>7.1874999999999994E-2</v>
      </c>
      <c r="AH1199">
        <v>2</v>
      </c>
      <c r="AI1199">
        <v>47640396</v>
      </c>
      <c r="AJ1199">
        <v>1206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ROW(Source!A533)</f>
        <v>533</v>
      </c>
      <c r="B1200">
        <v>47640402</v>
      </c>
      <c r="C1200">
        <v>47640393</v>
      </c>
      <c r="D1200">
        <v>36796579</v>
      </c>
      <c r="E1200">
        <v>17</v>
      </c>
      <c r="F1200">
        <v>1</v>
      </c>
      <c r="G1200">
        <v>1</v>
      </c>
      <c r="H1200">
        <v>3</v>
      </c>
      <c r="I1200" t="s">
        <v>1138</v>
      </c>
      <c r="J1200" t="s">
        <v>3</v>
      </c>
      <c r="K1200" t="s">
        <v>1139</v>
      </c>
      <c r="L1200">
        <v>1348</v>
      </c>
      <c r="N1200">
        <v>1009</v>
      </c>
      <c r="O1200" t="s">
        <v>19</v>
      </c>
      <c r="P1200" t="s">
        <v>19</v>
      </c>
      <c r="Q1200">
        <v>1000</v>
      </c>
      <c r="X1200">
        <v>7.5000000000000002E-4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 t="s">
        <v>3</v>
      </c>
      <c r="AG1200">
        <v>7.5000000000000002E-4</v>
      </c>
      <c r="AH1200">
        <v>3</v>
      </c>
      <c r="AI1200">
        <v>-1</v>
      </c>
      <c r="AJ1200" t="s">
        <v>3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ROW(Source!A533)</f>
        <v>533</v>
      </c>
      <c r="B1201">
        <v>47640403</v>
      </c>
      <c r="C1201">
        <v>47640393</v>
      </c>
      <c r="D1201">
        <v>36796419</v>
      </c>
      <c r="E1201">
        <v>17</v>
      </c>
      <c r="F1201">
        <v>1</v>
      </c>
      <c r="G1201">
        <v>1</v>
      </c>
      <c r="H1201">
        <v>3</v>
      </c>
      <c r="I1201" t="s">
        <v>1110</v>
      </c>
      <c r="J1201" t="s">
        <v>3</v>
      </c>
      <c r="K1201" t="s">
        <v>1111</v>
      </c>
      <c r="L1201">
        <v>1348</v>
      </c>
      <c r="N1201">
        <v>1009</v>
      </c>
      <c r="O1201" t="s">
        <v>19</v>
      </c>
      <c r="P1201" t="s">
        <v>19</v>
      </c>
      <c r="Q1201">
        <v>1000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1</v>
      </c>
      <c r="AD1201">
        <v>0</v>
      </c>
      <c r="AE1201">
        <v>0</v>
      </c>
      <c r="AF1201" t="s">
        <v>3</v>
      </c>
      <c r="AG1201">
        <v>0</v>
      </c>
      <c r="AH1201">
        <v>3</v>
      </c>
      <c r="AI1201">
        <v>-1</v>
      </c>
      <c r="AJ1201" t="s">
        <v>3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ROW(Source!A533)</f>
        <v>533</v>
      </c>
      <c r="B1202">
        <v>47640404</v>
      </c>
      <c r="C1202">
        <v>47640393</v>
      </c>
      <c r="D1202">
        <v>36796855</v>
      </c>
      <c r="E1202">
        <v>17</v>
      </c>
      <c r="F1202">
        <v>1</v>
      </c>
      <c r="G1202">
        <v>1</v>
      </c>
      <c r="H1202">
        <v>3</v>
      </c>
      <c r="I1202" t="s">
        <v>1110</v>
      </c>
      <c r="J1202" t="s">
        <v>3</v>
      </c>
      <c r="K1202" t="s">
        <v>1140</v>
      </c>
      <c r="L1202">
        <v>1348</v>
      </c>
      <c r="N1202">
        <v>1009</v>
      </c>
      <c r="O1202" t="s">
        <v>19</v>
      </c>
      <c r="P1202" t="s">
        <v>19</v>
      </c>
      <c r="Q1202">
        <v>1000</v>
      </c>
      <c r="X1202">
        <v>4.0000000000000001E-3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 t="s">
        <v>3</v>
      </c>
      <c r="AG1202">
        <v>4.0000000000000001E-3</v>
      </c>
      <c r="AH1202">
        <v>3</v>
      </c>
      <c r="AI1202">
        <v>-1</v>
      </c>
      <c r="AJ1202" t="s">
        <v>3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ROW(Source!A538)</f>
        <v>538</v>
      </c>
      <c r="B1203">
        <v>47640416</v>
      </c>
      <c r="C1203">
        <v>47640407</v>
      </c>
      <c r="D1203">
        <v>37065248</v>
      </c>
      <c r="E1203">
        <v>1</v>
      </c>
      <c r="F1203">
        <v>1</v>
      </c>
      <c r="G1203">
        <v>1</v>
      </c>
      <c r="H1203">
        <v>1</v>
      </c>
      <c r="I1203" t="s">
        <v>768</v>
      </c>
      <c r="J1203" t="s">
        <v>3</v>
      </c>
      <c r="K1203" t="s">
        <v>769</v>
      </c>
      <c r="L1203">
        <v>1191</v>
      </c>
      <c r="N1203">
        <v>1013</v>
      </c>
      <c r="O1203" t="s">
        <v>770</v>
      </c>
      <c r="P1203" t="s">
        <v>770</v>
      </c>
      <c r="Q1203">
        <v>1</v>
      </c>
      <c r="X1203">
        <v>112.75</v>
      </c>
      <c r="Y1203">
        <v>0</v>
      </c>
      <c r="Z1203">
        <v>0</v>
      </c>
      <c r="AA1203">
        <v>0</v>
      </c>
      <c r="AB1203">
        <v>8.5299999999999994</v>
      </c>
      <c r="AC1203">
        <v>0</v>
      </c>
      <c r="AD1203">
        <v>1</v>
      </c>
      <c r="AE1203">
        <v>1</v>
      </c>
      <c r="AF1203" t="s">
        <v>3</v>
      </c>
      <c r="AG1203">
        <v>112.75</v>
      </c>
      <c r="AH1203">
        <v>2</v>
      </c>
      <c r="AI1203">
        <v>47640408</v>
      </c>
      <c r="AJ1203">
        <v>1209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ROW(Source!A538)</f>
        <v>538</v>
      </c>
      <c r="B1204">
        <v>47640417</v>
      </c>
      <c r="C1204">
        <v>47640407</v>
      </c>
      <c r="D1204">
        <v>37064876</v>
      </c>
      <c r="E1204">
        <v>1</v>
      </c>
      <c r="F1204">
        <v>1</v>
      </c>
      <c r="G1204">
        <v>1</v>
      </c>
      <c r="H1204">
        <v>1</v>
      </c>
      <c r="I1204" t="s">
        <v>771</v>
      </c>
      <c r="J1204" t="s">
        <v>3</v>
      </c>
      <c r="K1204" t="s">
        <v>772</v>
      </c>
      <c r="L1204">
        <v>1191</v>
      </c>
      <c r="N1204">
        <v>1013</v>
      </c>
      <c r="O1204" t="s">
        <v>770</v>
      </c>
      <c r="P1204" t="s">
        <v>770</v>
      </c>
      <c r="Q1204">
        <v>1</v>
      </c>
      <c r="X1204">
        <v>0.27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1</v>
      </c>
      <c r="AE1204">
        <v>2</v>
      </c>
      <c r="AF1204" t="s">
        <v>3</v>
      </c>
      <c r="AG1204">
        <v>0.27</v>
      </c>
      <c r="AH1204">
        <v>2</v>
      </c>
      <c r="AI1204">
        <v>47640409</v>
      </c>
      <c r="AJ1204">
        <v>1210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ROW(Source!A538)</f>
        <v>538</v>
      </c>
      <c r="B1205">
        <v>47640418</v>
      </c>
      <c r="C1205">
        <v>47640407</v>
      </c>
      <c r="D1205">
        <v>36882057</v>
      </c>
      <c r="E1205">
        <v>1</v>
      </c>
      <c r="F1205">
        <v>1</v>
      </c>
      <c r="G1205">
        <v>1</v>
      </c>
      <c r="H1205">
        <v>2</v>
      </c>
      <c r="I1205" t="s">
        <v>825</v>
      </c>
      <c r="J1205" t="s">
        <v>826</v>
      </c>
      <c r="K1205" t="s">
        <v>827</v>
      </c>
      <c r="L1205">
        <v>1368</v>
      </c>
      <c r="N1205">
        <v>1011</v>
      </c>
      <c r="O1205" t="s">
        <v>776</v>
      </c>
      <c r="P1205" t="s">
        <v>776</v>
      </c>
      <c r="Q1205">
        <v>1</v>
      </c>
      <c r="X1205">
        <v>0.2</v>
      </c>
      <c r="Y1205">
        <v>0</v>
      </c>
      <c r="Z1205">
        <v>86.4</v>
      </c>
      <c r="AA1205">
        <v>13.5</v>
      </c>
      <c r="AB1205">
        <v>0</v>
      </c>
      <c r="AC1205">
        <v>0</v>
      </c>
      <c r="AD1205">
        <v>1</v>
      </c>
      <c r="AE1205">
        <v>0</v>
      </c>
      <c r="AF1205" t="s">
        <v>3</v>
      </c>
      <c r="AG1205">
        <v>0.2</v>
      </c>
      <c r="AH1205">
        <v>2</v>
      </c>
      <c r="AI1205">
        <v>47640410</v>
      </c>
      <c r="AJ1205">
        <v>1211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ROW(Source!A538)</f>
        <v>538</v>
      </c>
      <c r="B1206">
        <v>47640419</v>
      </c>
      <c r="C1206">
        <v>47640407</v>
      </c>
      <c r="D1206">
        <v>36883554</v>
      </c>
      <c r="E1206">
        <v>1</v>
      </c>
      <c r="F1206">
        <v>1</v>
      </c>
      <c r="G1206">
        <v>1</v>
      </c>
      <c r="H1206">
        <v>2</v>
      </c>
      <c r="I1206" t="s">
        <v>780</v>
      </c>
      <c r="J1206" t="s">
        <v>781</v>
      </c>
      <c r="K1206" t="s">
        <v>782</v>
      </c>
      <c r="L1206">
        <v>1368</v>
      </c>
      <c r="N1206">
        <v>1011</v>
      </c>
      <c r="O1206" t="s">
        <v>776</v>
      </c>
      <c r="P1206" t="s">
        <v>776</v>
      </c>
      <c r="Q1206">
        <v>1</v>
      </c>
      <c r="X1206">
        <v>7.0000000000000007E-2</v>
      </c>
      <c r="Y1206">
        <v>0</v>
      </c>
      <c r="Z1206">
        <v>65.709999999999994</v>
      </c>
      <c r="AA1206">
        <v>11.6</v>
      </c>
      <c r="AB1206">
        <v>0</v>
      </c>
      <c r="AC1206">
        <v>0</v>
      </c>
      <c r="AD1206">
        <v>1</v>
      </c>
      <c r="AE1206">
        <v>0</v>
      </c>
      <c r="AF1206" t="s">
        <v>3</v>
      </c>
      <c r="AG1206">
        <v>7.0000000000000007E-2</v>
      </c>
      <c r="AH1206">
        <v>2</v>
      </c>
      <c r="AI1206">
        <v>47640411</v>
      </c>
      <c r="AJ1206">
        <v>1212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ROW(Source!A538)</f>
        <v>538</v>
      </c>
      <c r="B1207">
        <v>47640420</v>
      </c>
      <c r="C1207">
        <v>47640407</v>
      </c>
      <c r="D1207">
        <v>36804565</v>
      </c>
      <c r="E1207">
        <v>1</v>
      </c>
      <c r="F1207">
        <v>1</v>
      </c>
      <c r="G1207">
        <v>1</v>
      </c>
      <c r="H1207">
        <v>3</v>
      </c>
      <c r="I1207" t="s">
        <v>490</v>
      </c>
      <c r="J1207" t="s">
        <v>492</v>
      </c>
      <c r="K1207" t="s">
        <v>491</v>
      </c>
      <c r="L1207">
        <v>1348</v>
      </c>
      <c r="N1207">
        <v>1009</v>
      </c>
      <c r="O1207" t="s">
        <v>19</v>
      </c>
      <c r="P1207" t="s">
        <v>19</v>
      </c>
      <c r="Q1207">
        <v>1000</v>
      </c>
      <c r="X1207">
        <v>4.0000000000000001E-3</v>
      </c>
      <c r="Y1207">
        <v>8475</v>
      </c>
      <c r="Z1207">
        <v>0</v>
      </c>
      <c r="AA1207">
        <v>0</v>
      </c>
      <c r="AB1207">
        <v>0</v>
      </c>
      <c r="AC1207">
        <v>0</v>
      </c>
      <c r="AD1207">
        <v>1</v>
      </c>
      <c r="AE1207">
        <v>0</v>
      </c>
      <c r="AF1207" t="s">
        <v>3</v>
      </c>
      <c r="AG1207">
        <v>4.0000000000000001E-3</v>
      </c>
      <c r="AH1207">
        <v>2</v>
      </c>
      <c r="AI1207">
        <v>47640412</v>
      </c>
      <c r="AJ1207">
        <v>1213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ROW(Source!A538)</f>
        <v>538</v>
      </c>
      <c r="B1208">
        <v>47640421</v>
      </c>
      <c r="C1208">
        <v>47640407</v>
      </c>
      <c r="D1208">
        <v>36825633</v>
      </c>
      <c r="E1208">
        <v>1</v>
      </c>
      <c r="F1208">
        <v>1</v>
      </c>
      <c r="G1208">
        <v>1</v>
      </c>
      <c r="H1208">
        <v>3</v>
      </c>
      <c r="I1208" t="s">
        <v>1041</v>
      </c>
      <c r="J1208" t="s">
        <v>1042</v>
      </c>
      <c r="K1208" t="s">
        <v>1043</v>
      </c>
      <c r="L1208">
        <v>1348</v>
      </c>
      <c r="N1208">
        <v>1009</v>
      </c>
      <c r="O1208" t="s">
        <v>19</v>
      </c>
      <c r="P1208" t="s">
        <v>19</v>
      </c>
      <c r="Q1208">
        <v>1000</v>
      </c>
      <c r="X1208">
        <v>1.2E-2</v>
      </c>
      <c r="Y1208">
        <v>8190</v>
      </c>
      <c r="Z1208">
        <v>0</v>
      </c>
      <c r="AA1208">
        <v>0</v>
      </c>
      <c r="AB1208">
        <v>0</v>
      </c>
      <c r="AC1208">
        <v>0</v>
      </c>
      <c r="AD1208">
        <v>1</v>
      </c>
      <c r="AE1208">
        <v>0</v>
      </c>
      <c r="AF1208" t="s">
        <v>3</v>
      </c>
      <c r="AG1208">
        <v>1.2E-2</v>
      </c>
      <c r="AH1208">
        <v>2</v>
      </c>
      <c r="AI1208">
        <v>47640414</v>
      </c>
      <c r="AJ1208">
        <v>1215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ROW(Source!A538)</f>
        <v>538</v>
      </c>
      <c r="B1209">
        <v>47640422</v>
      </c>
      <c r="C1209">
        <v>47640407</v>
      </c>
      <c r="D1209">
        <v>36825880</v>
      </c>
      <c r="E1209">
        <v>1</v>
      </c>
      <c r="F1209">
        <v>1</v>
      </c>
      <c r="G1209">
        <v>1</v>
      </c>
      <c r="H1209">
        <v>3</v>
      </c>
      <c r="I1209" t="s">
        <v>1044</v>
      </c>
      <c r="J1209" t="s">
        <v>1045</v>
      </c>
      <c r="K1209" t="s">
        <v>1046</v>
      </c>
      <c r="L1209">
        <v>1348</v>
      </c>
      <c r="N1209">
        <v>1009</v>
      </c>
      <c r="O1209" t="s">
        <v>19</v>
      </c>
      <c r="P1209" t="s">
        <v>19</v>
      </c>
      <c r="Q1209">
        <v>1000</v>
      </c>
      <c r="X1209">
        <v>0.78200000000000003</v>
      </c>
      <c r="Y1209">
        <v>11200</v>
      </c>
      <c r="Z1209">
        <v>0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 t="s">
        <v>3</v>
      </c>
      <c r="AG1209">
        <v>0.78200000000000003</v>
      </c>
      <c r="AH1209">
        <v>2</v>
      </c>
      <c r="AI1209">
        <v>47640415</v>
      </c>
      <c r="AJ1209">
        <v>1216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ROW(Source!A539)</f>
        <v>539</v>
      </c>
      <c r="B1210">
        <v>47640416</v>
      </c>
      <c r="C1210">
        <v>47640407</v>
      </c>
      <c r="D1210">
        <v>37065248</v>
      </c>
      <c r="E1210">
        <v>1</v>
      </c>
      <c r="F1210">
        <v>1</v>
      </c>
      <c r="G1210">
        <v>1</v>
      </c>
      <c r="H1210">
        <v>1</v>
      </c>
      <c r="I1210" t="s">
        <v>768</v>
      </c>
      <c r="J1210" t="s">
        <v>3</v>
      </c>
      <c r="K1210" t="s">
        <v>769</v>
      </c>
      <c r="L1210">
        <v>1191</v>
      </c>
      <c r="N1210">
        <v>1013</v>
      </c>
      <c r="O1210" t="s">
        <v>770</v>
      </c>
      <c r="P1210" t="s">
        <v>770</v>
      </c>
      <c r="Q1210">
        <v>1</v>
      </c>
      <c r="X1210">
        <v>112.75</v>
      </c>
      <c r="Y1210">
        <v>0</v>
      </c>
      <c r="Z1210">
        <v>0</v>
      </c>
      <c r="AA1210">
        <v>0</v>
      </c>
      <c r="AB1210">
        <v>8.5299999999999994</v>
      </c>
      <c r="AC1210">
        <v>0</v>
      </c>
      <c r="AD1210">
        <v>1</v>
      </c>
      <c r="AE1210">
        <v>1</v>
      </c>
      <c r="AF1210" t="s">
        <v>3</v>
      </c>
      <c r="AG1210">
        <v>112.75</v>
      </c>
      <c r="AH1210">
        <v>2</v>
      </c>
      <c r="AI1210">
        <v>47640408</v>
      </c>
      <c r="AJ1210">
        <v>1217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ROW(Source!A539)</f>
        <v>539</v>
      </c>
      <c r="B1211">
        <v>47640417</v>
      </c>
      <c r="C1211">
        <v>47640407</v>
      </c>
      <c r="D1211">
        <v>37064876</v>
      </c>
      <c r="E1211">
        <v>1</v>
      </c>
      <c r="F1211">
        <v>1</v>
      </c>
      <c r="G1211">
        <v>1</v>
      </c>
      <c r="H1211">
        <v>1</v>
      </c>
      <c r="I1211" t="s">
        <v>771</v>
      </c>
      <c r="J1211" t="s">
        <v>3</v>
      </c>
      <c r="K1211" t="s">
        <v>772</v>
      </c>
      <c r="L1211">
        <v>1191</v>
      </c>
      <c r="N1211">
        <v>1013</v>
      </c>
      <c r="O1211" t="s">
        <v>770</v>
      </c>
      <c r="P1211" t="s">
        <v>770</v>
      </c>
      <c r="Q1211">
        <v>1</v>
      </c>
      <c r="X1211">
        <v>0.27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1</v>
      </c>
      <c r="AE1211">
        <v>2</v>
      </c>
      <c r="AF1211" t="s">
        <v>3</v>
      </c>
      <c r="AG1211">
        <v>0.27</v>
      </c>
      <c r="AH1211">
        <v>2</v>
      </c>
      <c r="AI1211">
        <v>47640409</v>
      </c>
      <c r="AJ1211">
        <v>1218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ROW(Source!A539)</f>
        <v>539</v>
      </c>
      <c r="B1212">
        <v>47640418</v>
      </c>
      <c r="C1212">
        <v>47640407</v>
      </c>
      <c r="D1212">
        <v>36882057</v>
      </c>
      <c r="E1212">
        <v>1</v>
      </c>
      <c r="F1212">
        <v>1</v>
      </c>
      <c r="G1212">
        <v>1</v>
      </c>
      <c r="H1212">
        <v>2</v>
      </c>
      <c r="I1212" t="s">
        <v>825</v>
      </c>
      <c r="J1212" t="s">
        <v>826</v>
      </c>
      <c r="K1212" t="s">
        <v>827</v>
      </c>
      <c r="L1212">
        <v>1368</v>
      </c>
      <c r="N1212">
        <v>1011</v>
      </c>
      <c r="O1212" t="s">
        <v>776</v>
      </c>
      <c r="P1212" t="s">
        <v>776</v>
      </c>
      <c r="Q1212">
        <v>1</v>
      </c>
      <c r="X1212">
        <v>0.2</v>
      </c>
      <c r="Y1212">
        <v>0</v>
      </c>
      <c r="Z1212">
        <v>86.4</v>
      </c>
      <c r="AA1212">
        <v>13.5</v>
      </c>
      <c r="AB1212">
        <v>0</v>
      </c>
      <c r="AC1212">
        <v>0</v>
      </c>
      <c r="AD1212">
        <v>1</v>
      </c>
      <c r="AE1212">
        <v>0</v>
      </c>
      <c r="AF1212" t="s">
        <v>3</v>
      </c>
      <c r="AG1212">
        <v>0.2</v>
      </c>
      <c r="AH1212">
        <v>2</v>
      </c>
      <c r="AI1212">
        <v>47640410</v>
      </c>
      <c r="AJ1212">
        <v>1219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ROW(Source!A539)</f>
        <v>539</v>
      </c>
      <c r="B1213">
        <v>47640419</v>
      </c>
      <c r="C1213">
        <v>47640407</v>
      </c>
      <c r="D1213">
        <v>36883554</v>
      </c>
      <c r="E1213">
        <v>1</v>
      </c>
      <c r="F1213">
        <v>1</v>
      </c>
      <c r="G1213">
        <v>1</v>
      </c>
      <c r="H1213">
        <v>2</v>
      </c>
      <c r="I1213" t="s">
        <v>780</v>
      </c>
      <c r="J1213" t="s">
        <v>781</v>
      </c>
      <c r="K1213" t="s">
        <v>782</v>
      </c>
      <c r="L1213">
        <v>1368</v>
      </c>
      <c r="N1213">
        <v>1011</v>
      </c>
      <c r="O1213" t="s">
        <v>776</v>
      </c>
      <c r="P1213" t="s">
        <v>776</v>
      </c>
      <c r="Q1213">
        <v>1</v>
      </c>
      <c r="X1213">
        <v>7.0000000000000007E-2</v>
      </c>
      <c r="Y1213">
        <v>0</v>
      </c>
      <c r="Z1213">
        <v>65.709999999999994</v>
      </c>
      <c r="AA1213">
        <v>11.6</v>
      </c>
      <c r="AB1213">
        <v>0</v>
      </c>
      <c r="AC1213">
        <v>0</v>
      </c>
      <c r="AD1213">
        <v>1</v>
      </c>
      <c r="AE1213">
        <v>0</v>
      </c>
      <c r="AF1213" t="s">
        <v>3</v>
      </c>
      <c r="AG1213">
        <v>7.0000000000000007E-2</v>
      </c>
      <c r="AH1213">
        <v>2</v>
      </c>
      <c r="AI1213">
        <v>47640411</v>
      </c>
      <c r="AJ1213">
        <v>1220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ROW(Source!A539)</f>
        <v>539</v>
      </c>
      <c r="B1214">
        <v>47640420</v>
      </c>
      <c r="C1214">
        <v>47640407</v>
      </c>
      <c r="D1214">
        <v>36804565</v>
      </c>
      <c r="E1214">
        <v>1</v>
      </c>
      <c r="F1214">
        <v>1</v>
      </c>
      <c r="G1214">
        <v>1</v>
      </c>
      <c r="H1214">
        <v>3</v>
      </c>
      <c r="I1214" t="s">
        <v>490</v>
      </c>
      <c r="J1214" t="s">
        <v>492</v>
      </c>
      <c r="K1214" t="s">
        <v>491</v>
      </c>
      <c r="L1214">
        <v>1348</v>
      </c>
      <c r="N1214">
        <v>1009</v>
      </c>
      <c r="O1214" t="s">
        <v>19</v>
      </c>
      <c r="P1214" t="s">
        <v>19</v>
      </c>
      <c r="Q1214">
        <v>1000</v>
      </c>
      <c r="X1214">
        <v>4.0000000000000001E-3</v>
      </c>
      <c r="Y1214">
        <v>8475</v>
      </c>
      <c r="Z1214">
        <v>0</v>
      </c>
      <c r="AA1214">
        <v>0</v>
      </c>
      <c r="AB1214">
        <v>0</v>
      </c>
      <c r="AC1214">
        <v>0</v>
      </c>
      <c r="AD1214">
        <v>1</v>
      </c>
      <c r="AE1214">
        <v>0</v>
      </c>
      <c r="AF1214" t="s">
        <v>3</v>
      </c>
      <c r="AG1214">
        <v>4.0000000000000001E-3</v>
      </c>
      <c r="AH1214">
        <v>2</v>
      </c>
      <c r="AI1214">
        <v>47640412</v>
      </c>
      <c r="AJ1214">
        <v>1221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ROW(Source!A539)</f>
        <v>539</v>
      </c>
      <c r="B1215">
        <v>47640421</v>
      </c>
      <c r="C1215">
        <v>47640407</v>
      </c>
      <c r="D1215">
        <v>36825633</v>
      </c>
      <c r="E1215">
        <v>1</v>
      </c>
      <c r="F1215">
        <v>1</v>
      </c>
      <c r="G1215">
        <v>1</v>
      </c>
      <c r="H1215">
        <v>3</v>
      </c>
      <c r="I1215" t="s">
        <v>1041</v>
      </c>
      <c r="J1215" t="s">
        <v>1042</v>
      </c>
      <c r="K1215" t="s">
        <v>1043</v>
      </c>
      <c r="L1215">
        <v>1348</v>
      </c>
      <c r="N1215">
        <v>1009</v>
      </c>
      <c r="O1215" t="s">
        <v>19</v>
      </c>
      <c r="P1215" t="s">
        <v>19</v>
      </c>
      <c r="Q1215">
        <v>1000</v>
      </c>
      <c r="X1215">
        <v>1.2E-2</v>
      </c>
      <c r="Y1215">
        <v>8190</v>
      </c>
      <c r="Z1215">
        <v>0</v>
      </c>
      <c r="AA1215">
        <v>0</v>
      </c>
      <c r="AB1215">
        <v>0</v>
      </c>
      <c r="AC1215">
        <v>0</v>
      </c>
      <c r="AD1215">
        <v>1</v>
      </c>
      <c r="AE1215">
        <v>0</v>
      </c>
      <c r="AF1215" t="s">
        <v>3</v>
      </c>
      <c r="AG1215">
        <v>1.2E-2</v>
      </c>
      <c r="AH1215">
        <v>2</v>
      </c>
      <c r="AI1215">
        <v>47640414</v>
      </c>
      <c r="AJ1215">
        <v>1223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ROW(Source!A539)</f>
        <v>539</v>
      </c>
      <c r="B1216">
        <v>47640422</v>
      </c>
      <c r="C1216">
        <v>47640407</v>
      </c>
      <c r="D1216">
        <v>36825880</v>
      </c>
      <c r="E1216">
        <v>1</v>
      </c>
      <c r="F1216">
        <v>1</v>
      </c>
      <c r="G1216">
        <v>1</v>
      </c>
      <c r="H1216">
        <v>3</v>
      </c>
      <c r="I1216" t="s">
        <v>1044</v>
      </c>
      <c r="J1216" t="s">
        <v>1045</v>
      </c>
      <c r="K1216" t="s">
        <v>1046</v>
      </c>
      <c r="L1216">
        <v>1348</v>
      </c>
      <c r="N1216">
        <v>1009</v>
      </c>
      <c r="O1216" t="s">
        <v>19</v>
      </c>
      <c r="P1216" t="s">
        <v>19</v>
      </c>
      <c r="Q1216">
        <v>1000</v>
      </c>
      <c r="X1216">
        <v>0.78200000000000003</v>
      </c>
      <c r="Y1216">
        <v>11200</v>
      </c>
      <c r="Z1216">
        <v>0</v>
      </c>
      <c r="AA1216">
        <v>0</v>
      </c>
      <c r="AB1216">
        <v>0</v>
      </c>
      <c r="AC1216">
        <v>0</v>
      </c>
      <c r="AD1216">
        <v>1</v>
      </c>
      <c r="AE1216">
        <v>0</v>
      </c>
      <c r="AF1216" t="s">
        <v>3</v>
      </c>
      <c r="AG1216">
        <v>0.78200000000000003</v>
      </c>
      <c r="AH1216">
        <v>2</v>
      </c>
      <c r="AI1216">
        <v>47640415</v>
      </c>
      <c r="AJ1216">
        <v>1224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ROW(Source!A544)</f>
        <v>544</v>
      </c>
      <c r="B1217">
        <v>47640435</v>
      </c>
      <c r="C1217">
        <v>47640425</v>
      </c>
      <c r="D1217">
        <v>37066837</v>
      </c>
      <c r="E1217">
        <v>1</v>
      </c>
      <c r="F1217">
        <v>1</v>
      </c>
      <c r="G1217">
        <v>1</v>
      </c>
      <c r="H1217">
        <v>1</v>
      </c>
      <c r="I1217" t="s">
        <v>855</v>
      </c>
      <c r="J1217" t="s">
        <v>3</v>
      </c>
      <c r="K1217" t="s">
        <v>856</v>
      </c>
      <c r="L1217">
        <v>1191</v>
      </c>
      <c r="N1217">
        <v>1013</v>
      </c>
      <c r="O1217" t="s">
        <v>770</v>
      </c>
      <c r="P1217" t="s">
        <v>770</v>
      </c>
      <c r="Q1217">
        <v>1</v>
      </c>
      <c r="X1217">
        <v>81.31</v>
      </c>
      <c r="Y1217">
        <v>0</v>
      </c>
      <c r="Z1217">
        <v>0</v>
      </c>
      <c r="AA1217">
        <v>0</v>
      </c>
      <c r="AB1217">
        <v>8.31</v>
      </c>
      <c r="AC1217">
        <v>0</v>
      </c>
      <c r="AD1217">
        <v>1</v>
      </c>
      <c r="AE1217">
        <v>1</v>
      </c>
      <c r="AF1217" t="s">
        <v>196</v>
      </c>
      <c r="AG1217">
        <v>107.53247499999998</v>
      </c>
      <c r="AH1217">
        <v>2</v>
      </c>
      <c r="AI1217">
        <v>47640426</v>
      </c>
      <c r="AJ1217">
        <v>1225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ROW(Source!A544)</f>
        <v>544</v>
      </c>
      <c r="B1218">
        <v>47640436</v>
      </c>
      <c r="C1218">
        <v>47640425</v>
      </c>
      <c r="D1218">
        <v>37064876</v>
      </c>
      <c r="E1218">
        <v>1</v>
      </c>
      <c r="F1218">
        <v>1</v>
      </c>
      <c r="G1218">
        <v>1</v>
      </c>
      <c r="H1218">
        <v>1</v>
      </c>
      <c r="I1218" t="s">
        <v>771</v>
      </c>
      <c r="J1218" t="s">
        <v>3</v>
      </c>
      <c r="K1218" t="s">
        <v>772</v>
      </c>
      <c r="L1218">
        <v>1191</v>
      </c>
      <c r="N1218">
        <v>1013</v>
      </c>
      <c r="O1218" t="s">
        <v>770</v>
      </c>
      <c r="P1218" t="s">
        <v>770</v>
      </c>
      <c r="Q1218">
        <v>1</v>
      </c>
      <c r="X1218">
        <v>3.77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2</v>
      </c>
      <c r="AF1218" t="s">
        <v>348</v>
      </c>
      <c r="AG1218">
        <v>5.4193749999999996</v>
      </c>
      <c r="AH1218">
        <v>2</v>
      </c>
      <c r="AI1218">
        <v>47640427</v>
      </c>
      <c r="AJ1218">
        <v>1226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ROW(Source!A544)</f>
        <v>544</v>
      </c>
      <c r="B1219">
        <v>47640437</v>
      </c>
      <c r="C1219">
        <v>47640425</v>
      </c>
      <c r="D1219">
        <v>36882383</v>
      </c>
      <c r="E1219">
        <v>1</v>
      </c>
      <c r="F1219">
        <v>1</v>
      </c>
      <c r="G1219">
        <v>1</v>
      </c>
      <c r="H1219">
        <v>2</v>
      </c>
      <c r="I1219" t="s">
        <v>944</v>
      </c>
      <c r="J1219" t="s">
        <v>945</v>
      </c>
      <c r="K1219" t="s">
        <v>946</v>
      </c>
      <c r="L1219">
        <v>1368</v>
      </c>
      <c r="N1219">
        <v>1011</v>
      </c>
      <c r="O1219" t="s">
        <v>776</v>
      </c>
      <c r="P1219" t="s">
        <v>776</v>
      </c>
      <c r="Q1219">
        <v>1</v>
      </c>
      <c r="X1219">
        <v>0.36</v>
      </c>
      <c r="Y1219">
        <v>0</v>
      </c>
      <c r="Z1219">
        <v>89.99</v>
      </c>
      <c r="AA1219">
        <v>10.06</v>
      </c>
      <c r="AB1219">
        <v>0</v>
      </c>
      <c r="AC1219">
        <v>0</v>
      </c>
      <c r="AD1219">
        <v>1</v>
      </c>
      <c r="AE1219">
        <v>0</v>
      </c>
      <c r="AF1219" t="s">
        <v>348</v>
      </c>
      <c r="AG1219">
        <v>0.51749999999999996</v>
      </c>
      <c r="AH1219">
        <v>2</v>
      </c>
      <c r="AI1219">
        <v>47640428</v>
      </c>
      <c r="AJ1219">
        <v>1227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ROW(Source!A544)</f>
        <v>544</v>
      </c>
      <c r="B1220">
        <v>47640438</v>
      </c>
      <c r="C1220">
        <v>47640425</v>
      </c>
      <c r="D1220">
        <v>36882452</v>
      </c>
      <c r="E1220">
        <v>1</v>
      </c>
      <c r="F1220">
        <v>1</v>
      </c>
      <c r="G1220">
        <v>1</v>
      </c>
      <c r="H1220">
        <v>2</v>
      </c>
      <c r="I1220" t="s">
        <v>1027</v>
      </c>
      <c r="J1220" t="s">
        <v>1028</v>
      </c>
      <c r="K1220" t="s">
        <v>1029</v>
      </c>
      <c r="L1220">
        <v>1368</v>
      </c>
      <c r="N1220">
        <v>1011</v>
      </c>
      <c r="O1220" t="s">
        <v>776</v>
      </c>
      <c r="P1220" t="s">
        <v>776</v>
      </c>
      <c r="Q1220">
        <v>1</v>
      </c>
      <c r="X1220">
        <v>2.57</v>
      </c>
      <c r="Y1220">
        <v>0</v>
      </c>
      <c r="Z1220">
        <v>31.26</v>
      </c>
      <c r="AA1220">
        <v>13.5</v>
      </c>
      <c r="AB1220">
        <v>0</v>
      </c>
      <c r="AC1220">
        <v>0</v>
      </c>
      <c r="AD1220">
        <v>1</v>
      </c>
      <c r="AE1220">
        <v>0</v>
      </c>
      <c r="AF1220" t="s">
        <v>348</v>
      </c>
      <c r="AG1220">
        <v>3.694375</v>
      </c>
      <c r="AH1220">
        <v>2</v>
      </c>
      <c r="AI1220">
        <v>47640429</v>
      </c>
      <c r="AJ1220">
        <v>1228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ROW(Source!A544)</f>
        <v>544</v>
      </c>
      <c r="B1221">
        <v>47640439</v>
      </c>
      <c r="C1221">
        <v>47640425</v>
      </c>
      <c r="D1221">
        <v>36883554</v>
      </c>
      <c r="E1221">
        <v>1</v>
      </c>
      <c r="F1221">
        <v>1</v>
      </c>
      <c r="G1221">
        <v>1</v>
      </c>
      <c r="H1221">
        <v>2</v>
      </c>
      <c r="I1221" t="s">
        <v>780</v>
      </c>
      <c r="J1221" t="s">
        <v>781</v>
      </c>
      <c r="K1221" t="s">
        <v>782</v>
      </c>
      <c r="L1221">
        <v>1368</v>
      </c>
      <c r="N1221">
        <v>1011</v>
      </c>
      <c r="O1221" t="s">
        <v>776</v>
      </c>
      <c r="P1221" t="s">
        <v>776</v>
      </c>
      <c r="Q1221">
        <v>1</v>
      </c>
      <c r="X1221">
        <v>0.84</v>
      </c>
      <c r="Y1221">
        <v>0</v>
      </c>
      <c r="Z1221">
        <v>65.709999999999994</v>
      </c>
      <c r="AA1221">
        <v>11.6</v>
      </c>
      <c r="AB1221">
        <v>0</v>
      </c>
      <c r="AC1221">
        <v>0</v>
      </c>
      <c r="AD1221">
        <v>1</v>
      </c>
      <c r="AE1221">
        <v>0</v>
      </c>
      <c r="AF1221" t="s">
        <v>348</v>
      </c>
      <c r="AG1221">
        <v>1.2074999999999998</v>
      </c>
      <c r="AH1221">
        <v>2</v>
      </c>
      <c r="AI1221">
        <v>47640430</v>
      </c>
      <c r="AJ1221">
        <v>1229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ROW(Source!A544)</f>
        <v>544</v>
      </c>
      <c r="B1222">
        <v>47640440</v>
      </c>
      <c r="C1222">
        <v>47640425</v>
      </c>
      <c r="D1222">
        <v>36801792</v>
      </c>
      <c r="E1222">
        <v>1</v>
      </c>
      <c r="F1222">
        <v>1</v>
      </c>
      <c r="G1222">
        <v>1</v>
      </c>
      <c r="H1222">
        <v>3</v>
      </c>
      <c r="I1222" t="s">
        <v>981</v>
      </c>
      <c r="J1222" t="s">
        <v>982</v>
      </c>
      <c r="K1222" t="s">
        <v>983</v>
      </c>
      <c r="L1222">
        <v>1339</v>
      </c>
      <c r="N1222">
        <v>1007</v>
      </c>
      <c r="O1222" t="s">
        <v>50</v>
      </c>
      <c r="P1222" t="s">
        <v>50</v>
      </c>
      <c r="Q1222">
        <v>1</v>
      </c>
      <c r="X1222">
        <v>3.85</v>
      </c>
      <c r="Y1222">
        <v>2.44</v>
      </c>
      <c r="Z1222">
        <v>0</v>
      </c>
      <c r="AA1222">
        <v>0</v>
      </c>
      <c r="AB1222">
        <v>0</v>
      </c>
      <c r="AC1222">
        <v>0</v>
      </c>
      <c r="AD1222">
        <v>1</v>
      </c>
      <c r="AE1222">
        <v>0</v>
      </c>
      <c r="AF1222" t="s">
        <v>3</v>
      </c>
      <c r="AG1222">
        <v>3.85</v>
      </c>
      <c r="AH1222">
        <v>2</v>
      </c>
      <c r="AI1222">
        <v>47640431</v>
      </c>
      <c r="AJ1222">
        <v>1230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ROW(Source!A544)</f>
        <v>544</v>
      </c>
      <c r="B1223">
        <v>47640441</v>
      </c>
      <c r="C1223">
        <v>47640425</v>
      </c>
      <c r="D1223">
        <v>36802468</v>
      </c>
      <c r="E1223">
        <v>1</v>
      </c>
      <c r="F1223">
        <v>1</v>
      </c>
      <c r="G1223">
        <v>1</v>
      </c>
      <c r="H1223">
        <v>3</v>
      </c>
      <c r="I1223" t="s">
        <v>1030</v>
      </c>
      <c r="J1223" t="s">
        <v>1031</v>
      </c>
      <c r="K1223" t="s">
        <v>1032</v>
      </c>
      <c r="L1223">
        <v>1339</v>
      </c>
      <c r="N1223">
        <v>1007</v>
      </c>
      <c r="O1223" t="s">
        <v>50</v>
      </c>
      <c r="P1223" t="s">
        <v>50</v>
      </c>
      <c r="Q1223">
        <v>1</v>
      </c>
      <c r="X1223">
        <v>3.06</v>
      </c>
      <c r="Y1223">
        <v>34.92</v>
      </c>
      <c r="Z1223">
        <v>0</v>
      </c>
      <c r="AA1223">
        <v>0</v>
      </c>
      <c r="AB1223">
        <v>0</v>
      </c>
      <c r="AC1223">
        <v>0</v>
      </c>
      <c r="AD1223">
        <v>1</v>
      </c>
      <c r="AE1223">
        <v>0</v>
      </c>
      <c r="AF1223" t="s">
        <v>3</v>
      </c>
      <c r="AG1223">
        <v>3.06</v>
      </c>
      <c r="AH1223">
        <v>2</v>
      </c>
      <c r="AI1223">
        <v>47640432</v>
      </c>
      <c r="AJ1223">
        <v>1231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ROW(Source!A544)</f>
        <v>544</v>
      </c>
      <c r="B1224">
        <v>47640442</v>
      </c>
      <c r="C1224">
        <v>47640425</v>
      </c>
      <c r="D1224">
        <v>36797146</v>
      </c>
      <c r="E1224">
        <v>17</v>
      </c>
      <c r="F1224">
        <v>1</v>
      </c>
      <c r="G1224">
        <v>1</v>
      </c>
      <c r="H1224">
        <v>3</v>
      </c>
      <c r="I1224" t="s">
        <v>1141</v>
      </c>
      <c r="J1224" t="s">
        <v>3</v>
      </c>
      <c r="K1224" t="s">
        <v>1142</v>
      </c>
      <c r="L1224">
        <v>1339</v>
      </c>
      <c r="N1224">
        <v>1007</v>
      </c>
      <c r="O1224" t="s">
        <v>50</v>
      </c>
      <c r="P1224" t="s">
        <v>50</v>
      </c>
      <c r="Q1224">
        <v>1</v>
      </c>
      <c r="X1224">
        <v>1.3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 t="s">
        <v>3</v>
      </c>
      <c r="AG1224">
        <v>1.3</v>
      </c>
      <c r="AH1224">
        <v>3</v>
      </c>
      <c r="AI1224">
        <v>-1</v>
      </c>
      <c r="AJ1224" t="s">
        <v>3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ROW(Source!A544)</f>
        <v>544</v>
      </c>
      <c r="B1225">
        <v>47640443</v>
      </c>
      <c r="C1225">
        <v>47640425</v>
      </c>
      <c r="D1225">
        <v>36797202</v>
      </c>
      <c r="E1225">
        <v>17</v>
      </c>
      <c r="F1225">
        <v>1</v>
      </c>
      <c r="G1225">
        <v>1</v>
      </c>
      <c r="H1225">
        <v>3</v>
      </c>
      <c r="I1225" t="s">
        <v>1143</v>
      </c>
      <c r="J1225" t="s">
        <v>3</v>
      </c>
      <c r="K1225" t="s">
        <v>1144</v>
      </c>
      <c r="L1225">
        <v>1327</v>
      </c>
      <c r="N1225">
        <v>1005</v>
      </c>
      <c r="O1225" t="s">
        <v>399</v>
      </c>
      <c r="P1225" t="s">
        <v>399</v>
      </c>
      <c r="Q1225">
        <v>1</v>
      </c>
      <c r="X1225">
        <v>102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 t="s">
        <v>3</v>
      </c>
      <c r="AG1225">
        <v>102</v>
      </c>
      <c r="AH1225">
        <v>3</v>
      </c>
      <c r="AI1225">
        <v>-1</v>
      </c>
      <c r="AJ1225" t="s">
        <v>3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ROW(Source!A545)</f>
        <v>545</v>
      </c>
      <c r="B1226">
        <v>47640435</v>
      </c>
      <c r="C1226">
        <v>47640425</v>
      </c>
      <c r="D1226">
        <v>37066837</v>
      </c>
      <c r="E1226">
        <v>1</v>
      </c>
      <c r="F1226">
        <v>1</v>
      </c>
      <c r="G1226">
        <v>1</v>
      </c>
      <c r="H1226">
        <v>1</v>
      </c>
      <c r="I1226" t="s">
        <v>855</v>
      </c>
      <c r="J1226" t="s">
        <v>3</v>
      </c>
      <c r="K1226" t="s">
        <v>856</v>
      </c>
      <c r="L1226">
        <v>1191</v>
      </c>
      <c r="N1226">
        <v>1013</v>
      </c>
      <c r="O1226" t="s">
        <v>770</v>
      </c>
      <c r="P1226" t="s">
        <v>770</v>
      </c>
      <c r="Q1226">
        <v>1</v>
      </c>
      <c r="X1226">
        <v>81.31</v>
      </c>
      <c r="Y1226">
        <v>0</v>
      </c>
      <c r="Z1226">
        <v>0</v>
      </c>
      <c r="AA1226">
        <v>0</v>
      </c>
      <c r="AB1226">
        <v>8.31</v>
      </c>
      <c r="AC1226">
        <v>0</v>
      </c>
      <c r="AD1226">
        <v>1</v>
      </c>
      <c r="AE1226">
        <v>1</v>
      </c>
      <c r="AF1226" t="s">
        <v>196</v>
      </c>
      <c r="AG1226">
        <v>107.53247499999998</v>
      </c>
      <c r="AH1226">
        <v>2</v>
      </c>
      <c r="AI1226">
        <v>47640426</v>
      </c>
      <c r="AJ1226">
        <v>1234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ROW(Source!A545)</f>
        <v>545</v>
      </c>
      <c r="B1227">
        <v>47640436</v>
      </c>
      <c r="C1227">
        <v>47640425</v>
      </c>
      <c r="D1227">
        <v>37064876</v>
      </c>
      <c r="E1227">
        <v>1</v>
      </c>
      <c r="F1227">
        <v>1</v>
      </c>
      <c r="G1227">
        <v>1</v>
      </c>
      <c r="H1227">
        <v>1</v>
      </c>
      <c r="I1227" t="s">
        <v>771</v>
      </c>
      <c r="J1227" t="s">
        <v>3</v>
      </c>
      <c r="K1227" t="s">
        <v>772</v>
      </c>
      <c r="L1227">
        <v>1191</v>
      </c>
      <c r="N1227">
        <v>1013</v>
      </c>
      <c r="O1227" t="s">
        <v>770</v>
      </c>
      <c r="P1227" t="s">
        <v>770</v>
      </c>
      <c r="Q1227">
        <v>1</v>
      </c>
      <c r="X1227">
        <v>3.77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1</v>
      </c>
      <c r="AE1227">
        <v>2</v>
      </c>
      <c r="AF1227" t="s">
        <v>348</v>
      </c>
      <c r="AG1227">
        <v>5.4193749999999996</v>
      </c>
      <c r="AH1227">
        <v>2</v>
      </c>
      <c r="AI1227">
        <v>47640427</v>
      </c>
      <c r="AJ1227">
        <v>1235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ROW(Source!A545)</f>
        <v>545</v>
      </c>
      <c r="B1228">
        <v>47640437</v>
      </c>
      <c r="C1228">
        <v>47640425</v>
      </c>
      <c r="D1228">
        <v>36882383</v>
      </c>
      <c r="E1228">
        <v>1</v>
      </c>
      <c r="F1228">
        <v>1</v>
      </c>
      <c r="G1228">
        <v>1</v>
      </c>
      <c r="H1228">
        <v>2</v>
      </c>
      <c r="I1228" t="s">
        <v>944</v>
      </c>
      <c r="J1228" t="s">
        <v>945</v>
      </c>
      <c r="K1228" t="s">
        <v>946</v>
      </c>
      <c r="L1228">
        <v>1368</v>
      </c>
      <c r="N1228">
        <v>1011</v>
      </c>
      <c r="O1228" t="s">
        <v>776</v>
      </c>
      <c r="P1228" t="s">
        <v>776</v>
      </c>
      <c r="Q1228">
        <v>1</v>
      </c>
      <c r="X1228">
        <v>0.36</v>
      </c>
      <c r="Y1228">
        <v>0</v>
      </c>
      <c r="Z1228">
        <v>89.99</v>
      </c>
      <c r="AA1228">
        <v>10.06</v>
      </c>
      <c r="AB1228">
        <v>0</v>
      </c>
      <c r="AC1228">
        <v>0</v>
      </c>
      <c r="AD1228">
        <v>1</v>
      </c>
      <c r="AE1228">
        <v>0</v>
      </c>
      <c r="AF1228" t="s">
        <v>348</v>
      </c>
      <c r="AG1228">
        <v>0.51749999999999996</v>
      </c>
      <c r="AH1228">
        <v>2</v>
      </c>
      <c r="AI1228">
        <v>47640428</v>
      </c>
      <c r="AJ1228">
        <v>1236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ROW(Source!A545)</f>
        <v>545</v>
      </c>
      <c r="B1229">
        <v>47640438</v>
      </c>
      <c r="C1229">
        <v>47640425</v>
      </c>
      <c r="D1229">
        <v>36882452</v>
      </c>
      <c r="E1229">
        <v>1</v>
      </c>
      <c r="F1229">
        <v>1</v>
      </c>
      <c r="G1229">
        <v>1</v>
      </c>
      <c r="H1229">
        <v>2</v>
      </c>
      <c r="I1229" t="s">
        <v>1027</v>
      </c>
      <c r="J1229" t="s">
        <v>1028</v>
      </c>
      <c r="K1229" t="s">
        <v>1029</v>
      </c>
      <c r="L1229">
        <v>1368</v>
      </c>
      <c r="N1229">
        <v>1011</v>
      </c>
      <c r="O1229" t="s">
        <v>776</v>
      </c>
      <c r="P1229" t="s">
        <v>776</v>
      </c>
      <c r="Q1229">
        <v>1</v>
      </c>
      <c r="X1229">
        <v>2.57</v>
      </c>
      <c r="Y1229">
        <v>0</v>
      </c>
      <c r="Z1229">
        <v>31.26</v>
      </c>
      <c r="AA1229">
        <v>13.5</v>
      </c>
      <c r="AB1229">
        <v>0</v>
      </c>
      <c r="AC1229">
        <v>0</v>
      </c>
      <c r="AD1229">
        <v>1</v>
      </c>
      <c r="AE1229">
        <v>0</v>
      </c>
      <c r="AF1229" t="s">
        <v>348</v>
      </c>
      <c r="AG1229">
        <v>3.694375</v>
      </c>
      <c r="AH1229">
        <v>2</v>
      </c>
      <c r="AI1229">
        <v>47640429</v>
      </c>
      <c r="AJ1229">
        <v>1237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ROW(Source!A545)</f>
        <v>545</v>
      </c>
      <c r="B1230">
        <v>47640439</v>
      </c>
      <c r="C1230">
        <v>47640425</v>
      </c>
      <c r="D1230">
        <v>36883554</v>
      </c>
      <c r="E1230">
        <v>1</v>
      </c>
      <c r="F1230">
        <v>1</v>
      </c>
      <c r="G1230">
        <v>1</v>
      </c>
      <c r="H1230">
        <v>2</v>
      </c>
      <c r="I1230" t="s">
        <v>780</v>
      </c>
      <c r="J1230" t="s">
        <v>781</v>
      </c>
      <c r="K1230" t="s">
        <v>782</v>
      </c>
      <c r="L1230">
        <v>1368</v>
      </c>
      <c r="N1230">
        <v>1011</v>
      </c>
      <c r="O1230" t="s">
        <v>776</v>
      </c>
      <c r="P1230" t="s">
        <v>776</v>
      </c>
      <c r="Q1230">
        <v>1</v>
      </c>
      <c r="X1230">
        <v>0.84</v>
      </c>
      <c r="Y1230">
        <v>0</v>
      </c>
      <c r="Z1230">
        <v>65.709999999999994</v>
      </c>
      <c r="AA1230">
        <v>11.6</v>
      </c>
      <c r="AB1230">
        <v>0</v>
      </c>
      <c r="AC1230">
        <v>0</v>
      </c>
      <c r="AD1230">
        <v>1</v>
      </c>
      <c r="AE1230">
        <v>0</v>
      </c>
      <c r="AF1230" t="s">
        <v>348</v>
      </c>
      <c r="AG1230">
        <v>1.2074999999999998</v>
      </c>
      <c r="AH1230">
        <v>2</v>
      </c>
      <c r="AI1230">
        <v>47640430</v>
      </c>
      <c r="AJ1230">
        <v>1238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ROW(Source!A545)</f>
        <v>545</v>
      </c>
      <c r="B1231">
        <v>47640440</v>
      </c>
      <c r="C1231">
        <v>47640425</v>
      </c>
      <c r="D1231">
        <v>36801792</v>
      </c>
      <c r="E1231">
        <v>1</v>
      </c>
      <c r="F1231">
        <v>1</v>
      </c>
      <c r="G1231">
        <v>1</v>
      </c>
      <c r="H1231">
        <v>3</v>
      </c>
      <c r="I1231" t="s">
        <v>981</v>
      </c>
      <c r="J1231" t="s">
        <v>982</v>
      </c>
      <c r="K1231" t="s">
        <v>983</v>
      </c>
      <c r="L1231">
        <v>1339</v>
      </c>
      <c r="N1231">
        <v>1007</v>
      </c>
      <c r="O1231" t="s">
        <v>50</v>
      </c>
      <c r="P1231" t="s">
        <v>50</v>
      </c>
      <c r="Q1231">
        <v>1</v>
      </c>
      <c r="X1231">
        <v>3.85</v>
      </c>
      <c r="Y1231">
        <v>2.44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0</v>
      </c>
      <c r="AF1231" t="s">
        <v>3</v>
      </c>
      <c r="AG1231">
        <v>3.85</v>
      </c>
      <c r="AH1231">
        <v>2</v>
      </c>
      <c r="AI1231">
        <v>47640431</v>
      </c>
      <c r="AJ1231">
        <v>1239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ROW(Source!A545)</f>
        <v>545</v>
      </c>
      <c r="B1232">
        <v>47640441</v>
      </c>
      <c r="C1232">
        <v>47640425</v>
      </c>
      <c r="D1232">
        <v>36802468</v>
      </c>
      <c r="E1232">
        <v>1</v>
      </c>
      <c r="F1232">
        <v>1</v>
      </c>
      <c r="G1232">
        <v>1</v>
      </c>
      <c r="H1232">
        <v>3</v>
      </c>
      <c r="I1232" t="s">
        <v>1030</v>
      </c>
      <c r="J1232" t="s">
        <v>1031</v>
      </c>
      <c r="K1232" t="s">
        <v>1032</v>
      </c>
      <c r="L1232">
        <v>1339</v>
      </c>
      <c r="N1232">
        <v>1007</v>
      </c>
      <c r="O1232" t="s">
        <v>50</v>
      </c>
      <c r="P1232" t="s">
        <v>50</v>
      </c>
      <c r="Q1232">
        <v>1</v>
      </c>
      <c r="X1232">
        <v>3.06</v>
      </c>
      <c r="Y1232">
        <v>34.92</v>
      </c>
      <c r="Z1232">
        <v>0</v>
      </c>
      <c r="AA1232">
        <v>0</v>
      </c>
      <c r="AB1232">
        <v>0</v>
      </c>
      <c r="AC1232">
        <v>0</v>
      </c>
      <c r="AD1232">
        <v>1</v>
      </c>
      <c r="AE1232">
        <v>0</v>
      </c>
      <c r="AF1232" t="s">
        <v>3</v>
      </c>
      <c r="AG1232">
        <v>3.06</v>
      </c>
      <c r="AH1232">
        <v>2</v>
      </c>
      <c r="AI1232">
        <v>47640432</v>
      </c>
      <c r="AJ1232">
        <v>1240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ROW(Source!A545)</f>
        <v>545</v>
      </c>
      <c r="B1233">
        <v>47640442</v>
      </c>
      <c r="C1233">
        <v>47640425</v>
      </c>
      <c r="D1233">
        <v>36797146</v>
      </c>
      <c r="E1233">
        <v>17</v>
      </c>
      <c r="F1233">
        <v>1</v>
      </c>
      <c r="G1233">
        <v>1</v>
      </c>
      <c r="H1233">
        <v>3</v>
      </c>
      <c r="I1233" t="s">
        <v>1141</v>
      </c>
      <c r="J1233" t="s">
        <v>3</v>
      </c>
      <c r="K1233" t="s">
        <v>1142</v>
      </c>
      <c r="L1233">
        <v>1339</v>
      </c>
      <c r="N1233">
        <v>1007</v>
      </c>
      <c r="O1233" t="s">
        <v>50</v>
      </c>
      <c r="P1233" t="s">
        <v>50</v>
      </c>
      <c r="Q1233">
        <v>1</v>
      </c>
      <c r="X1233">
        <v>1.3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 t="s">
        <v>3</v>
      </c>
      <c r="AG1233">
        <v>1.3</v>
      </c>
      <c r="AH1233">
        <v>3</v>
      </c>
      <c r="AI1233">
        <v>-1</v>
      </c>
      <c r="AJ1233" t="s">
        <v>3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ROW(Source!A545)</f>
        <v>545</v>
      </c>
      <c r="B1234">
        <v>47640443</v>
      </c>
      <c r="C1234">
        <v>47640425</v>
      </c>
      <c r="D1234">
        <v>36797202</v>
      </c>
      <c r="E1234">
        <v>17</v>
      </c>
      <c r="F1234">
        <v>1</v>
      </c>
      <c r="G1234">
        <v>1</v>
      </c>
      <c r="H1234">
        <v>3</v>
      </c>
      <c r="I1234" t="s">
        <v>1143</v>
      </c>
      <c r="J1234" t="s">
        <v>3</v>
      </c>
      <c r="K1234" t="s">
        <v>1144</v>
      </c>
      <c r="L1234">
        <v>1327</v>
      </c>
      <c r="N1234">
        <v>1005</v>
      </c>
      <c r="O1234" t="s">
        <v>399</v>
      </c>
      <c r="P1234" t="s">
        <v>399</v>
      </c>
      <c r="Q1234">
        <v>1</v>
      </c>
      <c r="X1234">
        <v>102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 t="s">
        <v>3</v>
      </c>
      <c r="AG1234">
        <v>102</v>
      </c>
      <c r="AH1234">
        <v>3</v>
      </c>
      <c r="AI1234">
        <v>-1</v>
      </c>
      <c r="AJ1234" t="s">
        <v>3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ROW(Source!A550)</f>
        <v>550</v>
      </c>
      <c r="B1235">
        <v>47640457</v>
      </c>
      <c r="C1235">
        <v>47640446</v>
      </c>
      <c r="D1235">
        <v>37066739</v>
      </c>
      <c r="E1235">
        <v>1</v>
      </c>
      <c r="F1235">
        <v>1</v>
      </c>
      <c r="G1235">
        <v>1</v>
      </c>
      <c r="H1235">
        <v>1</v>
      </c>
      <c r="I1235" t="s">
        <v>1033</v>
      </c>
      <c r="J1235" t="s">
        <v>3</v>
      </c>
      <c r="K1235" t="s">
        <v>1034</v>
      </c>
      <c r="L1235">
        <v>1191</v>
      </c>
      <c r="N1235">
        <v>1013</v>
      </c>
      <c r="O1235" t="s">
        <v>770</v>
      </c>
      <c r="P1235" t="s">
        <v>770</v>
      </c>
      <c r="Q1235">
        <v>1</v>
      </c>
      <c r="X1235">
        <v>76.08</v>
      </c>
      <c r="Y1235">
        <v>0</v>
      </c>
      <c r="Z1235">
        <v>0</v>
      </c>
      <c r="AA1235">
        <v>0</v>
      </c>
      <c r="AB1235">
        <v>8.4600000000000009</v>
      </c>
      <c r="AC1235">
        <v>0</v>
      </c>
      <c r="AD1235">
        <v>1</v>
      </c>
      <c r="AE1235">
        <v>1</v>
      </c>
      <c r="AF1235" t="s">
        <v>196</v>
      </c>
      <c r="AG1235">
        <v>100.61579999999998</v>
      </c>
      <c r="AH1235">
        <v>2</v>
      </c>
      <c r="AI1235">
        <v>47640447</v>
      </c>
      <c r="AJ1235">
        <v>1243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ROW(Source!A550)</f>
        <v>550</v>
      </c>
      <c r="B1236">
        <v>47640458</v>
      </c>
      <c r="C1236">
        <v>47640446</v>
      </c>
      <c r="D1236">
        <v>37064876</v>
      </c>
      <c r="E1236">
        <v>1</v>
      </c>
      <c r="F1236">
        <v>1</v>
      </c>
      <c r="G1236">
        <v>1</v>
      </c>
      <c r="H1236">
        <v>1</v>
      </c>
      <c r="I1236" t="s">
        <v>771</v>
      </c>
      <c r="J1236" t="s">
        <v>3</v>
      </c>
      <c r="K1236" t="s">
        <v>772</v>
      </c>
      <c r="L1236">
        <v>1191</v>
      </c>
      <c r="N1236">
        <v>1013</v>
      </c>
      <c r="O1236" t="s">
        <v>770</v>
      </c>
      <c r="P1236" t="s">
        <v>770</v>
      </c>
      <c r="Q1236">
        <v>1</v>
      </c>
      <c r="X1236">
        <v>0.72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1</v>
      </c>
      <c r="AE1236">
        <v>2</v>
      </c>
      <c r="AF1236" t="s">
        <v>348</v>
      </c>
      <c r="AG1236">
        <v>1.0349999999999999</v>
      </c>
      <c r="AH1236">
        <v>2</v>
      </c>
      <c r="AI1236">
        <v>47640448</v>
      </c>
      <c r="AJ1236">
        <v>1244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ROW(Source!A550)</f>
        <v>550</v>
      </c>
      <c r="B1237">
        <v>47640459</v>
      </c>
      <c r="C1237">
        <v>47640446</v>
      </c>
      <c r="D1237">
        <v>36882159</v>
      </c>
      <c r="E1237">
        <v>1</v>
      </c>
      <c r="F1237">
        <v>1</v>
      </c>
      <c r="G1237">
        <v>1</v>
      </c>
      <c r="H1237">
        <v>2</v>
      </c>
      <c r="I1237" t="s">
        <v>773</v>
      </c>
      <c r="J1237" t="s">
        <v>774</v>
      </c>
      <c r="K1237" t="s">
        <v>775</v>
      </c>
      <c r="L1237">
        <v>1368</v>
      </c>
      <c r="N1237">
        <v>1011</v>
      </c>
      <c r="O1237" t="s">
        <v>776</v>
      </c>
      <c r="P1237" t="s">
        <v>776</v>
      </c>
      <c r="Q1237">
        <v>1</v>
      </c>
      <c r="X1237">
        <v>0.68</v>
      </c>
      <c r="Y1237">
        <v>0</v>
      </c>
      <c r="Z1237">
        <v>111.99</v>
      </c>
      <c r="AA1237">
        <v>13.5</v>
      </c>
      <c r="AB1237">
        <v>0</v>
      </c>
      <c r="AC1237">
        <v>0</v>
      </c>
      <c r="AD1237">
        <v>1</v>
      </c>
      <c r="AE1237">
        <v>0</v>
      </c>
      <c r="AF1237" t="s">
        <v>348</v>
      </c>
      <c r="AG1237">
        <v>0.97750000000000004</v>
      </c>
      <c r="AH1237">
        <v>2</v>
      </c>
      <c r="AI1237">
        <v>47640449</v>
      </c>
      <c r="AJ1237">
        <v>1245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ROW(Source!A550)</f>
        <v>550</v>
      </c>
      <c r="B1238">
        <v>47640460</v>
      </c>
      <c r="C1238">
        <v>47640446</v>
      </c>
      <c r="D1238">
        <v>36883554</v>
      </c>
      <c r="E1238">
        <v>1</v>
      </c>
      <c r="F1238">
        <v>1</v>
      </c>
      <c r="G1238">
        <v>1</v>
      </c>
      <c r="H1238">
        <v>2</v>
      </c>
      <c r="I1238" t="s">
        <v>780</v>
      </c>
      <c r="J1238" t="s">
        <v>781</v>
      </c>
      <c r="K1238" t="s">
        <v>782</v>
      </c>
      <c r="L1238">
        <v>1368</v>
      </c>
      <c r="N1238">
        <v>1011</v>
      </c>
      <c r="O1238" t="s">
        <v>776</v>
      </c>
      <c r="P1238" t="s">
        <v>776</v>
      </c>
      <c r="Q1238">
        <v>1</v>
      </c>
      <c r="X1238">
        <v>0.04</v>
      </c>
      <c r="Y1238">
        <v>0</v>
      </c>
      <c r="Z1238">
        <v>65.709999999999994</v>
      </c>
      <c r="AA1238">
        <v>11.6</v>
      </c>
      <c r="AB1238">
        <v>0</v>
      </c>
      <c r="AC1238">
        <v>0</v>
      </c>
      <c r="AD1238">
        <v>1</v>
      </c>
      <c r="AE1238">
        <v>0</v>
      </c>
      <c r="AF1238" t="s">
        <v>348</v>
      </c>
      <c r="AG1238">
        <v>5.7499999999999996E-2</v>
      </c>
      <c r="AH1238">
        <v>2</v>
      </c>
      <c r="AI1238">
        <v>47640450</v>
      </c>
      <c r="AJ1238">
        <v>1246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ROW(Source!A550)</f>
        <v>550</v>
      </c>
      <c r="B1239">
        <v>47640461</v>
      </c>
      <c r="C1239">
        <v>47640446</v>
      </c>
      <c r="D1239">
        <v>36804545</v>
      </c>
      <c r="E1239">
        <v>1</v>
      </c>
      <c r="F1239">
        <v>1</v>
      </c>
      <c r="G1239">
        <v>1</v>
      </c>
      <c r="H1239">
        <v>3</v>
      </c>
      <c r="I1239" t="s">
        <v>801</v>
      </c>
      <c r="J1239" t="s">
        <v>802</v>
      </c>
      <c r="K1239" t="s">
        <v>803</v>
      </c>
      <c r="L1239">
        <v>1348</v>
      </c>
      <c r="N1239">
        <v>1009</v>
      </c>
      <c r="O1239" t="s">
        <v>19</v>
      </c>
      <c r="P1239" t="s">
        <v>19</v>
      </c>
      <c r="Q1239">
        <v>1000</v>
      </c>
      <c r="X1239">
        <v>1E-3</v>
      </c>
      <c r="Y1239">
        <v>11978</v>
      </c>
      <c r="Z1239">
        <v>0</v>
      </c>
      <c r="AA1239">
        <v>0</v>
      </c>
      <c r="AB1239">
        <v>0</v>
      </c>
      <c r="AC1239">
        <v>0</v>
      </c>
      <c r="AD1239">
        <v>1</v>
      </c>
      <c r="AE1239">
        <v>0</v>
      </c>
      <c r="AF1239" t="s">
        <v>3</v>
      </c>
      <c r="AG1239">
        <v>1E-3</v>
      </c>
      <c r="AH1239">
        <v>2</v>
      </c>
      <c r="AI1239">
        <v>47640451</v>
      </c>
      <c r="AJ1239">
        <v>1247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ROW(Source!A550)</f>
        <v>550</v>
      </c>
      <c r="B1240">
        <v>47640462</v>
      </c>
      <c r="C1240">
        <v>47640446</v>
      </c>
      <c r="D1240">
        <v>36807096</v>
      </c>
      <c r="E1240">
        <v>1</v>
      </c>
      <c r="F1240">
        <v>1</v>
      </c>
      <c r="G1240">
        <v>1</v>
      </c>
      <c r="H1240">
        <v>3</v>
      </c>
      <c r="I1240" t="s">
        <v>353</v>
      </c>
      <c r="J1240" t="s">
        <v>355</v>
      </c>
      <c r="K1240" t="s">
        <v>354</v>
      </c>
      <c r="L1240">
        <v>1339</v>
      </c>
      <c r="N1240">
        <v>1007</v>
      </c>
      <c r="O1240" t="s">
        <v>50</v>
      </c>
      <c r="P1240" t="s">
        <v>50</v>
      </c>
      <c r="Q1240">
        <v>1</v>
      </c>
      <c r="X1240">
        <v>5.9</v>
      </c>
      <c r="Y1240">
        <v>592.76</v>
      </c>
      <c r="Z1240">
        <v>0</v>
      </c>
      <c r="AA1240">
        <v>0</v>
      </c>
      <c r="AB1240">
        <v>0</v>
      </c>
      <c r="AC1240">
        <v>0</v>
      </c>
      <c r="AD1240">
        <v>1</v>
      </c>
      <c r="AE1240">
        <v>0</v>
      </c>
      <c r="AF1240" t="s">
        <v>3</v>
      </c>
      <c r="AG1240">
        <v>5.9</v>
      </c>
      <c r="AH1240">
        <v>2</v>
      </c>
      <c r="AI1240">
        <v>47640452</v>
      </c>
      <c r="AJ1240">
        <v>1248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ROW(Source!A550)</f>
        <v>550</v>
      </c>
      <c r="B1241">
        <v>47640463</v>
      </c>
      <c r="C1241">
        <v>47640446</v>
      </c>
      <c r="D1241">
        <v>36807342</v>
      </c>
      <c r="E1241">
        <v>1</v>
      </c>
      <c r="F1241">
        <v>1</v>
      </c>
      <c r="G1241">
        <v>1</v>
      </c>
      <c r="H1241">
        <v>3</v>
      </c>
      <c r="I1241" t="s">
        <v>834</v>
      </c>
      <c r="J1241" t="s">
        <v>835</v>
      </c>
      <c r="K1241" t="s">
        <v>836</v>
      </c>
      <c r="L1241">
        <v>1339</v>
      </c>
      <c r="N1241">
        <v>1007</v>
      </c>
      <c r="O1241" t="s">
        <v>50</v>
      </c>
      <c r="P1241" t="s">
        <v>50</v>
      </c>
      <c r="Q1241">
        <v>1</v>
      </c>
      <c r="X1241">
        <v>0.06</v>
      </c>
      <c r="Y1241">
        <v>519.79999999999995</v>
      </c>
      <c r="Z1241">
        <v>0</v>
      </c>
      <c r="AA1241">
        <v>0</v>
      </c>
      <c r="AB1241">
        <v>0</v>
      </c>
      <c r="AC1241">
        <v>0</v>
      </c>
      <c r="AD1241">
        <v>1</v>
      </c>
      <c r="AE1241">
        <v>0</v>
      </c>
      <c r="AF1241" t="s">
        <v>3</v>
      </c>
      <c r="AG1241">
        <v>0.06</v>
      </c>
      <c r="AH1241">
        <v>2</v>
      </c>
      <c r="AI1241">
        <v>47640453</v>
      </c>
      <c r="AJ1241">
        <v>1249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ROW(Source!A550)</f>
        <v>550</v>
      </c>
      <c r="B1242">
        <v>47640464</v>
      </c>
      <c r="C1242">
        <v>47640446</v>
      </c>
      <c r="D1242">
        <v>36830346</v>
      </c>
      <c r="E1242">
        <v>1</v>
      </c>
      <c r="F1242">
        <v>1</v>
      </c>
      <c r="G1242">
        <v>1</v>
      </c>
      <c r="H1242">
        <v>3</v>
      </c>
      <c r="I1242" t="s">
        <v>1035</v>
      </c>
      <c r="J1242" t="s">
        <v>1036</v>
      </c>
      <c r="K1242" t="s">
        <v>1037</v>
      </c>
      <c r="L1242">
        <v>1339</v>
      </c>
      <c r="N1242">
        <v>1007</v>
      </c>
      <c r="O1242" t="s">
        <v>50</v>
      </c>
      <c r="P1242" t="s">
        <v>50</v>
      </c>
      <c r="Q1242">
        <v>1</v>
      </c>
      <c r="X1242">
        <v>0.17</v>
      </c>
      <c r="Y1242">
        <v>880.01</v>
      </c>
      <c r="Z1242">
        <v>0</v>
      </c>
      <c r="AA1242">
        <v>0</v>
      </c>
      <c r="AB1242">
        <v>0</v>
      </c>
      <c r="AC1242">
        <v>0</v>
      </c>
      <c r="AD1242">
        <v>1</v>
      </c>
      <c r="AE1242">
        <v>0</v>
      </c>
      <c r="AF1242" t="s">
        <v>3</v>
      </c>
      <c r="AG1242">
        <v>0.17</v>
      </c>
      <c r="AH1242">
        <v>2</v>
      </c>
      <c r="AI1242">
        <v>47640455</v>
      </c>
      <c r="AJ1242">
        <v>1251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ROW(Source!A550)</f>
        <v>550</v>
      </c>
      <c r="B1243">
        <v>47640465</v>
      </c>
      <c r="C1243">
        <v>47640446</v>
      </c>
      <c r="D1243">
        <v>36798254</v>
      </c>
      <c r="E1243">
        <v>17</v>
      </c>
      <c r="F1243">
        <v>1</v>
      </c>
      <c r="G1243">
        <v>1</v>
      </c>
      <c r="H1243">
        <v>3</v>
      </c>
      <c r="I1243" t="s">
        <v>432</v>
      </c>
      <c r="J1243" t="s">
        <v>3</v>
      </c>
      <c r="K1243" t="s">
        <v>433</v>
      </c>
      <c r="L1243">
        <v>1301</v>
      </c>
      <c r="N1243">
        <v>1003</v>
      </c>
      <c r="O1243" t="s">
        <v>251</v>
      </c>
      <c r="P1243" t="s">
        <v>251</v>
      </c>
      <c r="Q1243">
        <v>1</v>
      </c>
      <c r="X1243">
        <v>100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 t="s">
        <v>3</v>
      </c>
      <c r="AG1243">
        <v>100</v>
      </c>
      <c r="AH1243">
        <v>3</v>
      </c>
      <c r="AI1243">
        <v>-1</v>
      </c>
      <c r="AJ1243" t="s">
        <v>3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ROW(Source!A551)</f>
        <v>551</v>
      </c>
      <c r="B1244">
        <v>47640457</v>
      </c>
      <c r="C1244">
        <v>47640446</v>
      </c>
      <c r="D1244">
        <v>37066739</v>
      </c>
      <c r="E1244">
        <v>1</v>
      </c>
      <c r="F1244">
        <v>1</v>
      </c>
      <c r="G1244">
        <v>1</v>
      </c>
      <c r="H1244">
        <v>1</v>
      </c>
      <c r="I1244" t="s">
        <v>1033</v>
      </c>
      <c r="J1244" t="s">
        <v>3</v>
      </c>
      <c r="K1244" t="s">
        <v>1034</v>
      </c>
      <c r="L1244">
        <v>1191</v>
      </c>
      <c r="N1244">
        <v>1013</v>
      </c>
      <c r="O1244" t="s">
        <v>770</v>
      </c>
      <c r="P1244" t="s">
        <v>770</v>
      </c>
      <c r="Q1244">
        <v>1</v>
      </c>
      <c r="X1244">
        <v>76.08</v>
      </c>
      <c r="Y1244">
        <v>0</v>
      </c>
      <c r="Z1244">
        <v>0</v>
      </c>
      <c r="AA1244">
        <v>0</v>
      </c>
      <c r="AB1244">
        <v>8.4600000000000009</v>
      </c>
      <c r="AC1244">
        <v>0</v>
      </c>
      <c r="AD1244">
        <v>1</v>
      </c>
      <c r="AE1244">
        <v>1</v>
      </c>
      <c r="AF1244" t="s">
        <v>196</v>
      </c>
      <c r="AG1244">
        <v>100.61579999999998</v>
      </c>
      <c r="AH1244">
        <v>2</v>
      </c>
      <c r="AI1244">
        <v>47640447</v>
      </c>
      <c r="AJ1244">
        <v>1252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ROW(Source!A551)</f>
        <v>551</v>
      </c>
      <c r="B1245">
        <v>47640458</v>
      </c>
      <c r="C1245">
        <v>47640446</v>
      </c>
      <c r="D1245">
        <v>37064876</v>
      </c>
      <c r="E1245">
        <v>1</v>
      </c>
      <c r="F1245">
        <v>1</v>
      </c>
      <c r="G1245">
        <v>1</v>
      </c>
      <c r="H1245">
        <v>1</v>
      </c>
      <c r="I1245" t="s">
        <v>771</v>
      </c>
      <c r="J1245" t="s">
        <v>3</v>
      </c>
      <c r="K1245" t="s">
        <v>772</v>
      </c>
      <c r="L1245">
        <v>1191</v>
      </c>
      <c r="N1245">
        <v>1013</v>
      </c>
      <c r="O1245" t="s">
        <v>770</v>
      </c>
      <c r="P1245" t="s">
        <v>770</v>
      </c>
      <c r="Q1245">
        <v>1</v>
      </c>
      <c r="X1245">
        <v>0.72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1</v>
      </c>
      <c r="AE1245">
        <v>2</v>
      </c>
      <c r="AF1245" t="s">
        <v>348</v>
      </c>
      <c r="AG1245">
        <v>1.0349999999999999</v>
      </c>
      <c r="AH1245">
        <v>2</v>
      </c>
      <c r="AI1245">
        <v>47640448</v>
      </c>
      <c r="AJ1245">
        <v>1253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ROW(Source!A551)</f>
        <v>551</v>
      </c>
      <c r="B1246">
        <v>47640459</v>
      </c>
      <c r="C1246">
        <v>47640446</v>
      </c>
      <c r="D1246">
        <v>36882159</v>
      </c>
      <c r="E1246">
        <v>1</v>
      </c>
      <c r="F1246">
        <v>1</v>
      </c>
      <c r="G1246">
        <v>1</v>
      </c>
      <c r="H1246">
        <v>2</v>
      </c>
      <c r="I1246" t="s">
        <v>773</v>
      </c>
      <c r="J1246" t="s">
        <v>774</v>
      </c>
      <c r="K1246" t="s">
        <v>775</v>
      </c>
      <c r="L1246">
        <v>1368</v>
      </c>
      <c r="N1246">
        <v>1011</v>
      </c>
      <c r="O1246" t="s">
        <v>776</v>
      </c>
      <c r="P1246" t="s">
        <v>776</v>
      </c>
      <c r="Q1246">
        <v>1</v>
      </c>
      <c r="X1246">
        <v>0.68</v>
      </c>
      <c r="Y1246">
        <v>0</v>
      </c>
      <c r="Z1246">
        <v>111.99</v>
      </c>
      <c r="AA1246">
        <v>13.5</v>
      </c>
      <c r="AB1246">
        <v>0</v>
      </c>
      <c r="AC1246">
        <v>0</v>
      </c>
      <c r="AD1246">
        <v>1</v>
      </c>
      <c r="AE1246">
        <v>0</v>
      </c>
      <c r="AF1246" t="s">
        <v>348</v>
      </c>
      <c r="AG1246">
        <v>0.97750000000000004</v>
      </c>
      <c r="AH1246">
        <v>2</v>
      </c>
      <c r="AI1246">
        <v>47640449</v>
      </c>
      <c r="AJ1246">
        <v>1254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ROW(Source!A551)</f>
        <v>551</v>
      </c>
      <c r="B1247">
        <v>47640460</v>
      </c>
      <c r="C1247">
        <v>47640446</v>
      </c>
      <c r="D1247">
        <v>36883554</v>
      </c>
      <c r="E1247">
        <v>1</v>
      </c>
      <c r="F1247">
        <v>1</v>
      </c>
      <c r="G1247">
        <v>1</v>
      </c>
      <c r="H1247">
        <v>2</v>
      </c>
      <c r="I1247" t="s">
        <v>780</v>
      </c>
      <c r="J1247" t="s">
        <v>781</v>
      </c>
      <c r="K1247" t="s">
        <v>782</v>
      </c>
      <c r="L1247">
        <v>1368</v>
      </c>
      <c r="N1247">
        <v>1011</v>
      </c>
      <c r="O1247" t="s">
        <v>776</v>
      </c>
      <c r="P1247" t="s">
        <v>776</v>
      </c>
      <c r="Q1247">
        <v>1</v>
      </c>
      <c r="X1247">
        <v>0.04</v>
      </c>
      <c r="Y1247">
        <v>0</v>
      </c>
      <c r="Z1247">
        <v>65.709999999999994</v>
      </c>
      <c r="AA1247">
        <v>11.6</v>
      </c>
      <c r="AB1247">
        <v>0</v>
      </c>
      <c r="AC1247">
        <v>0</v>
      </c>
      <c r="AD1247">
        <v>1</v>
      </c>
      <c r="AE1247">
        <v>0</v>
      </c>
      <c r="AF1247" t="s">
        <v>348</v>
      </c>
      <c r="AG1247">
        <v>5.7499999999999996E-2</v>
      </c>
      <c r="AH1247">
        <v>2</v>
      </c>
      <c r="AI1247">
        <v>47640450</v>
      </c>
      <c r="AJ1247">
        <v>1255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ROW(Source!A551)</f>
        <v>551</v>
      </c>
      <c r="B1248">
        <v>47640461</v>
      </c>
      <c r="C1248">
        <v>47640446</v>
      </c>
      <c r="D1248">
        <v>36804545</v>
      </c>
      <c r="E1248">
        <v>1</v>
      </c>
      <c r="F1248">
        <v>1</v>
      </c>
      <c r="G1248">
        <v>1</v>
      </c>
      <c r="H1248">
        <v>3</v>
      </c>
      <c r="I1248" t="s">
        <v>801</v>
      </c>
      <c r="J1248" t="s">
        <v>802</v>
      </c>
      <c r="K1248" t="s">
        <v>803</v>
      </c>
      <c r="L1248">
        <v>1348</v>
      </c>
      <c r="N1248">
        <v>1009</v>
      </c>
      <c r="O1248" t="s">
        <v>19</v>
      </c>
      <c r="P1248" t="s">
        <v>19</v>
      </c>
      <c r="Q1248">
        <v>1000</v>
      </c>
      <c r="X1248">
        <v>1E-3</v>
      </c>
      <c r="Y1248">
        <v>11978</v>
      </c>
      <c r="Z1248">
        <v>0</v>
      </c>
      <c r="AA1248">
        <v>0</v>
      </c>
      <c r="AB1248">
        <v>0</v>
      </c>
      <c r="AC1248">
        <v>0</v>
      </c>
      <c r="AD1248">
        <v>1</v>
      </c>
      <c r="AE1248">
        <v>0</v>
      </c>
      <c r="AF1248" t="s">
        <v>3</v>
      </c>
      <c r="AG1248">
        <v>1E-3</v>
      </c>
      <c r="AH1248">
        <v>2</v>
      </c>
      <c r="AI1248">
        <v>47640451</v>
      </c>
      <c r="AJ1248">
        <v>1256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>
        <f>ROW(Source!A551)</f>
        <v>551</v>
      </c>
      <c r="B1249">
        <v>47640462</v>
      </c>
      <c r="C1249">
        <v>47640446</v>
      </c>
      <c r="D1249">
        <v>36807096</v>
      </c>
      <c r="E1249">
        <v>1</v>
      </c>
      <c r="F1249">
        <v>1</v>
      </c>
      <c r="G1249">
        <v>1</v>
      </c>
      <c r="H1249">
        <v>3</v>
      </c>
      <c r="I1249" t="s">
        <v>353</v>
      </c>
      <c r="J1249" t="s">
        <v>355</v>
      </c>
      <c r="K1249" t="s">
        <v>354</v>
      </c>
      <c r="L1249">
        <v>1339</v>
      </c>
      <c r="N1249">
        <v>1007</v>
      </c>
      <c r="O1249" t="s">
        <v>50</v>
      </c>
      <c r="P1249" t="s">
        <v>50</v>
      </c>
      <c r="Q1249">
        <v>1</v>
      </c>
      <c r="X1249">
        <v>5.9</v>
      </c>
      <c r="Y1249">
        <v>592.76</v>
      </c>
      <c r="Z1249">
        <v>0</v>
      </c>
      <c r="AA1249">
        <v>0</v>
      </c>
      <c r="AB1249">
        <v>0</v>
      </c>
      <c r="AC1249">
        <v>0</v>
      </c>
      <c r="AD1249">
        <v>1</v>
      </c>
      <c r="AE1249">
        <v>0</v>
      </c>
      <c r="AF1249" t="s">
        <v>3</v>
      </c>
      <c r="AG1249">
        <v>5.9</v>
      </c>
      <c r="AH1249">
        <v>2</v>
      </c>
      <c r="AI1249">
        <v>47640452</v>
      </c>
      <c r="AJ1249">
        <v>1257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</row>
    <row r="1250" spans="1:44" x14ac:dyDescent="0.2">
      <c r="A1250">
        <f>ROW(Source!A551)</f>
        <v>551</v>
      </c>
      <c r="B1250">
        <v>47640463</v>
      </c>
      <c r="C1250">
        <v>47640446</v>
      </c>
      <c r="D1250">
        <v>36807342</v>
      </c>
      <c r="E1250">
        <v>1</v>
      </c>
      <c r="F1250">
        <v>1</v>
      </c>
      <c r="G1250">
        <v>1</v>
      </c>
      <c r="H1250">
        <v>3</v>
      </c>
      <c r="I1250" t="s">
        <v>834</v>
      </c>
      <c r="J1250" t="s">
        <v>835</v>
      </c>
      <c r="K1250" t="s">
        <v>836</v>
      </c>
      <c r="L1250">
        <v>1339</v>
      </c>
      <c r="N1250">
        <v>1007</v>
      </c>
      <c r="O1250" t="s">
        <v>50</v>
      </c>
      <c r="P1250" t="s">
        <v>50</v>
      </c>
      <c r="Q1250">
        <v>1</v>
      </c>
      <c r="X1250">
        <v>0.06</v>
      </c>
      <c r="Y1250">
        <v>519.79999999999995</v>
      </c>
      <c r="Z1250">
        <v>0</v>
      </c>
      <c r="AA1250">
        <v>0</v>
      </c>
      <c r="AB1250">
        <v>0</v>
      </c>
      <c r="AC1250">
        <v>0</v>
      </c>
      <c r="AD1250">
        <v>1</v>
      </c>
      <c r="AE1250">
        <v>0</v>
      </c>
      <c r="AF1250" t="s">
        <v>3</v>
      </c>
      <c r="AG1250">
        <v>0.06</v>
      </c>
      <c r="AH1250">
        <v>2</v>
      </c>
      <c r="AI1250">
        <v>47640453</v>
      </c>
      <c r="AJ1250">
        <v>1258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</row>
    <row r="1251" spans="1:44" x14ac:dyDescent="0.2">
      <c r="A1251">
        <f>ROW(Source!A551)</f>
        <v>551</v>
      </c>
      <c r="B1251">
        <v>47640464</v>
      </c>
      <c r="C1251">
        <v>47640446</v>
      </c>
      <c r="D1251">
        <v>36830346</v>
      </c>
      <c r="E1251">
        <v>1</v>
      </c>
      <c r="F1251">
        <v>1</v>
      </c>
      <c r="G1251">
        <v>1</v>
      </c>
      <c r="H1251">
        <v>3</v>
      </c>
      <c r="I1251" t="s">
        <v>1035</v>
      </c>
      <c r="J1251" t="s">
        <v>1036</v>
      </c>
      <c r="K1251" t="s">
        <v>1037</v>
      </c>
      <c r="L1251">
        <v>1339</v>
      </c>
      <c r="N1251">
        <v>1007</v>
      </c>
      <c r="O1251" t="s">
        <v>50</v>
      </c>
      <c r="P1251" t="s">
        <v>50</v>
      </c>
      <c r="Q1251">
        <v>1</v>
      </c>
      <c r="X1251">
        <v>0.17</v>
      </c>
      <c r="Y1251">
        <v>880.01</v>
      </c>
      <c r="Z1251">
        <v>0</v>
      </c>
      <c r="AA1251">
        <v>0</v>
      </c>
      <c r="AB1251">
        <v>0</v>
      </c>
      <c r="AC1251">
        <v>0</v>
      </c>
      <c r="AD1251">
        <v>1</v>
      </c>
      <c r="AE1251">
        <v>0</v>
      </c>
      <c r="AF1251" t="s">
        <v>3</v>
      </c>
      <c r="AG1251">
        <v>0.17</v>
      </c>
      <c r="AH1251">
        <v>2</v>
      </c>
      <c r="AI1251">
        <v>47640455</v>
      </c>
      <c r="AJ1251">
        <v>1260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</row>
    <row r="1252" spans="1:44" x14ac:dyDescent="0.2">
      <c r="A1252">
        <f>ROW(Source!A551)</f>
        <v>551</v>
      </c>
      <c r="B1252">
        <v>47640465</v>
      </c>
      <c r="C1252">
        <v>47640446</v>
      </c>
      <c r="D1252">
        <v>36798254</v>
      </c>
      <c r="E1252">
        <v>17</v>
      </c>
      <c r="F1252">
        <v>1</v>
      </c>
      <c r="G1252">
        <v>1</v>
      </c>
      <c r="H1252">
        <v>3</v>
      </c>
      <c r="I1252" t="s">
        <v>432</v>
      </c>
      <c r="J1252" t="s">
        <v>3</v>
      </c>
      <c r="K1252" t="s">
        <v>433</v>
      </c>
      <c r="L1252">
        <v>1301</v>
      </c>
      <c r="N1252">
        <v>1003</v>
      </c>
      <c r="O1252" t="s">
        <v>251</v>
      </c>
      <c r="P1252" t="s">
        <v>251</v>
      </c>
      <c r="Q1252">
        <v>1</v>
      </c>
      <c r="X1252">
        <v>100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 t="s">
        <v>3</v>
      </c>
      <c r="AG1252">
        <v>100</v>
      </c>
      <c r="AH1252">
        <v>3</v>
      </c>
      <c r="AI1252">
        <v>-1</v>
      </c>
      <c r="AJ1252" t="s">
        <v>3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</row>
    <row r="1253" spans="1:44" x14ac:dyDescent="0.2">
      <c r="A1253">
        <f>ROW(Source!A554)</f>
        <v>554</v>
      </c>
      <c r="B1253">
        <v>47640477</v>
      </c>
      <c r="C1253">
        <v>47640468</v>
      </c>
      <c r="D1253">
        <v>37072442</v>
      </c>
      <c r="E1253">
        <v>1</v>
      </c>
      <c r="F1253">
        <v>1</v>
      </c>
      <c r="G1253">
        <v>1</v>
      </c>
      <c r="H1253">
        <v>1</v>
      </c>
      <c r="I1253" t="s">
        <v>939</v>
      </c>
      <c r="J1253" t="s">
        <v>3</v>
      </c>
      <c r="K1253" t="s">
        <v>940</v>
      </c>
      <c r="L1253">
        <v>1191</v>
      </c>
      <c r="N1253">
        <v>1013</v>
      </c>
      <c r="O1253" t="s">
        <v>770</v>
      </c>
      <c r="P1253" t="s">
        <v>770</v>
      </c>
      <c r="Q1253">
        <v>1</v>
      </c>
      <c r="X1253">
        <v>5.31</v>
      </c>
      <c r="Y1253">
        <v>0</v>
      </c>
      <c r="Z1253">
        <v>0</v>
      </c>
      <c r="AA1253">
        <v>0</v>
      </c>
      <c r="AB1253">
        <v>10.65</v>
      </c>
      <c r="AC1253">
        <v>0</v>
      </c>
      <c r="AD1253">
        <v>1</v>
      </c>
      <c r="AE1253">
        <v>1</v>
      </c>
      <c r="AF1253" t="s">
        <v>326</v>
      </c>
      <c r="AG1253">
        <v>7.7247224999999986</v>
      </c>
      <c r="AH1253">
        <v>2</v>
      </c>
      <c r="AI1253">
        <v>47640469</v>
      </c>
      <c r="AJ1253">
        <v>1261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</row>
    <row r="1254" spans="1:44" x14ac:dyDescent="0.2">
      <c r="A1254">
        <f>ROW(Source!A554)</f>
        <v>554</v>
      </c>
      <c r="B1254">
        <v>47640478</v>
      </c>
      <c r="C1254">
        <v>47640468</v>
      </c>
      <c r="D1254">
        <v>37064876</v>
      </c>
      <c r="E1254">
        <v>1</v>
      </c>
      <c r="F1254">
        <v>1</v>
      </c>
      <c r="G1254">
        <v>1</v>
      </c>
      <c r="H1254">
        <v>1</v>
      </c>
      <c r="I1254" t="s">
        <v>771</v>
      </c>
      <c r="J1254" t="s">
        <v>3</v>
      </c>
      <c r="K1254" t="s">
        <v>772</v>
      </c>
      <c r="L1254">
        <v>1191</v>
      </c>
      <c r="N1254">
        <v>1013</v>
      </c>
      <c r="O1254" t="s">
        <v>770</v>
      </c>
      <c r="P1254" t="s">
        <v>770</v>
      </c>
      <c r="Q1254">
        <v>1</v>
      </c>
      <c r="X1254">
        <v>0.02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1</v>
      </c>
      <c r="AE1254">
        <v>2</v>
      </c>
      <c r="AF1254" t="s">
        <v>325</v>
      </c>
      <c r="AG1254">
        <v>3.1625E-2</v>
      </c>
      <c r="AH1254">
        <v>2</v>
      </c>
      <c r="AI1254">
        <v>47640470</v>
      </c>
      <c r="AJ1254">
        <v>1262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</row>
    <row r="1255" spans="1:44" x14ac:dyDescent="0.2">
      <c r="A1255">
        <f>ROW(Source!A554)</f>
        <v>554</v>
      </c>
      <c r="B1255">
        <v>47640479</v>
      </c>
      <c r="C1255">
        <v>47640468</v>
      </c>
      <c r="D1255">
        <v>36882356</v>
      </c>
      <c r="E1255">
        <v>1</v>
      </c>
      <c r="F1255">
        <v>1</v>
      </c>
      <c r="G1255">
        <v>1</v>
      </c>
      <c r="H1255">
        <v>2</v>
      </c>
      <c r="I1255" t="s">
        <v>941</v>
      </c>
      <c r="J1255" t="s">
        <v>942</v>
      </c>
      <c r="K1255" t="s">
        <v>943</v>
      </c>
      <c r="L1255">
        <v>1368</v>
      </c>
      <c r="N1255">
        <v>1011</v>
      </c>
      <c r="O1255" t="s">
        <v>776</v>
      </c>
      <c r="P1255" t="s">
        <v>776</v>
      </c>
      <c r="Q1255">
        <v>1</v>
      </c>
      <c r="X1255">
        <v>0.01</v>
      </c>
      <c r="Y1255">
        <v>0</v>
      </c>
      <c r="Z1255">
        <v>1.7</v>
      </c>
      <c r="AA1255">
        <v>0</v>
      </c>
      <c r="AB1255">
        <v>0</v>
      </c>
      <c r="AC1255">
        <v>0</v>
      </c>
      <c r="AD1255">
        <v>1</v>
      </c>
      <c r="AE1255">
        <v>0</v>
      </c>
      <c r="AF1255" t="s">
        <v>325</v>
      </c>
      <c r="AG1255">
        <v>1.58125E-2</v>
      </c>
      <c r="AH1255">
        <v>2</v>
      </c>
      <c r="AI1255">
        <v>47640471</v>
      </c>
      <c r="AJ1255">
        <v>1263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</row>
    <row r="1256" spans="1:44" x14ac:dyDescent="0.2">
      <c r="A1256">
        <f>ROW(Source!A554)</f>
        <v>554</v>
      </c>
      <c r="B1256">
        <v>47640480</v>
      </c>
      <c r="C1256">
        <v>47640468</v>
      </c>
      <c r="D1256">
        <v>36882383</v>
      </c>
      <c r="E1256">
        <v>1</v>
      </c>
      <c r="F1256">
        <v>1</v>
      </c>
      <c r="G1256">
        <v>1</v>
      </c>
      <c r="H1256">
        <v>2</v>
      </c>
      <c r="I1256" t="s">
        <v>944</v>
      </c>
      <c r="J1256" t="s">
        <v>945</v>
      </c>
      <c r="K1256" t="s">
        <v>946</v>
      </c>
      <c r="L1256">
        <v>1368</v>
      </c>
      <c r="N1256">
        <v>1011</v>
      </c>
      <c r="O1256" t="s">
        <v>776</v>
      </c>
      <c r="P1256" t="s">
        <v>776</v>
      </c>
      <c r="Q1256">
        <v>1</v>
      </c>
      <c r="X1256">
        <v>0.01</v>
      </c>
      <c r="Y1256">
        <v>0</v>
      </c>
      <c r="Z1256">
        <v>89.99</v>
      </c>
      <c r="AA1256">
        <v>10.06</v>
      </c>
      <c r="AB1256">
        <v>0</v>
      </c>
      <c r="AC1256">
        <v>0</v>
      </c>
      <c r="AD1256">
        <v>1</v>
      </c>
      <c r="AE1256">
        <v>0</v>
      </c>
      <c r="AF1256" t="s">
        <v>325</v>
      </c>
      <c r="AG1256">
        <v>1.58125E-2</v>
      </c>
      <c r="AH1256">
        <v>2</v>
      </c>
      <c r="AI1256">
        <v>47640472</v>
      </c>
      <c r="AJ1256">
        <v>1264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</row>
    <row r="1257" spans="1:44" x14ac:dyDescent="0.2">
      <c r="A1257">
        <f>ROW(Source!A554)</f>
        <v>554</v>
      </c>
      <c r="B1257">
        <v>47640481</v>
      </c>
      <c r="C1257">
        <v>47640468</v>
      </c>
      <c r="D1257">
        <v>36883554</v>
      </c>
      <c r="E1257">
        <v>1</v>
      </c>
      <c r="F1257">
        <v>1</v>
      </c>
      <c r="G1257">
        <v>1</v>
      </c>
      <c r="H1257">
        <v>2</v>
      </c>
      <c r="I1257" t="s">
        <v>780</v>
      </c>
      <c r="J1257" t="s">
        <v>781</v>
      </c>
      <c r="K1257" t="s">
        <v>782</v>
      </c>
      <c r="L1257">
        <v>1368</v>
      </c>
      <c r="N1257">
        <v>1011</v>
      </c>
      <c r="O1257" t="s">
        <v>776</v>
      </c>
      <c r="P1257" t="s">
        <v>776</v>
      </c>
      <c r="Q1257">
        <v>1</v>
      </c>
      <c r="X1257">
        <v>0.01</v>
      </c>
      <c r="Y1257">
        <v>0</v>
      </c>
      <c r="Z1257">
        <v>65.709999999999994</v>
      </c>
      <c r="AA1257">
        <v>11.6</v>
      </c>
      <c r="AB1257">
        <v>0</v>
      </c>
      <c r="AC1257">
        <v>0</v>
      </c>
      <c r="AD1257">
        <v>1</v>
      </c>
      <c r="AE1257">
        <v>0</v>
      </c>
      <c r="AF1257" t="s">
        <v>325</v>
      </c>
      <c r="AG1257">
        <v>1.58125E-2</v>
      </c>
      <c r="AH1257">
        <v>2</v>
      </c>
      <c r="AI1257">
        <v>47640473</v>
      </c>
      <c r="AJ1257">
        <v>1265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</row>
    <row r="1258" spans="1:44" x14ac:dyDescent="0.2">
      <c r="A1258">
        <f>ROW(Source!A554)</f>
        <v>554</v>
      </c>
      <c r="B1258">
        <v>47640482</v>
      </c>
      <c r="C1258">
        <v>47640468</v>
      </c>
      <c r="D1258">
        <v>36884416</v>
      </c>
      <c r="E1258">
        <v>1</v>
      </c>
      <c r="F1258">
        <v>1</v>
      </c>
      <c r="G1258">
        <v>1</v>
      </c>
      <c r="H1258">
        <v>2</v>
      </c>
      <c r="I1258" t="s">
        <v>947</v>
      </c>
      <c r="J1258" t="s">
        <v>948</v>
      </c>
      <c r="K1258" t="s">
        <v>949</v>
      </c>
      <c r="L1258">
        <v>1368</v>
      </c>
      <c r="N1258">
        <v>1011</v>
      </c>
      <c r="O1258" t="s">
        <v>776</v>
      </c>
      <c r="P1258" t="s">
        <v>776</v>
      </c>
      <c r="Q1258">
        <v>1</v>
      </c>
      <c r="X1258">
        <v>1.1200000000000001</v>
      </c>
      <c r="Y1258">
        <v>0</v>
      </c>
      <c r="Z1258">
        <v>6.82</v>
      </c>
      <c r="AA1258">
        <v>0</v>
      </c>
      <c r="AB1258">
        <v>0</v>
      </c>
      <c r="AC1258">
        <v>0</v>
      </c>
      <c r="AD1258">
        <v>1</v>
      </c>
      <c r="AE1258">
        <v>0</v>
      </c>
      <c r="AF1258" t="s">
        <v>325</v>
      </c>
      <c r="AG1258">
        <v>1.7710000000000001</v>
      </c>
      <c r="AH1258">
        <v>2</v>
      </c>
      <c r="AI1258">
        <v>47640474</v>
      </c>
      <c r="AJ1258">
        <v>1266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</row>
    <row r="1259" spans="1:44" x14ac:dyDescent="0.2">
      <c r="A1259">
        <f>ROW(Source!A554)</f>
        <v>554</v>
      </c>
      <c r="B1259">
        <v>47640483</v>
      </c>
      <c r="C1259">
        <v>47640468</v>
      </c>
      <c r="D1259">
        <v>36837948</v>
      </c>
      <c r="E1259">
        <v>1</v>
      </c>
      <c r="F1259">
        <v>1</v>
      </c>
      <c r="G1259">
        <v>1</v>
      </c>
      <c r="H1259">
        <v>3</v>
      </c>
      <c r="I1259" t="s">
        <v>817</v>
      </c>
      <c r="J1259" t="s">
        <v>818</v>
      </c>
      <c r="K1259" t="s">
        <v>819</v>
      </c>
      <c r="L1259">
        <v>1348</v>
      </c>
      <c r="N1259">
        <v>1009</v>
      </c>
      <c r="O1259" t="s">
        <v>19</v>
      </c>
      <c r="P1259" t="s">
        <v>19</v>
      </c>
      <c r="Q1259">
        <v>1000</v>
      </c>
      <c r="X1259">
        <v>1.2E-2</v>
      </c>
      <c r="Y1259">
        <v>15620</v>
      </c>
      <c r="Z1259">
        <v>0</v>
      </c>
      <c r="AA1259">
        <v>0</v>
      </c>
      <c r="AB1259">
        <v>0</v>
      </c>
      <c r="AC1259">
        <v>0</v>
      </c>
      <c r="AD1259">
        <v>1</v>
      </c>
      <c r="AE1259">
        <v>0</v>
      </c>
      <c r="AF1259" t="s">
        <v>220</v>
      </c>
      <c r="AG1259">
        <v>1.3200000000000002E-2</v>
      </c>
      <c r="AH1259">
        <v>2</v>
      </c>
      <c r="AI1259">
        <v>47640475</v>
      </c>
      <c r="AJ1259">
        <v>1267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</row>
    <row r="1260" spans="1:44" x14ac:dyDescent="0.2">
      <c r="A1260">
        <f>ROW(Source!A554)</f>
        <v>554</v>
      </c>
      <c r="B1260">
        <v>47640484</v>
      </c>
      <c r="C1260">
        <v>47640468</v>
      </c>
      <c r="D1260">
        <v>36839083</v>
      </c>
      <c r="E1260">
        <v>1</v>
      </c>
      <c r="F1260">
        <v>1</v>
      </c>
      <c r="G1260">
        <v>1</v>
      </c>
      <c r="H1260">
        <v>3</v>
      </c>
      <c r="I1260" t="s">
        <v>950</v>
      </c>
      <c r="J1260" t="s">
        <v>951</v>
      </c>
      <c r="K1260" t="s">
        <v>952</v>
      </c>
      <c r="L1260">
        <v>1348</v>
      </c>
      <c r="N1260">
        <v>1009</v>
      </c>
      <c r="O1260" t="s">
        <v>19</v>
      </c>
      <c r="P1260" t="s">
        <v>19</v>
      </c>
      <c r="Q1260">
        <v>1000</v>
      </c>
      <c r="X1260">
        <v>2E-3</v>
      </c>
      <c r="Y1260">
        <v>7640</v>
      </c>
      <c r="Z1260">
        <v>0</v>
      </c>
      <c r="AA1260">
        <v>0</v>
      </c>
      <c r="AB1260">
        <v>0</v>
      </c>
      <c r="AC1260">
        <v>0</v>
      </c>
      <c r="AD1260">
        <v>1</v>
      </c>
      <c r="AE1260">
        <v>0</v>
      </c>
      <c r="AF1260" t="s">
        <v>220</v>
      </c>
      <c r="AG1260">
        <v>2.2000000000000001E-3</v>
      </c>
      <c r="AH1260">
        <v>2</v>
      </c>
      <c r="AI1260">
        <v>47640476</v>
      </c>
      <c r="AJ1260">
        <v>1268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</row>
    <row r="1261" spans="1:44" x14ac:dyDescent="0.2">
      <c r="A1261">
        <f>ROW(Source!A555)</f>
        <v>555</v>
      </c>
      <c r="B1261">
        <v>47640477</v>
      </c>
      <c r="C1261">
        <v>47640468</v>
      </c>
      <c r="D1261">
        <v>37072442</v>
      </c>
      <c r="E1261">
        <v>1</v>
      </c>
      <c r="F1261">
        <v>1</v>
      </c>
      <c r="G1261">
        <v>1</v>
      </c>
      <c r="H1261">
        <v>1</v>
      </c>
      <c r="I1261" t="s">
        <v>939</v>
      </c>
      <c r="J1261" t="s">
        <v>3</v>
      </c>
      <c r="K1261" t="s">
        <v>940</v>
      </c>
      <c r="L1261">
        <v>1191</v>
      </c>
      <c r="N1261">
        <v>1013</v>
      </c>
      <c r="O1261" t="s">
        <v>770</v>
      </c>
      <c r="P1261" t="s">
        <v>770</v>
      </c>
      <c r="Q1261">
        <v>1</v>
      </c>
      <c r="X1261">
        <v>5.31</v>
      </c>
      <c r="Y1261">
        <v>0</v>
      </c>
      <c r="Z1261">
        <v>0</v>
      </c>
      <c r="AA1261">
        <v>0</v>
      </c>
      <c r="AB1261">
        <v>10.65</v>
      </c>
      <c r="AC1261">
        <v>0</v>
      </c>
      <c r="AD1261">
        <v>1</v>
      </c>
      <c r="AE1261">
        <v>1</v>
      </c>
      <c r="AF1261" t="s">
        <v>326</v>
      </c>
      <c r="AG1261">
        <v>7.7247224999999986</v>
      </c>
      <c r="AH1261">
        <v>2</v>
      </c>
      <c r="AI1261">
        <v>47640469</v>
      </c>
      <c r="AJ1261">
        <v>1269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</row>
    <row r="1262" spans="1:44" x14ac:dyDescent="0.2">
      <c r="A1262">
        <f>ROW(Source!A555)</f>
        <v>555</v>
      </c>
      <c r="B1262">
        <v>47640478</v>
      </c>
      <c r="C1262">
        <v>47640468</v>
      </c>
      <c r="D1262">
        <v>37064876</v>
      </c>
      <c r="E1262">
        <v>1</v>
      </c>
      <c r="F1262">
        <v>1</v>
      </c>
      <c r="G1262">
        <v>1</v>
      </c>
      <c r="H1262">
        <v>1</v>
      </c>
      <c r="I1262" t="s">
        <v>771</v>
      </c>
      <c r="J1262" t="s">
        <v>3</v>
      </c>
      <c r="K1262" t="s">
        <v>772</v>
      </c>
      <c r="L1262">
        <v>1191</v>
      </c>
      <c r="N1262">
        <v>1013</v>
      </c>
      <c r="O1262" t="s">
        <v>770</v>
      </c>
      <c r="P1262" t="s">
        <v>770</v>
      </c>
      <c r="Q1262">
        <v>1</v>
      </c>
      <c r="X1262">
        <v>0.02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1</v>
      </c>
      <c r="AE1262">
        <v>2</v>
      </c>
      <c r="AF1262" t="s">
        <v>325</v>
      </c>
      <c r="AG1262">
        <v>3.1625E-2</v>
      </c>
      <c r="AH1262">
        <v>2</v>
      </c>
      <c r="AI1262">
        <v>47640470</v>
      </c>
      <c r="AJ1262">
        <v>1270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</row>
    <row r="1263" spans="1:44" x14ac:dyDescent="0.2">
      <c r="A1263">
        <f>ROW(Source!A555)</f>
        <v>555</v>
      </c>
      <c r="B1263">
        <v>47640479</v>
      </c>
      <c r="C1263">
        <v>47640468</v>
      </c>
      <c r="D1263">
        <v>36882356</v>
      </c>
      <c r="E1263">
        <v>1</v>
      </c>
      <c r="F1263">
        <v>1</v>
      </c>
      <c r="G1263">
        <v>1</v>
      </c>
      <c r="H1263">
        <v>2</v>
      </c>
      <c r="I1263" t="s">
        <v>941</v>
      </c>
      <c r="J1263" t="s">
        <v>942</v>
      </c>
      <c r="K1263" t="s">
        <v>943</v>
      </c>
      <c r="L1263">
        <v>1368</v>
      </c>
      <c r="N1263">
        <v>1011</v>
      </c>
      <c r="O1263" t="s">
        <v>776</v>
      </c>
      <c r="P1263" t="s">
        <v>776</v>
      </c>
      <c r="Q1263">
        <v>1</v>
      </c>
      <c r="X1263">
        <v>0.01</v>
      </c>
      <c r="Y1263">
        <v>0</v>
      </c>
      <c r="Z1263">
        <v>1.7</v>
      </c>
      <c r="AA1263">
        <v>0</v>
      </c>
      <c r="AB1263">
        <v>0</v>
      </c>
      <c r="AC1263">
        <v>0</v>
      </c>
      <c r="AD1263">
        <v>1</v>
      </c>
      <c r="AE1263">
        <v>0</v>
      </c>
      <c r="AF1263" t="s">
        <v>325</v>
      </c>
      <c r="AG1263">
        <v>1.58125E-2</v>
      </c>
      <c r="AH1263">
        <v>2</v>
      </c>
      <c r="AI1263">
        <v>47640471</v>
      </c>
      <c r="AJ1263">
        <v>1271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</row>
    <row r="1264" spans="1:44" x14ac:dyDescent="0.2">
      <c r="A1264">
        <f>ROW(Source!A555)</f>
        <v>555</v>
      </c>
      <c r="B1264">
        <v>47640480</v>
      </c>
      <c r="C1264">
        <v>47640468</v>
      </c>
      <c r="D1264">
        <v>36882383</v>
      </c>
      <c r="E1264">
        <v>1</v>
      </c>
      <c r="F1264">
        <v>1</v>
      </c>
      <c r="G1264">
        <v>1</v>
      </c>
      <c r="H1264">
        <v>2</v>
      </c>
      <c r="I1264" t="s">
        <v>944</v>
      </c>
      <c r="J1264" t="s">
        <v>945</v>
      </c>
      <c r="K1264" t="s">
        <v>946</v>
      </c>
      <c r="L1264">
        <v>1368</v>
      </c>
      <c r="N1264">
        <v>1011</v>
      </c>
      <c r="O1264" t="s">
        <v>776</v>
      </c>
      <c r="P1264" t="s">
        <v>776</v>
      </c>
      <c r="Q1264">
        <v>1</v>
      </c>
      <c r="X1264">
        <v>0.01</v>
      </c>
      <c r="Y1264">
        <v>0</v>
      </c>
      <c r="Z1264">
        <v>89.99</v>
      </c>
      <c r="AA1264">
        <v>10.06</v>
      </c>
      <c r="AB1264">
        <v>0</v>
      </c>
      <c r="AC1264">
        <v>0</v>
      </c>
      <c r="AD1264">
        <v>1</v>
      </c>
      <c r="AE1264">
        <v>0</v>
      </c>
      <c r="AF1264" t="s">
        <v>325</v>
      </c>
      <c r="AG1264">
        <v>1.58125E-2</v>
      </c>
      <c r="AH1264">
        <v>2</v>
      </c>
      <c r="AI1264">
        <v>47640472</v>
      </c>
      <c r="AJ1264">
        <v>1272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</row>
    <row r="1265" spans="1:44" x14ac:dyDescent="0.2">
      <c r="A1265">
        <f>ROW(Source!A555)</f>
        <v>555</v>
      </c>
      <c r="B1265">
        <v>47640481</v>
      </c>
      <c r="C1265">
        <v>47640468</v>
      </c>
      <c r="D1265">
        <v>36883554</v>
      </c>
      <c r="E1265">
        <v>1</v>
      </c>
      <c r="F1265">
        <v>1</v>
      </c>
      <c r="G1265">
        <v>1</v>
      </c>
      <c r="H1265">
        <v>2</v>
      </c>
      <c r="I1265" t="s">
        <v>780</v>
      </c>
      <c r="J1265" t="s">
        <v>781</v>
      </c>
      <c r="K1265" t="s">
        <v>782</v>
      </c>
      <c r="L1265">
        <v>1368</v>
      </c>
      <c r="N1265">
        <v>1011</v>
      </c>
      <c r="O1265" t="s">
        <v>776</v>
      </c>
      <c r="P1265" t="s">
        <v>776</v>
      </c>
      <c r="Q1265">
        <v>1</v>
      </c>
      <c r="X1265">
        <v>0.01</v>
      </c>
      <c r="Y1265">
        <v>0</v>
      </c>
      <c r="Z1265">
        <v>65.709999999999994</v>
      </c>
      <c r="AA1265">
        <v>11.6</v>
      </c>
      <c r="AB1265">
        <v>0</v>
      </c>
      <c r="AC1265">
        <v>0</v>
      </c>
      <c r="AD1265">
        <v>1</v>
      </c>
      <c r="AE1265">
        <v>0</v>
      </c>
      <c r="AF1265" t="s">
        <v>325</v>
      </c>
      <c r="AG1265">
        <v>1.58125E-2</v>
      </c>
      <c r="AH1265">
        <v>2</v>
      </c>
      <c r="AI1265">
        <v>47640473</v>
      </c>
      <c r="AJ1265">
        <v>1273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</row>
    <row r="1266" spans="1:44" x14ac:dyDescent="0.2">
      <c r="A1266">
        <f>ROW(Source!A555)</f>
        <v>555</v>
      </c>
      <c r="B1266">
        <v>47640482</v>
      </c>
      <c r="C1266">
        <v>47640468</v>
      </c>
      <c r="D1266">
        <v>36884416</v>
      </c>
      <c r="E1266">
        <v>1</v>
      </c>
      <c r="F1266">
        <v>1</v>
      </c>
      <c r="G1266">
        <v>1</v>
      </c>
      <c r="H1266">
        <v>2</v>
      </c>
      <c r="I1266" t="s">
        <v>947</v>
      </c>
      <c r="J1266" t="s">
        <v>948</v>
      </c>
      <c r="K1266" t="s">
        <v>949</v>
      </c>
      <c r="L1266">
        <v>1368</v>
      </c>
      <c r="N1266">
        <v>1011</v>
      </c>
      <c r="O1266" t="s">
        <v>776</v>
      </c>
      <c r="P1266" t="s">
        <v>776</v>
      </c>
      <c r="Q1266">
        <v>1</v>
      </c>
      <c r="X1266">
        <v>1.1200000000000001</v>
      </c>
      <c r="Y1266">
        <v>0</v>
      </c>
      <c r="Z1266">
        <v>6.82</v>
      </c>
      <c r="AA1266">
        <v>0</v>
      </c>
      <c r="AB1266">
        <v>0</v>
      </c>
      <c r="AC1266">
        <v>0</v>
      </c>
      <c r="AD1266">
        <v>1</v>
      </c>
      <c r="AE1266">
        <v>0</v>
      </c>
      <c r="AF1266" t="s">
        <v>325</v>
      </c>
      <c r="AG1266">
        <v>1.7710000000000001</v>
      </c>
      <c r="AH1266">
        <v>2</v>
      </c>
      <c r="AI1266">
        <v>47640474</v>
      </c>
      <c r="AJ1266">
        <v>1274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</row>
    <row r="1267" spans="1:44" x14ac:dyDescent="0.2">
      <c r="A1267">
        <f>ROW(Source!A555)</f>
        <v>555</v>
      </c>
      <c r="B1267">
        <v>47640483</v>
      </c>
      <c r="C1267">
        <v>47640468</v>
      </c>
      <c r="D1267">
        <v>36837948</v>
      </c>
      <c r="E1267">
        <v>1</v>
      </c>
      <c r="F1267">
        <v>1</v>
      </c>
      <c r="G1267">
        <v>1</v>
      </c>
      <c r="H1267">
        <v>3</v>
      </c>
      <c r="I1267" t="s">
        <v>817</v>
      </c>
      <c r="J1267" t="s">
        <v>818</v>
      </c>
      <c r="K1267" t="s">
        <v>819</v>
      </c>
      <c r="L1267">
        <v>1348</v>
      </c>
      <c r="N1267">
        <v>1009</v>
      </c>
      <c r="O1267" t="s">
        <v>19</v>
      </c>
      <c r="P1267" t="s">
        <v>19</v>
      </c>
      <c r="Q1267">
        <v>1000</v>
      </c>
      <c r="X1267">
        <v>1.2E-2</v>
      </c>
      <c r="Y1267">
        <v>15620</v>
      </c>
      <c r="Z1267">
        <v>0</v>
      </c>
      <c r="AA1267">
        <v>0</v>
      </c>
      <c r="AB1267">
        <v>0</v>
      </c>
      <c r="AC1267">
        <v>0</v>
      </c>
      <c r="AD1267">
        <v>1</v>
      </c>
      <c r="AE1267">
        <v>0</v>
      </c>
      <c r="AF1267" t="s">
        <v>220</v>
      </c>
      <c r="AG1267">
        <v>1.3200000000000002E-2</v>
      </c>
      <c r="AH1267">
        <v>2</v>
      </c>
      <c r="AI1267">
        <v>47640475</v>
      </c>
      <c r="AJ1267">
        <v>1275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</row>
    <row r="1268" spans="1:44" x14ac:dyDescent="0.2">
      <c r="A1268">
        <f>ROW(Source!A555)</f>
        <v>555</v>
      </c>
      <c r="B1268">
        <v>47640484</v>
      </c>
      <c r="C1268">
        <v>47640468</v>
      </c>
      <c r="D1268">
        <v>36839083</v>
      </c>
      <c r="E1268">
        <v>1</v>
      </c>
      <c r="F1268">
        <v>1</v>
      </c>
      <c r="G1268">
        <v>1</v>
      </c>
      <c r="H1268">
        <v>3</v>
      </c>
      <c r="I1268" t="s">
        <v>950</v>
      </c>
      <c r="J1268" t="s">
        <v>951</v>
      </c>
      <c r="K1268" t="s">
        <v>952</v>
      </c>
      <c r="L1268">
        <v>1348</v>
      </c>
      <c r="N1268">
        <v>1009</v>
      </c>
      <c r="O1268" t="s">
        <v>19</v>
      </c>
      <c r="P1268" t="s">
        <v>19</v>
      </c>
      <c r="Q1268">
        <v>1000</v>
      </c>
      <c r="X1268">
        <v>2E-3</v>
      </c>
      <c r="Y1268">
        <v>7640</v>
      </c>
      <c r="Z1268">
        <v>0</v>
      </c>
      <c r="AA1268">
        <v>0</v>
      </c>
      <c r="AB1268">
        <v>0</v>
      </c>
      <c r="AC1268">
        <v>0</v>
      </c>
      <c r="AD1268">
        <v>1</v>
      </c>
      <c r="AE1268">
        <v>0</v>
      </c>
      <c r="AF1268" t="s">
        <v>220</v>
      </c>
      <c r="AG1268">
        <v>2.2000000000000001E-3</v>
      </c>
      <c r="AH1268">
        <v>2</v>
      </c>
      <c r="AI1268">
        <v>47640476</v>
      </c>
      <c r="AJ1268">
        <v>1276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</row>
    <row r="1269" spans="1:44" x14ac:dyDescent="0.2">
      <c r="A1269">
        <f>ROW(Source!A556)</f>
        <v>556</v>
      </c>
      <c r="B1269">
        <v>47640495</v>
      </c>
      <c r="C1269">
        <v>47640485</v>
      </c>
      <c r="D1269">
        <v>37064928</v>
      </c>
      <c r="E1269">
        <v>1</v>
      </c>
      <c r="F1269">
        <v>1</v>
      </c>
      <c r="G1269">
        <v>1</v>
      </c>
      <c r="H1269">
        <v>1</v>
      </c>
      <c r="I1269" t="s">
        <v>823</v>
      </c>
      <c r="J1269" t="s">
        <v>3</v>
      </c>
      <c r="K1269" t="s">
        <v>824</v>
      </c>
      <c r="L1269">
        <v>1191</v>
      </c>
      <c r="N1269">
        <v>1013</v>
      </c>
      <c r="O1269" t="s">
        <v>770</v>
      </c>
      <c r="P1269" t="s">
        <v>770</v>
      </c>
      <c r="Q1269">
        <v>1</v>
      </c>
      <c r="X1269">
        <v>3.83</v>
      </c>
      <c r="Y1269">
        <v>0</v>
      </c>
      <c r="Z1269">
        <v>0</v>
      </c>
      <c r="AA1269">
        <v>0</v>
      </c>
      <c r="AB1269">
        <v>9.07</v>
      </c>
      <c r="AC1269">
        <v>0</v>
      </c>
      <c r="AD1269">
        <v>1</v>
      </c>
      <c r="AE1269">
        <v>1</v>
      </c>
      <c r="AF1269" t="s">
        <v>330</v>
      </c>
      <c r="AG1269">
        <v>11.143384999999999</v>
      </c>
      <c r="AH1269">
        <v>2</v>
      </c>
      <c r="AI1269">
        <v>47640486</v>
      </c>
      <c r="AJ1269">
        <v>1277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</row>
    <row r="1270" spans="1:44" x14ac:dyDescent="0.2">
      <c r="A1270">
        <f>ROW(Source!A556)</f>
        <v>556</v>
      </c>
      <c r="B1270">
        <v>47640496</v>
      </c>
      <c r="C1270">
        <v>47640485</v>
      </c>
      <c r="D1270">
        <v>37064876</v>
      </c>
      <c r="E1270">
        <v>1</v>
      </c>
      <c r="F1270">
        <v>1</v>
      </c>
      <c r="G1270">
        <v>1</v>
      </c>
      <c r="H1270">
        <v>1</v>
      </c>
      <c r="I1270" t="s">
        <v>771</v>
      </c>
      <c r="J1270" t="s">
        <v>3</v>
      </c>
      <c r="K1270" t="s">
        <v>772</v>
      </c>
      <c r="L1270">
        <v>1191</v>
      </c>
      <c r="N1270">
        <v>1013</v>
      </c>
      <c r="O1270" t="s">
        <v>770</v>
      </c>
      <c r="P1270" t="s">
        <v>770</v>
      </c>
      <c r="Q1270">
        <v>1</v>
      </c>
      <c r="X1270">
        <v>0.02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1</v>
      </c>
      <c r="AE1270">
        <v>2</v>
      </c>
      <c r="AF1270" t="s">
        <v>329</v>
      </c>
      <c r="AG1270">
        <v>6.3250000000000001E-2</v>
      </c>
      <c r="AH1270">
        <v>2</v>
      </c>
      <c r="AI1270">
        <v>47640487</v>
      </c>
      <c r="AJ1270">
        <v>1278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</row>
    <row r="1271" spans="1:44" x14ac:dyDescent="0.2">
      <c r="A1271">
        <f>ROW(Source!A556)</f>
        <v>556</v>
      </c>
      <c r="B1271">
        <v>47640497</v>
      </c>
      <c r="C1271">
        <v>47640485</v>
      </c>
      <c r="D1271">
        <v>36882356</v>
      </c>
      <c r="E1271">
        <v>1</v>
      </c>
      <c r="F1271">
        <v>1</v>
      </c>
      <c r="G1271">
        <v>1</v>
      </c>
      <c r="H1271">
        <v>2</v>
      </c>
      <c r="I1271" t="s">
        <v>941</v>
      </c>
      <c r="J1271" t="s">
        <v>942</v>
      </c>
      <c r="K1271" t="s">
        <v>943</v>
      </c>
      <c r="L1271">
        <v>1368</v>
      </c>
      <c r="N1271">
        <v>1011</v>
      </c>
      <c r="O1271" t="s">
        <v>776</v>
      </c>
      <c r="P1271" t="s">
        <v>776</v>
      </c>
      <c r="Q1271">
        <v>1</v>
      </c>
      <c r="X1271">
        <v>0.01</v>
      </c>
      <c r="Y1271">
        <v>0</v>
      </c>
      <c r="Z1271">
        <v>1.7</v>
      </c>
      <c r="AA1271">
        <v>0</v>
      </c>
      <c r="AB1271">
        <v>0</v>
      </c>
      <c r="AC1271">
        <v>0</v>
      </c>
      <c r="AD1271">
        <v>1</v>
      </c>
      <c r="AE1271">
        <v>0</v>
      </c>
      <c r="AF1271" t="s">
        <v>329</v>
      </c>
      <c r="AG1271">
        <v>3.1625E-2</v>
      </c>
      <c r="AH1271">
        <v>2</v>
      </c>
      <c r="AI1271">
        <v>47640488</v>
      </c>
      <c r="AJ1271">
        <v>1279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</row>
    <row r="1272" spans="1:44" x14ac:dyDescent="0.2">
      <c r="A1272">
        <f>ROW(Source!A556)</f>
        <v>556</v>
      </c>
      <c r="B1272">
        <v>47640498</v>
      </c>
      <c r="C1272">
        <v>47640485</v>
      </c>
      <c r="D1272">
        <v>36882383</v>
      </c>
      <c r="E1272">
        <v>1</v>
      </c>
      <c r="F1272">
        <v>1</v>
      </c>
      <c r="G1272">
        <v>1</v>
      </c>
      <c r="H1272">
        <v>2</v>
      </c>
      <c r="I1272" t="s">
        <v>944</v>
      </c>
      <c r="J1272" t="s">
        <v>945</v>
      </c>
      <c r="K1272" t="s">
        <v>946</v>
      </c>
      <c r="L1272">
        <v>1368</v>
      </c>
      <c r="N1272">
        <v>1011</v>
      </c>
      <c r="O1272" t="s">
        <v>776</v>
      </c>
      <c r="P1272" t="s">
        <v>776</v>
      </c>
      <c r="Q1272">
        <v>1</v>
      </c>
      <c r="X1272">
        <v>0.01</v>
      </c>
      <c r="Y1272">
        <v>0</v>
      </c>
      <c r="Z1272">
        <v>89.99</v>
      </c>
      <c r="AA1272">
        <v>10.06</v>
      </c>
      <c r="AB1272">
        <v>0</v>
      </c>
      <c r="AC1272">
        <v>0</v>
      </c>
      <c r="AD1272">
        <v>1</v>
      </c>
      <c r="AE1272">
        <v>0</v>
      </c>
      <c r="AF1272" t="s">
        <v>329</v>
      </c>
      <c r="AG1272">
        <v>3.1625E-2</v>
      </c>
      <c r="AH1272">
        <v>2</v>
      </c>
      <c r="AI1272">
        <v>47640489</v>
      </c>
      <c r="AJ1272">
        <v>1280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</row>
    <row r="1273" spans="1:44" x14ac:dyDescent="0.2">
      <c r="A1273">
        <f>ROW(Source!A556)</f>
        <v>556</v>
      </c>
      <c r="B1273">
        <v>47640499</v>
      </c>
      <c r="C1273">
        <v>47640485</v>
      </c>
      <c r="D1273">
        <v>36883554</v>
      </c>
      <c r="E1273">
        <v>1</v>
      </c>
      <c r="F1273">
        <v>1</v>
      </c>
      <c r="G1273">
        <v>1</v>
      </c>
      <c r="H1273">
        <v>2</v>
      </c>
      <c r="I1273" t="s">
        <v>780</v>
      </c>
      <c r="J1273" t="s">
        <v>781</v>
      </c>
      <c r="K1273" t="s">
        <v>782</v>
      </c>
      <c r="L1273">
        <v>1368</v>
      </c>
      <c r="N1273">
        <v>1011</v>
      </c>
      <c r="O1273" t="s">
        <v>776</v>
      </c>
      <c r="P1273" t="s">
        <v>776</v>
      </c>
      <c r="Q1273">
        <v>1</v>
      </c>
      <c r="X1273">
        <v>0.01</v>
      </c>
      <c r="Y1273">
        <v>0</v>
      </c>
      <c r="Z1273">
        <v>65.709999999999994</v>
      </c>
      <c r="AA1273">
        <v>11.6</v>
      </c>
      <c r="AB1273">
        <v>0</v>
      </c>
      <c r="AC1273">
        <v>0</v>
      </c>
      <c r="AD1273">
        <v>1</v>
      </c>
      <c r="AE1273">
        <v>0</v>
      </c>
      <c r="AF1273" t="s">
        <v>329</v>
      </c>
      <c r="AG1273">
        <v>3.1625E-2</v>
      </c>
      <c r="AH1273">
        <v>2</v>
      </c>
      <c r="AI1273">
        <v>47640490</v>
      </c>
      <c r="AJ1273">
        <v>1281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>
        <f>ROW(Source!A556)</f>
        <v>556</v>
      </c>
      <c r="B1274">
        <v>47640500</v>
      </c>
      <c r="C1274">
        <v>47640485</v>
      </c>
      <c r="D1274">
        <v>36884416</v>
      </c>
      <c r="E1274">
        <v>1</v>
      </c>
      <c r="F1274">
        <v>1</v>
      </c>
      <c r="G1274">
        <v>1</v>
      </c>
      <c r="H1274">
        <v>2</v>
      </c>
      <c r="I1274" t="s">
        <v>947</v>
      </c>
      <c r="J1274" t="s">
        <v>948</v>
      </c>
      <c r="K1274" t="s">
        <v>949</v>
      </c>
      <c r="L1274">
        <v>1368</v>
      </c>
      <c r="N1274">
        <v>1011</v>
      </c>
      <c r="O1274" t="s">
        <v>776</v>
      </c>
      <c r="P1274" t="s">
        <v>776</v>
      </c>
      <c r="Q1274">
        <v>1</v>
      </c>
      <c r="X1274">
        <v>0.65</v>
      </c>
      <c r="Y1274">
        <v>0</v>
      </c>
      <c r="Z1274">
        <v>6.82</v>
      </c>
      <c r="AA1274">
        <v>0</v>
      </c>
      <c r="AB1274">
        <v>0</v>
      </c>
      <c r="AC1274">
        <v>0</v>
      </c>
      <c r="AD1274">
        <v>1</v>
      </c>
      <c r="AE1274">
        <v>0</v>
      </c>
      <c r="AF1274" t="s">
        <v>329</v>
      </c>
      <c r="AG1274">
        <v>2.055625</v>
      </c>
      <c r="AH1274">
        <v>2</v>
      </c>
      <c r="AI1274">
        <v>47640491</v>
      </c>
      <c r="AJ1274">
        <v>1282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</row>
    <row r="1275" spans="1:44" x14ac:dyDescent="0.2">
      <c r="A1275">
        <f>ROW(Source!A556)</f>
        <v>556</v>
      </c>
      <c r="B1275">
        <v>47640501</v>
      </c>
      <c r="C1275">
        <v>47640485</v>
      </c>
      <c r="D1275">
        <v>36838546</v>
      </c>
      <c r="E1275">
        <v>1</v>
      </c>
      <c r="F1275">
        <v>1</v>
      </c>
      <c r="G1275">
        <v>1</v>
      </c>
      <c r="H1275">
        <v>3</v>
      </c>
      <c r="I1275" t="s">
        <v>238</v>
      </c>
      <c r="J1275" t="s">
        <v>240</v>
      </c>
      <c r="K1275" t="s">
        <v>239</v>
      </c>
      <c r="L1275">
        <v>1348</v>
      </c>
      <c r="N1275">
        <v>1009</v>
      </c>
      <c r="O1275" t="s">
        <v>19</v>
      </c>
      <c r="P1275" t="s">
        <v>19</v>
      </c>
      <c r="Q1275">
        <v>1000</v>
      </c>
      <c r="X1275">
        <v>1.9E-2</v>
      </c>
      <c r="Y1275">
        <v>14312.87</v>
      </c>
      <c r="Z1275">
        <v>0</v>
      </c>
      <c r="AA1275">
        <v>0</v>
      </c>
      <c r="AB1275">
        <v>0</v>
      </c>
      <c r="AC1275">
        <v>0</v>
      </c>
      <c r="AD1275">
        <v>1</v>
      </c>
      <c r="AE1275">
        <v>0</v>
      </c>
      <c r="AF1275" t="s">
        <v>230</v>
      </c>
      <c r="AG1275">
        <v>4.1800000000000004E-2</v>
      </c>
      <c r="AH1275">
        <v>2</v>
      </c>
      <c r="AI1275">
        <v>47640492</v>
      </c>
      <c r="AJ1275">
        <v>1283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</row>
    <row r="1276" spans="1:44" x14ac:dyDescent="0.2">
      <c r="A1276">
        <f>ROW(Source!A556)</f>
        <v>556</v>
      </c>
      <c r="B1276">
        <v>47640502</v>
      </c>
      <c r="C1276">
        <v>47640485</v>
      </c>
      <c r="D1276">
        <v>36839186</v>
      </c>
      <c r="E1276">
        <v>1</v>
      </c>
      <c r="F1276">
        <v>1</v>
      </c>
      <c r="G1276">
        <v>1</v>
      </c>
      <c r="H1276">
        <v>3</v>
      </c>
      <c r="I1276" t="s">
        <v>953</v>
      </c>
      <c r="J1276" t="s">
        <v>954</v>
      </c>
      <c r="K1276" t="s">
        <v>955</v>
      </c>
      <c r="L1276">
        <v>1348</v>
      </c>
      <c r="N1276">
        <v>1009</v>
      </c>
      <c r="O1276" t="s">
        <v>19</v>
      </c>
      <c r="P1276" t="s">
        <v>19</v>
      </c>
      <c r="Q1276">
        <v>1000</v>
      </c>
      <c r="X1276">
        <v>1.4E-3</v>
      </c>
      <c r="Y1276">
        <v>6667</v>
      </c>
      <c r="Z1276">
        <v>0</v>
      </c>
      <c r="AA1276">
        <v>0</v>
      </c>
      <c r="AB1276">
        <v>0</v>
      </c>
      <c r="AC1276">
        <v>0</v>
      </c>
      <c r="AD1276">
        <v>1</v>
      </c>
      <c r="AE1276">
        <v>0</v>
      </c>
      <c r="AF1276" t="s">
        <v>230</v>
      </c>
      <c r="AG1276">
        <v>3.0800000000000003E-3</v>
      </c>
      <c r="AH1276">
        <v>2</v>
      </c>
      <c r="AI1276">
        <v>47640494</v>
      </c>
      <c r="AJ1276">
        <v>1285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</row>
    <row r="1277" spans="1:44" x14ac:dyDescent="0.2">
      <c r="A1277">
        <f>ROW(Source!A557)</f>
        <v>557</v>
      </c>
      <c r="B1277">
        <v>47640495</v>
      </c>
      <c r="C1277">
        <v>47640485</v>
      </c>
      <c r="D1277">
        <v>37064928</v>
      </c>
      <c r="E1277">
        <v>1</v>
      </c>
      <c r="F1277">
        <v>1</v>
      </c>
      <c r="G1277">
        <v>1</v>
      </c>
      <c r="H1277">
        <v>1</v>
      </c>
      <c r="I1277" t="s">
        <v>823</v>
      </c>
      <c r="J1277" t="s">
        <v>3</v>
      </c>
      <c r="K1277" t="s">
        <v>824</v>
      </c>
      <c r="L1277">
        <v>1191</v>
      </c>
      <c r="N1277">
        <v>1013</v>
      </c>
      <c r="O1277" t="s">
        <v>770</v>
      </c>
      <c r="P1277" t="s">
        <v>770</v>
      </c>
      <c r="Q1277">
        <v>1</v>
      </c>
      <c r="X1277">
        <v>3.83</v>
      </c>
      <c r="Y1277">
        <v>0</v>
      </c>
      <c r="Z1277">
        <v>0</v>
      </c>
      <c r="AA1277">
        <v>0</v>
      </c>
      <c r="AB1277">
        <v>9.07</v>
      </c>
      <c r="AC1277">
        <v>0</v>
      </c>
      <c r="AD1277">
        <v>1</v>
      </c>
      <c r="AE1277">
        <v>1</v>
      </c>
      <c r="AF1277" t="s">
        <v>330</v>
      </c>
      <c r="AG1277">
        <v>11.143384999999999</v>
      </c>
      <c r="AH1277">
        <v>2</v>
      </c>
      <c r="AI1277">
        <v>47640486</v>
      </c>
      <c r="AJ1277">
        <v>1286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</row>
    <row r="1278" spans="1:44" x14ac:dyDescent="0.2">
      <c r="A1278">
        <f>ROW(Source!A557)</f>
        <v>557</v>
      </c>
      <c r="B1278">
        <v>47640496</v>
      </c>
      <c r="C1278">
        <v>47640485</v>
      </c>
      <c r="D1278">
        <v>37064876</v>
      </c>
      <c r="E1278">
        <v>1</v>
      </c>
      <c r="F1278">
        <v>1</v>
      </c>
      <c r="G1278">
        <v>1</v>
      </c>
      <c r="H1278">
        <v>1</v>
      </c>
      <c r="I1278" t="s">
        <v>771</v>
      </c>
      <c r="J1278" t="s">
        <v>3</v>
      </c>
      <c r="K1278" t="s">
        <v>772</v>
      </c>
      <c r="L1278">
        <v>1191</v>
      </c>
      <c r="N1278">
        <v>1013</v>
      </c>
      <c r="O1278" t="s">
        <v>770</v>
      </c>
      <c r="P1278" t="s">
        <v>770</v>
      </c>
      <c r="Q1278">
        <v>1</v>
      </c>
      <c r="X1278">
        <v>0.02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1</v>
      </c>
      <c r="AE1278">
        <v>2</v>
      </c>
      <c r="AF1278" t="s">
        <v>329</v>
      </c>
      <c r="AG1278">
        <v>6.3250000000000001E-2</v>
      </c>
      <c r="AH1278">
        <v>2</v>
      </c>
      <c r="AI1278">
        <v>47640487</v>
      </c>
      <c r="AJ1278">
        <v>1287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</row>
    <row r="1279" spans="1:44" x14ac:dyDescent="0.2">
      <c r="A1279">
        <f>ROW(Source!A557)</f>
        <v>557</v>
      </c>
      <c r="B1279">
        <v>47640497</v>
      </c>
      <c r="C1279">
        <v>47640485</v>
      </c>
      <c r="D1279">
        <v>36882356</v>
      </c>
      <c r="E1279">
        <v>1</v>
      </c>
      <c r="F1279">
        <v>1</v>
      </c>
      <c r="G1279">
        <v>1</v>
      </c>
      <c r="H1279">
        <v>2</v>
      </c>
      <c r="I1279" t="s">
        <v>941</v>
      </c>
      <c r="J1279" t="s">
        <v>942</v>
      </c>
      <c r="K1279" t="s">
        <v>943</v>
      </c>
      <c r="L1279">
        <v>1368</v>
      </c>
      <c r="N1279">
        <v>1011</v>
      </c>
      <c r="O1279" t="s">
        <v>776</v>
      </c>
      <c r="P1279" t="s">
        <v>776</v>
      </c>
      <c r="Q1279">
        <v>1</v>
      </c>
      <c r="X1279">
        <v>0.01</v>
      </c>
      <c r="Y1279">
        <v>0</v>
      </c>
      <c r="Z1279">
        <v>1.7</v>
      </c>
      <c r="AA1279">
        <v>0</v>
      </c>
      <c r="AB1279">
        <v>0</v>
      </c>
      <c r="AC1279">
        <v>0</v>
      </c>
      <c r="AD1279">
        <v>1</v>
      </c>
      <c r="AE1279">
        <v>0</v>
      </c>
      <c r="AF1279" t="s">
        <v>329</v>
      </c>
      <c r="AG1279">
        <v>3.1625E-2</v>
      </c>
      <c r="AH1279">
        <v>2</v>
      </c>
      <c r="AI1279">
        <v>47640488</v>
      </c>
      <c r="AJ1279">
        <v>1288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</row>
    <row r="1280" spans="1:44" x14ac:dyDescent="0.2">
      <c r="A1280">
        <f>ROW(Source!A557)</f>
        <v>557</v>
      </c>
      <c r="B1280">
        <v>47640498</v>
      </c>
      <c r="C1280">
        <v>47640485</v>
      </c>
      <c r="D1280">
        <v>36882383</v>
      </c>
      <c r="E1280">
        <v>1</v>
      </c>
      <c r="F1280">
        <v>1</v>
      </c>
      <c r="G1280">
        <v>1</v>
      </c>
      <c r="H1280">
        <v>2</v>
      </c>
      <c r="I1280" t="s">
        <v>944</v>
      </c>
      <c r="J1280" t="s">
        <v>945</v>
      </c>
      <c r="K1280" t="s">
        <v>946</v>
      </c>
      <c r="L1280">
        <v>1368</v>
      </c>
      <c r="N1280">
        <v>1011</v>
      </c>
      <c r="O1280" t="s">
        <v>776</v>
      </c>
      <c r="P1280" t="s">
        <v>776</v>
      </c>
      <c r="Q1280">
        <v>1</v>
      </c>
      <c r="X1280">
        <v>0.01</v>
      </c>
      <c r="Y1280">
        <v>0</v>
      </c>
      <c r="Z1280">
        <v>89.99</v>
      </c>
      <c r="AA1280">
        <v>10.06</v>
      </c>
      <c r="AB1280">
        <v>0</v>
      </c>
      <c r="AC1280">
        <v>0</v>
      </c>
      <c r="AD1280">
        <v>1</v>
      </c>
      <c r="AE1280">
        <v>0</v>
      </c>
      <c r="AF1280" t="s">
        <v>329</v>
      </c>
      <c r="AG1280">
        <v>3.1625E-2</v>
      </c>
      <c r="AH1280">
        <v>2</v>
      </c>
      <c r="AI1280">
        <v>47640489</v>
      </c>
      <c r="AJ1280">
        <v>1289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</row>
    <row r="1281" spans="1:44" x14ac:dyDescent="0.2">
      <c r="A1281">
        <f>ROW(Source!A557)</f>
        <v>557</v>
      </c>
      <c r="B1281">
        <v>47640499</v>
      </c>
      <c r="C1281">
        <v>47640485</v>
      </c>
      <c r="D1281">
        <v>36883554</v>
      </c>
      <c r="E1281">
        <v>1</v>
      </c>
      <c r="F1281">
        <v>1</v>
      </c>
      <c r="G1281">
        <v>1</v>
      </c>
      <c r="H1281">
        <v>2</v>
      </c>
      <c r="I1281" t="s">
        <v>780</v>
      </c>
      <c r="J1281" t="s">
        <v>781</v>
      </c>
      <c r="K1281" t="s">
        <v>782</v>
      </c>
      <c r="L1281">
        <v>1368</v>
      </c>
      <c r="N1281">
        <v>1011</v>
      </c>
      <c r="O1281" t="s">
        <v>776</v>
      </c>
      <c r="P1281" t="s">
        <v>776</v>
      </c>
      <c r="Q1281">
        <v>1</v>
      </c>
      <c r="X1281">
        <v>0.01</v>
      </c>
      <c r="Y1281">
        <v>0</v>
      </c>
      <c r="Z1281">
        <v>65.709999999999994</v>
      </c>
      <c r="AA1281">
        <v>11.6</v>
      </c>
      <c r="AB1281">
        <v>0</v>
      </c>
      <c r="AC1281">
        <v>0</v>
      </c>
      <c r="AD1281">
        <v>1</v>
      </c>
      <c r="AE1281">
        <v>0</v>
      </c>
      <c r="AF1281" t="s">
        <v>329</v>
      </c>
      <c r="AG1281">
        <v>3.1625E-2</v>
      </c>
      <c r="AH1281">
        <v>2</v>
      </c>
      <c r="AI1281">
        <v>47640490</v>
      </c>
      <c r="AJ1281">
        <v>1290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</row>
    <row r="1282" spans="1:44" x14ac:dyDescent="0.2">
      <c r="A1282">
        <f>ROW(Source!A557)</f>
        <v>557</v>
      </c>
      <c r="B1282">
        <v>47640500</v>
      </c>
      <c r="C1282">
        <v>47640485</v>
      </c>
      <c r="D1282">
        <v>36884416</v>
      </c>
      <c r="E1282">
        <v>1</v>
      </c>
      <c r="F1282">
        <v>1</v>
      </c>
      <c r="G1282">
        <v>1</v>
      </c>
      <c r="H1282">
        <v>2</v>
      </c>
      <c r="I1282" t="s">
        <v>947</v>
      </c>
      <c r="J1282" t="s">
        <v>948</v>
      </c>
      <c r="K1282" t="s">
        <v>949</v>
      </c>
      <c r="L1282">
        <v>1368</v>
      </c>
      <c r="N1282">
        <v>1011</v>
      </c>
      <c r="O1282" t="s">
        <v>776</v>
      </c>
      <c r="P1282" t="s">
        <v>776</v>
      </c>
      <c r="Q1282">
        <v>1</v>
      </c>
      <c r="X1282">
        <v>0.65</v>
      </c>
      <c r="Y1282">
        <v>0</v>
      </c>
      <c r="Z1282">
        <v>6.82</v>
      </c>
      <c r="AA1282">
        <v>0</v>
      </c>
      <c r="AB1282">
        <v>0</v>
      </c>
      <c r="AC1282">
        <v>0</v>
      </c>
      <c r="AD1282">
        <v>1</v>
      </c>
      <c r="AE1282">
        <v>0</v>
      </c>
      <c r="AF1282" t="s">
        <v>329</v>
      </c>
      <c r="AG1282">
        <v>2.055625</v>
      </c>
      <c r="AH1282">
        <v>2</v>
      </c>
      <c r="AI1282">
        <v>47640491</v>
      </c>
      <c r="AJ1282">
        <v>1291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</row>
    <row r="1283" spans="1:44" x14ac:dyDescent="0.2">
      <c r="A1283">
        <f>ROW(Source!A557)</f>
        <v>557</v>
      </c>
      <c r="B1283">
        <v>47640501</v>
      </c>
      <c r="C1283">
        <v>47640485</v>
      </c>
      <c r="D1283">
        <v>36838546</v>
      </c>
      <c r="E1283">
        <v>1</v>
      </c>
      <c r="F1283">
        <v>1</v>
      </c>
      <c r="G1283">
        <v>1</v>
      </c>
      <c r="H1283">
        <v>3</v>
      </c>
      <c r="I1283" t="s">
        <v>238</v>
      </c>
      <c r="J1283" t="s">
        <v>240</v>
      </c>
      <c r="K1283" t="s">
        <v>239</v>
      </c>
      <c r="L1283">
        <v>1348</v>
      </c>
      <c r="N1283">
        <v>1009</v>
      </c>
      <c r="O1283" t="s">
        <v>19</v>
      </c>
      <c r="P1283" t="s">
        <v>19</v>
      </c>
      <c r="Q1283">
        <v>1000</v>
      </c>
      <c r="X1283">
        <v>1.9E-2</v>
      </c>
      <c r="Y1283">
        <v>14312.87</v>
      </c>
      <c r="Z1283">
        <v>0</v>
      </c>
      <c r="AA1283">
        <v>0</v>
      </c>
      <c r="AB1283">
        <v>0</v>
      </c>
      <c r="AC1283">
        <v>0</v>
      </c>
      <c r="AD1283">
        <v>1</v>
      </c>
      <c r="AE1283">
        <v>0</v>
      </c>
      <c r="AF1283" t="s">
        <v>230</v>
      </c>
      <c r="AG1283">
        <v>4.1800000000000004E-2</v>
      </c>
      <c r="AH1283">
        <v>2</v>
      </c>
      <c r="AI1283">
        <v>47640492</v>
      </c>
      <c r="AJ1283">
        <v>1292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</row>
    <row r="1284" spans="1:44" x14ac:dyDescent="0.2">
      <c r="A1284">
        <f>ROW(Source!A557)</f>
        <v>557</v>
      </c>
      <c r="B1284">
        <v>47640502</v>
      </c>
      <c r="C1284">
        <v>47640485</v>
      </c>
      <c r="D1284">
        <v>36839186</v>
      </c>
      <c r="E1284">
        <v>1</v>
      </c>
      <c r="F1284">
        <v>1</v>
      </c>
      <c r="G1284">
        <v>1</v>
      </c>
      <c r="H1284">
        <v>3</v>
      </c>
      <c r="I1284" t="s">
        <v>953</v>
      </c>
      <c r="J1284" t="s">
        <v>954</v>
      </c>
      <c r="K1284" t="s">
        <v>955</v>
      </c>
      <c r="L1284">
        <v>1348</v>
      </c>
      <c r="N1284">
        <v>1009</v>
      </c>
      <c r="O1284" t="s">
        <v>19</v>
      </c>
      <c r="P1284" t="s">
        <v>19</v>
      </c>
      <c r="Q1284">
        <v>1000</v>
      </c>
      <c r="X1284">
        <v>1.4E-3</v>
      </c>
      <c r="Y1284">
        <v>6667</v>
      </c>
      <c r="Z1284">
        <v>0</v>
      </c>
      <c r="AA1284">
        <v>0</v>
      </c>
      <c r="AB1284">
        <v>0</v>
      </c>
      <c r="AC1284">
        <v>0</v>
      </c>
      <c r="AD1284">
        <v>1</v>
      </c>
      <c r="AE1284">
        <v>0</v>
      </c>
      <c r="AF1284" t="s">
        <v>230</v>
      </c>
      <c r="AG1284">
        <v>3.0800000000000003E-3</v>
      </c>
      <c r="AH1284">
        <v>2</v>
      </c>
      <c r="AI1284">
        <v>47640494</v>
      </c>
      <c r="AJ1284">
        <v>1294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</row>
    <row r="1285" spans="1:44" x14ac:dyDescent="0.2">
      <c r="A1285">
        <f>ROW(Source!A562)</f>
        <v>562</v>
      </c>
      <c r="B1285">
        <v>47640511</v>
      </c>
      <c r="C1285">
        <v>47640505</v>
      </c>
      <c r="D1285">
        <v>37071037</v>
      </c>
      <c r="E1285">
        <v>1</v>
      </c>
      <c r="F1285">
        <v>1</v>
      </c>
      <c r="G1285">
        <v>1</v>
      </c>
      <c r="H1285">
        <v>1</v>
      </c>
      <c r="I1285" t="s">
        <v>956</v>
      </c>
      <c r="J1285" t="s">
        <v>3</v>
      </c>
      <c r="K1285" t="s">
        <v>957</v>
      </c>
      <c r="L1285">
        <v>1191</v>
      </c>
      <c r="N1285">
        <v>1013</v>
      </c>
      <c r="O1285" t="s">
        <v>770</v>
      </c>
      <c r="P1285" t="s">
        <v>770</v>
      </c>
      <c r="Q1285">
        <v>1</v>
      </c>
      <c r="X1285">
        <v>0.12</v>
      </c>
      <c r="Y1285">
        <v>0</v>
      </c>
      <c r="Z1285">
        <v>0</v>
      </c>
      <c r="AA1285">
        <v>0</v>
      </c>
      <c r="AB1285">
        <v>9.6199999999999992</v>
      </c>
      <c r="AC1285">
        <v>0</v>
      </c>
      <c r="AD1285">
        <v>1</v>
      </c>
      <c r="AE1285">
        <v>1</v>
      </c>
      <c r="AF1285" t="s">
        <v>196</v>
      </c>
      <c r="AG1285">
        <v>0.15869999999999998</v>
      </c>
      <c r="AH1285">
        <v>2</v>
      </c>
      <c r="AI1285">
        <v>47640506</v>
      </c>
      <c r="AJ1285">
        <v>1295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</row>
    <row r="1286" spans="1:44" x14ac:dyDescent="0.2">
      <c r="A1286">
        <f>ROW(Source!A562)</f>
        <v>562</v>
      </c>
      <c r="B1286">
        <v>47640512</v>
      </c>
      <c r="C1286">
        <v>47640505</v>
      </c>
      <c r="D1286">
        <v>36804576</v>
      </c>
      <c r="E1286">
        <v>1</v>
      </c>
      <c r="F1286">
        <v>1</v>
      </c>
      <c r="G1286">
        <v>1</v>
      </c>
      <c r="H1286">
        <v>3</v>
      </c>
      <c r="I1286" t="s">
        <v>1038</v>
      </c>
      <c r="J1286" t="s">
        <v>1039</v>
      </c>
      <c r="K1286" t="s">
        <v>1040</v>
      </c>
      <c r="L1286">
        <v>1355</v>
      </c>
      <c r="N1286">
        <v>1010</v>
      </c>
      <c r="O1286" t="s">
        <v>317</v>
      </c>
      <c r="P1286" t="s">
        <v>317</v>
      </c>
      <c r="Q1286">
        <v>100</v>
      </c>
      <c r="X1286">
        <v>0.2</v>
      </c>
      <c r="Y1286">
        <v>39</v>
      </c>
      <c r="Z1286">
        <v>0</v>
      </c>
      <c r="AA1286">
        <v>0</v>
      </c>
      <c r="AB1286">
        <v>0</v>
      </c>
      <c r="AC1286">
        <v>0</v>
      </c>
      <c r="AD1286">
        <v>1</v>
      </c>
      <c r="AE1286">
        <v>0</v>
      </c>
      <c r="AF1286" t="s">
        <v>3</v>
      </c>
      <c r="AG1286">
        <v>0.2</v>
      </c>
      <c r="AH1286">
        <v>2</v>
      </c>
      <c r="AI1286">
        <v>47640507</v>
      </c>
      <c r="AJ1286">
        <v>1296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</row>
    <row r="1287" spans="1:44" x14ac:dyDescent="0.2">
      <c r="A1287">
        <f>ROW(Source!A562)</f>
        <v>562</v>
      </c>
      <c r="B1287">
        <v>47640513</v>
      </c>
      <c r="C1287">
        <v>47640505</v>
      </c>
      <c r="D1287">
        <v>36799095</v>
      </c>
      <c r="E1287">
        <v>17</v>
      </c>
      <c r="F1287">
        <v>1</v>
      </c>
      <c r="G1287">
        <v>1</v>
      </c>
      <c r="H1287">
        <v>3</v>
      </c>
      <c r="I1287" t="s">
        <v>1145</v>
      </c>
      <c r="J1287" t="s">
        <v>3</v>
      </c>
      <c r="K1287" t="s">
        <v>1146</v>
      </c>
      <c r="L1287">
        <v>1354</v>
      </c>
      <c r="N1287">
        <v>1010</v>
      </c>
      <c r="O1287" t="s">
        <v>337</v>
      </c>
      <c r="P1287" t="s">
        <v>337</v>
      </c>
      <c r="Q1287">
        <v>1</v>
      </c>
      <c r="X1287">
        <v>2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 t="s">
        <v>3</v>
      </c>
      <c r="AG1287">
        <v>2</v>
      </c>
      <c r="AH1287">
        <v>3</v>
      </c>
      <c r="AI1287">
        <v>-1</v>
      </c>
      <c r="AJ1287" t="s">
        <v>3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</row>
    <row r="1288" spans="1:44" x14ac:dyDescent="0.2">
      <c r="A1288">
        <f>ROW(Source!A562)</f>
        <v>562</v>
      </c>
      <c r="B1288">
        <v>47640514</v>
      </c>
      <c r="C1288">
        <v>47640505</v>
      </c>
      <c r="D1288">
        <v>36796041</v>
      </c>
      <c r="E1288">
        <v>17</v>
      </c>
      <c r="F1288">
        <v>1</v>
      </c>
      <c r="G1288">
        <v>1</v>
      </c>
      <c r="H1288">
        <v>3</v>
      </c>
      <c r="I1288" t="s">
        <v>1147</v>
      </c>
      <c r="J1288" t="s">
        <v>3</v>
      </c>
      <c r="K1288" t="s">
        <v>1148</v>
      </c>
      <c r="L1288">
        <v>1301</v>
      </c>
      <c r="N1288">
        <v>1003</v>
      </c>
      <c r="O1288" t="s">
        <v>251</v>
      </c>
      <c r="P1288" t="s">
        <v>251</v>
      </c>
      <c r="Q1288">
        <v>1</v>
      </c>
      <c r="X1288">
        <v>1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 t="s">
        <v>3</v>
      </c>
      <c r="AG1288">
        <v>1</v>
      </c>
      <c r="AH1288">
        <v>3</v>
      </c>
      <c r="AI1288">
        <v>-1</v>
      </c>
      <c r="AJ1288" t="s">
        <v>3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>
        <f>ROW(Source!A563)</f>
        <v>563</v>
      </c>
      <c r="B1289">
        <v>47640511</v>
      </c>
      <c r="C1289">
        <v>47640505</v>
      </c>
      <c r="D1289">
        <v>37071037</v>
      </c>
      <c r="E1289">
        <v>1</v>
      </c>
      <c r="F1289">
        <v>1</v>
      </c>
      <c r="G1289">
        <v>1</v>
      </c>
      <c r="H1289">
        <v>1</v>
      </c>
      <c r="I1289" t="s">
        <v>956</v>
      </c>
      <c r="J1289" t="s">
        <v>3</v>
      </c>
      <c r="K1289" t="s">
        <v>957</v>
      </c>
      <c r="L1289">
        <v>1191</v>
      </c>
      <c r="N1289">
        <v>1013</v>
      </c>
      <c r="O1289" t="s">
        <v>770</v>
      </c>
      <c r="P1289" t="s">
        <v>770</v>
      </c>
      <c r="Q1289">
        <v>1</v>
      </c>
      <c r="X1289">
        <v>0.12</v>
      </c>
      <c r="Y1289">
        <v>0</v>
      </c>
      <c r="Z1289">
        <v>0</v>
      </c>
      <c r="AA1289">
        <v>0</v>
      </c>
      <c r="AB1289">
        <v>9.6199999999999992</v>
      </c>
      <c r="AC1289">
        <v>0</v>
      </c>
      <c r="AD1289">
        <v>1</v>
      </c>
      <c r="AE1289">
        <v>1</v>
      </c>
      <c r="AF1289" t="s">
        <v>196</v>
      </c>
      <c r="AG1289">
        <v>0.15869999999999998</v>
      </c>
      <c r="AH1289">
        <v>2</v>
      </c>
      <c r="AI1289">
        <v>47640506</v>
      </c>
      <c r="AJ1289">
        <v>1300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</row>
    <row r="1290" spans="1:44" x14ac:dyDescent="0.2">
      <c r="A1290">
        <f>ROW(Source!A563)</f>
        <v>563</v>
      </c>
      <c r="B1290">
        <v>47640512</v>
      </c>
      <c r="C1290">
        <v>47640505</v>
      </c>
      <c r="D1290">
        <v>36804576</v>
      </c>
      <c r="E1290">
        <v>1</v>
      </c>
      <c r="F1290">
        <v>1</v>
      </c>
      <c r="G1290">
        <v>1</v>
      </c>
      <c r="H1290">
        <v>3</v>
      </c>
      <c r="I1290" t="s">
        <v>1038</v>
      </c>
      <c r="J1290" t="s">
        <v>1039</v>
      </c>
      <c r="K1290" t="s">
        <v>1040</v>
      </c>
      <c r="L1290">
        <v>1355</v>
      </c>
      <c r="N1290">
        <v>1010</v>
      </c>
      <c r="O1290" t="s">
        <v>317</v>
      </c>
      <c r="P1290" t="s">
        <v>317</v>
      </c>
      <c r="Q1290">
        <v>100</v>
      </c>
      <c r="X1290">
        <v>0.2</v>
      </c>
      <c r="Y1290">
        <v>39</v>
      </c>
      <c r="Z1290">
        <v>0</v>
      </c>
      <c r="AA1290">
        <v>0</v>
      </c>
      <c r="AB1290">
        <v>0</v>
      </c>
      <c r="AC1290">
        <v>0</v>
      </c>
      <c r="AD1290">
        <v>1</v>
      </c>
      <c r="AE1290">
        <v>0</v>
      </c>
      <c r="AF1290" t="s">
        <v>3</v>
      </c>
      <c r="AG1290">
        <v>0.2</v>
      </c>
      <c r="AH1290">
        <v>2</v>
      </c>
      <c r="AI1290">
        <v>47640507</v>
      </c>
      <c r="AJ1290">
        <v>1301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</row>
    <row r="1291" spans="1:44" x14ac:dyDescent="0.2">
      <c r="A1291">
        <f>ROW(Source!A563)</f>
        <v>563</v>
      </c>
      <c r="B1291">
        <v>47640513</v>
      </c>
      <c r="C1291">
        <v>47640505</v>
      </c>
      <c r="D1291">
        <v>36799095</v>
      </c>
      <c r="E1291">
        <v>17</v>
      </c>
      <c r="F1291">
        <v>1</v>
      </c>
      <c r="G1291">
        <v>1</v>
      </c>
      <c r="H1291">
        <v>3</v>
      </c>
      <c r="I1291" t="s">
        <v>1145</v>
      </c>
      <c r="J1291" t="s">
        <v>3</v>
      </c>
      <c r="K1291" t="s">
        <v>1146</v>
      </c>
      <c r="L1291">
        <v>1354</v>
      </c>
      <c r="N1291">
        <v>1010</v>
      </c>
      <c r="O1291" t="s">
        <v>337</v>
      </c>
      <c r="P1291" t="s">
        <v>337</v>
      </c>
      <c r="Q1291">
        <v>1</v>
      </c>
      <c r="X1291">
        <v>2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 t="s">
        <v>3</v>
      </c>
      <c r="AG1291">
        <v>2</v>
      </c>
      <c r="AH1291">
        <v>3</v>
      </c>
      <c r="AI1291">
        <v>-1</v>
      </c>
      <c r="AJ1291" t="s">
        <v>3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</row>
    <row r="1292" spans="1:44" x14ac:dyDescent="0.2">
      <c r="A1292">
        <f>ROW(Source!A563)</f>
        <v>563</v>
      </c>
      <c r="B1292">
        <v>47640514</v>
      </c>
      <c r="C1292">
        <v>47640505</v>
      </c>
      <c r="D1292">
        <v>36796041</v>
      </c>
      <c r="E1292">
        <v>17</v>
      </c>
      <c r="F1292">
        <v>1</v>
      </c>
      <c r="G1292">
        <v>1</v>
      </c>
      <c r="H1292">
        <v>3</v>
      </c>
      <c r="I1292" t="s">
        <v>1147</v>
      </c>
      <c r="J1292" t="s">
        <v>3</v>
      </c>
      <c r="K1292" t="s">
        <v>1148</v>
      </c>
      <c r="L1292">
        <v>1301</v>
      </c>
      <c r="N1292">
        <v>1003</v>
      </c>
      <c r="O1292" t="s">
        <v>251</v>
      </c>
      <c r="P1292" t="s">
        <v>251</v>
      </c>
      <c r="Q1292">
        <v>1</v>
      </c>
      <c r="X1292">
        <v>1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 t="s">
        <v>3</v>
      </c>
      <c r="AG1292">
        <v>1</v>
      </c>
      <c r="AH1292">
        <v>3</v>
      </c>
      <c r="AI1292">
        <v>-1</v>
      </c>
      <c r="AJ1292" t="s">
        <v>3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</row>
    <row r="1293" spans="1:44" x14ac:dyDescent="0.2">
      <c r="A1293">
        <f>ROW(Source!A604)</f>
        <v>604</v>
      </c>
      <c r="B1293">
        <v>47640884</v>
      </c>
      <c r="C1293">
        <v>47640875</v>
      </c>
      <c r="D1293">
        <v>37064998</v>
      </c>
      <c r="E1293">
        <v>1</v>
      </c>
      <c r="F1293">
        <v>1</v>
      </c>
      <c r="G1293">
        <v>1</v>
      </c>
      <c r="H1293">
        <v>1</v>
      </c>
      <c r="I1293" t="s">
        <v>846</v>
      </c>
      <c r="J1293" t="s">
        <v>3</v>
      </c>
      <c r="K1293" t="s">
        <v>847</v>
      </c>
      <c r="L1293">
        <v>1191</v>
      </c>
      <c r="N1293">
        <v>1013</v>
      </c>
      <c r="O1293" t="s">
        <v>770</v>
      </c>
      <c r="P1293" t="s">
        <v>770</v>
      </c>
      <c r="Q1293">
        <v>1</v>
      </c>
      <c r="X1293">
        <v>180</v>
      </c>
      <c r="Y1293">
        <v>0</v>
      </c>
      <c r="Z1293">
        <v>0</v>
      </c>
      <c r="AA1293">
        <v>0</v>
      </c>
      <c r="AB1293">
        <v>7.8</v>
      </c>
      <c r="AC1293">
        <v>0</v>
      </c>
      <c r="AD1293">
        <v>1</v>
      </c>
      <c r="AE1293">
        <v>1</v>
      </c>
      <c r="AF1293" t="s">
        <v>196</v>
      </c>
      <c r="AG1293">
        <v>238.04999999999995</v>
      </c>
      <c r="AH1293">
        <v>2</v>
      </c>
      <c r="AI1293">
        <v>47640876</v>
      </c>
      <c r="AJ1293">
        <v>1305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</row>
    <row r="1294" spans="1:44" x14ac:dyDescent="0.2">
      <c r="A1294">
        <f>ROW(Source!A604)</f>
        <v>604</v>
      </c>
      <c r="B1294">
        <v>47640885</v>
      </c>
      <c r="C1294">
        <v>47640875</v>
      </c>
      <c r="D1294">
        <v>37064876</v>
      </c>
      <c r="E1294">
        <v>1</v>
      </c>
      <c r="F1294">
        <v>1</v>
      </c>
      <c r="G1294">
        <v>1</v>
      </c>
      <c r="H1294">
        <v>1</v>
      </c>
      <c r="I1294" t="s">
        <v>771</v>
      </c>
      <c r="J1294" t="s">
        <v>3</v>
      </c>
      <c r="K1294" t="s">
        <v>772</v>
      </c>
      <c r="L1294">
        <v>1191</v>
      </c>
      <c r="N1294">
        <v>1013</v>
      </c>
      <c r="O1294" t="s">
        <v>770</v>
      </c>
      <c r="P1294" t="s">
        <v>770</v>
      </c>
      <c r="Q1294">
        <v>1</v>
      </c>
      <c r="X1294">
        <v>18.13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1</v>
      </c>
      <c r="AE1294">
        <v>2</v>
      </c>
      <c r="AF1294" t="s">
        <v>348</v>
      </c>
      <c r="AG1294">
        <v>26.061874999999993</v>
      </c>
      <c r="AH1294">
        <v>2</v>
      </c>
      <c r="AI1294">
        <v>47640877</v>
      </c>
      <c r="AJ1294">
        <v>1306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</row>
    <row r="1295" spans="1:44" x14ac:dyDescent="0.2">
      <c r="A1295">
        <f>ROW(Source!A604)</f>
        <v>604</v>
      </c>
      <c r="B1295">
        <v>47640886</v>
      </c>
      <c r="C1295">
        <v>47640875</v>
      </c>
      <c r="D1295">
        <v>36882057</v>
      </c>
      <c r="E1295">
        <v>1</v>
      </c>
      <c r="F1295">
        <v>1</v>
      </c>
      <c r="G1295">
        <v>1</v>
      </c>
      <c r="H1295">
        <v>2</v>
      </c>
      <c r="I1295" t="s">
        <v>825</v>
      </c>
      <c r="J1295" t="s">
        <v>826</v>
      </c>
      <c r="K1295" t="s">
        <v>827</v>
      </c>
      <c r="L1295">
        <v>1368</v>
      </c>
      <c r="N1295">
        <v>1011</v>
      </c>
      <c r="O1295" t="s">
        <v>776</v>
      </c>
      <c r="P1295" t="s">
        <v>776</v>
      </c>
      <c r="Q1295">
        <v>1</v>
      </c>
      <c r="X1295">
        <v>18</v>
      </c>
      <c r="Y1295">
        <v>0</v>
      </c>
      <c r="Z1295">
        <v>86.4</v>
      </c>
      <c r="AA1295">
        <v>13.5</v>
      </c>
      <c r="AB1295">
        <v>0</v>
      </c>
      <c r="AC1295">
        <v>0</v>
      </c>
      <c r="AD1295">
        <v>1</v>
      </c>
      <c r="AE1295">
        <v>0</v>
      </c>
      <c r="AF1295" t="s">
        <v>348</v>
      </c>
      <c r="AG1295">
        <v>25.875</v>
      </c>
      <c r="AH1295">
        <v>2</v>
      </c>
      <c r="AI1295">
        <v>47640878</v>
      </c>
      <c r="AJ1295">
        <v>1307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</row>
    <row r="1296" spans="1:44" x14ac:dyDescent="0.2">
      <c r="A1296">
        <f>ROW(Source!A604)</f>
        <v>604</v>
      </c>
      <c r="B1296">
        <v>47640887</v>
      </c>
      <c r="C1296">
        <v>47640875</v>
      </c>
      <c r="D1296">
        <v>36882569</v>
      </c>
      <c r="E1296">
        <v>1</v>
      </c>
      <c r="F1296">
        <v>1</v>
      </c>
      <c r="G1296">
        <v>1</v>
      </c>
      <c r="H1296">
        <v>2</v>
      </c>
      <c r="I1296" t="s">
        <v>978</v>
      </c>
      <c r="J1296" t="s">
        <v>979</v>
      </c>
      <c r="K1296" t="s">
        <v>980</v>
      </c>
      <c r="L1296">
        <v>1368</v>
      </c>
      <c r="N1296">
        <v>1011</v>
      </c>
      <c r="O1296" t="s">
        <v>776</v>
      </c>
      <c r="P1296" t="s">
        <v>776</v>
      </c>
      <c r="Q1296">
        <v>1</v>
      </c>
      <c r="X1296">
        <v>48</v>
      </c>
      <c r="Y1296">
        <v>0</v>
      </c>
      <c r="Z1296">
        <v>0.5</v>
      </c>
      <c r="AA1296">
        <v>0</v>
      </c>
      <c r="AB1296">
        <v>0</v>
      </c>
      <c r="AC1296">
        <v>0</v>
      </c>
      <c r="AD1296">
        <v>1</v>
      </c>
      <c r="AE1296">
        <v>0</v>
      </c>
      <c r="AF1296" t="s">
        <v>348</v>
      </c>
      <c r="AG1296">
        <v>69</v>
      </c>
      <c r="AH1296">
        <v>2</v>
      </c>
      <c r="AI1296">
        <v>47640879</v>
      </c>
      <c r="AJ1296">
        <v>1308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</row>
    <row r="1297" spans="1:44" x14ac:dyDescent="0.2">
      <c r="A1297">
        <f>ROW(Source!A604)</f>
        <v>604</v>
      </c>
      <c r="B1297">
        <v>47640888</v>
      </c>
      <c r="C1297">
        <v>47640875</v>
      </c>
      <c r="D1297">
        <v>36883554</v>
      </c>
      <c r="E1297">
        <v>1</v>
      </c>
      <c r="F1297">
        <v>1</v>
      </c>
      <c r="G1297">
        <v>1</v>
      </c>
      <c r="H1297">
        <v>2</v>
      </c>
      <c r="I1297" t="s">
        <v>780</v>
      </c>
      <c r="J1297" t="s">
        <v>781</v>
      </c>
      <c r="K1297" t="s">
        <v>782</v>
      </c>
      <c r="L1297">
        <v>1368</v>
      </c>
      <c r="N1297">
        <v>1011</v>
      </c>
      <c r="O1297" t="s">
        <v>776</v>
      </c>
      <c r="P1297" t="s">
        <v>776</v>
      </c>
      <c r="Q1297">
        <v>1</v>
      </c>
      <c r="X1297">
        <v>0.13</v>
      </c>
      <c r="Y1297">
        <v>0</v>
      </c>
      <c r="Z1297">
        <v>65.709999999999994</v>
      </c>
      <c r="AA1297">
        <v>11.6</v>
      </c>
      <c r="AB1297">
        <v>0</v>
      </c>
      <c r="AC1297">
        <v>0</v>
      </c>
      <c r="AD1297">
        <v>1</v>
      </c>
      <c r="AE1297">
        <v>0</v>
      </c>
      <c r="AF1297" t="s">
        <v>348</v>
      </c>
      <c r="AG1297">
        <v>0.18687499999999999</v>
      </c>
      <c r="AH1297">
        <v>2</v>
      </c>
      <c r="AI1297">
        <v>47640880</v>
      </c>
      <c r="AJ1297">
        <v>1309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</row>
    <row r="1298" spans="1:44" x14ac:dyDescent="0.2">
      <c r="A1298">
        <f>ROW(Source!A604)</f>
        <v>604</v>
      </c>
      <c r="B1298">
        <v>47640889</v>
      </c>
      <c r="C1298">
        <v>47640875</v>
      </c>
      <c r="D1298">
        <v>36801792</v>
      </c>
      <c r="E1298">
        <v>1</v>
      </c>
      <c r="F1298">
        <v>1</v>
      </c>
      <c r="G1298">
        <v>1</v>
      </c>
      <c r="H1298">
        <v>3</v>
      </c>
      <c r="I1298" t="s">
        <v>981</v>
      </c>
      <c r="J1298" t="s">
        <v>982</v>
      </c>
      <c r="K1298" t="s">
        <v>983</v>
      </c>
      <c r="L1298">
        <v>1339</v>
      </c>
      <c r="N1298">
        <v>1007</v>
      </c>
      <c r="O1298" t="s">
        <v>50</v>
      </c>
      <c r="P1298" t="s">
        <v>50</v>
      </c>
      <c r="Q1298">
        <v>1</v>
      </c>
      <c r="X1298">
        <v>0.2</v>
      </c>
      <c r="Y1298">
        <v>2.44</v>
      </c>
      <c r="Z1298">
        <v>0</v>
      </c>
      <c r="AA1298">
        <v>0</v>
      </c>
      <c r="AB1298">
        <v>0</v>
      </c>
      <c r="AC1298">
        <v>0</v>
      </c>
      <c r="AD1298">
        <v>1</v>
      </c>
      <c r="AE1298">
        <v>0</v>
      </c>
      <c r="AF1298" t="s">
        <v>3</v>
      </c>
      <c r="AG1298">
        <v>0.2</v>
      </c>
      <c r="AH1298">
        <v>2</v>
      </c>
      <c r="AI1298">
        <v>47640881</v>
      </c>
      <c r="AJ1298">
        <v>1310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</row>
    <row r="1299" spans="1:44" x14ac:dyDescent="0.2">
      <c r="A1299">
        <f>ROW(Source!A604)</f>
        <v>604</v>
      </c>
      <c r="B1299">
        <v>47640890</v>
      </c>
      <c r="C1299">
        <v>47640875</v>
      </c>
      <c r="D1299">
        <v>36802304</v>
      </c>
      <c r="E1299">
        <v>1</v>
      </c>
      <c r="F1299">
        <v>1</v>
      </c>
      <c r="G1299">
        <v>1</v>
      </c>
      <c r="H1299">
        <v>3</v>
      </c>
      <c r="I1299" t="s">
        <v>984</v>
      </c>
      <c r="J1299" t="s">
        <v>985</v>
      </c>
      <c r="K1299" t="s">
        <v>986</v>
      </c>
      <c r="L1299">
        <v>1327</v>
      </c>
      <c r="N1299">
        <v>1005</v>
      </c>
      <c r="O1299" t="s">
        <v>399</v>
      </c>
      <c r="P1299" t="s">
        <v>399</v>
      </c>
      <c r="Q1299">
        <v>1</v>
      </c>
      <c r="X1299">
        <v>250</v>
      </c>
      <c r="Y1299">
        <v>3.62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 t="s">
        <v>3</v>
      </c>
      <c r="AG1299">
        <v>250</v>
      </c>
      <c r="AH1299">
        <v>2</v>
      </c>
      <c r="AI1299">
        <v>47640882</v>
      </c>
      <c r="AJ1299">
        <v>1311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</row>
    <row r="1300" spans="1:44" x14ac:dyDescent="0.2">
      <c r="A1300">
        <f>ROW(Source!A604)</f>
        <v>604</v>
      </c>
      <c r="B1300">
        <v>47640891</v>
      </c>
      <c r="C1300">
        <v>47640875</v>
      </c>
      <c r="D1300">
        <v>36796108</v>
      </c>
      <c r="E1300">
        <v>17</v>
      </c>
      <c r="F1300">
        <v>1</v>
      </c>
      <c r="G1300">
        <v>1</v>
      </c>
      <c r="H1300">
        <v>3</v>
      </c>
      <c r="I1300" t="s">
        <v>1114</v>
      </c>
      <c r="J1300" t="s">
        <v>3</v>
      </c>
      <c r="K1300" t="s">
        <v>1115</v>
      </c>
      <c r="L1300">
        <v>1339</v>
      </c>
      <c r="N1300">
        <v>1007</v>
      </c>
      <c r="O1300" t="s">
        <v>50</v>
      </c>
      <c r="P1300" t="s">
        <v>50</v>
      </c>
      <c r="Q1300">
        <v>1</v>
      </c>
      <c r="X1300">
        <v>102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 t="s">
        <v>3</v>
      </c>
      <c r="AG1300">
        <v>102</v>
      </c>
      <c r="AH1300">
        <v>3</v>
      </c>
      <c r="AI1300">
        <v>-1</v>
      </c>
      <c r="AJ1300" t="s">
        <v>3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</row>
    <row r="1301" spans="1:44" x14ac:dyDescent="0.2">
      <c r="A1301">
        <f>ROW(Source!A605)</f>
        <v>605</v>
      </c>
      <c r="B1301">
        <v>47640884</v>
      </c>
      <c r="C1301">
        <v>47640875</v>
      </c>
      <c r="D1301">
        <v>37064998</v>
      </c>
      <c r="E1301">
        <v>1</v>
      </c>
      <c r="F1301">
        <v>1</v>
      </c>
      <c r="G1301">
        <v>1</v>
      </c>
      <c r="H1301">
        <v>1</v>
      </c>
      <c r="I1301" t="s">
        <v>846</v>
      </c>
      <c r="J1301" t="s">
        <v>3</v>
      </c>
      <c r="K1301" t="s">
        <v>847</v>
      </c>
      <c r="L1301">
        <v>1191</v>
      </c>
      <c r="N1301">
        <v>1013</v>
      </c>
      <c r="O1301" t="s">
        <v>770</v>
      </c>
      <c r="P1301" t="s">
        <v>770</v>
      </c>
      <c r="Q1301">
        <v>1</v>
      </c>
      <c r="X1301">
        <v>180</v>
      </c>
      <c r="Y1301">
        <v>0</v>
      </c>
      <c r="Z1301">
        <v>0</v>
      </c>
      <c r="AA1301">
        <v>0</v>
      </c>
      <c r="AB1301">
        <v>7.8</v>
      </c>
      <c r="AC1301">
        <v>0</v>
      </c>
      <c r="AD1301">
        <v>1</v>
      </c>
      <c r="AE1301">
        <v>1</v>
      </c>
      <c r="AF1301" t="s">
        <v>196</v>
      </c>
      <c r="AG1301">
        <v>238.04999999999995</v>
      </c>
      <c r="AH1301">
        <v>2</v>
      </c>
      <c r="AI1301">
        <v>47640876</v>
      </c>
      <c r="AJ1301">
        <v>1313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</row>
    <row r="1302" spans="1:44" x14ac:dyDescent="0.2">
      <c r="A1302">
        <f>ROW(Source!A605)</f>
        <v>605</v>
      </c>
      <c r="B1302">
        <v>47640885</v>
      </c>
      <c r="C1302">
        <v>47640875</v>
      </c>
      <c r="D1302">
        <v>37064876</v>
      </c>
      <c r="E1302">
        <v>1</v>
      </c>
      <c r="F1302">
        <v>1</v>
      </c>
      <c r="G1302">
        <v>1</v>
      </c>
      <c r="H1302">
        <v>1</v>
      </c>
      <c r="I1302" t="s">
        <v>771</v>
      </c>
      <c r="J1302" t="s">
        <v>3</v>
      </c>
      <c r="K1302" t="s">
        <v>772</v>
      </c>
      <c r="L1302">
        <v>1191</v>
      </c>
      <c r="N1302">
        <v>1013</v>
      </c>
      <c r="O1302" t="s">
        <v>770</v>
      </c>
      <c r="P1302" t="s">
        <v>770</v>
      </c>
      <c r="Q1302">
        <v>1</v>
      </c>
      <c r="X1302">
        <v>18.13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1</v>
      </c>
      <c r="AE1302">
        <v>2</v>
      </c>
      <c r="AF1302" t="s">
        <v>348</v>
      </c>
      <c r="AG1302">
        <v>26.061874999999993</v>
      </c>
      <c r="AH1302">
        <v>2</v>
      </c>
      <c r="AI1302">
        <v>47640877</v>
      </c>
      <c r="AJ1302">
        <v>1314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</row>
    <row r="1303" spans="1:44" x14ac:dyDescent="0.2">
      <c r="A1303">
        <f>ROW(Source!A605)</f>
        <v>605</v>
      </c>
      <c r="B1303">
        <v>47640886</v>
      </c>
      <c r="C1303">
        <v>47640875</v>
      </c>
      <c r="D1303">
        <v>36882057</v>
      </c>
      <c r="E1303">
        <v>1</v>
      </c>
      <c r="F1303">
        <v>1</v>
      </c>
      <c r="G1303">
        <v>1</v>
      </c>
      <c r="H1303">
        <v>2</v>
      </c>
      <c r="I1303" t="s">
        <v>825</v>
      </c>
      <c r="J1303" t="s">
        <v>826</v>
      </c>
      <c r="K1303" t="s">
        <v>827</v>
      </c>
      <c r="L1303">
        <v>1368</v>
      </c>
      <c r="N1303">
        <v>1011</v>
      </c>
      <c r="O1303" t="s">
        <v>776</v>
      </c>
      <c r="P1303" t="s">
        <v>776</v>
      </c>
      <c r="Q1303">
        <v>1</v>
      </c>
      <c r="X1303">
        <v>18</v>
      </c>
      <c r="Y1303">
        <v>0</v>
      </c>
      <c r="Z1303">
        <v>86.4</v>
      </c>
      <c r="AA1303">
        <v>13.5</v>
      </c>
      <c r="AB1303">
        <v>0</v>
      </c>
      <c r="AC1303">
        <v>0</v>
      </c>
      <c r="AD1303">
        <v>1</v>
      </c>
      <c r="AE1303">
        <v>0</v>
      </c>
      <c r="AF1303" t="s">
        <v>348</v>
      </c>
      <c r="AG1303">
        <v>25.875</v>
      </c>
      <c r="AH1303">
        <v>2</v>
      </c>
      <c r="AI1303">
        <v>47640878</v>
      </c>
      <c r="AJ1303">
        <v>1315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</row>
    <row r="1304" spans="1:44" x14ac:dyDescent="0.2">
      <c r="A1304">
        <f>ROW(Source!A605)</f>
        <v>605</v>
      </c>
      <c r="B1304">
        <v>47640887</v>
      </c>
      <c r="C1304">
        <v>47640875</v>
      </c>
      <c r="D1304">
        <v>36882569</v>
      </c>
      <c r="E1304">
        <v>1</v>
      </c>
      <c r="F1304">
        <v>1</v>
      </c>
      <c r="G1304">
        <v>1</v>
      </c>
      <c r="H1304">
        <v>2</v>
      </c>
      <c r="I1304" t="s">
        <v>978</v>
      </c>
      <c r="J1304" t="s">
        <v>979</v>
      </c>
      <c r="K1304" t="s">
        <v>980</v>
      </c>
      <c r="L1304">
        <v>1368</v>
      </c>
      <c r="N1304">
        <v>1011</v>
      </c>
      <c r="O1304" t="s">
        <v>776</v>
      </c>
      <c r="P1304" t="s">
        <v>776</v>
      </c>
      <c r="Q1304">
        <v>1</v>
      </c>
      <c r="X1304">
        <v>48</v>
      </c>
      <c r="Y1304">
        <v>0</v>
      </c>
      <c r="Z1304">
        <v>0.5</v>
      </c>
      <c r="AA1304">
        <v>0</v>
      </c>
      <c r="AB1304">
        <v>0</v>
      </c>
      <c r="AC1304">
        <v>0</v>
      </c>
      <c r="AD1304">
        <v>1</v>
      </c>
      <c r="AE1304">
        <v>0</v>
      </c>
      <c r="AF1304" t="s">
        <v>348</v>
      </c>
      <c r="AG1304">
        <v>69</v>
      </c>
      <c r="AH1304">
        <v>2</v>
      </c>
      <c r="AI1304">
        <v>47640879</v>
      </c>
      <c r="AJ1304">
        <v>1316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</row>
    <row r="1305" spans="1:44" x14ac:dyDescent="0.2">
      <c r="A1305">
        <f>ROW(Source!A605)</f>
        <v>605</v>
      </c>
      <c r="B1305">
        <v>47640888</v>
      </c>
      <c r="C1305">
        <v>47640875</v>
      </c>
      <c r="D1305">
        <v>36883554</v>
      </c>
      <c r="E1305">
        <v>1</v>
      </c>
      <c r="F1305">
        <v>1</v>
      </c>
      <c r="G1305">
        <v>1</v>
      </c>
      <c r="H1305">
        <v>2</v>
      </c>
      <c r="I1305" t="s">
        <v>780</v>
      </c>
      <c r="J1305" t="s">
        <v>781</v>
      </c>
      <c r="K1305" t="s">
        <v>782</v>
      </c>
      <c r="L1305">
        <v>1368</v>
      </c>
      <c r="N1305">
        <v>1011</v>
      </c>
      <c r="O1305" t="s">
        <v>776</v>
      </c>
      <c r="P1305" t="s">
        <v>776</v>
      </c>
      <c r="Q1305">
        <v>1</v>
      </c>
      <c r="X1305">
        <v>0.13</v>
      </c>
      <c r="Y1305">
        <v>0</v>
      </c>
      <c r="Z1305">
        <v>65.709999999999994</v>
      </c>
      <c r="AA1305">
        <v>11.6</v>
      </c>
      <c r="AB1305">
        <v>0</v>
      </c>
      <c r="AC1305">
        <v>0</v>
      </c>
      <c r="AD1305">
        <v>1</v>
      </c>
      <c r="AE1305">
        <v>0</v>
      </c>
      <c r="AF1305" t="s">
        <v>348</v>
      </c>
      <c r="AG1305">
        <v>0.18687499999999999</v>
      </c>
      <c r="AH1305">
        <v>2</v>
      </c>
      <c r="AI1305">
        <v>47640880</v>
      </c>
      <c r="AJ1305">
        <v>1317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</row>
    <row r="1306" spans="1:44" x14ac:dyDescent="0.2">
      <c r="A1306">
        <f>ROW(Source!A605)</f>
        <v>605</v>
      </c>
      <c r="B1306">
        <v>47640889</v>
      </c>
      <c r="C1306">
        <v>47640875</v>
      </c>
      <c r="D1306">
        <v>36801792</v>
      </c>
      <c r="E1306">
        <v>1</v>
      </c>
      <c r="F1306">
        <v>1</v>
      </c>
      <c r="G1306">
        <v>1</v>
      </c>
      <c r="H1306">
        <v>3</v>
      </c>
      <c r="I1306" t="s">
        <v>981</v>
      </c>
      <c r="J1306" t="s">
        <v>982</v>
      </c>
      <c r="K1306" t="s">
        <v>983</v>
      </c>
      <c r="L1306">
        <v>1339</v>
      </c>
      <c r="N1306">
        <v>1007</v>
      </c>
      <c r="O1306" t="s">
        <v>50</v>
      </c>
      <c r="P1306" t="s">
        <v>50</v>
      </c>
      <c r="Q1306">
        <v>1</v>
      </c>
      <c r="X1306">
        <v>0.2</v>
      </c>
      <c r="Y1306">
        <v>2.44</v>
      </c>
      <c r="Z1306">
        <v>0</v>
      </c>
      <c r="AA1306">
        <v>0</v>
      </c>
      <c r="AB1306">
        <v>0</v>
      </c>
      <c r="AC1306">
        <v>0</v>
      </c>
      <c r="AD1306">
        <v>1</v>
      </c>
      <c r="AE1306">
        <v>0</v>
      </c>
      <c r="AF1306" t="s">
        <v>3</v>
      </c>
      <c r="AG1306">
        <v>0.2</v>
      </c>
      <c r="AH1306">
        <v>2</v>
      </c>
      <c r="AI1306">
        <v>47640881</v>
      </c>
      <c r="AJ1306">
        <v>1318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</row>
    <row r="1307" spans="1:44" x14ac:dyDescent="0.2">
      <c r="A1307">
        <f>ROW(Source!A605)</f>
        <v>605</v>
      </c>
      <c r="B1307">
        <v>47640890</v>
      </c>
      <c r="C1307">
        <v>47640875</v>
      </c>
      <c r="D1307">
        <v>36802304</v>
      </c>
      <c r="E1307">
        <v>1</v>
      </c>
      <c r="F1307">
        <v>1</v>
      </c>
      <c r="G1307">
        <v>1</v>
      </c>
      <c r="H1307">
        <v>3</v>
      </c>
      <c r="I1307" t="s">
        <v>984</v>
      </c>
      <c r="J1307" t="s">
        <v>985</v>
      </c>
      <c r="K1307" t="s">
        <v>986</v>
      </c>
      <c r="L1307">
        <v>1327</v>
      </c>
      <c r="N1307">
        <v>1005</v>
      </c>
      <c r="O1307" t="s">
        <v>399</v>
      </c>
      <c r="P1307" t="s">
        <v>399</v>
      </c>
      <c r="Q1307">
        <v>1</v>
      </c>
      <c r="X1307">
        <v>250</v>
      </c>
      <c r="Y1307">
        <v>3.62</v>
      </c>
      <c r="Z1307">
        <v>0</v>
      </c>
      <c r="AA1307">
        <v>0</v>
      </c>
      <c r="AB1307">
        <v>0</v>
      </c>
      <c r="AC1307">
        <v>0</v>
      </c>
      <c r="AD1307">
        <v>1</v>
      </c>
      <c r="AE1307">
        <v>0</v>
      </c>
      <c r="AF1307" t="s">
        <v>3</v>
      </c>
      <c r="AG1307">
        <v>250</v>
      </c>
      <c r="AH1307">
        <v>2</v>
      </c>
      <c r="AI1307">
        <v>47640882</v>
      </c>
      <c r="AJ1307">
        <v>1319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</row>
    <row r="1308" spans="1:44" x14ac:dyDescent="0.2">
      <c r="A1308">
        <f>ROW(Source!A605)</f>
        <v>605</v>
      </c>
      <c r="B1308">
        <v>47640891</v>
      </c>
      <c r="C1308">
        <v>47640875</v>
      </c>
      <c r="D1308">
        <v>36796108</v>
      </c>
      <c r="E1308">
        <v>17</v>
      </c>
      <c r="F1308">
        <v>1</v>
      </c>
      <c r="G1308">
        <v>1</v>
      </c>
      <c r="H1308">
        <v>3</v>
      </c>
      <c r="I1308" t="s">
        <v>1114</v>
      </c>
      <c r="J1308" t="s">
        <v>3</v>
      </c>
      <c r="K1308" t="s">
        <v>1115</v>
      </c>
      <c r="L1308">
        <v>1339</v>
      </c>
      <c r="N1308">
        <v>1007</v>
      </c>
      <c r="O1308" t="s">
        <v>50</v>
      </c>
      <c r="P1308" t="s">
        <v>50</v>
      </c>
      <c r="Q1308">
        <v>1</v>
      </c>
      <c r="X1308">
        <v>102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 t="s">
        <v>3</v>
      </c>
      <c r="AG1308">
        <v>102</v>
      </c>
      <c r="AH1308">
        <v>3</v>
      </c>
      <c r="AI1308">
        <v>-1</v>
      </c>
      <c r="AJ1308" t="s">
        <v>3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</row>
    <row r="1309" spans="1:44" x14ac:dyDescent="0.2">
      <c r="A1309">
        <f>ROW(Source!A608)</f>
        <v>608</v>
      </c>
      <c r="B1309">
        <v>47640898</v>
      </c>
      <c r="C1309">
        <v>47640893</v>
      </c>
      <c r="D1309">
        <v>37065248</v>
      </c>
      <c r="E1309">
        <v>1</v>
      </c>
      <c r="F1309">
        <v>1</v>
      </c>
      <c r="G1309">
        <v>1</v>
      </c>
      <c r="H1309">
        <v>1</v>
      </c>
      <c r="I1309" t="s">
        <v>768</v>
      </c>
      <c r="J1309" t="s">
        <v>3</v>
      </c>
      <c r="K1309" t="s">
        <v>769</v>
      </c>
      <c r="L1309">
        <v>1191</v>
      </c>
      <c r="N1309">
        <v>1013</v>
      </c>
      <c r="O1309" t="s">
        <v>770</v>
      </c>
      <c r="P1309" t="s">
        <v>770</v>
      </c>
      <c r="Q1309">
        <v>1</v>
      </c>
      <c r="X1309">
        <v>3.45</v>
      </c>
      <c r="Y1309">
        <v>0</v>
      </c>
      <c r="Z1309">
        <v>0</v>
      </c>
      <c r="AA1309">
        <v>0</v>
      </c>
      <c r="AB1309">
        <v>8.5299999999999994</v>
      </c>
      <c r="AC1309">
        <v>0</v>
      </c>
      <c r="AD1309">
        <v>1</v>
      </c>
      <c r="AE1309">
        <v>1</v>
      </c>
      <c r="AF1309" t="s">
        <v>196</v>
      </c>
      <c r="AG1309">
        <v>4.5626249999999997</v>
      </c>
      <c r="AH1309">
        <v>2</v>
      </c>
      <c r="AI1309">
        <v>47640894</v>
      </c>
      <c r="AJ1309">
        <v>1321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</row>
    <row r="1310" spans="1:44" x14ac:dyDescent="0.2">
      <c r="A1310">
        <f>ROW(Source!A608)</f>
        <v>608</v>
      </c>
      <c r="B1310">
        <v>47640899</v>
      </c>
      <c r="C1310">
        <v>47640893</v>
      </c>
      <c r="D1310">
        <v>37064876</v>
      </c>
      <c r="E1310">
        <v>1</v>
      </c>
      <c r="F1310">
        <v>1</v>
      </c>
      <c r="G1310">
        <v>1</v>
      </c>
      <c r="H1310">
        <v>1</v>
      </c>
      <c r="I1310" t="s">
        <v>771</v>
      </c>
      <c r="J1310" t="s">
        <v>3</v>
      </c>
      <c r="K1310" t="s">
        <v>772</v>
      </c>
      <c r="L1310">
        <v>1191</v>
      </c>
      <c r="N1310">
        <v>1013</v>
      </c>
      <c r="O1310" t="s">
        <v>770</v>
      </c>
      <c r="P1310" t="s">
        <v>770</v>
      </c>
      <c r="Q1310">
        <v>1</v>
      </c>
      <c r="X1310">
        <v>0.02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1</v>
      </c>
      <c r="AE1310">
        <v>2</v>
      </c>
      <c r="AF1310" t="s">
        <v>348</v>
      </c>
      <c r="AG1310">
        <v>2.8749999999999998E-2</v>
      </c>
      <c r="AH1310">
        <v>2</v>
      </c>
      <c r="AI1310">
        <v>47640895</v>
      </c>
      <c r="AJ1310">
        <v>1322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</row>
    <row r="1311" spans="1:44" x14ac:dyDescent="0.2">
      <c r="A1311">
        <f>ROW(Source!A608)</f>
        <v>608</v>
      </c>
      <c r="B1311">
        <v>47640900</v>
      </c>
      <c r="C1311">
        <v>47640893</v>
      </c>
      <c r="D1311">
        <v>36883554</v>
      </c>
      <c r="E1311">
        <v>1</v>
      </c>
      <c r="F1311">
        <v>1</v>
      </c>
      <c r="G1311">
        <v>1</v>
      </c>
      <c r="H1311">
        <v>2</v>
      </c>
      <c r="I1311" t="s">
        <v>780</v>
      </c>
      <c r="J1311" t="s">
        <v>781</v>
      </c>
      <c r="K1311" t="s">
        <v>782</v>
      </c>
      <c r="L1311">
        <v>1368</v>
      </c>
      <c r="N1311">
        <v>1011</v>
      </c>
      <c r="O1311" t="s">
        <v>776</v>
      </c>
      <c r="P1311" t="s">
        <v>776</v>
      </c>
      <c r="Q1311">
        <v>1</v>
      </c>
      <c r="X1311">
        <v>0.02</v>
      </c>
      <c r="Y1311">
        <v>0</v>
      </c>
      <c r="Z1311">
        <v>65.709999999999994</v>
      </c>
      <c r="AA1311">
        <v>11.6</v>
      </c>
      <c r="AB1311">
        <v>0</v>
      </c>
      <c r="AC1311">
        <v>0</v>
      </c>
      <c r="AD1311">
        <v>1</v>
      </c>
      <c r="AE1311">
        <v>0</v>
      </c>
      <c r="AF1311" t="s">
        <v>348</v>
      </c>
      <c r="AG1311">
        <v>2.8749999999999998E-2</v>
      </c>
      <c r="AH1311">
        <v>2</v>
      </c>
      <c r="AI1311">
        <v>47640896</v>
      </c>
      <c r="AJ1311">
        <v>1323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</row>
    <row r="1312" spans="1:44" x14ac:dyDescent="0.2">
      <c r="A1312">
        <f>ROW(Source!A608)</f>
        <v>608</v>
      </c>
      <c r="B1312">
        <v>47640901</v>
      </c>
      <c r="C1312">
        <v>47640893</v>
      </c>
      <c r="D1312">
        <v>36802302</v>
      </c>
      <c r="E1312">
        <v>1</v>
      </c>
      <c r="F1312">
        <v>1</v>
      </c>
      <c r="G1312">
        <v>1</v>
      </c>
      <c r="H1312">
        <v>3</v>
      </c>
      <c r="I1312" t="s">
        <v>987</v>
      </c>
      <c r="J1312" t="s">
        <v>988</v>
      </c>
      <c r="K1312" t="s">
        <v>989</v>
      </c>
      <c r="L1312">
        <v>1327</v>
      </c>
      <c r="N1312">
        <v>1005</v>
      </c>
      <c r="O1312" t="s">
        <v>399</v>
      </c>
      <c r="P1312" t="s">
        <v>399</v>
      </c>
      <c r="Q1312">
        <v>1</v>
      </c>
      <c r="X1312">
        <v>122.4</v>
      </c>
      <c r="Y1312">
        <v>12.19</v>
      </c>
      <c r="Z1312">
        <v>0</v>
      </c>
      <c r="AA1312">
        <v>0</v>
      </c>
      <c r="AB1312">
        <v>0</v>
      </c>
      <c r="AC1312">
        <v>0</v>
      </c>
      <c r="AD1312">
        <v>1</v>
      </c>
      <c r="AE1312">
        <v>0</v>
      </c>
      <c r="AF1312" t="s">
        <v>3</v>
      </c>
      <c r="AG1312">
        <v>122.4</v>
      </c>
      <c r="AH1312">
        <v>2</v>
      </c>
      <c r="AI1312">
        <v>47640897</v>
      </c>
      <c r="AJ1312">
        <v>1324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</row>
    <row r="1313" spans="1:44" x14ac:dyDescent="0.2">
      <c r="A1313">
        <f>ROW(Source!A609)</f>
        <v>609</v>
      </c>
      <c r="B1313">
        <v>47640898</v>
      </c>
      <c r="C1313">
        <v>47640893</v>
      </c>
      <c r="D1313">
        <v>37065248</v>
      </c>
      <c r="E1313">
        <v>1</v>
      </c>
      <c r="F1313">
        <v>1</v>
      </c>
      <c r="G1313">
        <v>1</v>
      </c>
      <c r="H1313">
        <v>1</v>
      </c>
      <c r="I1313" t="s">
        <v>768</v>
      </c>
      <c r="J1313" t="s">
        <v>3</v>
      </c>
      <c r="K1313" t="s">
        <v>769</v>
      </c>
      <c r="L1313">
        <v>1191</v>
      </c>
      <c r="N1313">
        <v>1013</v>
      </c>
      <c r="O1313" t="s">
        <v>770</v>
      </c>
      <c r="P1313" t="s">
        <v>770</v>
      </c>
      <c r="Q1313">
        <v>1</v>
      </c>
      <c r="X1313">
        <v>3.45</v>
      </c>
      <c r="Y1313">
        <v>0</v>
      </c>
      <c r="Z1313">
        <v>0</v>
      </c>
      <c r="AA1313">
        <v>0</v>
      </c>
      <c r="AB1313">
        <v>8.5299999999999994</v>
      </c>
      <c r="AC1313">
        <v>0</v>
      </c>
      <c r="AD1313">
        <v>1</v>
      </c>
      <c r="AE1313">
        <v>1</v>
      </c>
      <c r="AF1313" t="s">
        <v>196</v>
      </c>
      <c r="AG1313">
        <v>4.5626249999999997</v>
      </c>
      <c r="AH1313">
        <v>2</v>
      </c>
      <c r="AI1313">
        <v>47640894</v>
      </c>
      <c r="AJ1313">
        <v>1325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</row>
    <row r="1314" spans="1:44" x14ac:dyDescent="0.2">
      <c r="A1314">
        <f>ROW(Source!A609)</f>
        <v>609</v>
      </c>
      <c r="B1314">
        <v>47640899</v>
      </c>
      <c r="C1314">
        <v>47640893</v>
      </c>
      <c r="D1314">
        <v>37064876</v>
      </c>
      <c r="E1314">
        <v>1</v>
      </c>
      <c r="F1314">
        <v>1</v>
      </c>
      <c r="G1314">
        <v>1</v>
      </c>
      <c r="H1314">
        <v>1</v>
      </c>
      <c r="I1314" t="s">
        <v>771</v>
      </c>
      <c r="J1314" t="s">
        <v>3</v>
      </c>
      <c r="K1314" t="s">
        <v>772</v>
      </c>
      <c r="L1314">
        <v>1191</v>
      </c>
      <c r="N1314">
        <v>1013</v>
      </c>
      <c r="O1314" t="s">
        <v>770</v>
      </c>
      <c r="P1314" t="s">
        <v>770</v>
      </c>
      <c r="Q1314">
        <v>1</v>
      </c>
      <c r="X1314">
        <v>0.02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1</v>
      </c>
      <c r="AE1314">
        <v>2</v>
      </c>
      <c r="AF1314" t="s">
        <v>348</v>
      </c>
      <c r="AG1314">
        <v>2.8749999999999998E-2</v>
      </c>
      <c r="AH1314">
        <v>2</v>
      </c>
      <c r="AI1314">
        <v>47640895</v>
      </c>
      <c r="AJ1314">
        <v>1326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</row>
    <row r="1315" spans="1:44" x14ac:dyDescent="0.2">
      <c r="A1315">
        <f>ROW(Source!A609)</f>
        <v>609</v>
      </c>
      <c r="B1315">
        <v>47640900</v>
      </c>
      <c r="C1315">
        <v>47640893</v>
      </c>
      <c r="D1315">
        <v>36883554</v>
      </c>
      <c r="E1315">
        <v>1</v>
      </c>
      <c r="F1315">
        <v>1</v>
      </c>
      <c r="G1315">
        <v>1</v>
      </c>
      <c r="H1315">
        <v>2</v>
      </c>
      <c r="I1315" t="s">
        <v>780</v>
      </c>
      <c r="J1315" t="s">
        <v>781</v>
      </c>
      <c r="K1315" t="s">
        <v>782</v>
      </c>
      <c r="L1315">
        <v>1368</v>
      </c>
      <c r="N1315">
        <v>1011</v>
      </c>
      <c r="O1315" t="s">
        <v>776</v>
      </c>
      <c r="P1315" t="s">
        <v>776</v>
      </c>
      <c r="Q1315">
        <v>1</v>
      </c>
      <c r="X1315">
        <v>0.02</v>
      </c>
      <c r="Y1315">
        <v>0</v>
      </c>
      <c r="Z1315">
        <v>65.709999999999994</v>
      </c>
      <c r="AA1315">
        <v>11.6</v>
      </c>
      <c r="AB1315">
        <v>0</v>
      </c>
      <c r="AC1315">
        <v>0</v>
      </c>
      <c r="AD1315">
        <v>1</v>
      </c>
      <c r="AE1315">
        <v>0</v>
      </c>
      <c r="AF1315" t="s">
        <v>348</v>
      </c>
      <c r="AG1315">
        <v>2.8749999999999998E-2</v>
      </c>
      <c r="AH1315">
        <v>2</v>
      </c>
      <c r="AI1315">
        <v>47640896</v>
      </c>
      <c r="AJ1315">
        <v>1327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</row>
    <row r="1316" spans="1:44" x14ac:dyDescent="0.2">
      <c r="A1316">
        <f>ROW(Source!A609)</f>
        <v>609</v>
      </c>
      <c r="B1316">
        <v>47640901</v>
      </c>
      <c r="C1316">
        <v>47640893</v>
      </c>
      <c r="D1316">
        <v>36802302</v>
      </c>
      <c r="E1316">
        <v>1</v>
      </c>
      <c r="F1316">
        <v>1</v>
      </c>
      <c r="G1316">
        <v>1</v>
      </c>
      <c r="H1316">
        <v>3</v>
      </c>
      <c r="I1316" t="s">
        <v>987</v>
      </c>
      <c r="J1316" t="s">
        <v>988</v>
      </c>
      <c r="K1316" t="s">
        <v>989</v>
      </c>
      <c r="L1316">
        <v>1327</v>
      </c>
      <c r="N1316">
        <v>1005</v>
      </c>
      <c r="O1316" t="s">
        <v>399</v>
      </c>
      <c r="P1316" t="s">
        <v>399</v>
      </c>
      <c r="Q1316">
        <v>1</v>
      </c>
      <c r="X1316">
        <v>122.4</v>
      </c>
      <c r="Y1316">
        <v>12.19</v>
      </c>
      <c r="Z1316">
        <v>0</v>
      </c>
      <c r="AA1316">
        <v>0</v>
      </c>
      <c r="AB1316">
        <v>0</v>
      </c>
      <c r="AC1316">
        <v>0</v>
      </c>
      <c r="AD1316">
        <v>1</v>
      </c>
      <c r="AE1316">
        <v>0</v>
      </c>
      <c r="AF1316" t="s">
        <v>3</v>
      </c>
      <c r="AG1316">
        <v>122.4</v>
      </c>
      <c r="AH1316">
        <v>2</v>
      </c>
      <c r="AI1316">
        <v>47640897</v>
      </c>
      <c r="AJ1316">
        <v>1328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</row>
    <row r="1317" spans="1:44" x14ac:dyDescent="0.2">
      <c r="A1317">
        <f>ROW(Source!A610)</f>
        <v>610</v>
      </c>
      <c r="B1317">
        <v>47640922</v>
      </c>
      <c r="C1317">
        <v>47640902</v>
      </c>
      <c r="D1317">
        <v>37065248</v>
      </c>
      <c r="E1317">
        <v>1</v>
      </c>
      <c r="F1317">
        <v>1</v>
      </c>
      <c r="G1317">
        <v>1</v>
      </c>
      <c r="H1317">
        <v>1</v>
      </c>
      <c r="I1317" t="s">
        <v>768</v>
      </c>
      <c r="J1317" t="s">
        <v>3</v>
      </c>
      <c r="K1317" t="s">
        <v>769</v>
      </c>
      <c r="L1317">
        <v>1191</v>
      </c>
      <c r="N1317">
        <v>1013</v>
      </c>
      <c r="O1317" t="s">
        <v>770</v>
      </c>
      <c r="P1317" t="s">
        <v>770</v>
      </c>
      <c r="Q1317">
        <v>1</v>
      </c>
      <c r="X1317">
        <v>220.66</v>
      </c>
      <c r="Y1317">
        <v>0</v>
      </c>
      <c r="Z1317">
        <v>0</v>
      </c>
      <c r="AA1317">
        <v>0</v>
      </c>
      <c r="AB1317">
        <v>8.5299999999999994</v>
      </c>
      <c r="AC1317">
        <v>0</v>
      </c>
      <c r="AD1317">
        <v>1</v>
      </c>
      <c r="AE1317">
        <v>1</v>
      </c>
      <c r="AF1317" t="s">
        <v>196</v>
      </c>
      <c r="AG1317">
        <v>291.82284999999996</v>
      </c>
      <c r="AH1317">
        <v>2</v>
      </c>
      <c r="AI1317">
        <v>47640903</v>
      </c>
      <c r="AJ1317">
        <v>1329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</row>
    <row r="1318" spans="1:44" x14ac:dyDescent="0.2">
      <c r="A1318">
        <f>ROW(Source!A610)</f>
        <v>610</v>
      </c>
      <c r="B1318">
        <v>47640923</v>
      </c>
      <c r="C1318">
        <v>47640902</v>
      </c>
      <c r="D1318">
        <v>37064876</v>
      </c>
      <c r="E1318">
        <v>1</v>
      </c>
      <c r="F1318">
        <v>1</v>
      </c>
      <c r="G1318">
        <v>1</v>
      </c>
      <c r="H1318">
        <v>1</v>
      </c>
      <c r="I1318" t="s">
        <v>771</v>
      </c>
      <c r="J1318" t="s">
        <v>3</v>
      </c>
      <c r="K1318" t="s">
        <v>772</v>
      </c>
      <c r="L1318">
        <v>1191</v>
      </c>
      <c r="N1318">
        <v>1013</v>
      </c>
      <c r="O1318" t="s">
        <v>770</v>
      </c>
      <c r="P1318" t="s">
        <v>770</v>
      </c>
      <c r="Q1318">
        <v>1</v>
      </c>
      <c r="X1318">
        <v>28.78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1</v>
      </c>
      <c r="AE1318">
        <v>2</v>
      </c>
      <c r="AF1318" t="s">
        <v>348</v>
      </c>
      <c r="AG1318">
        <v>41.371250000000003</v>
      </c>
      <c r="AH1318">
        <v>2</v>
      </c>
      <c r="AI1318">
        <v>47640904</v>
      </c>
      <c r="AJ1318">
        <v>1330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</row>
    <row r="1319" spans="1:44" x14ac:dyDescent="0.2">
      <c r="A1319">
        <f>ROW(Source!A610)</f>
        <v>610</v>
      </c>
      <c r="B1319">
        <v>47640924</v>
      </c>
      <c r="C1319">
        <v>47640902</v>
      </c>
      <c r="D1319">
        <v>36882057</v>
      </c>
      <c r="E1319">
        <v>1</v>
      </c>
      <c r="F1319">
        <v>1</v>
      </c>
      <c r="G1319">
        <v>1</v>
      </c>
      <c r="H1319">
        <v>2</v>
      </c>
      <c r="I1319" t="s">
        <v>825</v>
      </c>
      <c r="J1319" t="s">
        <v>826</v>
      </c>
      <c r="K1319" t="s">
        <v>827</v>
      </c>
      <c r="L1319">
        <v>1368</v>
      </c>
      <c r="N1319">
        <v>1011</v>
      </c>
      <c r="O1319" t="s">
        <v>776</v>
      </c>
      <c r="P1319" t="s">
        <v>776</v>
      </c>
      <c r="Q1319">
        <v>1</v>
      </c>
      <c r="X1319">
        <v>26.06</v>
      </c>
      <c r="Y1319">
        <v>0</v>
      </c>
      <c r="Z1319">
        <v>86.4</v>
      </c>
      <c r="AA1319">
        <v>13.5</v>
      </c>
      <c r="AB1319">
        <v>0</v>
      </c>
      <c r="AC1319">
        <v>0</v>
      </c>
      <c r="AD1319">
        <v>1</v>
      </c>
      <c r="AE1319">
        <v>0</v>
      </c>
      <c r="AF1319" t="s">
        <v>348</v>
      </c>
      <c r="AG1319">
        <v>37.46125</v>
      </c>
      <c r="AH1319">
        <v>2</v>
      </c>
      <c r="AI1319">
        <v>47640905</v>
      </c>
      <c r="AJ1319">
        <v>1331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</row>
    <row r="1320" spans="1:44" x14ac:dyDescent="0.2">
      <c r="A1320">
        <f>ROW(Source!A610)</f>
        <v>610</v>
      </c>
      <c r="B1320">
        <v>47640925</v>
      </c>
      <c r="C1320">
        <v>47640902</v>
      </c>
      <c r="D1320">
        <v>36882159</v>
      </c>
      <c r="E1320">
        <v>1</v>
      </c>
      <c r="F1320">
        <v>1</v>
      </c>
      <c r="G1320">
        <v>1</v>
      </c>
      <c r="H1320">
        <v>2</v>
      </c>
      <c r="I1320" t="s">
        <v>773</v>
      </c>
      <c r="J1320" t="s">
        <v>774</v>
      </c>
      <c r="K1320" t="s">
        <v>775</v>
      </c>
      <c r="L1320">
        <v>1368</v>
      </c>
      <c r="N1320">
        <v>1011</v>
      </c>
      <c r="O1320" t="s">
        <v>776</v>
      </c>
      <c r="P1320" t="s">
        <v>776</v>
      </c>
      <c r="Q1320">
        <v>1</v>
      </c>
      <c r="X1320">
        <v>0.98</v>
      </c>
      <c r="Y1320">
        <v>0</v>
      </c>
      <c r="Z1320">
        <v>111.99</v>
      </c>
      <c r="AA1320">
        <v>13.5</v>
      </c>
      <c r="AB1320">
        <v>0</v>
      </c>
      <c r="AC1320">
        <v>0</v>
      </c>
      <c r="AD1320">
        <v>1</v>
      </c>
      <c r="AE1320">
        <v>0</v>
      </c>
      <c r="AF1320" t="s">
        <v>348</v>
      </c>
      <c r="AG1320">
        <v>1.4087499999999999</v>
      </c>
      <c r="AH1320">
        <v>2</v>
      </c>
      <c r="AI1320">
        <v>47640906</v>
      </c>
      <c r="AJ1320">
        <v>1332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</row>
    <row r="1321" spans="1:44" x14ac:dyDescent="0.2">
      <c r="A1321">
        <f>ROW(Source!A610)</f>
        <v>610</v>
      </c>
      <c r="B1321">
        <v>47640926</v>
      </c>
      <c r="C1321">
        <v>47640902</v>
      </c>
      <c r="D1321">
        <v>36882383</v>
      </c>
      <c r="E1321">
        <v>1</v>
      </c>
      <c r="F1321">
        <v>1</v>
      </c>
      <c r="G1321">
        <v>1</v>
      </c>
      <c r="H1321">
        <v>2</v>
      </c>
      <c r="I1321" t="s">
        <v>944</v>
      </c>
      <c r="J1321" t="s">
        <v>945</v>
      </c>
      <c r="K1321" t="s">
        <v>946</v>
      </c>
      <c r="L1321">
        <v>1368</v>
      </c>
      <c r="N1321">
        <v>1011</v>
      </c>
      <c r="O1321" t="s">
        <v>776</v>
      </c>
      <c r="P1321" t="s">
        <v>776</v>
      </c>
      <c r="Q1321">
        <v>1</v>
      </c>
      <c r="X1321">
        <v>0.27</v>
      </c>
      <c r="Y1321">
        <v>0</v>
      </c>
      <c r="Z1321">
        <v>89.99</v>
      </c>
      <c r="AA1321">
        <v>10.06</v>
      </c>
      <c r="AB1321">
        <v>0</v>
      </c>
      <c r="AC1321">
        <v>0</v>
      </c>
      <c r="AD1321">
        <v>1</v>
      </c>
      <c r="AE1321">
        <v>0</v>
      </c>
      <c r="AF1321" t="s">
        <v>348</v>
      </c>
      <c r="AG1321">
        <v>0.388125</v>
      </c>
      <c r="AH1321">
        <v>2</v>
      </c>
      <c r="AI1321">
        <v>47640907</v>
      </c>
      <c r="AJ1321">
        <v>1333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</row>
    <row r="1322" spans="1:44" x14ac:dyDescent="0.2">
      <c r="A1322">
        <f>ROW(Source!A610)</f>
        <v>610</v>
      </c>
      <c r="B1322">
        <v>47640927</v>
      </c>
      <c r="C1322">
        <v>47640902</v>
      </c>
      <c r="D1322">
        <v>36882567</v>
      </c>
      <c r="E1322">
        <v>1</v>
      </c>
      <c r="F1322">
        <v>1</v>
      </c>
      <c r="G1322">
        <v>1</v>
      </c>
      <c r="H1322">
        <v>2</v>
      </c>
      <c r="I1322" t="s">
        <v>969</v>
      </c>
      <c r="J1322" t="s">
        <v>970</v>
      </c>
      <c r="K1322" t="s">
        <v>971</v>
      </c>
      <c r="L1322">
        <v>1368</v>
      </c>
      <c r="N1322">
        <v>1011</v>
      </c>
      <c r="O1322" t="s">
        <v>776</v>
      </c>
      <c r="P1322" t="s">
        <v>776</v>
      </c>
      <c r="Q1322">
        <v>1</v>
      </c>
      <c r="X1322">
        <v>10.71</v>
      </c>
      <c r="Y1322">
        <v>0</v>
      </c>
      <c r="Z1322">
        <v>1.9</v>
      </c>
      <c r="AA1322">
        <v>0</v>
      </c>
      <c r="AB1322">
        <v>0</v>
      </c>
      <c r="AC1322">
        <v>0</v>
      </c>
      <c r="AD1322">
        <v>1</v>
      </c>
      <c r="AE1322">
        <v>0</v>
      </c>
      <c r="AF1322" t="s">
        <v>348</v>
      </c>
      <c r="AG1322">
        <v>15.395624999999999</v>
      </c>
      <c r="AH1322">
        <v>2</v>
      </c>
      <c r="AI1322">
        <v>47640908</v>
      </c>
      <c r="AJ1322">
        <v>1334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</row>
    <row r="1323" spans="1:44" x14ac:dyDescent="0.2">
      <c r="A1323">
        <f>ROW(Source!A610)</f>
        <v>610</v>
      </c>
      <c r="B1323">
        <v>47640928</v>
      </c>
      <c r="C1323">
        <v>47640902</v>
      </c>
      <c r="D1323">
        <v>36883554</v>
      </c>
      <c r="E1323">
        <v>1</v>
      </c>
      <c r="F1323">
        <v>1</v>
      </c>
      <c r="G1323">
        <v>1</v>
      </c>
      <c r="H1323">
        <v>2</v>
      </c>
      <c r="I1323" t="s">
        <v>780</v>
      </c>
      <c r="J1323" t="s">
        <v>781</v>
      </c>
      <c r="K1323" t="s">
        <v>782</v>
      </c>
      <c r="L1323">
        <v>1368</v>
      </c>
      <c r="N1323">
        <v>1011</v>
      </c>
      <c r="O1323" t="s">
        <v>776</v>
      </c>
      <c r="P1323" t="s">
        <v>776</v>
      </c>
      <c r="Q1323">
        <v>1</v>
      </c>
      <c r="X1323">
        <v>1.47</v>
      </c>
      <c r="Y1323">
        <v>0</v>
      </c>
      <c r="Z1323">
        <v>65.709999999999994</v>
      </c>
      <c r="AA1323">
        <v>11.6</v>
      </c>
      <c r="AB1323">
        <v>0</v>
      </c>
      <c r="AC1323">
        <v>0</v>
      </c>
      <c r="AD1323">
        <v>1</v>
      </c>
      <c r="AE1323">
        <v>0</v>
      </c>
      <c r="AF1323" t="s">
        <v>348</v>
      </c>
      <c r="AG1323">
        <v>2.1131249999999997</v>
      </c>
      <c r="AH1323">
        <v>2</v>
      </c>
      <c r="AI1323">
        <v>47640909</v>
      </c>
      <c r="AJ1323">
        <v>1335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</row>
    <row r="1324" spans="1:44" x14ac:dyDescent="0.2">
      <c r="A1324">
        <f>ROW(Source!A610)</f>
        <v>610</v>
      </c>
      <c r="B1324">
        <v>47640929</v>
      </c>
      <c r="C1324">
        <v>47640902</v>
      </c>
      <c r="D1324">
        <v>36883858</v>
      </c>
      <c r="E1324">
        <v>1</v>
      </c>
      <c r="F1324">
        <v>1</v>
      </c>
      <c r="G1324">
        <v>1</v>
      </c>
      <c r="H1324">
        <v>2</v>
      </c>
      <c r="I1324" t="s">
        <v>828</v>
      </c>
      <c r="J1324" t="s">
        <v>829</v>
      </c>
      <c r="K1324" t="s">
        <v>830</v>
      </c>
      <c r="L1324">
        <v>1368</v>
      </c>
      <c r="N1324">
        <v>1011</v>
      </c>
      <c r="O1324" t="s">
        <v>776</v>
      </c>
      <c r="P1324" t="s">
        <v>776</v>
      </c>
      <c r="Q1324">
        <v>1</v>
      </c>
      <c r="X1324">
        <v>4.3</v>
      </c>
      <c r="Y1324">
        <v>0</v>
      </c>
      <c r="Z1324">
        <v>8.1</v>
      </c>
      <c r="AA1324">
        <v>0</v>
      </c>
      <c r="AB1324">
        <v>0</v>
      </c>
      <c r="AC1324">
        <v>0</v>
      </c>
      <c r="AD1324">
        <v>1</v>
      </c>
      <c r="AE1324">
        <v>0</v>
      </c>
      <c r="AF1324" t="s">
        <v>348</v>
      </c>
      <c r="AG1324">
        <v>6.1812499999999995</v>
      </c>
      <c r="AH1324">
        <v>2</v>
      </c>
      <c r="AI1324">
        <v>47640910</v>
      </c>
      <c r="AJ1324">
        <v>1336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</row>
    <row r="1325" spans="1:44" x14ac:dyDescent="0.2">
      <c r="A1325">
        <f>ROW(Source!A610)</f>
        <v>610</v>
      </c>
      <c r="B1325">
        <v>47640930</v>
      </c>
      <c r="C1325">
        <v>47640902</v>
      </c>
      <c r="D1325">
        <v>36801792</v>
      </c>
      <c r="E1325">
        <v>1</v>
      </c>
      <c r="F1325">
        <v>1</v>
      </c>
      <c r="G1325">
        <v>1</v>
      </c>
      <c r="H1325">
        <v>3</v>
      </c>
      <c r="I1325" t="s">
        <v>981</v>
      </c>
      <c r="J1325" t="s">
        <v>982</v>
      </c>
      <c r="K1325" t="s">
        <v>983</v>
      </c>
      <c r="L1325">
        <v>1339</v>
      </c>
      <c r="N1325">
        <v>1007</v>
      </c>
      <c r="O1325" t="s">
        <v>50</v>
      </c>
      <c r="P1325" t="s">
        <v>50</v>
      </c>
      <c r="Q1325">
        <v>1</v>
      </c>
      <c r="X1325">
        <v>0.73</v>
      </c>
      <c r="Y1325">
        <v>2.44</v>
      </c>
      <c r="Z1325">
        <v>0</v>
      </c>
      <c r="AA1325">
        <v>0</v>
      </c>
      <c r="AB1325">
        <v>0</v>
      </c>
      <c r="AC1325">
        <v>0</v>
      </c>
      <c r="AD1325">
        <v>1</v>
      </c>
      <c r="AE1325">
        <v>0</v>
      </c>
      <c r="AF1325" t="s">
        <v>3</v>
      </c>
      <c r="AG1325">
        <v>0.73</v>
      </c>
      <c r="AH1325">
        <v>2</v>
      </c>
      <c r="AI1325">
        <v>47640911</v>
      </c>
      <c r="AJ1325">
        <v>1337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</row>
    <row r="1326" spans="1:44" x14ac:dyDescent="0.2">
      <c r="A1326">
        <f>ROW(Source!A610)</f>
        <v>610</v>
      </c>
      <c r="B1326">
        <v>47640931</v>
      </c>
      <c r="C1326">
        <v>47640902</v>
      </c>
      <c r="D1326">
        <v>36802304</v>
      </c>
      <c r="E1326">
        <v>1</v>
      </c>
      <c r="F1326">
        <v>1</v>
      </c>
      <c r="G1326">
        <v>1</v>
      </c>
      <c r="H1326">
        <v>3</v>
      </c>
      <c r="I1326" t="s">
        <v>984</v>
      </c>
      <c r="J1326" t="s">
        <v>985</v>
      </c>
      <c r="K1326" t="s">
        <v>986</v>
      </c>
      <c r="L1326">
        <v>1327</v>
      </c>
      <c r="N1326">
        <v>1005</v>
      </c>
      <c r="O1326" t="s">
        <v>399</v>
      </c>
      <c r="P1326" t="s">
        <v>399</v>
      </c>
      <c r="Q1326">
        <v>1</v>
      </c>
      <c r="X1326">
        <v>30</v>
      </c>
      <c r="Y1326">
        <v>3.62</v>
      </c>
      <c r="Z1326">
        <v>0</v>
      </c>
      <c r="AA1326">
        <v>0</v>
      </c>
      <c r="AB1326">
        <v>0</v>
      </c>
      <c r="AC1326">
        <v>0</v>
      </c>
      <c r="AD1326">
        <v>1</v>
      </c>
      <c r="AE1326">
        <v>0</v>
      </c>
      <c r="AF1326" t="s">
        <v>3</v>
      </c>
      <c r="AG1326">
        <v>30</v>
      </c>
      <c r="AH1326">
        <v>2</v>
      </c>
      <c r="AI1326">
        <v>47640912</v>
      </c>
      <c r="AJ1326">
        <v>1338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</row>
    <row r="1327" spans="1:44" x14ac:dyDescent="0.2">
      <c r="A1327">
        <f>ROW(Source!A610)</f>
        <v>610</v>
      </c>
      <c r="B1327">
        <v>47640932</v>
      </c>
      <c r="C1327">
        <v>47640902</v>
      </c>
      <c r="D1327">
        <v>36803256</v>
      </c>
      <c r="E1327">
        <v>1</v>
      </c>
      <c r="F1327">
        <v>1</v>
      </c>
      <c r="G1327">
        <v>1</v>
      </c>
      <c r="H1327">
        <v>3</v>
      </c>
      <c r="I1327" t="s">
        <v>990</v>
      </c>
      <c r="J1327" t="s">
        <v>991</v>
      </c>
      <c r="K1327" t="s">
        <v>992</v>
      </c>
      <c r="L1327">
        <v>1348</v>
      </c>
      <c r="N1327">
        <v>1009</v>
      </c>
      <c r="O1327" t="s">
        <v>19</v>
      </c>
      <c r="P1327" t="s">
        <v>19</v>
      </c>
      <c r="Q1327">
        <v>1000</v>
      </c>
      <c r="X1327">
        <v>5.0000000000000001E-3</v>
      </c>
      <c r="Y1327">
        <v>10315.01</v>
      </c>
      <c r="Z1327">
        <v>0</v>
      </c>
      <c r="AA1327">
        <v>0</v>
      </c>
      <c r="AB1327">
        <v>0</v>
      </c>
      <c r="AC1327">
        <v>0</v>
      </c>
      <c r="AD1327">
        <v>1</v>
      </c>
      <c r="AE1327">
        <v>0</v>
      </c>
      <c r="AF1327" t="s">
        <v>3</v>
      </c>
      <c r="AG1327">
        <v>5.0000000000000001E-3</v>
      </c>
      <c r="AH1327">
        <v>2</v>
      </c>
      <c r="AI1327">
        <v>47640913</v>
      </c>
      <c r="AJ1327">
        <v>1339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</row>
    <row r="1328" spans="1:44" x14ac:dyDescent="0.2">
      <c r="A1328">
        <f>ROW(Source!A610)</f>
        <v>610</v>
      </c>
      <c r="B1328">
        <v>47640933</v>
      </c>
      <c r="C1328">
        <v>47640902</v>
      </c>
      <c r="D1328">
        <v>36804545</v>
      </c>
      <c r="E1328">
        <v>1</v>
      </c>
      <c r="F1328">
        <v>1</v>
      </c>
      <c r="G1328">
        <v>1</v>
      </c>
      <c r="H1328">
        <v>3</v>
      </c>
      <c r="I1328" t="s">
        <v>801</v>
      </c>
      <c r="J1328" t="s">
        <v>802</v>
      </c>
      <c r="K1328" t="s">
        <v>803</v>
      </c>
      <c r="L1328">
        <v>1348</v>
      </c>
      <c r="N1328">
        <v>1009</v>
      </c>
      <c r="O1328" t="s">
        <v>19</v>
      </c>
      <c r="P1328" t="s">
        <v>19</v>
      </c>
      <c r="Q1328">
        <v>1000</v>
      </c>
      <c r="X1328">
        <v>2E-3</v>
      </c>
      <c r="Y1328">
        <v>11978</v>
      </c>
      <c r="Z1328">
        <v>0</v>
      </c>
      <c r="AA1328">
        <v>0</v>
      </c>
      <c r="AB1328">
        <v>0</v>
      </c>
      <c r="AC1328">
        <v>0</v>
      </c>
      <c r="AD1328">
        <v>1</v>
      </c>
      <c r="AE1328">
        <v>0</v>
      </c>
      <c r="AF1328" t="s">
        <v>3</v>
      </c>
      <c r="AG1328">
        <v>2E-3</v>
      </c>
      <c r="AH1328">
        <v>2</v>
      </c>
      <c r="AI1328">
        <v>47640914</v>
      </c>
      <c r="AJ1328">
        <v>1340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</row>
    <row r="1329" spans="1:44" x14ac:dyDescent="0.2">
      <c r="A1329">
        <f>ROW(Source!A610)</f>
        <v>610</v>
      </c>
      <c r="B1329">
        <v>47640934</v>
      </c>
      <c r="C1329">
        <v>47640902</v>
      </c>
      <c r="D1329">
        <v>36806520</v>
      </c>
      <c r="E1329">
        <v>1</v>
      </c>
      <c r="F1329">
        <v>1</v>
      </c>
      <c r="G1329">
        <v>1</v>
      </c>
      <c r="H1329">
        <v>3</v>
      </c>
      <c r="I1329" t="s">
        <v>993</v>
      </c>
      <c r="J1329" t="s">
        <v>994</v>
      </c>
      <c r="K1329" t="s">
        <v>995</v>
      </c>
      <c r="L1329">
        <v>1348</v>
      </c>
      <c r="N1329">
        <v>1009</v>
      </c>
      <c r="O1329" t="s">
        <v>19</v>
      </c>
      <c r="P1329" t="s">
        <v>19</v>
      </c>
      <c r="Q1329">
        <v>1000</v>
      </c>
      <c r="X1329">
        <v>0.01</v>
      </c>
      <c r="Y1329">
        <v>734.5</v>
      </c>
      <c r="Z1329">
        <v>0</v>
      </c>
      <c r="AA1329">
        <v>0</v>
      </c>
      <c r="AB1329">
        <v>0</v>
      </c>
      <c r="AC1329">
        <v>0</v>
      </c>
      <c r="AD1329">
        <v>1</v>
      </c>
      <c r="AE1329">
        <v>0</v>
      </c>
      <c r="AF1329" t="s">
        <v>3</v>
      </c>
      <c r="AG1329">
        <v>0.01</v>
      </c>
      <c r="AH1329">
        <v>2</v>
      </c>
      <c r="AI1329">
        <v>47640915</v>
      </c>
      <c r="AJ1329">
        <v>1341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</row>
    <row r="1330" spans="1:44" x14ac:dyDescent="0.2">
      <c r="A1330">
        <f>ROW(Source!A610)</f>
        <v>610</v>
      </c>
      <c r="B1330">
        <v>47640935</v>
      </c>
      <c r="C1330">
        <v>47640902</v>
      </c>
      <c r="D1330">
        <v>36796108</v>
      </c>
      <c r="E1330">
        <v>17</v>
      </c>
      <c r="F1330">
        <v>1</v>
      </c>
      <c r="G1330">
        <v>1</v>
      </c>
      <c r="H1330">
        <v>3</v>
      </c>
      <c r="I1330" t="s">
        <v>1114</v>
      </c>
      <c r="J1330" t="s">
        <v>3</v>
      </c>
      <c r="K1330" t="s">
        <v>1115</v>
      </c>
      <c r="L1330">
        <v>1339</v>
      </c>
      <c r="N1330">
        <v>1007</v>
      </c>
      <c r="O1330" t="s">
        <v>50</v>
      </c>
      <c r="P1330" t="s">
        <v>50</v>
      </c>
      <c r="Q1330">
        <v>1</v>
      </c>
      <c r="X1330">
        <v>101.5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 t="s">
        <v>3</v>
      </c>
      <c r="AG1330">
        <v>101.5</v>
      </c>
      <c r="AH1330">
        <v>3</v>
      </c>
      <c r="AI1330">
        <v>-1</v>
      </c>
      <c r="AJ1330" t="s">
        <v>3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</row>
    <row r="1331" spans="1:44" x14ac:dyDescent="0.2">
      <c r="A1331">
        <f>ROW(Source!A610)</f>
        <v>610</v>
      </c>
      <c r="B1331">
        <v>47640936</v>
      </c>
      <c r="C1331">
        <v>47640902</v>
      </c>
      <c r="D1331">
        <v>36825646</v>
      </c>
      <c r="E1331">
        <v>1</v>
      </c>
      <c r="F1331">
        <v>1</v>
      </c>
      <c r="G1331">
        <v>1</v>
      </c>
      <c r="H1331">
        <v>3</v>
      </c>
      <c r="I1331" t="s">
        <v>811</v>
      </c>
      <c r="J1331" t="s">
        <v>812</v>
      </c>
      <c r="K1331" t="s">
        <v>813</v>
      </c>
      <c r="L1331">
        <v>1348</v>
      </c>
      <c r="N1331">
        <v>1009</v>
      </c>
      <c r="O1331" t="s">
        <v>19</v>
      </c>
      <c r="P1331" t="s">
        <v>19</v>
      </c>
      <c r="Q1331">
        <v>1000</v>
      </c>
      <c r="X1331">
        <v>1.0200000000000001E-2</v>
      </c>
      <c r="Y1331">
        <v>4455.2</v>
      </c>
      <c r="Z1331">
        <v>0</v>
      </c>
      <c r="AA1331">
        <v>0</v>
      </c>
      <c r="AB1331">
        <v>0</v>
      </c>
      <c r="AC1331">
        <v>0</v>
      </c>
      <c r="AD1331">
        <v>1</v>
      </c>
      <c r="AE1331">
        <v>0</v>
      </c>
      <c r="AF1331" t="s">
        <v>3</v>
      </c>
      <c r="AG1331">
        <v>1.0200000000000001E-2</v>
      </c>
      <c r="AH1331">
        <v>2</v>
      </c>
      <c r="AI1331">
        <v>47640917</v>
      </c>
      <c r="AJ1331">
        <v>1343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</row>
    <row r="1332" spans="1:44" x14ac:dyDescent="0.2">
      <c r="A1332">
        <f>ROW(Source!A610)</f>
        <v>610</v>
      </c>
      <c r="B1332">
        <v>47640937</v>
      </c>
      <c r="C1332">
        <v>47640902</v>
      </c>
      <c r="D1332">
        <v>36796448</v>
      </c>
      <c r="E1332">
        <v>17</v>
      </c>
      <c r="F1332">
        <v>1</v>
      </c>
      <c r="G1332">
        <v>1</v>
      </c>
      <c r="H1332">
        <v>3</v>
      </c>
      <c r="I1332" t="s">
        <v>1131</v>
      </c>
      <c r="J1332" t="s">
        <v>3</v>
      </c>
      <c r="K1332" t="s">
        <v>1132</v>
      </c>
      <c r="L1332">
        <v>1348</v>
      </c>
      <c r="N1332">
        <v>1009</v>
      </c>
      <c r="O1332" t="s">
        <v>19</v>
      </c>
      <c r="P1332" t="s">
        <v>19</v>
      </c>
      <c r="Q1332">
        <v>1000</v>
      </c>
      <c r="X1332">
        <v>8.1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 t="s">
        <v>3</v>
      </c>
      <c r="AG1332">
        <v>8.1</v>
      </c>
      <c r="AH1332">
        <v>3</v>
      </c>
      <c r="AI1332">
        <v>-1</v>
      </c>
      <c r="AJ1332" t="s">
        <v>3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</row>
    <row r="1333" spans="1:44" x14ac:dyDescent="0.2">
      <c r="A1333">
        <f>ROW(Source!A610)</f>
        <v>610</v>
      </c>
      <c r="B1333">
        <v>47640938</v>
      </c>
      <c r="C1333">
        <v>47640902</v>
      </c>
      <c r="D1333">
        <v>36830509</v>
      </c>
      <c r="E1333">
        <v>1</v>
      </c>
      <c r="F1333">
        <v>1</v>
      </c>
      <c r="G1333">
        <v>1</v>
      </c>
      <c r="H1333">
        <v>3</v>
      </c>
      <c r="I1333" t="s">
        <v>996</v>
      </c>
      <c r="J1333" t="s">
        <v>997</v>
      </c>
      <c r="K1333" t="s">
        <v>998</v>
      </c>
      <c r="L1333">
        <v>1339</v>
      </c>
      <c r="N1333">
        <v>1007</v>
      </c>
      <c r="O1333" t="s">
        <v>50</v>
      </c>
      <c r="P1333" t="s">
        <v>50</v>
      </c>
      <c r="Q1333">
        <v>1</v>
      </c>
      <c r="X1333">
        <v>0.04</v>
      </c>
      <c r="Y1333">
        <v>1056</v>
      </c>
      <c r="Z1333">
        <v>0</v>
      </c>
      <c r="AA1333">
        <v>0</v>
      </c>
      <c r="AB1333">
        <v>0</v>
      </c>
      <c r="AC1333">
        <v>0</v>
      </c>
      <c r="AD1333">
        <v>1</v>
      </c>
      <c r="AE1333">
        <v>0</v>
      </c>
      <c r="AF1333" t="s">
        <v>3</v>
      </c>
      <c r="AG1333">
        <v>0.04</v>
      </c>
      <c r="AH1333">
        <v>2</v>
      </c>
      <c r="AI1333">
        <v>47640920</v>
      </c>
      <c r="AJ1333">
        <v>1346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</row>
    <row r="1334" spans="1:44" x14ac:dyDescent="0.2">
      <c r="A1334">
        <f>ROW(Source!A610)</f>
        <v>610</v>
      </c>
      <c r="B1334">
        <v>47640939</v>
      </c>
      <c r="C1334">
        <v>47640902</v>
      </c>
      <c r="D1334">
        <v>36831734</v>
      </c>
      <c r="E1334">
        <v>1</v>
      </c>
      <c r="F1334">
        <v>1</v>
      </c>
      <c r="G1334">
        <v>1</v>
      </c>
      <c r="H1334">
        <v>3</v>
      </c>
      <c r="I1334" t="s">
        <v>999</v>
      </c>
      <c r="J1334" t="s">
        <v>1000</v>
      </c>
      <c r="K1334" t="s">
        <v>1001</v>
      </c>
      <c r="L1334">
        <v>1327</v>
      </c>
      <c r="N1334">
        <v>1005</v>
      </c>
      <c r="O1334" t="s">
        <v>399</v>
      </c>
      <c r="P1334" t="s">
        <v>399</v>
      </c>
      <c r="Q1334">
        <v>1</v>
      </c>
      <c r="X1334">
        <v>3.6</v>
      </c>
      <c r="Y1334">
        <v>57.63</v>
      </c>
      <c r="Z1334">
        <v>0</v>
      </c>
      <c r="AA1334">
        <v>0</v>
      </c>
      <c r="AB1334">
        <v>0</v>
      </c>
      <c r="AC1334">
        <v>0</v>
      </c>
      <c r="AD1334">
        <v>1</v>
      </c>
      <c r="AE1334">
        <v>0</v>
      </c>
      <c r="AF1334" t="s">
        <v>3</v>
      </c>
      <c r="AG1334">
        <v>3.6</v>
      </c>
      <c r="AH1334">
        <v>2</v>
      </c>
      <c r="AI1334">
        <v>47640921</v>
      </c>
      <c r="AJ1334">
        <v>1347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</row>
    <row r="1335" spans="1:44" x14ac:dyDescent="0.2">
      <c r="A1335">
        <f>ROW(Source!A611)</f>
        <v>611</v>
      </c>
      <c r="B1335">
        <v>47640922</v>
      </c>
      <c r="C1335">
        <v>47640902</v>
      </c>
      <c r="D1335">
        <v>37065248</v>
      </c>
      <c r="E1335">
        <v>1</v>
      </c>
      <c r="F1335">
        <v>1</v>
      </c>
      <c r="G1335">
        <v>1</v>
      </c>
      <c r="H1335">
        <v>1</v>
      </c>
      <c r="I1335" t="s">
        <v>768</v>
      </c>
      <c r="J1335" t="s">
        <v>3</v>
      </c>
      <c r="K1335" t="s">
        <v>769</v>
      </c>
      <c r="L1335">
        <v>1191</v>
      </c>
      <c r="N1335">
        <v>1013</v>
      </c>
      <c r="O1335" t="s">
        <v>770</v>
      </c>
      <c r="P1335" t="s">
        <v>770</v>
      </c>
      <c r="Q1335">
        <v>1</v>
      </c>
      <c r="X1335">
        <v>220.66</v>
      </c>
      <c r="Y1335">
        <v>0</v>
      </c>
      <c r="Z1335">
        <v>0</v>
      </c>
      <c r="AA1335">
        <v>0</v>
      </c>
      <c r="AB1335">
        <v>8.5299999999999994</v>
      </c>
      <c r="AC1335">
        <v>0</v>
      </c>
      <c r="AD1335">
        <v>1</v>
      </c>
      <c r="AE1335">
        <v>1</v>
      </c>
      <c r="AF1335" t="s">
        <v>196</v>
      </c>
      <c r="AG1335">
        <v>291.82284999999996</v>
      </c>
      <c r="AH1335">
        <v>2</v>
      </c>
      <c r="AI1335">
        <v>47640903</v>
      </c>
      <c r="AJ1335">
        <v>1348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</row>
    <row r="1336" spans="1:44" x14ac:dyDescent="0.2">
      <c r="A1336">
        <f>ROW(Source!A611)</f>
        <v>611</v>
      </c>
      <c r="B1336">
        <v>47640923</v>
      </c>
      <c r="C1336">
        <v>47640902</v>
      </c>
      <c r="D1336">
        <v>37064876</v>
      </c>
      <c r="E1336">
        <v>1</v>
      </c>
      <c r="F1336">
        <v>1</v>
      </c>
      <c r="G1336">
        <v>1</v>
      </c>
      <c r="H1336">
        <v>1</v>
      </c>
      <c r="I1336" t="s">
        <v>771</v>
      </c>
      <c r="J1336" t="s">
        <v>3</v>
      </c>
      <c r="K1336" t="s">
        <v>772</v>
      </c>
      <c r="L1336">
        <v>1191</v>
      </c>
      <c r="N1336">
        <v>1013</v>
      </c>
      <c r="O1336" t="s">
        <v>770</v>
      </c>
      <c r="P1336" t="s">
        <v>770</v>
      </c>
      <c r="Q1336">
        <v>1</v>
      </c>
      <c r="X1336">
        <v>28.78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1</v>
      </c>
      <c r="AE1336">
        <v>2</v>
      </c>
      <c r="AF1336" t="s">
        <v>348</v>
      </c>
      <c r="AG1336">
        <v>41.371250000000003</v>
      </c>
      <c r="AH1336">
        <v>2</v>
      </c>
      <c r="AI1336">
        <v>47640904</v>
      </c>
      <c r="AJ1336">
        <v>1349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</row>
    <row r="1337" spans="1:44" x14ac:dyDescent="0.2">
      <c r="A1337">
        <f>ROW(Source!A611)</f>
        <v>611</v>
      </c>
      <c r="B1337">
        <v>47640924</v>
      </c>
      <c r="C1337">
        <v>47640902</v>
      </c>
      <c r="D1337">
        <v>36882057</v>
      </c>
      <c r="E1337">
        <v>1</v>
      </c>
      <c r="F1337">
        <v>1</v>
      </c>
      <c r="G1337">
        <v>1</v>
      </c>
      <c r="H1337">
        <v>2</v>
      </c>
      <c r="I1337" t="s">
        <v>825</v>
      </c>
      <c r="J1337" t="s">
        <v>826</v>
      </c>
      <c r="K1337" t="s">
        <v>827</v>
      </c>
      <c r="L1337">
        <v>1368</v>
      </c>
      <c r="N1337">
        <v>1011</v>
      </c>
      <c r="O1337" t="s">
        <v>776</v>
      </c>
      <c r="P1337" t="s">
        <v>776</v>
      </c>
      <c r="Q1337">
        <v>1</v>
      </c>
      <c r="X1337">
        <v>26.06</v>
      </c>
      <c r="Y1337">
        <v>0</v>
      </c>
      <c r="Z1337">
        <v>86.4</v>
      </c>
      <c r="AA1337">
        <v>13.5</v>
      </c>
      <c r="AB1337">
        <v>0</v>
      </c>
      <c r="AC1337">
        <v>0</v>
      </c>
      <c r="AD1337">
        <v>1</v>
      </c>
      <c r="AE1337">
        <v>0</v>
      </c>
      <c r="AF1337" t="s">
        <v>348</v>
      </c>
      <c r="AG1337">
        <v>37.46125</v>
      </c>
      <c r="AH1337">
        <v>2</v>
      </c>
      <c r="AI1337">
        <v>47640905</v>
      </c>
      <c r="AJ1337">
        <v>1350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</row>
    <row r="1338" spans="1:44" x14ac:dyDescent="0.2">
      <c r="A1338">
        <f>ROW(Source!A611)</f>
        <v>611</v>
      </c>
      <c r="B1338">
        <v>47640925</v>
      </c>
      <c r="C1338">
        <v>47640902</v>
      </c>
      <c r="D1338">
        <v>36882159</v>
      </c>
      <c r="E1338">
        <v>1</v>
      </c>
      <c r="F1338">
        <v>1</v>
      </c>
      <c r="G1338">
        <v>1</v>
      </c>
      <c r="H1338">
        <v>2</v>
      </c>
      <c r="I1338" t="s">
        <v>773</v>
      </c>
      <c r="J1338" t="s">
        <v>774</v>
      </c>
      <c r="K1338" t="s">
        <v>775</v>
      </c>
      <c r="L1338">
        <v>1368</v>
      </c>
      <c r="N1338">
        <v>1011</v>
      </c>
      <c r="O1338" t="s">
        <v>776</v>
      </c>
      <c r="P1338" t="s">
        <v>776</v>
      </c>
      <c r="Q1338">
        <v>1</v>
      </c>
      <c r="X1338">
        <v>0.98</v>
      </c>
      <c r="Y1338">
        <v>0</v>
      </c>
      <c r="Z1338">
        <v>111.99</v>
      </c>
      <c r="AA1338">
        <v>13.5</v>
      </c>
      <c r="AB1338">
        <v>0</v>
      </c>
      <c r="AC1338">
        <v>0</v>
      </c>
      <c r="AD1338">
        <v>1</v>
      </c>
      <c r="AE1338">
        <v>0</v>
      </c>
      <c r="AF1338" t="s">
        <v>348</v>
      </c>
      <c r="AG1338">
        <v>1.4087499999999999</v>
      </c>
      <c r="AH1338">
        <v>2</v>
      </c>
      <c r="AI1338">
        <v>47640906</v>
      </c>
      <c r="AJ1338">
        <v>1351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</row>
    <row r="1339" spans="1:44" x14ac:dyDescent="0.2">
      <c r="A1339">
        <f>ROW(Source!A611)</f>
        <v>611</v>
      </c>
      <c r="B1339">
        <v>47640926</v>
      </c>
      <c r="C1339">
        <v>47640902</v>
      </c>
      <c r="D1339">
        <v>36882383</v>
      </c>
      <c r="E1339">
        <v>1</v>
      </c>
      <c r="F1339">
        <v>1</v>
      </c>
      <c r="G1339">
        <v>1</v>
      </c>
      <c r="H1339">
        <v>2</v>
      </c>
      <c r="I1339" t="s">
        <v>944</v>
      </c>
      <c r="J1339" t="s">
        <v>945</v>
      </c>
      <c r="K1339" t="s">
        <v>946</v>
      </c>
      <c r="L1339">
        <v>1368</v>
      </c>
      <c r="N1339">
        <v>1011</v>
      </c>
      <c r="O1339" t="s">
        <v>776</v>
      </c>
      <c r="P1339" t="s">
        <v>776</v>
      </c>
      <c r="Q1339">
        <v>1</v>
      </c>
      <c r="X1339">
        <v>0.27</v>
      </c>
      <c r="Y1339">
        <v>0</v>
      </c>
      <c r="Z1339">
        <v>89.99</v>
      </c>
      <c r="AA1339">
        <v>10.06</v>
      </c>
      <c r="AB1339">
        <v>0</v>
      </c>
      <c r="AC1339">
        <v>0</v>
      </c>
      <c r="AD1339">
        <v>1</v>
      </c>
      <c r="AE1339">
        <v>0</v>
      </c>
      <c r="AF1339" t="s">
        <v>348</v>
      </c>
      <c r="AG1339">
        <v>0.388125</v>
      </c>
      <c r="AH1339">
        <v>2</v>
      </c>
      <c r="AI1339">
        <v>47640907</v>
      </c>
      <c r="AJ1339">
        <v>1352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</row>
    <row r="1340" spans="1:44" x14ac:dyDescent="0.2">
      <c r="A1340">
        <f>ROW(Source!A611)</f>
        <v>611</v>
      </c>
      <c r="B1340">
        <v>47640927</v>
      </c>
      <c r="C1340">
        <v>47640902</v>
      </c>
      <c r="D1340">
        <v>36882567</v>
      </c>
      <c r="E1340">
        <v>1</v>
      </c>
      <c r="F1340">
        <v>1</v>
      </c>
      <c r="G1340">
        <v>1</v>
      </c>
      <c r="H1340">
        <v>2</v>
      </c>
      <c r="I1340" t="s">
        <v>969</v>
      </c>
      <c r="J1340" t="s">
        <v>970</v>
      </c>
      <c r="K1340" t="s">
        <v>971</v>
      </c>
      <c r="L1340">
        <v>1368</v>
      </c>
      <c r="N1340">
        <v>1011</v>
      </c>
      <c r="O1340" t="s">
        <v>776</v>
      </c>
      <c r="P1340" t="s">
        <v>776</v>
      </c>
      <c r="Q1340">
        <v>1</v>
      </c>
      <c r="X1340">
        <v>10.71</v>
      </c>
      <c r="Y1340">
        <v>0</v>
      </c>
      <c r="Z1340">
        <v>1.9</v>
      </c>
      <c r="AA1340">
        <v>0</v>
      </c>
      <c r="AB1340">
        <v>0</v>
      </c>
      <c r="AC1340">
        <v>0</v>
      </c>
      <c r="AD1340">
        <v>1</v>
      </c>
      <c r="AE1340">
        <v>0</v>
      </c>
      <c r="AF1340" t="s">
        <v>348</v>
      </c>
      <c r="AG1340">
        <v>15.395624999999999</v>
      </c>
      <c r="AH1340">
        <v>2</v>
      </c>
      <c r="AI1340">
        <v>47640908</v>
      </c>
      <c r="AJ1340">
        <v>1353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</row>
    <row r="1341" spans="1:44" x14ac:dyDescent="0.2">
      <c r="A1341">
        <f>ROW(Source!A611)</f>
        <v>611</v>
      </c>
      <c r="B1341">
        <v>47640928</v>
      </c>
      <c r="C1341">
        <v>47640902</v>
      </c>
      <c r="D1341">
        <v>36883554</v>
      </c>
      <c r="E1341">
        <v>1</v>
      </c>
      <c r="F1341">
        <v>1</v>
      </c>
      <c r="G1341">
        <v>1</v>
      </c>
      <c r="H1341">
        <v>2</v>
      </c>
      <c r="I1341" t="s">
        <v>780</v>
      </c>
      <c r="J1341" t="s">
        <v>781</v>
      </c>
      <c r="K1341" t="s">
        <v>782</v>
      </c>
      <c r="L1341">
        <v>1368</v>
      </c>
      <c r="N1341">
        <v>1011</v>
      </c>
      <c r="O1341" t="s">
        <v>776</v>
      </c>
      <c r="P1341" t="s">
        <v>776</v>
      </c>
      <c r="Q1341">
        <v>1</v>
      </c>
      <c r="X1341">
        <v>1.47</v>
      </c>
      <c r="Y1341">
        <v>0</v>
      </c>
      <c r="Z1341">
        <v>65.709999999999994</v>
      </c>
      <c r="AA1341">
        <v>11.6</v>
      </c>
      <c r="AB1341">
        <v>0</v>
      </c>
      <c r="AC1341">
        <v>0</v>
      </c>
      <c r="AD1341">
        <v>1</v>
      </c>
      <c r="AE1341">
        <v>0</v>
      </c>
      <c r="AF1341" t="s">
        <v>348</v>
      </c>
      <c r="AG1341">
        <v>2.1131249999999997</v>
      </c>
      <c r="AH1341">
        <v>2</v>
      </c>
      <c r="AI1341">
        <v>47640909</v>
      </c>
      <c r="AJ1341">
        <v>1354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</row>
    <row r="1342" spans="1:44" x14ac:dyDescent="0.2">
      <c r="A1342">
        <f>ROW(Source!A611)</f>
        <v>611</v>
      </c>
      <c r="B1342">
        <v>47640929</v>
      </c>
      <c r="C1342">
        <v>47640902</v>
      </c>
      <c r="D1342">
        <v>36883858</v>
      </c>
      <c r="E1342">
        <v>1</v>
      </c>
      <c r="F1342">
        <v>1</v>
      </c>
      <c r="G1342">
        <v>1</v>
      </c>
      <c r="H1342">
        <v>2</v>
      </c>
      <c r="I1342" t="s">
        <v>828</v>
      </c>
      <c r="J1342" t="s">
        <v>829</v>
      </c>
      <c r="K1342" t="s">
        <v>830</v>
      </c>
      <c r="L1342">
        <v>1368</v>
      </c>
      <c r="N1342">
        <v>1011</v>
      </c>
      <c r="O1342" t="s">
        <v>776</v>
      </c>
      <c r="P1342" t="s">
        <v>776</v>
      </c>
      <c r="Q1342">
        <v>1</v>
      </c>
      <c r="X1342">
        <v>4.3</v>
      </c>
      <c r="Y1342">
        <v>0</v>
      </c>
      <c r="Z1342">
        <v>8.1</v>
      </c>
      <c r="AA1342">
        <v>0</v>
      </c>
      <c r="AB1342">
        <v>0</v>
      </c>
      <c r="AC1342">
        <v>0</v>
      </c>
      <c r="AD1342">
        <v>1</v>
      </c>
      <c r="AE1342">
        <v>0</v>
      </c>
      <c r="AF1342" t="s">
        <v>348</v>
      </c>
      <c r="AG1342">
        <v>6.1812499999999995</v>
      </c>
      <c r="AH1342">
        <v>2</v>
      </c>
      <c r="AI1342">
        <v>47640910</v>
      </c>
      <c r="AJ1342">
        <v>1355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</row>
    <row r="1343" spans="1:44" x14ac:dyDescent="0.2">
      <c r="A1343">
        <f>ROW(Source!A611)</f>
        <v>611</v>
      </c>
      <c r="B1343">
        <v>47640930</v>
      </c>
      <c r="C1343">
        <v>47640902</v>
      </c>
      <c r="D1343">
        <v>36801792</v>
      </c>
      <c r="E1343">
        <v>1</v>
      </c>
      <c r="F1343">
        <v>1</v>
      </c>
      <c r="G1343">
        <v>1</v>
      </c>
      <c r="H1343">
        <v>3</v>
      </c>
      <c r="I1343" t="s">
        <v>981</v>
      </c>
      <c r="J1343" t="s">
        <v>982</v>
      </c>
      <c r="K1343" t="s">
        <v>983</v>
      </c>
      <c r="L1343">
        <v>1339</v>
      </c>
      <c r="N1343">
        <v>1007</v>
      </c>
      <c r="O1343" t="s">
        <v>50</v>
      </c>
      <c r="P1343" t="s">
        <v>50</v>
      </c>
      <c r="Q1343">
        <v>1</v>
      </c>
      <c r="X1343">
        <v>0.73</v>
      </c>
      <c r="Y1343">
        <v>2.44</v>
      </c>
      <c r="Z1343">
        <v>0</v>
      </c>
      <c r="AA1343">
        <v>0</v>
      </c>
      <c r="AB1343">
        <v>0</v>
      </c>
      <c r="AC1343">
        <v>0</v>
      </c>
      <c r="AD1343">
        <v>1</v>
      </c>
      <c r="AE1343">
        <v>0</v>
      </c>
      <c r="AF1343" t="s">
        <v>3</v>
      </c>
      <c r="AG1343">
        <v>0.73</v>
      </c>
      <c r="AH1343">
        <v>2</v>
      </c>
      <c r="AI1343">
        <v>47640911</v>
      </c>
      <c r="AJ1343">
        <v>1356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</row>
    <row r="1344" spans="1:44" x14ac:dyDescent="0.2">
      <c r="A1344">
        <f>ROW(Source!A611)</f>
        <v>611</v>
      </c>
      <c r="B1344">
        <v>47640931</v>
      </c>
      <c r="C1344">
        <v>47640902</v>
      </c>
      <c r="D1344">
        <v>36802304</v>
      </c>
      <c r="E1344">
        <v>1</v>
      </c>
      <c r="F1344">
        <v>1</v>
      </c>
      <c r="G1344">
        <v>1</v>
      </c>
      <c r="H1344">
        <v>3</v>
      </c>
      <c r="I1344" t="s">
        <v>984</v>
      </c>
      <c r="J1344" t="s">
        <v>985</v>
      </c>
      <c r="K1344" t="s">
        <v>986</v>
      </c>
      <c r="L1344">
        <v>1327</v>
      </c>
      <c r="N1344">
        <v>1005</v>
      </c>
      <c r="O1344" t="s">
        <v>399</v>
      </c>
      <c r="P1344" t="s">
        <v>399</v>
      </c>
      <c r="Q1344">
        <v>1</v>
      </c>
      <c r="X1344">
        <v>30</v>
      </c>
      <c r="Y1344">
        <v>3.62</v>
      </c>
      <c r="Z1344">
        <v>0</v>
      </c>
      <c r="AA1344">
        <v>0</v>
      </c>
      <c r="AB1344">
        <v>0</v>
      </c>
      <c r="AC1344">
        <v>0</v>
      </c>
      <c r="AD1344">
        <v>1</v>
      </c>
      <c r="AE1344">
        <v>0</v>
      </c>
      <c r="AF1344" t="s">
        <v>3</v>
      </c>
      <c r="AG1344">
        <v>30</v>
      </c>
      <c r="AH1344">
        <v>2</v>
      </c>
      <c r="AI1344">
        <v>47640912</v>
      </c>
      <c r="AJ1344">
        <v>1357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</row>
    <row r="1345" spans="1:44" x14ac:dyDescent="0.2">
      <c r="A1345">
        <f>ROW(Source!A611)</f>
        <v>611</v>
      </c>
      <c r="B1345">
        <v>47640932</v>
      </c>
      <c r="C1345">
        <v>47640902</v>
      </c>
      <c r="D1345">
        <v>36803256</v>
      </c>
      <c r="E1345">
        <v>1</v>
      </c>
      <c r="F1345">
        <v>1</v>
      </c>
      <c r="G1345">
        <v>1</v>
      </c>
      <c r="H1345">
        <v>3</v>
      </c>
      <c r="I1345" t="s">
        <v>990</v>
      </c>
      <c r="J1345" t="s">
        <v>991</v>
      </c>
      <c r="K1345" t="s">
        <v>992</v>
      </c>
      <c r="L1345">
        <v>1348</v>
      </c>
      <c r="N1345">
        <v>1009</v>
      </c>
      <c r="O1345" t="s">
        <v>19</v>
      </c>
      <c r="P1345" t="s">
        <v>19</v>
      </c>
      <c r="Q1345">
        <v>1000</v>
      </c>
      <c r="X1345">
        <v>5.0000000000000001E-3</v>
      </c>
      <c r="Y1345">
        <v>10315.01</v>
      </c>
      <c r="Z1345">
        <v>0</v>
      </c>
      <c r="AA1345">
        <v>0</v>
      </c>
      <c r="AB1345">
        <v>0</v>
      </c>
      <c r="AC1345">
        <v>0</v>
      </c>
      <c r="AD1345">
        <v>1</v>
      </c>
      <c r="AE1345">
        <v>0</v>
      </c>
      <c r="AF1345" t="s">
        <v>3</v>
      </c>
      <c r="AG1345">
        <v>5.0000000000000001E-3</v>
      </c>
      <c r="AH1345">
        <v>2</v>
      </c>
      <c r="AI1345">
        <v>47640913</v>
      </c>
      <c r="AJ1345">
        <v>1358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</row>
    <row r="1346" spans="1:44" x14ac:dyDescent="0.2">
      <c r="A1346">
        <f>ROW(Source!A611)</f>
        <v>611</v>
      </c>
      <c r="B1346">
        <v>47640933</v>
      </c>
      <c r="C1346">
        <v>47640902</v>
      </c>
      <c r="D1346">
        <v>36804545</v>
      </c>
      <c r="E1346">
        <v>1</v>
      </c>
      <c r="F1346">
        <v>1</v>
      </c>
      <c r="G1346">
        <v>1</v>
      </c>
      <c r="H1346">
        <v>3</v>
      </c>
      <c r="I1346" t="s">
        <v>801</v>
      </c>
      <c r="J1346" t="s">
        <v>802</v>
      </c>
      <c r="K1346" t="s">
        <v>803</v>
      </c>
      <c r="L1346">
        <v>1348</v>
      </c>
      <c r="N1346">
        <v>1009</v>
      </c>
      <c r="O1346" t="s">
        <v>19</v>
      </c>
      <c r="P1346" t="s">
        <v>19</v>
      </c>
      <c r="Q1346">
        <v>1000</v>
      </c>
      <c r="X1346">
        <v>2E-3</v>
      </c>
      <c r="Y1346">
        <v>11978</v>
      </c>
      <c r="Z1346">
        <v>0</v>
      </c>
      <c r="AA1346">
        <v>0</v>
      </c>
      <c r="AB1346">
        <v>0</v>
      </c>
      <c r="AC1346">
        <v>0</v>
      </c>
      <c r="AD1346">
        <v>1</v>
      </c>
      <c r="AE1346">
        <v>0</v>
      </c>
      <c r="AF1346" t="s">
        <v>3</v>
      </c>
      <c r="AG1346">
        <v>2E-3</v>
      </c>
      <c r="AH1346">
        <v>2</v>
      </c>
      <c r="AI1346">
        <v>47640914</v>
      </c>
      <c r="AJ1346">
        <v>1359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>
        <f>ROW(Source!A611)</f>
        <v>611</v>
      </c>
      <c r="B1347">
        <v>47640934</v>
      </c>
      <c r="C1347">
        <v>47640902</v>
      </c>
      <c r="D1347">
        <v>36806520</v>
      </c>
      <c r="E1347">
        <v>1</v>
      </c>
      <c r="F1347">
        <v>1</v>
      </c>
      <c r="G1347">
        <v>1</v>
      </c>
      <c r="H1347">
        <v>3</v>
      </c>
      <c r="I1347" t="s">
        <v>993</v>
      </c>
      <c r="J1347" t="s">
        <v>994</v>
      </c>
      <c r="K1347" t="s">
        <v>995</v>
      </c>
      <c r="L1347">
        <v>1348</v>
      </c>
      <c r="N1347">
        <v>1009</v>
      </c>
      <c r="O1347" t="s">
        <v>19</v>
      </c>
      <c r="P1347" t="s">
        <v>19</v>
      </c>
      <c r="Q1347">
        <v>1000</v>
      </c>
      <c r="X1347">
        <v>0.01</v>
      </c>
      <c r="Y1347">
        <v>734.5</v>
      </c>
      <c r="Z1347">
        <v>0</v>
      </c>
      <c r="AA1347">
        <v>0</v>
      </c>
      <c r="AB1347">
        <v>0</v>
      </c>
      <c r="AC1347">
        <v>0</v>
      </c>
      <c r="AD1347">
        <v>1</v>
      </c>
      <c r="AE1347">
        <v>0</v>
      </c>
      <c r="AF1347" t="s">
        <v>3</v>
      </c>
      <c r="AG1347">
        <v>0.01</v>
      </c>
      <c r="AH1347">
        <v>2</v>
      </c>
      <c r="AI1347">
        <v>47640915</v>
      </c>
      <c r="AJ1347">
        <v>1360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</row>
    <row r="1348" spans="1:44" x14ac:dyDescent="0.2">
      <c r="A1348">
        <f>ROW(Source!A611)</f>
        <v>611</v>
      </c>
      <c r="B1348">
        <v>47640935</v>
      </c>
      <c r="C1348">
        <v>47640902</v>
      </c>
      <c r="D1348">
        <v>36796108</v>
      </c>
      <c r="E1348">
        <v>17</v>
      </c>
      <c r="F1348">
        <v>1</v>
      </c>
      <c r="G1348">
        <v>1</v>
      </c>
      <c r="H1348">
        <v>3</v>
      </c>
      <c r="I1348" t="s">
        <v>1114</v>
      </c>
      <c r="J1348" t="s">
        <v>3</v>
      </c>
      <c r="K1348" t="s">
        <v>1115</v>
      </c>
      <c r="L1348">
        <v>1339</v>
      </c>
      <c r="N1348">
        <v>1007</v>
      </c>
      <c r="O1348" t="s">
        <v>50</v>
      </c>
      <c r="P1348" t="s">
        <v>50</v>
      </c>
      <c r="Q1348">
        <v>1</v>
      </c>
      <c r="X1348">
        <v>101.5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 t="s">
        <v>3</v>
      </c>
      <c r="AG1348">
        <v>101.5</v>
      </c>
      <c r="AH1348">
        <v>3</v>
      </c>
      <c r="AI1348">
        <v>-1</v>
      </c>
      <c r="AJ1348" t="s">
        <v>3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</row>
    <row r="1349" spans="1:44" x14ac:dyDescent="0.2">
      <c r="A1349">
        <f>ROW(Source!A611)</f>
        <v>611</v>
      </c>
      <c r="B1349">
        <v>47640936</v>
      </c>
      <c r="C1349">
        <v>47640902</v>
      </c>
      <c r="D1349">
        <v>36825646</v>
      </c>
      <c r="E1349">
        <v>1</v>
      </c>
      <c r="F1349">
        <v>1</v>
      </c>
      <c r="G1349">
        <v>1</v>
      </c>
      <c r="H1349">
        <v>3</v>
      </c>
      <c r="I1349" t="s">
        <v>811</v>
      </c>
      <c r="J1349" t="s">
        <v>812</v>
      </c>
      <c r="K1349" t="s">
        <v>813</v>
      </c>
      <c r="L1349">
        <v>1348</v>
      </c>
      <c r="N1349">
        <v>1009</v>
      </c>
      <c r="O1349" t="s">
        <v>19</v>
      </c>
      <c r="P1349" t="s">
        <v>19</v>
      </c>
      <c r="Q1349">
        <v>1000</v>
      </c>
      <c r="X1349">
        <v>1.0200000000000001E-2</v>
      </c>
      <c r="Y1349">
        <v>4455.2</v>
      </c>
      <c r="Z1349">
        <v>0</v>
      </c>
      <c r="AA1349">
        <v>0</v>
      </c>
      <c r="AB1349">
        <v>0</v>
      </c>
      <c r="AC1349">
        <v>0</v>
      </c>
      <c r="AD1349">
        <v>1</v>
      </c>
      <c r="AE1349">
        <v>0</v>
      </c>
      <c r="AF1349" t="s">
        <v>3</v>
      </c>
      <c r="AG1349">
        <v>1.0200000000000001E-2</v>
      </c>
      <c r="AH1349">
        <v>2</v>
      </c>
      <c r="AI1349">
        <v>47640917</v>
      </c>
      <c r="AJ1349">
        <v>1362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</row>
    <row r="1350" spans="1:44" x14ac:dyDescent="0.2">
      <c r="A1350">
        <f>ROW(Source!A611)</f>
        <v>611</v>
      </c>
      <c r="B1350">
        <v>47640937</v>
      </c>
      <c r="C1350">
        <v>47640902</v>
      </c>
      <c r="D1350">
        <v>36796448</v>
      </c>
      <c r="E1350">
        <v>17</v>
      </c>
      <c r="F1350">
        <v>1</v>
      </c>
      <c r="G1350">
        <v>1</v>
      </c>
      <c r="H1350">
        <v>3</v>
      </c>
      <c r="I1350" t="s">
        <v>1131</v>
      </c>
      <c r="J1350" t="s">
        <v>3</v>
      </c>
      <c r="K1350" t="s">
        <v>1132</v>
      </c>
      <c r="L1350">
        <v>1348</v>
      </c>
      <c r="N1350">
        <v>1009</v>
      </c>
      <c r="O1350" t="s">
        <v>19</v>
      </c>
      <c r="P1350" t="s">
        <v>19</v>
      </c>
      <c r="Q1350">
        <v>1000</v>
      </c>
      <c r="X1350">
        <v>8.1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 t="s">
        <v>3</v>
      </c>
      <c r="AG1350">
        <v>8.1</v>
      </c>
      <c r="AH1350">
        <v>3</v>
      </c>
      <c r="AI1350">
        <v>-1</v>
      </c>
      <c r="AJ1350" t="s">
        <v>3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</row>
    <row r="1351" spans="1:44" x14ac:dyDescent="0.2">
      <c r="A1351">
        <f>ROW(Source!A611)</f>
        <v>611</v>
      </c>
      <c r="B1351">
        <v>47640938</v>
      </c>
      <c r="C1351">
        <v>47640902</v>
      </c>
      <c r="D1351">
        <v>36830509</v>
      </c>
      <c r="E1351">
        <v>1</v>
      </c>
      <c r="F1351">
        <v>1</v>
      </c>
      <c r="G1351">
        <v>1</v>
      </c>
      <c r="H1351">
        <v>3</v>
      </c>
      <c r="I1351" t="s">
        <v>996</v>
      </c>
      <c r="J1351" t="s">
        <v>997</v>
      </c>
      <c r="K1351" t="s">
        <v>998</v>
      </c>
      <c r="L1351">
        <v>1339</v>
      </c>
      <c r="N1351">
        <v>1007</v>
      </c>
      <c r="O1351" t="s">
        <v>50</v>
      </c>
      <c r="P1351" t="s">
        <v>50</v>
      </c>
      <c r="Q1351">
        <v>1</v>
      </c>
      <c r="X1351">
        <v>0.04</v>
      </c>
      <c r="Y1351">
        <v>1056</v>
      </c>
      <c r="Z1351">
        <v>0</v>
      </c>
      <c r="AA1351">
        <v>0</v>
      </c>
      <c r="AB1351">
        <v>0</v>
      </c>
      <c r="AC1351">
        <v>0</v>
      </c>
      <c r="AD1351">
        <v>1</v>
      </c>
      <c r="AE1351">
        <v>0</v>
      </c>
      <c r="AF1351" t="s">
        <v>3</v>
      </c>
      <c r="AG1351">
        <v>0.04</v>
      </c>
      <c r="AH1351">
        <v>2</v>
      </c>
      <c r="AI1351">
        <v>47640920</v>
      </c>
      <c r="AJ1351">
        <v>1365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</row>
    <row r="1352" spans="1:44" x14ac:dyDescent="0.2">
      <c r="A1352">
        <f>ROW(Source!A611)</f>
        <v>611</v>
      </c>
      <c r="B1352">
        <v>47640939</v>
      </c>
      <c r="C1352">
        <v>47640902</v>
      </c>
      <c r="D1352">
        <v>36831734</v>
      </c>
      <c r="E1352">
        <v>1</v>
      </c>
      <c r="F1352">
        <v>1</v>
      </c>
      <c r="G1352">
        <v>1</v>
      </c>
      <c r="H1352">
        <v>3</v>
      </c>
      <c r="I1352" t="s">
        <v>999</v>
      </c>
      <c r="J1352" t="s">
        <v>1000</v>
      </c>
      <c r="K1352" t="s">
        <v>1001</v>
      </c>
      <c r="L1352">
        <v>1327</v>
      </c>
      <c r="N1352">
        <v>1005</v>
      </c>
      <c r="O1352" t="s">
        <v>399</v>
      </c>
      <c r="P1352" t="s">
        <v>399</v>
      </c>
      <c r="Q1352">
        <v>1</v>
      </c>
      <c r="X1352">
        <v>3.6</v>
      </c>
      <c r="Y1352">
        <v>57.63</v>
      </c>
      <c r="Z1352">
        <v>0</v>
      </c>
      <c r="AA1352">
        <v>0</v>
      </c>
      <c r="AB1352">
        <v>0</v>
      </c>
      <c r="AC1352">
        <v>0</v>
      </c>
      <c r="AD1352">
        <v>1</v>
      </c>
      <c r="AE1352">
        <v>0</v>
      </c>
      <c r="AF1352" t="s">
        <v>3</v>
      </c>
      <c r="AG1352">
        <v>3.6</v>
      </c>
      <c r="AH1352">
        <v>2</v>
      </c>
      <c r="AI1352">
        <v>47640921</v>
      </c>
      <c r="AJ1352">
        <v>1366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</row>
    <row r="1353" spans="1:44" x14ac:dyDescent="0.2">
      <c r="A1353">
        <f>ROW(Source!A618)</f>
        <v>618</v>
      </c>
      <c r="B1353">
        <v>47640949</v>
      </c>
      <c r="C1353">
        <v>47640943</v>
      </c>
      <c r="D1353">
        <v>37064928</v>
      </c>
      <c r="E1353">
        <v>1</v>
      </c>
      <c r="F1353">
        <v>1</v>
      </c>
      <c r="G1353">
        <v>1</v>
      </c>
      <c r="H1353">
        <v>1</v>
      </c>
      <c r="I1353" t="s">
        <v>823</v>
      </c>
      <c r="J1353" t="s">
        <v>3</v>
      </c>
      <c r="K1353" t="s">
        <v>824</v>
      </c>
      <c r="L1353">
        <v>1191</v>
      </c>
      <c r="N1353">
        <v>1013</v>
      </c>
      <c r="O1353" t="s">
        <v>770</v>
      </c>
      <c r="P1353" t="s">
        <v>770</v>
      </c>
      <c r="Q1353">
        <v>1</v>
      </c>
      <c r="X1353">
        <v>263</v>
      </c>
      <c r="Y1353">
        <v>0</v>
      </c>
      <c r="Z1353">
        <v>0</v>
      </c>
      <c r="AA1353">
        <v>0</v>
      </c>
      <c r="AB1353">
        <v>9.07</v>
      </c>
      <c r="AC1353">
        <v>0</v>
      </c>
      <c r="AD1353">
        <v>1</v>
      </c>
      <c r="AE1353">
        <v>1</v>
      </c>
      <c r="AF1353" t="s">
        <v>196</v>
      </c>
      <c r="AG1353">
        <v>347.81749999999994</v>
      </c>
      <c r="AH1353">
        <v>2</v>
      </c>
      <c r="AI1353">
        <v>47640944</v>
      </c>
      <c r="AJ1353">
        <v>1367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>
        <f>ROW(Source!A618)</f>
        <v>618</v>
      </c>
      <c r="B1354">
        <v>47640950</v>
      </c>
      <c r="C1354">
        <v>47640943</v>
      </c>
      <c r="D1354">
        <v>37064876</v>
      </c>
      <c r="E1354">
        <v>1</v>
      </c>
      <c r="F1354">
        <v>1</v>
      </c>
      <c r="G1354">
        <v>1</v>
      </c>
      <c r="H1354">
        <v>1</v>
      </c>
      <c r="I1354" t="s">
        <v>771</v>
      </c>
      <c r="J1354" t="s">
        <v>3</v>
      </c>
      <c r="K1354" t="s">
        <v>772</v>
      </c>
      <c r="L1354">
        <v>1191</v>
      </c>
      <c r="N1354">
        <v>1013</v>
      </c>
      <c r="O1354" t="s">
        <v>770</v>
      </c>
      <c r="P1354" t="s">
        <v>770</v>
      </c>
      <c r="Q1354">
        <v>1</v>
      </c>
      <c r="X1354">
        <v>0.44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1</v>
      </c>
      <c r="AE1354">
        <v>2</v>
      </c>
      <c r="AF1354" t="s">
        <v>348</v>
      </c>
      <c r="AG1354">
        <v>0.63250000000000006</v>
      </c>
      <c r="AH1354">
        <v>2</v>
      </c>
      <c r="AI1354">
        <v>47640945</v>
      </c>
      <c r="AJ1354">
        <v>1368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</row>
    <row r="1355" spans="1:44" x14ac:dyDescent="0.2">
      <c r="A1355">
        <f>ROW(Source!A618)</f>
        <v>618</v>
      </c>
      <c r="B1355">
        <v>47640951</v>
      </c>
      <c r="C1355">
        <v>47640943</v>
      </c>
      <c r="D1355">
        <v>36882041</v>
      </c>
      <c r="E1355">
        <v>1</v>
      </c>
      <c r="F1355">
        <v>1</v>
      </c>
      <c r="G1355">
        <v>1</v>
      </c>
      <c r="H1355">
        <v>2</v>
      </c>
      <c r="I1355" t="s">
        <v>1002</v>
      </c>
      <c r="J1355" t="s">
        <v>1003</v>
      </c>
      <c r="K1355" t="s">
        <v>1004</v>
      </c>
      <c r="L1355">
        <v>1368</v>
      </c>
      <c r="N1355">
        <v>1011</v>
      </c>
      <c r="O1355" t="s">
        <v>776</v>
      </c>
      <c r="P1355" t="s">
        <v>776</v>
      </c>
      <c r="Q1355">
        <v>1</v>
      </c>
      <c r="X1355">
        <v>0.18</v>
      </c>
      <c r="Y1355">
        <v>0</v>
      </c>
      <c r="Z1355">
        <v>765.21</v>
      </c>
      <c r="AA1355">
        <v>13.5</v>
      </c>
      <c r="AB1355">
        <v>0</v>
      </c>
      <c r="AC1355">
        <v>0</v>
      </c>
      <c r="AD1355">
        <v>1</v>
      </c>
      <c r="AE1355">
        <v>0</v>
      </c>
      <c r="AF1355" t="s">
        <v>348</v>
      </c>
      <c r="AG1355">
        <v>0.25874999999999998</v>
      </c>
      <c r="AH1355">
        <v>2</v>
      </c>
      <c r="AI1355">
        <v>47640946</v>
      </c>
      <c r="AJ1355">
        <v>1369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</row>
    <row r="1356" spans="1:44" x14ac:dyDescent="0.2">
      <c r="A1356">
        <f>ROW(Source!A618)</f>
        <v>618</v>
      </c>
      <c r="B1356">
        <v>47640952</v>
      </c>
      <c r="C1356">
        <v>47640943</v>
      </c>
      <c r="D1356">
        <v>36883554</v>
      </c>
      <c r="E1356">
        <v>1</v>
      </c>
      <c r="F1356">
        <v>1</v>
      </c>
      <c r="G1356">
        <v>1</v>
      </c>
      <c r="H1356">
        <v>2</v>
      </c>
      <c r="I1356" t="s">
        <v>780</v>
      </c>
      <c r="J1356" t="s">
        <v>781</v>
      </c>
      <c r="K1356" t="s">
        <v>782</v>
      </c>
      <c r="L1356">
        <v>1368</v>
      </c>
      <c r="N1356">
        <v>1011</v>
      </c>
      <c r="O1356" t="s">
        <v>776</v>
      </c>
      <c r="P1356" t="s">
        <v>776</v>
      </c>
      <c r="Q1356">
        <v>1</v>
      </c>
      <c r="X1356">
        <v>0.26</v>
      </c>
      <c r="Y1356">
        <v>0</v>
      </c>
      <c r="Z1356">
        <v>65.709999999999994</v>
      </c>
      <c r="AA1356">
        <v>11.6</v>
      </c>
      <c r="AB1356">
        <v>0</v>
      </c>
      <c r="AC1356">
        <v>0</v>
      </c>
      <c r="AD1356">
        <v>1</v>
      </c>
      <c r="AE1356">
        <v>0</v>
      </c>
      <c r="AF1356" t="s">
        <v>348</v>
      </c>
      <c r="AG1356">
        <v>0.37374999999999997</v>
      </c>
      <c r="AH1356">
        <v>2</v>
      </c>
      <c r="AI1356">
        <v>47640947</v>
      </c>
      <c r="AJ1356">
        <v>1370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</row>
    <row r="1357" spans="1:44" x14ac:dyDescent="0.2">
      <c r="A1357">
        <f>ROW(Source!A618)</f>
        <v>618</v>
      </c>
      <c r="B1357">
        <v>47640953</v>
      </c>
      <c r="C1357">
        <v>47640943</v>
      </c>
      <c r="D1357">
        <v>36796502</v>
      </c>
      <c r="E1357">
        <v>17</v>
      </c>
      <c r="F1357">
        <v>1</v>
      </c>
      <c r="G1357">
        <v>1</v>
      </c>
      <c r="H1357">
        <v>3</v>
      </c>
      <c r="I1357" t="s">
        <v>1127</v>
      </c>
      <c r="J1357" t="s">
        <v>3</v>
      </c>
      <c r="K1357" t="s">
        <v>1133</v>
      </c>
      <c r="L1357">
        <v>1348</v>
      </c>
      <c r="N1357">
        <v>1009</v>
      </c>
      <c r="O1357" t="s">
        <v>19</v>
      </c>
      <c r="P1357" t="s">
        <v>19</v>
      </c>
      <c r="Q1357">
        <v>1000</v>
      </c>
      <c r="X1357">
        <v>1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 t="s">
        <v>3</v>
      </c>
      <c r="AG1357">
        <v>1</v>
      </c>
      <c r="AH1357">
        <v>3</v>
      </c>
      <c r="AI1357">
        <v>-1</v>
      </c>
      <c r="AJ1357" t="s">
        <v>3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</row>
    <row r="1358" spans="1:44" x14ac:dyDescent="0.2">
      <c r="A1358">
        <f>ROW(Source!A619)</f>
        <v>619</v>
      </c>
      <c r="B1358">
        <v>47640949</v>
      </c>
      <c r="C1358">
        <v>47640943</v>
      </c>
      <c r="D1358">
        <v>37064928</v>
      </c>
      <c r="E1358">
        <v>1</v>
      </c>
      <c r="F1358">
        <v>1</v>
      </c>
      <c r="G1358">
        <v>1</v>
      </c>
      <c r="H1358">
        <v>1</v>
      </c>
      <c r="I1358" t="s">
        <v>823</v>
      </c>
      <c r="J1358" t="s">
        <v>3</v>
      </c>
      <c r="K1358" t="s">
        <v>824</v>
      </c>
      <c r="L1358">
        <v>1191</v>
      </c>
      <c r="N1358">
        <v>1013</v>
      </c>
      <c r="O1358" t="s">
        <v>770</v>
      </c>
      <c r="P1358" t="s">
        <v>770</v>
      </c>
      <c r="Q1358">
        <v>1</v>
      </c>
      <c r="X1358">
        <v>263</v>
      </c>
      <c r="Y1358">
        <v>0</v>
      </c>
      <c r="Z1358">
        <v>0</v>
      </c>
      <c r="AA1358">
        <v>0</v>
      </c>
      <c r="AB1358">
        <v>9.07</v>
      </c>
      <c r="AC1358">
        <v>0</v>
      </c>
      <c r="AD1358">
        <v>1</v>
      </c>
      <c r="AE1358">
        <v>1</v>
      </c>
      <c r="AF1358" t="s">
        <v>196</v>
      </c>
      <c r="AG1358">
        <v>347.81749999999994</v>
      </c>
      <c r="AH1358">
        <v>2</v>
      </c>
      <c r="AI1358">
        <v>47640944</v>
      </c>
      <c r="AJ1358">
        <v>1372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</row>
    <row r="1359" spans="1:44" x14ac:dyDescent="0.2">
      <c r="A1359">
        <f>ROW(Source!A619)</f>
        <v>619</v>
      </c>
      <c r="B1359">
        <v>47640950</v>
      </c>
      <c r="C1359">
        <v>47640943</v>
      </c>
      <c r="D1359">
        <v>37064876</v>
      </c>
      <c r="E1359">
        <v>1</v>
      </c>
      <c r="F1359">
        <v>1</v>
      </c>
      <c r="G1359">
        <v>1</v>
      </c>
      <c r="H1359">
        <v>1</v>
      </c>
      <c r="I1359" t="s">
        <v>771</v>
      </c>
      <c r="J1359" t="s">
        <v>3</v>
      </c>
      <c r="K1359" t="s">
        <v>772</v>
      </c>
      <c r="L1359">
        <v>1191</v>
      </c>
      <c r="N1359">
        <v>1013</v>
      </c>
      <c r="O1359" t="s">
        <v>770</v>
      </c>
      <c r="P1359" t="s">
        <v>770</v>
      </c>
      <c r="Q1359">
        <v>1</v>
      </c>
      <c r="X1359">
        <v>0.44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1</v>
      </c>
      <c r="AE1359">
        <v>2</v>
      </c>
      <c r="AF1359" t="s">
        <v>348</v>
      </c>
      <c r="AG1359">
        <v>0.63250000000000006</v>
      </c>
      <c r="AH1359">
        <v>2</v>
      </c>
      <c r="AI1359">
        <v>47640945</v>
      </c>
      <c r="AJ1359">
        <v>1373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</row>
    <row r="1360" spans="1:44" x14ac:dyDescent="0.2">
      <c r="A1360">
        <f>ROW(Source!A619)</f>
        <v>619</v>
      </c>
      <c r="B1360">
        <v>47640951</v>
      </c>
      <c r="C1360">
        <v>47640943</v>
      </c>
      <c r="D1360">
        <v>36882041</v>
      </c>
      <c r="E1360">
        <v>1</v>
      </c>
      <c r="F1360">
        <v>1</v>
      </c>
      <c r="G1360">
        <v>1</v>
      </c>
      <c r="H1360">
        <v>2</v>
      </c>
      <c r="I1360" t="s">
        <v>1002</v>
      </c>
      <c r="J1360" t="s">
        <v>1003</v>
      </c>
      <c r="K1360" t="s">
        <v>1004</v>
      </c>
      <c r="L1360">
        <v>1368</v>
      </c>
      <c r="N1360">
        <v>1011</v>
      </c>
      <c r="O1360" t="s">
        <v>776</v>
      </c>
      <c r="P1360" t="s">
        <v>776</v>
      </c>
      <c r="Q1360">
        <v>1</v>
      </c>
      <c r="X1360">
        <v>0.18</v>
      </c>
      <c r="Y1360">
        <v>0</v>
      </c>
      <c r="Z1360">
        <v>765.21</v>
      </c>
      <c r="AA1360">
        <v>13.5</v>
      </c>
      <c r="AB1360">
        <v>0</v>
      </c>
      <c r="AC1360">
        <v>0</v>
      </c>
      <c r="AD1360">
        <v>1</v>
      </c>
      <c r="AE1360">
        <v>0</v>
      </c>
      <c r="AF1360" t="s">
        <v>348</v>
      </c>
      <c r="AG1360">
        <v>0.25874999999999998</v>
      </c>
      <c r="AH1360">
        <v>2</v>
      </c>
      <c r="AI1360">
        <v>47640946</v>
      </c>
      <c r="AJ1360">
        <v>1374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</row>
    <row r="1361" spans="1:44" x14ac:dyDescent="0.2">
      <c r="A1361">
        <f>ROW(Source!A619)</f>
        <v>619</v>
      </c>
      <c r="B1361">
        <v>47640952</v>
      </c>
      <c r="C1361">
        <v>47640943</v>
      </c>
      <c r="D1361">
        <v>36883554</v>
      </c>
      <c r="E1361">
        <v>1</v>
      </c>
      <c r="F1361">
        <v>1</v>
      </c>
      <c r="G1361">
        <v>1</v>
      </c>
      <c r="H1361">
        <v>2</v>
      </c>
      <c r="I1361" t="s">
        <v>780</v>
      </c>
      <c r="J1361" t="s">
        <v>781</v>
      </c>
      <c r="K1361" t="s">
        <v>782</v>
      </c>
      <c r="L1361">
        <v>1368</v>
      </c>
      <c r="N1361">
        <v>1011</v>
      </c>
      <c r="O1361" t="s">
        <v>776</v>
      </c>
      <c r="P1361" t="s">
        <v>776</v>
      </c>
      <c r="Q1361">
        <v>1</v>
      </c>
      <c r="X1361">
        <v>0.26</v>
      </c>
      <c r="Y1361">
        <v>0</v>
      </c>
      <c r="Z1361">
        <v>65.709999999999994</v>
      </c>
      <c r="AA1361">
        <v>11.6</v>
      </c>
      <c r="AB1361">
        <v>0</v>
      </c>
      <c r="AC1361">
        <v>0</v>
      </c>
      <c r="AD1361">
        <v>1</v>
      </c>
      <c r="AE1361">
        <v>0</v>
      </c>
      <c r="AF1361" t="s">
        <v>348</v>
      </c>
      <c r="AG1361">
        <v>0.37374999999999997</v>
      </c>
      <c r="AH1361">
        <v>2</v>
      </c>
      <c r="AI1361">
        <v>47640947</v>
      </c>
      <c r="AJ1361">
        <v>1375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>
        <f>ROW(Source!A619)</f>
        <v>619</v>
      </c>
      <c r="B1362">
        <v>47640953</v>
      </c>
      <c r="C1362">
        <v>47640943</v>
      </c>
      <c r="D1362">
        <v>36796502</v>
      </c>
      <c r="E1362">
        <v>17</v>
      </c>
      <c r="F1362">
        <v>1</v>
      </c>
      <c r="G1362">
        <v>1</v>
      </c>
      <c r="H1362">
        <v>3</v>
      </c>
      <c r="I1362" t="s">
        <v>1127</v>
      </c>
      <c r="J1362" t="s">
        <v>3</v>
      </c>
      <c r="K1362" t="s">
        <v>1133</v>
      </c>
      <c r="L1362">
        <v>1348</v>
      </c>
      <c r="N1362">
        <v>1009</v>
      </c>
      <c r="O1362" t="s">
        <v>19</v>
      </c>
      <c r="P1362" t="s">
        <v>19</v>
      </c>
      <c r="Q1362">
        <v>1000</v>
      </c>
      <c r="X1362">
        <v>1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 t="s">
        <v>3</v>
      </c>
      <c r="AG1362">
        <v>1</v>
      </c>
      <c r="AH1362">
        <v>3</v>
      </c>
      <c r="AI1362">
        <v>-1</v>
      </c>
      <c r="AJ1362" t="s">
        <v>3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</row>
    <row r="1363" spans="1:44" x14ac:dyDescent="0.2">
      <c r="A1363">
        <f>ROW(Source!A622)</f>
        <v>622</v>
      </c>
      <c r="B1363">
        <v>47640979</v>
      </c>
      <c r="C1363">
        <v>47640955</v>
      </c>
      <c r="D1363">
        <v>37064878</v>
      </c>
      <c r="E1363">
        <v>1</v>
      </c>
      <c r="F1363">
        <v>1</v>
      </c>
      <c r="G1363">
        <v>1</v>
      </c>
      <c r="H1363">
        <v>1</v>
      </c>
      <c r="I1363" t="s">
        <v>919</v>
      </c>
      <c r="J1363" t="s">
        <v>3</v>
      </c>
      <c r="K1363" t="s">
        <v>920</v>
      </c>
      <c r="L1363">
        <v>1191</v>
      </c>
      <c r="N1363">
        <v>1013</v>
      </c>
      <c r="O1363" t="s">
        <v>770</v>
      </c>
      <c r="P1363" t="s">
        <v>770</v>
      </c>
      <c r="Q1363">
        <v>1</v>
      </c>
      <c r="X1363">
        <v>19.38</v>
      </c>
      <c r="Y1363">
        <v>0</v>
      </c>
      <c r="Z1363">
        <v>0</v>
      </c>
      <c r="AA1363">
        <v>0</v>
      </c>
      <c r="AB1363">
        <v>9.4</v>
      </c>
      <c r="AC1363">
        <v>0</v>
      </c>
      <c r="AD1363">
        <v>1</v>
      </c>
      <c r="AE1363">
        <v>1</v>
      </c>
      <c r="AF1363" t="s">
        <v>196</v>
      </c>
      <c r="AG1363">
        <v>25.630049999999994</v>
      </c>
      <c r="AH1363">
        <v>2</v>
      </c>
      <c r="AI1363">
        <v>47640956</v>
      </c>
      <c r="AJ1363">
        <v>1377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</row>
    <row r="1364" spans="1:44" x14ac:dyDescent="0.2">
      <c r="A1364">
        <f>ROW(Source!A622)</f>
        <v>622</v>
      </c>
      <c r="B1364">
        <v>47640980</v>
      </c>
      <c r="C1364">
        <v>47640955</v>
      </c>
      <c r="D1364">
        <v>37064876</v>
      </c>
      <c r="E1364">
        <v>1</v>
      </c>
      <c r="F1364">
        <v>1</v>
      </c>
      <c r="G1364">
        <v>1</v>
      </c>
      <c r="H1364">
        <v>1</v>
      </c>
      <c r="I1364" t="s">
        <v>771</v>
      </c>
      <c r="J1364" t="s">
        <v>3</v>
      </c>
      <c r="K1364" t="s">
        <v>772</v>
      </c>
      <c r="L1364">
        <v>1191</v>
      </c>
      <c r="N1364">
        <v>1013</v>
      </c>
      <c r="O1364" t="s">
        <v>770</v>
      </c>
      <c r="P1364" t="s">
        <v>770</v>
      </c>
      <c r="Q1364">
        <v>1</v>
      </c>
      <c r="X1364">
        <v>1.47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1</v>
      </c>
      <c r="AE1364">
        <v>2</v>
      </c>
      <c r="AF1364" t="s">
        <v>348</v>
      </c>
      <c r="AG1364">
        <v>2.1131249999999997</v>
      </c>
      <c r="AH1364">
        <v>2</v>
      </c>
      <c r="AI1364">
        <v>47640957</v>
      </c>
      <c r="AJ1364">
        <v>1378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</row>
    <row r="1365" spans="1:44" x14ac:dyDescent="0.2">
      <c r="A1365">
        <f>ROW(Source!A622)</f>
        <v>622</v>
      </c>
      <c r="B1365">
        <v>47640981</v>
      </c>
      <c r="C1365">
        <v>47640955</v>
      </c>
      <c r="D1365">
        <v>36882079</v>
      </c>
      <c r="E1365">
        <v>1</v>
      </c>
      <c r="F1365">
        <v>1</v>
      </c>
      <c r="G1365">
        <v>1</v>
      </c>
      <c r="H1365">
        <v>2</v>
      </c>
      <c r="I1365" t="s">
        <v>1005</v>
      </c>
      <c r="J1365" t="s">
        <v>1006</v>
      </c>
      <c r="K1365" t="s">
        <v>1007</v>
      </c>
      <c r="L1365">
        <v>1368</v>
      </c>
      <c r="N1365">
        <v>1011</v>
      </c>
      <c r="O1365" t="s">
        <v>776</v>
      </c>
      <c r="P1365" t="s">
        <v>776</v>
      </c>
      <c r="Q1365">
        <v>1</v>
      </c>
      <c r="X1365">
        <v>0.1</v>
      </c>
      <c r="Y1365">
        <v>0</v>
      </c>
      <c r="Z1365">
        <v>120.24</v>
      </c>
      <c r="AA1365">
        <v>15.42</v>
      </c>
      <c r="AB1365">
        <v>0</v>
      </c>
      <c r="AC1365">
        <v>0</v>
      </c>
      <c r="AD1365">
        <v>1</v>
      </c>
      <c r="AE1365">
        <v>0</v>
      </c>
      <c r="AF1365" t="s">
        <v>348</v>
      </c>
      <c r="AG1365">
        <v>0.14374999999999999</v>
      </c>
      <c r="AH1365">
        <v>2</v>
      </c>
      <c r="AI1365">
        <v>47640958</v>
      </c>
      <c r="AJ1365">
        <v>1379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</row>
    <row r="1366" spans="1:44" x14ac:dyDescent="0.2">
      <c r="A1366">
        <f>ROW(Source!A622)</f>
        <v>622</v>
      </c>
      <c r="B1366">
        <v>47640982</v>
      </c>
      <c r="C1366">
        <v>47640955</v>
      </c>
      <c r="D1366">
        <v>36882159</v>
      </c>
      <c r="E1366">
        <v>1</v>
      </c>
      <c r="F1366">
        <v>1</v>
      </c>
      <c r="G1366">
        <v>1</v>
      </c>
      <c r="H1366">
        <v>2</v>
      </c>
      <c r="I1366" t="s">
        <v>773</v>
      </c>
      <c r="J1366" t="s">
        <v>774</v>
      </c>
      <c r="K1366" t="s">
        <v>775</v>
      </c>
      <c r="L1366">
        <v>1368</v>
      </c>
      <c r="N1366">
        <v>1011</v>
      </c>
      <c r="O1366" t="s">
        <v>776</v>
      </c>
      <c r="P1366" t="s">
        <v>776</v>
      </c>
      <c r="Q1366">
        <v>1</v>
      </c>
      <c r="X1366">
        <v>0.12</v>
      </c>
      <c r="Y1366">
        <v>0</v>
      </c>
      <c r="Z1366">
        <v>111.99</v>
      </c>
      <c r="AA1366">
        <v>13.5</v>
      </c>
      <c r="AB1366">
        <v>0</v>
      </c>
      <c r="AC1366">
        <v>0</v>
      </c>
      <c r="AD1366">
        <v>1</v>
      </c>
      <c r="AE1366">
        <v>0</v>
      </c>
      <c r="AF1366" t="s">
        <v>348</v>
      </c>
      <c r="AG1366">
        <v>0.17249999999999999</v>
      </c>
      <c r="AH1366">
        <v>2</v>
      </c>
      <c r="AI1366">
        <v>47640959</v>
      </c>
      <c r="AJ1366">
        <v>1380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</row>
    <row r="1367" spans="1:44" x14ac:dyDescent="0.2">
      <c r="A1367">
        <f>ROW(Source!A622)</f>
        <v>622</v>
      </c>
      <c r="B1367">
        <v>47640983</v>
      </c>
      <c r="C1367">
        <v>47640955</v>
      </c>
      <c r="D1367">
        <v>36882171</v>
      </c>
      <c r="E1367">
        <v>1</v>
      </c>
      <c r="F1367">
        <v>1</v>
      </c>
      <c r="G1367">
        <v>1</v>
      </c>
      <c r="H1367">
        <v>2</v>
      </c>
      <c r="I1367" t="s">
        <v>1008</v>
      </c>
      <c r="J1367" t="s">
        <v>1009</v>
      </c>
      <c r="K1367" t="s">
        <v>1010</v>
      </c>
      <c r="L1367">
        <v>1368</v>
      </c>
      <c r="N1367">
        <v>1011</v>
      </c>
      <c r="O1367" t="s">
        <v>776</v>
      </c>
      <c r="P1367" t="s">
        <v>776</v>
      </c>
      <c r="Q1367">
        <v>1</v>
      </c>
      <c r="X1367">
        <v>1.06</v>
      </c>
      <c r="Y1367">
        <v>0</v>
      </c>
      <c r="Z1367">
        <v>120.04</v>
      </c>
      <c r="AA1367">
        <v>13.5</v>
      </c>
      <c r="AB1367">
        <v>0</v>
      </c>
      <c r="AC1367">
        <v>0</v>
      </c>
      <c r="AD1367">
        <v>1</v>
      </c>
      <c r="AE1367">
        <v>0</v>
      </c>
      <c r="AF1367" t="s">
        <v>348</v>
      </c>
      <c r="AG1367">
        <v>1.5237499999999997</v>
      </c>
      <c r="AH1367">
        <v>2</v>
      </c>
      <c r="AI1367">
        <v>47640960</v>
      </c>
      <c r="AJ1367">
        <v>1381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</row>
    <row r="1368" spans="1:44" x14ac:dyDescent="0.2">
      <c r="A1368">
        <f>ROW(Source!A622)</f>
        <v>622</v>
      </c>
      <c r="B1368">
        <v>47640984</v>
      </c>
      <c r="C1368">
        <v>47640955</v>
      </c>
      <c r="D1368">
        <v>36882358</v>
      </c>
      <c r="E1368">
        <v>1</v>
      </c>
      <c r="F1368">
        <v>1</v>
      </c>
      <c r="G1368">
        <v>1</v>
      </c>
      <c r="H1368">
        <v>2</v>
      </c>
      <c r="I1368" t="s">
        <v>777</v>
      </c>
      <c r="J1368" t="s">
        <v>778</v>
      </c>
      <c r="K1368" t="s">
        <v>779</v>
      </c>
      <c r="L1368">
        <v>1368</v>
      </c>
      <c r="N1368">
        <v>1011</v>
      </c>
      <c r="O1368" t="s">
        <v>776</v>
      </c>
      <c r="P1368" t="s">
        <v>776</v>
      </c>
      <c r="Q1368">
        <v>1</v>
      </c>
      <c r="X1368">
        <v>0.96</v>
      </c>
      <c r="Y1368">
        <v>0</v>
      </c>
      <c r="Z1368">
        <v>6.9</v>
      </c>
      <c r="AA1368">
        <v>0</v>
      </c>
      <c r="AB1368">
        <v>0</v>
      </c>
      <c r="AC1368">
        <v>0</v>
      </c>
      <c r="AD1368">
        <v>1</v>
      </c>
      <c r="AE1368">
        <v>0</v>
      </c>
      <c r="AF1368" t="s">
        <v>348</v>
      </c>
      <c r="AG1368">
        <v>1.38</v>
      </c>
      <c r="AH1368">
        <v>2</v>
      </c>
      <c r="AI1368">
        <v>47640961</v>
      </c>
      <c r="AJ1368">
        <v>1382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</row>
    <row r="1369" spans="1:44" x14ac:dyDescent="0.2">
      <c r="A1369">
        <f>ROW(Source!A622)</f>
        <v>622</v>
      </c>
      <c r="B1369">
        <v>47640985</v>
      </c>
      <c r="C1369">
        <v>47640955</v>
      </c>
      <c r="D1369">
        <v>36883554</v>
      </c>
      <c r="E1369">
        <v>1</v>
      </c>
      <c r="F1369">
        <v>1</v>
      </c>
      <c r="G1369">
        <v>1</v>
      </c>
      <c r="H1369">
        <v>2</v>
      </c>
      <c r="I1369" t="s">
        <v>780</v>
      </c>
      <c r="J1369" t="s">
        <v>781</v>
      </c>
      <c r="K1369" t="s">
        <v>782</v>
      </c>
      <c r="L1369">
        <v>1368</v>
      </c>
      <c r="N1369">
        <v>1011</v>
      </c>
      <c r="O1369" t="s">
        <v>776</v>
      </c>
      <c r="P1369" t="s">
        <v>776</v>
      </c>
      <c r="Q1369">
        <v>1</v>
      </c>
      <c r="X1369">
        <v>0.19</v>
      </c>
      <c r="Y1369">
        <v>0</v>
      </c>
      <c r="Z1369">
        <v>65.709999999999994</v>
      </c>
      <c r="AA1369">
        <v>11.6</v>
      </c>
      <c r="AB1369">
        <v>0</v>
      </c>
      <c r="AC1369">
        <v>0</v>
      </c>
      <c r="AD1369">
        <v>1</v>
      </c>
      <c r="AE1369">
        <v>0</v>
      </c>
      <c r="AF1369" t="s">
        <v>348</v>
      </c>
      <c r="AG1369">
        <v>0.27312499999999995</v>
      </c>
      <c r="AH1369">
        <v>2</v>
      </c>
      <c r="AI1369">
        <v>47640962</v>
      </c>
      <c r="AJ1369">
        <v>1383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>
        <f>ROW(Source!A622)</f>
        <v>622</v>
      </c>
      <c r="B1370">
        <v>47640986</v>
      </c>
      <c r="C1370">
        <v>47640955</v>
      </c>
      <c r="D1370">
        <v>36883789</v>
      </c>
      <c r="E1370">
        <v>1</v>
      </c>
      <c r="F1370">
        <v>1</v>
      </c>
      <c r="G1370">
        <v>1</v>
      </c>
      <c r="H1370">
        <v>2</v>
      </c>
      <c r="I1370" t="s">
        <v>783</v>
      </c>
      <c r="J1370" t="s">
        <v>784</v>
      </c>
      <c r="K1370" t="s">
        <v>785</v>
      </c>
      <c r="L1370">
        <v>1368</v>
      </c>
      <c r="N1370">
        <v>1011</v>
      </c>
      <c r="O1370" t="s">
        <v>776</v>
      </c>
      <c r="P1370" t="s">
        <v>776</v>
      </c>
      <c r="Q1370">
        <v>1</v>
      </c>
      <c r="X1370">
        <v>2.2400000000000002</v>
      </c>
      <c r="Y1370">
        <v>0</v>
      </c>
      <c r="Z1370">
        <v>1.2</v>
      </c>
      <c r="AA1370">
        <v>0</v>
      </c>
      <c r="AB1370">
        <v>0</v>
      </c>
      <c r="AC1370">
        <v>0</v>
      </c>
      <c r="AD1370">
        <v>1</v>
      </c>
      <c r="AE1370">
        <v>0</v>
      </c>
      <c r="AF1370" t="s">
        <v>348</v>
      </c>
      <c r="AG1370">
        <v>3.22</v>
      </c>
      <c r="AH1370">
        <v>2</v>
      </c>
      <c r="AI1370">
        <v>47640963</v>
      </c>
      <c r="AJ1370">
        <v>1384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</row>
    <row r="1371" spans="1:44" x14ac:dyDescent="0.2">
      <c r="A1371">
        <f>ROW(Source!A622)</f>
        <v>622</v>
      </c>
      <c r="B1371">
        <v>47640987</v>
      </c>
      <c r="C1371">
        <v>47640955</v>
      </c>
      <c r="D1371">
        <v>36883836</v>
      </c>
      <c r="E1371">
        <v>1</v>
      </c>
      <c r="F1371">
        <v>1</v>
      </c>
      <c r="G1371">
        <v>1</v>
      </c>
      <c r="H1371">
        <v>2</v>
      </c>
      <c r="I1371" t="s">
        <v>786</v>
      </c>
      <c r="J1371" t="s">
        <v>787</v>
      </c>
      <c r="K1371" t="s">
        <v>788</v>
      </c>
      <c r="L1371">
        <v>1368</v>
      </c>
      <c r="N1371">
        <v>1011</v>
      </c>
      <c r="O1371" t="s">
        <v>776</v>
      </c>
      <c r="P1371" t="s">
        <v>776</v>
      </c>
      <c r="Q1371">
        <v>1</v>
      </c>
      <c r="X1371">
        <v>4.9800000000000004</v>
      </c>
      <c r="Y1371">
        <v>0</v>
      </c>
      <c r="Z1371">
        <v>12.31</v>
      </c>
      <c r="AA1371">
        <v>0</v>
      </c>
      <c r="AB1371">
        <v>0</v>
      </c>
      <c r="AC1371">
        <v>0</v>
      </c>
      <c r="AD1371">
        <v>1</v>
      </c>
      <c r="AE1371">
        <v>0</v>
      </c>
      <c r="AF1371" t="s">
        <v>348</v>
      </c>
      <c r="AG1371">
        <v>7.1587500000000004</v>
      </c>
      <c r="AH1371">
        <v>2</v>
      </c>
      <c r="AI1371">
        <v>47640964</v>
      </c>
      <c r="AJ1371">
        <v>1385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</row>
    <row r="1372" spans="1:44" x14ac:dyDescent="0.2">
      <c r="A1372">
        <f>ROW(Source!A622)</f>
        <v>622</v>
      </c>
      <c r="B1372">
        <v>47640988</v>
      </c>
      <c r="C1372">
        <v>47640955</v>
      </c>
      <c r="D1372">
        <v>36800159</v>
      </c>
      <c r="E1372">
        <v>1</v>
      </c>
      <c r="F1372">
        <v>1</v>
      </c>
      <c r="G1372">
        <v>1</v>
      </c>
      <c r="H1372">
        <v>3</v>
      </c>
      <c r="I1372" t="s">
        <v>789</v>
      </c>
      <c r="J1372" t="s">
        <v>790</v>
      </c>
      <c r="K1372" t="s">
        <v>791</v>
      </c>
      <c r="L1372">
        <v>1339</v>
      </c>
      <c r="N1372">
        <v>1007</v>
      </c>
      <c r="O1372" t="s">
        <v>50</v>
      </c>
      <c r="P1372" t="s">
        <v>50</v>
      </c>
      <c r="Q1372">
        <v>1</v>
      </c>
      <c r="X1372">
        <v>1.95</v>
      </c>
      <c r="Y1372">
        <v>6.22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0</v>
      </c>
      <c r="AF1372" t="s">
        <v>3</v>
      </c>
      <c r="AG1372">
        <v>1.95</v>
      </c>
      <c r="AH1372">
        <v>2</v>
      </c>
      <c r="AI1372">
        <v>47640965</v>
      </c>
      <c r="AJ1372">
        <v>1386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</row>
    <row r="1373" spans="1:44" x14ac:dyDescent="0.2">
      <c r="A1373">
        <f>ROW(Source!A622)</f>
        <v>622</v>
      </c>
      <c r="B1373">
        <v>47640989</v>
      </c>
      <c r="C1373">
        <v>47640955</v>
      </c>
      <c r="D1373">
        <v>36800166</v>
      </c>
      <c r="E1373">
        <v>1</v>
      </c>
      <c r="F1373">
        <v>1</v>
      </c>
      <c r="G1373">
        <v>1</v>
      </c>
      <c r="H1373">
        <v>3</v>
      </c>
      <c r="I1373" t="s">
        <v>792</v>
      </c>
      <c r="J1373" t="s">
        <v>793</v>
      </c>
      <c r="K1373" t="s">
        <v>794</v>
      </c>
      <c r="L1373">
        <v>1346</v>
      </c>
      <c r="N1373">
        <v>1009</v>
      </c>
      <c r="O1373" t="s">
        <v>585</v>
      </c>
      <c r="P1373" t="s">
        <v>585</v>
      </c>
      <c r="Q1373">
        <v>1</v>
      </c>
      <c r="X1373">
        <v>0.59</v>
      </c>
      <c r="Y1373">
        <v>6.09</v>
      </c>
      <c r="Z1373">
        <v>0</v>
      </c>
      <c r="AA1373">
        <v>0</v>
      </c>
      <c r="AB1373">
        <v>0</v>
      </c>
      <c r="AC1373">
        <v>0</v>
      </c>
      <c r="AD1373">
        <v>1</v>
      </c>
      <c r="AE1373">
        <v>0</v>
      </c>
      <c r="AF1373" t="s">
        <v>3</v>
      </c>
      <c r="AG1373">
        <v>0.59</v>
      </c>
      <c r="AH1373">
        <v>2</v>
      </c>
      <c r="AI1373">
        <v>47640966</v>
      </c>
      <c r="AJ1373">
        <v>1387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</row>
    <row r="1374" spans="1:44" x14ac:dyDescent="0.2">
      <c r="A1374">
        <f>ROW(Source!A622)</f>
        <v>622</v>
      </c>
      <c r="B1374">
        <v>47640990</v>
      </c>
      <c r="C1374">
        <v>47640955</v>
      </c>
      <c r="D1374">
        <v>36803259</v>
      </c>
      <c r="E1374">
        <v>1</v>
      </c>
      <c r="F1374">
        <v>1</v>
      </c>
      <c r="G1374">
        <v>1</v>
      </c>
      <c r="H1374">
        <v>3</v>
      </c>
      <c r="I1374" t="s">
        <v>795</v>
      </c>
      <c r="J1374" t="s">
        <v>796</v>
      </c>
      <c r="K1374" t="s">
        <v>797</v>
      </c>
      <c r="L1374">
        <v>1348</v>
      </c>
      <c r="N1374">
        <v>1009</v>
      </c>
      <c r="O1374" t="s">
        <v>19</v>
      </c>
      <c r="P1374" t="s">
        <v>19</v>
      </c>
      <c r="Q1374">
        <v>1000</v>
      </c>
      <c r="X1374">
        <v>3.1E-2</v>
      </c>
      <c r="Y1374">
        <v>10749</v>
      </c>
      <c r="Z1374">
        <v>0</v>
      </c>
      <c r="AA1374">
        <v>0</v>
      </c>
      <c r="AB1374">
        <v>0</v>
      </c>
      <c r="AC1374">
        <v>0</v>
      </c>
      <c r="AD1374">
        <v>1</v>
      </c>
      <c r="AE1374">
        <v>0</v>
      </c>
      <c r="AF1374" t="s">
        <v>3</v>
      </c>
      <c r="AG1374">
        <v>3.1E-2</v>
      </c>
      <c r="AH1374">
        <v>2</v>
      </c>
      <c r="AI1374">
        <v>47640967</v>
      </c>
      <c r="AJ1374">
        <v>1388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</row>
    <row r="1375" spans="1:44" x14ac:dyDescent="0.2">
      <c r="A1375">
        <f>ROW(Source!A622)</f>
        <v>622</v>
      </c>
      <c r="B1375">
        <v>47640991</v>
      </c>
      <c r="C1375">
        <v>47640955</v>
      </c>
      <c r="D1375">
        <v>36804447</v>
      </c>
      <c r="E1375">
        <v>1</v>
      </c>
      <c r="F1375">
        <v>1</v>
      </c>
      <c r="G1375">
        <v>1</v>
      </c>
      <c r="H1375">
        <v>3</v>
      </c>
      <c r="I1375" t="s">
        <v>798</v>
      </c>
      <c r="J1375" t="s">
        <v>799</v>
      </c>
      <c r="K1375" t="s">
        <v>800</v>
      </c>
      <c r="L1375">
        <v>1348</v>
      </c>
      <c r="N1375">
        <v>1009</v>
      </c>
      <c r="O1375" t="s">
        <v>19</v>
      </c>
      <c r="P1375" t="s">
        <v>19</v>
      </c>
      <c r="Q1375">
        <v>1000</v>
      </c>
      <c r="X1375">
        <v>4.0000000000000001E-3</v>
      </c>
      <c r="Y1375">
        <v>9040.01</v>
      </c>
      <c r="Z1375">
        <v>0</v>
      </c>
      <c r="AA1375">
        <v>0</v>
      </c>
      <c r="AB1375">
        <v>0</v>
      </c>
      <c r="AC1375">
        <v>0</v>
      </c>
      <c r="AD1375">
        <v>1</v>
      </c>
      <c r="AE1375">
        <v>0</v>
      </c>
      <c r="AF1375" t="s">
        <v>3</v>
      </c>
      <c r="AG1375">
        <v>4.0000000000000001E-3</v>
      </c>
      <c r="AH1375">
        <v>2</v>
      </c>
      <c r="AI1375">
        <v>47640968</v>
      </c>
      <c r="AJ1375">
        <v>1389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</row>
    <row r="1376" spans="1:44" x14ac:dyDescent="0.2">
      <c r="A1376">
        <f>ROW(Source!A622)</f>
        <v>622</v>
      </c>
      <c r="B1376">
        <v>47640992</v>
      </c>
      <c r="C1376">
        <v>47640955</v>
      </c>
      <c r="D1376">
        <v>36804545</v>
      </c>
      <c r="E1376">
        <v>1</v>
      </c>
      <c r="F1376">
        <v>1</v>
      </c>
      <c r="G1376">
        <v>1</v>
      </c>
      <c r="H1376">
        <v>3</v>
      </c>
      <c r="I1376" t="s">
        <v>801</v>
      </c>
      <c r="J1376" t="s">
        <v>802</v>
      </c>
      <c r="K1376" t="s">
        <v>803</v>
      </c>
      <c r="L1376">
        <v>1348</v>
      </c>
      <c r="N1376">
        <v>1009</v>
      </c>
      <c r="O1376" t="s">
        <v>19</v>
      </c>
      <c r="P1376" t="s">
        <v>19</v>
      </c>
      <c r="Q1376">
        <v>1000</v>
      </c>
      <c r="X1376">
        <v>1.0000000000000001E-5</v>
      </c>
      <c r="Y1376">
        <v>11978</v>
      </c>
      <c r="Z1376">
        <v>0</v>
      </c>
      <c r="AA1376">
        <v>0</v>
      </c>
      <c r="AB1376">
        <v>0</v>
      </c>
      <c r="AC1376">
        <v>0</v>
      </c>
      <c r="AD1376">
        <v>1</v>
      </c>
      <c r="AE1376">
        <v>0</v>
      </c>
      <c r="AF1376" t="s">
        <v>3</v>
      </c>
      <c r="AG1376">
        <v>1.0000000000000001E-5</v>
      </c>
      <c r="AH1376">
        <v>2</v>
      </c>
      <c r="AI1376">
        <v>47640969</v>
      </c>
      <c r="AJ1376">
        <v>1390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</row>
    <row r="1377" spans="1:44" x14ac:dyDescent="0.2">
      <c r="A1377">
        <f>ROW(Source!A622)</f>
        <v>622</v>
      </c>
      <c r="B1377">
        <v>47640993</v>
      </c>
      <c r="C1377">
        <v>47640955</v>
      </c>
      <c r="D1377">
        <v>36805527</v>
      </c>
      <c r="E1377">
        <v>1</v>
      </c>
      <c r="F1377">
        <v>1</v>
      </c>
      <c r="G1377">
        <v>1</v>
      </c>
      <c r="H1377">
        <v>3</v>
      </c>
      <c r="I1377" t="s">
        <v>804</v>
      </c>
      <c r="J1377" t="s">
        <v>805</v>
      </c>
      <c r="K1377" t="s">
        <v>806</v>
      </c>
      <c r="L1377">
        <v>1348</v>
      </c>
      <c r="N1377">
        <v>1009</v>
      </c>
      <c r="O1377" t="s">
        <v>19</v>
      </c>
      <c r="P1377" t="s">
        <v>19</v>
      </c>
      <c r="Q1377">
        <v>1000</v>
      </c>
      <c r="X1377">
        <v>1E-4</v>
      </c>
      <c r="Y1377">
        <v>37900</v>
      </c>
      <c r="Z1377">
        <v>0</v>
      </c>
      <c r="AA1377">
        <v>0</v>
      </c>
      <c r="AB1377">
        <v>0</v>
      </c>
      <c r="AC1377">
        <v>0</v>
      </c>
      <c r="AD1377">
        <v>1</v>
      </c>
      <c r="AE1377">
        <v>0</v>
      </c>
      <c r="AF1377" t="s">
        <v>3</v>
      </c>
      <c r="AG1377">
        <v>1E-4</v>
      </c>
      <c r="AH1377">
        <v>2</v>
      </c>
      <c r="AI1377">
        <v>47640970</v>
      </c>
      <c r="AJ1377">
        <v>1391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</row>
    <row r="1378" spans="1:44" x14ac:dyDescent="0.2">
      <c r="A1378">
        <f>ROW(Source!A622)</f>
        <v>622</v>
      </c>
      <c r="B1378">
        <v>47640994</v>
      </c>
      <c r="C1378">
        <v>47640955</v>
      </c>
      <c r="D1378">
        <v>36823258</v>
      </c>
      <c r="E1378">
        <v>1</v>
      </c>
      <c r="F1378">
        <v>1</v>
      </c>
      <c r="G1378">
        <v>1</v>
      </c>
      <c r="H1378">
        <v>3</v>
      </c>
      <c r="I1378" t="s">
        <v>1011</v>
      </c>
      <c r="J1378" t="s">
        <v>1012</v>
      </c>
      <c r="K1378" t="s">
        <v>1013</v>
      </c>
      <c r="L1378">
        <v>1348</v>
      </c>
      <c r="N1378">
        <v>1009</v>
      </c>
      <c r="O1378" t="s">
        <v>19</v>
      </c>
      <c r="P1378" t="s">
        <v>19</v>
      </c>
      <c r="Q1378">
        <v>1000</v>
      </c>
      <c r="X1378">
        <v>5.0000000000000001E-3</v>
      </c>
      <c r="Y1378">
        <v>7712</v>
      </c>
      <c r="Z1378">
        <v>0</v>
      </c>
      <c r="AA1378">
        <v>0</v>
      </c>
      <c r="AB1378">
        <v>0</v>
      </c>
      <c r="AC1378">
        <v>0</v>
      </c>
      <c r="AD1378">
        <v>1</v>
      </c>
      <c r="AE1378">
        <v>0</v>
      </c>
      <c r="AF1378" t="s">
        <v>3</v>
      </c>
      <c r="AG1378">
        <v>5.0000000000000001E-3</v>
      </c>
      <c r="AH1378">
        <v>2</v>
      </c>
      <c r="AI1378">
        <v>47640972</v>
      </c>
      <c r="AJ1378">
        <v>1393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</row>
    <row r="1379" spans="1:44" x14ac:dyDescent="0.2">
      <c r="A1379">
        <f>ROW(Source!A622)</f>
        <v>622</v>
      </c>
      <c r="B1379">
        <v>47640995</v>
      </c>
      <c r="C1379">
        <v>47640955</v>
      </c>
      <c r="D1379">
        <v>36796419</v>
      </c>
      <c r="E1379">
        <v>17</v>
      </c>
      <c r="F1379">
        <v>1</v>
      </c>
      <c r="G1379">
        <v>1</v>
      </c>
      <c r="H1379">
        <v>3</v>
      </c>
      <c r="I1379" t="s">
        <v>1110</v>
      </c>
      <c r="J1379" t="s">
        <v>3</v>
      </c>
      <c r="K1379" t="s">
        <v>1111</v>
      </c>
      <c r="L1379">
        <v>1348</v>
      </c>
      <c r="N1379">
        <v>1009</v>
      </c>
      <c r="O1379" t="s">
        <v>19</v>
      </c>
      <c r="P1379" t="s">
        <v>19</v>
      </c>
      <c r="Q1379">
        <v>1000</v>
      </c>
      <c r="X1379">
        <v>1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 t="s">
        <v>3</v>
      </c>
      <c r="AG1379">
        <v>1</v>
      </c>
      <c r="AH1379">
        <v>3</v>
      </c>
      <c r="AI1379">
        <v>-1</v>
      </c>
      <c r="AJ1379" t="s">
        <v>3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</row>
    <row r="1380" spans="1:44" x14ac:dyDescent="0.2">
      <c r="A1380">
        <f>ROW(Source!A622)</f>
        <v>622</v>
      </c>
      <c r="B1380">
        <v>47640996</v>
      </c>
      <c r="C1380">
        <v>47640955</v>
      </c>
      <c r="D1380">
        <v>36825287</v>
      </c>
      <c r="E1380">
        <v>1</v>
      </c>
      <c r="F1380">
        <v>1</v>
      </c>
      <c r="G1380">
        <v>1</v>
      </c>
      <c r="H1380">
        <v>3</v>
      </c>
      <c r="I1380" t="s">
        <v>807</v>
      </c>
      <c r="J1380" t="s">
        <v>808</v>
      </c>
      <c r="K1380" t="s">
        <v>809</v>
      </c>
      <c r="L1380">
        <v>1302</v>
      </c>
      <c r="N1380">
        <v>1003</v>
      </c>
      <c r="O1380" t="s">
        <v>810</v>
      </c>
      <c r="P1380" t="s">
        <v>810</v>
      </c>
      <c r="Q1380">
        <v>10</v>
      </c>
      <c r="X1380">
        <v>1.8700000000000001E-2</v>
      </c>
      <c r="Y1380">
        <v>50.24</v>
      </c>
      <c r="Z1380">
        <v>0</v>
      </c>
      <c r="AA1380">
        <v>0</v>
      </c>
      <c r="AB1380">
        <v>0</v>
      </c>
      <c r="AC1380">
        <v>0</v>
      </c>
      <c r="AD1380">
        <v>1</v>
      </c>
      <c r="AE1380">
        <v>0</v>
      </c>
      <c r="AF1380" t="s">
        <v>3</v>
      </c>
      <c r="AG1380">
        <v>1.8700000000000001E-2</v>
      </c>
      <c r="AH1380">
        <v>2</v>
      </c>
      <c r="AI1380">
        <v>47640973</v>
      </c>
      <c r="AJ1380">
        <v>1394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</row>
    <row r="1381" spans="1:44" x14ac:dyDescent="0.2">
      <c r="A1381">
        <f>ROW(Source!A622)</f>
        <v>622</v>
      </c>
      <c r="B1381">
        <v>47640997</v>
      </c>
      <c r="C1381">
        <v>47640955</v>
      </c>
      <c r="D1381">
        <v>36825646</v>
      </c>
      <c r="E1381">
        <v>1</v>
      </c>
      <c r="F1381">
        <v>1</v>
      </c>
      <c r="G1381">
        <v>1</v>
      </c>
      <c r="H1381">
        <v>3</v>
      </c>
      <c r="I1381" t="s">
        <v>811</v>
      </c>
      <c r="J1381" t="s">
        <v>812</v>
      </c>
      <c r="K1381" t="s">
        <v>813</v>
      </c>
      <c r="L1381">
        <v>1348</v>
      </c>
      <c r="N1381">
        <v>1009</v>
      </c>
      <c r="O1381" t="s">
        <v>19</v>
      </c>
      <c r="P1381" t="s">
        <v>19</v>
      </c>
      <c r="Q1381">
        <v>1000</v>
      </c>
      <c r="X1381">
        <v>3.0000000000000001E-5</v>
      </c>
      <c r="Y1381">
        <v>4455.2</v>
      </c>
      <c r="Z1381">
        <v>0</v>
      </c>
      <c r="AA1381">
        <v>0</v>
      </c>
      <c r="AB1381">
        <v>0</v>
      </c>
      <c r="AC1381">
        <v>0</v>
      </c>
      <c r="AD1381">
        <v>1</v>
      </c>
      <c r="AE1381">
        <v>0</v>
      </c>
      <c r="AF1381" t="s">
        <v>3</v>
      </c>
      <c r="AG1381">
        <v>3.0000000000000001E-5</v>
      </c>
      <c r="AH1381">
        <v>2</v>
      </c>
      <c r="AI1381">
        <v>47640974</v>
      </c>
      <c r="AJ1381">
        <v>1395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</row>
    <row r="1382" spans="1:44" x14ac:dyDescent="0.2">
      <c r="A1382">
        <f>ROW(Source!A622)</f>
        <v>622</v>
      </c>
      <c r="B1382">
        <v>47640998</v>
      </c>
      <c r="C1382">
        <v>47640955</v>
      </c>
      <c r="D1382">
        <v>36826406</v>
      </c>
      <c r="E1382">
        <v>1</v>
      </c>
      <c r="F1382">
        <v>1</v>
      </c>
      <c r="G1382">
        <v>1</v>
      </c>
      <c r="H1382">
        <v>3</v>
      </c>
      <c r="I1382" t="s">
        <v>814</v>
      </c>
      <c r="J1382" t="s">
        <v>815</v>
      </c>
      <c r="K1382" t="s">
        <v>816</v>
      </c>
      <c r="L1382">
        <v>1348</v>
      </c>
      <c r="N1382">
        <v>1009</v>
      </c>
      <c r="O1382" t="s">
        <v>19</v>
      </c>
      <c r="P1382" t="s">
        <v>19</v>
      </c>
      <c r="Q1382">
        <v>1000</v>
      </c>
      <c r="X1382">
        <v>1.9400000000000001E-3</v>
      </c>
      <c r="Y1382">
        <v>4920</v>
      </c>
      <c r="Z1382">
        <v>0</v>
      </c>
      <c r="AA1382">
        <v>0</v>
      </c>
      <c r="AB1382">
        <v>0</v>
      </c>
      <c r="AC1382">
        <v>0</v>
      </c>
      <c r="AD1382">
        <v>1</v>
      </c>
      <c r="AE1382">
        <v>0</v>
      </c>
      <c r="AF1382" t="s">
        <v>3</v>
      </c>
      <c r="AG1382">
        <v>1.9400000000000001E-3</v>
      </c>
      <c r="AH1382">
        <v>2</v>
      </c>
      <c r="AI1382">
        <v>47640975</v>
      </c>
      <c r="AJ1382">
        <v>1396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</row>
    <row r="1383" spans="1:44" x14ac:dyDescent="0.2">
      <c r="A1383">
        <f>ROW(Source!A622)</f>
        <v>622</v>
      </c>
      <c r="B1383">
        <v>47640999</v>
      </c>
      <c r="C1383">
        <v>47640955</v>
      </c>
      <c r="D1383">
        <v>36830313</v>
      </c>
      <c r="E1383">
        <v>1</v>
      </c>
      <c r="F1383">
        <v>1</v>
      </c>
      <c r="G1383">
        <v>1</v>
      </c>
      <c r="H1383">
        <v>3</v>
      </c>
      <c r="I1383" t="s">
        <v>1014</v>
      </c>
      <c r="J1383" t="s">
        <v>1015</v>
      </c>
      <c r="K1383" t="s">
        <v>1016</v>
      </c>
      <c r="L1383">
        <v>1339</v>
      </c>
      <c r="N1383">
        <v>1007</v>
      </c>
      <c r="O1383" t="s">
        <v>50</v>
      </c>
      <c r="P1383" t="s">
        <v>50</v>
      </c>
      <c r="Q1383">
        <v>1</v>
      </c>
      <c r="X1383">
        <v>1.0300000000000001E-3</v>
      </c>
      <c r="Y1383">
        <v>1700</v>
      </c>
      <c r="Z1383">
        <v>0</v>
      </c>
      <c r="AA1383">
        <v>0</v>
      </c>
      <c r="AB1383">
        <v>0</v>
      </c>
      <c r="AC1383">
        <v>0</v>
      </c>
      <c r="AD1383">
        <v>1</v>
      </c>
      <c r="AE1383">
        <v>0</v>
      </c>
      <c r="AF1383" t="s">
        <v>3</v>
      </c>
      <c r="AG1383">
        <v>1.0300000000000001E-3</v>
      </c>
      <c r="AH1383">
        <v>2</v>
      </c>
      <c r="AI1383">
        <v>47640976</v>
      </c>
      <c r="AJ1383">
        <v>1397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</row>
    <row r="1384" spans="1:44" x14ac:dyDescent="0.2">
      <c r="A1384">
        <f>ROW(Source!A622)</f>
        <v>622</v>
      </c>
      <c r="B1384">
        <v>47641000</v>
      </c>
      <c r="C1384">
        <v>47640955</v>
      </c>
      <c r="D1384">
        <v>36837948</v>
      </c>
      <c r="E1384">
        <v>1</v>
      </c>
      <c r="F1384">
        <v>1</v>
      </c>
      <c r="G1384">
        <v>1</v>
      </c>
      <c r="H1384">
        <v>3</v>
      </c>
      <c r="I1384" t="s">
        <v>817</v>
      </c>
      <c r="J1384" t="s">
        <v>818</v>
      </c>
      <c r="K1384" t="s">
        <v>819</v>
      </c>
      <c r="L1384">
        <v>1348</v>
      </c>
      <c r="N1384">
        <v>1009</v>
      </c>
      <c r="O1384" t="s">
        <v>19</v>
      </c>
      <c r="P1384" t="s">
        <v>19</v>
      </c>
      <c r="Q1384">
        <v>1000</v>
      </c>
      <c r="X1384">
        <v>3.1E-4</v>
      </c>
      <c r="Y1384">
        <v>15620</v>
      </c>
      <c r="Z1384">
        <v>0</v>
      </c>
      <c r="AA1384">
        <v>0</v>
      </c>
      <c r="AB1384">
        <v>0</v>
      </c>
      <c r="AC1384">
        <v>0</v>
      </c>
      <c r="AD1384">
        <v>1</v>
      </c>
      <c r="AE1384">
        <v>0</v>
      </c>
      <c r="AF1384" t="s">
        <v>3</v>
      </c>
      <c r="AG1384">
        <v>3.1E-4</v>
      </c>
      <c r="AH1384">
        <v>2</v>
      </c>
      <c r="AI1384">
        <v>47640977</v>
      </c>
      <c r="AJ1384">
        <v>1398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</row>
    <row r="1385" spans="1:44" x14ac:dyDescent="0.2">
      <c r="A1385">
        <f>ROW(Source!A622)</f>
        <v>622</v>
      </c>
      <c r="B1385">
        <v>47641001</v>
      </c>
      <c r="C1385">
        <v>47640955</v>
      </c>
      <c r="D1385">
        <v>36839146</v>
      </c>
      <c r="E1385">
        <v>1</v>
      </c>
      <c r="F1385">
        <v>1</v>
      </c>
      <c r="G1385">
        <v>1</v>
      </c>
      <c r="H1385">
        <v>3</v>
      </c>
      <c r="I1385" t="s">
        <v>820</v>
      </c>
      <c r="J1385" t="s">
        <v>821</v>
      </c>
      <c r="K1385" t="s">
        <v>822</v>
      </c>
      <c r="L1385">
        <v>1348</v>
      </c>
      <c r="N1385">
        <v>1009</v>
      </c>
      <c r="O1385" t="s">
        <v>19</v>
      </c>
      <c r="P1385" t="s">
        <v>19</v>
      </c>
      <c r="Q1385">
        <v>1000</v>
      </c>
      <c r="X1385">
        <v>5.9999999999999995E-4</v>
      </c>
      <c r="Y1385">
        <v>9420</v>
      </c>
      <c r="Z1385">
        <v>0</v>
      </c>
      <c r="AA1385">
        <v>0</v>
      </c>
      <c r="AB1385">
        <v>0</v>
      </c>
      <c r="AC1385">
        <v>0</v>
      </c>
      <c r="AD1385">
        <v>1</v>
      </c>
      <c r="AE1385">
        <v>0</v>
      </c>
      <c r="AF1385" t="s">
        <v>3</v>
      </c>
      <c r="AG1385">
        <v>5.9999999999999995E-4</v>
      </c>
      <c r="AH1385">
        <v>2</v>
      </c>
      <c r="AI1385">
        <v>47640978</v>
      </c>
      <c r="AJ1385">
        <v>1399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</row>
    <row r="1386" spans="1:44" x14ac:dyDescent="0.2">
      <c r="A1386">
        <f>ROW(Source!A623)</f>
        <v>623</v>
      </c>
      <c r="B1386">
        <v>47640979</v>
      </c>
      <c r="C1386">
        <v>47640955</v>
      </c>
      <c r="D1386">
        <v>37064878</v>
      </c>
      <c r="E1386">
        <v>1</v>
      </c>
      <c r="F1386">
        <v>1</v>
      </c>
      <c r="G1386">
        <v>1</v>
      </c>
      <c r="H1386">
        <v>1</v>
      </c>
      <c r="I1386" t="s">
        <v>919</v>
      </c>
      <c r="J1386" t="s">
        <v>3</v>
      </c>
      <c r="K1386" t="s">
        <v>920</v>
      </c>
      <c r="L1386">
        <v>1191</v>
      </c>
      <c r="N1386">
        <v>1013</v>
      </c>
      <c r="O1386" t="s">
        <v>770</v>
      </c>
      <c r="P1386" t="s">
        <v>770</v>
      </c>
      <c r="Q1386">
        <v>1</v>
      </c>
      <c r="X1386">
        <v>19.38</v>
      </c>
      <c r="Y1386">
        <v>0</v>
      </c>
      <c r="Z1386">
        <v>0</v>
      </c>
      <c r="AA1386">
        <v>0</v>
      </c>
      <c r="AB1386">
        <v>9.4</v>
      </c>
      <c r="AC1386">
        <v>0</v>
      </c>
      <c r="AD1386">
        <v>1</v>
      </c>
      <c r="AE1386">
        <v>1</v>
      </c>
      <c r="AF1386" t="s">
        <v>196</v>
      </c>
      <c r="AG1386">
        <v>25.630049999999994</v>
      </c>
      <c r="AH1386">
        <v>2</v>
      </c>
      <c r="AI1386">
        <v>47640956</v>
      </c>
      <c r="AJ1386">
        <v>1400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</row>
    <row r="1387" spans="1:44" x14ac:dyDescent="0.2">
      <c r="A1387">
        <f>ROW(Source!A623)</f>
        <v>623</v>
      </c>
      <c r="B1387">
        <v>47640980</v>
      </c>
      <c r="C1387">
        <v>47640955</v>
      </c>
      <c r="D1387">
        <v>37064876</v>
      </c>
      <c r="E1387">
        <v>1</v>
      </c>
      <c r="F1387">
        <v>1</v>
      </c>
      <c r="G1387">
        <v>1</v>
      </c>
      <c r="H1387">
        <v>1</v>
      </c>
      <c r="I1387" t="s">
        <v>771</v>
      </c>
      <c r="J1387" t="s">
        <v>3</v>
      </c>
      <c r="K1387" t="s">
        <v>772</v>
      </c>
      <c r="L1387">
        <v>1191</v>
      </c>
      <c r="N1387">
        <v>1013</v>
      </c>
      <c r="O1387" t="s">
        <v>770</v>
      </c>
      <c r="P1387" t="s">
        <v>770</v>
      </c>
      <c r="Q1387">
        <v>1</v>
      </c>
      <c r="X1387">
        <v>1.47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1</v>
      </c>
      <c r="AE1387">
        <v>2</v>
      </c>
      <c r="AF1387" t="s">
        <v>348</v>
      </c>
      <c r="AG1387">
        <v>2.1131249999999997</v>
      </c>
      <c r="AH1387">
        <v>2</v>
      </c>
      <c r="AI1387">
        <v>47640957</v>
      </c>
      <c r="AJ1387">
        <v>1401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</row>
    <row r="1388" spans="1:44" x14ac:dyDescent="0.2">
      <c r="A1388">
        <f>ROW(Source!A623)</f>
        <v>623</v>
      </c>
      <c r="B1388">
        <v>47640981</v>
      </c>
      <c r="C1388">
        <v>47640955</v>
      </c>
      <c r="D1388">
        <v>36882079</v>
      </c>
      <c r="E1388">
        <v>1</v>
      </c>
      <c r="F1388">
        <v>1</v>
      </c>
      <c r="G1388">
        <v>1</v>
      </c>
      <c r="H1388">
        <v>2</v>
      </c>
      <c r="I1388" t="s">
        <v>1005</v>
      </c>
      <c r="J1388" t="s">
        <v>1006</v>
      </c>
      <c r="K1388" t="s">
        <v>1007</v>
      </c>
      <c r="L1388">
        <v>1368</v>
      </c>
      <c r="N1388">
        <v>1011</v>
      </c>
      <c r="O1388" t="s">
        <v>776</v>
      </c>
      <c r="P1388" t="s">
        <v>776</v>
      </c>
      <c r="Q1388">
        <v>1</v>
      </c>
      <c r="X1388">
        <v>0.1</v>
      </c>
      <c r="Y1388">
        <v>0</v>
      </c>
      <c r="Z1388">
        <v>120.24</v>
      </c>
      <c r="AA1388">
        <v>15.42</v>
      </c>
      <c r="AB1388">
        <v>0</v>
      </c>
      <c r="AC1388">
        <v>0</v>
      </c>
      <c r="AD1388">
        <v>1</v>
      </c>
      <c r="AE1388">
        <v>0</v>
      </c>
      <c r="AF1388" t="s">
        <v>348</v>
      </c>
      <c r="AG1388">
        <v>0.14374999999999999</v>
      </c>
      <c r="AH1388">
        <v>2</v>
      </c>
      <c r="AI1388">
        <v>47640958</v>
      </c>
      <c r="AJ1388">
        <v>1402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</row>
    <row r="1389" spans="1:44" x14ac:dyDescent="0.2">
      <c r="A1389">
        <f>ROW(Source!A623)</f>
        <v>623</v>
      </c>
      <c r="B1389">
        <v>47640982</v>
      </c>
      <c r="C1389">
        <v>47640955</v>
      </c>
      <c r="D1389">
        <v>36882159</v>
      </c>
      <c r="E1389">
        <v>1</v>
      </c>
      <c r="F1389">
        <v>1</v>
      </c>
      <c r="G1389">
        <v>1</v>
      </c>
      <c r="H1389">
        <v>2</v>
      </c>
      <c r="I1389" t="s">
        <v>773</v>
      </c>
      <c r="J1389" t="s">
        <v>774</v>
      </c>
      <c r="K1389" t="s">
        <v>775</v>
      </c>
      <c r="L1389">
        <v>1368</v>
      </c>
      <c r="N1389">
        <v>1011</v>
      </c>
      <c r="O1389" t="s">
        <v>776</v>
      </c>
      <c r="P1389" t="s">
        <v>776</v>
      </c>
      <c r="Q1389">
        <v>1</v>
      </c>
      <c r="X1389">
        <v>0.12</v>
      </c>
      <c r="Y1389">
        <v>0</v>
      </c>
      <c r="Z1389">
        <v>111.99</v>
      </c>
      <c r="AA1389">
        <v>13.5</v>
      </c>
      <c r="AB1389">
        <v>0</v>
      </c>
      <c r="AC1389">
        <v>0</v>
      </c>
      <c r="AD1389">
        <v>1</v>
      </c>
      <c r="AE1389">
        <v>0</v>
      </c>
      <c r="AF1389" t="s">
        <v>348</v>
      </c>
      <c r="AG1389">
        <v>0.17249999999999999</v>
      </c>
      <c r="AH1389">
        <v>2</v>
      </c>
      <c r="AI1389">
        <v>47640959</v>
      </c>
      <c r="AJ1389">
        <v>1403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</row>
    <row r="1390" spans="1:44" x14ac:dyDescent="0.2">
      <c r="A1390">
        <f>ROW(Source!A623)</f>
        <v>623</v>
      </c>
      <c r="B1390">
        <v>47640983</v>
      </c>
      <c r="C1390">
        <v>47640955</v>
      </c>
      <c r="D1390">
        <v>36882171</v>
      </c>
      <c r="E1390">
        <v>1</v>
      </c>
      <c r="F1390">
        <v>1</v>
      </c>
      <c r="G1390">
        <v>1</v>
      </c>
      <c r="H1390">
        <v>2</v>
      </c>
      <c r="I1390" t="s">
        <v>1008</v>
      </c>
      <c r="J1390" t="s">
        <v>1009</v>
      </c>
      <c r="K1390" t="s">
        <v>1010</v>
      </c>
      <c r="L1390">
        <v>1368</v>
      </c>
      <c r="N1390">
        <v>1011</v>
      </c>
      <c r="O1390" t="s">
        <v>776</v>
      </c>
      <c r="P1390" t="s">
        <v>776</v>
      </c>
      <c r="Q1390">
        <v>1</v>
      </c>
      <c r="X1390">
        <v>1.06</v>
      </c>
      <c r="Y1390">
        <v>0</v>
      </c>
      <c r="Z1390">
        <v>120.04</v>
      </c>
      <c r="AA1390">
        <v>13.5</v>
      </c>
      <c r="AB1390">
        <v>0</v>
      </c>
      <c r="AC1390">
        <v>0</v>
      </c>
      <c r="AD1390">
        <v>1</v>
      </c>
      <c r="AE1390">
        <v>0</v>
      </c>
      <c r="AF1390" t="s">
        <v>348</v>
      </c>
      <c r="AG1390">
        <v>1.5237499999999997</v>
      </c>
      <c r="AH1390">
        <v>2</v>
      </c>
      <c r="AI1390">
        <v>47640960</v>
      </c>
      <c r="AJ1390">
        <v>1404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</row>
    <row r="1391" spans="1:44" x14ac:dyDescent="0.2">
      <c r="A1391">
        <f>ROW(Source!A623)</f>
        <v>623</v>
      </c>
      <c r="B1391">
        <v>47640984</v>
      </c>
      <c r="C1391">
        <v>47640955</v>
      </c>
      <c r="D1391">
        <v>36882358</v>
      </c>
      <c r="E1391">
        <v>1</v>
      </c>
      <c r="F1391">
        <v>1</v>
      </c>
      <c r="G1391">
        <v>1</v>
      </c>
      <c r="H1391">
        <v>2</v>
      </c>
      <c r="I1391" t="s">
        <v>777</v>
      </c>
      <c r="J1391" t="s">
        <v>778</v>
      </c>
      <c r="K1391" t="s">
        <v>779</v>
      </c>
      <c r="L1391">
        <v>1368</v>
      </c>
      <c r="N1391">
        <v>1011</v>
      </c>
      <c r="O1391" t="s">
        <v>776</v>
      </c>
      <c r="P1391" t="s">
        <v>776</v>
      </c>
      <c r="Q1391">
        <v>1</v>
      </c>
      <c r="X1391">
        <v>0.96</v>
      </c>
      <c r="Y1391">
        <v>0</v>
      </c>
      <c r="Z1391">
        <v>6.9</v>
      </c>
      <c r="AA1391">
        <v>0</v>
      </c>
      <c r="AB1391">
        <v>0</v>
      </c>
      <c r="AC1391">
        <v>0</v>
      </c>
      <c r="AD1391">
        <v>1</v>
      </c>
      <c r="AE1391">
        <v>0</v>
      </c>
      <c r="AF1391" t="s">
        <v>348</v>
      </c>
      <c r="AG1391">
        <v>1.38</v>
      </c>
      <c r="AH1391">
        <v>2</v>
      </c>
      <c r="AI1391">
        <v>47640961</v>
      </c>
      <c r="AJ1391">
        <v>1405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</row>
    <row r="1392" spans="1:44" x14ac:dyDescent="0.2">
      <c r="A1392">
        <f>ROW(Source!A623)</f>
        <v>623</v>
      </c>
      <c r="B1392">
        <v>47640985</v>
      </c>
      <c r="C1392">
        <v>47640955</v>
      </c>
      <c r="D1392">
        <v>36883554</v>
      </c>
      <c r="E1392">
        <v>1</v>
      </c>
      <c r="F1392">
        <v>1</v>
      </c>
      <c r="G1392">
        <v>1</v>
      </c>
      <c r="H1392">
        <v>2</v>
      </c>
      <c r="I1392" t="s">
        <v>780</v>
      </c>
      <c r="J1392" t="s">
        <v>781</v>
      </c>
      <c r="K1392" t="s">
        <v>782</v>
      </c>
      <c r="L1392">
        <v>1368</v>
      </c>
      <c r="N1392">
        <v>1011</v>
      </c>
      <c r="O1392" t="s">
        <v>776</v>
      </c>
      <c r="P1392" t="s">
        <v>776</v>
      </c>
      <c r="Q1392">
        <v>1</v>
      </c>
      <c r="X1392">
        <v>0.19</v>
      </c>
      <c r="Y1392">
        <v>0</v>
      </c>
      <c r="Z1392">
        <v>65.709999999999994</v>
      </c>
      <c r="AA1392">
        <v>11.6</v>
      </c>
      <c r="AB1392">
        <v>0</v>
      </c>
      <c r="AC1392">
        <v>0</v>
      </c>
      <c r="AD1392">
        <v>1</v>
      </c>
      <c r="AE1392">
        <v>0</v>
      </c>
      <c r="AF1392" t="s">
        <v>348</v>
      </c>
      <c r="AG1392">
        <v>0.27312499999999995</v>
      </c>
      <c r="AH1392">
        <v>2</v>
      </c>
      <c r="AI1392">
        <v>47640962</v>
      </c>
      <c r="AJ1392">
        <v>1406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</row>
    <row r="1393" spans="1:44" x14ac:dyDescent="0.2">
      <c r="A1393">
        <f>ROW(Source!A623)</f>
        <v>623</v>
      </c>
      <c r="B1393">
        <v>47640986</v>
      </c>
      <c r="C1393">
        <v>47640955</v>
      </c>
      <c r="D1393">
        <v>36883789</v>
      </c>
      <c r="E1393">
        <v>1</v>
      </c>
      <c r="F1393">
        <v>1</v>
      </c>
      <c r="G1393">
        <v>1</v>
      </c>
      <c r="H1393">
        <v>2</v>
      </c>
      <c r="I1393" t="s">
        <v>783</v>
      </c>
      <c r="J1393" t="s">
        <v>784</v>
      </c>
      <c r="K1393" t="s">
        <v>785</v>
      </c>
      <c r="L1393">
        <v>1368</v>
      </c>
      <c r="N1393">
        <v>1011</v>
      </c>
      <c r="O1393" t="s">
        <v>776</v>
      </c>
      <c r="P1393" t="s">
        <v>776</v>
      </c>
      <c r="Q1393">
        <v>1</v>
      </c>
      <c r="X1393">
        <v>2.2400000000000002</v>
      </c>
      <c r="Y1393">
        <v>0</v>
      </c>
      <c r="Z1393">
        <v>1.2</v>
      </c>
      <c r="AA1393">
        <v>0</v>
      </c>
      <c r="AB1393">
        <v>0</v>
      </c>
      <c r="AC1393">
        <v>0</v>
      </c>
      <c r="AD1393">
        <v>1</v>
      </c>
      <c r="AE1393">
        <v>0</v>
      </c>
      <c r="AF1393" t="s">
        <v>348</v>
      </c>
      <c r="AG1393">
        <v>3.22</v>
      </c>
      <c r="AH1393">
        <v>2</v>
      </c>
      <c r="AI1393">
        <v>47640963</v>
      </c>
      <c r="AJ1393">
        <v>1407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</row>
    <row r="1394" spans="1:44" x14ac:dyDescent="0.2">
      <c r="A1394">
        <f>ROW(Source!A623)</f>
        <v>623</v>
      </c>
      <c r="B1394">
        <v>47640987</v>
      </c>
      <c r="C1394">
        <v>47640955</v>
      </c>
      <c r="D1394">
        <v>36883836</v>
      </c>
      <c r="E1394">
        <v>1</v>
      </c>
      <c r="F1394">
        <v>1</v>
      </c>
      <c r="G1394">
        <v>1</v>
      </c>
      <c r="H1394">
        <v>2</v>
      </c>
      <c r="I1394" t="s">
        <v>786</v>
      </c>
      <c r="J1394" t="s">
        <v>787</v>
      </c>
      <c r="K1394" t="s">
        <v>788</v>
      </c>
      <c r="L1394">
        <v>1368</v>
      </c>
      <c r="N1394">
        <v>1011</v>
      </c>
      <c r="O1394" t="s">
        <v>776</v>
      </c>
      <c r="P1394" t="s">
        <v>776</v>
      </c>
      <c r="Q1394">
        <v>1</v>
      </c>
      <c r="X1394">
        <v>4.9800000000000004</v>
      </c>
      <c r="Y1394">
        <v>0</v>
      </c>
      <c r="Z1394">
        <v>12.31</v>
      </c>
      <c r="AA1394">
        <v>0</v>
      </c>
      <c r="AB1394">
        <v>0</v>
      </c>
      <c r="AC1394">
        <v>0</v>
      </c>
      <c r="AD1394">
        <v>1</v>
      </c>
      <c r="AE1394">
        <v>0</v>
      </c>
      <c r="AF1394" t="s">
        <v>348</v>
      </c>
      <c r="AG1394">
        <v>7.1587500000000004</v>
      </c>
      <c r="AH1394">
        <v>2</v>
      </c>
      <c r="AI1394">
        <v>47640964</v>
      </c>
      <c r="AJ1394">
        <v>1408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</row>
    <row r="1395" spans="1:44" x14ac:dyDescent="0.2">
      <c r="A1395">
        <f>ROW(Source!A623)</f>
        <v>623</v>
      </c>
      <c r="B1395">
        <v>47640988</v>
      </c>
      <c r="C1395">
        <v>47640955</v>
      </c>
      <c r="D1395">
        <v>36800159</v>
      </c>
      <c r="E1395">
        <v>1</v>
      </c>
      <c r="F1395">
        <v>1</v>
      </c>
      <c r="G1395">
        <v>1</v>
      </c>
      <c r="H1395">
        <v>3</v>
      </c>
      <c r="I1395" t="s">
        <v>789</v>
      </c>
      <c r="J1395" t="s">
        <v>790</v>
      </c>
      <c r="K1395" t="s">
        <v>791</v>
      </c>
      <c r="L1395">
        <v>1339</v>
      </c>
      <c r="N1395">
        <v>1007</v>
      </c>
      <c r="O1395" t="s">
        <v>50</v>
      </c>
      <c r="P1395" t="s">
        <v>50</v>
      </c>
      <c r="Q1395">
        <v>1</v>
      </c>
      <c r="X1395">
        <v>1.95</v>
      </c>
      <c r="Y1395">
        <v>6.22</v>
      </c>
      <c r="Z1395">
        <v>0</v>
      </c>
      <c r="AA1395">
        <v>0</v>
      </c>
      <c r="AB1395">
        <v>0</v>
      </c>
      <c r="AC1395">
        <v>0</v>
      </c>
      <c r="AD1395">
        <v>1</v>
      </c>
      <c r="AE1395">
        <v>0</v>
      </c>
      <c r="AF1395" t="s">
        <v>3</v>
      </c>
      <c r="AG1395">
        <v>1.95</v>
      </c>
      <c r="AH1395">
        <v>2</v>
      </c>
      <c r="AI1395">
        <v>47640965</v>
      </c>
      <c r="AJ1395">
        <v>1409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</row>
    <row r="1396" spans="1:44" x14ac:dyDescent="0.2">
      <c r="A1396">
        <f>ROW(Source!A623)</f>
        <v>623</v>
      </c>
      <c r="B1396">
        <v>47640989</v>
      </c>
      <c r="C1396">
        <v>47640955</v>
      </c>
      <c r="D1396">
        <v>36800166</v>
      </c>
      <c r="E1396">
        <v>1</v>
      </c>
      <c r="F1396">
        <v>1</v>
      </c>
      <c r="G1396">
        <v>1</v>
      </c>
      <c r="H1396">
        <v>3</v>
      </c>
      <c r="I1396" t="s">
        <v>792</v>
      </c>
      <c r="J1396" t="s">
        <v>793</v>
      </c>
      <c r="K1396" t="s">
        <v>794</v>
      </c>
      <c r="L1396">
        <v>1346</v>
      </c>
      <c r="N1396">
        <v>1009</v>
      </c>
      <c r="O1396" t="s">
        <v>585</v>
      </c>
      <c r="P1396" t="s">
        <v>585</v>
      </c>
      <c r="Q1396">
        <v>1</v>
      </c>
      <c r="X1396">
        <v>0.59</v>
      </c>
      <c r="Y1396">
        <v>6.09</v>
      </c>
      <c r="Z1396">
        <v>0</v>
      </c>
      <c r="AA1396">
        <v>0</v>
      </c>
      <c r="AB1396">
        <v>0</v>
      </c>
      <c r="AC1396">
        <v>0</v>
      </c>
      <c r="AD1396">
        <v>1</v>
      </c>
      <c r="AE1396">
        <v>0</v>
      </c>
      <c r="AF1396" t="s">
        <v>3</v>
      </c>
      <c r="AG1396">
        <v>0.59</v>
      </c>
      <c r="AH1396">
        <v>2</v>
      </c>
      <c r="AI1396">
        <v>47640966</v>
      </c>
      <c r="AJ1396">
        <v>1410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</row>
    <row r="1397" spans="1:44" x14ac:dyDescent="0.2">
      <c r="A1397">
        <f>ROW(Source!A623)</f>
        <v>623</v>
      </c>
      <c r="B1397">
        <v>47640990</v>
      </c>
      <c r="C1397">
        <v>47640955</v>
      </c>
      <c r="D1397">
        <v>36803259</v>
      </c>
      <c r="E1397">
        <v>1</v>
      </c>
      <c r="F1397">
        <v>1</v>
      </c>
      <c r="G1397">
        <v>1</v>
      </c>
      <c r="H1397">
        <v>3</v>
      </c>
      <c r="I1397" t="s">
        <v>795</v>
      </c>
      <c r="J1397" t="s">
        <v>796</v>
      </c>
      <c r="K1397" t="s">
        <v>797</v>
      </c>
      <c r="L1397">
        <v>1348</v>
      </c>
      <c r="N1397">
        <v>1009</v>
      </c>
      <c r="O1397" t="s">
        <v>19</v>
      </c>
      <c r="P1397" t="s">
        <v>19</v>
      </c>
      <c r="Q1397">
        <v>1000</v>
      </c>
      <c r="X1397">
        <v>3.1E-2</v>
      </c>
      <c r="Y1397">
        <v>10749</v>
      </c>
      <c r="Z1397">
        <v>0</v>
      </c>
      <c r="AA1397">
        <v>0</v>
      </c>
      <c r="AB1397">
        <v>0</v>
      </c>
      <c r="AC1397">
        <v>0</v>
      </c>
      <c r="AD1397">
        <v>1</v>
      </c>
      <c r="AE1397">
        <v>0</v>
      </c>
      <c r="AF1397" t="s">
        <v>3</v>
      </c>
      <c r="AG1397">
        <v>3.1E-2</v>
      </c>
      <c r="AH1397">
        <v>2</v>
      </c>
      <c r="AI1397">
        <v>47640967</v>
      </c>
      <c r="AJ1397">
        <v>1411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</row>
    <row r="1398" spans="1:44" x14ac:dyDescent="0.2">
      <c r="A1398">
        <f>ROW(Source!A623)</f>
        <v>623</v>
      </c>
      <c r="B1398">
        <v>47640991</v>
      </c>
      <c r="C1398">
        <v>47640955</v>
      </c>
      <c r="D1398">
        <v>36804447</v>
      </c>
      <c r="E1398">
        <v>1</v>
      </c>
      <c r="F1398">
        <v>1</v>
      </c>
      <c r="G1398">
        <v>1</v>
      </c>
      <c r="H1398">
        <v>3</v>
      </c>
      <c r="I1398" t="s">
        <v>798</v>
      </c>
      <c r="J1398" t="s">
        <v>799</v>
      </c>
      <c r="K1398" t="s">
        <v>800</v>
      </c>
      <c r="L1398">
        <v>1348</v>
      </c>
      <c r="N1398">
        <v>1009</v>
      </c>
      <c r="O1398" t="s">
        <v>19</v>
      </c>
      <c r="P1398" t="s">
        <v>19</v>
      </c>
      <c r="Q1398">
        <v>1000</v>
      </c>
      <c r="X1398">
        <v>4.0000000000000001E-3</v>
      </c>
      <c r="Y1398">
        <v>9040.01</v>
      </c>
      <c r="Z1398">
        <v>0</v>
      </c>
      <c r="AA1398">
        <v>0</v>
      </c>
      <c r="AB1398">
        <v>0</v>
      </c>
      <c r="AC1398">
        <v>0</v>
      </c>
      <c r="AD1398">
        <v>1</v>
      </c>
      <c r="AE1398">
        <v>0</v>
      </c>
      <c r="AF1398" t="s">
        <v>3</v>
      </c>
      <c r="AG1398">
        <v>4.0000000000000001E-3</v>
      </c>
      <c r="AH1398">
        <v>2</v>
      </c>
      <c r="AI1398">
        <v>47640968</v>
      </c>
      <c r="AJ1398">
        <v>1412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</row>
    <row r="1399" spans="1:44" x14ac:dyDescent="0.2">
      <c r="A1399">
        <f>ROW(Source!A623)</f>
        <v>623</v>
      </c>
      <c r="B1399">
        <v>47640992</v>
      </c>
      <c r="C1399">
        <v>47640955</v>
      </c>
      <c r="D1399">
        <v>36804545</v>
      </c>
      <c r="E1399">
        <v>1</v>
      </c>
      <c r="F1399">
        <v>1</v>
      </c>
      <c r="G1399">
        <v>1</v>
      </c>
      <c r="H1399">
        <v>3</v>
      </c>
      <c r="I1399" t="s">
        <v>801</v>
      </c>
      <c r="J1399" t="s">
        <v>802</v>
      </c>
      <c r="K1399" t="s">
        <v>803</v>
      </c>
      <c r="L1399">
        <v>1348</v>
      </c>
      <c r="N1399">
        <v>1009</v>
      </c>
      <c r="O1399" t="s">
        <v>19</v>
      </c>
      <c r="P1399" t="s">
        <v>19</v>
      </c>
      <c r="Q1399">
        <v>1000</v>
      </c>
      <c r="X1399">
        <v>1.0000000000000001E-5</v>
      </c>
      <c r="Y1399">
        <v>11978</v>
      </c>
      <c r="Z1399">
        <v>0</v>
      </c>
      <c r="AA1399">
        <v>0</v>
      </c>
      <c r="AB1399">
        <v>0</v>
      </c>
      <c r="AC1399">
        <v>0</v>
      </c>
      <c r="AD1399">
        <v>1</v>
      </c>
      <c r="AE1399">
        <v>0</v>
      </c>
      <c r="AF1399" t="s">
        <v>3</v>
      </c>
      <c r="AG1399">
        <v>1.0000000000000001E-5</v>
      </c>
      <c r="AH1399">
        <v>2</v>
      </c>
      <c r="AI1399">
        <v>47640969</v>
      </c>
      <c r="AJ1399">
        <v>1413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</row>
    <row r="1400" spans="1:44" x14ac:dyDescent="0.2">
      <c r="A1400">
        <f>ROW(Source!A623)</f>
        <v>623</v>
      </c>
      <c r="B1400">
        <v>47640993</v>
      </c>
      <c r="C1400">
        <v>47640955</v>
      </c>
      <c r="D1400">
        <v>36805527</v>
      </c>
      <c r="E1400">
        <v>1</v>
      </c>
      <c r="F1400">
        <v>1</v>
      </c>
      <c r="G1400">
        <v>1</v>
      </c>
      <c r="H1400">
        <v>3</v>
      </c>
      <c r="I1400" t="s">
        <v>804</v>
      </c>
      <c r="J1400" t="s">
        <v>805</v>
      </c>
      <c r="K1400" t="s">
        <v>806</v>
      </c>
      <c r="L1400">
        <v>1348</v>
      </c>
      <c r="N1400">
        <v>1009</v>
      </c>
      <c r="O1400" t="s">
        <v>19</v>
      </c>
      <c r="P1400" t="s">
        <v>19</v>
      </c>
      <c r="Q1400">
        <v>1000</v>
      </c>
      <c r="X1400">
        <v>1E-4</v>
      </c>
      <c r="Y1400">
        <v>37900</v>
      </c>
      <c r="Z1400">
        <v>0</v>
      </c>
      <c r="AA1400">
        <v>0</v>
      </c>
      <c r="AB1400">
        <v>0</v>
      </c>
      <c r="AC1400">
        <v>0</v>
      </c>
      <c r="AD1400">
        <v>1</v>
      </c>
      <c r="AE1400">
        <v>0</v>
      </c>
      <c r="AF1400" t="s">
        <v>3</v>
      </c>
      <c r="AG1400">
        <v>1E-4</v>
      </c>
      <c r="AH1400">
        <v>2</v>
      </c>
      <c r="AI1400">
        <v>47640970</v>
      </c>
      <c r="AJ1400">
        <v>1414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</row>
    <row r="1401" spans="1:44" x14ac:dyDescent="0.2">
      <c r="A1401">
        <f>ROW(Source!A623)</f>
        <v>623</v>
      </c>
      <c r="B1401">
        <v>47640994</v>
      </c>
      <c r="C1401">
        <v>47640955</v>
      </c>
      <c r="D1401">
        <v>36823258</v>
      </c>
      <c r="E1401">
        <v>1</v>
      </c>
      <c r="F1401">
        <v>1</v>
      </c>
      <c r="G1401">
        <v>1</v>
      </c>
      <c r="H1401">
        <v>3</v>
      </c>
      <c r="I1401" t="s">
        <v>1011</v>
      </c>
      <c r="J1401" t="s">
        <v>1012</v>
      </c>
      <c r="K1401" t="s">
        <v>1013</v>
      </c>
      <c r="L1401">
        <v>1348</v>
      </c>
      <c r="N1401">
        <v>1009</v>
      </c>
      <c r="O1401" t="s">
        <v>19</v>
      </c>
      <c r="P1401" t="s">
        <v>19</v>
      </c>
      <c r="Q1401">
        <v>1000</v>
      </c>
      <c r="X1401">
        <v>5.0000000000000001E-3</v>
      </c>
      <c r="Y1401">
        <v>7712</v>
      </c>
      <c r="Z1401">
        <v>0</v>
      </c>
      <c r="AA1401">
        <v>0</v>
      </c>
      <c r="AB1401">
        <v>0</v>
      </c>
      <c r="AC1401">
        <v>0</v>
      </c>
      <c r="AD1401">
        <v>1</v>
      </c>
      <c r="AE1401">
        <v>0</v>
      </c>
      <c r="AF1401" t="s">
        <v>3</v>
      </c>
      <c r="AG1401">
        <v>5.0000000000000001E-3</v>
      </c>
      <c r="AH1401">
        <v>2</v>
      </c>
      <c r="AI1401">
        <v>47640972</v>
      </c>
      <c r="AJ1401">
        <v>1416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</row>
    <row r="1402" spans="1:44" x14ac:dyDescent="0.2">
      <c r="A1402">
        <f>ROW(Source!A623)</f>
        <v>623</v>
      </c>
      <c r="B1402">
        <v>47640995</v>
      </c>
      <c r="C1402">
        <v>47640955</v>
      </c>
      <c r="D1402">
        <v>36796419</v>
      </c>
      <c r="E1402">
        <v>17</v>
      </c>
      <c r="F1402">
        <v>1</v>
      </c>
      <c r="G1402">
        <v>1</v>
      </c>
      <c r="H1402">
        <v>3</v>
      </c>
      <c r="I1402" t="s">
        <v>1110</v>
      </c>
      <c r="J1402" t="s">
        <v>3</v>
      </c>
      <c r="K1402" t="s">
        <v>1111</v>
      </c>
      <c r="L1402">
        <v>1348</v>
      </c>
      <c r="N1402">
        <v>1009</v>
      </c>
      <c r="O1402" t="s">
        <v>19</v>
      </c>
      <c r="P1402" t="s">
        <v>19</v>
      </c>
      <c r="Q1402">
        <v>1000</v>
      </c>
      <c r="X1402">
        <v>1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 t="s">
        <v>3</v>
      </c>
      <c r="AG1402">
        <v>1</v>
      </c>
      <c r="AH1402">
        <v>3</v>
      </c>
      <c r="AI1402">
        <v>-1</v>
      </c>
      <c r="AJ1402" t="s">
        <v>3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</row>
    <row r="1403" spans="1:44" x14ac:dyDescent="0.2">
      <c r="A1403">
        <f>ROW(Source!A623)</f>
        <v>623</v>
      </c>
      <c r="B1403">
        <v>47640996</v>
      </c>
      <c r="C1403">
        <v>47640955</v>
      </c>
      <c r="D1403">
        <v>36825287</v>
      </c>
      <c r="E1403">
        <v>1</v>
      </c>
      <c r="F1403">
        <v>1</v>
      </c>
      <c r="G1403">
        <v>1</v>
      </c>
      <c r="H1403">
        <v>3</v>
      </c>
      <c r="I1403" t="s">
        <v>807</v>
      </c>
      <c r="J1403" t="s">
        <v>808</v>
      </c>
      <c r="K1403" t="s">
        <v>809</v>
      </c>
      <c r="L1403">
        <v>1302</v>
      </c>
      <c r="N1403">
        <v>1003</v>
      </c>
      <c r="O1403" t="s">
        <v>810</v>
      </c>
      <c r="P1403" t="s">
        <v>810</v>
      </c>
      <c r="Q1403">
        <v>10</v>
      </c>
      <c r="X1403">
        <v>1.8700000000000001E-2</v>
      </c>
      <c r="Y1403">
        <v>50.24</v>
      </c>
      <c r="Z1403">
        <v>0</v>
      </c>
      <c r="AA1403">
        <v>0</v>
      </c>
      <c r="AB1403">
        <v>0</v>
      </c>
      <c r="AC1403">
        <v>0</v>
      </c>
      <c r="AD1403">
        <v>1</v>
      </c>
      <c r="AE1403">
        <v>0</v>
      </c>
      <c r="AF1403" t="s">
        <v>3</v>
      </c>
      <c r="AG1403">
        <v>1.8700000000000001E-2</v>
      </c>
      <c r="AH1403">
        <v>2</v>
      </c>
      <c r="AI1403">
        <v>47640973</v>
      </c>
      <c r="AJ1403">
        <v>1417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</row>
    <row r="1404" spans="1:44" x14ac:dyDescent="0.2">
      <c r="A1404">
        <f>ROW(Source!A623)</f>
        <v>623</v>
      </c>
      <c r="B1404">
        <v>47640997</v>
      </c>
      <c r="C1404">
        <v>47640955</v>
      </c>
      <c r="D1404">
        <v>36825646</v>
      </c>
      <c r="E1404">
        <v>1</v>
      </c>
      <c r="F1404">
        <v>1</v>
      </c>
      <c r="G1404">
        <v>1</v>
      </c>
      <c r="H1404">
        <v>3</v>
      </c>
      <c r="I1404" t="s">
        <v>811</v>
      </c>
      <c r="J1404" t="s">
        <v>812</v>
      </c>
      <c r="K1404" t="s">
        <v>813</v>
      </c>
      <c r="L1404">
        <v>1348</v>
      </c>
      <c r="N1404">
        <v>1009</v>
      </c>
      <c r="O1404" t="s">
        <v>19</v>
      </c>
      <c r="P1404" t="s">
        <v>19</v>
      </c>
      <c r="Q1404">
        <v>1000</v>
      </c>
      <c r="X1404">
        <v>3.0000000000000001E-5</v>
      </c>
      <c r="Y1404">
        <v>4455.2</v>
      </c>
      <c r="Z1404">
        <v>0</v>
      </c>
      <c r="AA1404">
        <v>0</v>
      </c>
      <c r="AB1404">
        <v>0</v>
      </c>
      <c r="AC1404">
        <v>0</v>
      </c>
      <c r="AD1404">
        <v>1</v>
      </c>
      <c r="AE1404">
        <v>0</v>
      </c>
      <c r="AF1404" t="s">
        <v>3</v>
      </c>
      <c r="AG1404">
        <v>3.0000000000000001E-5</v>
      </c>
      <c r="AH1404">
        <v>2</v>
      </c>
      <c r="AI1404">
        <v>47640974</v>
      </c>
      <c r="AJ1404">
        <v>1418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</row>
    <row r="1405" spans="1:44" x14ac:dyDescent="0.2">
      <c r="A1405">
        <f>ROW(Source!A623)</f>
        <v>623</v>
      </c>
      <c r="B1405">
        <v>47640998</v>
      </c>
      <c r="C1405">
        <v>47640955</v>
      </c>
      <c r="D1405">
        <v>36826406</v>
      </c>
      <c r="E1405">
        <v>1</v>
      </c>
      <c r="F1405">
        <v>1</v>
      </c>
      <c r="G1405">
        <v>1</v>
      </c>
      <c r="H1405">
        <v>3</v>
      </c>
      <c r="I1405" t="s">
        <v>814</v>
      </c>
      <c r="J1405" t="s">
        <v>815</v>
      </c>
      <c r="K1405" t="s">
        <v>816</v>
      </c>
      <c r="L1405">
        <v>1348</v>
      </c>
      <c r="N1405">
        <v>1009</v>
      </c>
      <c r="O1405" t="s">
        <v>19</v>
      </c>
      <c r="P1405" t="s">
        <v>19</v>
      </c>
      <c r="Q1405">
        <v>1000</v>
      </c>
      <c r="X1405">
        <v>1.9400000000000001E-3</v>
      </c>
      <c r="Y1405">
        <v>4920</v>
      </c>
      <c r="Z1405">
        <v>0</v>
      </c>
      <c r="AA1405">
        <v>0</v>
      </c>
      <c r="AB1405">
        <v>0</v>
      </c>
      <c r="AC1405">
        <v>0</v>
      </c>
      <c r="AD1405">
        <v>1</v>
      </c>
      <c r="AE1405">
        <v>0</v>
      </c>
      <c r="AF1405" t="s">
        <v>3</v>
      </c>
      <c r="AG1405">
        <v>1.9400000000000001E-3</v>
      </c>
      <c r="AH1405">
        <v>2</v>
      </c>
      <c r="AI1405">
        <v>47640975</v>
      </c>
      <c r="AJ1405">
        <v>1419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</row>
    <row r="1406" spans="1:44" x14ac:dyDescent="0.2">
      <c r="A1406">
        <f>ROW(Source!A623)</f>
        <v>623</v>
      </c>
      <c r="B1406">
        <v>47640999</v>
      </c>
      <c r="C1406">
        <v>47640955</v>
      </c>
      <c r="D1406">
        <v>36830313</v>
      </c>
      <c r="E1406">
        <v>1</v>
      </c>
      <c r="F1406">
        <v>1</v>
      </c>
      <c r="G1406">
        <v>1</v>
      </c>
      <c r="H1406">
        <v>3</v>
      </c>
      <c r="I1406" t="s">
        <v>1014</v>
      </c>
      <c r="J1406" t="s">
        <v>1015</v>
      </c>
      <c r="K1406" t="s">
        <v>1016</v>
      </c>
      <c r="L1406">
        <v>1339</v>
      </c>
      <c r="N1406">
        <v>1007</v>
      </c>
      <c r="O1406" t="s">
        <v>50</v>
      </c>
      <c r="P1406" t="s">
        <v>50</v>
      </c>
      <c r="Q1406">
        <v>1</v>
      </c>
      <c r="X1406">
        <v>1.0300000000000001E-3</v>
      </c>
      <c r="Y1406">
        <v>1700</v>
      </c>
      <c r="Z1406">
        <v>0</v>
      </c>
      <c r="AA1406">
        <v>0</v>
      </c>
      <c r="AB1406">
        <v>0</v>
      </c>
      <c r="AC1406">
        <v>0</v>
      </c>
      <c r="AD1406">
        <v>1</v>
      </c>
      <c r="AE1406">
        <v>0</v>
      </c>
      <c r="AF1406" t="s">
        <v>3</v>
      </c>
      <c r="AG1406">
        <v>1.0300000000000001E-3</v>
      </c>
      <c r="AH1406">
        <v>2</v>
      </c>
      <c r="AI1406">
        <v>47640976</v>
      </c>
      <c r="AJ1406">
        <v>1420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</row>
    <row r="1407" spans="1:44" x14ac:dyDescent="0.2">
      <c r="A1407">
        <f>ROW(Source!A623)</f>
        <v>623</v>
      </c>
      <c r="B1407">
        <v>47641000</v>
      </c>
      <c r="C1407">
        <v>47640955</v>
      </c>
      <c r="D1407">
        <v>36837948</v>
      </c>
      <c r="E1407">
        <v>1</v>
      </c>
      <c r="F1407">
        <v>1</v>
      </c>
      <c r="G1407">
        <v>1</v>
      </c>
      <c r="H1407">
        <v>3</v>
      </c>
      <c r="I1407" t="s">
        <v>817</v>
      </c>
      <c r="J1407" t="s">
        <v>818</v>
      </c>
      <c r="K1407" t="s">
        <v>819</v>
      </c>
      <c r="L1407">
        <v>1348</v>
      </c>
      <c r="N1407">
        <v>1009</v>
      </c>
      <c r="O1407" t="s">
        <v>19</v>
      </c>
      <c r="P1407" t="s">
        <v>19</v>
      </c>
      <c r="Q1407">
        <v>1000</v>
      </c>
      <c r="X1407">
        <v>3.1E-4</v>
      </c>
      <c r="Y1407">
        <v>15620</v>
      </c>
      <c r="Z1407">
        <v>0</v>
      </c>
      <c r="AA1407">
        <v>0</v>
      </c>
      <c r="AB1407">
        <v>0</v>
      </c>
      <c r="AC1407">
        <v>0</v>
      </c>
      <c r="AD1407">
        <v>1</v>
      </c>
      <c r="AE1407">
        <v>0</v>
      </c>
      <c r="AF1407" t="s">
        <v>3</v>
      </c>
      <c r="AG1407">
        <v>3.1E-4</v>
      </c>
      <c r="AH1407">
        <v>2</v>
      </c>
      <c r="AI1407">
        <v>47640977</v>
      </c>
      <c r="AJ1407">
        <v>1421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</row>
    <row r="1408" spans="1:44" x14ac:dyDescent="0.2">
      <c r="A1408">
        <f>ROW(Source!A623)</f>
        <v>623</v>
      </c>
      <c r="B1408">
        <v>47641001</v>
      </c>
      <c r="C1408">
        <v>47640955</v>
      </c>
      <c r="D1408">
        <v>36839146</v>
      </c>
      <c r="E1408">
        <v>1</v>
      </c>
      <c r="F1408">
        <v>1</v>
      </c>
      <c r="G1408">
        <v>1</v>
      </c>
      <c r="H1408">
        <v>3</v>
      </c>
      <c r="I1408" t="s">
        <v>820</v>
      </c>
      <c r="J1408" t="s">
        <v>821</v>
      </c>
      <c r="K1408" t="s">
        <v>822</v>
      </c>
      <c r="L1408">
        <v>1348</v>
      </c>
      <c r="N1408">
        <v>1009</v>
      </c>
      <c r="O1408" t="s">
        <v>19</v>
      </c>
      <c r="P1408" t="s">
        <v>19</v>
      </c>
      <c r="Q1408">
        <v>1000</v>
      </c>
      <c r="X1408">
        <v>5.9999999999999995E-4</v>
      </c>
      <c r="Y1408">
        <v>9420</v>
      </c>
      <c r="Z1408">
        <v>0</v>
      </c>
      <c r="AA1408">
        <v>0</v>
      </c>
      <c r="AB1408">
        <v>0</v>
      </c>
      <c r="AC1408">
        <v>0</v>
      </c>
      <c r="AD1408">
        <v>1</v>
      </c>
      <c r="AE1408">
        <v>0</v>
      </c>
      <c r="AF1408" t="s">
        <v>3</v>
      </c>
      <c r="AG1408">
        <v>5.9999999999999995E-4</v>
      </c>
      <c r="AH1408">
        <v>2</v>
      </c>
      <c r="AI1408">
        <v>47640978</v>
      </c>
      <c r="AJ1408">
        <v>1422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</row>
    <row r="1409" spans="1:44" x14ac:dyDescent="0.2">
      <c r="A1409">
        <f>ROW(Source!A626)</f>
        <v>626</v>
      </c>
      <c r="B1409">
        <v>47641027</v>
      </c>
      <c r="C1409">
        <v>47641003</v>
      </c>
      <c r="D1409">
        <v>37070495</v>
      </c>
      <c r="E1409">
        <v>1</v>
      </c>
      <c r="F1409">
        <v>1</v>
      </c>
      <c r="G1409">
        <v>1</v>
      </c>
      <c r="H1409">
        <v>1</v>
      </c>
      <c r="I1409" t="s">
        <v>1017</v>
      </c>
      <c r="J1409" t="s">
        <v>3</v>
      </c>
      <c r="K1409" t="s">
        <v>1018</v>
      </c>
      <c r="L1409">
        <v>1191</v>
      </c>
      <c r="N1409">
        <v>1013</v>
      </c>
      <c r="O1409" t="s">
        <v>770</v>
      </c>
      <c r="P1409" t="s">
        <v>770</v>
      </c>
      <c r="Q1409">
        <v>1</v>
      </c>
      <c r="X1409">
        <v>35.5</v>
      </c>
      <c r="Y1409">
        <v>0</v>
      </c>
      <c r="Z1409">
        <v>0</v>
      </c>
      <c r="AA1409">
        <v>0</v>
      </c>
      <c r="AB1409">
        <v>8.74</v>
      </c>
      <c r="AC1409">
        <v>0</v>
      </c>
      <c r="AD1409">
        <v>1</v>
      </c>
      <c r="AE1409">
        <v>1</v>
      </c>
      <c r="AF1409" t="s">
        <v>196</v>
      </c>
      <c r="AG1409">
        <v>46.94874999999999</v>
      </c>
      <c r="AH1409">
        <v>2</v>
      </c>
      <c r="AI1409">
        <v>47641004</v>
      </c>
      <c r="AJ1409">
        <v>1423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</row>
    <row r="1410" spans="1:44" x14ac:dyDescent="0.2">
      <c r="A1410">
        <f>ROW(Source!A626)</f>
        <v>626</v>
      </c>
      <c r="B1410">
        <v>47641028</v>
      </c>
      <c r="C1410">
        <v>47641003</v>
      </c>
      <c r="D1410">
        <v>37064876</v>
      </c>
      <c r="E1410">
        <v>1</v>
      </c>
      <c r="F1410">
        <v>1</v>
      </c>
      <c r="G1410">
        <v>1</v>
      </c>
      <c r="H1410">
        <v>1</v>
      </c>
      <c r="I1410" t="s">
        <v>771</v>
      </c>
      <c r="J1410" t="s">
        <v>3</v>
      </c>
      <c r="K1410" t="s">
        <v>772</v>
      </c>
      <c r="L1410">
        <v>1191</v>
      </c>
      <c r="N1410">
        <v>1013</v>
      </c>
      <c r="O1410" t="s">
        <v>770</v>
      </c>
      <c r="P1410" t="s">
        <v>770</v>
      </c>
      <c r="Q1410">
        <v>1</v>
      </c>
      <c r="X1410">
        <v>2.93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1</v>
      </c>
      <c r="AE1410">
        <v>2</v>
      </c>
      <c r="AF1410" t="s">
        <v>348</v>
      </c>
      <c r="AG1410">
        <v>4.211875</v>
      </c>
      <c r="AH1410">
        <v>2</v>
      </c>
      <c r="AI1410">
        <v>47641005</v>
      </c>
      <c r="AJ1410">
        <v>1424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</row>
    <row r="1411" spans="1:44" x14ac:dyDescent="0.2">
      <c r="A1411">
        <f>ROW(Source!A626)</f>
        <v>626</v>
      </c>
      <c r="B1411">
        <v>47641029</v>
      </c>
      <c r="C1411">
        <v>47641003</v>
      </c>
      <c r="D1411">
        <v>36882079</v>
      </c>
      <c r="E1411">
        <v>1</v>
      </c>
      <c r="F1411">
        <v>1</v>
      </c>
      <c r="G1411">
        <v>1</v>
      </c>
      <c r="H1411">
        <v>2</v>
      </c>
      <c r="I1411" t="s">
        <v>1005</v>
      </c>
      <c r="J1411" t="s">
        <v>1006</v>
      </c>
      <c r="K1411" t="s">
        <v>1007</v>
      </c>
      <c r="L1411">
        <v>1368</v>
      </c>
      <c r="N1411">
        <v>1011</v>
      </c>
      <c r="O1411" t="s">
        <v>776</v>
      </c>
      <c r="P1411" t="s">
        <v>776</v>
      </c>
      <c r="Q1411">
        <v>1</v>
      </c>
      <c r="X1411">
        <v>0.04</v>
      </c>
      <c r="Y1411">
        <v>0</v>
      </c>
      <c r="Z1411">
        <v>120.24</v>
      </c>
      <c r="AA1411">
        <v>15.42</v>
      </c>
      <c r="AB1411">
        <v>0</v>
      </c>
      <c r="AC1411">
        <v>0</v>
      </c>
      <c r="AD1411">
        <v>1</v>
      </c>
      <c r="AE1411">
        <v>0</v>
      </c>
      <c r="AF1411" t="s">
        <v>348</v>
      </c>
      <c r="AG1411">
        <v>5.7499999999999996E-2</v>
      </c>
      <c r="AH1411">
        <v>2</v>
      </c>
      <c r="AI1411">
        <v>47641006</v>
      </c>
      <c r="AJ1411">
        <v>1425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</row>
    <row r="1412" spans="1:44" x14ac:dyDescent="0.2">
      <c r="A1412">
        <f>ROW(Source!A626)</f>
        <v>626</v>
      </c>
      <c r="B1412">
        <v>47641030</v>
      </c>
      <c r="C1412">
        <v>47641003</v>
      </c>
      <c r="D1412">
        <v>36882159</v>
      </c>
      <c r="E1412">
        <v>1</v>
      </c>
      <c r="F1412">
        <v>1</v>
      </c>
      <c r="G1412">
        <v>1</v>
      </c>
      <c r="H1412">
        <v>2</v>
      </c>
      <c r="I1412" t="s">
        <v>773</v>
      </c>
      <c r="J1412" t="s">
        <v>774</v>
      </c>
      <c r="K1412" t="s">
        <v>775</v>
      </c>
      <c r="L1412">
        <v>1368</v>
      </c>
      <c r="N1412">
        <v>1011</v>
      </c>
      <c r="O1412" t="s">
        <v>776</v>
      </c>
      <c r="P1412" t="s">
        <v>776</v>
      </c>
      <c r="Q1412">
        <v>1</v>
      </c>
      <c r="X1412">
        <v>0.21</v>
      </c>
      <c r="Y1412">
        <v>0</v>
      </c>
      <c r="Z1412">
        <v>111.99</v>
      </c>
      <c r="AA1412">
        <v>13.5</v>
      </c>
      <c r="AB1412">
        <v>0</v>
      </c>
      <c r="AC1412">
        <v>0</v>
      </c>
      <c r="AD1412">
        <v>1</v>
      </c>
      <c r="AE1412">
        <v>0</v>
      </c>
      <c r="AF1412" t="s">
        <v>348</v>
      </c>
      <c r="AG1412">
        <v>0.30187499999999995</v>
      </c>
      <c r="AH1412">
        <v>2</v>
      </c>
      <c r="AI1412">
        <v>47641007</v>
      </c>
      <c r="AJ1412">
        <v>1426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</row>
    <row r="1413" spans="1:44" x14ac:dyDescent="0.2">
      <c r="A1413">
        <f>ROW(Source!A626)</f>
        <v>626</v>
      </c>
      <c r="B1413">
        <v>47641031</v>
      </c>
      <c r="C1413">
        <v>47641003</v>
      </c>
      <c r="D1413">
        <v>36882173</v>
      </c>
      <c r="E1413">
        <v>1</v>
      </c>
      <c r="F1413">
        <v>1</v>
      </c>
      <c r="G1413">
        <v>1</v>
      </c>
      <c r="H1413">
        <v>2</v>
      </c>
      <c r="I1413" t="s">
        <v>1019</v>
      </c>
      <c r="J1413" t="s">
        <v>1020</v>
      </c>
      <c r="K1413" t="s">
        <v>1021</v>
      </c>
      <c r="L1413">
        <v>1368</v>
      </c>
      <c r="N1413">
        <v>1011</v>
      </c>
      <c r="O1413" t="s">
        <v>776</v>
      </c>
      <c r="P1413" t="s">
        <v>776</v>
      </c>
      <c r="Q1413">
        <v>1</v>
      </c>
      <c r="X1413">
        <v>2.36</v>
      </c>
      <c r="Y1413">
        <v>0</v>
      </c>
      <c r="Z1413">
        <v>175.56</v>
      </c>
      <c r="AA1413">
        <v>14.4</v>
      </c>
      <c r="AB1413">
        <v>0</v>
      </c>
      <c r="AC1413">
        <v>0</v>
      </c>
      <c r="AD1413">
        <v>1</v>
      </c>
      <c r="AE1413">
        <v>0</v>
      </c>
      <c r="AF1413" t="s">
        <v>348</v>
      </c>
      <c r="AG1413">
        <v>3.3924999999999992</v>
      </c>
      <c r="AH1413">
        <v>2</v>
      </c>
      <c r="AI1413">
        <v>47641008</v>
      </c>
      <c r="AJ1413">
        <v>1427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</row>
    <row r="1414" spans="1:44" x14ac:dyDescent="0.2">
      <c r="A1414">
        <f>ROW(Source!A626)</f>
        <v>626</v>
      </c>
      <c r="B1414">
        <v>47641032</v>
      </c>
      <c r="C1414">
        <v>47641003</v>
      </c>
      <c r="D1414">
        <v>36882292</v>
      </c>
      <c r="E1414">
        <v>1</v>
      </c>
      <c r="F1414">
        <v>1</v>
      </c>
      <c r="G1414">
        <v>1</v>
      </c>
      <c r="H1414">
        <v>2</v>
      </c>
      <c r="I1414" t="s">
        <v>1022</v>
      </c>
      <c r="J1414" t="s">
        <v>1023</v>
      </c>
      <c r="K1414" t="s">
        <v>1024</v>
      </c>
      <c r="L1414">
        <v>1368</v>
      </c>
      <c r="N1414">
        <v>1011</v>
      </c>
      <c r="O1414" t="s">
        <v>776</v>
      </c>
      <c r="P1414" t="s">
        <v>776</v>
      </c>
      <c r="Q1414">
        <v>1</v>
      </c>
      <c r="X1414">
        <v>0.99</v>
      </c>
      <c r="Y1414">
        <v>0</v>
      </c>
      <c r="Z1414">
        <v>0.9</v>
      </c>
      <c r="AA1414">
        <v>0</v>
      </c>
      <c r="AB1414">
        <v>0</v>
      </c>
      <c r="AC1414">
        <v>0</v>
      </c>
      <c r="AD1414">
        <v>1</v>
      </c>
      <c r="AE1414">
        <v>0</v>
      </c>
      <c r="AF1414" t="s">
        <v>348</v>
      </c>
      <c r="AG1414">
        <v>1.4231249999999998</v>
      </c>
      <c r="AH1414">
        <v>2</v>
      </c>
      <c r="AI1414">
        <v>47641009</v>
      </c>
      <c r="AJ1414">
        <v>1428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</row>
    <row r="1415" spans="1:44" x14ac:dyDescent="0.2">
      <c r="A1415">
        <f>ROW(Source!A626)</f>
        <v>626</v>
      </c>
      <c r="B1415">
        <v>47641033</v>
      </c>
      <c r="C1415">
        <v>47641003</v>
      </c>
      <c r="D1415">
        <v>36883554</v>
      </c>
      <c r="E1415">
        <v>1</v>
      </c>
      <c r="F1415">
        <v>1</v>
      </c>
      <c r="G1415">
        <v>1</v>
      </c>
      <c r="H1415">
        <v>2</v>
      </c>
      <c r="I1415" t="s">
        <v>780</v>
      </c>
      <c r="J1415" t="s">
        <v>781</v>
      </c>
      <c r="K1415" t="s">
        <v>782</v>
      </c>
      <c r="L1415">
        <v>1368</v>
      </c>
      <c r="N1415">
        <v>1011</v>
      </c>
      <c r="O1415" t="s">
        <v>776</v>
      </c>
      <c r="P1415" t="s">
        <v>776</v>
      </c>
      <c r="Q1415">
        <v>1</v>
      </c>
      <c r="X1415">
        <v>0.32</v>
      </c>
      <c r="Y1415">
        <v>0</v>
      </c>
      <c r="Z1415">
        <v>65.709999999999994</v>
      </c>
      <c r="AA1415">
        <v>11.6</v>
      </c>
      <c r="AB1415">
        <v>0</v>
      </c>
      <c r="AC1415">
        <v>0</v>
      </c>
      <c r="AD1415">
        <v>1</v>
      </c>
      <c r="AE1415">
        <v>0</v>
      </c>
      <c r="AF1415" t="s">
        <v>348</v>
      </c>
      <c r="AG1415">
        <v>0.45999999999999996</v>
      </c>
      <c r="AH1415">
        <v>2</v>
      </c>
      <c r="AI1415">
        <v>47641010</v>
      </c>
      <c r="AJ1415">
        <v>1429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</row>
    <row r="1416" spans="1:44" x14ac:dyDescent="0.2">
      <c r="A1416">
        <f>ROW(Source!A626)</f>
        <v>626</v>
      </c>
      <c r="B1416">
        <v>47641034</v>
      </c>
      <c r="C1416">
        <v>47641003</v>
      </c>
      <c r="D1416">
        <v>36883789</v>
      </c>
      <c r="E1416">
        <v>1</v>
      </c>
      <c r="F1416">
        <v>1</v>
      </c>
      <c r="G1416">
        <v>1</v>
      </c>
      <c r="H1416">
        <v>2</v>
      </c>
      <c r="I1416" t="s">
        <v>783</v>
      </c>
      <c r="J1416" t="s">
        <v>784</v>
      </c>
      <c r="K1416" t="s">
        <v>785</v>
      </c>
      <c r="L1416">
        <v>1368</v>
      </c>
      <c r="N1416">
        <v>1011</v>
      </c>
      <c r="O1416" t="s">
        <v>776</v>
      </c>
      <c r="P1416" t="s">
        <v>776</v>
      </c>
      <c r="Q1416">
        <v>1</v>
      </c>
      <c r="X1416">
        <v>1.68</v>
      </c>
      <c r="Y1416">
        <v>0</v>
      </c>
      <c r="Z1416">
        <v>1.2</v>
      </c>
      <c r="AA1416">
        <v>0</v>
      </c>
      <c r="AB1416">
        <v>0</v>
      </c>
      <c r="AC1416">
        <v>0</v>
      </c>
      <c r="AD1416">
        <v>1</v>
      </c>
      <c r="AE1416">
        <v>0</v>
      </c>
      <c r="AF1416" t="s">
        <v>348</v>
      </c>
      <c r="AG1416">
        <v>2.4149999999999996</v>
      </c>
      <c r="AH1416">
        <v>2</v>
      </c>
      <c r="AI1416">
        <v>47641011</v>
      </c>
      <c r="AJ1416">
        <v>1430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</row>
    <row r="1417" spans="1:44" x14ac:dyDescent="0.2">
      <c r="A1417">
        <f>ROW(Source!A626)</f>
        <v>626</v>
      </c>
      <c r="B1417">
        <v>47641035</v>
      </c>
      <c r="C1417">
        <v>47641003</v>
      </c>
      <c r="D1417">
        <v>36883836</v>
      </c>
      <c r="E1417">
        <v>1</v>
      </c>
      <c r="F1417">
        <v>1</v>
      </c>
      <c r="G1417">
        <v>1</v>
      </c>
      <c r="H1417">
        <v>2</v>
      </c>
      <c r="I1417" t="s">
        <v>786</v>
      </c>
      <c r="J1417" t="s">
        <v>787</v>
      </c>
      <c r="K1417" t="s">
        <v>788</v>
      </c>
      <c r="L1417">
        <v>1368</v>
      </c>
      <c r="N1417">
        <v>1011</v>
      </c>
      <c r="O1417" t="s">
        <v>776</v>
      </c>
      <c r="P1417" t="s">
        <v>776</v>
      </c>
      <c r="Q1417">
        <v>1</v>
      </c>
      <c r="X1417">
        <v>0.18</v>
      </c>
      <c r="Y1417">
        <v>0</v>
      </c>
      <c r="Z1417">
        <v>12.31</v>
      </c>
      <c r="AA1417">
        <v>0</v>
      </c>
      <c r="AB1417">
        <v>0</v>
      </c>
      <c r="AC1417">
        <v>0</v>
      </c>
      <c r="AD1417">
        <v>1</v>
      </c>
      <c r="AE1417">
        <v>0</v>
      </c>
      <c r="AF1417" t="s">
        <v>348</v>
      </c>
      <c r="AG1417">
        <v>0.25874999999999998</v>
      </c>
      <c r="AH1417">
        <v>2</v>
      </c>
      <c r="AI1417">
        <v>47641012</v>
      </c>
      <c r="AJ1417">
        <v>1431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</row>
    <row r="1418" spans="1:44" x14ac:dyDescent="0.2">
      <c r="A1418">
        <f>ROW(Source!A626)</f>
        <v>626</v>
      </c>
      <c r="B1418">
        <v>47641036</v>
      </c>
      <c r="C1418">
        <v>47641003</v>
      </c>
      <c r="D1418">
        <v>36800159</v>
      </c>
      <c r="E1418">
        <v>1</v>
      </c>
      <c r="F1418">
        <v>1</v>
      </c>
      <c r="G1418">
        <v>1</v>
      </c>
      <c r="H1418">
        <v>3</v>
      </c>
      <c r="I1418" t="s">
        <v>789</v>
      </c>
      <c r="J1418" t="s">
        <v>790</v>
      </c>
      <c r="K1418" t="s">
        <v>791</v>
      </c>
      <c r="L1418">
        <v>1339</v>
      </c>
      <c r="N1418">
        <v>1007</v>
      </c>
      <c r="O1418" t="s">
        <v>50</v>
      </c>
      <c r="P1418" t="s">
        <v>50</v>
      </c>
      <c r="Q1418">
        <v>1</v>
      </c>
      <c r="X1418">
        <v>1.4</v>
      </c>
      <c r="Y1418">
        <v>6.22</v>
      </c>
      <c r="Z1418">
        <v>0</v>
      </c>
      <c r="AA1418">
        <v>0</v>
      </c>
      <c r="AB1418">
        <v>0</v>
      </c>
      <c r="AC1418">
        <v>0</v>
      </c>
      <c r="AD1418">
        <v>1</v>
      </c>
      <c r="AE1418">
        <v>0</v>
      </c>
      <c r="AF1418" t="s">
        <v>3</v>
      </c>
      <c r="AG1418">
        <v>1.4</v>
      </c>
      <c r="AH1418">
        <v>2</v>
      </c>
      <c r="AI1418">
        <v>47641013</v>
      </c>
      <c r="AJ1418">
        <v>1432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</row>
    <row r="1419" spans="1:44" x14ac:dyDescent="0.2">
      <c r="A1419">
        <f>ROW(Source!A626)</f>
        <v>626</v>
      </c>
      <c r="B1419">
        <v>47641037</v>
      </c>
      <c r="C1419">
        <v>47641003</v>
      </c>
      <c r="D1419">
        <v>36800166</v>
      </c>
      <c r="E1419">
        <v>1</v>
      </c>
      <c r="F1419">
        <v>1</v>
      </c>
      <c r="G1419">
        <v>1</v>
      </c>
      <c r="H1419">
        <v>3</v>
      </c>
      <c r="I1419" t="s">
        <v>792</v>
      </c>
      <c r="J1419" t="s">
        <v>793</v>
      </c>
      <c r="K1419" t="s">
        <v>794</v>
      </c>
      <c r="L1419">
        <v>1346</v>
      </c>
      <c r="N1419">
        <v>1009</v>
      </c>
      <c r="O1419" t="s">
        <v>585</v>
      </c>
      <c r="P1419" t="s">
        <v>585</v>
      </c>
      <c r="Q1419">
        <v>1</v>
      </c>
      <c r="X1419">
        <v>0.42</v>
      </c>
      <c r="Y1419">
        <v>6.09</v>
      </c>
      <c r="Z1419">
        <v>0</v>
      </c>
      <c r="AA1419">
        <v>0</v>
      </c>
      <c r="AB1419">
        <v>0</v>
      </c>
      <c r="AC1419">
        <v>0</v>
      </c>
      <c r="AD1419">
        <v>1</v>
      </c>
      <c r="AE1419">
        <v>0</v>
      </c>
      <c r="AF1419" t="s">
        <v>3</v>
      </c>
      <c r="AG1419">
        <v>0.42</v>
      </c>
      <c r="AH1419">
        <v>2</v>
      </c>
      <c r="AI1419">
        <v>47641014</v>
      </c>
      <c r="AJ1419">
        <v>1433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</row>
    <row r="1420" spans="1:44" x14ac:dyDescent="0.2">
      <c r="A1420">
        <f>ROW(Source!A626)</f>
        <v>626</v>
      </c>
      <c r="B1420">
        <v>47641038</v>
      </c>
      <c r="C1420">
        <v>47641003</v>
      </c>
      <c r="D1420">
        <v>36803256</v>
      </c>
      <c r="E1420">
        <v>1</v>
      </c>
      <c r="F1420">
        <v>1</v>
      </c>
      <c r="G1420">
        <v>1</v>
      </c>
      <c r="H1420">
        <v>3</v>
      </c>
      <c r="I1420" t="s">
        <v>990</v>
      </c>
      <c r="J1420" t="s">
        <v>991</v>
      </c>
      <c r="K1420" t="s">
        <v>992</v>
      </c>
      <c r="L1420">
        <v>1348</v>
      </c>
      <c r="N1420">
        <v>1009</v>
      </c>
      <c r="O1420" t="s">
        <v>19</v>
      </c>
      <c r="P1420" t="s">
        <v>19</v>
      </c>
      <c r="Q1420">
        <v>1000</v>
      </c>
      <c r="X1420">
        <v>6.0999999999999997E-4</v>
      </c>
      <c r="Y1420">
        <v>10315.01</v>
      </c>
      <c r="Z1420">
        <v>0</v>
      </c>
      <c r="AA1420">
        <v>0</v>
      </c>
      <c r="AB1420">
        <v>0</v>
      </c>
      <c r="AC1420">
        <v>0</v>
      </c>
      <c r="AD1420">
        <v>1</v>
      </c>
      <c r="AE1420">
        <v>0</v>
      </c>
      <c r="AF1420" t="s">
        <v>3</v>
      </c>
      <c r="AG1420">
        <v>6.0999999999999997E-4</v>
      </c>
      <c r="AH1420">
        <v>2</v>
      </c>
      <c r="AI1420">
        <v>47641015</v>
      </c>
      <c r="AJ1420">
        <v>1434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</row>
    <row r="1421" spans="1:44" x14ac:dyDescent="0.2">
      <c r="A1421">
        <f>ROW(Source!A626)</f>
        <v>626</v>
      </c>
      <c r="B1421">
        <v>47641039</v>
      </c>
      <c r="C1421">
        <v>47641003</v>
      </c>
      <c r="D1421">
        <v>36804447</v>
      </c>
      <c r="E1421">
        <v>1</v>
      </c>
      <c r="F1421">
        <v>1</v>
      </c>
      <c r="G1421">
        <v>1</v>
      </c>
      <c r="H1421">
        <v>3</v>
      </c>
      <c r="I1421" t="s">
        <v>798</v>
      </c>
      <c r="J1421" t="s">
        <v>799</v>
      </c>
      <c r="K1421" t="s">
        <v>800</v>
      </c>
      <c r="L1421">
        <v>1348</v>
      </c>
      <c r="N1421">
        <v>1009</v>
      </c>
      <c r="O1421" t="s">
        <v>19</v>
      </c>
      <c r="P1421" t="s">
        <v>19</v>
      </c>
      <c r="Q1421">
        <v>1000</v>
      </c>
      <c r="X1421">
        <v>2.2000000000000001E-3</v>
      </c>
      <c r="Y1421">
        <v>9040.01</v>
      </c>
      <c r="Z1421">
        <v>0</v>
      </c>
      <c r="AA1421">
        <v>0</v>
      </c>
      <c r="AB1421">
        <v>0</v>
      </c>
      <c r="AC1421">
        <v>0</v>
      </c>
      <c r="AD1421">
        <v>1</v>
      </c>
      <c r="AE1421">
        <v>0</v>
      </c>
      <c r="AF1421" t="s">
        <v>3</v>
      </c>
      <c r="AG1421">
        <v>2.2000000000000001E-3</v>
      </c>
      <c r="AH1421">
        <v>2</v>
      </c>
      <c r="AI1421">
        <v>47641016</v>
      </c>
      <c r="AJ1421">
        <v>1435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</row>
    <row r="1422" spans="1:44" x14ac:dyDescent="0.2">
      <c r="A1422">
        <f>ROW(Source!A626)</f>
        <v>626</v>
      </c>
      <c r="B1422">
        <v>47641040</v>
      </c>
      <c r="C1422">
        <v>47641003</v>
      </c>
      <c r="D1422">
        <v>36805527</v>
      </c>
      <c r="E1422">
        <v>1</v>
      </c>
      <c r="F1422">
        <v>1</v>
      </c>
      <c r="G1422">
        <v>1</v>
      </c>
      <c r="H1422">
        <v>3</v>
      </c>
      <c r="I1422" t="s">
        <v>804</v>
      </c>
      <c r="J1422" t="s">
        <v>805</v>
      </c>
      <c r="K1422" t="s">
        <v>806</v>
      </c>
      <c r="L1422">
        <v>1348</v>
      </c>
      <c r="N1422">
        <v>1009</v>
      </c>
      <c r="O1422" t="s">
        <v>19</v>
      </c>
      <c r="P1422" t="s">
        <v>19</v>
      </c>
      <c r="Q1422">
        <v>1000</v>
      </c>
      <c r="X1422">
        <v>1.4999999999999999E-4</v>
      </c>
      <c r="Y1422">
        <v>37900</v>
      </c>
      <c r="Z1422">
        <v>0</v>
      </c>
      <c r="AA1422">
        <v>0</v>
      </c>
      <c r="AB1422">
        <v>0</v>
      </c>
      <c r="AC1422">
        <v>0</v>
      </c>
      <c r="AD1422">
        <v>1</v>
      </c>
      <c r="AE1422">
        <v>0</v>
      </c>
      <c r="AF1422" t="s">
        <v>3</v>
      </c>
      <c r="AG1422">
        <v>1.4999999999999999E-4</v>
      </c>
      <c r="AH1422">
        <v>2</v>
      </c>
      <c r="AI1422">
        <v>47641018</v>
      </c>
      <c r="AJ1422">
        <v>1437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</row>
    <row r="1423" spans="1:44" x14ac:dyDescent="0.2">
      <c r="A1423">
        <f>ROW(Source!A626)</f>
        <v>626</v>
      </c>
      <c r="B1423">
        <v>47641041</v>
      </c>
      <c r="C1423">
        <v>47641003</v>
      </c>
      <c r="D1423">
        <v>36823258</v>
      </c>
      <c r="E1423">
        <v>1</v>
      </c>
      <c r="F1423">
        <v>1</v>
      </c>
      <c r="G1423">
        <v>1</v>
      </c>
      <c r="H1423">
        <v>3</v>
      </c>
      <c r="I1423" t="s">
        <v>1011</v>
      </c>
      <c r="J1423" t="s">
        <v>1012</v>
      </c>
      <c r="K1423" t="s">
        <v>1013</v>
      </c>
      <c r="L1423">
        <v>1348</v>
      </c>
      <c r="N1423">
        <v>1009</v>
      </c>
      <c r="O1423" t="s">
        <v>19</v>
      </c>
      <c r="P1423" t="s">
        <v>19</v>
      </c>
      <c r="Q1423">
        <v>1000</v>
      </c>
      <c r="X1423">
        <v>1.0999999999999999E-2</v>
      </c>
      <c r="Y1423">
        <v>7712</v>
      </c>
      <c r="Z1423">
        <v>0</v>
      </c>
      <c r="AA1423">
        <v>0</v>
      </c>
      <c r="AB1423">
        <v>0</v>
      </c>
      <c r="AC1423">
        <v>0</v>
      </c>
      <c r="AD1423">
        <v>1</v>
      </c>
      <c r="AE1423">
        <v>0</v>
      </c>
      <c r="AF1423" t="s">
        <v>3</v>
      </c>
      <c r="AG1423">
        <v>1.0999999999999999E-2</v>
      </c>
      <c r="AH1423">
        <v>2</v>
      </c>
      <c r="AI1423">
        <v>47641019</v>
      </c>
      <c r="AJ1423">
        <v>1438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</row>
    <row r="1424" spans="1:44" x14ac:dyDescent="0.2">
      <c r="A1424">
        <f>ROW(Source!A626)</f>
        <v>626</v>
      </c>
      <c r="B1424">
        <v>47641042</v>
      </c>
      <c r="C1424">
        <v>47641003</v>
      </c>
      <c r="D1424">
        <v>36796856</v>
      </c>
      <c r="E1424">
        <v>17</v>
      </c>
      <c r="F1424">
        <v>1</v>
      </c>
      <c r="G1424">
        <v>1</v>
      </c>
      <c r="H1424">
        <v>3</v>
      </c>
      <c r="I1424" t="s">
        <v>1134</v>
      </c>
      <c r="J1424" t="s">
        <v>3</v>
      </c>
      <c r="K1424" t="s">
        <v>1135</v>
      </c>
      <c r="L1424">
        <v>1348</v>
      </c>
      <c r="N1424">
        <v>1009</v>
      </c>
      <c r="O1424" t="s">
        <v>19</v>
      </c>
      <c r="P1424" t="s">
        <v>19</v>
      </c>
      <c r="Q1424">
        <v>1000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1</v>
      </c>
      <c r="AD1424">
        <v>0</v>
      </c>
      <c r="AE1424">
        <v>0</v>
      </c>
      <c r="AF1424" t="s">
        <v>3</v>
      </c>
      <c r="AG1424">
        <v>0</v>
      </c>
      <c r="AH1424">
        <v>3</v>
      </c>
      <c r="AI1424">
        <v>-1</v>
      </c>
      <c r="AJ1424" t="s">
        <v>3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</row>
    <row r="1425" spans="1:44" x14ac:dyDescent="0.2">
      <c r="A1425">
        <f>ROW(Source!A626)</f>
        <v>626</v>
      </c>
      <c r="B1425">
        <v>47641043</v>
      </c>
      <c r="C1425">
        <v>47641003</v>
      </c>
      <c r="D1425">
        <v>36825287</v>
      </c>
      <c r="E1425">
        <v>1</v>
      </c>
      <c r="F1425">
        <v>1</v>
      </c>
      <c r="G1425">
        <v>1</v>
      </c>
      <c r="H1425">
        <v>3</v>
      </c>
      <c r="I1425" t="s">
        <v>807</v>
      </c>
      <c r="J1425" t="s">
        <v>808</v>
      </c>
      <c r="K1425" t="s">
        <v>809</v>
      </c>
      <c r="L1425">
        <v>1302</v>
      </c>
      <c r="N1425">
        <v>1003</v>
      </c>
      <c r="O1425" t="s">
        <v>810</v>
      </c>
      <c r="P1425" t="s">
        <v>810</v>
      </c>
      <c r="Q1425">
        <v>10</v>
      </c>
      <c r="X1425">
        <v>1.6E-2</v>
      </c>
      <c r="Y1425">
        <v>50.24</v>
      </c>
      <c r="Z1425">
        <v>0</v>
      </c>
      <c r="AA1425">
        <v>0</v>
      </c>
      <c r="AB1425">
        <v>0</v>
      </c>
      <c r="AC1425">
        <v>0</v>
      </c>
      <c r="AD1425">
        <v>1</v>
      </c>
      <c r="AE1425">
        <v>0</v>
      </c>
      <c r="AF1425" t="s">
        <v>3</v>
      </c>
      <c r="AG1425">
        <v>1.6E-2</v>
      </c>
      <c r="AH1425">
        <v>2</v>
      </c>
      <c r="AI1425">
        <v>47641020</v>
      </c>
      <c r="AJ1425">
        <v>1439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</row>
    <row r="1426" spans="1:44" x14ac:dyDescent="0.2">
      <c r="A1426">
        <f>ROW(Source!A626)</f>
        <v>626</v>
      </c>
      <c r="B1426">
        <v>47641044</v>
      </c>
      <c r="C1426">
        <v>47641003</v>
      </c>
      <c r="D1426">
        <v>36825646</v>
      </c>
      <c r="E1426">
        <v>1</v>
      </c>
      <c r="F1426">
        <v>1</v>
      </c>
      <c r="G1426">
        <v>1</v>
      </c>
      <c r="H1426">
        <v>3</v>
      </c>
      <c r="I1426" t="s">
        <v>811</v>
      </c>
      <c r="J1426" t="s">
        <v>812</v>
      </c>
      <c r="K1426" t="s">
        <v>813</v>
      </c>
      <c r="L1426">
        <v>1348</v>
      </c>
      <c r="N1426">
        <v>1009</v>
      </c>
      <c r="O1426" t="s">
        <v>19</v>
      </c>
      <c r="P1426" t="s">
        <v>19</v>
      </c>
      <c r="Q1426">
        <v>1000</v>
      </c>
      <c r="X1426">
        <v>4.0000000000000003E-5</v>
      </c>
      <c r="Y1426">
        <v>4455.2</v>
      </c>
      <c r="Z1426">
        <v>0</v>
      </c>
      <c r="AA1426">
        <v>0</v>
      </c>
      <c r="AB1426">
        <v>0</v>
      </c>
      <c r="AC1426">
        <v>0</v>
      </c>
      <c r="AD1426">
        <v>1</v>
      </c>
      <c r="AE1426">
        <v>0</v>
      </c>
      <c r="AF1426" t="s">
        <v>3</v>
      </c>
      <c r="AG1426">
        <v>4.0000000000000003E-5</v>
      </c>
      <c r="AH1426">
        <v>2</v>
      </c>
      <c r="AI1426">
        <v>47641021</v>
      </c>
      <c r="AJ1426">
        <v>1440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</row>
    <row r="1427" spans="1:44" x14ac:dyDescent="0.2">
      <c r="A1427">
        <f>ROW(Source!A626)</f>
        <v>626</v>
      </c>
      <c r="B1427">
        <v>47641045</v>
      </c>
      <c r="C1427">
        <v>47641003</v>
      </c>
      <c r="D1427">
        <v>36796861</v>
      </c>
      <c r="E1427">
        <v>17</v>
      </c>
      <c r="F1427">
        <v>1</v>
      </c>
      <c r="G1427">
        <v>1</v>
      </c>
      <c r="H1427">
        <v>3</v>
      </c>
      <c r="I1427" t="s">
        <v>1136</v>
      </c>
      <c r="J1427" t="s">
        <v>3</v>
      </c>
      <c r="K1427" t="s">
        <v>1137</v>
      </c>
      <c r="L1427">
        <v>1348</v>
      </c>
      <c r="N1427">
        <v>1009</v>
      </c>
      <c r="O1427" t="s">
        <v>19</v>
      </c>
      <c r="P1427" t="s">
        <v>19</v>
      </c>
      <c r="Q1427">
        <v>1000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1</v>
      </c>
      <c r="AD1427">
        <v>0</v>
      </c>
      <c r="AE1427">
        <v>0</v>
      </c>
      <c r="AF1427" t="s">
        <v>3</v>
      </c>
      <c r="AG1427">
        <v>0</v>
      </c>
      <c r="AH1427">
        <v>3</v>
      </c>
      <c r="AI1427">
        <v>-1</v>
      </c>
      <c r="AJ1427" t="s">
        <v>3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</row>
    <row r="1428" spans="1:44" x14ac:dyDescent="0.2">
      <c r="A1428">
        <f>ROW(Source!A626)</f>
        <v>626</v>
      </c>
      <c r="B1428">
        <v>47641046</v>
      </c>
      <c r="C1428">
        <v>47641003</v>
      </c>
      <c r="D1428">
        <v>36826406</v>
      </c>
      <c r="E1428">
        <v>1</v>
      </c>
      <c r="F1428">
        <v>1</v>
      </c>
      <c r="G1428">
        <v>1</v>
      </c>
      <c r="H1428">
        <v>3</v>
      </c>
      <c r="I1428" t="s">
        <v>814</v>
      </c>
      <c r="J1428" t="s">
        <v>815</v>
      </c>
      <c r="K1428" t="s">
        <v>816</v>
      </c>
      <c r="L1428">
        <v>1348</v>
      </c>
      <c r="N1428">
        <v>1009</v>
      </c>
      <c r="O1428" t="s">
        <v>19</v>
      </c>
      <c r="P1428" t="s">
        <v>19</v>
      </c>
      <c r="Q1428">
        <v>1000</v>
      </c>
      <c r="X1428">
        <v>2.97E-3</v>
      </c>
      <c r="Y1428">
        <v>4920</v>
      </c>
      <c r="Z1428">
        <v>0</v>
      </c>
      <c r="AA1428">
        <v>0</v>
      </c>
      <c r="AB1428">
        <v>0</v>
      </c>
      <c r="AC1428">
        <v>0</v>
      </c>
      <c r="AD1428">
        <v>1</v>
      </c>
      <c r="AE1428">
        <v>0</v>
      </c>
      <c r="AF1428" t="s">
        <v>3</v>
      </c>
      <c r="AG1428">
        <v>2.97E-3</v>
      </c>
      <c r="AH1428">
        <v>2</v>
      </c>
      <c r="AI1428">
        <v>47641023</v>
      </c>
      <c r="AJ1428">
        <v>1442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</row>
    <row r="1429" spans="1:44" x14ac:dyDescent="0.2">
      <c r="A1429">
        <f>ROW(Source!A626)</f>
        <v>626</v>
      </c>
      <c r="B1429">
        <v>47641047</v>
      </c>
      <c r="C1429">
        <v>47641003</v>
      </c>
      <c r="D1429">
        <v>36830313</v>
      </c>
      <c r="E1429">
        <v>1</v>
      </c>
      <c r="F1429">
        <v>1</v>
      </c>
      <c r="G1429">
        <v>1</v>
      </c>
      <c r="H1429">
        <v>3</v>
      </c>
      <c r="I1429" t="s">
        <v>1014</v>
      </c>
      <c r="J1429" t="s">
        <v>1015</v>
      </c>
      <c r="K1429" t="s">
        <v>1016</v>
      </c>
      <c r="L1429">
        <v>1339</v>
      </c>
      <c r="N1429">
        <v>1007</v>
      </c>
      <c r="O1429" t="s">
        <v>50</v>
      </c>
      <c r="P1429" t="s">
        <v>50</v>
      </c>
      <c r="Q1429">
        <v>1</v>
      </c>
      <c r="X1429">
        <v>1.2999999999999999E-3</v>
      </c>
      <c r="Y1429">
        <v>1700</v>
      </c>
      <c r="Z1429">
        <v>0</v>
      </c>
      <c r="AA1429">
        <v>0</v>
      </c>
      <c r="AB1429">
        <v>0</v>
      </c>
      <c r="AC1429">
        <v>0</v>
      </c>
      <c r="AD1429">
        <v>1</v>
      </c>
      <c r="AE1429">
        <v>0</v>
      </c>
      <c r="AF1429" t="s">
        <v>3</v>
      </c>
      <c r="AG1429">
        <v>1.2999999999999999E-3</v>
      </c>
      <c r="AH1429">
        <v>2</v>
      </c>
      <c r="AI1429">
        <v>47641024</v>
      </c>
      <c r="AJ1429">
        <v>1443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</row>
    <row r="1430" spans="1:44" x14ac:dyDescent="0.2">
      <c r="A1430">
        <f>ROW(Source!A626)</f>
        <v>626</v>
      </c>
      <c r="B1430">
        <v>47641048</v>
      </c>
      <c r="C1430">
        <v>47641003</v>
      </c>
      <c r="D1430">
        <v>36837948</v>
      </c>
      <c r="E1430">
        <v>1</v>
      </c>
      <c r="F1430">
        <v>1</v>
      </c>
      <c r="G1430">
        <v>1</v>
      </c>
      <c r="H1430">
        <v>3</v>
      </c>
      <c r="I1430" t="s">
        <v>817</v>
      </c>
      <c r="J1430" t="s">
        <v>818</v>
      </c>
      <c r="K1430" t="s">
        <v>819</v>
      </c>
      <c r="L1430">
        <v>1348</v>
      </c>
      <c r="N1430">
        <v>1009</v>
      </c>
      <c r="O1430" t="s">
        <v>19</v>
      </c>
      <c r="P1430" t="s">
        <v>19</v>
      </c>
      <c r="Q1430">
        <v>1000</v>
      </c>
      <c r="X1430">
        <v>4.6999999999999999E-4</v>
      </c>
      <c r="Y1430">
        <v>15620</v>
      </c>
      <c r="Z1430">
        <v>0</v>
      </c>
      <c r="AA1430">
        <v>0</v>
      </c>
      <c r="AB1430">
        <v>0</v>
      </c>
      <c r="AC1430">
        <v>0</v>
      </c>
      <c r="AD1430">
        <v>1</v>
      </c>
      <c r="AE1430">
        <v>0</v>
      </c>
      <c r="AF1430" t="s">
        <v>3</v>
      </c>
      <c r="AG1430">
        <v>4.6999999999999999E-4</v>
      </c>
      <c r="AH1430">
        <v>2</v>
      </c>
      <c r="AI1430">
        <v>47641025</v>
      </c>
      <c r="AJ1430">
        <v>1444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</row>
    <row r="1431" spans="1:44" x14ac:dyDescent="0.2">
      <c r="A1431">
        <f>ROW(Source!A626)</f>
        <v>626</v>
      </c>
      <c r="B1431">
        <v>47641049</v>
      </c>
      <c r="C1431">
        <v>47641003</v>
      </c>
      <c r="D1431">
        <v>36839146</v>
      </c>
      <c r="E1431">
        <v>1</v>
      </c>
      <c r="F1431">
        <v>1</v>
      </c>
      <c r="G1431">
        <v>1</v>
      </c>
      <c r="H1431">
        <v>3</v>
      </c>
      <c r="I1431" t="s">
        <v>820</v>
      </c>
      <c r="J1431" t="s">
        <v>821</v>
      </c>
      <c r="K1431" t="s">
        <v>822</v>
      </c>
      <c r="L1431">
        <v>1348</v>
      </c>
      <c r="N1431">
        <v>1009</v>
      </c>
      <c r="O1431" t="s">
        <v>19</v>
      </c>
      <c r="P1431" t="s">
        <v>19</v>
      </c>
      <c r="Q1431">
        <v>1000</v>
      </c>
      <c r="X1431">
        <v>9.0000000000000006E-5</v>
      </c>
      <c r="Y1431">
        <v>9420</v>
      </c>
      <c r="Z1431">
        <v>0</v>
      </c>
      <c r="AA1431">
        <v>0</v>
      </c>
      <c r="AB1431">
        <v>0</v>
      </c>
      <c r="AC1431">
        <v>0</v>
      </c>
      <c r="AD1431">
        <v>1</v>
      </c>
      <c r="AE1431">
        <v>0</v>
      </c>
      <c r="AF1431" t="s">
        <v>3</v>
      </c>
      <c r="AG1431">
        <v>9.0000000000000006E-5</v>
      </c>
      <c r="AH1431">
        <v>2</v>
      </c>
      <c r="AI1431">
        <v>47641026</v>
      </c>
      <c r="AJ1431">
        <v>1445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</row>
    <row r="1432" spans="1:44" x14ac:dyDescent="0.2">
      <c r="A1432">
        <f>ROW(Source!A627)</f>
        <v>627</v>
      </c>
      <c r="B1432">
        <v>47641027</v>
      </c>
      <c r="C1432">
        <v>47641003</v>
      </c>
      <c r="D1432">
        <v>37070495</v>
      </c>
      <c r="E1432">
        <v>1</v>
      </c>
      <c r="F1432">
        <v>1</v>
      </c>
      <c r="G1432">
        <v>1</v>
      </c>
      <c r="H1432">
        <v>1</v>
      </c>
      <c r="I1432" t="s">
        <v>1017</v>
      </c>
      <c r="J1432" t="s">
        <v>3</v>
      </c>
      <c r="K1432" t="s">
        <v>1018</v>
      </c>
      <c r="L1432">
        <v>1191</v>
      </c>
      <c r="N1432">
        <v>1013</v>
      </c>
      <c r="O1432" t="s">
        <v>770</v>
      </c>
      <c r="P1432" t="s">
        <v>770</v>
      </c>
      <c r="Q1432">
        <v>1</v>
      </c>
      <c r="X1432">
        <v>35.5</v>
      </c>
      <c r="Y1432">
        <v>0</v>
      </c>
      <c r="Z1432">
        <v>0</v>
      </c>
      <c r="AA1432">
        <v>0</v>
      </c>
      <c r="AB1432">
        <v>8.74</v>
      </c>
      <c r="AC1432">
        <v>0</v>
      </c>
      <c r="AD1432">
        <v>1</v>
      </c>
      <c r="AE1432">
        <v>1</v>
      </c>
      <c r="AF1432" t="s">
        <v>196</v>
      </c>
      <c r="AG1432">
        <v>46.94874999999999</v>
      </c>
      <c r="AH1432">
        <v>2</v>
      </c>
      <c r="AI1432">
        <v>47641004</v>
      </c>
      <c r="AJ1432">
        <v>1446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</row>
    <row r="1433" spans="1:44" x14ac:dyDescent="0.2">
      <c r="A1433">
        <f>ROW(Source!A627)</f>
        <v>627</v>
      </c>
      <c r="B1433">
        <v>47641028</v>
      </c>
      <c r="C1433">
        <v>47641003</v>
      </c>
      <c r="D1433">
        <v>37064876</v>
      </c>
      <c r="E1433">
        <v>1</v>
      </c>
      <c r="F1433">
        <v>1</v>
      </c>
      <c r="G1433">
        <v>1</v>
      </c>
      <c r="H1433">
        <v>1</v>
      </c>
      <c r="I1433" t="s">
        <v>771</v>
      </c>
      <c r="J1433" t="s">
        <v>3</v>
      </c>
      <c r="K1433" t="s">
        <v>772</v>
      </c>
      <c r="L1433">
        <v>1191</v>
      </c>
      <c r="N1433">
        <v>1013</v>
      </c>
      <c r="O1433" t="s">
        <v>770</v>
      </c>
      <c r="P1433" t="s">
        <v>770</v>
      </c>
      <c r="Q1433">
        <v>1</v>
      </c>
      <c r="X1433">
        <v>2.93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1</v>
      </c>
      <c r="AE1433">
        <v>2</v>
      </c>
      <c r="AF1433" t="s">
        <v>348</v>
      </c>
      <c r="AG1433">
        <v>4.211875</v>
      </c>
      <c r="AH1433">
        <v>2</v>
      </c>
      <c r="AI1433">
        <v>47641005</v>
      </c>
      <c r="AJ1433">
        <v>1447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</row>
    <row r="1434" spans="1:44" x14ac:dyDescent="0.2">
      <c r="A1434">
        <f>ROW(Source!A627)</f>
        <v>627</v>
      </c>
      <c r="B1434">
        <v>47641029</v>
      </c>
      <c r="C1434">
        <v>47641003</v>
      </c>
      <c r="D1434">
        <v>36882079</v>
      </c>
      <c r="E1434">
        <v>1</v>
      </c>
      <c r="F1434">
        <v>1</v>
      </c>
      <c r="G1434">
        <v>1</v>
      </c>
      <c r="H1434">
        <v>2</v>
      </c>
      <c r="I1434" t="s">
        <v>1005</v>
      </c>
      <c r="J1434" t="s">
        <v>1006</v>
      </c>
      <c r="K1434" t="s">
        <v>1007</v>
      </c>
      <c r="L1434">
        <v>1368</v>
      </c>
      <c r="N1434">
        <v>1011</v>
      </c>
      <c r="O1434" t="s">
        <v>776</v>
      </c>
      <c r="P1434" t="s">
        <v>776</v>
      </c>
      <c r="Q1434">
        <v>1</v>
      </c>
      <c r="X1434">
        <v>0.04</v>
      </c>
      <c r="Y1434">
        <v>0</v>
      </c>
      <c r="Z1434">
        <v>120.24</v>
      </c>
      <c r="AA1434">
        <v>15.42</v>
      </c>
      <c r="AB1434">
        <v>0</v>
      </c>
      <c r="AC1434">
        <v>0</v>
      </c>
      <c r="AD1434">
        <v>1</v>
      </c>
      <c r="AE1434">
        <v>0</v>
      </c>
      <c r="AF1434" t="s">
        <v>348</v>
      </c>
      <c r="AG1434">
        <v>5.7499999999999996E-2</v>
      </c>
      <c r="AH1434">
        <v>2</v>
      </c>
      <c r="AI1434">
        <v>47641006</v>
      </c>
      <c r="AJ1434">
        <v>1448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</row>
    <row r="1435" spans="1:44" x14ac:dyDescent="0.2">
      <c r="A1435">
        <f>ROW(Source!A627)</f>
        <v>627</v>
      </c>
      <c r="B1435">
        <v>47641030</v>
      </c>
      <c r="C1435">
        <v>47641003</v>
      </c>
      <c r="D1435">
        <v>36882159</v>
      </c>
      <c r="E1435">
        <v>1</v>
      </c>
      <c r="F1435">
        <v>1</v>
      </c>
      <c r="G1435">
        <v>1</v>
      </c>
      <c r="H1435">
        <v>2</v>
      </c>
      <c r="I1435" t="s">
        <v>773</v>
      </c>
      <c r="J1435" t="s">
        <v>774</v>
      </c>
      <c r="K1435" t="s">
        <v>775</v>
      </c>
      <c r="L1435">
        <v>1368</v>
      </c>
      <c r="N1435">
        <v>1011</v>
      </c>
      <c r="O1435" t="s">
        <v>776</v>
      </c>
      <c r="P1435" t="s">
        <v>776</v>
      </c>
      <c r="Q1435">
        <v>1</v>
      </c>
      <c r="X1435">
        <v>0.21</v>
      </c>
      <c r="Y1435">
        <v>0</v>
      </c>
      <c r="Z1435">
        <v>111.99</v>
      </c>
      <c r="AA1435">
        <v>13.5</v>
      </c>
      <c r="AB1435">
        <v>0</v>
      </c>
      <c r="AC1435">
        <v>0</v>
      </c>
      <c r="AD1435">
        <v>1</v>
      </c>
      <c r="AE1435">
        <v>0</v>
      </c>
      <c r="AF1435" t="s">
        <v>348</v>
      </c>
      <c r="AG1435">
        <v>0.30187499999999995</v>
      </c>
      <c r="AH1435">
        <v>2</v>
      </c>
      <c r="AI1435">
        <v>47641007</v>
      </c>
      <c r="AJ1435">
        <v>1449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</row>
    <row r="1436" spans="1:44" x14ac:dyDescent="0.2">
      <c r="A1436">
        <f>ROW(Source!A627)</f>
        <v>627</v>
      </c>
      <c r="B1436">
        <v>47641031</v>
      </c>
      <c r="C1436">
        <v>47641003</v>
      </c>
      <c r="D1436">
        <v>36882173</v>
      </c>
      <c r="E1436">
        <v>1</v>
      </c>
      <c r="F1436">
        <v>1</v>
      </c>
      <c r="G1436">
        <v>1</v>
      </c>
      <c r="H1436">
        <v>2</v>
      </c>
      <c r="I1436" t="s">
        <v>1019</v>
      </c>
      <c r="J1436" t="s">
        <v>1020</v>
      </c>
      <c r="K1436" t="s">
        <v>1021</v>
      </c>
      <c r="L1436">
        <v>1368</v>
      </c>
      <c r="N1436">
        <v>1011</v>
      </c>
      <c r="O1436" t="s">
        <v>776</v>
      </c>
      <c r="P1436" t="s">
        <v>776</v>
      </c>
      <c r="Q1436">
        <v>1</v>
      </c>
      <c r="X1436">
        <v>2.36</v>
      </c>
      <c r="Y1436">
        <v>0</v>
      </c>
      <c r="Z1436">
        <v>175.56</v>
      </c>
      <c r="AA1436">
        <v>14.4</v>
      </c>
      <c r="AB1436">
        <v>0</v>
      </c>
      <c r="AC1436">
        <v>0</v>
      </c>
      <c r="AD1436">
        <v>1</v>
      </c>
      <c r="AE1436">
        <v>0</v>
      </c>
      <c r="AF1436" t="s">
        <v>348</v>
      </c>
      <c r="AG1436">
        <v>3.3924999999999992</v>
      </c>
      <c r="AH1436">
        <v>2</v>
      </c>
      <c r="AI1436">
        <v>47641008</v>
      </c>
      <c r="AJ1436">
        <v>1450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</row>
    <row r="1437" spans="1:44" x14ac:dyDescent="0.2">
      <c r="A1437">
        <f>ROW(Source!A627)</f>
        <v>627</v>
      </c>
      <c r="B1437">
        <v>47641032</v>
      </c>
      <c r="C1437">
        <v>47641003</v>
      </c>
      <c r="D1437">
        <v>36882292</v>
      </c>
      <c r="E1437">
        <v>1</v>
      </c>
      <c r="F1437">
        <v>1</v>
      </c>
      <c r="G1437">
        <v>1</v>
      </c>
      <c r="H1437">
        <v>2</v>
      </c>
      <c r="I1437" t="s">
        <v>1022</v>
      </c>
      <c r="J1437" t="s">
        <v>1023</v>
      </c>
      <c r="K1437" t="s">
        <v>1024</v>
      </c>
      <c r="L1437">
        <v>1368</v>
      </c>
      <c r="N1437">
        <v>1011</v>
      </c>
      <c r="O1437" t="s">
        <v>776</v>
      </c>
      <c r="P1437" t="s">
        <v>776</v>
      </c>
      <c r="Q1437">
        <v>1</v>
      </c>
      <c r="X1437">
        <v>0.99</v>
      </c>
      <c r="Y1437">
        <v>0</v>
      </c>
      <c r="Z1437">
        <v>0.9</v>
      </c>
      <c r="AA1437">
        <v>0</v>
      </c>
      <c r="AB1437">
        <v>0</v>
      </c>
      <c r="AC1437">
        <v>0</v>
      </c>
      <c r="AD1437">
        <v>1</v>
      </c>
      <c r="AE1437">
        <v>0</v>
      </c>
      <c r="AF1437" t="s">
        <v>348</v>
      </c>
      <c r="AG1437">
        <v>1.4231249999999998</v>
      </c>
      <c r="AH1437">
        <v>2</v>
      </c>
      <c r="AI1437">
        <v>47641009</v>
      </c>
      <c r="AJ1437">
        <v>1451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</row>
    <row r="1438" spans="1:44" x14ac:dyDescent="0.2">
      <c r="A1438">
        <f>ROW(Source!A627)</f>
        <v>627</v>
      </c>
      <c r="B1438">
        <v>47641033</v>
      </c>
      <c r="C1438">
        <v>47641003</v>
      </c>
      <c r="D1438">
        <v>36883554</v>
      </c>
      <c r="E1438">
        <v>1</v>
      </c>
      <c r="F1438">
        <v>1</v>
      </c>
      <c r="G1438">
        <v>1</v>
      </c>
      <c r="H1438">
        <v>2</v>
      </c>
      <c r="I1438" t="s">
        <v>780</v>
      </c>
      <c r="J1438" t="s">
        <v>781</v>
      </c>
      <c r="K1438" t="s">
        <v>782</v>
      </c>
      <c r="L1438">
        <v>1368</v>
      </c>
      <c r="N1438">
        <v>1011</v>
      </c>
      <c r="O1438" t="s">
        <v>776</v>
      </c>
      <c r="P1438" t="s">
        <v>776</v>
      </c>
      <c r="Q1438">
        <v>1</v>
      </c>
      <c r="X1438">
        <v>0.32</v>
      </c>
      <c r="Y1438">
        <v>0</v>
      </c>
      <c r="Z1438">
        <v>65.709999999999994</v>
      </c>
      <c r="AA1438">
        <v>11.6</v>
      </c>
      <c r="AB1438">
        <v>0</v>
      </c>
      <c r="AC1438">
        <v>0</v>
      </c>
      <c r="AD1438">
        <v>1</v>
      </c>
      <c r="AE1438">
        <v>0</v>
      </c>
      <c r="AF1438" t="s">
        <v>348</v>
      </c>
      <c r="AG1438">
        <v>0.45999999999999996</v>
      </c>
      <c r="AH1438">
        <v>2</v>
      </c>
      <c r="AI1438">
        <v>47641010</v>
      </c>
      <c r="AJ1438">
        <v>1452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</row>
    <row r="1439" spans="1:44" x14ac:dyDescent="0.2">
      <c r="A1439">
        <f>ROW(Source!A627)</f>
        <v>627</v>
      </c>
      <c r="B1439">
        <v>47641034</v>
      </c>
      <c r="C1439">
        <v>47641003</v>
      </c>
      <c r="D1439">
        <v>36883789</v>
      </c>
      <c r="E1439">
        <v>1</v>
      </c>
      <c r="F1439">
        <v>1</v>
      </c>
      <c r="G1439">
        <v>1</v>
      </c>
      <c r="H1439">
        <v>2</v>
      </c>
      <c r="I1439" t="s">
        <v>783</v>
      </c>
      <c r="J1439" t="s">
        <v>784</v>
      </c>
      <c r="K1439" t="s">
        <v>785</v>
      </c>
      <c r="L1439">
        <v>1368</v>
      </c>
      <c r="N1439">
        <v>1011</v>
      </c>
      <c r="O1439" t="s">
        <v>776</v>
      </c>
      <c r="P1439" t="s">
        <v>776</v>
      </c>
      <c r="Q1439">
        <v>1</v>
      </c>
      <c r="X1439">
        <v>1.68</v>
      </c>
      <c r="Y1439">
        <v>0</v>
      </c>
      <c r="Z1439">
        <v>1.2</v>
      </c>
      <c r="AA1439">
        <v>0</v>
      </c>
      <c r="AB1439">
        <v>0</v>
      </c>
      <c r="AC1439">
        <v>0</v>
      </c>
      <c r="AD1439">
        <v>1</v>
      </c>
      <c r="AE1439">
        <v>0</v>
      </c>
      <c r="AF1439" t="s">
        <v>348</v>
      </c>
      <c r="AG1439">
        <v>2.4149999999999996</v>
      </c>
      <c r="AH1439">
        <v>2</v>
      </c>
      <c r="AI1439">
        <v>47641011</v>
      </c>
      <c r="AJ1439">
        <v>1453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</row>
    <row r="1440" spans="1:44" x14ac:dyDescent="0.2">
      <c r="A1440">
        <f>ROW(Source!A627)</f>
        <v>627</v>
      </c>
      <c r="B1440">
        <v>47641035</v>
      </c>
      <c r="C1440">
        <v>47641003</v>
      </c>
      <c r="D1440">
        <v>36883836</v>
      </c>
      <c r="E1440">
        <v>1</v>
      </c>
      <c r="F1440">
        <v>1</v>
      </c>
      <c r="G1440">
        <v>1</v>
      </c>
      <c r="H1440">
        <v>2</v>
      </c>
      <c r="I1440" t="s">
        <v>786</v>
      </c>
      <c r="J1440" t="s">
        <v>787</v>
      </c>
      <c r="K1440" t="s">
        <v>788</v>
      </c>
      <c r="L1440">
        <v>1368</v>
      </c>
      <c r="N1440">
        <v>1011</v>
      </c>
      <c r="O1440" t="s">
        <v>776</v>
      </c>
      <c r="P1440" t="s">
        <v>776</v>
      </c>
      <c r="Q1440">
        <v>1</v>
      </c>
      <c r="X1440">
        <v>0.18</v>
      </c>
      <c r="Y1440">
        <v>0</v>
      </c>
      <c r="Z1440">
        <v>12.31</v>
      </c>
      <c r="AA1440">
        <v>0</v>
      </c>
      <c r="AB1440">
        <v>0</v>
      </c>
      <c r="AC1440">
        <v>0</v>
      </c>
      <c r="AD1440">
        <v>1</v>
      </c>
      <c r="AE1440">
        <v>0</v>
      </c>
      <c r="AF1440" t="s">
        <v>348</v>
      </c>
      <c r="AG1440">
        <v>0.25874999999999998</v>
      </c>
      <c r="AH1440">
        <v>2</v>
      </c>
      <c r="AI1440">
        <v>47641012</v>
      </c>
      <c r="AJ1440">
        <v>1454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</row>
    <row r="1441" spans="1:44" x14ac:dyDescent="0.2">
      <c r="A1441">
        <f>ROW(Source!A627)</f>
        <v>627</v>
      </c>
      <c r="B1441">
        <v>47641036</v>
      </c>
      <c r="C1441">
        <v>47641003</v>
      </c>
      <c r="D1441">
        <v>36800159</v>
      </c>
      <c r="E1441">
        <v>1</v>
      </c>
      <c r="F1441">
        <v>1</v>
      </c>
      <c r="G1441">
        <v>1</v>
      </c>
      <c r="H1441">
        <v>3</v>
      </c>
      <c r="I1441" t="s">
        <v>789</v>
      </c>
      <c r="J1441" t="s">
        <v>790</v>
      </c>
      <c r="K1441" t="s">
        <v>791</v>
      </c>
      <c r="L1441">
        <v>1339</v>
      </c>
      <c r="N1441">
        <v>1007</v>
      </c>
      <c r="O1441" t="s">
        <v>50</v>
      </c>
      <c r="P1441" t="s">
        <v>50</v>
      </c>
      <c r="Q1441">
        <v>1</v>
      </c>
      <c r="X1441">
        <v>1.4</v>
      </c>
      <c r="Y1441">
        <v>6.22</v>
      </c>
      <c r="Z1441">
        <v>0</v>
      </c>
      <c r="AA1441">
        <v>0</v>
      </c>
      <c r="AB1441">
        <v>0</v>
      </c>
      <c r="AC1441">
        <v>0</v>
      </c>
      <c r="AD1441">
        <v>1</v>
      </c>
      <c r="AE1441">
        <v>0</v>
      </c>
      <c r="AF1441" t="s">
        <v>3</v>
      </c>
      <c r="AG1441">
        <v>1.4</v>
      </c>
      <c r="AH1441">
        <v>2</v>
      </c>
      <c r="AI1441">
        <v>47641013</v>
      </c>
      <c r="AJ1441">
        <v>1455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</row>
    <row r="1442" spans="1:44" x14ac:dyDescent="0.2">
      <c r="A1442">
        <f>ROW(Source!A627)</f>
        <v>627</v>
      </c>
      <c r="B1442">
        <v>47641037</v>
      </c>
      <c r="C1442">
        <v>47641003</v>
      </c>
      <c r="D1442">
        <v>36800166</v>
      </c>
      <c r="E1442">
        <v>1</v>
      </c>
      <c r="F1442">
        <v>1</v>
      </c>
      <c r="G1442">
        <v>1</v>
      </c>
      <c r="H1442">
        <v>3</v>
      </c>
      <c r="I1442" t="s">
        <v>792</v>
      </c>
      <c r="J1442" t="s">
        <v>793</v>
      </c>
      <c r="K1442" t="s">
        <v>794</v>
      </c>
      <c r="L1442">
        <v>1346</v>
      </c>
      <c r="N1442">
        <v>1009</v>
      </c>
      <c r="O1442" t="s">
        <v>585</v>
      </c>
      <c r="P1442" t="s">
        <v>585</v>
      </c>
      <c r="Q1442">
        <v>1</v>
      </c>
      <c r="X1442">
        <v>0.42</v>
      </c>
      <c r="Y1442">
        <v>6.09</v>
      </c>
      <c r="Z1442">
        <v>0</v>
      </c>
      <c r="AA1442">
        <v>0</v>
      </c>
      <c r="AB1442">
        <v>0</v>
      </c>
      <c r="AC1442">
        <v>0</v>
      </c>
      <c r="AD1442">
        <v>1</v>
      </c>
      <c r="AE1442">
        <v>0</v>
      </c>
      <c r="AF1442" t="s">
        <v>3</v>
      </c>
      <c r="AG1442">
        <v>0.42</v>
      </c>
      <c r="AH1442">
        <v>2</v>
      </c>
      <c r="AI1442">
        <v>47641014</v>
      </c>
      <c r="AJ1442">
        <v>1456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</row>
    <row r="1443" spans="1:44" x14ac:dyDescent="0.2">
      <c r="A1443">
        <f>ROW(Source!A627)</f>
        <v>627</v>
      </c>
      <c r="B1443">
        <v>47641038</v>
      </c>
      <c r="C1443">
        <v>47641003</v>
      </c>
      <c r="D1443">
        <v>36803256</v>
      </c>
      <c r="E1443">
        <v>1</v>
      </c>
      <c r="F1443">
        <v>1</v>
      </c>
      <c r="G1443">
        <v>1</v>
      </c>
      <c r="H1443">
        <v>3</v>
      </c>
      <c r="I1443" t="s">
        <v>990</v>
      </c>
      <c r="J1443" t="s">
        <v>991</v>
      </c>
      <c r="K1443" t="s">
        <v>992</v>
      </c>
      <c r="L1443">
        <v>1348</v>
      </c>
      <c r="N1443">
        <v>1009</v>
      </c>
      <c r="O1443" t="s">
        <v>19</v>
      </c>
      <c r="P1443" t="s">
        <v>19</v>
      </c>
      <c r="Q1443">
        <v>1000</v>
      </c>
      <c r="X1443">
        <v>6.0999999999999997E-4</v>
      </c>
      <c r="Y1443">
        <v>10315.01</v>
      </c>
      <c r="Z1443">
        <v>0</v>
      </c>
      <c r="AA1443">
        <v>0</v>
      </c>
      <c r="AB1443">
        <v>0</v>
      </c>
      <c r="AC1443">
        <v>0</v>
      </c>
      <c r="AD1443">
        <v>1</v>
      </c>
      <c r="AE1443">
        <v>0</v>
      </c>
      <c r="AF1443" t="s">
        <v>3</v>
      </c>
      <c r="AG1443">
        <v>6.0999999999999997E-4</v>
      </c>
      <c r="AH1443">
        <v>2</v>
      </c>
      <c r="AI1443">
        <v>47641015</v>
      </c>
      <c r="AJ1443">
        <v>1457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</row>
    <row r="1444" spans="1:44" x14ac:dyDescent="0.2">
      <c r="A1444">
        <f>ROW(Source!A627)</f>
        <v>627</v>
      </c>
      <c r="B1444">
        <v>47641039</v>
      </c>
      <c r="C1444">
        <v>47641003</v>
      </c>
      <c r="D1444">
        <v>36804447</v>
      </c>
      <c r="E1444">
        <v>1</v>
      </c>
      <c r="F1444">
        <v>1</v>
      </c>
      <c r="G1444">
        <v>1</v>
      </c>
      <c r="H1444">
        <v>3</v>
      </c>
      <c r="I1444" t="s">
        <v>798</v>
      </c>
      <c r="J1444" t="s">
        <v>799</v>
      </c>
      <c r="K1444" t="s">
        <v>800</v>
      </c>
      <c r="L1444">
        <v>1348</v>
      </c>
      <c r="N1444">
        <v>1009</v>
      </c>
      <c r="O1444" t="s">
        <v>19</v>
      </c>
      <c r="P1444" t="s">
        <v>19</v>
      </c>
      <c r="Q1444">
        <v>1000</v>
      </c>
      <c r="X1444">
        <v>2.2000000000000001E-3</v>
      </c>
      <c r="Y1444">
        <v>9040.01</v>
      </c>
      <c r="Z1444">
        <v>0</v>
      </c>
      <c r="AA1444">
        <v>0</v>
      </c>
      <c r="AB1444">
        <v>0</v>
      </c>
      <c r="AC1444">
        <v>0</v>
      </c>
      <c r="AD1444">
        <v>1</v>
      </c>
      <c r="AE1444">
        <v>0</v>
      </c>
      <c r="AF1444" t="s">
        <v>3</v>
      </c>
      <c r="AG1444">
        <v>2.2000000000000001E-3</v>
      </c>
      <c r="AH1444">
        <v>2</v>
      </c>
      <c r="AI1444">
        <v>47641016</v>
      </c>
      <c r="AJ1444">
        <v>1458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</row>
    <row r="1445" spans="1:44" x14ac:dyDescent="0.2">
      <c r="A1445">
        <f>ROW(Source!A627)</f>
        <v>627</v>
      </c>
      <c r="B1445">
        <v>47641040</v>
      </c>
      <c r="C1445">
        <v>47641003</v>
      </c>
      <c r="D1445">
        <v>36805527</v>
      </c>
      <c r="E1445">
        <v>1</v>
      </c>
      <c r="F1445">
        <v>1</v>
      </c>
      <c r="G1445">
        <v>1</v>
      </c>
      <c r="H1445">
        <v>3</v>
      </c>
      <c r="I1445" t="s">
        <v>804</v>
      </c>
      <c r="J1445" t="s">
        <v>805</v>
      </c>
      <c r="K1445" t="s">
        <v>806</v>
      </c>
      <c r="L1445">
        <v>1348</v>
      </c>
      <c r="N1445">
        <v>1009</v>
      </c>
      <c r="O1445" t="s">
        <v>19</v>
      </c>
      <c r="P1445" t="s">
        <v>19</v>
      </c>
      <c r="Q1445">
        <v>1000</v>
      </c>
      <c r="X1445">
        <v>1.4999999999999999E-4</v>
      </c>
      <c r="Y1445">
        <v>37900</v>
      </c>
      <c r="Z1445">
        <v>0</v>
      </c>
      <c r="AA1445">
        <v>0</v>
      </c>
      <c r="AB1445">
        <v>0</v>
      </c>
      <c r="AC1445">
        <v>0</v>
      </c>
      <c r="AD1445">
        <v>1</v>
      </c>
      <c r="AE1445">
        <v>0</v>
      </c>
      <c r="AF1445" t="s">
        <v>3</v>
      </c>
      <c r="AG1445">
        <v>1.4999999999999999E-4</v>
      </c>
      <c r="AH1445">
        <v>2</v>
      </c>
      <c r="AI1445">
        <v>47641018</v>
      </c>
      <c r="AJ1445">
        <v>1460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</row>
    <row r="1446" spans="1:44" x14ac:dyDescent="0.2">
      <c r="A1446">
        <f>ROW(Source!A627)</f>
        <v>627</v>
      </c>
      <c r="B1446">
        <v>47641041</v>
      </c>
      <c r="C1446">
        <v>47641003</v>
      </c>
      <c r="D1446">
        <v>36823258</v>
      </c>
      <c r="E1446">
        <v>1</v>
      </c>
      <c r="F1446">
        <v>1</v>
      </c>
      <c r="G1446">
        <v>1</v>
      </c>
      <c r="H1446">
        <v>3</v>
      </c>
      <c r="I1446" t="s">
        <v>1011</v>
      </c>
      <c r="J1446" t="s">
        <v>1012</v>
      </c>
      <c r="K1446" t="s">
        <v>1013</v>
      </c>
      <c r="L1446">
        <v>1348</v>
      </c>
      <c r="N1446">
        <v>1009</v>
      </c>
      <c r="O1446" t="s">
        <v>19</v>
      </c>
      <c r="P1446" t="s">
        <v>19</v>
      </c>
      <c r="Q1446">
        <v>1000</v>
      </c>
      <c r="X1446">
        <v>1.0999999999999999E-2</v>
      </c>
      <c r="Y1446">
        <v>7712</v>
      </c>
      <c r="Z1446">
        <v>0</v>
      </c>
      <c r="AA1446">
        <v>0</v>
      </c>
      <c r="AB1446">
        <v>0</v>
      </c>
      <c r="AC1446">
        <v>0</v>
      </c>
      <c r="AD1446">
        <v>1</v>
      </c>
      <c r="AE1446">
        <v>0</v>
      </c>
      <c r="AF1446" t="s">
        <v>3</v>
      </c>
      <c r="AG1446">
        <v>1.0999999999999999E-2</v>
      </c>
      <c r="AH1446">
        <v>2</v>
      </c>
      <c r="AI1446">
        <v>47641019</v>
      </c>
      <c r="AJ1446">
        <v>1461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</row>
    <row r="1447" spans="1:44" x14ac:dyDescent="0.2">
      <c r="A1447">
        <f>ROW(Source!A627)</f>
        <v>627</v>
      </c>
      <c r="B1447">
        <v>47641042</v>
      </c>
      <c r="C1447">
        <v>47641003</v>
      </c>
      <c r="D1447">
        <v>36796856</v>
      </c>
      <c r="E1447">
        <v>17</v>
      </c>
      <c r="F1447">
        <v>1</v>
      </c>
      <c r="G1447">
        <v>1</v>
      </c>
      <c r="H1447">
        <v>3</v>
      </c>
      <c r="I1447" t="s">
        <v>1134</v>
      </c>
      <c r="J1447" t="s">
        <v>3</v>
      </c>
      <c r="K1447" t="s">
        <v>1135</v>
      </c>
      <c r="L1447">
        <v>1348</v>
      </c>
      <c r="N1447">
        <v>1009</v>
      </c>
      <c r="O1447" t="s">
        <v>19</v>
      </c>
      <c r="P1447" t="s">
        <v>19</v>
      </c>
      <c r="Q1447">
        <v>1000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1</v>
      </c>
      <c r="AD1447">
        <v>0</v>
      </c>
      <c r="AE1447">
        <v>0</v>
      </c>
      <c r="AF1447" t="s">
        <v>3</v>
      </c>
      <c r="AG1447">
        <v>0</v>
      </c>
      <c r="AH1447">
        <v>3</v>
      </c>
      <c r="AI1447">
        <v>-1</v>
      </c>
      <c r="AJ1447" t="s">
        <v>3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</row>
    <row r="1448" spans="1:44" x14ac:dyDescent="0.2">
      <c r="A1448">
        <f>ROW(Source!A627)</f>
        <v>627</v>
      </c>
      <c r="B1448">
        <v>47641043</v>
      </c>
      <c r="C1448">
        <v>47641003</v>
      </c>
      <c r="D1448">
        <v>36825287</v>
      </c>
      <c r="E1448">
        <v>1</v>
      </c>
      <c r="F1448">
        <v>1</v>
      </c>
      <c r="G1448">
        <v>1</v>
      </c>
      <c r="H1448">
        <v>3</v>
      </c>
      <c r="I1448" t="s">
        <v>807</v>
      </c>
      <c r="J1448" t="s">
        <v>808</v>
      </c>
      <c r="K1448" t="s">
        <v>809</v>
      </c>
      <c r="L1448">
        <v>1302</v>
      </c>
      <c r="N1448">
        <v>1003</v>
      </c>
      <c r="O1448" t="s">
        <v>810</v>
      </c>
      <c r="P1448" t="s">
        <v>810</v>
      </c>
      <c r="Q1448">
        <v>10</v>
      </c>
      <c r="X1448">
        <v>1.6E-2</v>
      </c>
      <c r="Y1448">
        <v>50.24</v>
      </c>
      <c r="Z1448">
        <v>0</v>
      </c>
      <c r="AA1448">
        <v>0</v>
      </c>
      <c r="AB1448">
        <v>0</v>
      </c>
      <c r="AC1448">
        <v>0</v>
      </c>
      <c r="AD1448">
        <v>1</v>
      </c>
      <c r="AE1448">
        <v>0</v>
      </c>
      <c r="AF1448" t="s">
        <v>3</v>
      </c>
      <c r="AG1448">
        <v>1.6E-2</v>
      </c>
      <c r="AH1448">
        <v>2</v>
      </c>
      <c r="AI1448">
        <v>47641020</v>
      </c>
      <c r="AJ1448">
        <v>1462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</row>
    <row r="1449" spans="1:44" x14ac:dyDescent="0.2">
      <c r="A1449">
        <f>ROW(Source!A627)</f>
        <v>627</v>
      </c>
      <c r="B1449">
        <v>47641044</v>
      </c>
      <c r="C1449">
        <v>47641003</v>
      </c>
      <c r="D1449">
        <v>36825646</v>
      </c>
      <c r="E1449">
        <v>1</v>
      </c>
      <c r="F1449">
        <v>1</v>
      </c>
      <c r="G1449">
        <v>1</v>
      </c>
      <c r="H1449">
        <v>3</v>
      </c>
      <c r="I1449" t="s">
        <v>811</v>
      </c>
      <c r="J1449" t="s">
        <v>812</v>
      </c>
      <c r="K1449" t="s">
        <v>813</v>
      </c>
      <c r="L1449">
        <v>1348</v>
      </c>
      <c r="N1449">
        <v>1009</v>
      </c>
      <c r="O1449" t="s">
        <v>19</v>
      </c>
      <c r="P1449" t="s">
        <v>19</v>
      </c>
      <c r="Q1449">
        <v>1000</v>
      </c>
      <c r="X1449">
        <v>4.0000000000000003E-5</v>
      </c>
      <c r="Y1449">
        <v>4455.2</v>
      </c>
      <c r="Z1449">
        <v>0</v>
      </c>
      <c r="AA1449">
        <v>0</v>
      </c>
      <c r="AB1449">
        <v>0</v>
      </c>
      <c r="AC1449">
        <v>0</v>
      </c>
      <c r="AD1449">
        <v>1</v>
      </c>
      <c r="AE1449">
        <v>0</v>
      </c>
      <c r="AF1449" t="s">
        <v>3</v>
      </c>
      <c r="AG1449">
        <v>4.0000000000000003E-5</v>
      </c>
      <c r="AH1449">
        <v>2</v>
      </c>
      <c r="AI1449">
        <v>47641021</v>
      </c>
      <c r="AJ1449">
        <v>1463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</row>
    <row r="1450" spans="1:44" x14ac:dyDescent="0.2">
      <c r="A1450">
        <f>ROW(Source!A627)</f>
        <v>627</v>
      </c>
      <c r="B1450">
        <v>47641045</v>
      </c>
      <c r="C1450">
        <v>47641003</v>
      </c>
      <c r="D1450">
        <v>36796861</v>
      </c>
      <c r="E1450">
        <v>17</v>
      </c>
      <c r="F1450">
        <v>1</v>
      </c>
      <c r="G1450">
        <v>1</v>
      </c>
      <c r="H1450">
        <v>3</v>
      </c>
      <c r="I1450" t="s">
        <v>1136</v>
      </c>
      <c r="J1450" t="s">
        <v>3</v>
      </c>
      <c r="K1450" t="s">
        <v>1137</v>
      </c>
      <c r="L1450">
        <v>1348</v>
      </c>
      <c r="N1450">
        <v>1009</v>
      </c>
      <c r="O1450" t="s">
        <v>19</v>
      </c>
      <c r="P1450" t="s">
        <v>19</v>
      </c>
      <c r="Q1450">
        <v>1000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1</v>
      </c>
      <c r="AD1450">
        <v>0</v>
      </c>
      <c r="AE1450">
        <v>0</v>
      </c>
      <c r="AF1450" t="s">
        <v>3</v>
      </c>
      <c r="AG1450">
        <v>0</v>
      </c>
      <c r="AH1450">
        <v>3</v>
      </c>
      <c r="AI1450">
        <v>-1</v>
      </c>
      <c r="AJ1450" t="s">
        <v>3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</row>
    <row r="1451" spans="1:44" x14ac:dyDescent="0.2">
      <c r="A1451">
        <f>ROW(Source!A627)</f>
        <v>627</v>
      </c>
      <c r="B1451">
        <v>47641046</v>
      </c>
      <c r="C1451">
        <v>47641003</v>
      </c>
      <c r="D1451">
        <v>36826406</v>
      </c>
      <c r="E1451">
        <v>1</v>
      </c>
      <c r="F1451">
        <v>1</v>
      </c>
      <c r="G1451">
        <v>1</v>
      </c>
      <c r="H1451">
        <v>3</v>
      </c>
      <c r="I1451" t="s">
        <v>814</v>
      </c>
      <c r="J1451" t="s">
        <v>815</v>
      </c>
      <c r="K1451" t="s">
        <v>816</v>
      </c>
      <c r="L1451">
        <v>1348</v>
      </c>
      <c r="N1451">
        <v>1009</v>
      </c>
      <c r="O1451" t="s">
        <v>19</v>
      </c>
      <c r="P1451" t="s">
        <v>19</v>
      </c>
      <c r="Q1451">
        <v>1000</v>
      </c>
      <c r="X1451">
        <v>2.97E-3</v>
      </c>
      <c r="Y1451">
        <v>4920</v>
      </c>
      <c r="Z1451">
        <v>0</v>
      </c>
      <c r="AA1451">
        <v>0</v>
      </c>
      <c r="AB1451">
        <v>0</v>
      </c>
      <c r="AC1451">
        <v>0</v>
      </c>
      <c r="AD1451">
        <v>1</v>
      </c>
      <c r="AE1451">
        <v>0</v>
      </c>
      <c r="AF1451" t="s">
        <v>3</v>
      </c>
      <c r="AG1451">
        <v>2.97E-3</v>
      </c>
      <c r="AH1451">
        <v>2</v>
      </c>
      <c r="AI1451">
        <v>47641023</v>
      </c>
      <c r="AJ1451">
        <v>1465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</row>
    <row r="1452" spans="1:44" x14ac:dyDescent="0.2">
      <c r="A1452">
        <f>ROW(Source!A627)</f>
        <v>627</v>
      </c>
      <c r="B1452">
        <v>47641047</v>
      </c>
      <c r="C1452">
        <v>47641003</v>
      </c>
      <c r="D1452">
        <v>36830313</v>
      </c>
      <c r="E1452">
        <v>1</v>
      </c>
      <c r="F1452">
        <v>1</v>
      </c>
      <c r="G1452">
        <v>1</v>
      </c>
      <c r="H1452">
        <v>3</v>
      </c>
      <c r="I1452" t="s">
        <v>1014</v>
      </c>
      <c r="J1452" t="s">
        <v>1015</v>
      </c>
      <c r="K1452" t="s">
        <v>1016</v>
      </c>
      <c r="L1452">
        <v>1339</v>
      </c>
      <c r="N1452">
        <v>1007</v>
      </c>
      <c r="O1452" t="s">
        <v>50</v>
      </c>
      <c r="P1452" t="s">
        <v>50</v>
      </c>
      <c r="Q1452">
        <v>1</v>
      </c>
      <c r="X1452">
        <v>1.2999999999999999E-3</v>
      </c>
      <c r="Y1452">
        <v>1700</v>
      </c>
      <c r="Z1452">
        <v>0</v>
      </c>
      <c r="AA1452">
        <v>0</v>
      </c>
      <c r="AB1452">
        <v>0</v>
      </c>
      <c r="AC1452">
        <v>0</v>
      </c>
      <c r="AD1452">
        <v>1</v>
      </c>
      <c r="AE1452">
        <v>0</v>
      </c>
      <c r="AF1452" t="s">
        <v>3</v>
      </c>
      <c r="AG1452">
        <v>1.2999999999999999E-3</v>
      </c>
      <c r="AH1452">
        <v>2</v>
      </c>
      <c r="AI1452">
        <v>47641024</v>
      </c>
      <c r="AJ1452">
        <v>1466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</row>
    <row r="1453" spans="1:44" x14ac:dyDescent="0.2">
      <c r="A1453">
        <f>ROW(Source!A627)</f>
        <v>627</v>
      </c>
      <c r="B1453">
        <v>47641048</v>
      </c>
      <c r="C1453">
        <v>47641003</v>
      </c>
      <c r="D1453">
        <v>36837948</v>
      </c>
      <c r="E1453">
        <v>1</v>
      </c>
      <c r="F1453">
        <v>1</v>
      </c>
      <c r="G1453">
        <v>1</v>
      </c>
      <c r="H1453">
        <v>3</v>
      </c>
      <c r="I1453" t="s">
        <v>817</v>
      </c>
      <c r="J1453" t="s">
        <v>818</v>
      </c>
      <c r="K1453" t="s">
        <v>819</v>
      </c>
      <c r="L1453">
        <v>1348</v>
      </c>
      <c r="N1453">
        <v>1009</v>
      </c>
      <c r="O1453" t="s">
        <v>19</v>
      </c>
      <c r="P1453" t="s">
        <v>19</v>
      </c>
      <c r="Q1453">
        <v>1000</v>
      </c>
      <c r="X1453">
        <v>4.6999999999999999E-4</v>
      </c>
      <c r="Y1453">
        <v>15620</v>
      </c>
      <c r="Z1453">
        <v>0</v>
      </c>
      <c r="AA1453">
        <v>0</v>
      </c>
      <c r="AB1453">
        <v>0</v>
      </c>
      <c r="AC1453">
        <v>0</v>
      </c>
      <c r="AD1453">
        <v>1</v>
      </c>
      <c r="AE1453">
        <v>0</v>
      </c>
      <c r="AF1453" t="s">
        <v>3</v>
      </c>
      <c r="AG1453">
        <v>4.6999999999999999E-4</v>
      </c>
      <c r="AH1453">
        <v>2</v>
      </c>
      <c r="AI1453">
        <v>47641025</v>
      </c>
      <c r="AJ1453">
        <v>1467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</row>
    <row r="1454" spans="1:44" x14ac:dyDescent="0.2">
      <c r="A1454">
        <f>ROW(Source!A627)</f>
        <v>627</v>
      </c>
      <c r="B1454">
        <v>47641049</v>
      </c>
      <c r="C1454">
        <v>47641003</v>
      </c>
      <c r="D1454">
        <v>36839146</v>
      </c>
      <c r="E1454">
        <v>1</v>
      </c>
      <c r="F1454">
        <v>1</v>
      </c>
      <c r="G1454">
        <v>1</v>
      </c>
      <c r="H1454">
        <v>3</v>
      </c>
      <c r="I1454" t="s">
        <v>820</v>
      </c>
      <c r="J1454" t="s">
        <v>821</v>
      </c>
      <c r="K1454" t="s">
        <v>822</v>
      </c>
      <c r="L1454">
        <v>1348</v>
      </c>
      <c r="N1454">
        <v>1009</v>
      </c>
      <c r="O1454" t="s">
        <v>19</v>
      </c>
      <c r="P1454" t="s">
        <v>19</v>
      </c>
      <c r="Q1454">
        <v>1000</v>
      </c>
      <c r="X1454">
        <v>9.0000000000000006E-5</v>
      </c>
      <c r="Y1454">
        <v>9420</v>
      </c>
      <c r="Z1454">
        <v>0</v>
      </c>
      <c r="AA1454">
        <v>0</v>
      </c>
      <c r="AB1454">
        <v>0</v>
      </c>
      <c r="AC1454">
        <v>0</v>
      </c>
      <c r="AD1454">
        <v>1</v>
      </c>
      <c r="AE1454">
        <v>0</v>
      </c>
      <c r="AF1454" t="s">
        <v>3</v>
      </c>
      <c r="AG1454">
        <v>9.0000000000000006E-5</v>
      </c>
      <c r="AH1454">
        <v>2</v>
      </c>
      <c r="AI1454">
        <v>47641026</v>
      </c>
      <c r="AJ1454">
        <v>1468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</row>
    <row r="1455" spans="1:44" x14ac:dyDescent="0.2">
      <c r="A1455">
        <f>ROW(Source!A632)</f>
        <v>632</v>
      </c>
      <c r="B1455">
        <v>47641058</v>
      </c>
      <c r="C1455">
        <v>47641052</v>
      </c>
      <c r="D1455">
        <v>37070164</v>
      </c>
      <c r="E1455">
        <v>1</v>
      </c>
      <c r="F1455">
        <v>1</v>
      </c>
      <c r="G1455">
        <v>1</v>
      </c>
      <c r="H1455">
        <v>1</v>
      </c>
      <c r="I1455" t="s">
        <v>1025</v>
      </c>
      <c r="J1455" t="s">
        <v>3</v>
      </c>
      <c r="K1455" t="s">
        <v>1026</v>
      </c>
      <c r="L1455">
        <v>1191</v>
      </c>
      <c r="N1455">
        <v>1013</v>
      </c>
      <c r="O1455" t="s">
        <v>770</v>
      </c>
      <c r="P1455" t="s">
        <v>770</v>
      </c>
      <c r="Q1455">
        <v>1</v>
      </c>
      <c r="X1455">
        <v>12.8</v>
      </c>
      <c r="Y1455">
        <v>0</v>
      </c>
      <c r="Z1455">
        <v>0</v>
      </c>
      <c r="AA1455">
        <v>0</v>
      </c>
      <c r="AB1455">
        <v>9.2899999999999991</v>
      </c>
      <c r="AC1455">
        <v>0</v>
      </c>
      <c r="AD1455">
        <v>1</v>
      </c>
      <c r="AE1455">
        <v>1</v>
      </c>
      <c r="AF1455" t="s">
        <v>196</v>
      </c>
      <c r="AG1455">
        <v>16.927999999999997</v>
      </c>
      <c r="AH1455">
        <v>2</v>
      </c>
      <c r="AI1455">
        <v>47641053</v>
      </c>
      <c r="AJ1455">
        <v>1469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</row>
    <row r="1456" spans="1:44" x14ac:dyDescent="0.2">
      <c r="A1456">
        <f>ROW(Source!A632)</f>
        <v>632</v>
      </c>
      <c r="B1456">
        <v>47641059</v>
      </c>
      <c r="C1456">
        <v>47641052</v>
      </c>
      <c r="D1456">
        <v>37064876</v>
      </c>
      <c r="E1456">
        <v>1</v>
      </c>
      <c r="F1456">
        <v>1</v>
      </c>
      <c r="G1456">
        <v>1</v>
      </c>
      <c r="H1456">
        <v>1</v>
      </c>
      <c r="I1456" t="s">
        <v>771</v>
      </c>
      <c r="J1456" t="s">
        <v>3</v>
      </c>
      <c r="K1456" t="s">
        <v>772</v>
      </c>
      <c r="L1456">
        <v>1191</v>
      </c>
      <c r="N1456">
        <v>1013</v>
      </c>
      <c r="O1456" t="s">
        <v>770</v>
      </c>
      <c r="P1456" t="s">
        <v>770</v>
      </c>
      <c r="Q1456">
        <v>1</v>
      </c>
      <c r="X1456">
        <v>0.05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1</v>
      </c>
      <c r="AE1456">
        <v>2</v>
      </c>
      <c r="AF1456" t="s">
        <v>348</v>
      </c>
      <c r="AG1456">
        <v>7.1874999999999994E-2</v>
      </c>
      <c r="AH1456">
        <v>2</v>
      </c>
      <c r="AI1456">
        <v>47641054</v>
      </c>
      <c r="AJ1456">
        <v>1470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</row>
    <row r="1457" spans="1:44" x14ac:dyDescent="0.2">
      <c r="A1457">
        <f>ROW(Source!A632)</f>
        <v>632</v>
      </c>
      <c r="B1457">
        <v>47641060</v>
      </c>
      <c r="C1457">
        <v>47641052</v>
      </c>
      <c r="D1457">
        <v>36883554</v>
      </c>
      <c r="E1457">
        <v>1</v>
      </c>
      <c r="F1457">
        <v>1</v>
      </c>
      <c r="G1457">
        <v>1</v>
      </c>
      <c r="H1457">
        <v>2</v>
      </c>
      <c r="I1457" t="s">
        <v>780</v>
      </c>
      <c r="J1457" t="s">
        <v>781</v>
      </c>
      <c r="K1457" t="s">
        <v>782</v>
      </c>
      <c r="L1457">
        <v>1368</v>
      </c>
      <c r="N1457">
        <v>1011</v>
      </c>
      <c r="O1457" t="s">
        <v>776</v>
      </c>
      <c r="P1457" t="s">
        <v>776</v>
      </c>
      <c r="Q1457">
        <v>1</v>
      </c>
      <c r="X1457">
        <v>0.05</v>
      </c>
      <c r="Y1457">
        <v>0</v>
      </c>
      <c r="Z1457">
        <v>65.709999999999994</v>
      </c>
      <c r="AA1457">
        <v>11.6</v>
      </c>
      <c r="AB1457">
        <v>0</v>
      </c>
      <c r="AC1457">
        <v>0</v>
      </c>
      <c r="AD1457">
        <v>1</v>
      </c>
      <c r="AE1457">
        <v>0</v>
      </c>
      <c r="AF1457" t="s">
        <v>348</v>
      </c>
      <c r="AG1457">
        <v>7.1874999999999994E-2</v>
      </c>
      <c r="AH1457">
        <v>2</v>
      </c>
      <c r="AI1457">
        <v>47641055</v>
      </c>
      <c r="AJ1457">
        <v>1471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</row>
    <row r="1458" spans="1:44" x14ac:dyDescent="0.2">
      <c r="A1458">
        <f>ROW(Source!A632)</f>
        <v>632</v>
      </c>
      <c r="B1458">
        <v>47641061</v>
      </c>
      <c r="C1458">
        <v>47641052</v>
      </c>
      <c r="D1458">
        <v>36796579</v>
      </c>
      <c r="E1458">
        <v>17</v>
      </c>
      <c r="F1458">
        <v>1</v>
      </c>
      <c r="G1458">
        <v>1</v>
      </c>
      <c r="H1458">
        <v>3</v>
      </c>
      <c r="I1458" t="s">
        <v>1138</v>
      </c>
      <c r="J1458" t="s">
        <v>3</v>
      </c>
      <c r="K1458" t="s">
        <v>1139</v>
      </c>
      <c r="L1458">
        <v>1348</v>
      </c>
      <c r="N1458">
        <v>1009</v>
      </c>
      <c r="O1458" t="s">
        <v>19</v>
      </c>
      <c r="P1458" t="s">
        <v>19</v>
      </c>
      <c r="Q1458">
        <v>1000</v>
      </c>
      <c r="X1458">
        <v>7.5000000000000002E-4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 t="s">
        <v>3</v>
      </c>
      <c r="AG1458">
        <v>7.5000000000000002E-4</v>
      </c>
      <c r="AH1458">
        <v>3</v>
      </c>
      <c r="AI1458">
        <v>-1</v>
      </c>
      <c r="AJ1458" t="s">
        <v>3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</row>
    <row r="1459" spans="1:44" x14ac:dyDescent="0.2">
      <c r="A1459">
        <f>ROW(Source!A632)</f>
        <v>632</v>
      </c>
      <c r="B1459">
        <v>47641062</v>
      </c>
      <c r="C1459">
        <v>47641052</v>
      </c>
      <c r="D1459">
        <v>36796419</v>
      </c>
      <c r="E1459">
        <v>17</v>
      </c>
      <c r="F1459">
        <v>1</v>
      </c>
      <c r="G1459">
        <v>1</v>
      </c>
      <c r="H1459">
        <v>3</v>
      </c>
      <c r="I1459" t="s">
        <v>1110</v>
      </c>
      <c r="J1459" t="s">
        <v>3</v>
      </c>
      <c r="K1459" t="s">
        <v>1111</v>
      </c>
      <c r="L1459">
        <v>1348</v>
      </c>
      <c r="N1459">
        <v>1009</v>
      </c>
      <c r="O1459" t="s">
        <v>19</v>
      </c>
      <c r="P1459" t="s">
        <v>19</v>
      </c>
      <c r="Q1459">
        <v>1000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1</v>
      </c>
      <c r="AD1459">
        <v>0</v>
      </c>
      <c r="AE1459">
        <v>0</v>
      </c>
      <c r="AF1459" t="s">
        <v>3</v>
      </c>
      <c r="AG1459">
        <v>0</v>
      </c>
      <c r="AH1459">
        <v>3</v>
      </c>
      <c r="AI1459">
        <v>-1</v>
      </c>
      <c r="AJ1459" t="s">
        <v>3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</row>
    <row r="1460" spans="1:44" x14ac:dyDescent="0.2">
      <c r="A1460">
        <f>ROW(Source!A632)</f>
        <v>632</v>
      </c>
      <c r="B1460">
        <v>47641063</v>
      </c>
      <c r="C1460">
        <v>47641052</v>
      </c>
      <c r="D1460">
        <v>36796855</v>
      </c>
      <c r="E1460">
        <v>17</v>
      </c>
      <c r="F1460">
        <v>1</v>
      </c>
      <c r="G1460">
        <v>1</v>
      </c>
      <c r="H1460">
        <v>3</v>
      </c>
      <c r="I1460" t="s">
        <v>1110</v>
      </c>
      <c r="J1460" t="s">
        <v>3</v>
      </c>
      <c r="K1460" t="s">
        <v>1140</v>
      </c>
      <c r="L1460">
        <v>1348</v>
      </c>
      <c r="N1460">
        <v>1009</v>
      </c>
      <c r="O1460" t="s">
        <v>19</v>
      </c>
      <c r="P1460" t="s">
        <v>19</v>
      </c>
      <c r="Q1460">
        <v>1000</v>
      </c>
      <c r="X1460">
        <v>4.0000000000000001E-3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 t="s">
        <v>3</v>
      </c>
      <c r="AG1460">
        <v>4.0000000000000001E-3</v>
      </c>
      <c r="AH1460">
        <v>3</v>
      </c>
      <c r="AI1460">
        <v>-1</v>
      </c>
      <c r="AJ1460" t="s">
        <v>3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</row>
    <row r="1461" spans="1:44" x14ac:dyDescent="0.2">
      <c r="A1461">
        <f>ROW(Source!A633)</f>
        <v>633</v>
      </c>
      <c r="B1461">
        <v>47641058</v>
      </c>
      <c r="C1461">
        <v>47641052</v>
      </c>
      <c r="D1461">
        <v>37070164</v>
      </c>
      <c r="E1461">
        <v>1</v>
      </c>
      <c r="F1461">
        <v>1</v>
      </c>
      <c r="G1461">
        <v>1</v>
      </c>
      <c r="H1461">
        <v>1</v>
      </c>
      <c r="I1461" t="s">
        <v>1025</v>
      </c>
      <c r="J1461" t="s">
        <v>3</v>
      </c>
      <c r="K1461" t="s">
        <v>1026</v>
      </c>
      <c r="L1461">
        <v>1191</v>
      </c>
      <c r="N1461">
        <v>1013</v>
      </c>
      <c r="O1461" t="s">
        <v>770</v>
      </c>
      <c r="P1461" t="s">
        <v>770</v>
      </c>
      <c r="Q1461">
        <v>1</v>
      </c>
      <c r="X1461">
        <v>12.8</v>
      </c>
      <c r="Y1461">
        <v>0</v>
      </c>
      <c r="Z1461">
        <v>0</v>
      </c>
      <c r="AA1461">
        <v>0</v>
      </c>
      <c r="AB1461">
        <v>9.2899999999999991</v>
      </c>
      <c r="AC1461">
        <v>0</v>
      </c>
      <c r="AD1461">
        <v>1</v>
      </c>
      <c r="AE1461">
        <v>1</v>
      </c>
      <c r="AF1461" t="s">
        <v>196</v>
      </c>
      <c r="AG1461">
        <v>16.927999999999997</v>
      </c>
      <c r="AH1461">
        <v>2</v>
      </c>
      <c r="AI1461">
        <v>47641053</v>
      </c>
      <c r="AJ1461">
        <v>1474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</row>
    <row r="1462" spans="1:44" x14ac:dyDescent="0.2">
      <c r="A1462">
        <f>ROW(Source!A633)</f>
        <v>633</v>
      </c>
      <c r="B1462">
        <v>47641059</v>
      </c>
      <c r="C1462">
        <v>47641052</v>
      </c>
      <c r="D1462">
        <v>37064876</v>
      </c>
      <c r="E1462">
        <v>1</v>
      </c>
      <c r="F1462">
        <v>1</v>
      </c>
      <c r="G1462">
        <v>1</v>
      </c>
      <c r="H1462">
        <v>1</v>
      </c>
      <c r="I1462" t="s">
        <v>771</v>
      </c>
      <c r="J1462" t="s">
        <v>3</v>
      </c>
      <c r="K1462" t="s">
        <v>772</v>
      </c>
      <c r="L1462">
        <v>1191</v>
      </c>
      <c r="N1462">
        <v>1013</v>
      </c>
      <c r="O1462" t="s">
        <v>770</v>
      </c>
      <c r="P1462" t="s">
        <v>770</v>
      </c>
      <c r="Q1462">
        <v>1</v>
      </c>
      <c r="X1462">
        <v>0.05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1</v>
      </c>
      <c r="AE1462">
        <v>2</v>
      </c>
      <c r="AF1462" t="s">
        <v>348</v>
      </c>
      <c r="AG1462">
        <v>7.1874999999999994E-2</v>
      </c>
      <c r="AH1462">
        <v>2</v>
      </c>
      <c r="AI1462">
        <v>47641054</v>
      </c>
      <c r="AJ1462">
        <v>1475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</row>
    <row r="1463" spans="1:44" x14ac:dyDescent="0.2">
      <c r="A1463">
        <f>ROW(Source!A633)</f>
        <v>633</v>
      </c>
      <c r="B1463">
        <v>47641060</v>
      </c>
      <c r="C1463">
        <v>47641052</v>
      </c>
      <c r="D1463">
        <v>36883554</v>
      </c>
      <c r="E1463">
        <v>1</v>
      </c>
      <c r="F1463">
        <v>1</v>
      </c>
      <c r="G1463">
        <v>1</v>
      </c>
      <c r="H1463">
        <v>2</v>
      </c>
      <c r="I1463" t="s">
        <v>780</v>
      </c>
      <c r="J1463" t="s">
        <v>781</v>
      </c>
      <c r="K1463" t="s">
        <v>782</v>
      </c>
      <c r="L1463">
        <v>1368</v>
      </c>
      <c r="N1463">
        <v>1011</v>
      </c>
      <c r="O1463" t="s">
        <v>776</v>
      </c>
      <c r="P1463" t="s">
        <v>776</v>
      </c>
      <c r="Q1463">
        <v>1</v>
      </c>
      <c r="X1463">
        <v>0.05</v>
      </c>
      <c r="Y1463">
        <v>0</v>
      </c>
      <c r="Z1463">
        <v>65.709999999999994</v>
      </c>
      <c r="AA1463">
        <v>11.6</v>
      </c>
      <c r="AB1463">
        <v>0</v>
      </c>
      <c r="AC1463">
        <v>0</v>
      </c>
      <c r="AD1463">
        <v>1</v>
      </c>
      <c r="AE1463">
        <v>0</v>
      </c>
      <c r="AF1463" t="s">
        <v>348</v>
      </c>
      <c r="AG1463">
        <v>7.1874999999999994E-2</v>
      </c>
      <c r="AH1463">
        <v>2</v>
      </c>
      <c r="AI1463">
        <v>47641055</v>
      </c>
      <c r="AJ1463">
        <v>1476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</row>
    <row r="1464" spans="1:44" x14ac:dyDescent="0.2">
      <c r="A1464">
        <f>ROW(Source!A633)</f>
        <v>633</v>
      </c>
      <c r="B1464">
        <v>47641061</v>
      </c>
      <c r="C1464">
        <v>47641052</v>
      </c>
      <c r="D1464">
        <v>36796579</v>
      </c>
      <c r="E1464">
        <v>17</v>
      </c>
      <c r="F1464">
        <v>1</v>
      </c>
      <c r="G1464">
        <v>1</v>
      </c>
      <c r="H1464">
        <v>3</v>
      </c>
      <c r="I1464" t="s">
        <v>1138</v>
      </c>
      <c r="J1464" t="s">
        <v>3</v>
      </c>
      <c r="K1464" t="s">
        <v>1139</v>
      </c>
      <c r="L1464">
        <v>1348</v>
      </c>
      <c r="N1464">
        <v>1009</v>
      </c>
      <c r="O1464" t="s">
        <v>19</v>
      </c>
      <c r="P1464" t="s">
        <v>19</v>
      </c>
      <c r="Q1464">
        <v>1000</v>
      </c>
      <c r="X1464">
        <v>7.5000000000000002E-4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 t="s">
        <v>3</v>
      </c>
      <c r="AG1464">
        <v>7.5000000000000002E-4</v>
      </c>
      <c r="AH1464">
        <v>3</v>
      </c>
      <c r="AI1464">
        <v>-1</v>
      </c>
      <c r="AJ1464" t="s">
        <v>3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</row>
    <row r="1465" spans="1:44" x14ac:dyDescent="0.2">
      <c r="A1465">
        <f>ROW(Source!A633)</f>
        <v>633</v>
      </c>
      <c r="B1465">
        <v>47641062</v>
      </c>
      <c r="C1465">
        <v>47641052</v>
      </c>
      <c r="D1465">
        <v>36796419</v>
      </c>
      <c r="E1465">
        <v>17</v>
      </c>
      <c r="F1465">
        <v>1</v>
      </c>
      <c r="G1465">
        <v>1</v>
      </c>
      <c r="H1465">
        <v>3</v>
      </c>
      <c r="I1465" t="s">
        <v>1110</v>
      </c>
      <c r="J1465" t="s">
        <v>3</v>
      </c>
      <c r="K1465" t="s">
        <v>1111</v>
      </c>
      <c r="L1465">
        <v>1348</v>
      </c>
      <c r="N1465">
        <v>1009</v>
      </c>
      <c r="O1465" t="s">
        <v>19</v>
      </c>
      <c r="P1465" t="s">
        <v>19</v>
      </c>
      <c r="Q1465">
        <v>1000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1</v>
      </c>
      <c r="AD1465">
        <v>0</v>
      </c>
      <c r="AE1465">
        <v>0</v>
      </c>
      <c r="AF1465" t="s">
        <v>3</v>
      </c>
      <c r="AG1465">
        <v>0</v>
      </c>
      <c r="AH1465">
        <v>3</v>
      </c>
      <c r="AI1465">
        <v>-1</v>
      </c>
      <c r="AJ1465" t="s">
        <v>3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</row>
    <row r="1466" spans="1:44" x14ac:dyDescent="0.2">
      <c r="A1466">
        <f>ROW(Source!A633)</f>
        <v>633</v>
      </c>
      <c r="B1466">
        <v>47641063</v>
      </c>
      <c r="C1466">
        <v>47641052</v>
      </c>
      <c r="D1466">
        <v>36796855</v>
      </c>
      <c r="E1466">
        <v>17</v>
      </c>
      <c r="F1466">
        <v>1</v>
      </c>
      <c r="G1466">
        <v>1</v>
      </c>
      <c r="H1466">
        <v>3</v>
      </c>
      <c r="I1466" t="s">
        <v>1110</v>
      </c>
      <c r="J1466" t="s">
        <v>3</v>
      </c>
      <c r="K1466" t="s">
        <v>1140</v>
      </c>
      <c r="L1466">
        <v>1348</v>
      </c>
      <c r="N1466">
        <v>1009</v>
      </c>
      <c r="O1466" t="s">
        <v>19</v>
      </c>
      <c r="P1466" t="s">
        <v>19</v>
      </c>
      <c r="Q1466">
        <v>1000</v>
      </c>
      <c r="X1466">
        <v>4.0000000000000001E-3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 t="s">
        <v>3</v>
      </c>
      <c r="AG1466">
        <v>4.0000000000000001E-3</v>
      </c>
      <c r="AH1466">
        <v>3</v>
      </c>
      <c r="AI1466">
        <v>-1</v>
      </c>
      <c r="AJ1466" t="s">
        <v>3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</row>
    <row r="1467" spans="1:44" x14ac:dyDescent="0.2">
      <c r="A1467">
        <f>ROW(Source!A638)</f>
        <v>638</v>
      </c>
      <c r="B1467">
        <v>47641075</v>
      </c>
      <c r="C1467">
        <v>47641066</v>
      </c>
      <c r="D1467">
        <v>37065248</v>
      </c>
      <c r="E1467">
        <v>1</v>
      </c>
      <c r="F1467">
        <v>1</v>
      </c>
      <c r="G1467">
        <v>1</v>
      </c>
      <c r="H1467">
        <v>1</v>
      </c>
      <c r="I1467" t="s">
        <v>768</v>
      </c>
      <c r="J1467" t="s">
        <v>3</v>
      </c>
      <c r="K1467" t="s">
        <v>769</v>
      </c>
      <c r="L1467">
        <v>1191</v>
      </c>
      <c r="N1467">
        <v>1013</v>
      </c>
      <c r="O1467" t="s">
        <v>770</v>
      </c>
      <c r="P1467" t="s">
        <v>770</v>
      </c>
      <c r="Q1467">
        <v>1</v>
      </c>
      <c r="X1467">
        <v>112.75</v>
      </c>
      <c r="Y1467">
        <v>0</v>
      </c>
      <c r="Z1467">
        <v>0</v>
      </c>
      <c r="AA1467">
        <v>0</v>
      </c>
      <c r="AB1467">
        <v>8.5299999999999994</v>
      </c>
      <c r="AC1467">
        <v>0</v>
      </c>
      <c r="AD1467">
        <v>1</v>
      </c>
      <c r="AE1467">
        <v>1</v>
      </c>
      <c r="AF1467" t="s">
        <v>3</v>
      </c>
      <c r="AG1467">
        <v>112.75</v>
      </c>
      <c r="AH1467">
        <v>2</v>
      </c>
      <c r="AI1467">
        <v>47641067</v>
      </c>
      <c r="AJ1467">
        <v>1479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</row>
    <row r="1468" spans="1:44" x14ac:dyDescent="0.2">
      <c r="A1468">
        <f>ROW(Source!A638)</f>
        <v>638</v>
      </c>
      <c r="B1468">
        <v>47641076</v>
      </c>
      <c r="C1468">
        <v>47641066</v>
      </c>
      <c r="D1468">
        <v>37064876</v>
      </c>
      <c r="E1468">
        <v>1</v>
      </c>
      <c r="F1468">
        <v>1</v>
      </c>
      <c r="G1468">
        <v>1</v>
      </c>
      <c r="H1468">
        <v>1</v>
      </c>
      <c r="I1468" t="s">
        <v>771</v>
      </c>
      <c r="J1468" t="s">
        <v>3</v>
      </c>
      <c r="K1468" t="s">
        <v>772</v>
      </c>
      <c r="L1468">
        <v>1191</v>
      </c>
      <c r="N1468">
        <v>1013</v>
      </c>
      <c r="O1468" t="s">
        <v>770</v>
      </c>
      <c r="P1468" t="s">
        <v>770</v>
      </c>
      <c r="Q1468">
        <v>1</v>
      </c>
      <c r="X1468">
        <v>0.27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1</v>
      </c>
      <c r="AE1468">
        <v>2</v>
      </c>
      <c r="AF1468" t="s">
        <v>3</v>
      </c>
      <c r="AG1468">
        <v>0.27</v>
      </c>
      <c r="AH1468">
        <v>2</v>
      </c>
      <c r="AI1468">
        <v>47641068</v>
      </c>
      <c r="AJ1468">
        <v>1480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</row>
    <row r="1469" spans="1:44" x14ac:dyDescent="0.2">
      <c r="A1469">
        <f>ROW(Source!A638)</f>
        <v>638</v>
      </c>
      <c r="B1469">
        <v>47641077</v>
      </c>
      <c r="C1469">
        <v>47641066</v>
      </c>
      <c r="D1469">
        <v>36882057</v>
      </c>
      <c r="E1469">
        <v>1</v>
      </c>
      <c r="F1469">
        <v>1</v>
      </c>
      <c r="G1469">
        <v>1</v>
      </c>
      <c r="H1469">
        <v>2</v>
      </c>
      <c r="I1469" t="s">
        <v>825</v>
      </c>
      <c r="J1469" t="s">
        <v>826</v>
      </c>
      <c r="K1469" t="s">
        <v>827</v>
      </c>
      <c r="L1469">
        <v>1368</v>
      </c>
      <c r="N1469">
        <v>1011</v>
      </c>
      <c r="O1469" t="s">
        <v>776</v>
      </c>
      <c r="P1469" t="s">
        <v>776</v>
      </c>
      <c r="Q1469">
        <v>1</v>
      </c>
      <c r="X1469">
        <v>0.2</v>
      </c>
      <c r="Y1469">
        <v>0</v>
      </c>
      <c r="Z1469">
        <v>86.4</v>
      </c>
      <c r="AA1469">
        <v>13.5</v>
      </c>
      <c r="AB1469">
        <v>0</v>
      </c>
      <c r="AC1469">
        <v>0</v>
      </c>
      <c r="AD1469">
        <v>1</v>
      </c>
      <c r="AE1469">
        <v>0</v>
      </c>
      <c r="AF1469" t="s">
        <v>3</v>
      </c>
      <c r="AG1469">
        <v>0.2</v>
      </c>
      <c r="AH1469">
        <v>2</v>
      </c>
      <c r="AI1469">
        <v>47641069</v>
      </c>
      <c r="AJ1469">
        <v>1481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</row>
    <row r="1470" spans="1:44" x14ac:dyDescent="0.2">
      <c r="A1470">
        <f>ROW(Source!A638)</f>
        <v>638</v>
      </c>
      <c r="B1470">
        <v>47641078</v>
      </c>
      <c r="C1470">
        <v>47641066</v>
      </c>
      <c r="D1470">
        <v>36883554</v>
      </c>
      <c r="E1470">
        <v>1</v>
      </c>
      <c r="F1470">
        <v>1</v>
      </c>
      <c r="G1470">
        <v>1</v>
      </c>
      <c r="H1470">
        <v>2</v>
      </c>
      <c r="I1470" t="s">
        <v>780</v>
      </c>
      <c r="J1470" t="s">
        <v>781</v>
      </c>
      <c r="K1470" t="s">
        <v>782</v>
      </c>
      <c r="L1470">
        <v>1368</v>
      </c>
      <c r="N1470">
        <v>1011</v>
      </c>
      <c r="O1470" t="s">
        <v>776</v>
      </c>
      <c r="P1470" t="s">
        <v>776</v>
      </c>
      <c r="Q1470">
        <v>1</v>
      </c>
      <c r="X1470">
        <v>7.0000000000000007E-2</v>
      </c>
      <c r="Y1470">
        <v>0</v>
      </c>
      <c r="Z1470">
        <v>65.709999999999994</v>
      </c>
      <c r="AA1470">
        <v>11.6</v>
      </c>
      <c r="AB1470">
        <v>0</v>
      </c>
      <c r="AC1470">
        <v>0</v>
      </c>
      <c r="AD1470">
        <v>1</v>
      </c>
      <c r="AE1470">
        <v>0</v>
      </c>
      <c r="AF1470" t="s">
        <v>3</v>
      </c>
      <c r="AG1470">
        <v>7.0000000000000007E-2</v>
      </c>
      <c r="AH1470">
        <v>2</v>
      </c>
      <c r="AI1470">
        <v>47641070</v>
      </c>
      <c r="AJ1470">
        <v>1482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</row>
    <row r="1471" spans="1:44" x14ac:dyDescent="0.2">
      <c r="A1471">
        <f>ROW(Source!A638)</f>
        <v>638</v>
      </c>
      <c r="B1471">
        <v>47641079</v>
      </c>
      <c r="C1471">
        <v>47641066</v>
      </c>
      <c r="D1471">
        <v>36804565</v>
      </c>
      <c r="E1471">
        <v>1</v>
      </c>
      <c r="F1471">
        <v>1</v>
      </c>
      <c r="G1471">
        <v>1</v>
      </c>
      <c r="H1471">
        <v>3</v>
      </c>
      <c r="I1471" t="s">
        <v>490</v>
      </c>
      <c r="J1471" t="s">
        <v>492</v>
      </c>
      <c r="K1471" t="s">
        <v>491</v>
      </c>
      <c r="L1471">
        <v>1348</v>
      </c>
      <c r="N1471">
        <v>1009</v>
      </c>
      <c r="O1471" t="s">
        <v>19</v>
      </c>
      <c r="P1471" t="s">
        <v>19</v>
      </c>
      <c r="Q1471">
        <v>1000</v>
      </c>
      <c r="X1471">
        <v>4.0000000000000001E-3</v>
      </c>
      <c r="Y1471">
        <v>8475</v>
      </c>
      <c r="Z1471">
        <v>0</v>
      </c>
      <c r="AA1471">
        <v>0</v>
      </c>
      <c r="AB1471">
        <v>0</v>
      </c>
      <c r="AC1471">
        <v>0</v>
      </c>
      <c r="AD1471">
        <v>1</v>
      </c>
      <c r="AE1471">
        <v>0</v>
      </c>
      <c r="AF1471" t="s">
        <v>3</v>
      </c>
      <c r="AG1471">
        <v>4.0000000000000001E-3</v>
      </c>
      <c r="AH1471">
        <v>2</v>
      </c>
      <c r="AI1471">
        <v>47641071</v>
      </c>
      <c r="AJ1471">
        <v>1483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</row>
    <row r="1472" spans="1:44" x14ac:dyDescent="0.2">
      <c r="A1472">
        <f>ROW(Source!A638)</f>
        <v>638</v>
      </c>
      <c r="B1472">
        <v>47641080</v>
      </c>
      <c r="C1472">
        <v>47641066</v>
      </c>
      <c r="D1472">
        <v>36825633</v>
      </c>
      <c r="E1472">
        <v>1</v>
      </c>
      <c r="F1472">
        <v>1</v>
      </c>
      <c r="G1472">
        <v>1</v>
      </c>
      <c r="H1472">
        <v>3</v>
      </c>
      <c r="I1472" t="s">
        <v>1041</v>
      </c>
      <c r="J1472" t="s">
        <v>1042</v>
      </c>
      <c r="K1472" t="s">
        <v>1043</v>
      </c>
      <c r="L1472">
        <v>1348</v>
      </c>
      <c r="N1472">
        <v>1009</v>
      </c>
      <c r="O1472" t="s">
        <v>19</v>
      </c>
      <c r="P1472" t="s">
        <v>19</v>
      </c>
      <c r="Q1472">
        <v>1000</v>
      </c>
      <c r="X1472">
        <v>1.2E-2</v>
      </c>
      <c r="Y1472">
        <v>8190</v>
      </c>
      <c r="Z1472">
        <v>0</v>
      </c>
      <c r="AA1472">
        <v>0</v>
      </c>
      <c r="AB1472">
        <v>0</v>
      </c>
      <c r="AC1472">
        <v>0</v>
      </c>
      <c r="AD1472">
        <v>1</v>
      </c>
      <c r="AE1472">
        <v>0</v>
      </c>
      <c r="AF1472" t="s">
        <v>3</v>
      </c>
      <c r="AG1472">
        <v>1.2E-2</v>
      </c>
      <c r="AH1472">
        <v>2</v>
      </c>
      <c r="AI1472">
        <v>47641073</v>
      </c>
      <c r="AJ1472">
        <v>1485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</row>
    <row r="1473" spans="1:44" x14ac:dyDescent="0.2">
      <c r="A1473">
        <f>ROW(Source!A638)</f>
        <v>638</v>
      </c>
      <c r="B1473">
        <v>47641081</v>
      </c>
      <c r="C1473">
        <v>47641066</v>
      </c>
      <c r="D1473">
        <v>36825880</v>
      </c>
      <c r="E1473">
        <v>1</v>
      </c>
      <c r="F1473">
        <v>1</v>
      </c>
      <c r="G1473">
        <v>1</v>
      </c>
      <c r="H1473">
        <v>3</v>
      </c>
      <c r="I1473" t="s">
        <v>1044</v>
      </c>
      <c r="J1473" t="s">
        <v>1045</v>
      </c>
      <c r="K1473" t="s">
        <v>1046</v>
      </c>
      <c r="L1473">
        <v>1348</v>
      </c>
      <c r="N1473">
        <v>1009</v>
      </c>
      <c r="O1473" t="s">
        <v>19</v>
      </c>
      <c r="P1473" t="s">
        <v>19</v>
      </c>
      <c r="Q1473">
        <v>1000</v>
      </c>
      <c r="X1473">
        <v>0.78200000000000003</v>
      </c>
      <c r="Y1473">
        <v>11200</v>
      </c>
      <c r="Z1473">
        <v>0</v>
      </c>
      <c r="AA1473">
        <v>0</v>
      </c>
      <c r="AB1473">
        <v>0</v>
      </c>
      <c r="AC1473">
        <v>0</v>
      </c>
      <c r="AD1473">
        <v>1</v>
      </c>
      <c r="AE1473">
        <v>0</v>
      </c>
      <c r="AF1473" t="s">
        <v>3</v>
      </c>
      <c r="AG1473">
        <v>0.78200000000000003</v>
      </c>
      <c r="AH1473">
        <v>2</v>
      </c>
      <c r="AI1473">
        <v>47641074</v>
      </c>
      <c r="AJ1473">
        <v>1486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</row>
    <row r="1474" spans="1:44" x14ac:dyDescent="0.2">
      <c r="A1474">
        <f>ROW(Source!A639)</f>
        <v>639</v>
      </c>
      <c r="B1474">
        <v>47641075</v>
      </c>
      <c r="C1474">
        <v>47641066</v>
      </c>
      <c r="D1474">
        <v>37065248</v>
      </c>
      <c r="E1474">
        <v>1</v>
      </c>
      <c r="F1474">
        <v>1</v>
      </c>
      <c r="G1474">
        <v>1</v>
      </c>
      <c r="H1474">
        <v>1</v>
      </c>
      <c r="I1474" t="s">
        <v>768</v>
      </c>
      <c r="J1474" t="s">
        <v>3</v>
      </c>
      <c r="K1474" t="s">
        <v>769</v>
      </c>
      <c r="L1474">
        <v>1191</v>
      </c>
      <c r="N1474">
        <v>1013</v>
      </c>
      <c r="O1474" t="s">
        <v>770</v>
      </c>
      <c r="P1474" t="s">
        <v>770</v>
      </c>
      <c r="Q1474">
        <v>1</v>
      </c>
      <c r="X1474">
        <v>112.75</v>
      </c>
      <c r="Y1474">
        <v>0</v>
      </c>
      <c r="Z1474">
        <v>0</v>
      </c>
      <c r="AA1474">
        <v>0</v>
      </c>
      <c r="AB1474">
        <v>8.5299999999999994</v>
      </c>
      <c r="AC1474">
        <v>0</v>
      </c>
      <c r="AD1474">
        <v>1</v>
      </c>
      <c r="AE1474">
        <v>1</v>
      </c>
      <c r="AF1474" t="s">
        <v>3</v>
      </c>
      <c r="AG1474">
        <v>112.75</v>
      </c>
      <c r="AH1474">
        <v>2</v>
      </c>
      <c r="AI1474">
        <v>47641067</v>
      </c>
      <c r="AJ1474">
        <v>1487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</row>
    <row r="1475" spans="1:44" x14ac:dyDescent="0.2">
      <c r="A1475">
        <f>ROW(Source!A639)</f>
        <v>639</v>
      </c>
      <c r="B1475">
        <v>47641076</v>
      </c>
      <c r="C1475">
        <v>47641066</v>
      </c>
      <c r="D1475">
        <v>37064876</v>
      </c>
      <c r="E1475">
        <v>1</v>
      </c>
      <c r="F1475">
        <v>1</v>
      </c>
      <c r="G1475">
        <v>1</v>
      </c>
      <c r="H1475">
        <v>1</v>
      </c>
      <c r="I1475" t="s">
        <v>771</v>
      </c>
      <c r="J1475" t="s">
        <v>3</v>
      </c>
      <c r="K1475" t="s">
        <v>772</v>
      </c>
      <c r="L1475">
        <v>1191</v>
      </c>
      <c r="N1475">
        <v>1013</v>
      </c>
      <c r="O1475" t="s">
        <v>770</v>
      </c>
      <c r="P1475" t="s">
        <v>770</v>
      </c>
      <c r="Q1475">
        <v>1</v>
      </c>
      <c r="X1475">
        <v>0.27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1</v>
      </c>
      <c r="AE1475">
        <v>2</v>
      </c>
      <c r="AF1475" t="s">
        <v>3</v>
      </c>
      <c r="AG1475">
        <v>0.27</v>
      </c>
      <c r="AH1475">
        <v>2</v>
      </c>
      <c r="AI1475">
        <v>47641068</v>
      </c>
      <c r="AJ1475">
        <v>1488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</row>
    <row r="1476" spans="1:44" x14ac:dyDescent="0.2">
      <c r="A1476">
        <f>ROW(Source!A639)</f>
        <v>639</v>
      </c>
      <c r="B1476">
        <v>47641077</v>
      </c>
      <c r="C1476">
        <v>47641066</v>
      </c>
      <c r="D1476">
        <v>36882057</v>
      </c>
      <c r="E1476">
        <v>1</v>
      </c>
      <c r="F1476">
        <v>1</v>
      </c>
      <c r="G1476">
        <v>1</v>
      </c>
      <c r="H1476">
        <v>2</v>
      </c>
      <c r="I1476" t="s">
        <v>825</v>
      </c>
      <c r="J1476" t="s">
        <v>826</v>
      </c>
      <c r="K1476" t="s">
        <v>827</v>
      </c>
      <c r="L1476">
        <v>1368</v>
      </c>
      <c r="N1476">
        <v>1011</v>
      </c>
      <c r="O1476" t="s">
        <v>776</v>
      </c>
      <c r="P1476" t="s">
        <v>776</v>
      </c>
      <c r="Q1476">
        <v>1</v>
      </c>
      <c r="X1476">
        <v>0.2</v>
      </c>
      <c r="Y1476">
        <v>0</v>
      </c>
      <c r="Z1476">
        <v>86.4</v>
      </c>
      <c r="AA1476">
        <v>13.5</v>
      </c>
      <c r="AB1476">
        <v>0</v>
      </c>
      <c r="AC1476">
        <v>0</v>
      </c>
      <c r="AD1476">
        <v>1</v>
      </c>
      <c r="AE1476">
        <v>0</v>
      </c>
      <c r="AF1476" t="s">
        <v>3</v>
      </c>
      <c r="AG1476">
        <v>0.2</v>
      </c>
      <c r="AH1476">
        <v>2</v>
      </c>
      <c r="AI1476">
        <v>47641069</v>
      </c>
      <c r="AJ1476">
        <v>1489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</row>
    <row r="1477" spans="1:44" x14ac:dyDescent="0.2">
      <c r="A1477">
        <f>ROW(Source!A639)</f>
        <v>639</v>
      </c>
      <c r="B1477">
        <v>47641078</v>
      </c>
      <c r="C1477">
        <v>47641066</v>
      </c>
      <c r="D1477">
        <v>36883554</v>
      </c>
      <c r="E1477">
        <v>1</v>
      </c>
      <c r="F1477">
        <v>1</v>
      </c>
      <c r="G1477">
        <v>1</v>
      </c>
      <c r="H1477">
        <v>2</v>
      </c>
      <c r="I1477" t="s">
        <v>780</v>
      </c>
      <c r="J1477" t="s">
        <v>781</v>
      </c>
      <c r="K1477" t="s">
        <v>782</v>
      </c>
      <c r="L1477">
        <v>1368</v>
      </c>
      <c r="N1477">
        <v>1011</v>
      </c>
      <c r="O1477" t="s">
        <v>776</v>
      </c>
      <c r="P1477" t="s">
        <v>776</v>
      </c>
      <c r="Q1477">
        <v>1</v>
      </c>
      <c r="X1477">
        <v>7.0000000000000007E-2</v>
      </c>
      <c r="Y1477">
        <v>0</v>
      </c>
      <c r="Z1477">
        <v>65.709999999999994</v>
      </c>
      <c r="AA1477">
        <v>11.6</v>
      </c>
      <c r="AB1477">
        <v>0</v>
      </c>
      <c r="AC1477">
        <v>0</v>
      </c>
      <c r="AD1477">
        <v>1</v>
      </c>
      <c r="AE1477">
        <v>0</v>
      </c>
      <c r="AF1477" t="s">
        <v>3</v>
      </c>
      <c r="AG1477">
        <v>7.0000000000000007E-2</v>
      </c>
      <c r="AH1477">
        <v>2</v>
      </c>
      <c r="AI1477">
        <v>47641070</v>
      </c>
      <c r="AJ1477">
        <v>1490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</row>
    <row r="1478" spans="1:44" x14ac:dyDescent="0.2">
      <c r="A1478">
        <f>ROW(Source!A639)</f>
        <v>639</v>
      </c>
      <c r="B1478">
        <v>47641079</v>
      </c>
      <c r="C1478">
        <v>47641066</v>
      </c>
      <c r="D1478">
        <v>36804565</v>
      </c>
      <c r="E1478">
        <v>1</v>
      </c>
      <c r="F1478">
        <v>1</v>
      </c>
      <c r="G1478">
        <v>1</v>
      </c>
      <c r="H1478">
        <v>3</v>
      </c>
      <c r="I1478" t="s">
        <v>490</v>
      </c>
      <c r="J1478" t="s">
        <v>492</v>
      </c>
      <c r="K1478" t="s">
        <v>491</v>
      </c>
      <c r="L1478">
        <v>1348</v>
      </c>
      <c r="N1478">
        <v>1009</v>
      </c>
      <c r="O1478" t="s">
        <v>19</v>
      </c>
      <c r="P1478" t="s">
        <v>19</v>
      </c>
      <c r="Q1478">
        <v>1000</v>
      </c>
      <c r="X1478">
        <v>4.0000000000000001E-3</v>
      </c>
      <c r="Y1478">
        <v>8475</v>
      </c>
      <c r="Z1478">
        <v>0</v>
      </c>
      <c r="AA1478">
        <v>0</v>
      </c>
      <c r="AB1478">
        <v>0</v>
      </c>
      <c r="AC1478">
        <v>0</v>
      </c>
      <c r="AD1478">
        <v>1</v>
      </c>
      <c r="AE1478">
        <v>0</v>
      </c>
      <c r="AF1478" t="s">
        <v>3</v>
      </c>
      <c r="AG1478">
        <v>4.0000000000000001E-3</v>
      </c>
      <c r="AH1478">
        <v>2</v>
      </c>
      <c r="AI1478">
        <v>47641071</v>
      </c>
      <c r="AJ1478">
        <v>1491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</row>
    <row r="1479" spans="1:44" x14ac:dyDescent="0.2">
      <c r="A1479">
        <f>ROW(Source!A639)</f>
        <v>639</v>
      </c>
      <c r="B1479">
        <v>47641080</v>
      </c>
      <c r="C1479">
        <v>47641066</v>
      </c>
      <c r="D1479">
        <v>36825633</v>
      </c>
      <c r="E1479">
        <v>1</v>
      </c>
      <c r="F1479">
        <v>1</v>
      </c>
      <c r="G1479">
        <v>1</v>
      </c>
      <c r="H1479">
        <v>3</v>
      </c>
      <c r="I1479" t="s">
        <v>1041</v>
      </c>
      <c r="J1479" t="s">
        <v>1042</v>
      </c>
      <c r="K1479" t="s">
        <v>1043</v>
      </c>
      <c r="L1479">
        <v>1348</v>
      </c>
      <c r="N1479">
        <v>1009</v>
      </c>
      <c r="O1479" t="s">
        <v>19</v>
      </c>
      <c r="P1479" t="s">
        <v>19</v>
      </c>
      <c r="Q1479">
        <v>1000</v>
      </c>
      <c r="X1479">
        <v>1.2E-2</v>
      </c>
      <c r="Y1479">
        <v>8190</v>
      </c>
      <c r="Z1479">
        <v>0</v>
      </c>
      <c r="AA1479">
        <v>0</v>
      </c>
      <c r="AB1479">
        <v>0</v>
      </c>
      <c r="AC1479">
        <v>0</v>
      </c>
      <c r="AD1479">
        <v>1</v>
      </c>
      <c r="AE1479">
        <v>0</v>
      </c>
      <c r="AF1479" t="s">
        <v>3</v>
      </c>
      <c r="AG1479">
        <v>1.2E-2</v>
      </c>
      <c r="AH1479">
        <v>2</v>
      </c>
      <c r="AI1479">
        <v>47641073</v>
      </c>
      <c r="AJ1479">
        <v>1493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</row>
    <row r="1480" spans="1:44" x14ac:dyDescent="0.2">
      <c r="A1480">
        <f>ROW(Source!A639)</f>
        <v>639</v>
      </c>
      <c r="B1480">
        <v>47641081</v>
      </c>
      <c r="C1480">
        <v>47641066</v>
      </c>
      <c r="D1480">
        <v>36825880</v>
      </c>
      <c r="E1480">
        <v>1</v>
      </c>
      <c r="F1480">
        <v>1</v>
      </c>
      <c r="G1480">
        <v>1</v>
      </c>
      <c r="H1480">
        <v>3</v>
      </c>
      <c r="I1480" t="s">
        <v>1044</v>
      </c>
      <c r="J1480" t="s">
        <v>1045</v>
      </c>
      <c r="K1480" t="s">
        <v>1046</v>
      </c>
      <c r="L1480">
        <v>1348</v>
      </c>
      <c r="N1480">
        <v>1009</v>
      </c>
      <c r="O1480" t="s">
        <v>19</v>
      </c>
      <c r="P1480" t="s">
        <v>19</v>
      </c>
      <c r="Q1480">
        <v>1000</v>
      </c>
      <c r="X1480">
        <v>0.78200000000000003</v>
      </c>
      <c r="Y1480">
        <v>11200</v>
      </c>
      <c r="Z1480">
        <v>0</v>
      </c>
      <c r="AA1480">
        <v>0</v>
      </c>
      <c r="AB1480">
        <v>0</v>
      </c>
      <c r="AC1480">
        <v>0</v>
      </c>
      <c r="AD1480">
        <v>1</v>
      </c>
      <c r="AE1480">
        <v>0</v>
      </c>
      <c r="AF1480" t="s">
        <v>3</v>
      </c>
      <c r="AG1480">
        <v>0.78200000000000003</v>
      </c>
      <c r="AH1480">
        <v>2</v>
      </c>
      <c r="AI1480">
        <v>47641074</v>
      </c>
      <c r="AJ1480">
        <v>1494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</row>
    <row r="1481" spans="1:44" x14ac:dyDescent="0.2">
      <c r="A1481">
        <f>ROW(Source!A644)</f>
        <v>644</v>
      </c>
      <c r="B1481">
        <v>47641094</v>
      </c>
      <c r="C1481">
        <v>47641084</v>
      </c>
      <c r="D1481">
        <v>37066837</v>
      </c>
      <c r="E1481">
        <v>1</v>
      </c>
      <c r="F1481">
        <v>1</v>
      </c>
      <c r="G1481">
        <v>1</v>
      </c>
      <c r="H1481">
        <v>1</v>
      </c>
      <c r="I1481" t="s">
        <v>855</v>
      </c>
      <c r="J1481" t="s">
        <v>3</v>
      </c>
      <c r="K1481" t="s">
        <v>856</v>
      </c>
      <c r="L1481">
        <v>1191</v>
      </c>
      <c r="N1481">
        <v>1013</v>
      </c>
      <c r="O1481" t="s">
        <v>770</v>
      </c>
      <c r="P1481" t="s">
        <v>770</v>
      </c>
      <c r="Q1481">
        <v>1</v>
      </c>
      <c r="X1481">
        <v>81.31</v>
      </c>
      <c r="Y1481">
        <v>0</v>
      </c>
      <c r="Z1481">
        <v>0</v>
      </c>
      <c r="AA1481">
        <v>0</v>
      </c>
      <c r="AB1481">
        <v>8.31</v>
      </c>
      <c r="AC1481">
        <v>0</v>
      </c>
      <c r="AD1481">
        <v>1</v>
      </c>
      <c r="AE1481">
        <v>1</v>
      </c>
      <c r="AF1481" t="s">
        <v>196</v>
      </c>
      <c r="AG1481">
        <v>107.53247499999998</v>
      </c>
      <c r="AH1481">
        <v>2</v>
      </c>
      <c r="AI1481">
        <v>47641085</v>
      </c>
      <c r="AJ1481">
        <v>1495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</row>
    <row r="1482" spans="1:44" x14ac:dyDescent="0.2">
      <c r="A1482">
        <f>ROW(Source!A644)</f>
        <v>644</v>
      </c>
      <c r="B1482">
        <v>47641095</v>
      </c>
      <c r="C1482">
        <v>47641084</v>
      </c>
      <c r="D1482">
        <v>37064876</v>
      </c>
      <c r="E1482">
        <v>1</v>
      </c>
      <c r="F1482">
        <v>1</v>
      </c>
      <c r="G1482">
        <v>1</v>
      </c>
      <c r="H1482">
        <v>1</v>
      </c>
      <c r="I1482" t="s">
        <v>771</v>
      </c>
      <c r="J1482" t="s">
        <v>3</v>
      </c>
      <c r="K1482" t="s">
        <v>772</v>
      </c>
      <c r="L1482">
        <v>1191</v>
      </c>
      <c r="N1482">
        <v>1013</v>
      </c>
      <c r="O1482" t="s">
        <v>770</v>
      </c>
      <c r="P1482" t="s">
        <v>770</v>
      </c>
      <c r="Q1482">
        <v>1</v>
      </c>
      <c r="X1482">
        <v>3.77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1</v>
      </c>
      <c r="AE1482">
        <v>2</v>
      </c>
      <c r="AF1482" t="s">
        <v>348</v>
      </c>
      <c r="AG1482">
        <v>5.4193749999999996</v>
      </c>
      <c r="AH1482">
        <v>2</v>
      </c>
      <c r="AI1482">
        <v>47641086</v>
      </c>
      <c r="AJ1482">
        <v>1496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</row>
    <row r="1483" spans="1:44" x14ac:dyDescent="0.2">
      <c r="A1483">
        <f>ROW(Source!A644)</f>
        <v>644</v>
      </c>
      <c r="B1483">
        <v>47641096</v>
      </c>
      <c r="C1483">
        <v>47641084</v>
      </c>
      <c r="D1483">
        <v>36882383</v>
      </c>
      <c r="E1483">
        <v>1</v>
      </c>
      <c r="F1483">
        <v>1</v>
      </c>
      <c r="G1483">
        <v>1</v>
      </c>
      <c r="H1483">
        <v>2</v>
      </c>
      <c r="I1483" t="s">
        <v>944</v>
      </c>
      <c r="J1483" t="s">
        <v>945</v>
      </c>
      <c r="K1483" t="s">
        <v>946</v>
      </c>
      <c r="L1483">
        <v>1368</v>
      </c>
      <c r="N1483">
        <v>1011</v>
      </c>
      <c r="O1483" t="s">
        <v>776</v>
      </c>
      <c r="P1483" t="s">
        <v>776</v>
      </c>
      <c r="Q1483">
        <v>1</v>
      </c>
      <c r="X1483">
        <v>0.36</v>
      </c>
      <c r="Y1483">
        <v>0</v>
      </c>
      <c r="Z1483">
        <v>89.99</v>
      </c>
      <c r="AA1483">
        <v>10.06</v>
      </c>
      <c r="AB1483">
        <v>0</v>
      </c>
      <c r="AC1483">
        <v>0</v>
      </c>
      <c r="AD1483">
        <v>1</v>
      </c>
      <c r="AE1483">
        <v>0</v>
      </c>
      <c r="AF1483" t="s">
        <v>348</v>
      </c>
      <c r="AG1483">
        <v>0.51749999999999996</v>
      </c>
      <c r="AH1483">
        <v>2</v>
      </c>
      <c r="AI1483">
        <v>47641087</v>
      </c>
      <c r="AJ1483">
        <v>1497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</row>
    <row r="1484" spans="1:44" x14ac:dyDescent="0.2">
      <c r="A1484">
        <f>ROW(Source!A644)</f>
        <v>644</v>
      </c>
      <c r="B1484">
        <v>47641097</v>
      </c>
      <c r="C1484">
        <v>47641084</v>
      </c>
      <c r="D1484">
        <v>36882452</v>
      </c>
      <c r="E1484">
        <v>1</v>
      </c>
      <c r="F1484">
        <v>1</v>
      </c>
      <c r="G1484">
        <v>1</v>
      </c>
      <c r="H1484">
        <v>2</v>
      </c>
      <c r="I1484" t="s">
        <v>1027</v>
      </c>
      <c r="J1484" t="s">
        <v>1028</v>
      </c>
      <c r="K1484" t="s">
        <v>1029</v>
      </c>
      <c r="L1484">
        <v>1368</v>
      </c>
      <c r="N1484">
        <v>1011</v>
      </c>
      <c r="O1484" t="s">
        <v>776</v>
      </c>
      <c r="P1484" t="s">
        <v>776</v>
      </c>
      <c r="Q1484">
        <v>1</v>
      </c>
      <c r="X1484">
        <v>2.57</v>
      </c>
      <c r="Y1484">
        <v>0</v>
      </c>
      <c r="Z1484">
        <v>31.26</v>
      </c>
      <c r="AA1484">
        <v>13.5</v>
      </c>
      <c r="AB1484">
        <v>0</v>
      </c>
      <c r="AC1484">
        <v>0</v>
      </c>
      <c r="AD1484">
        <v>1</v>
      </c>
      <c r="AE1484">
        <v>0</v>
      </c>
      <c r="AF1484" t="s">
        <v>348</v>
      </c>
      <c r="AG1484">
        <v>3.694375</v>
      </c>
      <c r="AH1484">
        <v>2</v>
      </c>
      <c r="AI1484">
        <v>47641088</v>
      </c>
      <c r="AJ1484">
        <v>1498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</row>
    <row r="1485" spans="1:44" x14ac:dyDescent="0.2">
      <c r="A1485">
        <f>ROW(Source!A644)</f>
        <v>644</v>
      </c>
      <c r="B1485">
        <v>47641098</v>
      </c>
      <c r="C1485">
        <v>47641084</v>
      </c>
      <c r="D1485">
        <v>36883554</v>
      </c>
      <c r="E1485">
        <v>1</v>
      </c>
      <c r="F1485">
        <v>1</v>
      </c>
      <c r="G1485">
        <v>1</v>
      </c>
      <c r="H1485">
        <v>2</v>
      </c>
      <c r="I1485" t="s">
        <v>780</v>
      </c>
      <c r="J1485" t="s">
        <v>781</v>
      </c>
      <c r="K1485" t="s">
        <v>782</v>
      </c>
      <c r="L1485">
        <v>1368</v>
      </c>
      <c r="N1485">
        <v>1011</v>
      </c>
      <c r="O1485" t="s">
        <v>776</v>
      </c>
      <c r="P1485" t="s">
        <v>776</v>
      </c>
      <c r="Q1485">
        <v>1</v>
      </c>
      <c r="X1485">
        <v>0.84</v>
      </c>
      <c r="Y1485">
        <v>0</v>
      </c>
      <c r="Z1485">
        <v>65.709999999999994</v>
      </c>
      <c r="AA1485">
        <v>11.6</v>
      </c>
      <c r="AB1485">
        <v>0</v>
      </c>
      <c r="AC1485">
        <v>0</v>
      </c>
      <c r="AD1485">
        <v>1</v>
      </c>
      <c r="AE1485">
        <v>0</v>
      </c>
      <c r="AF1485" t="s">
        <v>348</v>
      </c>
      <c r="AG1485">
        <v>1.2074999999999998</v>
      </c>
      <c r="AH1485">
        <v>2</v>
      </c>
      <c r="AI1485">
        <v>47641089</v>
      </c>
      <c r="AJ1485">
        <v>1499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</row>
    <row r="1486" spans="1:44" x14ac:dyDescent="0.2">
      <c r="A1486">
        <f>ROW(Source!A644)</f>
        <v>644</v>
      </c>
      <c r="B1486">
        <v>47641099</v>
      </c>
      <c r="C1486">
        <v>47641084</v>
      </c>
      <c r="D1486">
        <v>36801792</v>
      </c>
      <c r="E1486">
        <v>1</v>
      </c>
      <c r="F1486">
        <v>1</v>
      </c>
      <c r="G1486">
        <v>1</v>
      </c>
      <c r="H1486">
        <v>3</v>
      </c>
      <c r="I1486" t="s">
        <v>981</v>
      </c>
      <c r="J1486" t="s">
        <v>982</v>
      </c>
      <c r="K1486" t="s">
        <v>983</v>
      </c>
      <c r="L1486">
        <v>1339</v>
      </c>
      <c r="N1486">
        <v>1007</v>
      </c>
      <c r="O1486" t="s">
        <v>50</v>
      </c>
      <c r="P1486" t="s">
        <v>50</v>
      </c>
      <c r="Q1486">
        <v>1</v>
      </c>
      <c r="X1486">
        <v>3.85</v>
      </c>
      <c r="Y1486">
        <v>2.44</v>
      </c>
      <c r="Z1486">
        <v>0</v>
      </c>
      <c r="AA1486">
        <v>0</v>
      </c>
      <c r="AB1486">
        <v>0</v>
      </c>
      <c r="AC1486">
        <v>0</v>
      </c>
      <c r="AD1486">
        <v>1</v>
      </c>
      <c r="AE1486">
        <v>0</v>
      </c>
      <c r="AF1486" t="s">
        <v>3</v>
      </c>
      <c r="AG1486">
        <v>3.85</v>
      </c>
      <c r="AH1486">
        <v>2</v>
      </c>
      <c r="AI1486">
        <v>47641090</v>
      </c>
      <c r="AJ1486">
        <v>1500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</row>
    <row r="1487" spans="1:44" x14ac:dyDescent="0.2">
      <c r="A1487">
        <f>ROW(Source!A644)</f>
        <v>644</v>
      </c>
      <c r="B1487">
        <v>47641100</v>
      </c>
      <c r="C1487">
        <v>47641084</v>
      </c>
      <c r="D1487">
        <v>36802468</v>
      </c>
      <c r="E1487">
        <v>1</v>
      </c>
      <c r="F1487">
        <v>1</v>
      </c>
      <c r="G1487">
        <v>1</v>
      </c>
      <c r="H1487">
        <v>3</v>
      </c>
      <c r="I1487" t="s">
        <v>1030</v>
      </c>
      <c r="J1487" t="s">
        <v>1031</v>
      </c>
      <c r="K1487" t="s">
        <v>1032</v>
      </c>
      <c r="L1487">
        <v>1339</v>
      </c>
      <c r="N1487">
        <v>1007</v>
      </c>
      <c r="O1487" t="s">
        <v>50</v>
      </c>
      <c r="P1487" t="s">
        <v>50</v>
      </c>
      <c r="Q1487">
        <v>1</v>
      </c>
      <c r="X1487">
        <v>3.06</v>
      </c>
      <c r="Y1487">
        <v>34.92</v>
      </c>
      <c r="Z1487">
        <v>0</v>
      </c>
      <c r="AA1487">
        <v>0</v>
      </c>
      <c r="AB1487">
        <v>0</v>
      </c>
      <c r="AC1487">
        <v>0</v>
      </c>
      <c r="AD1487">
        <v>1</v>
      </c>
      <c r="AE1487">
        <v>0</v>
      </c>
      <c r="AF1487" t="s">
        <v>3</v>
      </c>
      <c r="AG1487">
        <v>3.06</v>
      </c>
      <c r="AH1487">
        <v>2</v>
      </c>
      <c r="AI1487">
        <v>47641091</v>
      </c>
      <c r="AJ1487">
        <v>1501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</row>
    <row r="1488" spans="1:44" x14ac:dyDescent="0.2">
      <c r="A1488">
        <f>ROW(Source!A644)</f>
        <v>644</v>
      </c>
      <c r="B1488">
        <v>47641101</v>
      </c>
      <c r="C1488">
        <v>47641084</v>
      </c>
      <c r="D1488">
        <v>36797146</v>
      </c>
      <c r="E1488">
        <v>17</v>
      </c>
      <c r="F1488">
        <v>1</v>
      </c>
      <c r="G1488">
        <v>1</v>
      </c>
      <c r="H1488">
        <v>3</v>
      </c>
      <c r="I1488" t="s">
        <v>1141</v>
      </c>
      <c r="J1488" t="s">
        <v>3</v>
      </c>
      <c r="K1488" t="s">
        <v>1142</v>
      </c>
      <c r="L1488">
        <v>1339</v>
      </c>
      <c r="N1488">
        <v>1007</v>
      </c>
      <c r="O1488" t="s">
        <v>50</v>
      </c>
      <c r="P1488" t="s">
        <v>50</v>
      </c>
      <c r="Q1488">
        <v>1</v>
      </c>
      <c r="X1488">
        <v>1.3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 t="s">
        <v>3</v>
      </c>
      <c r="AG1488">
        <v>1.3</v>
      </c>
      <c r="AH1488">
        <v>3</v>
      </c>
      <c r="AI1488">
        <v>-1</v>
      </c>
      <c r="AJ1488" t="s">
        <v>3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</row>
    <row r="1489" spans="1:44" x14ac:dyDescent="0.2">
      <c r="A1489">
        <f>ROW(Source!A644)</f>
        <v>644</v>
      </c>
      <c r="B1489">
        <v>47641102</v>
      </c>
      <c r="C1489">
        <v>47641084</v>
      </c>
      <c r="D1489">
        <v>36797202</v>
      </c>
      <c r="E1489">
        <v>17</v>
      </c>
      <c r="F1489">
        <v>1</v>
      </c>
      <c r="G1489">
        <v>1</v>
      </c>
      <c r="H1489">
        <v>3</v>
      </c>
      <c r="I1489" t="s">
        <v>1143</v>
      </c>
      <c r="J1489" t="s">
        <v>3</v>
      </c>
      <c r="K1489" t="s">
        <v>1144</v>
      </c>
      <c r="L1489">
        <v>1327</v>
      </c>
      <c r="N1489">
        <v>1005</v>
      </c>
      <c r="O1489" t="s">
        <v>399</v>
      </c>
      <c r="P1489" t="s">
        <v>399</v>
      </c>
      <c r="Q1489">
        <v>1</v>
      </c>
      <c r="X1489">
        <v>102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 t="s">
        <v>3</v>
      </c>
      <c r="AG1489">
        <v>102</v>
      </c>
      <c r="AH1489">
        <v>3</v>
      </c>
      <c r="AI1489">
        <v>-1</v>
      </c>
      <c r="AJ1489" t="s">
        <v>3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</row>
    <row r="1490" spans="1:44" x14ac:dyDescent="0.2">
      <c r="A1490">
        <f>ROW(Source!A645)</f>
        <v>645</v>
      </c>
      <c r="B1490">
        <v>47641094</v>
      </c>
      <c r="C1490">
        <v>47641084</v>
      </c>
      <c r="D1490">
        <v>37066837</v>
      </c>
      <c r="E1490">
        <v>1</v>
      </c>
      <c r="F1490">
        <v>1</v>
      </c>
      <c r="G1490">
        <v>1</v>
      </c>
      <c r="H1490">
        <v>1</v>
      </c>
      <c r="I1490" t="s">
        <v>855</v>
      </c>
      <c r="J1490" t="s">
        <v>3</v>
      </c>
      <c r="K1490" t="s">
        <v>856</v>
      </c>
      <c r="L1490">
        <v>1191</v>
      </c>
      <c r="N1490">
        <v>1013</v>
      </c>
      <c r="O1490" t="s">
        <v>770</v>
      </c>
      <c r="P1490" t="s">
        <v>770</v>
      </c>
      <c r="Q1490">
        <v>1</v>
      </c>
      <c r="X1490">
        <v>81.31</v>
      </c>
      <c r="Y1490">
        <v>0</v>
      </c>
      <c r="Z1490">
        <v>0</v>
      </c>
      <c r="AA1490">
        <v>0</v>
      </c>
      <c r="AB1490">
        <v>8.31</v>
      </c>
      <c r="AC1490">
        <v>0</v>
      </c>
      <c r="AD1490">
        <v>1</v>
      </c>
      <c r="AE1490">
        <v>1</v>
      </c>
      <c r="AF1490" t="s">
        <v>196</v>
      </c>
      <c r="AG1490">
        <v>107.53247499999998</v>
      </c>
      <c r="AH1490">
        <v>2</v>
      </c>
      <c r="AI1490">
        <v>47641085</v>
      </c>
      <c r="AJ1490">
        <v>1504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</row>
    <row r="1491" spans="1:44" x14ac:dyDescent="0.2">
      <c r="A1491">
        <f>ROW(Source!A645)</f>
        <v>645</v>
      </c>
      <c r="B1491">
        <v>47641095</v>
      </c>
      <c r="C1491">
        <v>47641084</v>
      </c>
      <c r="D1491">
        <v>37064876</v>
      </c>
      <c r="E1491">
        <v>1</v>
      </c>
      <c r="F1491">
        <v>1</v>
      </c>
      <c r="G1491">
        <v>1</v>
      </c>
      <c r="H1491">
        <v>1</v>
      </c>
      <c r="I1491" t="s">
        <v>771</v>
      </c>
      <c r="J1491" t="s">
        <v>3</v>
      </c>
      <c r="K1491" t="s">
        <v>772</v>
      </c>
      <c r="L1491">
        <v>1191</v>
      </c>
      <c r="N1491">
        <v>1013</v>
      </c>
      <c r="O1491" t="s">
        <v>770</v>
      </c>
      <c r="P1491" t="s">
        <v>770</v>
      </c>
      <c r="Q1491">
        <v>1</v>
      </c>
      <c r="X1491">
        <v>3.77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1</v>
      </c>
      <c r="AE1491">
        <v>2</v>
      </c>
      <c r="AF1491" t="s">
        <v>348</v>
      </c>
      <c r="AG1491">
        <v>5.4193749999999996</v>
      </c>
      <c r="AH1491">
        <v>2</v>
      </c>
      <c r="AI1491">
        <v>47641086</v>
      </c>
      <c r="AJ1491">
        <v>1505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</row>
    <row r="1492" spans="1:44" x14ac:dyDescent="0.2">
      <c r="A1492">
        <f>ROW(Source!A645)</f>
        <v>645</v>
      </c>
      <c r="B1492">
        <v>47641096</v>
      </c>
      <c r="C1492">
        <v>47641084</v>
      </c>
      <c r="D1492">
        <v>36882383</v>
      </c>
      <c r="E1492">
        <v>1</v>
      </c>
      <c r="F1492">
        <v>1</v>
      </c>
      <c r="G1492">
        <v>1</v>
      </c>
      <c r="H1492">
        <v>2</v>
      </c>
      <c r="I1492" t="s">
        <v>944</v>
      </c>
      <c r="J1492" t="s">
        <v>945</v>
      </c>
      <c r="K1492" t="s">
        <v>946</v>
      </c>
      <c r="L1492">
        <v>1368</v>
      </c>
      <c r="N1492">
        <v>1011</v>
      </c>
      <c r="O1492" t="s">
        <v>776</v>
      </c>
      <c r="P1492" t="s">
        <v>776</v>
      </c>
      <c r="Q1492">
        <v>1</v>
      </c>
      <c r="X1492">
        <v>0.36</v>
      </c>
      <c r="Y1492">
        <v>0</v>
      </c>
      <c r="Z1492">
        <v>89.99</v>
      </c>
      <c r="AA1492">
        <v>10.06</v>
      </c>
      <c r="AB1492">
        <v>0</v>
      </c>
      <c r="AC1492">
        <v>0</v>
      </c>
      <c r="AD1492">
        <v>1</v>
      </c>
      <c r="AE1492">
        <v>0</v>
      </c>
      <c r="AF1492" t="s">
        <v>348</v>
      </c>
      <c r="AG1492">
        <v>0.51749999999999996</v>
      </c>
      <c r="AH1492">
        <v>2</v>
      </c>
      <c r="AI1492">
        <v>47641087</v>
      </c>
      <c r="AJ1492">
        <v>1506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</row>
    <row r="1493" spans="1:44" x14ac:dyDescent="0.2">
      <c r="A1493">
        <f>ROW(Source!A645)</f>
        <v>645</v>
      </c>
      <c r="B1493">
        <v>47641097</v>
      </c>
      <c r="C1493">
        <v>47641084</v>
      </c>
      <c r="D1493">
        <v>36882452</v>
      </c>
      <c r="E1493">
        <v>1</v>
      </c>
      <c r="F1493">
        <v>1</v>
      </c>
      <c r="G1493">
        <v>1</v>
      </c>
      <c r="H1493">
        <v>2</v>
      </c>
      <c r="I1493" t="s">
        <v>1027</v>
      </c>
      <c r="J1493" t="s">
        <v>1028</v>
      </c>
      <c r="K1493" t="s">
        <v>1029</v>
      </c>
      <c r="L1493">
        <v>1368</v>
      </c>
      <c r="N1493">
        <v>1011</v>
      </c>
      <c r="O1493" t="s">
        <v>776</v>
      </c>
      <c r="P1493" t="s">
        <v>776</v>
      </c>
      <c r="Q1493">
        <v>1</v>
      </c>
      <c r="X1493">
        <v>2.57</v>
      </c>
      <c r="Y1493">
        <v>0</v>
      </c>
      <c r="Z1493">
        <v>31.26</v>
      </c>
      <c r="AA1493">
        <v>13.5</v>
      </c>
      <c r="AB1493">
        <v>0</v>
      </c>
      <c r="AC1493">
        <v>0</v>
      </c>
      <c r="AD1493">
        <v>1</v>
      </c>
      <c r="AE1493">
        <v>0</v>
      </c>
      <c r="AF1493" t="s">
        <v>348</v>
      </c>
      <c r="AG1493">
        <v>3.694375</v>
      </c>
      <c r="AH1493">
        <v>2</v>
      </c>
      <c r="AI1493">
        <v>47641088</v>
      </c>
      <c r="AJ1493">
        <v>1507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</row>
    <row r="1494" spans="1:44" x14ac:dyDescent="0.2">
      <c r="A1494">
        <f>ROW(Source!A645)</f>
        <v>645</v>
      </c>
      <c r="B1494">
        <v>47641098</v>
      </c>
      <c r="C1494">
        <v>47641084</v>
      </c>
      <c r="D1494">
        <v>36883554</v>
      </c>
      <c r="E1494">
        <v>1</v>
      </c>
      <c r="F1494">
        <v>1</v>
      </c>
      <c r="G1494">
        <v>1</v>
      </c>
      <c r="H1494">
        <v>2</v>
      </c>
      <c r="I1494" t="s">
        <v>780</v>
      </c>
      <c r="J1494" t="s">
        <v>781</v>
      </c>
      <c r="K1494" t="s">
        <v>782</v>
      </c>
      <c r="L1494">
        <v>1368</v>
      </c>
      <c r="N1494">
        <v>1011</v>
      </c>
      <c r="O1494" t="s">
        <v>776</v>
      </c>
      <c r="P1494" t="s">
        <v>776</v>
      </c>
      <c r="Q1494">
        <v>1</v>
      </c>
      <c r="X1494">
        <v>0.84</v>
      </c>
      <c r="Y1494">
        <v>0</v>
      </c>
      <c r="Z1494">
        <v>65.709999999999994</v>
      </c>
      <c r="AA1494">
        <v>11.6</v>
      </c>
      <c r="AB1494">
        <v>0</v>
      </c>
      <c r="AC1494">
        <v>0</v>
      </c>
      <c r="AD1494">
        <v>1</v>
      </c>
      <c r="AE1494">
        <v>0</v>
      </c>
      <c r="AF1494" t="s">
        <v>348</v>
      </c>
      <c r="AG1494">
        <v>1.2074999999999998</v>
      </c>
      <c r="AH1494">
        <v>2</v>
      </c>
      <c r="AI1494">
        <v>47641089</v>
      </c>
      <c r="AJ1494">
        <v>1508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</row>
    <row r="1495" spans="1:44" x14ac:dyDescent="0.2">
      <c r="A1495">
        <f>ROW(Source!A645)</f>
        <v>645</v>
      </c>
      <c r="B1495">
        <v>47641099</v>
      </c>
      <c r="C1495">
        <v>47641084</v>
      </c>
      <c r="D1495">
        <v>36801792</v>
      </c>
      <c r="E1495">
        <v>1</v>
      </c>
      <c r="F1495">
        <v>1</v>
      </c>
      <c r="G1495">
        <v>1</v>
      </c>
      <c r="H1495">
        <v>3</v>
      </c>
      <c r="I1495" t="s">
        <v>981</v>
      </c>
      <c r="J1495" t="s">
        <v>982</v>
      </c>
      <c r="K1495" t="s">
        <v>983</v>
      </c>
      <c r="L1495">
        <v>1339</v>
      </c>
      <c r="N1495">
        <v>1007</v>
      </c>
      <c r="O1495" t="s">
        <v>50</v>
      </c>
      <c r="P1495" t="s">
        <v>50</v>
      </c>
      <c r="Q1495">
        <v>1</v>
      </c>
      <c r="X1495">
        <v>3.85</v>
      </c>
      <c r="Y1495">
        <v>2.44</v>
      </c>
      <c r="Z1495">
        <v>0</v>
      </c>
      <c r="AA1495">
        <v>0</v>
      </c>
      <c r="AB1495">
        <v>0</v>
      </c>
      <c r="AC1495">
        <v>0</v>
      </c>
      <c r="AD1495">
        <v>1</v>
      </c>
      <c r="AE1495">
        <v>0</v>
      </c>
      <c r="AF1495" t="s">
        <v>3</v>
      </c>
      <c r="AG1495">
        <v>3.85</v>
      </c>
      <c r="AH1495">
        <v>2</v>
      </c>
      <c r="AI1495">
        <v>47641090</v>
      </c>
      <c r="AJ1495">
        <v>1509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</row>
    <row r="1496" spans="1:44" x14ac:dyDescent="0.2">
      <c r="A1496">
        <f>ROW(Source!A645)</f>
        <v>645</v>
      </c>
      <c r="B1496">
        <v>47641100</v>
      </c>
      <c r="C1496">
        <v>47641084</v>
      </c>
      <c r="D1496">
        <v>36802468</v>
      </c>
      <c r="E1496">
        <v>1</v>
      </c>
      <c r="F1496">
        <v>1</v>
      </c>
      <c r="G1496">
        <v>1</v>
      </c>
      <c r="H1496">
        <v>3</v>
      </c>
      <c r="I1496" t="s">
        <v>1030</v>
      </c>
      <c r="J1496" t="s">
        <v>1031</v>
      </c>
      <c r="K1496" t="s">
        <v>1032</v>
      </c>
      <c r="L1496">
        <v>1339</v>
      </c>
      <c r="N1496">
        <v>1007</v>
      </c>
      <c r="O1496" t="s">
        <v>50</v>
      </c>
      <c r="P1496" t="s">
        <v>50</v>
      </c>
      <c r="Q1496">
        <v>1</v>
      </c>
      <c r="X1496">
        <v>3.06</v>
      </c>
      <c r="Y1496">
        <v>34.92</v>
      </c>
      <c r="Z1496">
        <v>0</v>
      </c>
      <c r="AA1496">
        <v>0</v>
      </c>
      <c r="AB1496">
        <v>0</v>
      </c>
      <c r="AC1496">
        <v>0</v>
      </c>
      <c r="AD1496">
        <v>1</v>
      </c>
      <c r="AE1496">
        <v>0</v>
      </c>
      <c r="AF1496" t="s">
        <v>3</v>
      </c>
      <c r="AG1496">
        <v>3.06</v>
      </c>
      <c r="AH1496">
        <v>2</v>
      </c>
      <c r="AI1496">
        <v>47641091</v>
      </c>
      <c r="AJ1496">
        <v>1510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</row>
    <row r="1497" spans="1:44" x14ac:dyDescent="0.2">
      <c r="A1497">
        <f>ROW(Source!A645)</f>
        <v>645</v>
      </c>
      <c r="B1497">
        <v>47641101</v>
      </c>
      <c r="C1497">
        <v>47641084</v>
      </c>
      <c r="D1497">
        <v>36797146</v>
      </c>
      <c r="E1497">
        <v>17</v>
      </c>
      <c r="F1497">
        <v>1</v>
      </c>
      <c r="G1497">
        <v>1</v>
      </c>
      <c r="H1497">
        <v>3</v>
      </c>
      <c r="I1497" t="s">
        <v>1141</v>
      </c>
      <c r="J1497" t="s">
        <v>3</v>
      </c>
      <c r="K1497" t="s">
        <v>1142</v>
      </c>
      <c r="L1497">
        <v>1339</v>
      </c>
      <c r="N1497">
        <v>1007</v>
      </c>
      <c r="O1497" t="s">
        <v>50</v>
      </c>
      <c r="P1497" t="s">
        <v>50</v>
      </c>
      <c r="Q1497">
        <v>1</v>
      </c>
      <c r="X1497">
        <v>1.3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 t="s">
        <v>3</v>
      </c>
      <c r="AG1497">
        <v>1.3</v>
      </c>
      <c r="AH1497">
        <v>3</v>
      </c>
      <c r="AI1497">
        <v>-1</v>
      </c>
      <c r="AJ1497" t="s">
        <v>3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</row>
    <row r="1498" spans="1:44" x14ac:dyDescent="0.2">
      <c r="A1498">
        <f>ROW(Source!A645)</f>
        <v>645</v>
      </c>
      <c r="B1498">
        <v>47641102</v>
      </c>
      <c r="C1498">
        <v>47641084</v>
      </c>
      <c r="D1498">
        <v>36797202</v>
      </c>
      <c r="E1498">
        <v>17</v>
      </c>
      <c r="F1498">
        <v>1</v>
      </c>
      <c r="G1498">
        <v>1</v>
      </c>
      <c r="H1498">
        <v>3</v>
      </c>
      <c r="I1498" t="s">
        <v>1143</v>
      </c>
      <c r="J1498" t="s">
        <v>3</v>
      </c>
      <c r="K1498" t="s">
        <v>1144</v>
      </c>
      <c r="L1498">
        <v>1327</v>
      </c>
      <c r="N1498">
        <v>1005</v>
      </c>
      <c r="O1498" t="s">
        <v>399</v>
      </c>
      <c r="P1498" t="s">
        <v>399</v>
      </c>
      <c r="Q1498">
        <v>1</v>
      </c>
      <c r="X1498">
        <v>102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 t="s">
        <v>3</v>
      </c>
      <c r="AG1498">
        <v>102</v>
      </c>
      <c r="AH1498">
        <v>3</v>
      </c>
      <c r="AI1498">
        <v>-1</v>
      </c>
      <c r="AJ1498" t="s">
        <v>3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</row>
    <row r="1499" spans="1:44" x14ac:dyDescent="0.2">
      <c r="A1499">
        <f>ROW(Source!A650)</f>
        <v>650</v>
      </c>
      <c r="B1499">
        <v>47641115</v>
      </c>
      <c r="C1499">
        <v>47641105</v>
      </c>
      <c r="D1499">
        <v>37066739</v>
      </c>
      <c r="E1499">
        <v>1</v>
      </c>
      <c r="F1499">
        <v>1</v>
      </c>
      <c r="G1499">
        <v>1</v>
      </c>
      <c r="H1499">
        <v>1</v>
      </c>
      <c r="I1499" t="s">
        <v>1033</v>
      </c>
      <c r="J1499" t="s">
        <v>3</v>
      </c>
      <c r="K1499" t="s">
        <v>1034</v>
      </c>
      <c r="L1499">
        <v>1191</v>
      </c>
      <c r="N1499">
        <v>1013</v>
      </c>
      <c r="O1499" t="s">
        <v>770</v>
      </c>
      <c r="P1499" t="s">
        <v>770</v>
      </c>
      <c r="Q1499">
        <v>1</v>
      </c>
      <c r="X1499">
        <v>76.08</v>
      </c>
      <c r="Y1499">
        <v>0</v>
      </c>
      <c r="Z1499">
        <v>0</v>
      </c>
      <c r="AA1499">
        <v>0</v>
      </c>
      <c r="AB1499">
        <v>8.4600000000000009</v>
      </c>
      <c r="AC1499">
        <v>0</v>
      </c>
      <c r="AD1499">
        <v>1</v>
      </c>
      <c r="AE1499">
        <v>1</v>
      </c>
      <c r="AF1499" t="s">
        <v>196</v>
      </c>
      <c r="AG1499">
        <v>100.61579999999998</v>
      </c>
      <c r="AH1499">
        <v>2</v>
      </c>
      <c r="AI1499">
        <v>47641106</v>
      </c>
      <c r="AJ1499">
        <v>1513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</row>
    <row r="1500" spans="1:44" x14ac:dyDescent="0.2">
      <c r="A1500">
        <f>ROW(Source!A650)</f>
        <v>650</v>
      </c>
      <c r="B1500">
        <v>47641116</v>
      </c>
      <c r="C1500">
        <v>47641105</v>
      </c>
      <c r="D1500">
        <v>37064876</v>
      </c>
      <c r="E1500">
        <v>1</v>
      </c>
      <c r="F1500">
        <v>1</v>
      </c>
      <c r="G1500">
        <v>1</v>
      </c>
      <c r="H1500">
        <v>1</v>
      </c>
      <c r="I1500" t="s">
        <v>771</v>
      </c>
      <c r="J1500" t="s">
        <v>3</v>
      </c>
      <c r="K1500" t="s">
        <v>772</v>
      </c>
      <c r="L1500">
        <v>1191</v>
      </c>
      <c r="N1500">
        <v>1013</v>
      </c>
      <c r="O1500" t="s">
        <v>770</v>
      </c>
      <c r="P1500" t="s">
        <v>770</v>
      </c>
      <c r="Q1500">
        <v>1</v>
      </c>
      <c r="X1500">
        <v>0.72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1</v>
      </c>
      <c r="AE1500">
        <v>2</v>
      </c>
      <c r="AF1500" t="s">
        <v>348</v>
      </c>
      <c r="AG1500">
        <v>1.0349999999999999</v>
      </c>
      <c r="AH1500">
        <v>2</v>
      </c>
      <c r="AI1500">
        <v>47641107</v>
      </c>
      <c r="AJ1500">
        <v>1514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</row>
    <row r="1501" spans="1:44" x14ac:dyDescent="0.2">
      <c r="A1501">
        <f>ROW(Source!A650)</f>
        <v>650</v>
      </c>
      <c r="B1501">
        <v>47641117</v>
      </c>
      <c r="C1501">
        <v>47641105</v>
      </c>
      <c r="D1501">
        <v>36882159</v>
      </c>
      <c r="E1501">
        <v>1</v>
      </c>
      <c r="F1501">
        <v>1</v>
      </c>
      <c r="G1501">
        <v>1</v>
      </c>
      <c r="H1501">
        <v>2</v>
      </c>
      <c r="I1501" t="s">
        <v>773</v>
      </c>
      <c r="J1501" t="s">
        <v>774</v>
      </c>
      <c r="K1501" t="s">
        <v>775</v>
      </c>
      <c r="L1501">
        <v>1368</v>
      </c>
      <c r="N1501">
        <v>1011</v>
      </c>
      <c r="O1501" t="s">
        <v>776</v>
      </c>
      <c r="P1501" t="s">
        <v>776</v>
      </c>
      <c r="Q1501">
        <v>1</v>
      </c>
      <c r="X1501">
        <v>0.68</v>
      </c>
      <c r="Y1501">
        <v>0</v>
      </c>
      <c r="Z1501">
        <v>111.99</v>
      </c>
      <c r="AA1501">
        <v>13.5</v>
      </c>
      <c r="AB1501">
        <v>0</v>
      </c>
      <c r="AC1501">
        <v>0</v>
      </c>
      <c r="AD1501">
        <v>1</v>
      </c>
      <c r="AE1501">
        <v>0</v>
      </c>
      <c r="AF1501" t="s">
        <v>348</v>
      </c>
      <c r="AG1501">
        <v>0.97750000000000004</v>
      </c>
      <c r="AH1501">
        <v>2</v>
      </c>
      <c r="AI1501">
        <v>47641108</v>
      </c>
      <c r="AJ1501">
        <v>1515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</row>
    <row r="1502" spans="1:44" x14ac:dyDescent="0.2">
      <c r="A1502">
        <f>ROW(Source!A650)</f>
        <v>650</v>
      </c>
      <c r="B1502">
        <v>47641118</v>
      </c>
      <c r="C1502">
        <v>47641105</v>
      </c>
      <c r="D1502">
        <v>36883554</v>
      </c>
      <c r="E1502">
        <v>1</v>
      </c>
      <c r="F1502">
        <v>1</v>
      </c>
      <c r="G1502">
        <v>1</v>
      </c>
      <c r="H1502">
        <v>2</v>
      </c>
      <c r="I1502" t="s">
        <v>780</v>
      </c>
      <c r="J1502" t="s">
        <v>781</v>
      </c>
      <c r="K1502" t="s">
        <v>782</v>
      </c>
      <c r="L1502">
        <v>1368</v>
      </c>
      <c r="N1502">
        <v>1011</v>
      </c>
      <c r="O1502" t="s">
        <v>776</v>
      </c>
      <c r="P1502" t="s">
        <v>776</v>
      </c>
      <c r="Q1502">
        <v>1</v>
      </c>
      <c r="X1502">
        <v>0.04</v>
      </c>
      <c r="Y1502">
        <v>0</v>
      </c>
      <c r="Z1502">
        <v>65.709999999999994</v>
      </c>
      <c r="AA1502">
        <v>11.6</v>
      </c>
      <c r="AB1502">
        <v>0</v>
      </c>
      <c r="AC1502">
        <v>0</v>
      </c>
      <c r="AD1502">
        <v>1</v>
      </c>
      <c r="AE1502">
        <v>0</v>
      </c>
      <c r="AF1502" t="s">
        <v>348</v>
      </c>
      <c r="AG1502">
        <v>5.7499999999999996E-2</v>
      </c>
      <c r="AH1502">
        <v>2</v>
      </c>
      <c r="AI1502">
        <v>47641109</v>
      </c>
      <c r="AJ1502">
        <v>1516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</row>
    <row r="1503" spans="1:44" x14ac:dyDescent="0.2">
      <c r="A1503">
        <f>ROW(Source!A650)</f>
        <v>650</v>
      </c>
      <c r="B1503">
        <v>47641119</v>
      </c>
      <c r="C1503">
        <v>47641105</v>
      </c>
      <c r="D1503">
        <v>36804545</v>
      </c>
      <c r="E1503">
        <v>1</v>
      </c>
      <c r="F1503">
        <v>1</v>
      </c>
      <c r="G1503">
        <v>1</v>
      </c>
      <c r="H1503">
        <v>3</v>
      </c>
      <c r="I1503" t="s">
        <v>801</v>
      </c>
      <c r="J1503" t="s">
        <v>802</v>
      </c>
      <c r="K1503" t="s">
        <v>803</v>
      </c>
      <c r="L1503">
        <v>1348</v>
      </c>
      <c r="N1503">
        <v>1009</v>
      </c>
      <c r="O1503" t="s">
        <v>19</v>
      </c>
      <c r="P1503" t="s">
        <v>19</v>
      </c>
      <c r="Q1503">
        <v>1000</v>
      </c>
      <c r="X1503">
        <v>1E-3</v>
      </c>
      <c r="Y1503">
        <v>11978</v>
      </c>
      <c r="Z1503">
        <v>0</v>
      </c>
      <c r="AA1503">
        <v>0</v>
      </c>
      <c r="AB1503">
        <v>0</v>
      </c>
      <c r="AC1503">
        <v>0</v>
      </c>
      <c r="AD1503">
        <v>1</v>
      </c>
      <c r="AE1503">
        <v>0</v>
      </c>
      <c r="AF1503" t="s">
        <v>3</v>
      </c>
      <c r="AG1503">
        <v>1E-3</v>
      </c>
      <c r="AH1503">
        <v>2</v>
      </c>
      <c r="AI1503">
        <v>47641110</v>
      </c>
      <c r="AJ1503">
        <v>1517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</row>
    <row r="1504" spans="1:44" x14ac:dyDescent="0.2">
      <c r="A1504">
        <f>ROW(Source!A650)</f>
        <v>650</v>
      </c>
      <c r="B1504">
        <v>47641120</v>
      </c>
      <c r="C1504">
        <v>47641105</v>
      </c>
      <c r="D1504">
        <v>36807096</v>
      </c>
      <c r="E1504">
        <v>1</v>
      </c>
      <c r="F1504">
        <v>1</v>
      </c>
      <c r="G1504">
        <v>1</v>
      </c>
      <c r="H1504">
        <v>3</v>
      </c>
      <c r="I1504" t="s">
        <v>353</v>
      </c>
      <c r="J1504" t="s">
        <v>355</v>
      </c>
      <c r="K1504" t="s">
        <v>354</v>
      </c>
      <c r="L1504">
        <v>1339</v>
      </c>
      <c r="N1504">
        <v>1007</v>
      </c>
      <c r="O1504" t="s">
        <v>50</v>
      </c>
      <c r="P1504" t="s">
        <v>50</v>
      </c>
      <c r="Q1504">
        <v>1</v>
      </c>
      <c r="X1504">
        <v>5.9</v>
      </c>
      <c r="Y1504">
        <v>592.76</v>
      </c>
      <c r="Z1504">
        <v>0</v>
      </c>
      <c r="AA1504">
        <v>0</v>
      </c>
      <c r="AB1504">
        <v>0</v>
      </c>
      <c r="AC1504">
        <v>0</v>
      </c>
      <c r="AD1504">
        <v>1</v>
      </c>
      <c r="AE1504">
        <v>0</v>
      </c>
      <c r="AF1504" t="s">
        <v>3</v>
      </c>
      <c r="AG1504">
        <v>5.9</v>
      </c>
      <c r="AH1504">
        <v>2</v>
      </c>
      <c r="AI1504">
        <v>47641111</v>
      </c>
      <c r="AJ1504">
        <v>1518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</row>
    <row r="1505" spans="1:44" x14ac:dyDescent="0.2">
      <c r="A1505">
        <f>ROW(Source!A650)</f>
        <v>650</v>
      </c>
      <c r="B1505">
        <v>47641121</v>
      </c>
      <c r="C1505">
        <v>47641105</v>
      </c>
      <c r="D1505">
        <v>36807342</v>
      </c>
      <c r="E1505">
        <v>1</v>
      </c>
      <c r="F1505">
        <v>1</v>
      </c>
      <c r="G1505">
        <v>1</v>
      </c>
      <c r="H1505">
        <v>3</v>
      </c>
      <c r="I1505" t="s">
        <v>834</v>
      </c>
      <c r="J1505" t="s">
        <v>835</v>
      </c>
      <c r="K1505" t="s">
        <v>836</v>
      </c>
      <c r="L1505">
        <v>1339</v>
      </c>
      <c r="N1505">
        <v>1007</v>
      </c>
      <c r="O1505" t="s">
        <v>50</v>
      </c>
      <c r="P1505" t="s">
        <v>50</v>
      </c>
      <c r="Q1505">
        <v>1</v>
      </c>
      <c r="X1505">
        <v>0.06</v>
      </c>
      <c r="Y1505">
        <v>519.79999999999995</v>
      </c>
      <c r="Z1505">
        <v>0</v>
      </c>
      <c r="AA1505">
        <v>0</v>
      </c>
      <c r="AB1505">
        <v>0</v>
      </c>
      <c r="AC1505">
        <v>0</v>
      </c>
      <c r="AD1505">
        <v>1</v>
      </c>
      <c r="AE1505">
        <v>0</v>
      </c>
      <c r="AF1505" t="s">
        <v>3</v>
      </c>
      <c r="AG1505">
        <v>0.06</v>
      </c>
      <c r="AH1505">
        <v>2</v>
      </c>
      <c r="AI1505">
        <v>47641112</v>
      </c>
      <c r="AJ1505">
        <v>1519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</row>
    <row r="1506" spans="1:44" x14ac:dyDescent="0.2">
      <c r="A1506">
        <f>ROW(Source!A650)</f>
        <v>650</v>
      </c>
      <c r="B1506">
        <v>47641122</v>
      </c>
      <c r="C1506">
        <v>47641105</v>
      </c>
      <c r="D1506">
        <v>36830346</v>
      </c>
      <c r="E1506">
        <v>1</v>
      </c>
      <c r="F1506">
        <v>1</v>
      </c>
      <c r="G1506">
        <v>1</v>
      </c>
      <c r="H1506">
        <v>3</v>
      </c>
      <c r="I1506" t="s">
        <v>1035</v>
      </c>
      <c r="J1506" t="s">
        <v>1036</v>
      </c>
      <c r="K1506" t="s">
        <v>1037</v>
      </c>
      <c r="L1506">
        <v>1339</v>
      </c>
      <c r="N1506">
        <v>1007</v>
      </c>
      <c r="O1506" t="s">
        <v>50</v>
      </c>
      <c r="P1506" t="s">
        <v>50</v>
      </c>
      <c r="Q1506">
        <v>1</v>
      </c>
      <c r="X1506">
        <v>0.17</v>
      </c>
      <c r="Y1506">
        <v>880.01</v>
      </c>
      <c r="Z1506">
        <v>0</v>
      </c>
      <c r="AA1506">
        <v>0</v>
      </c>
      <c r="AB1506">
        <v>0</v>
      </c>
      <c r="AC1506">
        <v>0</v>
      </c>
      <c r="AD1506">
        <v>1</v>
      </c>
      <c r="AE1506">
        <v>0</v>
      </c>
      <c r="AF1506" t="s">
        <v>3</v>
      </c>
      <c r="AG1506">
        <v>0.17</v>
      </c>
      <c r="AH1506">
        <v>2</v>
      </c>
      <c r="AI1506">
        <v>47641114</v>
      </c>
      <c r="AJ1506">
        <v>1521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</row>
    <row r="1507" spans="1:44" x14ac:dyDescent="0.2">
      <c r="A1507">
        <f>ROW(Source!A650)</f>
        <v>650</v>
      </c>
      <c r="B1507">
        <v>47641123</v>
      </c>
      <c r="C1507">
        <v>47641105</v>
      </c>
      <c r="D1507">
        <v>36798254</v>
      </c>
      <c r="E1507">
        <v>17</v>
      </c>
      <c r="F1507">
        <v>1</v>
      </c>
      <c r="G1507">
        <v>1</v>
      </c>
      <c r="H1507">
        <v>3</v>
      </c>
      <c r="I1507" t="s">
        <v>432</v>
      </c>
      <c r="J1507" t="s">
        <v>3</v>
      </c>
      <c r="K1507" t="s">
        <v>433</v>
      </c>
      <c r="L1507">
        <v>1301</v>
      </c>
      <c r="N1507">
        <v>1003</v>
      </c>
      <c r="O1507" t="s">
        <v>251</v>
      </c>
      <c r="P1507" t="s">
        <v>251</v>
      </c>
      <c r="Q1507">
        <v>1</v>
      </c>
      <c r="X1507">
        <v>100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 t="s">
        <v>3</v>
      </c>
      <c r="AG1507">
        <v>100</v>
      </c>
      <c r="AH1507">
        <v>3</v>
      </c>
      <c r="AI1507">
        <v>-1</v>
      </c>
      <c r="AJ1507" t="s">
        <v>3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</row>
    <row r="1508" spans="1:44" x14ac:dyDescent="0.2">
      <c r="A1508">
        <f>ROW(Source!A651)</f>
        <v>651</v>
      </c>
      <c r="B1508">
        <v>47641115</v>
      </c>
      <c r="C1508">
        <v>47641105</v>
      </c>
      <c r="D1508">
        <v>37066739</v>
      </c>
      <c r="E1508">
        <v>1</v>
      </c>
      <c r="F1508">
        <v>1</v>
      </c>
      <c r="G1508">
        <v>1</v>
      </c>
      <c r="H1508">
        <v>1</v>
      </c>
      <c r="I1508" t="s">
        <v>1033</v>
      </c>
      <c r="J1508" t="s">
        <v>3</v>
      </c>
      <c r="K1508" t="s">
        <v>1034</v>
      </c>
      <c r="L1508">
        <v>1191</v>
      </c>
      <c r="N1508">
        <v>1013</v>
      </c>
      <c r="O1508" t="s">
        <v>770</v>
      </c>
      <c r="P1508" t="s">
        <v>770</v>
      </c>
      <c r="Q1508">
        <v>1</v>
      </c>
      <c r="X1508">
        <v>76.08</v>
      </c>
      <c r="Y1508">
        <v>0</v>
      </c>
      <c r="Z1508">
        <v>0</v>
      </c>
      <c r="AA1508">
        <v>0</v>
      </c>
      <c r="AB1508">
        <v>8.4600000000000009</v>
      </c>
      <c r="AC1508">
        <v>0</v>
      </c>
      <c r="AD1508">
        <v>1</v>
      </c>
      <c r="AE1508">
        <v>1</v>
      </c>
      <c r="AF1508" t="s">
        <v>196</v>
      </c>
      <c r="AG1508">
        <v>100.61579999999998</v>
      </c>
      <c r="AH1508">
        <v>2</v>
      </c>
      <c r="AI1508">
        <v>47641106</v>
      </c>
      <c r="AJ1508">
        <v>1522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</row>
    <row r="1509" spans="1:44" x14ac:dyDescent="0.2">
      <c r="A1509">
        <f>ROW(Source!A651)</f>
        <v>651</v>
      </c>
      <c r="B1509">
        <v>47641116</v>
      </c>
      <c r="C1509">
        <v>47641105</v>
      </c>
      <c r="D1509">
        <v>37064876</v>
      </c>
      <c r="E1509">
        <v>1</v>
      </c>
      <c r="F1509">
        <v>1</v>
      </c>
      <c r="G1509">
        <v>1</v>
      </c>
      <c r="H1509">
        <v>1</v>
      </c>
      <c r="I1509" t="s">
        <v>771</v>
      </c>
      <c r="J1509" t="s">
        <v>3</v>
      </c>
      <c r="K1509" t="s">
        <v>772</v>
      </c>
      <c r="L1509">
        <v>1191</v>
      </c>
      <c r="N1509">
        <v>1013</v>
      </c>
      <c r="O1509" t="s">
        <v>770</v>
      </c>
      <c r="P1509" t="s">
        <v>770</v>
      </c>
      <c r="Q1509">
        <v>1</v>
      </c>
      <c r="X1509">
        <v>0.72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1</v>
      </c>
      <c r="AE1509">
        <v>2</v>
      </c>
      <c r="AF1509" t="s">
        <v>348</v>
      </c>
      <c r="AG1509">
        <v>1.0349999999999999</v>
      </c>
      <c r="AH1509">
        <v>2</v>
      </c>
      <c r="AI1509">
        <v>47641107</v>
      </c>
      <c r="AJ1509">
        <v>1523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</row>
    <row r="1510" spans="1:44" x14ac:dyDescent="0.2">
      <c r="A1510">
        <f>ROW(Source!A651)</f>
        <v>651</v>
      </c>
      <c r="B1510">
        <v>47641117</v>
      </c>
      <c r="C1510">
        <v>47641105</v>
      </c>
      <c r="D1510">
        <v>36882159</v>
      </c>
      <c r="E1510">
        <v>1</v>
      </c>
      <c r="F1510">
        <v>1</v>
      </c>
      <c r="G1510">
        <v>1</v>
      </c>
      <c r="H1510">
        <v>2</v>
      </c>
      <c r="I1510" t="s">
        <v>773</v>
      </c>
      <c r="J1510" t="s">
        <v>774</v>
      </c>
      <c r="K1510" t="s">
        <v>775</v>
      </c>
      <c r="L1510">
        <v>1368</v>
      </c>
      <c r="N1510">
        <v>1011</v>
      </c>
      <c r="O1510" t="s">
        <v>776</v>
      </c>
      <c r="P1510" t="s">
        <v>776</v>
      </c>
      <c r="Q1510">
        <v>1</v>
      </c>
      <c r="X1510">
        <v>0.68</v>
      </c>
      <c r="Y1510">
        <v>0</v>
      </c>
      <c r="Z1510">
        <v>111.99</v>
      </c>
      <c r="AA1510">
        <v>13.5</v>
      </c>
      <c r="AB1510">
        <v>0</v>
      </c>
      <c r="AC1510">
        <v>0</v>
      </c>
      <c r="AD1510">
        <v>1</v>
      </c>
      <c r="AE1510">
        <v>0</v>
      </c>
      <c r="AF1510" t="s">
        <v>348</v>
      </c>
      <c r="AG1510">
        <v>0.97750000000000004</v>
      </c>
      <c r="AH1510">
        <v>2</v>
      </c>
      <c r="AI1510">
        <v>47641108</v>
      </c>
      <c r="AJ1510">
        <v>1524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</row>
    <row r="1511" spans="1:44" x14ac:dyDescent="0.2">
      <c r="A1511">
        <f>ROW(Source!A651)</f>
        <v>651</v>
      </c>
      <c r="B1511">
        <v>47641118</v>
      </c>
      <c r="C1511">
        <v>47641105</v>
      </c>
      <c r="D1511">
        <v>36883554</v>
      </c>
      <c r="E1511">
        <v>1</v>
      </c>
      <c r="F1511">
        <v>1</v>
      </c>
      <c r="G1511">
        <v>1</v>
      </c>
      <c r="H1511">
        <v>2</v>
      </c>
      <c r="I1511" t="s">
        <v>780</v>
      </c>
      <c r="J1511" t="s">
        <v>781</v>
      </c>
      <c r="K1511" t="s">
        <v>782</v>
      </c>
      <c r="L1511">
        <v>1368</v>
      </c>
      <c r="N1511">
        <v>1011</v>
      </c>
      <c r="O1511" t="s">
        <v>776</v>
      </c>
      <c r="P1511" t="s">
        <v>776</v>
      </c>
      <c r="Q1511">
        <v>1</v>
      </c>
      <c r="X1511">
        <v>0.04</v>
      </c>
      <c r="Y1511">
        <v>0</v>
      </c>
      <c r="Z1511">
        <v>65.709999999999994</v>
      </c>
      <c r="AA1511">
        <v>11.6</v>
      </c>
      <c r="AB1511">
        <v>0</v>
      </c>
      <c r="AC1511">
        <v>0</v>
      </c>
      <c r="AD1511">
        <v>1</v>
      </c>
      <c r="AE1511">
        <v>0</v>
      </c>
      <c r="AF1511" t="s">
        <v>348</v>
      </c>
      <c r="AG1511">
        <v>5.7499999999999996E-2</v>
      </c>
      <c r="AH1511">
        <v>2</v>
      </c>
      <c r="AI1511">
        <v>47641109</v>
      </c>
      <c r="AJ1511">
        <v>1525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</row>
    <row r="1512" spans="1:44" x14ac:dyDescent="0.2">
      <c r="A1512">
        <f>ROW(Source!A651)</f>
        <v>651</v>
      </c>
      <c r="B1512">
        <v>47641119</v>
      </c>
      <c r="C1512">
        <v>47641105</v>
      </c>
      <c r="D1512">
        <v>36804545</v>
      </c>
      <c r="E1512">
        <v>1</v>
      </c>
      <c r="F1512">
        <v>1</v>
      </c>
      <c r="G1512">
        <v>1</v>
      </c>
      <c r="H1512">
        <v>3</v>
      </c>
      <c r="I1512" t="s">
        <v>801</v>
      </c>
      <c r="J1512" t="s">
        <v>802</v>
      </c>
      <c r="K1512" t="s">
        <v>803</v>
      </c>
      <c r="L1512">
        <v>1348</v>
      </c>
      <c r="N1512">
        <v>1009</v>
      </c>
      <c r="O1512" t="s">
        <v>19</v>
      </c>
      <c r="P1512" t="s">
        <v>19</v>
      </c>
      <c r="Q1512">
        <v>1000</v>
      </c>
      <c r="X1512">
        <v>1E-3</v>
      </c>
      <c r="Y1512">
        <v>11978</v>
      </c>
      <c r="Z1512">
        <v>0</v>
      </c>
      <c r="AA1512">
        <v>0</v>
      </c>
      <c r="AB1512">
        <v>0</v>
      </c>
      <c r="AC1512">
        <v>0</v>
      </c>
      <c r="AD1512">
        <v>1</v>
      </c>
      <c r="AE1512">
        <v>0</v>
      </c>
      <c r="AF1512" t="s">
        <v>3</v>
      </c>
      <c r="AG1512">
        <v>1E-3</v>
      </c>
      <c r="AH1512">
        <v>2</v>
      </c>
      <c r="AI1512">
        <v>47641110</v>
      </c>
      <c r="AJ1512">
        <v>1526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</row>
    <row r="1513" spans="1:44" x14ac:dyDescent="0.2">
      <c r="A1513">
        <f>ROW(Source!A651)</f>
        <v>651</v>
      </c>
      <c r="B1513">
        <v>47641120</v>
      </c>
      <c r="C1513">
        <v>47641105</v>
      </c>
      <c r="D1513">
        <v>36807096</v>
      </c>
      <c r="E1513">
        <v>1</v>
      </c>
      <c r="F1513">
        <v>1</v>
      </c>
      <c r="G1513">
        <v>1</v>
      </c>
      <c r="H1513">
        <v>3</v>
      </c>
      <c r="I1513" t="s">
        <v>353</v>
      </c>
      <c r="J1513" t="s">
        <v>355</v>
      </c>
      <c r="K1513" t="s">
        <v>354</v>
      </c>
      <c r="L1513">
        <v>1339</v>
      </c>
      <c r="N1513">
        <v>1007</v>
      </c>
      <c r="O1513" t="s">
        <v>50</v>
      </c>
      <c r="P1513" t="s">
        <v>50</v>
      </c>
      <c r="Q1513">
        <v>1</v>
      </c>
      <c r="X1513">
        <v>5.9</v>
      </c>
      <c r="Y1513">
        <v>592.76</v>
      </c>
      <c r="Z1513">
        <v>0</v>
      </c>
      <c r="AA1513">
        <v>0</v>
      </c>
      <c r="AB1513">
        <v>0</v>
      </c>
      <c r="AC1513">
        <v>0</v>
      </c>
      <c r="AD1513">
        <v>1</v>
      </c>
      <c r="AE1513">
        <v>0</v>
      </c>
      <c r="AF1513" t="s">
        <v>3</v>
      </c>
      <c r="AG1513">
        <v>5.9</v>
      </c>
      <c r="AH1513">
        <v>2</v>
      </c>
      <c r="AI1513">
        <v>47641111</v>
      </c>
      <c r="AJ1513">
        <v>1527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</row>
    <row r="1514" spans="1:44" x14ac:dyDescent="0.2">
      <c r="A1514">
        <f>ROW(Source!A651)</f>
        <v>651</v>
      </c>
      <c r="B1514">
        <v>47641121</v>
      </c>
      <c r="C1514">
        <v>47641105</v>
      </c>
      <c r="D1514">
        <v>36807342</v>
      </c>
      <c r="E1514">
        <v>1</v>
      </c>
      <c r="F1514">
        <v>1</v>
      </c>
      <c r="G1514">
        <v>1</v>
      </c>
      <c r="H1514">
        <v>3</v>
      </c>
      <c r="I1514" t="s">
        <v>834</v>
      </c>
      <c r="J1514" t="s">
        <v>835</v>
      </c>
      <c r="K1514" t="s">
        <v>836</v>
      </c>
      <c r="L1514">
        <v>1339</v>
      </c>
      <c r="N1514">
        <v>1007</v>
      </c>
      <c r="O1514" t="s">
        <v>50</v>
      </c>
      <c r="P1514" t="s">
        <v>50</v>
      </c>
      <c r="Q1514">
        <v>1</v>
      </c>
      <c r="X1514">
        <v>0.06</v>
      </c>
      <c r="Y1514">
        <v>519.79999999999995</v>
      </c>
      <c r="Z1514">
        <v>0</v>
      </c>
      <c r="AA1514">
        <v>0</v>
      </c>
      <c r="AB1514">
        <v>0</v>
      </c>
      <c r="AC1514">
        <v>0</v>
      </c>
      <c r="AD1514">
        <v>1</v>
      </c>
      <c r="AE1514">
        <v>0</v>
      </c>
      <c r="AF1514" t="s">
        <v>3</v>
      </c>
      <c r="AG1514">
        <v>0.06</v>
      </c>
      <c r="AH1514">
        <v>2</v>
      </c>
      <c r="AI1514">
        <v>47641112</v>
      </c>
      <c r="AJ1514">
        <v>1528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</row>
    <row r="1515" spans="1:44" x14ac:dyDescent="0.2">
      <c r="A1515">
        <f>ROW(Source!A651)</f>
        <v>651</v>
      </c>
      <c r="B1515">
        <v>47641122</v>
      </c>
      <c r="C1515">
        <v>47641105</v>
      </c>
      <c r="D1515">
        <v>36830346</v>
      </c>
      <c r="E1515">
        <v>1</v>
      </c>
      <c r="F1515">
        <v>1</v>
      </c>
      <c r="G1515">
        <v>1</v>
      </c>
      <c r="H1515">
        <v>3</v>
      </c>
      <c r="I1515" t="s">
        <v>1035</v>
      </c>
      <c r="J1515" t="s">
        <v>1036</v>
      </c>
      <c r="K1515" t="s">
        <v>1037</v>
      </c>
      <c r="L1515">
        <v>1339</v>
      </c>
      <c r="N1515">
        <v>1007</v>
      </c>
      <c r="O1515" t="s">
        <v>50</v>
      </c>
      <c r="P1515" t="s">
        <v>50</v>
      </c>
      <c r="Q1515">
        <v>1</v>
      </c>
      <c r="X1515">
        <v>0.17</v>
      </c>
      <c r="Y1515">
        <v>880.01</v>
      </c>
      <c r="Z1515">
        <v>0</v>
      </c>
      <c r="AA1515">
        <v>0</v>
      </c>
      <c r="AB1515">
        <v>0</v>
      </c>
      <c r="AC1515">
        <v>0</v>
      </c>
      <c r="AD1515">
        <v>1</v>
      </c>
      <c r="AE1515">
        <v>0</v>
      </c>
      <c r="AF1515" t="s">
        <v>3</v>
      </c>
      <c r="AG1515">
        <v>0.17</v>
      </c>
      <c r="AH1515">
        <v>2</v>
      </c>
      <c r="AI1515">
        <v>47641114</v>
      </c>
      <c r="AJ1515">
        <v>1530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</row>
    <row r="1516" spans="1:44" x14ac:dyDescent="0.2">
      <c r="A1516">
        <f>ROW(Source!A651)</f>
        <v>651</v>
      </c>
      <c r="B1516">
        <v>47641123</v>
      </c>
      <c r="C1516">
        <v>47641105</v>
      </c>
      <c r="D1516">
        <v>36798254</v>
      </c>
      <c r="E1516">
        <v>17</v>
      </c>
      <c r="F1516">
        <v>1</v>
      </c>
      <c r="G1516">
        <v>1</v>
      </c>
      <c r="H1516">
        <v>3</v>
      </c>
      <c r="I1516" t="s">
        <v>432</v>
      </c>
      <c r="J1516" t="s">
        <v>3</v>
      </c>
      <c r="K1516" t="s">
        <v>433</v>
      </c>
      <c r="L1516">
        <v>1301</v>
      </c>
      <c r="N1516">
        <v>1003</v>
      </c>
      <c r="O1516" t="s">
        <v>251</v>
      </c>
      <c r="P1516" t="s">
        <v>251</v>
      </c>
      <c r="Q1516">
        <v>1</v>
      </c>
      <c r="X1516">
        <v>100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 t="s">
        <v>3</v>
      </c>
      <c r="AG1516">
        <v>100</v>
      </c>
      <c r="AH1516">
        <v>3</v>
      </c>
      <c r="AI1516">
        <v>-1</v>
      </c>
      <c r="AJ1516" t="s">
        <v>3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</row>
    <row r="1517" spans="1:44" x14ac:dyDescent="0.2">
      <c r="A1517">
        <f>ROW(Source!A654)</f>
        <v>654</v>
      </c>
      <c r="B1517">
        <v>47641134</v>
      </c>
      <c r="C1517">
        <v>47641125</v>
      </c>
      <c r="D1517">
        <v>37072442</v>
      </c>
      <c r="E1517">
        <v>1</v>
      </c>
      <c r="F1517">
        <v>1</v>
      </c>
      <c r="G1517">
        <v>1</v>
      </c>
      <c r="H1517">
        <v>1</v>
      </c>
      <c r="I1517" t="s">
        <v>939</v>
      </c>
      <c r="J1517" t="s">
        <v>3</v>
      </c>
      <c r="K1517" t="s">
        <v>940</v>
      </c>
      <c r="L1517">
        <v>1191</v>
      </c>
      <c r="N1517">
        <v>1013</v>
      </c>
      <c r="O1517" t="s">
        <v>770</v>
      </c>
      <c r="P1517" t="s">
        <v>770</v>
      </c>
      <c r="Q1517">
        <v>1</v>
      </c>
      <c r="X1517">
        <v>5.31</v>
      </c>
      <c r="Y1517">
        <v>0</v>
      </c>
      <c r="Z1517">
        <v>0</v>
      </c>
      <c r="AA1517">
        <v>0</v>
      </c>
      <c r="AB1517">
        <v>10.65</v>
      </c>
      <c r="AC1517">
        <v>0</v>
      </c>
      <c r="AD1517">
        <v>1</v>
      </c>
      <c r="AE1517">
        <v>1</v>
      </c>
      <c r="AF1517" t="s">
        <v>326</v>
      </c>
      <c r="AG1517">
        <v>7.7247224999999986</v>
      </c>
      <c r="AH1517">
        <v>2</v>
      </c>
      <c r="AI1517">
        <v>47641126</v>
      </c>
      <c r="AJ1517">
        <v>1531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</row>
    <row r="1518" spans="1:44" x14ac:dyDescent="0.2">
      <c r="A1518">
        <f>ROW(Source!A654)</f>
        <v>654</v>
      </c>
      <c r="B1518">
        <v>47641135</v>
      </c>
      <c r="C1518">
        <v>47641125</v>
      </c>
      <c r="D1518">
        <v>37064876</v>
      </c>
      <c r="E1518">
        <v>1</v>
      </c>
      <c r="F1518">
        <v>1</v>
      </c>
      <c r="G1518">
        <v>1</v>
      </c>
      <c r="H1518">
        <v>1</v>
      </c>
      <c r="I1518" t="s">
        <v>771</v>
      </c>
      <c r="J1518" t="s">
        <v>3</v>
      </c>
      <c r="K1518" t="s">
        <v>772</v>
      </c>
      <c r="L1518">
        <v>1191</v>
      </c>
      <c r="N1518">
        <v>1013</v>
      </c>
      <c r="O1518" t="s">
        <v>770</v>
      </c>
      <c r="P1518" t="s">
        <v>770</v>
      </c>
      <c r="Q1518">
        <v>1</v>
      </c>
      <c r="X1518">
        <v>0.02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1</v>
      </c>
      <c r="AE1518">
        <v>2</v>
      </c>
      <c r="AF1518" t="s">
        <v>325</v>
      </c>
      <c r="AG1518">
        <v>3.1625E-2</v>
      </c>
      <c r="AH1518">
        <v>2</v>
      </c>
      <c r="AI1518">
        <v>47641127</v>
      </c>
      <c r="AJ1518">
        <v>1532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</row>
    <row r="1519" spans="1:44" x14ac:dyDescent="0.2">
      <c r="A1519">
        <f>ROW(Source!A654)</f>
        <v>654</v>
      </c>
      <c r="B1519">
        <v>47641136</v>
      </c>
      <c r="C1519">
        <v>47641125</v>
      </c>
      <c r="D1519">
        <v>36882356</v>
      </c>
      <c r="E1519">
        <v>1</v>
      </c>
      <c r="F1519">
        <v>1</v>
      </c>
      <c r="G1519">
        <v>1</v>
      </c>
      <c r="H1519">
        <v>2</v>
      </c>
      <c r="I1519" t="s">
        <v>941</v>
      </c>
      <c r="J1519" t="s">
        <v>942</v>
      </c>
      <c r="K1519" t="s">
        <v>943</v>
      </c>
      <c r="L1519">
        <v>1368</v>
      </c>
      <c r="N1519">
        <v>1011</v>
      </c>
      <c r="O1519" t="s">
        <v>776</v>
      </c>
      <c r="P1519" t="s">
        <v>776</v>
      </c>
      <c r="Q1519">
        <v>1</v>
      </c>
      <c r="X1519">
        <v>0.01</v>
      </c>
      <c r="Y1519">
        <v>0</v>
      </c>
      <c r="Z1519">
        <v>1.7</v>
      </c>
      <c r="AA1519">
        <v>0</v>
      </c>
      <c r="AB1519">
        <v>0</v>
      </c>
      <c r="AC1519">
        <v>0</v>
      </c>
      <c r="AD1519">
        <v>1</v>
      </c>
      <c r="AE1519">
        <v>0</v>
      </c>
      <c r="AF1519" t="s">
        <v>325</v>
      </c>
      <c r="AG1519">
        <v>1.58125E-2</v>
      </c>
      <c r="AH1519">
        <v>2</v>
      </c>
      <c r="AI1519">
        <v>47641128</v>
      </c>
      <c r="AJ1519">
        <v>1533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</row>
    <row r="1520" spans="1:44" x14ac:dyDescent="0.2">
      <c r="A1520">
        <f>ROW(Source!A654)</f>
        <v>654</v>
      </c>
      <c r="B1520">
        <v>47641137</v>
      </c>
      <c r="C1520">
        <v>47641125</v>
      </c>
      <c r="D1520">
        <v>36882383</v>
      </c>
      <c r="E1520">
        <v>1</v>
      </c>
      <c r="F1520">
        <v>1</v>
      </c>
      <c r="G1520">
        <v>1</v>
      </c>
      <c r="H1520">
        <v>2</v>
      </c>
      <c r="I1520" t="s">
        <v>944</v>
      </c>
      <c r="J1520" t="s">
        <v>945</v>
      </c>
      <c r="K1520" t="s">
        <v>946</v>
      </c>
      <c r="L1520">
        <v>1368</v>
      </c>
      <c r="N1520">
        <v>1011</v>
      </c>
      <c r="O1520" t="s">
        <v>776</v>
      </c>
      <c r="P1520" t="s">
        <v>776</v>
      </c>
      <c r="Q1520">
        <v>1</v>
      </c>
      <c r="X1520">
        <v>0.01</v>
      </c>
      <c r="Y1520">
        <v>0</v>
      </c>
      <c r="Z1520">
        <v>89.99</v>
      </c>
      <c r="AA1520">
        <v>10.06</v>
      </c>
      <c r="AB1520">
        <v>0</v>
      </c>
      <c r="AC1520">
        <v>0</v>
      </c>
      <c r="AD1520">
        <v>1</v>
      </c>
      <c r="AE1520">
        <v>0</v>
      </c>
      <c r="AF1520" t="s">
        <v>325</v>
      </c>
      <c r="AG1520">
        <v>1.58125E-2</v>
      </c>
      <c r="AH1520">
        <v>2</v>
      </c>
      <c r="AI1520">
        <v>47641129</v>
      </c>
      <c r="AJ1520">
        <v>1534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</row>
    <row r="1521" spans="1:44" x14ac:dyDescent="0.2">
      <c r="A1521">
        <f>ROW(Source!A654)</f>
        <v>654</v>
      </c>
      <c r="B1521">
        <v>47641138</v>
      </c>
      <c r="C1521">
        <v>47641125</v>
      </c>
      <c r="D1521">
        <v>36883554</v>
      </c>
      <c r="E1521">
        <v>1</v>
      </c>
      <c r="F1521">
        <v>1</v>
      </c>
      <c r="G1521">
        <v>1</v>
      </c>
      <c r="H1521">
        <v>2</v>
      </c>
      <c r="I1521" t="s">
        <v>780</v>
      </c>
      <c r="J1521" t="s">
        <v>781</v>
      </c>
      <c r="K1521" t="s">
        <v>782</v>
      </c>
      <c r="L1521">
        <v>1368</v>
      </c>
      <c r="N1521">
        <v>1011</v>
      </c>
      <c r="O1521" t="s">
        <v>776</v>
      </c>
      <c r="P1521" t="s">
        <v>776</v>
      </c>
      <c r="Q1521">
        <v>1</v>
      </c>
      <c r="X1521">
        <v>0.01</v>
      </c>
      <c r="Y1521">
        <v>0</v>
      </c>
      <c r="Z1521">
        <v>65.709999999999994</v>
      </c>
      <c r="AA1521">
        <v>11.6</v>
      </c>
      <c r="AB1521">
        <v>0</v>
      </c>
      <c r="AC1521">
        <v>0</v>
      </c>
      <c r="AD1521">
        <v>1</v>
      </c>
      <c r="AE1521">
        <v>0</v>
      </c>
      <c r="AF1521" t="s">
        <v>325</v>
      </c>
      <c r="AG1521">
        <v>1.58125E-2</v>
      </c>
      <c r="AH1521">
        <v>2</v>
      </c>
      <c r="AI1521">
        <v>47641130</v>
      </c>
      <c r="AJ1521">
        <v>1535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</row>
    <row r="1522" spans="1:44" x14ac:dyDescent="0.2">
      <c r="A1522">
        <f>ROW(Source!A654)</f>
        <v>654</v>
      </c>
      <c r="B1522">
        <v>47641139</v>
      </c>
      <c r="C1522">
        <v>47641125</v>
      </c>
      <c r="D1522">
        <v>36884416</v>
      </c>
      <c r="E1522">
        <v>1</v>
      </c>
      <c r="F1522">
        <v>1</v>
      </c>
      <c r="G1522">
        <v>1</v>
      </c>
      <c r="H1522">
        <v>2</v>
      </c>
      <c r="I1522" t="s">
        <v>947</v>
      </c>
      <c r="J1522" t="s">
        <v>948</v>
      </c>
      <c r="K1522" t="s">
        <v>949</v>
      </c>
      <c r="L1522">
        <v>1368</v>
      </c>
      <c r="N1522">
        <v>1011</v>
      </c>
      <c r="O1522" t="s">
        <v>776</v>
      </c>
      <c r="P1522" t="s">
        <v>776</v>
      </c>
      <c r="Q1522">
        <v>1</v>
      </c>
      <c r="X1522">
        <v>1.1200000000000001</v>
      </c>
      <c r="Y1522">
        <v>0</v>
      </c>
      <c r="Z1522">
        <v>6.82</v>
      </c>
      <c r="AA1522">
        <v>0</v>
      </c>
      <c r="AB1522">
        <v>0</v>
      </c>
      <c r="AC1522">
        <v>0</v>
      </c>
      <c r="AD1522">
        <v>1</v>
      </c>
      <c r="AE1522">
        <v>0</v>
      </c>
      <c r="AF1522" t="s">
        <v>325</v>
      </c>
      <c r="AG1522">
        <v>1.7710000000000001</v>
      </c>
      <c r="AH1522">
        <v>2</v>
      </c>
      <c r="AI1522">
        <v>47641131</v>
      </c>
      <c r="AJ1522">
        <v>1536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</row>
    <row r="1523" spans="1:44" x14ac:dyDescent="0.2">
      <c r="A1523">
        <f>ROW(Source!A654)</f>
        <v>654</v>
      </c>
      <c r="B1523">
        <v>47641140</v>
      </c>
      <c r="C1523">
        <v>47641125</v>
      </c>
      <c r="D1523">
        <v>36837948</v>
      </c>
      <c r="E1523">
        <v>1</v>
      </c>
      <c r="F1523">
        <v>1</v>
      </c>
      <c r="G1523">
        <v>1</v>
      </c>
      <c r="H1523">
        <v>3</v>
      </c>
      <c r="I1523" t="s">
        <v>817</v>
      </c>
      <c r="J1523" t="s">
        <v>818</v>
      </c>
      <c r="K1523" t="s">
        <v>819</v>
      </c>
      <c r="L1523">
        <v>1348</v>
      </c>
      <c r="N1523">
        <v>1009</v>
      </c>
      <c r="O1523" t="s">
        <v>19</v>
      </c>
      <c r="P1523" t="s">
        <v>19</v>
      </c>
      <c r="Q1523">
        <v>1000</v>
      </c>
      <c r="X1523">
        <v>1.2E-2</v>
      </c>
      <c r="Y1523">
        <v>15620</v>
      </c>
      <c r="Z1523">
        <v>0</v>
      </c>
      <c r="AA1523">
        <v>0</v>
      </c>
      <c r="AB1523">
        <v>0</v>
      </c>
      <c r="AC1523">
        <v>0</v>
      </c>
      <c r="AD1523">
        <v>1</v>
      </c>
      <c r="AE1523">
        <v>0</v>
      </c>
      <c r="AF1523" t="s">
        <v>220</v>
      </c>
      <c r="AG1523">
        <v>1.3200000000000002E-2</v>
      </c>
      <c r="AH1523">
        <v>2</v>
      </c>
      <c r="AI1523">
        <v>47641132</v>
      </c>
      <c r="AJ1523">
        <v>1537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</row>
    <row r="1524" spans="1:44" x14ac:dyDescent="0.2">
      <c r="A1524">
        <f>ROW(Source!A654)</f>
        <v>654</v>
      </c>
      <c r="B1524">
        <v>47641141</v>
      </c>
      <c r="C1524">
        <v>47641125</v>
      </c>
      <c r="D1524">
        <v>36839083</v>
      </c>
      <c r="E1524">
        <v>1</v>
      </c>
      <c r="F1524">
        <v>1</v>
      </c>
      <c r="G1524">
        <v>1</v>
      </c>
      <c r="H1524">
        <v>3</v>
      </c>
      <c r="I1524" t="s">
        <v>950</v>
      </c>
      <c r="J1524" t="s">
        <v>951</v>
      </c>
      <c r="K1524" t="s">
        <v>952</v>
      </c>
      <c r="L1524">
        <v>1348</v>
      </c>
      <c r="N1524">
        <v>1009</v>
      </c>
      <c r="O1524" t="s">
        <v>19</v>
      </c>
      <c r="P1524" t="s">
        <v>19</v>
      </c>
      <c r="Q1524">
        <v>1000</v>
      </c>
      <c r="X1524">
        <v>2E-3</v>
      </c>
      <c r="Y1524">
        <v>7640</v>
      </c>
      <c r="Z1524">
        <v>0</v>
      </c>
      <c r="AA1524">
        <v>0</v>
      </c>
      <c r="AB1524">
        <v>0</v>
      </c>
      <c r="AC1524">
        <v>0</v>
      </c>
      <c r="AD1524">
        <v>1</v>
      </c>
      <c r="AE1524">
        <v>0</v>
      </c>
      <c r="AF1524" t="s">
        <v>220</v>
      </c>
      <c r="AG1524">
        <v>2.2000000000000001E-3</v>
      </c>
      <c r="AH1524">
        <v>2</v>
      </c>
      <c r="AI1524">
        <v>47641133</v>
      </c>
      <c r="AJ1524">
        <v>1538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</row>
    <row r="1525" spans="1:44" x14ac:dyDescent="0.2">
      <c r="A1525">
        <f>ROW(Source!A655)</f>
        <v>655</v>
      </c>
      <c r="B1525">
        <v>47641134</v>
      </c>
      <c r="C1525">
        <v>47641125</v>
      </c>
      <c r="D1525">
        <v>37072442</v>
      </c>
      <c r="E1525">
        <v>1</v>
      </c>
      <c r="F1525">
        <v>1</v>
      </c>
      <c r="G1525">
        <v>1</v>
      </c>
      <c r="H1525">
        <v>1</v>
      </c>
      <c r="I1525" t="s">
        <v>939</v>
      </c>
      <c r="J1525" t="s">
        <v>3</v>
      </c>
      <c r="K1525" t="s">
        <v>940</v>
      </c>
      <c r="L1525">
        <v>1191</v>
      </c>
      <c r="N1525">
        <v>1013</v>
      </c>
      <c r="O1525" t="s">
        <v>770</v>
      </c>
      <c r="P1525" t="s">
        <v>770</v>
      </c>
      <c r="Q1525">
        <v>1</v>
      </c>
      <c r="X1525">
        <v>5.31</v>
      </c>
      <c r="Y1525">
        <v>0</v>
      </c>
      <c r="Z1525">
        <v>0</v>
      </c>
      <c r="AA1525">
        <v>0</v>
      </c>
      <c r="AB1525">
        <v>10.65</v>
      </c>
      <c r="AC1525">
        <v>0</v>
      </c>
      <c r="AD1525">
        <v>1</v>
      </c>
      <c r="AE1525">
        <v>1</v>
      </c>
      <c r="AF1525" t="s">
        <v>326</v>
      </c>
      <c r="AG1525">
        <v>7.7247224999999986</v>
      </c>
      <c r="AH1525">
        <v>2</v>
      </c>
      <c r="AI1525">
        <v>47641126</v>
      </c>
      <c r="AJ1525">
        <v>1539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</row>
    <row r="1526" spans="1:44" x14ac:dyDescent="0.2">
      <c r="A1526">
        <f>ROW(Source!A655)</f>
        <v>655</v>
      </c>
      <c r="B1526">
        <v>47641135</v>
      </c>
      <c r="C1526">
        <v>47641125</v>
      </c>
      <c r="D1526">
        <v>37064876</v>
      </c>
      <c r="E1526">
        <v>1</v>
      </c>
      <c r="F1526">
        <v>1</v>
      </c>
      <c r="G1526">
        <v>1</v>
      </c>
      <c r="H1526">
        <v>1</v>
      </c>
      <c r="I1526" t="s">
        <v>771</v>
      </c>
      <c r="J1526" t="s">
        <v>3</v>
      </c>
      <c r="K1526" t="s">
        <v>772</v>
      </c>
      <c r="L1526">
        <v>1191</v>
      </c>
      <c r="N1526">
        <v>1013</v>
      </c>
      <c r="O1526" t="s">
        <v>770</v>
      </c>
      <c r="P1526" t="s">
        <v>770</v>
      </c>
      <c r="Q1526">
        <v>1</v>
      </c>
      <c r="X1526">
        <v>0.02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1</v>
      </c>
      <c r="AE1526">
        <v>2</v>
      </c>
      <c r="AF1526" t="s">
        <v>325</v>
      </c>
      <c r="AG1526">
        <v>3.1625E-2</v>
      </c>
      <c r="AH1526">
        <v>2</v>
      </c>
      <c r="AI1526">
        <v>47641127</v>
      </c>
      <c r="AJ1526">
        <v>1540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</row>
    <row r="1527" spans="1:44" x14ac:dyDescent="0.2">
      <c r="A1527">
        <f>ROW(Source!A655)</f>
        <v>655</v>
      </c>
      <c r="B1527">
        <v>47641136</v>
      </c>
      <c r="C1527">
        <v>47641125</v>
      </c>
      <c r="D1527">
        <v>36882356</v>
      </c>
      <c r="E1527">
        <v>1</v>
      </c>
      <c r="F1527">
        <v>1</v>
      </c>
      <c r="G1527">
        <v>1</v>
      </c>
      <c r="H1527">
        <v>2</v>
      </c>
      <c r="I1527" t="s">
        <v>941</v>
      </c>
      <c r="J1527" t="s">
        <v>942</v>
      </c>
      <c r="K1527" t="s">
        <v>943</v>
      </c>
      <c r="L1527">
        <v>1368</v>
      </c>
      <c r="N1527">
        <v>1011</v>
      </c>
      <c r="O1527" t="s">
        <v>776</v>
      </c>
      <c r="P1527" t="s">
        <v>776</v>
      </c>
      <c r="Q1527">
        <v>1</v>
      </c>
      <c r="X1527">
        <v>0.01</v>
      </c>
      <c r="Y1527">
        <v>0</v>
      </c>
      <c r="Z1527">
        <v>1.7</v>
      </c>
      <c r="AA1527">
        <v>0</v>
      </c>
      <c r="AB1527">
        <v>0</v>
      </c>
      <c r="AC1527">
        <v>0</v>
      </c>
      <c r="AD1527">
        <v>1</v>
      </c>
      <c r="AE1527">
        <v>0</v>
      </c>
      <c r="AF1527" t="s">
        <v>325</v>
      </c>
      <c r="AG1527">
        <v>1.58125E-2</v>
      </c>
      <c r="AH1527">
        <v>2</v>
      </c>
      <c r="AI1527">
        <v>47641128</v>
      </c>
      <c r="AJ1527">
        <v>1541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</row>
    <row r="1528" spans="1:44" x14ac:dyDescent="0.2">
      <c r="A1528">
        <f>ROW(Source!A655)</f>
        <v>655</v>
      </c>
      <c r="B1528">
        <v>47641137</v>
      </c>
      <c r="C1528">
        <v>47641125</v>
      </c>
      <c r="D1528">
        <v>36882383</v>
      </c>
      <c r="E1528">
        <v>1</v>
      </c>
      <c r="F1528">
        <v>1</v>
      </c>
      <c r="G1528">
        <v>1</v>
      </c>
      <c r="H1528">
        <v>2</v>
      </c>
      <c r="I1528" t="s">
        <v>944</v>
      </c>
      <c r="J1528" t="s">
        <v>945</v>
      </c>
      <c r="K1528" t="s">
        <v>946</v>
      </c>
      <c r="L1528">
        <v>1368</v>
      </c>
      <c r="N1528">
        <v>1011</v>
      </c>
      <c r="O1528" t="s">
        <v>776</v>
      </c>
      <c r="P1528" t="s">
        <v>776</v>
      </c>
      <c r="Q1528">
        <v>1</v>
      </c>
      <c r="X1528">
        <v>0.01</v>
      </c>
      <c r="Y1528">
        <v>0</v>
      </c>
      <c r="Z1528">
        <v>89.99</v>
      </c>
      <c r="AA1528">
        <v>10.06</v>
      </c>
      <c r="AB1528">
        <v>0</v>
      </c>
      <c r="AC1528">
        <v>0</v>
      </c>
      <c r="AD1528">
        <v>1</v>
      </c>
      <c r="AE1528">
        <v>0</v>
      </c>
      <c r="AF1528" t="s">
        <v>325</v>
      </c>
      <c r="AG1528">
        <v>1.58125E-2</v>
      </c>
      <c r="AH1528">
        <v>2</v>
      </c>
      <c r="AI1528">
        <v>47641129</v>
      </c>
      <c r="AJ1528">
        <v>1542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</row>
    <row r="1529" spans="1:44" x14ac:dyDescent="0.2">
      <c r="A1529">
        <f>ROW(Source!A655)</f>
        <v>655</v>
      </c>
      <c r="B1529">
        <v>47641138</v>
      </c>
      <c r="C1529">
        <v>47641125</v>
      </c>
      <c r="D1529">
        <v>36883554</v>
      </c>
      <c r="E1529">
        <v>1</v>
      </c>
      <c r="F1529">
        <v>1</v>
      </c>
      <c r="G1529">
        <v>1</v>
      </c>
      <c r="H1529">
        <v>2</v>
      </c>
      <c r="I1529" t="s">
        <v>780</v>
      </c>
      <c r="J1529" t="s">
        <v>781</v>
      </c>
      <c r="K1529" t="s">
        <v>782</v>
      </c>
      <c r="L1529">
        <v>1368</v>
      </c>
      <c r="N1529">
        <v>1011</v>
      </c>
      <c r="O1529" t="s">
        <v>776</v>
      </c>
      <c r="P1529" t="s">
        <v>776</v>
      </c>
      <c r="Q1529">
        <v>1</v>
      </c>
      <c r="X1529">
        <v>0.01</v>
      </c>
      <c r="Y1529">
        <v>0</v>
      </c>
      <c r="Z1529">
        <v>65.709999999999994</v>
      </c>
      <c r="AA1529">
        <v>11.6</v>
      </c>
      <c r="AB1529">
        <v>0</v>
      </c>
      <c r="AC1529">
        <v>0</v>
      </c>
      <c r="AD1529">
        <v>1</v>
      </c>
      <c r="AE1529">
        <v>0</v>
      </c>
      <c r="AF1529" t="s">
        <v>325</v>
      </c>
      <c r="AG1529">
        <v>1.58125E-2</v>
      </c>
      <c r="AH1529">
        <v>2</v>
      </c>
      <c r="AI1529">
        <v>47641130</v>
      </c>
      <c r="AJ1529">
        <v>1543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</row>
    <row r="1530" spans="1:44" x14ac:dyDescent="0.2">
      <c r="A1530">
        <f>ROW(Source!A655)</f>
        <v>655</v>
      </c>
      <c r="B1530">
        <v>47641139</v>
      </c>
      <c r="C1530">
        <v>47641125</v>
      </c>
      <c r="D1530">
        <v>36884416</v>
      </c>
      <c r="E1530">
        <v>1</v>
      </c>
      <c r="F1530">
        <v>1</v>
      </c>
      <c r="G1530">
        <v>1</v>
      </c>
      <c r="H1530">
        <v>2</v>
      </c>
      <c r="I1530" t="s">
        <v>947</v>
      </c>
      <c r="J1530" t="s">
        <v>948</v>
      </c>
      <c r="K1530" t="s">
        <v>949</v>
      </c>
      <c r="L1530">
        <v>1368</v>
      </c>
      <c r="N1530">
        <v>1011</v>
      </c>
      <c r="O1530" t="s">
        <v>776</v>
      </c>
      <c r="P1530" t="s">
        <v>776</v>
      </c>
      <c r="Q1530">
        <v>1</v>
      </c>
      <c r="X1530">
        <v>1.1200000000000001</v>
      </c>
      <c r="Y1530">
        <v>0</v>
      </c>
      <c r="Z1530">
        <v>6.82</v>
      </c>
      <c r="AA1530">
        <v>0</v>
      </c>
      <c r="AB1530">
        <v>0</v>
      </c>
      <c r="AC1530">
        <v>0</v>
      </c>
      <c r="AD1530">
        <v>1</v>
      </c>
      <c r="AE1530">
        <v>0</v>
      </c>
      <c r="AF1530" t="s">
        <v>325</v>
      </c>
      <c r="AG1530">
        <v>1.7710000000000001</v>
      </c>
      <c r="AH1530">
        <v>2</v>
      </c>
      <c r="AI1530">
        <v>47641131</v>
      </c>
      <c r="AJ1530">
        <v>1544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</row>
    <row r="1531" spans="1:44" x14ac:dyDescent="0.2">
      <c r="A1531">
        <f>ROW(Source!A655)</f>
        <v>655</v>
      </c>
      <c r="B1531">
        <v>47641140</v>
      </c>
      <c r="C1531">
        <v>47641125</v>
      </c>
      <c r="D1531">
        <v>36837948</v>
      </c>
      <c r="E1531">
        <v>1</v>
      </c>
      <c r="F1531">
        <v>1</v>
      </c>
      <c r="G1531">
        <v>1</v>
      </c>
      <c r="H1531">
        <v>3</v>
      </c>
      <c r="I1531" t="s">
        <v>817</v>
      </c>
      <c r="J1531" t="s">
        <v>818</v>
      </c>
      <c r="K1531" t="s">
        <v>819</v>
      </c>
      <c r="L1531">
        <v>1348</v>
      </c>
      <c r="N1531">
        <v>1009</v>
      </c>
      <c r="O1531" t="s">
        <v>19</v>
      </c>
      <c r="P1531" t="s">
        <v>19</v>
      </c>
      <c r="Q1531">
        <v>1000</v>
      </c>
      <c r="X1531">
        <v>1.2E-2</v>
      </c>
      <c r="Y1531">
        <v>15620</v>
      </c>
      <c r="Z1531">
        <v>0</v>
      </c>
      <c r="AA1531">
        <v>0</v>
      </c>
      <c r="AB1531">
        <v>0</v>
      </c>
      <c r="AC1531">
        <v>0</v>
      </c>
      <c r="AD1531">
        <v>1</v>
      </c>
      <c r="AE1531">
        <v>0</v>
      </c>
      <c r="AF1531" t="s">
        <v>220</v>
      </c>
      <c r="AG1531">
        <v>1.3200000000000002E-2</v>
      </c>
      <c r="AH1531">
        <v>2</v>
      </c>
      <c r="AI1531">
        <v>47641132</v>
      </c>
      <c r="AJ1531">
        <v>1545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</row>
    <row r="1532" spans="1:44" x14ac:dyDescent="0.2">
      <c r="A1532">
        <f>ROW(Source!A655)</f>
        <v>655</v>
      </c>
      <c r="B1532">
        <v>47641141</v>
      </c>
      <c r="C1532">
        <v>47641125</v>
      </c>
      <c r="D1532">
        <v>36839083</v>
      </c>
      <c r="E1532">
        <v>1</v>
      </c>
      <c r="F1532">
        <v>1</v>
      </c>
      <c r="G1532">
        <v>1</v>
      </c>
      <c r="H1532">
        <v>3</v>
      </c>
      <c r="I1532" t="s">
        <v>950</v>
      </c>
      <c r="J1532" t="s">
        <v>951</v>
      </c>
      <c r="K1532" t="s">
        <v>952</v>
      </c>
      <c r="L1532">
        <v>1348</v>
      </c>
      <c r="N1532">
        <v>1009</v>
      </c>
      <c r="O1532" t="s">
        <v>19</v>
      </c>
      <c r="P1532" t="s">
        <v>19</v>
      </c>
      <c r="Q1532">
        <v>1000</v>
      </c>
      <c r="X1532">
        <v>2E-3</v>
      </c>
      <c r="Y1532">
        <v>7640</v>
      </c>
      <c r="Z1532">
        <v>0</v>
      </c>
      <c r="AA1532">
        <v>0</v>
      </c>
      <c r="AB1532">
        <v>0</v>
      </c>
      <c r="AC1532">
        <v>0</v>
      </c>
      <c r="AD1532">
        <v>1</v>
      </c>
      <c r="AE1532">
        <v>0</v>
      </c>
      <c r="AF1532" t="s">
        <v>220</v>
      </c>
      <c r="AG1532">
        <v>2.2000000000000001E-3</v>
      </c>
      <c r="AH1532">
        <v>2</v>
      </c>
      <c r="AI1532">
        <v>47641133</v>
      </c>
      <c r="AJ1532">
        <v>1546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</row>
    <row r="1533" spans="1:44" x14ac:dyDescent="0.2">
      <c r="A1533">
        <f>ROW(Source!A656)</f>
        <v>656</v>
      </c>
      <c r="B1533">
        <v>47641152</v>
      </c>
      <c r="C1533">
        <v>47641142</v>
      </c>
      <c r="D1533">
        <v>37064928</v>
      </c>
      <c r="E1533">
        <v>1</v>
      </c>
      <c r="F1533">
        <v>1</v>
      </c>
      <c r="G1533">
        <v>1</v>
      </c>
      <c r="H1533">
        <v>1</v>
      </c>
      <c r="I1533" t="s">
        <v>823</v>
      </c>
      <c r="J1533" t="s">
        <v>3</v>
      </c>
      <c r="K1533" t="s">
        <v>824</v>
      </c>
      <c r="L1533">
        <v>1191</v>
      </c>
      <c r="N1533">
        <v>1013</v>
      </c>
      <c r="O1533" t="s">
        <v>770</v>
      </c>
      <c r="P1533" t="s">
        <v>770</v>
      </c>
      <c r="Q1533">
        <v>1</v>
      </c>
      <c r="X1533">
        <v>3.83</v>
      </c>
      <c r="Y1533">
        <v>0</v>
      </c>
      <c r="Z1533">
        <v>0</v>
      </c>
      <c r="AA1533">
        <v>0</v>
      </c>
      <c r="AB1533">
        <v>9.07</v>
      </c>
      <c r="AC1533">
        <v>0</v>
      </c>
      <c r="AD1533">
        <v>1</v>
      </c>
      <c r="AE1533">
        <v>1</v>
      </c>
      <c r="AF1533" t="s">
        <v>330</v>
      </c>
      <c r="AG1533">
        <v>11.143384999999999</v>
      </c>
      <c r="AH1533">
        <v>2</v>
      </c>
      <c r="AI1533">
        <v>47641143</v>
      </c>
      <c r="AJ1533">
        <v>1547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</row>
    <row r="1534" spans="1:44" x14ac:dyDescent="0.2">
      <c r="A1534">
        <f>ROW(Source!A656)</f>
        <v>656</v>
      </c>
      <c r="B1534">
        <v>47641153</v>
      </c>
      <c r="C1534">
        <v>47641142</v>
      </c>
      <c r="D1534">
        <v>37064876</v>
      </c>
      <c r="E1534">
        <v>1</v>
      </c>
      <c r="F1534">
        <v>1</v>
      </c>
      <c r="G1534">
        <v>1</v>
      </c>
      <c r="H1534">
        <v>1</v>
      </c>
      <c r="I1534" t="s">
        <v>771</v>
      </c>
      <c r="J1534" t="s">
        <v>3</v>
      </c>
      <c r="K1534" t="s">
        <v>772</v>
      </c>
      <c r="L1534">
        <v>1191</v>
      </c>
      <c r="N1534">
        <v>1013</v>
      </c>
      <c r="O1534" t="s">
        <v>770</v>
      </c>
      <c r="P1534" t="s">
        <v>770</v>
      </c>
      <c r="Q1534">
        <v>1</v>
      </c>
      <c r="X1534">
        <v>0.02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1</v>
      </c>
      <c r="AE1534">
        <v>2</v>
      </c>
      <c r="AF1534" t="s">
        <v>329</v>
      </c>
      <c r="AG1534">
        <v>6.3250000000000001E-2</v>
      </c>
      <c r="AH1534">
        <v>2</v>
      </c>
      <c r="AI1534">
        <v>47641144</v>
      </c>
      <c r="AJ1534">
        <v>1548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</row>
    <row r="1535" spans="1:44" x14ac:dyDescent="0.2">
      <c r="A1535">
        <f>ROW(Source!A656)</f>
        <v>656</v>
      </c>
      <c r="B1535">
        <v>47641154</v>
      </c>
      <c r="C1535">
        <v>47641142</v>
      </c>
      <c r="D1535">
        <v>36882356</v>
      </c>
      <c r="E1535">
        <v>1</v>
      </c>
      <c r="F1535">
        <v>1</v>
      </c>
      <c r="G1535">
        <v>1</v>
      </c>
      <c r="H1535">
        <v>2</v>
      </c>
      <c r="I1535" t="s">
        <v>941</v>
      </c>
      <c r="J1535" t="s">
        <v>942</v>
      </c>
      <c r="K1535" t="s">
        <v>943</v>
      </c>
      <c r="L1535">
        <v>1368</v>
      </c>
      <c r="N1535">
        <v>1011</v>
      </c>
      <c r="O1535" t="s">
        <v>776</v>
      </c>
      <c r="P1535" t="s">
        <v>776</v>
      </c>
      <c r="Q1535">
        <v>1</v>
      </c>
      <c r="X1535">
        <v>0.01</v>
      </c>
      <c r="Y1535">
        <v>0</v>
      </c>
      <c r="Z1535">
        <v>1.7</v>
      </c>
      <c r="AA1535">
        <v>0</v>
      </c>
      <c r="AB1535">
        <v>0</v>
      </c>
      <c r="AC1535">
        <v>0</v>
      </c>
      <c r="AD1535">
        <v>1</v>
      </c>
      <c r="AE1535">
        <v>0</v>
      </c>
      <c r="AF1535" t="s">
        <v>329</v>
      </c>
      <c r="AG1535">
        <v>3.1625E-2</v>
      </c>
      <c r="AH1535">
        <v>2</v>
      </c>
      <c r="AI1535">
        <v>47641145</v>
      </c>
      <c r="AJ1535">
        <v>1549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</row>
    <row r="1536" spans="1:44" x14ac:dyDescent="0.2">
      <c r="A1536">
        <f>ROW(Source!A656)</f>
        <v>656</v>
      </c>
      <c r="B1536">
        <v>47641155</v>
      </c>
      <c r="C1536">
        <v>47641142</v>
      </c>
      <c r="D1536">
        <v>36882383</v>
      </c>
      <c r="E1536">
        <v>1</v>
      </c>
      <c r="F1536">
        <v>1</v>
      </c>
      <c r="G1536">
        <v>1</v>
      </c>
      <c r="H1536">
        <v>2</v>
      </c>
      <c r="I1536" t="s">
        <v>944</v>
      </c>
      <c r="J1536" t="s">
        <v>945</v>
      </c>
      <c r="K1536" t="s">
        <v>946</v>
      </c>
      <c r="L1536">
        <v>1368</v>
      </c>
      <c r="N1536">
        <v>1011</v>
      </c>
      <c r="O1536" t="s">
        <v>776</v>
      </c>
      <c r="P1536" t="s">
        <v>776</v>
      </c>
      <c r="Q1536">
        <v>1</v>
      </c>
      <c r="X1536">
        <v>0.01</v>
      </c>
      <c r="Y1536">
        <v>0</v>
      </c>
      <c r="Z1536">
        <v>89.99</v>
      </c>
      <c r="AA1536">
        <v>10.06</v>
      </c>
      <c r="AB1536">
        <v>0</v>
      </c>
      <c r="AC1536">
        <v>0</v>
      </c>
      <c r="AD1536">
        <v>1</v>
      </c>
      <c r="AE1536">
        <v>0</v>
      </c>
      <c r="AF1536" t="s">
        <v>329</v>
      </c>
      <c r="AG1536">
        <v>3.1625E-2</v>
      </c>
      <c r="AH1536">
        <v>2</v>
      </c>
      <c r="AI1536">
        <v>47641146</v>
      </c>
      <c r="AJ1536">
        <v>1550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</row>
    <row r="1537" spans="1:44" x14ac:dyDescent="0.2">
      <c r="A1537">
        <f>ROW(Source!A656)</f>
        <v>656</v>
      </c>
      <c r="B1537">
        <v>47641156</v>
      </c>
      <c r="C1537">
        <v>47641142</v>
      </c>
      <c r="D1537">
        <v>36883554</v>
      </c>
      <c r="E1537">
        <v>1</v>
      </c>
      <c r="F1537">
        <v>1</v>
      </c>
      <c r="G1537">
        <v>1</v>
      </c>
      <c r="H1537">
        <v>2</v>
      </c>
      <c r="I1537" t="s">
        <v>780</v>
      </c>
      <c r="J1537" t="s">
        <v>781</v>
      </c>
      <c r="K1537" t="s">
        <v>782</v>
      </c>
      <c r="L1537">
        <v>1368</v>
      </c>
      <c r="N1537">
        <v>1011</v>
      </c>
      <c r="O1537" t="s">
        <v>776</v>
      </c>
      <c r="P1537" t="s">
        <v>776</v>
      </c>
      <c r="Q1537">
        <v>1</v>
      </c>
      <c r="X1537">
        <v>0.01</v>
      </c>
      <c r="Y1537">
        <v>0</v>
      </c>
      <c r="Z1537">
        <v>65.709999999999994</v>
      </c>
      <c r="AA1537">
        <v>11.6</v>
      </c>
      <c r="AB1537">
        <v>0</v>
      </c>
      <c r="AC1537">
        <v>0</v>
      </c>
      <c r="AD1537">
        <v>1</v>
      </c>
      <c r="AE1537">
        <v>0</v>
      </c>
      <c r="AF1537" t="s">
        <v>329</v>
      </c>
      <c r="AG1537">
        <v>3.1625E-2</v>
      </c>
      <c r="AH1537">
        <v>2</v>
      </c>
      <c r="AI1537">
        <v>47641147</v>
      </c>
      <c r="AJ1537">
        <v>1551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</row>
    <row r="1538" spans="1:44" x14ac:dyDescent="0.2">
      <c r="A1538">
        <f>ROW(Source!A656)</f>
        <v>656</v>
      </c>
      <c r="B1538">
        <v>47641157</v>
      </c>
      <c r="C1538">
        <v>47641142</v>
      </c>
      <c r="D1538">
        <v>36884416</v>
      </c>
      <c r="E1538">
        <v>1</v>
      </c>
      <c r="F1538">
        <v>1</v>
      </c>
      <c r="G1538">
        <v>1</v>
      </c>
      <c r="H1538">
        <v>2</v>
      </c>
      <c r="I1538" t="s">
        <v>947</v>
      </c>
      <c r="J1538" t="s">
        <v>948</v>
      </c>
      <c r="K1538" t="s">
        <v>949</v>
      </c>
      <c r="L1538">
        <v>1368</v>
      </c>
      <c r="N1538">
        <v>1011</v>
      </c>
      <c r="O1538" t="s">
        <v>776</v>
      </c>
      <c r="P1538" t="s">
        <v>776</v>
      </c>
      <c r="Q1538">
        <v>1</v>
      </c>
      <c r="X1538">
        <v>0.65</v>
      </c>
      <c r="Y1538">
        <v>0</v>
      </c>
      <c r="Z1538">
        <v>6.82</v>
      </c>
      <c r="AA1538">
        <v>0</v>
      </c>
      <c r="AB1538">
        <v>0</v>
      </c>
      <c r="AC1538">
        <v>0</v>
      </c>
      <c r="AD1538">
        <v>1</v>
      </c>
      <c r="AE1538">
        <v>0</v>
      </c>
      <c r="AF1538" t="s">
        <v>329</v>
      </c>
      <c r="AG1538">
        <v>2.055625</v>
      </c>
      <c r="AH1538">
        <v>2</v>
      </c>
      <c r="AI1538">
        <v>47641148</v>
      </c>
      <c r="AJ1538">
        <v>1552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</row>
    <row r="1539" spans="1:44" x14ac:dyDescent="0.2">
      <c r="A1539">
        <f>ROW(Source!A656)</f>
        <v>656</v>
      </c>
      <c r="B1539">
        <v>47641158</v>
      </c>
      <c r="C1539">
        <v>47641142</v>
      </c>
      <c r="D1539">
        <v>36838546</v>
      </c>
      <c r="E1539">
        <v>1</v>
      </c>
      <c r="F1539">
        <v>1</v>
      </c>
      <c r="G1539">
        <v>1</v>
      </c>
      <c r="H1539">
        <v>3</v>
      </c>
      <c r="I1539" t="s">
        <v>238</v>
      </c>
      <c r="J1539" t="s">
        <v>240</v>
      </c>
      <c r="K1539" t="s">
        <v>239</v>
      </c>
      <c r="L1539">
        <v>1348</v>
      </c>
      <c r="N1539">
        <v>1009</v>
      </c>
      <c r="O1539" t="s">
        <v>19</v>
      </c>
      <c r="P1539" t="s">
        <v>19</v>
      </c>
      <c r="Q1539">
        <v>1000</v>
      </c>
      <c r="X1539">
        <v>1.9E-2</v>
      </c>
      <c r="Y1539">
        <v>14312.87</v>
      </c>
      <c r="Z1539">
        <v>0</v>
      </c>
      <c r="AA1539">
        <v>0</v>
      </c>
      <c r="AB1539">
        <v>0</v>
      </c>
      <c r="AC1539">
        <v>0</v>
      </c>
      <c r="AD1539">
        <v>1</v>
      </c>
      <c r="AE1539">
        <v>0</v>
      </c>
      <c r="AF1539" t="s">
        <v>230</v>
      </c>
      <c r="AG1539">
        <v>4.1800000000000004E-2</v>
      </c>
      <c r="AH1539">
        <v>2</v>
      </c>
      <c r="AI1539">
        <v>47641149</v>
      </c>
      <c r="AJ1539">
        <v>1553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</row>
    <row r="1540" spans="1:44" x14ac:dyDescent="0.2">
      <c r="A1540">
        <f>ROW(Source!A656)</f>
        <v>656</v>
      </c>
      <c r="B1540">
        <v>47641159</v>
      </c>
      <c r="C1540">
        <v>47641142</v>
      </c>
      <c r="D1540">
        <v>36839186</v>
      </c>
      <c r="E1540">
        <v>1</v>
      </c>
      <c r="F1540">
        <v>1</v>
      </c>
      <c r="G1540">
        <v>1</v>
      </c>
      <c r="H1540">
        <v>3</v>
      </c>
      <c r="I1540" t="s">
        <v>953</v>
      </c>
      <c r="J1540" t="s">
        <v>954</v>
      </c>
      <c r="K1540" t="s">
        <v>955</v>
      </c>
      <c r="L1540">
        <v>1348</v>
      </c>
      <c r="N1540">
        <v>1009</v>
      </c>
      <c r="O1540" t="s">
        <v>19</v>
      </c>
      <c r="P1540" t="s">
        <v>19</v>
      </c>
      <c r="Q1540">
        <v>1000</v>
      </c>
      <c r="X1540">
        <v>1.4E-3</v>
      </c>
      <c r="Y1540">
        <v>6667</v>
      </c>
      <c r="Z1540">
        <v>0</v>
      </c>
      <c r="AA1540">
        <v>0</v>
      </c>
      <c r="AB1540">
        <v>0</v>
      </c>
      <c r="AC1540">
        <v>0</v>
      </c>
      <c r="AD1540">
        <v>1</v>
      </c>
      <c r="AE1540">
        <v>0</v>
      </c>
      <c r="AF1540" t="s">
        <v>230</v>
      </c>
      <c r="AG1540">
        <v>3.0800000000000003E-3</v>
      </c>
      <c r="AH1540">
        <v>2</v>
      </c>
      <c r="AI1540">
        <v>47641151</v>
      </c>
      <c r="AJ1540">
        <v>1555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</row>
    <row r="1541" spans="1:44" x14ac:dyDescent="0.2">
      <c r="A1541">
        <f>ROW(Source!A657)</f>
        <v>657</v>
      </c>
      <c r="B1541">
        <v>47641152</v>
      </c>
      <c r="C1541">
        <v>47641142</v>
      </c>
      <c r="D1541">
        <v>37064928</v>
      </c>
      <c r="E1541">
        <v>1</v>
      </c>
      <c r="F1541">
        <v>1</v>
      </c>
      <c r="G1541">
        <v>1</v>
      </c>
      <c r="H1541">
        <v>1</v>
      </c>
      <c r="I1541" t="s">
        <v>823</v>
      </c>
      <c r="J1541" t="s">
        <v>3</v>
      </c>
      <c r="K1541" t="s">
        <v>824</v>
      </c>
      <c r="L1541">
        <v>1191</v>
      </c>
      <c r="N1541">
        <v>1013</v>
      </c>
      <c r="O1541" t="s">
        <v>770</v>
      </c>
      <c r="P1541" t="s">
        <v>770</v>
      </c>
      <c r="Q1541">
        <v>1</v>
      </c>
      <c r="X1541">
        <v>3.83</v>
      </c>
      <c r="Y1541">
        <v>0</v>
      </c>
      <c r="Z1541">
        <v>0</v>
      </c>
      <c r="AA1541">
        <v>0</v>
      </c>
      <c r="AB1541">
        <v>9.07</v>
      </c>
      <c r="AC1541">
        <v>0</v>
      </c>
      <c r="AD1541">
        <v>1</v>
      </c>
      <c r="AE1541">
        <v>1</v>
      </c>
      <c r="AF1541" t="s">
        <v>330</v>
      </c>
      <c r="AG1541">
        <v>11.143384999999999</v>
      </c>
      <c r="AH1541">
        <v>2</v>
      </c>
      <c r="AI1541">
        <v>47641143</v>
      </c>
      <c r="AJ1541">
        <v>1556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</row>
    <row r="1542" spans="1:44" x14ac:dyDescent="0.2">
      <c r="A1542">
        <f>ROW(Source!A657)</f>
        <v>657</v>
      </c>
      <c r="B1542">
        <v>47641153</v>
      </c>
      <c r="C1542">
        <v>47641142</v>
      </c>
      <c r="D1542">
        <v>37064876</v>
      </c>
      <c r="E1542">
        <v>1</v>
      </c>
      <c r="F1542">
        <v>1</v>
      </c>
      <c r="G1542">
        <v>1</v>
      </c>
      <c r="H1542">
        <v>1</v>
      </c>
      <c r="I1542" t="s">
        <v>771</v>
      </c>
      <c r="J1542" t="s">
        <v>3</v>
      </c>
      <c r="K1542" t="s">
        <v>772</v>
      </c>
      <c r="L1542">
        <v>1191</v>
      </c>
      <c r="N1542">
        <v>1013</v>
      </c>
      <c r="O1542" t="s">
        <v>770</v>
      </c>
      <c r="P1542" t="s">
        <v>770</v>
      </c>
      <c r="Q1542">
        <v>1</v>
      </c>
      <c r="X1542">
        <v>0.02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1</v>
      </c>
      <c r="AE1542">
        <v>2</v>
      </c>
      <c r="AF1542" t="s">
        <v>329</v>
      </c>
      <c r="AG1542">
        <v>6.3250000000000001E-2</v>
      </c>
      <c r="AH1542">
        <v>2</v>
      </c>
      <c r="AI1542">
        <v>47641144</v>
      </c>
      <c r="AJ1542">
        <v>1557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</row>
    <row r="1543" spans="1:44" x14ac:dyDescent="0.2">
      <c r="A1543">
        <f>ROW(Source!A657)</f>
        <v>657</v>
      </c>
      <c r="B1543">
        <v>47641154</v>
      </c>
      <c r="C1543">
        <v>47641142</v>
      </c>
      <c r="D1543">
        <v>36882356</v>
      </c>
      <c r="E1543">
        <v>1</v>
      </c>
      <c r="F1543">
        <v>1</v>
      </c>
      <c r="G1543">
        <v>1</v>
      </c>
      <c r="H1543">
        <v>2</v>
      </c>
      <c r="I1543" t="s">
        <v>941</v>
      </c>
      <c r="J1543" t="s">
        <v>942</v>
      </c>
      <c r="K1543" t="s">
        <v>943</v>
      </c>
      <c r="L1543">
        <v>1368</v>
      </c>
      <c r="N1543">
        <v>1011</v>
      </c>
      <c r="O1543" t="s">
        <v>776</v>
      </c>
      <c r="P1543" t="s">
        <v>776</v>
      </c>
      <c r="Q1543">
        <v>1</v>
      </c>
      <c r="X1543">
        <v>0.01</v>
      </c>
      <c r="Y1543">
        <v>0</v>
      </c>
      <c r="Z1543">
        <v>1.7</v>
      </c>
      <c r="AA1543">
        <v>0</v>
      </c>
      <c r="AB1543">
        <v>0</v>
      </c>
      <c r="AC1543">
        <v>0</v>
      </c>
      <c r="AD1543">
        <v>1</v>
      </c>
      <c r="AE1543">
        <v>0</v>
      </c>
      <c r="AF1543" t="s">
        <v>329</v>
      </c>
      <c r="AG1543">
        <v>3.1625E-2</v>
      </c>
      <c r="AH1543">
        <v>2</v>
      </c>
      <c r="AI1543">
        <v>47641145</v>
      </c>
      <c r="AJ1543">
        <v>1558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</row>
    <row r="1544" spans="1:44" x14ac:dyDescent="0.2">
      <c r="A1544">
        <f>ROW(Source!A657)</f>
        <v>657</v>
      </c>
      <c r="B1544">
        <v>47641155</v>
      </c>
      <c r="C1544">
        <v>47641142</v>
      </c>
      <c r="D1544">
        <v>36882383</v>
      </c>
      <c r="E1544">
        <v>1</v>
      </c>
      <c r="F1544">
        <v>1</v>
      </c>
      <c r="G1544">
        <v>1</v>
      </c>
      <c r="H1544">
        <v>2</v>
      </c>
      <c r="I1544" t="s">
        <v>944</v>
      </c>
      <c r="J1544" t="s">
        <v>945</v>
      </c>
      <c r="K1544" t="s">
        <v>946</v>
      </c>
      <c r="L1544">
        <v>1368</v>
      </c>
      <c r="N1544">
        <v>1011</v>
      </c>
      <c r="O1544" t="s">
        <v>776</v>
      </c>
      <c r="P1544" t="s">
        <v>776</v>
      </c>
      <c r="Q1544">
        <v>1</v>
      </c>
      <c r="X1544">
        <v>0.01</v>
      </c>
      <c r="Y1544">
        <v>0</v>
      </c>
      <c r="Z1544">
        <v>89.99</v>
      </c>
      <c r="AA1544">
        <v>10.06</v>
      </c>
      <c r="AB1544">
        <v>0</v>
      </c>
      <c r="AC1544">
        <v>0</v>
      </c>
      <c r="AD1544">
        <v>1</v>
      </c>
      <c r="AE1544">
        <v>0</v>
      </c>
      <c r="AF1544" t="s">
        <v>329</v>
      </c>
      <c r="AG1544">
        <v>3.1625E-2</v>
      </c>
      <c r="AH1544">
        <v>2</v>
      </c>
      <c r="AI1544">
        <v>47641146</v>
      </c>
      <c r="AJ1544">
        <v>1559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</row>
    <row r="1545" spans="1:44" x14ac:dyDescent="0.2">
      <c r="A1545">
        <f>ROW(Source!A657)</f>
        <v>657</v>
      </c>
      <c r="B1545">
        <v>47641156</v>
      </c>
      <c r="C1545">
        <v>47641142</v>
      </c>
      <c r="D1545">
        <v>36883554</v>
      </c>
      <c r="E1545">
        <v>1</v>
      </c>
      <c r="F1545">
        <v>1</v>
      </c>
      <c r="G1545">
        <v>1</v>
      </c>
      <c r="H1545">
        <v>2</v>
      </c>
      <c r="I1545" t="s">
        <v>780</v>
      </c>
      <c r="J1545" t="s">
        <v>781</v>
      </c>
      <c r="K1545" t="s">
        <v>782</v>
      </c>
      <c r="L1545">
        <v>1368</v>
      </c>
      <c r="N1545">
        <v>1011</v>
      </c>
      <c r="O1545" t="s">
        <v>776</v>
      </c>
      <c r="P1545" t="s">
        <v>776</v>
      </c>
      <c r="Q1545">
        <v>1</v>
      </c>
      <c r="X1545">
        <v>0.01</v>
      </c>
      <c r="Y1545">
        <v>0</v>
      </c>
      <c r="Z1545">
        <v>65.709999999999994</v>
      </c>
      <c r="AA1545">
        <v>11.6</v>
      </c>
      <c r="AB1545">
        <v>0</v>
      </c>
      <c r="AC1545">
        <v>0</v>
      </c>
      <c r="AD1545">
        <v>1</v>
      </c>
      <c r="AE1545">
        <v>0</v>
      </c>
      <c r="AF1545" t="s">
        <v>329</v>
      </c>
      <c r="AG1545">
        <v>3.1625E-2</v>
      </c>
      <c r="AH1545">
        <v>2</v>
      </c>
      <c r="AI1545">
        <v>47641147</v>
      </c>
      <c r="AJ1545">
        <v>1560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</row>
    <row r="1546" spans="1:44" x14ac:dyDescent="0.2">
      <c r="A1546">
        <f>ROW(Source!A657)</f>
        <v>657</v>
      </c>
      <c r="B1546">
        <v>47641157</v>
      </c>
      <c r="C1546">
        <v>47641142</v>
      </c>
      <c r="D1546">
        <v>36884416</v>
      </c>
      <c r="E1546">
        <v>1</v>
      </c>
      <c r="F1546">
        <v>1</v>
      </c>
      <c r="G1546">
        <v>1</v>
      </c>
      <c r="H1546">
        <v>2</v>
      </c>
      <c r="I1546" t="s">
        <v>947</v>
      </c>
      <c r="J1546" t="s">
        <v>948</v>
      </c>
      <c r="K1546" t="s">
        <v>949</v>
      </c>
      <c r="L1546">
        <v>1368</v>
      </c>
      <c r="N1546">
        <v>1011</v>
      </c>
      <c r="O1546" t="s">
        <v>776</v>
      </c>
      <c r="P1546" t="s">
        <v>776</v>
      </c>
      <c r="Q1546">
        <v>1</v>
      </c>
      <c r="X1546">
        <v>0.65</v>
      </c>
      <c r="Y1546">
        <v>0</v>
      </c>
      <c r="Z1546">
        <v>6.82</v>
      </c>
      <c r="AA1546">
        <v>0</v>
      </c>
      <c r="AB1546">
        <v>0</v>
      </c>
      <c r="AC1546">
        <v>0</v>
      </c>
      <c r="AD1546">
        <v>1</v>
      </c>
      <c r="AE1546">
        <v>0</v>
      </c>
      <c r="AF1546" t="s">
        <v>329</v>
      </c>
      <c r="AG1546">
        <v>2.055625</v>
      </c>
      <c r="AH1546">
        <v>2</v>
      </c>
      <c r="AI1546">
        <v>47641148</v>
      </c>
      <c r="AJ1546">
        <v>1561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</row>
    <row r="1547" spans="1:44" x14ac:dyDescent="0.2">
      <c r="A1547">
        <f>ROW(Source!A657)</f>
        <v>657</v>
      </c>
      <c r="B1547">
        <v>47641158</v>
      </c>
      <c r="C1547">
        <v>47641142</v>
      </c>
      <c r="D1547">
        <v>36838546</v>
      </c>
      <c r="E1547">
        <v>1</v>
      </c>
      <c r="F1547">
        <v>1</v>
      </c>
      <c r="G1547">
        <v>1</v>
      </c>
      <c r="H1547">
        <v>3</v>
      </c>
      <c r="I1547" t="s">
        <v>238</v>
      </c>
      <c r="J1547" t="s">
        <v>240</v>
      </c>
      <c r="K1547" t="s">
        <v>239</v>
      </c>
      <c r="L1547">
        <v>1348</v>
      </c>
      <c r="N1547">
        <v>1009</v>
      </c>
      <c r="O1547" t="s">
        <v>19</v>
      </c>
      <c r="P1547" t="s">
        <v>19</v>
      </c>
      <c r="Q1547">
        <v>1000</v>
      </c>
      <c r="X1547">
        <v>1.9E-2</v>
      </c>
      <c r="Y1547">
        <v>14312.87</v>
      </c>
      <c r="Z1547">
        <v>0</v>
      </c>
      <c r="AA1547">
        <v>0</v>
      </c>
      <c r="AB1547">
        <v>0</v>
      </c>
      <c r="AC1547">
        <v>0</v>
      </c>
      <c r="AD1547">
        <v>1</v>
      </c>
      <c r="AE1547">
        <v>0</v>
      </c>
      <c r="AF1547" t="s">
        <v>230</v>
      </c>
      <c r="AG1547">
        <v>4.1800000000000004E-2</v>
      </c>
      <c r="AH1547">
        <v>2</v>
      </c>
      <c r="AI1547">
        <v>47641149</v>
      </c>
      <c r="AJ1547">
        <v>1562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</row>
    <row r="1548" spans="1:44" x14ac:dyDescent="0.2">
      <c r="A1548">
        <f>ROW(Source!A657)</f>
        <v>657</v>
      </c>
      <c r="B1548">
        <v>47641159</v>
      </c>
      <c r="C1548">
        <v>47641142</v>
      </c>
      <c r="D1548">
        <v>36839186</v>
      </c>
      <c r="E1548">
        <v>1</v>
      </c>
      <c r="F1548">
        <v>1</v>
      </c>
      <c r="G1548">
        <v>1</v>
      </c>
      <c r="H1548">
        <v>3</v>
      </c>
      <c r="I1548" t="s">
        <v>953</v>
      </c>
      <c r="J1548" t="s">
        <v>954</v>
      </c>
      <c r="K1548" t="s">
        <v>955</v>
      </c>
      <c r="L1548">
        <v>1348</v>
      </c>
      <c r="N1548">
        <v>1009</v>
      </c>
      <c r="O1548" t="s">
        <v>19</v>
      </c>
      <c r="P1548" t="s">
        <v>19</v>
      </c>
      <c r="Q1548">
        <v>1000</v>
      </c>
      <c r="X1548">
        <v>1.4E-3</v>
      </c>
      <c r="Y1548">
        <v>6667</v>
      </c>
      <c r="Z1548">
        <v>0</v>
      </c>
      <c r="AA1548">
        <v>0</v>
      </c>
      <c r="AB1548">
        <v>0</v>
      </c>
      <c r="AC1548">
        <v>0</v>
      </c>
      <c r="AD1548">
        <v>1</v>
      </c>
      <c r="AE1548">
        <v>0</v>
      </c>
      <c r="AF1548" t="s">
        <v>230</v>
      </c>
      <c r="AG1548">
        <v>3.0800000000000003E-3</v>
      </c>
      <c r="AH1548">
        <v>2</v>
      </c>
      <c r="AI1548">
        <v>47641151</v>
      </c>
      <c r="AJ1548">
        <v>1564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</row>
    <row r="1549" spans="1:44" x14ac:dyDescent="0.2">
      <c r="A1549">
        <f>ROW(Source!A662)</f>
        <v>662</v>
      </c>
      <c r="B1549">
        <v>47641168</v>
      </c>
      <c r="C1549">
        <v>47641162</v>
      </c>
      <c r="D1549">
        <v>37071037</v>
      </c>
      <c r="E1549">
        <v>1</v>
      </c>
      <c r="F1549">
        <v>1</v>
      </c>
      <c r="G1549">
        <v>1</v>
      </c>
      <c r="H1549">
        <v>1</v>
      </c>
      <c r="I1549" t="s">
        <v>956</v>
      </c>
      <c r="J1549" t="s">
        <v>3</v>
      </c>
      <c r="K1549" t="s">
        <v>957</v>
      </c>
      <c r="L1549">
        <v>1191</v>
      </c>
      <c r="N1549">
        <v>1013</v>
      </c>
      <c r="O1549" t="s">
        <v>770</v>
      </c>
      <c r="P1549" t="s">
        <v>770</v>
      </c>
      <c r="Q1549">
        <v>1</v>
      </c>
      <c r="X1549">
        <v>0.12</v>
      </c>
      <c r="Y1549">
        <v>0</v>
      </c>
      <c r="Z1549">
        <v>0</v>
      </c>
      <c r="AA1549">
        <v>0</v>
      </c>
      <c r="AB1549">
        <v>9.6199999999999992</v>
      </c>
      <c r="AC1549">
        <v>0</v>
      </c>
      <c r="AD1549">
        <v>1</v>
      </c>
      <c r="AE1549">
        <v>1</v>
      </c>
      <c r="AF1549" t="s">
        <v>196</v>
      </c>
      <c r="AG1549">
        <v>0.15869999999999998</v>
      </c>
      <c r="AH1549">
        <v>2</v>
      </c>
      <c r="AI1549">
        <v>47641163</v>
      </c>
      <c r="AJ1549">
        <v>1565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</row>
    <row r="1550" spans="1:44" x14ac:dyDescent="0.2">
      <c r="A1550">
        <f>ROW(Source!A662)</f>
        <v>662</v>
      </c>
      <c r="B1550">
        <v>47641169</v>
      </c>
      <c r="C1550">
        <v>47641162</v>
      </c>
      <c r="D1550">
        <v>36804576</v>
      </c>
      <c r="E1550">
        <v>1</v>
      </c>
      <c r="F1550">
        <v>1</v>
      </c>
      <c r="G1550">
        <v>1</v>
      </c>
      <c r="H1550">
        <v>3</v>
      </c>
      <c r="I1550" t="s">
        <v>1038</v>
      </c>
      <c r="J1550" t="s">
        <v>1039</v>
      </c>
      <c r="K1550" t="s">
        <v>1040</v>
      </c>
      <c r="L1550">
        <v>1355</v>
      </c>
      <c r="N1550">
        <v>1010</v>
      </c>
      <c r="O1550" t="s">
        <v>317</v>
      </c>
      <c r="P1550" t="s">
        <v>317</v>
      </c>
      <c r="Q1550">
        <v>100</v>
      </c>
      <c r="X1550">
        <v>0.2</v>
      </c>
      <c r="Y1550">
        <v>39</v>
      </c>
      <c r="Z1550">
        <v>0</v>
      </c>
      <c r="AA1550">
        <v>0</v>
      </c>
      <c r="AB1550">
        <v>0</v>
      </c>
      <c r="AC1550">
        <v>0</v>
      </c>
      <c r="AD1550">
        <v>1</v>
      </c>
      <c r="AE1550">
        <v>0</v>
      </c>
      <c r="AF1550" t="s">
        <v>3</v>
      </c>
      <c r="AG1550">
        <v>0.2</v>
      </c>
      <c r="AH1550">
        <v>2</v>
      </c>
      <c r="AI1550">
        <v>47641164</v>
      </c>
      <c r="AJ1550">
        <v>1566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</row>
    <row r="1551" spans="1:44" x14ac:dyDescent="0.2">
      <c r="A1551">
        <f>ROW(Source!A662)</f>
        <v>662</v>
      </c>
      <c r="B1551">
        <v>47641170</v>
      </c>
      <c r="C1551">
        <v>47641162</v>
      </c>
      <c r="D1551">
        <v>36799095</v>
      </c>
      <c r="E1551">
        <v>17</v>
      </c>
      <c r="F1551">
        <v>1</v>
      </c>
      <c r="G1551">
        <v>1</v>
      </c>
      <c r="H1551">
        <v>3</v>
      </c>
      <c r="I1551" t="s">
        <v>1145</v>
      </c>
      <c r="J1551" t="s">
        <v>3</v>
      </c>
      <c r="K1551" t="s">
        <v>1146</v>
      </c>
      <c r="L1551">
        <v>1354</v>
      </c>
      <c r="N1551">
        <v>1010</v>
      </c>
      <c r="O1551" t="s">
        <v>337</v>
      </c>
      <c r="P1551" t="s">
        <v>337</v>
      </c>
      <c r="Q1551">
        <v>1</v>
      </c>
      <c r="X1551">
        <v>2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 t="s">
        <v>3</v>
      </c>
      <c r="AG1551">
        <v>2</v>
      </c>
      <c r="AH1551">
        <v>3</v>
      </c>
      <c r="AI1551">
        <v>-1</v>
      </c>
      <c r="AJ1551" t="s">
        <v>3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</row>
    <row r="1552" spans="1:44" x14ac:dyDescent="0.2">
      <c r="A1552">
        <f>ROW(Source!A662)</f>
        <v>662</v>
      </c>
      <c r="B1552">
        <v>47641171</v>
      </c>
      <c r="C1552">
        <v>47641162</v>
      </c>
      <c r="D1552">
        <v>36796041</v>
      </c>
      <c r="E1552">
        <v>17</v>
      </c>
      <c r="F1552">
        <v>1</v>
      </c>
      <c r="G1552">
        <v>1</v>
      </c>
      <c r="H1552">
        <v>3</v>
      </c>
      <c r="I1552" t="s">
        <v>1147</v>
      </c>
      <c r="J1552" t="s">
        <v>3</v>
      </c>
      <c r="K1552" t="s">
        <v>1148</v>
      </c>
      <c r="L1552">
        <v>1301</v>
      </c>
      <c r="N1552">
        <v>1003</v>
      </c>
      <c r="O1552" t="s">
        <v>251</v>
      </c>
      <c r="P1552" t="s">
        <v>251</v>
      </c>
      <c r="Q1552">
        <v>1</v>
      </c>
      <c r="X1552">
        <v>1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 t="s">
        <v>3</v>
      </c>
      <c r="AG1552">
        <v>1</v>
      </c>
      <c r="AH1552">
        <v>3</v>
      </c>
      <c r="AI1552">
        <v>-1</v>
      </c>
      <c r="AJ1552" t="s">
        <v>3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</row>
    <row r="1553" spans="1:44" x14ac:dyDescent="0.2">
      <c r="A1553">
        <f>ROW(Source!A663)</f>
        <v>663</v>
      </c>
      <c r="B1553">
        <v>47641168</v>
      </c>
      <c r="C1553">
        <v>47641162</v>
      </c>
      <c r="D1553">
        <v>37071037</v>
      </c>
      <c r="E1553">
        <v>1</v>
      </c>
      <c r="F1553">
        <v>1</v>
      </c>
      <c r="G1553">
        <v>1</v>
      </c>
      <c r="H1553">
        <v>1</v>
      </c>
      <c r="I1553" t="s">
        <v>956</v>
      </c>
      <c r="J1553" t="s">
        <v>3</v>
      </c>
      <c r="K1553" t="s">
        <v>957</v>
      </c>
      <c r="L1553">
        <v>1191</v>
      </c>
      <c r="N1553">
        <v>1013</v>
      </c>
      <c r="O1553" t="s">
        <v>770</v>
      </c>
      <c r="P1553" t="s">
        <v>770</v>
      </c>
      <c r="Q1553">
        <v>1</v>
      </c>
      <c r="X1553">
        <v>0.12</v>
      </c>
      <c r="Y1553">
        <v>0</v>
      </c>
      <c r="Z1553">
        <v>0</v>
      </c>
      <c r="AA1553">
        <v>0</v>
      </c>
      <c r="AB1553">
        <v>9.6199999999999992</v>
      </c>
      <c r="AC1553">
        <v>0</v>
      </c>
      <c r="AD1553">
        <v>1</v>
      </c>
      <c r="AE1553">
        <v>1</v>
      </c>
      <c r="AF1553" t="s">
        <v>196</v>
      </c>
      <c r="AG1553">
        <v>0.15869999999999998</v>
      </c>
      <c r="AH1553">
        <v>2</v>
      </c>
      <c r="AI1553">
        <v>47641163</v>
      </c>
      <c r="AJ1553">
        <v>1570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</row>
    <row r="1554" spans="1:44" x14ac:dyDescent="0.2">
      <c r="A1554">
        <f>ROW(Source!A663)</f>
        <v>663</v>
      </c>
      <c r="B1554">
        <v>47641169</v>
      </c>
      <c r="C1554">
        <v>47641162</v>
      </c>
      <c r="D1554">
        <v>36804576</v>
      </c>
      <c r="E1554">
        <v>1</v>
      </c>
      <c r="F1554">
        <v>1</v>
      </c>
      <c r="G1554">
        <v>1</v>
      </c>
      <c r="H1554">
        <v>3</v>
      </c>
      <c r="I1554" t="s">
        <v>1038</v>
      </c>
      <c r="J1554" t="s">
        <v>1039</v>
      </c>
      <c r="K1554" t="s">
        <v>1040</v>
      </c>
      <c r="L1554">
        <v>1355</v>
      </c>
      <c r="N1554">
        <v>1010</v>
      </c>
      <c r="O1554" t="s">
        <v>317</v>
      </c>
      <c r="P1554" t="s">
        <v>317</v>
      </c>
      <c r="Q1554">
        <v>100</v>
      </c>
      <c r="X1554">
        <v>0.2</v>
      </c>
      <c r="Y1554">
        <v>39</v>
      </c>
      <c r="Z1554">
        <v>0</v>
      </c>
      <c r="AA1554">
        <v>0</v>
      </c>
      <c r="AB1554">
        <v>0</v>
      </c>
      <c r="AC1554">
        <v>0</v>
      </c>
      <c r="AD1554">
        <v>1</v>
      </c>
      <c r="AE1554">
        <v>0</v>
      </c>
      <c r="AF1554" t="s">
        <v>3</v>
      </c>
      <c r="AG1554">
        <v>0.2</v>
      </c>
      <c r="AH1554">
        <v>2</v>
      </c>
      <c r="AI1554">
        <v>47641164</v>
      </c>
      <c r="AJ1554">
        <v>1571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</row>
    <row r="1555" spans="1:44" x14ac:dyDescent="0.2">
      <c r="A1555">
        <f>ROW(Source!A663)</f>
        <v>663</v>
      </c>
      <c r="B1555">
        <v>47641170</v>
      </c>
      <c r="C1555">
        <v>47641162</v>
      </c>
      <c r="D1555">
        <v>36799095</v>
      </c>
      <c r="E1555">
        <v>17</v>
      </c>
      <c r="F1555">
        <v>1</v>
      </c>
      <c r="G1555">
        <v>1</v>
      </c>
      <c r="H1555">
        <v>3</v>
      </c>
      <c r="I1555" t="s">
        <v>1145</v>
      </c>
      <c r="J1555" t="s">
        <v>3</v>
      </c>
      <c r="K1555" t="s">
        <v>1146</v>
      </c>
      <c r="L1555">
        <v>1354</v>
      </c>
      <c r="N1555">
        <v>1010</v>
      </c>
      <c r="O1555" t="s">
        <v>337</v>
      </c>
      <c r="P1555" t="s">
        <v>337</v>
      </c>
      <c r="Q1555">
        <v>1</v>
      </c>
      <c r="X1555">
        <v>2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 t="s">
        <v>3</v>
      </c>
      <c r="AG1555">
        <v>2</v>
      </c>
      <c r="AH1555">
        <v>3</v>
      </c>
      <c r="AI1555">
        <v>-1</v>
      </c>
      <c r="AJ1555" t="s">
        <v>3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</row>
    <row r="1556" spans="1:44" x14ac:dyDescent="0.2">
      <c r="A1556">
        <f>ROW(Source!A663)</f>
        <v>663</v>
      </c>
      <c r="B1556">
        <v>47641171</v>
      </c>
      <c r="C1556">
        <v>47641162</v>
      </c>
      <c r="D1556">
        <v>36796041</v>
      </c>
      <c r="E1556">
        <v>17</v>
      </c>
      <c r="F1556">
        <v>1</v>
      </c>
      <c r="G1556">
        <v>1</v>
      </c>
      <c r="H1556">
        <v>3</v>
      </c>
      <c r="I1556" t="s">
        <v>1147</v>
      </c>
      <c r="J1556" t="s">
        <v>3</v>
      </c>
      <c r="K1556" t="s">
        <v>1148</v>
      </c>
      <c r="L1556">
        <v>1301</v>
      </c>
      <c r="N1556">
        <v>1003</v>
      </c>
      <c r="O1556" t="s">
        <v>251</v>
      </c>
      <c r="P1556" t="s">
        <v>251</v>
      </c>
      <c r="Q1556">
        <v>1</v>
      </c>
      <c r="X1556">
        <v>1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 t="s">
        <v>3</v>
      </c>
      <c r="AG1556">
        <v>1</v>
      </c>
      <c r="AH1556">
        <v>3</v>
      </c>
      <c r="AI1556">
        <v>-1</v>
      </c>
      <c r="AJ1556" t="s">
        <v>3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</row>
    <row r="1557" spans="1:44" x14ac:dyDescent="0.2">
      <c r="A1557">
        <f>ROW(Source!A704)</f>
        <v>704</v>
      </c>
      <c r="B1557">
        <v>47641291</v>
      </c>
      <c r="C1557">
        <v>47641261</v>
      </c>
      <c r="D1557">
        <v>37069580</v>
      </c>
      <c r="E1557">
        <v>1</v>
      </c>
      <c r="F1557">
        <v>1</v>
      </c>
      <c r="G1557">
        <v>1</v>
      </c>
      <c r="H1557">
        <v>1</v>
      </c>
      <c r="I1557" t="s">
        <v>880</v>
      </c>
      <c r="J1557" t="s">
        <v>3</v>
      </c>
      <c r="K1557" t="s">
        <v>881</v>
      </c>
      <c r="L1557">
        <v>1191</v>
      </c>
      <c r="N1557">
        <v>1013</v>
      </c>
      <c r="O1557" t="s">
        <v>770</v>
      </c>
      <c r="P1557" t="s">
        <v>770</v>
      </c>
      <c r="Q1557">
        <v>1</v>
      </c>
      <c r="X1557">
        <v>3050.65</v>
      </c>
      <c r="Y1557">
        <v>0</v>
      </c>
      <c r="Z1557">
        <v>0</v>
      </c>
      <c r="AA1557">
        <v>0</v>
      </c>
      <c r="AB1557">
        <v>8.64</v>
      </c>
      <c r="AC1557">
        <v>0</v>
      </c>
      <c r="AD1557">
        <v>1</v>
      </c>
      <c r="AE1557">
        <v>1</v>
      </c>
      <c r="AF1557" t="s">
        <v>196</v>
      </c>
      <c r="AG1557">
        <v>4034.4846249999996</v>
      </c>
      <c r="AH1557">
        <v>2</v>
      </c>
      <c r="AI1557">
        <v>47641291</v>
      </c>
      <c r="AJ1557">
        <v>1575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</row>
    <row r="1558" spans="1:44" x14ac:dyDescent="0.2">
      <c r="A1558">
        <f>ROW(Source!A704)</f>
        <v>704</v>
      </c>
      <c r="B1558">
        <v>47641292</v>
      </c>
      <c r="C1558">
        <v>47641261</v>
      </c>
      <c r="D1558">
        <v>37064876</v>
      </c>
      <c r="E1558">
        <v>1</v>
      </c>
      <c r="F1558">
        <v>1</v>
      </c>
      <c r="G1558">
        <v>1</v>
      </c>
      <c r="H1558">
        <v>1</v>
      </c>
      <c r="I1558" t="s">
        <v>771</v>
      </c>
      <c r="J1558" t="s">
        <v>3</v>
      </c>
      <c r="K1558" t="s">
        <v>772</v>
      </c>
      <c r="L1558">
        <v>1191</v>
      </c>
      <c r="N1558">
        <v>1013</v>
      </c>
      <c r="O1558" t="s">
        <v>770</v>
      </c>
      <c r="P1558" t="s">
        <v>770</v>
      </c>
      <c r="Q1558">
        <v>1</v>
      </c>
      <c r="X1558">
        <v>235.96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1</v>
      </c>
      <c r="AE1558">
        <v>2</v>
      </c>
      <c r="AF1558" t="s">
        <v>195</v>
      </c>
      <c r="AG1558">
        <v>339.19249999999994</v>
      </c>
      <c r="AH1558">
        <v>2</v>
      </c>
      <c r="AI1558">
        <v>47641292</v>
      </c>
      <c r="AJ1558">
        <v>1576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</row>
    <row r="1559" spans="1:44" x14ac:dyDescent="0.2">
      <c r="A1559">
        <f>ROW(Source!A704)</f>
        <v>704</v>
      </c>
      <c r="B1559">
        <v>47641293</v>
      </c>
      <c r="C1559">
        <v>47641261</v>
      </c>
      <c r="D1559">
        <v>36882059</v>
      </c>
      <c r="E1559">
        <v>1</v>
      </c>
      <c r="F1559">
        <v>1</v>
      </c>
      <c r="G1559">
        <v>1</v>
      </c>
      <c r="H1559">
        <v>2</v>
      </c>
      <c r="I1559" t="s">
        <v>1047</v>
      </c>
      <c r="J1559" t="s">
        <v>1048</v>
      </c>
      <c r="K1559" t="s">
        <v>1049</v>
      </c>
      <c r="L1559">
        <v>1368</v>
      </c>
      <c r="N1559">
        <v>1011</v>
      </c>
      <c r="O1559" t="s">
        <v>776</v>
      </c>
      <c r="P1559" t="s">
        <v>776</v>
      </c>
      <c r="Q1559">
        <v>1</v>
      </c>
      <c r="X1559">
        <v>234.43</v>
      </c>
      <c r="Y1559">
        <v>0</v>
      </c>
      <c r="Z1559">
        <v>90.8</v>
      </c>
      <c r="AA1559">
        <v>13.5</v>
      </c>
      <c r="AB1559">
        <v>0</v>
      </c>
      <c r="AC1559">
        <v>0</v>
      </c>
      <c r="AD1559">
        <v>1</v>
      </c>
      <c r="AE1559">
        <v>0</v>
      </c>
      <c r="AF1559" t="s">
        <v>195</v>
      </c>
      <c r="AG1559">
        <v>336.99312500000002</v>
      </c>
      <c r="AH1559">
        <v>2</v>
      </c>
      <c r="AI1559">
        <v>47641293</v>
      </c>
      <c r="AJ1559">
        <v>1577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</row>
    <row r="1560" spans="1:44" x14ac:dyDescent="0.2">
      <c r="A1560">
        <f>ROW(Source!A704)</f>
        <v>704</v>
      </c>
      <c r="B1560">
        <v>47641294</v>
      </c>
      <c r="C1560">
        <v>47641261</v>
      </c>
      <c r="D1560">
        <v>36882383</v>
      </c>
      <c r="E1560">
        <v>1</v>
      </c>
      <c r="F1560">
        <v>1</v>
      </c>
      <c r="G1560">
        <v>1</v>
      </c>
      <c r="H1560">
        <v>2</v>
      </c>
      <c r="I1560" t="s">
        <v>944</v>
      </c>
      <c r="J1560" t="s">
        <v>945</v>
      </c>
      <c r="K1560" t="s">
        <v>946</v>
      </c>
      <c r="L1560">
        <v>1368</v>
      </c>
      <c r="N1560">
        <v>1011</v>
      </c>
      <c r="O1560" t="s">
        <v>776</v>
      </c>
      <c r="P1560" t="s">
        <v>776</v>
      </c>
      <c r="Q1560">
        <v>1</v>
      </c>
      <c r="X1560">
        <v>1.53</v>
      </c>
      <c r="Y1560">
        <v>0</v>
      </c>
      <c r="Z1560">
        <v>89.99</v>
      </c>
      <c r="AA1560">
        <v>10.06</v>
      </c>
      <c r="AB1560">
        <v>0</v>
      </c>
      <c r="AC1560">
        <v>0</v>
      </c>
      <c r="AD1560">
        <v>1</v>
      </c>
      <c r="AE1560">
        <v>0</v>
      </c>
      <c r="AF1560" t="s">
        <v>195</v>
      </c>
      <c r="AG1560">
        <v>2.1993749999999999</v>
      </c>
      <c r="AH1560">
        <v>2</v>
      </c>
      <c r="AI1560">
        <v>47641294</v>
      </c>
      <c r="AJ1560">
        <v>1578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</row>
    <row r="1561" spans="1:44" x14ac:dyDescent="0.2">
      <c r="A1561">
        <f>ROW(Source!A704)</f>
        <v>704</v>
      </c>
      <c r="B1561">
        <v>47641295</v>
      </c>
      <c r="C1561">
        <v>47641261</v>
      </c>
      <c r="D1561">
        <v>36882567</v>
      </c>
      <c r="E1561">
        <v>1</v>
      </c>
      <c r="F1561">
        <v>1</v>
      </c>
      <c r="G1561">
        <v>1</v>
      </c>
      <c r="H1561">
        <v>2</v>
      </c>
      <c r="I1561" t="s">
        <v>969</v>
      </c>
      <c r="J1561" t="s">
        <v>970</v>
      </c>
      <c r="K1561" t="s">
        <v>971</v>
      </c>
      <c r="L1561">
        <v>1368</v>
      </c>
      <c r="N1561">
        <v>1011</v>
      </c>
      <c r="O1561" t="s">
        <v>776</v>
      </c>
      <c r="P1561" t="s">
        <v>776</v>
      </c>
      <c r="Q1561">
        <v>1</v>
      </c>
      <c r="X1561">
        <v>94.3</v>
      </c>
      <c r="Y1561">
        <v>0</v>
      </c>
      <c r="Z1561">
        <v>1.9</v>
      </c>
      <c r="AA1561">
        <v>0</v>
      </c>
      <c r="AB1561">
        <v>0</v>
      </c>
      <c r="AC1561">
        <v>0</v>
      </c>
      <c r="AD1561">
        <v>1</v>
      </c>
      <c r="AE1561">
        <v>0</v>
      </c>
      <c r="AF1561" t="s">
        <v>195</v>
      </c>
      <c r="AG1561">
        <v>135.55624999999998</v>
      </c>
      <c r="AH1561">
        <v>2</v>
      </c>
      <c r="AI1561">
        <v>47641295</v>
      </c>
      <c r="AJ1561">
        <v>1579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</row>
    <row r="1562" spans="1:44" x14ac:dyDescent="0.2">
      <c r="A1562">
        <f>ROW(Source!A704)</f>
        <v>704</v>
      </c>
      <c r="B1562">
        <v>47641296</v>
      </c>
      <c r="C1562">
        <v>47641261</v>
      </c>
      <c r="D1562">
        <v>36883789</v>
      </c>
      <c r="E1562">
        <v>1</v>
      </c>
      <c r="F1562">
        <v>1</v>
      </c>
      <c r="G1562">
        <v>1</v>
      </c>
      <c r="H1562">
        <v>2</v>
      </c>
      <c r="I1562" t="s">
        <v>783</v>
      </c>
      <c r="J1562" t="s">
        <v>784</v>
      </c>
      <c r="K1562" t="s">
        <v>785</v>
      </c>
      <c r="L1562">
        <v>1368</v>
      </c>
      <c r="N1562">
        <v>1011</v>
      </c>
      <c r="O1562" t="s">
        <v>776</v>
      </c>
      <c r="P1562" t="s">
        <v>776</v>
      </c>
      <c r="Q1562">
        <v>1</v>
      </c>
      <c r="X1562">
        <v>5.95</v>
      </c>
      <c r="Y1562">
        <v>0</v>
      </c>
      <c r="Z1562">
        <v>1.2</v>
      </c>
      <c r="AA1562">
        <v>0</v>
      </c>
      <c r="AB1562">
        <v>0</v>
      </c>
      <c r="AC1562">
        <v>0</v>
      </c>
      <c r="AD1562">
        <v>1</v>
      </c>
      <c r="AE1562">
        <v>0</v>
      </c>
      <c r="AF1562" t="s">
        <v>195</v>
      </c>
      <c r="AG1562">
        <v>8.5531249999999996</v>
      </c>
      <c r="AH1562">
        <v>2</v>
      </c>
      <c r="AI1562">
        <v>47641296</v>
      </c>
      <c r="AJ1562">
        <v>1580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</row>
    <row r="1563" spans="1:44" x14ac:dyDescent="0.2">
      <c r="A1563">
        <f>ROW(Source!A704)</f>
        <v>704</v>
      </c>
      <c r="B1563">
        <v>47641297</v>
      </c>
      <c r="C1563">
        <v>47641261</v>
      </c>
      <c r="D1563">
        <v>36800101</v>
      </c>
      <c r="E1563">
        <v>1</v>
      </c>
      <c r="F1563">
        <v>1</v>
      </c>
      <c r="G1563">
        <v>1</v>
      </c>
      <c r="H1563">
        <v>3</v>
      </c>
      <c r="I1563" t="s">
        <v>1050</v>
      </c>
      <c r="J1563" t="s">
        <v>1051</v>
      </c>
      <c r="K1563" t="s">
        <v>1052</v>
      </c>
      <c r="L1563">
        <v>1348</v>
      </c>
      <c r="N1563">
        <v>1009</v>
      </c>
      <c r="O1563" t="s">
        <v>19</v>
      </c>
      <c r="P1563" t="s">
        <v>19</v>
      </c>
      <c r="Q1563">
        <v>1000</v>
      </c>
      <c r="X1563">
        <v>0.03</v>
      </c>
      <c r="Y1563">
        <v>17500</v>
      </c>
      <c r="Z1563">
        <v>0</v>
      </c>
      <c r="AA1563">
        <v>0</v>
      </c>
      <c r="AB1563">
        <v>0</v>
      </c>
      <c r="AC1563">
        <v>0</v>
      </c>
      <c r="AD1563">
        <v>1</v>
      </c>
      <c r="AE1563">
        <v>0</v>
      </c>
      <c r="AF1563" t="s">
        <v>3</v>
      </c>
      <c r="AG1563">
        <v>0.03</v>
      </c>
      <c r="AH1563">
        <v>2</v>
      </c>
      <c r="AI1563">
        <v>47641297</v>
      </c>
      <c r="AJ1563">
        <v>1581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</row>
    <row r="1564" spans="1:44" x14ac:dyDescent="0.2">
      <c r="A1564">
        <f>ROW(Source!A704)</f>
        <v>704</v>
      </c>
      <c r="B1564">
        <v>47641298</v>
      </c>
      <c r="C1564">
        <v>47641261</v>
      </c>
      <c r="D1564">
        <v>36800166</v>
      </c>
      <c r="E1564">
        <v>1</v>
      </c>
      <c r="F1564">
        <v>1</v>
      </c>
      <c r="G1564">
        <v>1</v>
      </c>
      <c r="H1564">
        <v>3</v>
      </c>
      <c r="I1564" t="s">
        <v>792</v>
      </c>
      <c r="J1564" t="s">
        <v>793</v>
      </c>
      <c r="K1564" t="s">
        <v>794</v>
      </c>
      <c r="L1564">
        <v>1346</v>
      </c>
      <c r="N1564">
        <v>1009</v>
      </c>
      <c r="O1564" t="s">
        <v>585</v>
      </c>
      <c r="P1564" t="s">
        <v>585</v>
      </c>
      <c r="Q1564">
        <v>1</v>
      </c>
      <c r="X1564">
        <v>0.3</v>
      </c>
      <c r="Y1564">
        <v>6.09</v>
      </c>
      <c r="Z1564">
        <v>0</v>
      </c>
      <c r="AA1564">
        <v>0</v>
      </c>
      <c r="AB1564">
        <v>0</v>
      </c>
      <c r="AC1564">
        <v>0</v>
      </c>
      <c r="AD1564">
        <v>1</v>
      </c>
      <c r="AE1564">
        <v>0</v>
      </c>
      <c r="AF1564" t="s">
        <v>3</v>
      </c>
      <c r="AG1564">
        <v>0.3</v>
      </c>
      <c r="AH1564">
        <v>2</v>
      </c>
      <c r="AI1564">
        <v>47641298</v>
      </c>
      <c r="AJ1564">
        <v>1582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</row>
    <row r="1565" spans="1:44" x14ac:dyDescent="0.2">
      <c r="A1565">
        <f>ROW(Source!A704)</f>
        <v>704</v>
      </c>
      <c r="B1565">
        <v>47641299</v>
      </c>
      <c r="C1565">
        <v>47641261</v>
      </c>
      <c r="D1565">
        <v>36801792</v>
      </c>
      <c r="E1565">
        <v>1</v>
      </c>
      <c r="F1565">
        <v>1</v>
      </c>
      <c r="G1565">
        <v>1</v>
      </c>
      <c r="H1565">
        <v>3</v>
      </c>
      <c r="I1565" t="s">
        <v>981</v>
      </c>
      <c r="J1565" t="s">
        <v>982</v>
      </c>
      <c r="K1565" t="s">
        <v>983</v>
      </c>
      <c r="L1565">
        <v>1339</v>
      </c>
      <c r="N1565">
        <v>1007</v>
      </c>
      <c r="O1565" t="s">
        <v>50</v>
      </c>
      <c r="P1565" t="s">
        <v>50</v>
      </c>
      <c r="Q1565">
        <v>1</v>
      </c>
      <c r="X1565">
        <v>0.44</v>
      </c>
      <c r="Y1565">
        <v>2.44</v>
      </c>
      <c r="Z1565">
        <v>0</v>
      </c>
      <c r="AA1565">
        <v>0</v>
      </c>
      <c r="AB1565">
        <v>0</v>
      </c>
      <c r="AC1565">
        <v>0</v>
      </c>
      <c r="AD1565">
        <v>1</v>
      </c>
      <c r="AE1565">
        <v>0</v>
      </c>
      <c r="AF1565" t="s">
        <v>3</v>
      </c>
      <c r="AG1565">
        <v>0.44</v>
      </c>
      <c r="AH1565">
        <v>2</v>
      </c>
      <c r="AI1565">
        <v>47641299</v>
      </c>
      <c r="AJ1565">
        <v>1583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</row>
    <row r="1566" spans="1:44" x14ac:dyDescent="0.2">
      <c r="A1566">
        <f>ROW(Source!A704)</f>
        <v>704</v>
      </c>
      <c r="B1566">
        <v>47641300</v>
      </c>
      <c r="C1566">
        <v>47641261</v>
      </c>
      <c r="D1566">
        <v>36796570</v>
      </c>
      <c r="E1566">
        <v>17</v>
      </c>
      <c r="F1566">
        <v>1</v>
      </c>
      <c r="G1566">
        <v>1</v>
      </c>
      <c r="H1566">
        <v>3</v>
      </c>
      <c r="I1566" t="s">
        <v>1149</v>
      </c>
      <c r="J1566" t="s">
        <v>3</v>
      </c>
      <c r="K1566" t="s">
        <v>1150</v>
      </c>
      <c r="L1566">
        <v>1346</v>
      </c>
      <c r="N1566">
        <v>1009</v>
      </c>
      <c r="O1566" t="s">
        <v>585</v>
      </c>
      <c r="P1566" t="s">
        <v>585</v>
      </c>
      <c r="Q1566">
        <v>1</v>
      </c>
      <c r="X1566">
        <v>300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 t="s">
        <v>3</v>
      </c>
      <c r="AG1566">
        <v>300</v>
      </c>
      <c r="AH1566">
        <v>3</v>
      </c>
      <c r="AI1566">
        <v>-1</v>
      </c>
      <c r="AJ1566" t="s">
        <v>3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</row>
    <row r="1567" spans="1:44" x14ac:dyDescent="0.2">
      <c r="A1567">
        <f>ROW(Source!A704)</f>
        <v>704</v>
      </c>
      <c r="B1567">
        <v>47641301</v>
      </c>
      <c r="C1567">
        <v>47641261</v>
      </c>
      <c r="D1567">
        <v>36803256</v>
      </c>
      <c r="E1567">
        <v>1</v>
      </c>
      <c r="F1567">
        <v>1</v>
      </c>
      <c r="G1567">
        <v>1</v>
      </c>
      <c r="H1567">
        <v>3</v>
      </c>
      <c r="I1567" t="s">
        <v>990</v>
      </c>
      <c r="J1567" t="s">
        <v>991</v>
      </c>
      <c r="K1567" t="s">
        <v>992</v>
      </c>
      <c r="L1567">
        <v>1348</v>
      </c>
      <c r="N1567">
        <v>1009</v>
      </c>
      <c r="O1567" t="s">
        <v>19</v>
      </c>
      <c r="P1567" t="s">
        <v>19</v>
      </c>
      <c r="Q1567">
        <v>1000</v>
      </c>
      <c r="X1567">
        <v>2.75E-2</v>
      </c>
      <c r="Y1567">
        <v>10315.01</v>
      </c>
      <c r="Z1567">
        <v>0</v>
      </c>
      <c r="AA1567">
        <v>0</v>
      </c>
      <c r="AB1567">
        <v>0</v>
      </c>
      <c r="AC1567">
        <v>0</v>
      </c>
      <c r="AD1567">
        <v>1</v>
      </c>
      <c r="AE1567">
        <v>0</v>
      </c>
      <c r="AF1567" t="s">
        <v>3</v>
      </c>
      <c r="AG1567">
        <v>2.75E-2</v>
      </c>
      <c r="AH1567">
        <v>2</v>
      </c>
      <c r="AI1567">
        <v>47641301</v>
      </c>
      <c r="AJ1567">
        <v>1585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</row>
    <row r="1568" spans="1:44" x14ac:dyDescent="0.2">
      <c r="A1568">
        <f>ROW(Source!A704)</f>
        <v>704</v>
      </c>
      <c r="B1568">
        <v>47641302</v>
      </c>
      <c r="C1568">
        <v>47641261</v>
      </c>
      <c r="D1568">
        <v>36804308</v>
      </c>
      <c r="E1568">
        <v>1</v>
      </c>
      <c r="F1568">
        <v>1</v>
      </c>
      <c r="G1568">
        <v>1</v>
      </c>
      <c r="H1568">
        <v>3</v>
      </c>
      <c r="I1568" t="s">
        <v>1053</v>
      </c>
      <c r="J1568" t="s">
        <v>1054</v>
      </c>
      <c r="K1568" t="s">
        <v>1055</v>
      </c>
      <c r="L1568">
        <v>1327</v>
      </c>
      <c r="N1568">
        <v>1005</v>
      </c>
      <c r="O1568" t="s">
        <v>399</v>
      </c>
      <c r="P1568" t="s">
        <v>399</v>
      </c>
      <c r="Q1568">
        <v>1</v>
      </c>
      <c r="X1568">
        <v>500</v>
      </c>
      <c r="Y1568">
        <v>132.21</v>
      </c>
      <c r="Z1568">
        <v>0</v>
      </c>
      <c r="AA1568">
        <v>0</v>
      </c>
      <c r="AB1568">
        <v>0</v>
      </c>
      <c r="AC1568">
        <v>0</v>
      </c>
      <c r="AD1568">
        <v>1</v>
      </c>
      <c r="AE1568">
        <v>0</v>
      </c>
      <c r="AF1568" t="s">
        <v>3</v>
      </c>
      <c r="AG1568">
        <v>500</v>
      </c>
      <c r="AH1568">
        <v>2</v>
      </c>
      <c r="AI1568">
        <v>47641302</v>
      </c>
      <c r="AJ1568">
        <v>1586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</row>
    <row r="1569" spans="1:44" x14ac:dyDescent="0.2">
      <c r="A1569">
        <f>ROW(Source!A704)</f>
        <v>704</v>
      </c>
      <c r="B1569">
        <v>47641303</v>
      </c>
      <c r="C1569">
        <v>47641261</v>
      </c>
      <c r="D1569">
        <v>36796494</v>
      </c>
      <c r="E1569">
        <v>17</v>
      </c>
      <c r="F1569">
        <v>1</v>
      </c>
      <c r="G1569">
        <v>1</v>
      </c>
      <c r="H1569">
        <v>3</v>
      </c>
      <c r="I1569" t="s">
        <v>1151</v>
      </c>
      <c r="J1569" t="s">
        <v>3</v>
      </c>
      <c r="K1569" t="s">
        <v>1152</v>
      </c>
      <c r="L1569">
        <v>1035</v>
      </c>
      <c r="N1569">
        <v>1013</v>
      </c>
      <c r="O1569" t="s">
        <v>1153</v>
      </c>
      <c r="P1569" t="s">
        <v>1153</v>
      </c>
      <c r="Q1569">
        <v>1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1</v>
      </c>
      <c r="AD1569">
        <v>0</v>
      </c>
      <c r="AE1569">
        <v>0</v>
      </c>
      <c r="AF1569" t="s">
        <v>3</v>
      </c>
      <c r="AG1569">
        <v>0</v>
      </c>
      <c r="AH1569">
        <v>3</v>
      </c>
      <c r="AI1569">
        <v>-1</v>
      </c>
      <c r="AJ1569" t="s">
        <v>3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</row>
    <row r="1570" spans="1:44" x14ac:dyDescent="0.2">
      <c r="A1570">
        <f>ROW(Source!A704)</f>
        <v>704</v>
      </c>
      <c r="B1570">
        <v>47641304</v>
      </c>
      <c r="C1570">
        <v>47641261</v>
      </c>
      <c r="D1570">
        <v>36796420</v>
      </c>
      <c r="E1570">
        <v>17</v>
      </c>
      <c r="F1570">
        <v>1</v>
      </c>
      <c r="G1570">
        <v>1</v>
      </c>
      <c r="H1570">
        <v>3</v>
      </c>
      <c r="I1570" t="s">
        <v>1114</v>
      </c>
      <c r="J1570" t="s">
        <v>3</v>
      </c>
      <c r="K1570" t="s">
        <v>1154</v>
      </c>
      <c r="L1570">
        <v>1339</v>
      </c>
      <c r="N1570">
        <v>1007</v>
      </c>
      <c r="O1570" t="s">
        <v>50</v>
      </c>
      <c r="P1570" t="s">
        <v>50</v>
      </c>
      <c r="Q1570">
        <v>1</v>
      </c>
      <c r="X1570">
        <v>101.5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 t="s">
        <v>3</v>
      </c>
      <c r="AG1570">
        <v>101.5</v>
      </c>
      <c r="AH1570">
        <v>3</v>
      </c>
      <c r="AI1570">
        <v>-1</v>
      </c>
      <c r="AJ1570" t="s">
        <v>3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</row>
    <row r="1571" spans="1:44" x14ac:dyDescent="0.2">
      <c r="A1571">
        <f>ROW(Source!A704)</f>
        <v>704</v>
      </c>
      <c r="B1571">
        <v>47641305</v>
      </c>
      <c r="C1571">
        <v>47641261</v>
      </c>
      <c r="D1571">
        <v>36825646</v>
      </c>
      <c r="E1571">
        <v>1</v>
      </c>
      <c r="F1571">
        <v>1</v>
      </c>
      <c r="G1571">
        <v>1</v>
      </c>
      <c r="H1571">
        <v>3</v>
      </c>
      <c r="I1571" t="s">
        <v>811</v>
      </c>
      <c r="J1571" t="s">
        <v>812</v>
      </c>
      <c r="K1571" t="s">
        <v>813</v>
      </c>
      <c r="L1571">
        <v>1348</v>
      </c>
      <c r="N1571">
        <v>1009</v>
      </c>
      <c r="O1571" t="s">
        <v>19</v>
      </c>
      <c r="P1571" t="s">
        <v>19</v>
      </c>
      <c r="Q1571">
        <v>1000</v>
      </c>
      <c r="X1571">
        <v>0.02</v>
      </c>
      <c r="Y1571">
        <v>4455.2</v>
      </c>
      <c r="Z1571">
        <v>0</v>
      </c>
      <c r="AA1571">
        <v>0</v>
      </c>
      <c r="AB1571">
        <v>0</v>
      </c>
      <c r="AC1571">
        <v>0</v>
      </c>
      <c r="AD1571">
        <v>1</v>
      </c>
      <c r="AE1571">
        <v>0</v>
      </c>
      <c r="AF1571" t="s">
        <v>3</v>
      </c>
      <c r="AG1571">
        <v>0.02</v>
      </c>
      <c r="AH1571">
        <v>2</v>
      </c>
      <c r="AI1571">
        <v>47641305</v>
      </c>
      <c r="AJ1571">
        <v>1589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</row>
    <row r="1572" spans="1:44" x14ac:dyDescent="0.2">
      <c r="A1572">
        <f>ROW(Source!A704)</f>
        <v>704</v>
      </c>
      <c r="B1572">
        <v>47641306</v>
      </c>
      <c r="C1572">
        <v>47641261</v>
      </c>
      <c r="D1572">
        <v>36826582</v>
      </c>
      <c r="E1572">
        <v>1</v>
      </c>
      <c r="F1572">
        <v>1</v>
      </c>
      <c r="G1572">
        <v>1</v>
      </c>
      <c r="H1572">
        <v>3</v>
      </c>
      <c r="I1572" t="s">
        <v>1056</v>
      </c>
      <c r="J1572" t="s">
        <v>1057</v>
      </c>
      <c r="K1572" t="s">
        <v>1058</v>
      </c>
      <c r="L1572">
        <v>1348</v>
      </c>
      <c r="N1572">
        <v>1009</v>
      </c>
      <c r="O1572" t="s">
        <v>19</v>
      </c>
      <c r="P1572" t="s">
        <v>19</v>
      </c>
      <c r="Q1572">
        <v>1000</v>
      </c>
      <c r="X1572">
        <v>1.32E-2</v>
      </c>
      <c r="Y1572">
        <v>8830</v>
      </c>
      <c r="Z1572">
        <v>0</v>
      </c>
      <c r="AA1572">
        <v>0</v>
      </c>
      <c r="AB1572">
        <v>0</v>
      </c>
      <c r="AC1572">
        <v>0</v>
      </c>
      <c r="AD1572">
        <v>1</v>
      </c>
      <c r="AE1572">
        <v>0</v>
      </c>
      <c r="AF1572" t="s">
        <v>3</v>
      </c>
      <c r="AG1572">
        <v>1.32E-2</v>
      </c>
      <c r="AH1572">
        <v>2</v>
      </c>
      <c r="AI1572">
        <v>47641306</v>
      </c>
      <c r="AJ1572">
        <v>1590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</row>
    <row r="1573" spans="1:44" x14ac:dyDescent="0.2">
      <c r="A1573">
        <f>ROW(Source!A704)</f>
        <v>704</v>
      </c>
      <c r="B1573">
        <v>47641307</v>
      </c>
      <c r="C1573">
        <v>47641261</v>
      </c>
      <c r="D1573">
        <v>36796573</v>
      </c>
      <c r="E1573">
        <v>17</v>
      </c>
      <c r="F1573">
        <v>1</v>
      </c>
      <c r="G1573">
        <v>1</v>
      </c>
      <c r="H1573">
        <v>3</v>
      </c>
      <c r="I1573" t="s">
        <v>1155</v>
      </c>
      <c r="J1573" t="s">
        <v>3</v>
      </c>
      <c r="K1573" t="s">
        <v>1156</v>
      </c>
      <c r="L1573">
        <v>1348</v>
      </c>
      <c r="N1573">
        <v>1009</v>
      </c>
      <c r="O1573" t="s">
        <v>19</v>
      </c>
      <c r="P1573" t="s">
        <v>19</v>
      </c>
      <c r="Q1573">
        <v>1000</v>
      </c>
      <c r="X1573">
        <v>17.75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 t="s">
        <v>3</v>
      </c>
      <c r="AG1573">
        <v>17.75</v>
      </c>
      <c r="AH1573">
        <v>3</v>
      </c>
      <c r="AI1573">
        <v>-1</v>
      </c>
      <c r="AJ1573" t="s">
        <v>3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</row>
    <row r="1574" spans="1:44" x14ac:dyDescent="0.2">
      <c r="A1574">
        <f>ROW(Source!A704)</f>
        <v>704</v>
      </c>
      <c r="B1574">
        <v>47641308</v>
      </c>
      <c r="C1574">
        <v>47641261</v>
      </c>
      <c r="D1574">
        <v>36796565</v>
      </c>
      <c r="E1574">
        <v>17</v>
      </c>
      <c r="F1574">
        <v>1</v>
      </c>
      <c r="G1574">
        <v>1</v>
      </c>
      <c r="H1574">
        <v>3</v>
      </c>
      <c r="I1574" t="s">
        <v>1131</v>
      </c>
      <c r="J1574" t="s">
        <v>3</v>
      </c>
      <c r="K1574" t="s">
        <v>1157</v>
      </c>
      <c r="L1574">
        <v>1348</v>
      </c>
      <c r="N1574">
        <v>1009</v>
      </c>
      <c r="O1574" t="s">
        <v>19</v>
      </c>
      <c r="P1574" t="s">
        <v>19</v>
      </c>
      <c r="Q1574">
        <v>1000</v>
      </c>
      <c r="X1574">
        <v>0.75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 t="s">
        <v>3</v>
      </c>
      <c r="AG1574">
        <v>0.75</v>
      </c>
      <c r="AH1574">
        <v>3</v>
      </c>
      <c r="AI1574">
        <v>-1</v>
      </c>
      <c r="AJ1574" t="s">
        <v>3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</row>
    <row r="1575" spans="1:44" x14ac:dyDescent="0.2">
      <c r="A1575">
        <f>ROW(Source!A704)</f>
        <v>704</v>
      </c>
      <c r="B1575">
        <v>47641309</v>
      </c>
      <c r="C1575">
        <v>47641261</v>
      </c>
      <c r="D1575">
        <v>36830311</v>
      </c>
      <c r="E1575">
        <v>1</v>
      </c>
      <c r="F1575">
        <v>1</v>
      </c>
      <c r="G1575">
        <v>1</v>
      </c>
      <c r="H1575">
        <v>3</v>
      </c>
      <c r="I1575" t="s">
        <v>1059</v>
      </c>
      <c r="J1575" t="s">
        <v>1060</v>
      </c>
      <c r="K1575" t="s">
        <v>1061</v>
      </c>
      <c r="L1575">
        <v>1339</v>
      </c>
      <c r="N1575">
        <v>1007</v>
      </c>
      <c r="O1575" t="s">
        <v>50</v>
      </c>
      <c r="P1575" t="s">
        <v>50</v>
      </c>
      <c r="Q1575">
        <v>1</v>
      </c>
      <c r="X1575">
        <v>1</v>
      </c>
      <c r="Y1575">
        <v>1250</v>
      </c>
      <c r="Z1575">
        <v>0</v>
      </c>
      <c r="AA1575">
        <v>0</v>
      </c>
      <c r="AB1575">
        <v>0</v>
      </c>
      <c r="AC1575">
        <v>0</v>
      </c>
      <c r="AD1575">
        <v>1</v>
      </c>
      <c r="AE1575">
        <v>0</v>
      </c>
      <c r="AF1575" t="s">
        <v>3</v>
      </c>
      <c r="AG1575">
        <v>1</v>
      </c>
      <c r="AH1575">
        <v>2</v>
      </c>
      <c r="AI1575">
        <v>47641309</v>
      </c>
      <c r="AJ1575">
        <v>1592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</row>
    <row r="1576" spans="1:44" x14ac:dyDescent="0.2">
      <c r="A1576">
        <f>ROW(Source!A704)</f>
        <v>704</v>
      </c>
      <c r="B1576">
        <v>47641310</v>
      </c>
      <c r="C1576">
        <v>47641261</v>
      </c>
      <c r="D1576">
        <v>36867958</v>
      </c>
      <c r="E1576">
        <v>1</v>
      </c>
      <c r="F1576">
        <v>1</v>
      </c>
      <c r="G1576">
        <v>1</v>
      </c>
      <c r="H1576">
        <v>3</v>
      </c>
      <c r="I1576" t="s">
        <v>1062</v>
      </c>
      <c r="J1576" t="s">
        <v>1063</v>
      </c>
      <c r="K1576" t="s">
        <v>1064</v>
      </c>
      <c r="L1576">
        <v>1301</v>
      </c>
      <c r="N1576">
        <v>1003</v>
      </c>
      <c r="O1576" t="s">
        <v>251</v>
      </c>
      <c r="P1576" t="s">
        <v>251</v>
      </c>
      <c r="Q1576">
        <v>1</v>
      </c>
      <c r="X1576">
        <v>138</v>
      </c>
      <c r="Y1576">
        <v>3.3</v>
      </c>
      <c r="Z1576">
        <v>0</v>
      </c>
      <c r="AA1576">
        <v>0</v>
      </c>
      <c r="AB1576">
        <v>0</v>
      </c>
      <c r="AC1576">
        <v>0</v>
      </c>
      <c r="AD1576">
        <v>1</v>
      </c>
      <c r="AE1576">
        <v>0</v>
      </c>
      <c r="AF1576" t="s">
        <v>3</v>
      </c>
      <c r="AG1576">
        <v>138</v>
      </c>
      <c r="AH1576">
        <v>2</v>
      </c>
      <c r="AI1576">
        <v>47641310</v>
      </c>
      <c r="AJ1576">
        <v>1593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</row>
    <row r="1577" spans="1:44" x14ac:dyDescent="0.2">
      <c r="A1577">
        <f>ROW(Source!A705)</f>
        <v>705</v>
      </c>
      <c r="B1577">
        <v>47641291</v>
      </c>
      <c r="C1577">
        <v>47641261</v>
      </c>
      <c r="D1577">
        <v>37069580</v>
      </c>
      <c r="E1577">
        <v>1</v>
      </c>
      <c r="F1577">
        <v>1</v>
      </c>
      <c r="G1577">
        <v>1</v>
      </c>
      <c r="H1577">
        <v>1</v>
      </c>
      <c r="I1577" t="s">
        <v>880</v>
      </c>
      <c r="J1577" t="s">
        <v>3</v>
      </c>
      <c r="K1577" t="s">
        <v>881</v>
      </c>
      <c r="L1577">
        <v>1191</v>
      </c>
      <c r="N1577">
        <v>1013</v>
      </c>
      <c r="O1577" t="s">
        <v>770</v>
      </c>
      <c r="P1577" t="s">
        <v>770</v>
      </c>
      <c r="Q1577">
        <v>1</v>
      </c>
      <c r="X1577">
        <v>3050.65</v>
      </c>
      <c r="Y1577">
        <v>0</v>
      </c>
      <c r="Z1577">
        <v>0</v>
      </c>
      <c r="AA1577">
        <v>0</v>
      </c>
      <c r="AB1577">
        <v>8.64</v>
      </c>
      <c r="AC1577">
        <v>0</v>
      </c>
      <c r="AD1577">
        <v>1</v>
      </c>
      <c r="AE1577">
        <v>1</v>
      </c>
      <c r="AF1577" t="s">
        <v>196</v>
      </c>
      <c r="AG1577">
        <v>4034.4846249999996</v>
      </c>
      <c r="AH1577">
        <v>2</v>
      </c>
      <c r="AI1577">
        <v>47641291</v>
      </c>
      <c r="AJ1577">
        <v>1594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</row>
    <row r="1578" spans="1:44" x14ac:dyDescent="0.2">
      <c r="A1578">
        <f>ROW(Source!A705)</f>
        <v>705</v>
      </c>
      <c r="B1578">
        <v>47641292</v>
      </c>
      <c r="C1578">
        <v>47641261</v>
      </c>
      <c r="D1578">
        <v>37064876</v>
      </c>
      <c r="E1578">
        <v>1</v>
      </c>
      <c r="F1578">
        <v>1</v>
      </c>
      <c r="G1578">
        <v>1</v>
      </c>
      <c r="H1578">
        <v>1</v>
      </c>
      <c r="I1578" t="s">
        <v>771</v>
      </c>
      <c r="J1578" t="s">
        <v>3</v>
      </c>
      <c r="K1578" t="s">
        <v>772</v>
      </c>
      <c r="L1578">
        <v>1191</v>
      </c>
      <c r="N1578">
        <v>1013</v>
      </c>
      <c r="O1578" t="s">
        <v>770</v>
      </c>
      <c r="P1578" t="s">
        <v>770</v>
      </c>
      <c r="Q1578">
        <v>1</v>
      </c>
      <c r="X1578">
        <v>235.96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1</v>
      </c>
      <c r="AE1578">
        <v>2</v>
      </c>
      <c r="AF1578" t="s">
        <v>195</v>
      </c>
      <c r="AG1578">
        <v>339.19249999999994</v>
      </c>
      <c r="AH1578">
        <v>2</v>
      </c>
      <c r="AI1578">
        <v>47641292</v>
      </c>
      <c r="AJ1578">
        <v>1595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</row>
    <row r="1579" spans="1:44" x14ac:dyDescent="0.2">
      <c r="A1579">
        <f>ROW(Source!A705)</f>
        <v>705</v>
      </c>
      <c r="B1579">
        <v>47641293</v>
      </c>
      <c r="C1579">
        <v>47641261</v>
      </c>
      <c r="D1579">
        <v>36882059</v>
      </c>
      <c r="E1579">
        <v>1</v>
      </c>
      <c r="F1579">
        <v>1</v>
      </c>
      <c r="G1579">
        <v>1</v>
      </c>
      <c r="H1579">
        <v>2</v>
      </c>
      <c r="I1579" t="s">
        <v>1047</v>
      </c>
      <c r="J1579" t="s">
        <v>1048</v>
      </c>
      <c r="K1579" t="s">
        <v>1049</v>
      </c>
      <c r="L1579">
        <v>1368</v>
      </c>
      <c r="N1579">
        <v>1011</v>
      </c>
      <c r="O1579" t="s">
        <v>776</v>
      </c>
      <c r="P1579" t="s">
        <v>776</v>
      </c>
      <c r="Q1579">
        <v>1</v>
      </c>
      <c r="X1579">
        <v>234.43</v>
      </c>
      <c r="Y1579">
        <v>0</v>
      </c>
      <c r="Z1579">
        <v>90.8</v>
      </c>
      <c r="AA1579">
        <v>13.5</v>
      </c>
      <c r="AB1579">
        <v>0</v>
      </c>
      <c r="AC1579">
        <v>0</v>
      </c>
      <c r="AD1579">
        <v>1</v>
      </c>
      <c r="AE1579">
        <v>0</v>
      </c>
      <c r="AF1579" t="s">
        <v>195</v>
      </c>
      <c r="AG1579">
        <v>336.99312500000002</v>
      </c>
      <c r="AH1579">
        <v>2</v>
      </c>
      <c r="AI1579">
        <v>47641293</v>
      </c>
      <c r="AJ1579">
        <v>1596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</row>
    <row r="1580" spans="1:44" x14ac:dyDescent="0.2">
      <c r="A1580">
        <f>ROW(Source!A705)</f>
        <v>705</v>
      </c>
      <c r="B1580">
        <v>47641294</v>
      </c>
      <c r="C1580">
        <v>47641261</v>
      </c>
      <c r="D1580">
        <v>36882383</v>
      </c>
      <c r="E1580">
        <v>1</v>
      </c>
      <c r="F1580">
        <v>1</v>
      </c>
      <c r="G1580">
        <v>1</v>
      </c>
      <c r="H1580">
        <v>2</v>
      </c>
      <c r="I1580" t="s">
        <v>944</v>
      </c>
      <c r="J1580" t="s">
        <v>945</v>
      </c>
      <c r="K1580" t="s">
        <v>946</v>
      </c>
      <c r="L1580">
        <v>1368</v>
      </c>
      <c r="N1580">
        <v>1011</v>
      </c>
      <c r="O1580" t="s">
        <v>776</v>
      </c>
      <c r="P1580" t="s">
        <v>776</v>
      </c>
      <c r="Q1580">
        <v>1</v>
      </c>
      <c r="X1580">
        <v>1.53</v>
      </c>
      <c r="Y1580">
        <v>0</v>
      </c>
      <c r="Z1580">
        <v>89.99</v>
      </c>
      <c r="AA1580">
        <v>10.06</v>
      </c>
      <c r="AB1580">
        <v>0</v>
      </c>
      <c r="AC1580">
        <v>0</v>
      </c>
      <c r="AD1580">
        <v>1</v>
      </c>
      <c r="AE1580">
        <v>0</v>
      </c>
      <c r="AF1580" t="s">
        <v>195</v>
      </c>
      <c r="AG1580">
        <v>2.1993749999999999</v>
      </c>
      <c r="AH1580">
        <v>2</v>
      </c>
      <c r="AI1580">
        <v>47641294</v>
      </c>
      <c r="AJ1580">
        <v>1597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</row>
    <row r="1581" spans="1:44" x14ac:dyDescent="0.2">
      <c r="A1581">
        <f>ROW(Source!A705)</f>
        <v>705</v>
      </c>
      <c r="B1581">
        <v>47641295</v>
      </c>
      <c r="C1581">
        <v>47641261</v>
      </c>
      <c r="D1581">
        <v>36882567</v>
      </c>
      <c r="E1581">
        <v>1</v>
      </c>
      <c r="F1581">
        <v>1</v>
      </c>
      <c r="G1581">
        <v>1</v>
      </c>
      <c r="H1581">
        <v>2</v>
      </c>
      <c r="I1581" t="s">
        <v>969</v>
      </c>
      <c r="J1581" t="s">
        <v>970</v>
      </c>
      <c r="K1581" t="s">
        <v>971</v>
      </c>
      <c r="L1581">
        <v>1368</v>
      </c>
      <c r="N1581">
        <v>1011</v>
      </c>
      <c r="O1581" t="s">
        <v>776</v>
      </c>
      <c r="P1581" t="s">
        <v>776</v>
      </c>
      <c r="Q1581">
        <v>1</v>
      </c>
      <c r="X1581">
        <v>94.3</v>
      </c>
      <c r="Y1581">
        <v>0</v>
      </c>
      <c r="Z1581">
        <v>1.9</v>
      </c>
      <c r="AA1581">
        <v>0</v>
      </c>
      <c r="AB1581">
        <v>0</v>
      </c>
      <c r="AC1581">
        <v>0</v>
      </c>
      <c r="AD1581">
        <v>1</v>
      </c>
      <c r="AE1581">
        <v>0</v>
      </c>
      <c r="AF1581" t="s">
        <v>195</v>
      </c>
      <c r="AG1581">
        <v>135.55624999999998</v>
      </c>
      <c r="AH1581">
        <v>2</v>
      </c>
      <c r="AI1581">
        <v>47641295</v>
      </c>
      <c r="AJ1581">
        <v>1598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</row>
    <row r="1582" spans="1:44" x14ac:dyDescent="0.2">
      <c r="A1582">
        <f>ROW(Source!A705)</f>
        <v>705</v>
      </c>
      <c r="B1582">
        <v>47641296</v>
      </c>
      <c r="C1582">
        <v>47641261</v>
      </c>
      <c r="D1582">
        <v>36883789</v>
      </c>
      <c r="E1582">
        <v>1</v>
      </c>
      <c r="F1582">
        <v>1</v>
      </c>
      <c r="G1582">
        <v>1</v>
      </c>
      <c r="H1582">
        <v>2</v>
      </c>
      <c r="I1582" t="s">
        <v>783</v>
      </c>
      <c r="J1582" t="s">
        <v>784</v>
      </c>
      <c r="K1582" t="s">
        <v>785</v>
      </c>
      <c r="L1582">
        <v>1368</v>
      </c>
      <c r="N1582">
        <v>1011</v>
      </c>
      <c r="O1582" t="s">
        <v>776</v>
      </c>
      <c r="P1582" t="s">
        <v>776</v>
      </c>
      <c r="Q1582">
        <v>1</v>
      </c>
      <c r="X1582">
        <v>5.95</v>
      </c>
      <c r="Y1582">
        <v>0</v>
      </c>
      <c r="Z1582">
        <v>1.2</v>
      </c>
      <c r="AA1582">
        <v>0</v>
      </c>
      <c r="AB1582">
        <v>0</v>
      </c>
      <c r="AC1582">
        <v>0</v>
      </c>
      <c r="AD1582">
        <v>1</v>
      </c>
      <c r="AE1582">
        <v>0</v>
      </c>
      <c r="AF1582" t="s">
        <v>195</v>
      </c>
      <c r="AG1582">
        <v>8.5531249999999996</v>
      </c>
      <c r="AH1582">
        <v>2</v>
      </c>
      <c r="AI1582">
        <v>47641296</v>
      </c>
      <c r="AJ1582">
        <v>1599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</row>
    <row r="1583" spans="1:44" x14ac:dyDescent="0.2">
      <c r="A1583">
        <f>ROW(Source!A705)</f>
        <v>705</v>
      </c>
      <c r="B1583">
        <v>47641297</v>
      </c>
      <c r="C1583">
        <v>47641261</v>
      </c>
      <c r="D1583">
        <v>36800101</v>
      </c>
      <c r="E1583">
        <v>1</v>
      </c>
      <c r="F1583">
        <v>1</v>
      </c>
      <c r="G1583">
        <v>1</v>
      </c>
      <c r="H1583">
        <v>3</v>
      </c>
      <c r="I1583" t="s">
        <v>1050</v>
      </c>
      <c r="J1583" t="s">
        <v>1051</v>
      </c>
      <c r="K1583" t="s">
        <v>1052</v>
      </c>
      <c r="L1583">
        <v>1348</v>
      </c>
      <c r="N1583">
        <v>1009</v>
      </c>
      <c r="O1583" t="s">
        <v>19</v>
      </c>
      <c r="P1583" t="s">
        <v>19</v>
      </c>
      <c r="Q1583">
        <v>1000</v>
      </c>
      <c r="X1583">
        <v>0.03</v>
      </c>
      <c r="Y1583">
        <v>17500</v>
      </c>
      <c r="Z1583">
        <v>0</v>
      </c>
      <c r="AA1583">
        <v>0</v>
      </c>
      <c r="AB1583">
        <v>0</v>
      </c>
      <c r="AC1583">
        <v>0</v>
      </c>
      <c r="AD1583">
        <v>1</v>
      </c>
      <c r="AE1583">
        <v>0</v>
      </c>
      <c r="AF1583" t="s">
        <v>3</v>
      </c>
      <c r="AG1583">
        <v>0.03</v>
      </c>
      <c r="AH1583">
        <v>2</v>
      </c>
      <c r="AI1583">
        <v>47641297</v>
      </c>
      <c r="AJ1583">
        <v>1600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</row>
    <row r="1584" spans="1:44" x14ac:dyDescent="0.2">
      <c r="A1584">
        <f>ROW(Source!A705)</f>
        <v>705</v>
      </c>
      <c r="B1584">
        <v>47641298</v>
      </c>
      <c r="C1584">
        <v>47641261</v>
      </c>
      <c r="D1584">
        <v>36800166</v>
      </c>
      <c r="E1584">
        <v>1</v>
      </c>
      <c r="F1584">
        <v>1</v>
      </c>
      <c r="G1584">
        <v>1</v>
      </c>
      <c r="H1584">
        <v>3</v>
      </c>
      <c r="I1584" t="s">
        <v>792</v>
      </c>
      <c r="J1584" t="s">
        <v>793</v>
      </c>
      <c r="K1584" t="s">
        <v>794</v>
      </c>
      <c r="L1584">
        <v>1346</v>
      </c>
      <c r="N1584">
        <v>1009</v>
      </c>
      <c r="O1584" t="s">
        <v>585</v>
      </c>
      <c r="P1584" t="s">
        <v>585</v>
      </c>
      <c r="Q1584">
        <v>1</v>
      </c>
      <c r="X1584">
        <v>0.3</v>
      </c>
      <c r="Y1584">
        <v>6.09</v>
      </c>
      <c r="Z1584">
        <v>0</v>
      </c>
      <c r="AA1584">
        <v>0</v>
      </c>
      <c r="AB1584">
        <v>0</v>
      </c>
      <c r="AC1584">
        <v>0</v>
      </c>
      <c r="AD1584">
        <v>1</v>
      </c>
      <c r="AE1584">
        <v>0</v>
      </c>
      <c r="AF1584" t="s">
        <v>3</v>
      </c>
      <c r="AG1584">
        <v>0.3</v>
      </c>
      <c r="AH1584">
        <v>2</v>
      </c>
      <c r="AI1584">
        <v>47641298</v>
      </c>
      <c r="AJ1584">
        <v>1601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</row>
    <row r="1585" spans="1:44" x14ac:dyDescent="0.2">
      <c r="A1585">
        <f>ROW(Source!A705)</f>
        <v>705</v>
      </c>
      <c r="B1585">
        <v>47641299</v>
      </c>
      <c r="C1585">
        <v>47641261</v>
      </c>
      <c r="D1585">
        <v>36801792</v>
      </c>
      <c r="E1585">
        <v>1</v>
      </c>
      <c r="F1585">
        <v>1</v>
      </c>
      <c r="G1585">
        <v>1</v>
      </c>
      <c r="H1585">
        <v>3</v>
      </c>
      <c r="I1585" t="s">
        <v>981</v>
      </c>
      <c r="J1585" t="s">
        <v>982</v>
      </c>
      <c r="K1585" t="s">
        <v>983</v>
      </c>
      <c r="L1585">
        <v>1339</v>
      </c>
      <c r="N1585">
        <v>1007</v>
      </c>
      <c r="O1585" t="s">
        <v>50</v>
      </c>
      <c r="P1585" t="s">
        <v>50</v>
      </c>
      <c r="Q1585">
        <v>1</v>
      </c>
      <c r="X1585">
        <v>0.44</v>
      </c>
      <c r="Y1585">
        <v>2.44</v>
      </c>
      <c r="Z1585">
        <v>0</v>
      </c>
      <c r="AA1585">
        <v>0</v>
      </c>
      <c r="AB1585">
        <v>0</v>
      </c>
      <c r="AC1585">
        <v>0</v>
      </c>
      <c r="AD1585">
        <v>1</v>
      </c>
      <c r="AE1585">
        <v>0</v>
      </c>
      <c r="AF1585" t="s">
        <v>3</v>
      </c>
      <c r="AG1585">
        <v>0.44</v>
      </c>
      <c r="AH1585">
        <v>2</v>
      </c>
      <c r="AI1585">
        <v>47641299</v>
      </c>
      <c r="AJ1585">
        <v>1602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</row>
    <row r="1586" spans="1:44" x14ac:dyDescent="0.2">
      <c r="A1586">
        <f>ROW(Source!A705)</f>
        <v>705</v>
      </c>
      <c r="B1586">
        <v>47641300</v>
      </c>
      <c r="C1586">
        <v>47641261</v>
      </c>
      <c r="D1586">
        <v>36796570</v>
      </c>
      <c r="E1586">
        <v>17</v>
      </c>
      <c r="F1586">
        <v>1</v>
      </c>
      <c r="G1586">
        <v>1</v>
      </c>
      <c r="H1586">
        <v>3</v>
      </c>
      <c r="I1586" t="s">
        <v>1149</v>
      </c>
      <c r="J1586" t="s">
        <v>3</v>
      </c>
      <c r="K1586" t="s">
        <v>1150</v>
      </c>
      <c r="L1586">
        <v>1346</v>
      </c>
      <c r="N1586">
        <v>1009</v>
      </c>
      <c r="O1586" t="s">
        <v>585</v>
      </c>
      <c r="P1586" t="s">
        <v>585</v>
      </c>
      <c r="Q1586">
        <v>1</v>
      </c>
      <c r="X1586">
        <v>300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 t="s">
        <v>3</v>
      </c>
      <c r="AG1586">
        <v>300</v>
      </c>
      <c r="AH1586">
        <v>3</v>
      </c>
      <c r="AI1586">
        <v>-1</v>
      </c>
      <c r="AJ1586" t="s">
        <v>3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</row>
    <row r="1587" spans="1:44" x14ac:dyDescent="0.2">
      <c r="A1587">
        <f>ROW(Source!A705)</f>
        <v>705</v>
      </c>
      <c r="B1587">
        <v>47641301</v>
      </c>
      <c r="C1587">
        <v>47641261</v>
      </c>
      <c r="D1587">
        <v>36803256</v>
      </c>
      <c r="E1587">
        <v>1</v>
      </c>
      <c r="F1587">
        <v>1</v>
      </c>
      <c r="G1587">
        <v>1</v>
      </c>
      <c r="H1587">
        <v>3</v>
      </c>
      <c r="I1587" t="s">
        <v>990</v>
      </c>
      <c r="J1587" t="s">
        <v>991</v>
      </c>
      <c r="K1587" t="s">
        <v>992</v>
      </c>
      <c r="L1587">
        <v>1348</v>
      </c>
      <c r="N1587">
        <v>1009</v>
      </c>
      <c r="O1587" t="s">
        <v>19</v>
      </c>
      <c r="P1587" t="s">
        <v>19</v>
      </c>
      <c r="Q1587">
        <v>1000</v>
      </c>
      <c r="X1587">
        <v>2.75E-2</v>
      </c>
      <c r="Y1587">
        <v>10315.01</v>
      </c>
      <c r="Z1587">
        <v>0</v>
      </c>
      <c r="AA1587">
        <v>0</v>
      </c>
      <c r="AB1587">
        <v>0</v>
      </c>
      <c r="AC1587">
        <v>0</v>
      </c>
      <c r="AD1587">
        <v>1</v>
      </c>
      <c r="AE1587">
        <v>0</v>
      </c>
      <c r="AF1587" t="s">
        <v>3</v>
      </c>
      <c r="AG1587">
        <v>2.75E-2</v>
      </c>
      <c r="AH1587">
        <v>2</v>
      </c>
      <c r="AI1587">
        <v>47641301</v>
      </c>
      <c r="AJ1587">
        <v>1604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</row>
    <row r="1588" spans="1:44" x14ac:dyDescent="0.2">
      <c r="A1588">
        <f>ROW(Source!A705)</f>
        <v>705</v>
      </c>
      <c r="B1588">
        <v>47641302</v>
      </c>
      <c r="C1588">
        <v>47641261</v>
      </c>
      <c r="D1588">
        <v>36804308</v>
      </c>
      <c r="E1588">
        <v>1</v>
      </c>
      <c r="F1588">
        <v>1</v>
      </c>
      <c r="G1588">
        <v>1</v>
      </c>
      <c r="H1588">
        <v>3</v>
      </c>
      <c r="I1588" t="s">
        <v>1053</v>
      </c>
      <c r="J1588" t="s">
        <v>1054</v>
      </c>
      <c r="K1588" t="s">
        <v>1055</v>
      </c>
      <c r="L1588">
        <v>1327</v>
      </c>
      <c r="N1588">
        <v>1005</v>
      </c>
      <c r="O1588" t="s">
        <v>399</v>
      </c>
      <c r="P1588" t="s">
        <v>399</v>
      </c>
      <c r="Q1588">
        <v>1</v>
      </c>
      <c r="X1588">
        <v>500</v>
      </c>
      <c r="Y1588">
        <v>132.21</v>
      </c>
      <c r="Z1588">
        <v>0</v>
      </c>
      <c r="AA1588">
        <v>0</v>
      </c>
      <c r="AB1588">
        <v>0</v>
      </c>
      <c r="AC1588">
        <v>0</v>
      </c>
      <c r="AD1588">
        <v>1</v>
      </c>
      <c r="AE1588">
        <v>0</v>
      </c>
      <c r="AF1588" t="s">
        <v>3</v>
      </c>
      <c r="AG1588">
        <v>500</v>
      </c>
      <c r="AH1588">
        <v>2</v>
      </c>
      <c r="AI1588">
        <v>47641302</v>
      </c>
      <c r="AJ1588">
        <v>1605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</row>
    <row r="1589" spans="1:44" x14ac:dyDescent="0.2">
      <c r="A1589">
        <f>ROW(Source!A705)</f>
        <v>705</v>
      </c>
      <c r="B1589">
        <v>47641303</v>
      </c>
      <c r="C1589">
        <v>47641261</v>
      </c>
      <c r="D1589">
        <v>36796494</v>
      </c>
      <c r="E1589">
        <v>17</v>
      </c>
      <c r="F1589">
        <v>1</v>
      </c>
      <c r="G1589">
        <v>1</v>
      </c>
      <c r="H1589">
        <v>3</v>
      </c>
      <c r="I1589" t="s">
        <v>1151</v>
      </c>
      <c r="J1589" t="s">
        <v>3</v>
      </c>
      <c r="K1589" t="s">
        <v>1152</v>
      </c>
      <c r="L1589">
        <v>1035</v>
      </c>
      <c r="N1589">
        <v>1013</v>
      </c>
      <c r="O1589" t="s">
        <v>1153</v>
      </c>
      <c r="P1589" t="s">
        <v>1153</v>
      </c>
      <c r="Q1589">
        <v>1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1</v>
      </c>
      <c r="AD1589">
        <v>0</v>
      </c>
      <c r="AE1589">
        <v>0</v>
      </c>
      <c r="AF1589" t="s">
        <v>3</v>
      </c>
      <c r="AG1589">
        <v>0</v>
      </c>
      <c r="AH1589">
        <v>3</v>
      </c>
      <c r="AI1589">
        <v>-1</v>
      </c>
      <c r="AJ1589" t="s">
        <v>3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</row>
    <row r="1590" spans="1:44" x14ac:dyDescent="0.2">
      <c r="A1590">
        <f>ROW(Source!A705)</f>
        <v>705</v>
      </c>
      <c r="B1590">
        <v>47641304</v>
      </c>
      <c r="C1590">
        <v>47641261</v>
      </c>
      <c r="D1590">
        <v>36796420</v>
      </c>
      <c r="E1590">
        <v>17</v>
      </c>
      <c r="F1590">
        <v>1</v>
      </c>
      <c r="G1590">
        <v>1</v>
      </c>
      <c r="H1590">
        <v>3</v>
      </c>
      <c r="I1590" t="s">
        <v>1114</v>
      </c>
      <c r="J1590" t="s">
        <v>3</v>
      </c>
      <c r="K1590" t="s">
        <v>1154</v>
      </c>
      <c r="L1590">
        <v>1339</v>
      </c>
      <c r="N1590">
        <v>1007</v>
      </c>
      <c r="O1590" t="s">
        <v>50</v>
      </c>
      <c r="P1590" t="s">
        <v>50</v>
      </c>
      <c r="Q1590">
        <v>1</v>
      </c>
      <c r="X1590">
        <v>101.5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 t="s">
        <v>3</v>
      </c>
      <c r="AG1590">
        <v>101.5</v>
      </c>
      <c r="AH1590">
        <v>3</v>
      </c>
      <c r="AI1590">
        <v>-1</v>
      </c>
      <c r="AJ1590" t="s">
        <v>3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</row>
    <row r="1591" spans="1:44" x14ac:dyDescent="0.2">
      <c r="A1591">
        <f>ROW(Source!A705)</f>
        <v>705</v>
      </c>
      <c r="B1591">
        <v>47641305</v>
      </c>
      <c r="C1591">
        <v>47641261</v>
      </c>
      <c r="D1591">
        <v>36825646</v>
      </c>
      <c r="E1591">
        <v>1</v>
      </c>
      <c r="F1591">
        <v>1</v>
      </c>
      <c r="G1591">
        <v>1</v>
      </c>
      <c r="H1591">
        <v>3</v>
      </c>
      <c r="I1591" t="s">
        <v>811</v>
      </c>
      <c r="J1591" t="s">
        <v>812</v>
      </c>
      <c r="K1591" t="s">
        <v>813</v>
      </c>
      <c r="L1591">
        <v>1348</v>
      </c>
      <c r="N1591">
        <v>1009</v>
      </c>
      <c r="O1591" t="s">
        <v>19</v>
      </c>
      <c r="P1591" t="s">
        <v>19</v>
      </c>
      <c r="Q1591">
        <v>1000</v>
      </c>
      <c r="X1591">
        <v>0.02</v>
      </c>
      <c r="Y1591">
        <v>4455.2</v>
      </c>
      <c r="Z1591">
        <v>0</v>
      </c>
      <c r="AA1591">
        <v>0</v>
      </c>
      <c r="AB1591">
        <v>0</v>
      </c>
      <c r="AC1591">
        <v>0</v>
      </c>
      <c r="AD1591">
        <v>1</v>
      </c>
      <c r="AE1591">
        <v>0</v>
      </c>
      <c r="AF1591" t="s">
        <v>3</v>
      </c>
      <c r="AG1591">
        <v>0.02</v>
      </c>
      <c r="AH1591">
        <v>2</v>
      </c>
      <c r="AI1591">
        <v>47641305</v>
      </c>
      <c r="AJ1591">
        <v>1608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</row>
    <row r="1592" spans="1:44" x14ac:dyDescent="0.2">
      <c r="A1592">
        <f>ROW(Source!A705)</f>
        <v>705</v>
      </c>
      <c r="B1592">
        <v>47641306</v>
      </c>
      <c r="C1592">
        <v>47641261</v>
      </c>
      <c r="D1592">
        <v>36826582</v>
      </c>
      <c r="E1592">
        <v>1</v>
      </c>
      <c r="F1592">
        <v>1</v>
      </c>
      <c r="G1592">
        <v>1</v>
      </c>
      <c r="H1592">
        <v>3</v>
      </c>
      <c r="I1592" t="s">
        <v>1056</v>
      </c>
      <c r="J1592" t="s">
        <v>1057</v>
      </c>
      <c r="K1592" t="s">
        <v>1058</v>
      </c>
      <c r="L1592">
        <v>1348</v>
      </c>
      <c r="N1592">
        <v>1009</v>
      </c>
      <c r="O1592" t="s">
        <v>19</v>
      </c>
      <c r="P1592" t="s">
        <v>19</v>
      </c>
      <c r="Q1592">
        <v>1000</v>
      </c>
      <c r="X1592">
        <v>1.32E-2</v>
      </c>
      <c r="Y1592">
        <v>8830</v>
      </c>
      <c r="Z1592">
        <v>0</v>
      </c>
      <c r="AA1592">
        <v>0</v>
      </c>
      <c r="AB1592">
        <v>0</v>
      </c>
      <c r="AC1592">
        <v>0</v>
      </c>
      <c r="AD1592">
        <v>1</v>
      </c>
      <c r="AE1592">
        <v>0</v>
      </c>
      <c r="AF1592" t="s">
        <v>3</v>
      </c>
      <c r="AG1592">
        <v>1.32E-2</v>
      </c>
      <c r="AH1592">
        <v>2</v>
      </c>
      <c r="AI1592">
        <v>47641306</v>
      </c>
      <c r="AJ1592">
        <v>1609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</row>
    <row r="1593" spans="1:44" x14ac:dyDescent="0.2">
      <c r="A1593">
        <f>ROW(Source!A705)</f>
        <v>705</v>
      </c>
      <c r="B1593">
        <v>47641307</v>
      </c>
      <c r="C1593">
        <v>47641261</v>
      </c>
      <c r="D1593">
        <v>36796573</v>
      </c>
      <c r="E1593">
        <v>17</v>
      </c>
      <c r="F1593">
        <v>1</v>
      </c>
      <c r="G1593">
        <v>1</v>
      </c>
      <c r="H1593">
        <v>3</v>
      </c>
      <c r="I1593" t="s">
        <v>1155</v>
      </c>
      <c r="J1593" t="s">
        <v>3</v>
      </c>
      <c r="K1593" t="s">
        <v>1156</v>
      </c>
      <c r="L1593">
        <v>1348</v>
      </c>
      <c r="N1593">
        <v>1009</v>
      </c>
      <c r="O1593" t="s">
        <v>19</v>
      </c>
      <c r="P1593" t="s">
        <v>19</v>
      </c>
      <c r="Q1593">
        <v>1000</v>
      </c>
      <c r="X1593">
        <v>17.75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 t="s">
        <v>3</v>
      </c>
      <c r="AG1593">
        <v>17.75</v>
      </c>
      <c r="AH1593">
        <v>3</v>
      </c>
      <c r="AI1593">
        <v>-1</v>
      </c>
      <c r="AJ1593" t="s">
        <v>3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</row>
    <row r="1594" spans="1:44" x14ac:dyDescent="0.2">
      <c r="A1594">
        <f>ROW(Source!A705)</f>
        <v>705</v>
      </c>
      <c r="B1594">
        <v>47641308</v>
      </c>
      <c r="C1594">
        <v>47641261</v>
      </c>
      <c r="D1594">
        <v>36796565</v>
      </c>
      <c r="E1594">
        <v>17</v>
      </c>
      <c r="F1594">
        <v>1</v>
      </c>
      <c r="G1594">
        <v>1</v>
      </c>
      <c r="H1594">
        <v>3</v>
      </c>
      <c r="I1594" t="s">
        <v>1131</v>
      </c>
      <c r="J1594" t="s">
        <v>3</v>
      </c>
      <c r="K1594" t="s">
        <v>1157</v>
      </c>
      <c r="L1594">
        <v>1348</v>
      </c>
      <c r="N1594">
        <v>1009</v>
      </c>
      <c r="O1594" t="s">
        <v>19</v>
      </c>
      <c r="P1594" t="s">
        <v>19</v>
      </c>
      <c r="Q1594">
        <v>1000</v>
      </c>
      <c r="X1594">
        <v>0.75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 t="s">
        <v>3</v>
      </c>
      <c r="AG1594">
        <v>0.75</v>
      </c>
      <c r="AH1594">
        <v>3</v>
      </c>
      <c r="AI1594">
        <v>-1</v>
      </c>
      <c r="AJ1594" t="s">
        <v>3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</row>
    <row r="1595" spans="1:44" x14ac:dyDescent="0.2">
      <c r="A1595">
        <f>ROW(Source!A705)</f>
        <v>705</v>
      </c>
      <c r="B1595">
        <v>47641309</v>
      </c>
      <c r="C1595">
        <v>47641261</v>
      </c>
      <c r="D1595">
        <v>36830311</v>
      </c>
      <c r="E1595">
        <v>1</v>
      </c>
      <c r="F1595">
        <v>1</v>
      </c>
      <c r="G1595">
        <v>1</v>
      </c>
      <c r="H1595">
        <v>3</v>
      </c>
      <c r="I1595" t="s">
        <v>1059</v>
      </c>
      <c r="J1595" t="s">
        <v>1060</v>
      </c>
      <c r="K1595" t="s">
        <v>1061</v>
      </c>
      <c r="L1595">
        <v>1339</v>
      </c>
      <c r="N1595">
        <v>1007</v>
      </c>
      <c r="O1595" t="s">
        <v>50</v>
      </c>
      <c r="P1595" t="s">
        <v>50</v>
      </c>
      <c r="Q1595">
        <v>1</v>
      </c>
      <c r="X1595">
        <v>1</v>
      </c>
      <c r="Y1595">
        <v>1250</v>
      </c>
      <c r="Z1595">
        <v>0</v>
      </c>
      <c r="AA1595">
        <v>0</v>
      </c>
      <c r="AB1595">
        <v>0</v>
      </c>
      <c r="AC1595">
        <v>0</v>
      </c>
      <c r="AD1595">
        <v>1</v>
      </c>
      <c r="AE1595">
        <v>0</v>
      </c>
      <c r="AF1595" t="s">
        <v>3</v>
      </c>
      <c r="AG1595">
        <v>1</v>
      </c>
      <c r="AH1595">
        <v>2</v>
      </c>
      <c r="AI1595">
        <v>47641309</v>
      </c>
      <c r="AJ1595">
        <v>1611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</row>
    <row r="1596" spans="1:44" x14ac:dyDescent="0.2">
      <c r="A1596">
        <f>ROW(Source!A705)</f>
        <v>705</v>
      </c>
      <c r="B1596">
        <v>47641310</v>
      </c>
      <c r="C1596">
        <v>47641261</v>
      </c>
      <c r="D1596">
        <v>36867958</v>
      </c>
      <c r="E1596">
        <v>1</v>
      </c>
      <c r="F1596">
        <v>1</v>
      </c>
      <c r="G1596">
        <v>1</v>
      </c>
      <c r="H1596">
        <v>3</v>
      </c>
      <c r="I1596" t="s">
        <v>1062</v>
      </c>
      <c r="J1596" t="s">
        <v>1063</v>
      </c>
      <c r="K1596" t="s">
        <v>1064</v>
      </c>
      <c r="L1596">
        <v>1301</v>
      </c>
      <c r="N1596">
        <v>1003</v>
      </c>
      <c r="O1596" t="s">
        <v>251</v>
      </c>
      <c r="P1596" t="s">
        <v>251</v>
      </c>
      <c r="Q1596">
        <v>1</v>
      </c>
      <c r="X1596">
        <v>138</v>
      </c>
      <c r="Y1596">
        <v>3.3</v>
      </c>
      <c r="Z1596">
        <v>0</v>
      </c>
      <c r="AA1596">
        <v>0</v>
      </c>
      <c r="AB1596">
        <v>0</v>
      </c>
      <c r="AC1596">
        <v>0</v>
      </c>
      <c r="AD1596">
        <v>1</v>
      </c>
      <c r="AE1596">
        <v>0</v>
      </c>
      <c r="AF1596" t="s">
        <v>3</v>
      </c>
      <c r="AG1596">
        <v>138</v>
      </c>
      <c r="AH1596">
        <v>2</v>
      </c>
      <c r="AI1596">
        <v>47641310</v>
      </c>
      <c r="AJ1596">
        <v>1612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</row>
    <row r="1597" spans="1:44" x14ac:dyDescent="0.2">
      <c r="A1597">
        <f>ROW(Source!A714)</f>
        <v>714</v>
      </c>
      <c r="B1597">
        <v>47641330</v>
      </c>
      <c r="C1597">
        <v>47641325</v>
      </c>
      <c r="D1597">
        <v>37065248</v>
      </c>
      <c r="E1597">
        <v>1</v>
      </c>
      <c r="F1597">
        <v>1</v>
      </c>
      <c r="G1597">
        <v>1</v>
      </c>
      <c r="H1597">
        <v>1</v>
      </c>
      <c r="I1597" t="s">
        <v>768</v>
      </c>
      <c r="J1597" t="s">
        <v>3</v>
      </c>
      <c r="K1597" t="s">
        <v>769</v>
      </c>
      <c r="L1597">
        <v>1191</v>
      </c>
      <c r="N1597">
        <v>1013</v>
      </c>
      <c r="O1597" t="s">
        <v>770</v>
      </c>
      <c r="P1597" t="s">
        <v>770</v>
      </c>
      <c r="Q1597">
        <v>1</v>
      </c>
      <c r="X1597">
        <v>3.45</v>
      </c>
      <c r="Y1597">
        <v>0</v>
      </c>
      <c r="Z1597">
        <v>0</v>
      </c>
      <c r="AA1597">
        <v>0</v>
      </c>
      <c r="AB1597">
        <v>8.5299999999999994</v>
      </c>
      <c r="AC1597">
        <v>0</v>
      </c>
      <c r="AD1597">
        <v>1</v>
      </c>
      <c r="AE1597">
        <v>1</v>
      </c>
      <c r="AF1597" t="s">
        <v>196</v>
      </c>
      <c r="AG1597">
        <v>4.5626249999999997</v>
      </c>
      <c r="AH1597">
        <v>2</v>
      </c>
      <c r="AI1597">
        <v>47641326</v>
      </c>
      <c r="AJ1597">
        <v>1613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</row>
    <row r="1598" spans="1:44" x14ac:dyDescent="0.2">
      <c r="A1598">
        <f>ROW(Source!A714)</f>
        <v>714</v>
      </c>
      <c r="B1598">
        <v>47641331</v>
      </c>
      <c r="C1598">
        <v>47641325</v>
      </c>
      <c r="D1598">
        <v>37064876</v>
      </c>
      <c r="E1598">
        <v>1</v>
      </c>
      <c r="F1598">
        <v>1</v>
      </c>
      <c r="G1598">
        <v>1</v>
      </c>
      <c r="H1598">
        <v>1</v>
      </c>
      <c r="I1598" t="s">
        <v>771</v>
      </c>
      <c r="J1598" t="s">
        <v>3</v>
      </c>
      <c r="K1598" t="s">
        <v>772</v>
      </c>
      <c r="L1598">
        <v>1191</v>
      </c>
      <c r="N1598">
        <v>1013</v>
      </c>
      <c r="O1598" t="s">
        <v>770</v>
      </c>
      <c r="P1598" t="s">
        <v>770</v>
      </c>
      <c r="Q1598">
        <v>1</v>
      </c>
      <c r="X1598">
        <v>0.02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1</v>
      </c>
      <c r="AE1598">
        <v>2</v>
      </c>
      <c r="AF1598" t="s">
        <v>348</v>
      </c>
      <c r="AG1598">
        <v>2.8749999999999998E-2</v>
      </c>
      <c r="AH1598">
        <v>2</v>
      </c>
      <c r="AI1598">
        <v>47641327</v>
      </c>
      <c r="AJ1598">
        <v>1614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</row>
    <row r="1599" spans="1:44" x14ac:dyDescent="0.2">
      <c r="A1599">
        <f>ROW(Source!A714)</f>
        <v>714</v>
      </c>
      <c r="B1599">
        <v>47641332</v>
      </c>
      <c r="C1599">
        <v>47641325</v>
      </c>
      <c r="D1599">
        <v>36883554</v>
      </c>
      <c r="E1599">
        <v>1</v>
      </c>
      <c r="F1599">
        <v>1</v>
      </c>
      <c r="G1599">
        <v>1</v>
      </c>
      <c r="H1599">
        <v>2</v>
      </c>
      <c r="I1599" t="s">
        <v>780</v>
      </c>
      <c r="J1599" t="s">
        <v>781</v>
      </c>
      <c r="K1599" t="s">
        <v>782</v>
      </c>
      <c r="L1599">
        <v>1368</v>
      </c>
      <c r="N1599">
        <v>1011</v>
      </c>
      <c r="O1599" t="s">
        <v>776</v>
      </c>
      <c r="P1599" t="s">
        <v>776</v>
      </c>
      <c r="Q1599">
        <v>1</v>
      </c>
      <c r="X1599">
        <v>0.02</v>
      </c>
      <c r="Y1599">
        <v>0</v>
      </c>
      <c r="Z1599">
        <v>65.709999999999994</v>
      </c>
      <c r="AA1599">
        <v>11.6</v>
      </c>
      <c r="AB1599">
        <v>0</v>
      </c>
      <c r="AC1599">
        <v>0</v>
      </c>
      <c r="AD1599">
        <v>1</v>
      </c>
      <c r="AE1599">
        <v>0</v>
      </c>
      <c r="AF1599" t="s">
        <v>348</v>
      </c>
      <c r="AG1599">
        <v>2.8749999999999998E-2</v>
      </c>
      <c r="AH1599">
        <v>2</v>
      </c>
      <c r="AI1599">
        <v>47641328</v>
      </c>
      <c r="AJ1599">
        <v>1615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</row>
    <row r="1600" spans="1:44" x14ac:dyDescent="0.2">
      <c r="A1600">
        <f>ROW(Source!A714)</f>
        <v>714</v>
      </c>
      <c r="B1600">
        <v>47641333</v>
      </c>
      <c r="C1600">
        <v>47641325</v>
      </c>
      <c r="D1600">
        <v>36802302</v>
      </c>
      <c r="E1600">
        <v>1</v>
      </c>
      <c r="F1600">
        <v>1</v>
      </c>
      <c r="G1600">
        <v>1</v>
      </c>
      <c r="H1600">
        <v>3</v>
      </c>
      <c r="I1600" t="s">
        <v>987</v>
      </c>
      <c r="J1600" t="s">
        <v>988</v>
      </c>
      <c r="K1600" t="s">
        <v>989</v>
      </c>
      <c r="L1600">
        <v>1327</v>
      </c>
      <c r="N1600">
        <v>1005</v>
      </c>
      <c r="O1600" t="s">
        <v>399</v>
      </c>
      <c r="P1600" t="s">
        <v>399</v>
      </c>
      <c r="Q1600">
        <v>1</v>
      </c>
      <c r="X1600">
        <v>122.4</v>
      </c>
      <c r="Y1600">
        <v>12.19</v>
      </c>
      <c r="Z1600">
        <v>0</v>
      </c>
      <c r="AA1600">
        <v>0</v>
      </c>
      <c r="AB1600">
        <v>0</v>
      </c>
      <c r="AC1600">
        <v>0</v>
      </c>
      <c r="AD1600">
        <v>1</v>
      </c>
      <c r="AE1600">
        <v>0</v>
      </c>
      <c r="AF1600" t="s">
        <v>3</v>
      </c>
      <c r="AG1600">
        <v>122.4</v>
      </c>
      <c r="AH1600">
        <v>2</v>
      </c>
      <c r="AI1600">
        <v>47641329</v>
      </c>
      <c r="AJ1600">
        <v>1616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</row>
    <row r="1601" spans="1:44" x14ac:dyDescent="0.2">
      <c r="A1601">
        <f>ROW(Source!A715)</f>
        <v>715</v>
      </c>
      <c r="B1601">
        <v>47641330</v>
      </c>
      <c r="C1601">
        <v>47641325</v>
      </c>
      <c r="D1601">
        <v>37065248</v>
      </c>
      <c r="E1601">
        <v>1</v>
      </c>
      <c r="F1601">
        <v>1</v>
      </c>
      <c r="G1601">
        <v>1</v>
      </c>
      <c r="H1601">
        <v>1</v>
      </c>
      <c r="I1601" t="s">
        <v>768</v>
      </c>
      <c r="J1601" t="s">
        <v>3</v>
      </c>
      <c r="K1601" t="s">
        <v>769</v>
      </c>
      <c r="L1601">
        <v>1191</v>
      </c>
      <c r="N1601">
        <v>1013</v>
      </c>
      <c r="O1601" t="s">
        <v>770</v>
      </c>
      <c r="P1601" t="s">
        <v>770</v>
      </c>
      <c r="Q1601">
        <v>1</v>
      </c>
      <c r="X1601">
        <v>3.45</v>
      </c>
      <c r="Y1601">
        <v>0</v>
      </c>
      <c r="Z1601">
        <v>0</v>
      </c>
      <c r="AA1601">
        <v>0</v>
      </c>
      <c r="AB1601">
        <v>8.5299999999999994</v>
      </c>
      <c r="AC1601">
        <v>0</v>
      </c>
      <c r="AD1601">
        <v>1</v>
      </c>
      <c r="AE1601">
        <v>1</v>
      </c>
      <c r="AF1601" t="s">
        <v>196</v>
      </c>
      <c r="AG1601">
        <v>4.5626249999999997</v>
      </c>
      <c r="AH1601">
        <v>2</v>
      </c>
      <c r="AI1601">
        <v>47641326</v>
      </c>
      <c r="AJ1601">
        <v>1617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</row>
    <row r="1602" spans="1:44" x14ac:dyDescent="0.2">
      <c r="A1602">
        <f>ROW(Source!A715)</f>
        <v>715</v>
      </c>
      <c r="B1602">
        <v>47641331</v>
      </c>
      <c r="C1602">
        <v>47641325</v>
      </c>
      <c r="D1602">
        <v>37064876</v>
      </c>
      <c r="E1602">
        <v>1</v>
      </c>
      <c r="F1602">
        <v>1</v>
      </c>
      <c r="G1602">
        <v>1</v>
      </c>
      <c r="H1602">
        <v>1</v>
      </c>
      <c r="I1602" t="s">
        <v>771</v>
      </c>
      <c r="J1602" t="s">
        <v>3</v>
      </c>
      <c r="K1602" t="s">
        <v>772</v>
      </c>
      <c r="L1602">
        <v>1191</v>
      </c>
      <c r="N1602">
        <v>1013</v>
      </c>
      <c r="O1602" t="s">
        <v>770</v>
      </c>
      <c r="P1602" t="s">
        <v>770</v>
      </c>
      <c r="Q1602">
        <v>1</v>
      </c>
      <c r="X1602">
        <v>0.02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1</v>
      </c>
      <c r="AE1602">
        <v>2</v>
      </c>
      <c r="AF1602" t="s">
        <v>348</v>
      </c>
      <c r="AG1602">
        <v>2.8749999999999998E-2</v>
      </c>
      <c r="AH1602">
        <v>2</v>
      </c>
      <c r="AI1602">
        <v>47641327</v>
      </c>
      <c r="AJ1602">
        <v>1618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</row>
    <row r="1603" spans="1:44" x14ac:dyDescent="0.2">
      <c r="A1603">
        <f>ROW(Source!A715)</f>
        <v>715</v>
      </c>
      <c r="B1603">
        <v>47641332</v>
      </c>
      <c r="C1603">
        <v>47641325</v>
      </c>
      <c r="D1603">
        <v>36883554</v>
      </c>
      <c r="E1603">
        <v>1</v>
      </c>
      <c r="F1603">
        <v>1</v>
      </c>
      <c r="G1603">
        <v>1</v>
      </c>
      <c r="H1603">
        <v>2</v>
      </c>
      <c r="I1603" t="s">
        <v>780</v>
      </c>
      <c r="J1603" t="s">
        <v>781</v>
      </c>
      <c r="K1603" t="s">
        <v>782</v>
      </c>
      <c r="L1603">
        <v>1368</v>
      </c>
      <c r="N1603">
        <v>1011</v>
      </c>
      <c r="O1603" t="s">
        <v>776</v>
      </c>
      <c r="P1603" t="s">
        <v>776</v>
      </c>
      <c r="Q1603">
        <v>1</v>
      </c>
      <c r="X1603">
        <v>0.02</v>
      </c>
      <c r="Y1603">
        <v>0</v>
      </c>
      <c r="Z1603">
        <v>65.709999999999994</v>
      </c>
      <c r="AA1603">
        <v>11.6</v>
      </c>
      <c r="AB1603">
        <v>0</v>
      </c>
      <c r="AC1603">
        <v>0</v>
      </c>
      <c r="AD1603">
        <v>1</v>
      </c>
      <c r="AE1603">
        <v>0</v>
      </c>
      <c r="AF1603" t="s">
        <v>348</v>
      </c>
      <c r="AG1603">
        <v>2.8749999999999998E-2</v>
      </c>
      <c r="AH1603">
        <v>2</v>
      </c>
      <c r="AI1603">
        <v>47641328</v>
      </c>
      <c r="AJ1603">
        <v>1619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</row>
    <row r="1604" spans="1:44" x14ac:dyDescent="0.2">
      <c r="A1604">
        <f>ROW(Source!A715)</f>
        <v>715</v>
      </c>
      <c r="B1604">
        <v>47641333</v>
      </c>
      <c r="C1604">
        <v>47641325</v>
      </c>
      <c r="D1604">
        <v>36802302</v>
      </c>
      <c r="E1604">
        <v>1</v>
      </c>
      <c r="F1604">
        <v>1</v>
      </c>
      <c r="G1604">
        <v>1</v>
      </c>
      <c r="H1604">
        <v>3</v>
      </c>
      <c r="I1604" t="s">
        <v>987</v>
      </c>
      <c r="J1604" t="s">
        <v>988</v>
      </c>
      <c r="K1604" t="s">
        <v>989</v>
      </c>
      <c r="L1604">
        <v>1327</v>
      </c>
      <c r="N1604">
        <v>1005</v>
      </c>
      <c r="O1604" t="s">
        <v>399</v>
      </c>
      <c r="P1604" t="s">
        <v>399</v>
      </c>
      <c r="Q1604">
        <v>1</v>
      </c>
      <c r="X1604">
        <v>122.4</v>
      </c>
      <c r="Y1604">
        <v>12.19</v>
      </c>
      <c r="Z1604">
        <v>0</v>
      </c>
      <c r="AA1604">
        <v>0</v>
      </c>
      <c r="AB1604">
        <v>0</v>
      </c>
      <c r="AC1604">
        <v>0</v>
      </c>
      <c r="AD1604">
        <v>1</v>
      </c>
      <c r="AE1604">
        <v>0</v>
      </c>
      <c r="AF1604" t="s">
        <v>3</v>
      </c>
      <c r="AG1604">
        <v>122.4</v>
      </c>
      <c r="AH1604">
        <v>2</v>
      </c>
      <c r="AI1604">
        <v>47641329</v>
      </c>
      <c r="AJ1604">
        <v>1620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</row>
    <row r="1605" spans="1:44" x14ac:dyDescent="0.2">
      <c r="A1605">
        <f>ROW(Source!A716)</f>
        <v>716</v>
      </c>
      <c r="B1605">
        <v>47641345</v>
      </c>
      <c r="C1605">
        <v>47641335</v>
      </c>
      <c r="D1605">
        <v>37066837</v>
      </c>
      <c r="E1605">
        <v>1</v>
      </c>
      <c r="F1605">
        <v>1</v>
      </c>
      <c r="G1605">
        <v>1</v>
      </c>
      <c r="H1605">
        <v>1</v>
      </c>
      <c r="I1605" t="s">
        <v>855</v>
      </c>
      <c r="J1605" t="s">
        <v>3</v>
      </c>
      <c r="K1605" t="s">
        <v>856</v>
      </c>
      <c r="L1605">
        <v>1191</v>
      </c>
      <c r="N1605">
        <v>1013</v>
      </c>
      <c r="O1605" t="s">
        <v>770</v>
      </c>
      <c r="P1605" t="s">
        <v>770</v>
      </c>
      <c r="Q1605">
        <v>1</v>
      </c>
      <c r="X1605">
        <v>81.31</v>
      </c>
      <c r="Y1605">
        <v>0</v>
      </c>
      <c r="Z1605">
        <v>0</v>
      </c>
      <c r="AA1605">
        <v>0</v>
      </c>
      <c r="AB1605">
        <v>8.31</v>
      </c>
      <c r="AC1605">
        <v>0</v>
      </c>
      <c r="AD1605">
        <v>1</v>
      </c>
      <c r="AE1605">
        <v>1</v>
      </c>
      <c r="AF1605" t="s">
        <v>196</v>
      </c>
      <c r="AG1605">
        <v>107.53247499999998</v>
      </c>
      <c r="AH1605">
        <v>2</v>
      </c>
      <c r="AI1605">
        <v>47641336</v>
      </c>
      <c r="AJ1605">
        <v>1621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</row>
    <row r="1606" spans="1:44" x14ac:dyDescent="0.2">
      <c r="A1606">
        <f>ROW(Source!A716)</f>
        <v>716</v>
      </c>
      <c r="B1606">
        <v>47641346</v>
      </c>
      <c r="C1606">
        <v>47641335</v>
      </c>
      <c r="D1606">
        <v>37064876</v>
      </c>
      <c r="E1606">
        <v>1</v>
      </c>
      <c r="F1606">
        <v>1</v>
      </c>
      <c r="G1606">
        <v>1</v>
      </c>
      <c r="H1606">
        <v>1</v>
      </c>
      <c r="I1606" t="s">
        <v>771</v>
      </c>
      <c r="J1606" t="s">
        <v>3</v>
      </c>
      <c r="K1606" t="s">
        <v>772</v>
      </c>
      <c r="L1606">
        <v>1191</v>
      </c>
      <c r="N1606">
        <v>1013</v>
      </c>
      <c r="O1606" t="s">
        <v>770</v>
      </c>
      <c r="P1606" t="s">
        <v>770</v>
      </c>
      <c r="Q1606">
        <v>1</v>
      </c>
      <c r="X1606">
        <v>3.77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1</v>
      </c>
      <c r="AE1606">
        <v>2</v>
      </c>
      <c r="AF1606" t="s">
        <v>348</v>
      </c>
      <c r="AG1606">
        <v>5.4193749999999996</v>
      </c>
      <c r="AH1606">
        <v>2</v>
      </c>
      <c r="AI1606">
        <v>47641337</v>
      </c>
      <c r="AJ1606">
        <v>1622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</row>
    <row r="1607" spans="1:44" x14ac:dyDescent="0.2">
      <c r="A1607">
        <f>ROW(Source!A716)</f>
        <v>716</v>
      </c>
      <c r="B1607">
        <v>47641347</v>
      </c>
      <c r="C1607">
        <v>47641335</v>
      </c>
      <c r="D1607">
        <v>36882383</v>
      </c>
      <c r="E1607">
        <v>1</v>
      </c>
      <c r="F1607">
        <v>1</v>
      </c>
      <c r="G1607">
        <v>1</v>
      </c>
      <c r="H1607">
        <v>2</v>
      </c>
      <c r="I1607" t="s">
        <v>944</v>
      </c>
      <c r="J1607" t="s">
        <v>945</v>
      </c>
      <c r="K1607" t="s">
        <v>946</v>
      </c>
      <c r="L1607">
        <v>1368</v>
      </c>
      <c r="N1607">
        <v>1011</v>
      </c>
      <c r="O1607" t="s">
        <v>776</v>
      </c>
      <c r="P1607" t="s">
        <v>776</v>
      </c>
      <c r="Q1607">
        <v>1</v>
      </c>
      <c r="X1607">
        <v>0.36</v>
      </c>
      <c r="Y1607">
        <v>0</v>
      </c>
      <c r="Z1607">
        <v>89.99</v>
      </c>
      <c r="AA1607">
        <v>10.06</v>
      </c>
      <c r="AB1607">
        <v>0</v>
      </c>
      <c r="AC1607">
        <v>0</v>
      </c>
      <c r="AD1607">
        <v>1</v>
      </c>
      <c r="AE1607">
        <v>0</v>
      </c>
      <c r="AF1607" t="s">
        <v>348</v>
      </c>
      <c r="AG1607">
        <v>0.51749999999999996</v>
      </c>
      <c r="AH1607">
        <v>2</v>
      </c>
      <c r="AI1607">
        <v>47641338</v>
      </c>
      <c r="AJ1607">
        <v>1623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</row>
    <row r="1608" spans="1:44" x14ac:dyDescent="0.2">
      <c r="A1608">
        <f>ROW(Source!A716)</f>
        <v>716</v>
      </c>
      <c r="B1608">
        <v>47641348</v>
      </c>
      <c r="C1608">
        <v>47641335</v>
      </c>
      <c r="D1608">
        <v>36882452</v>
      </c>
      <c r="E1608">
        <v>1</v>
      </c>
      <c r="F1608">
        <v>1</v>
      </c>
      <c r="G1608">
        <v>1</v>
      </c>
      <c r="H1608">
        <v>2</v>
      </c>
      <c r="I1608" t="s">
        <v>1027</v>
      </c>
      <c r="J1608" t="s">
        <v>1028</v>
      </c>
      <c r="K1608" t="s">
        <v>1029</v>
      </c>
      <c r="L1608">
        <v>1368</v>
      </c>
      <c r="N1608">
        <v>1011</v>
      </c>
      <c r="O1608" t="s">
        <v>776</v>
      </c>
      <c r="P1608" t="s">
        <v>776</v>
      </c>
      <c r="Q1608">
        <v>1</v>
      </c>
      <c r="X1608">
        <v>2.57</v>
      </c>
      <c r="Y1608">
        <v>0</v>
      </c>
      <c r="Z1608">
        <v>31.26</v>
      </c>
      <c r="AA1608">
        <v>13.5</v>
      </c>
      <c r="AB1608">
        <v>0</v>
      </c>
      <c r="AC1608">
        <v>0</v>
      </c>
      <c r="AD1608">
        <v>1</v>
      </c>
      <c r="AE1608">
        <v>0</v>
      </c>
      <c r="AF1608" t="s">
        <v>348</v>
      </c>
      <c r="AG1608">
        <v>3.694375</v>
      </c>
      <c r="AH1608">
        <v>2</v>
      </c>
      <c r="AI1608">
        <v>47641339</v>
      </c>
      <c r="AJ1608">
        <v>1624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</row>
    <row r="1609" spans="1:44" x14ac:dyDescent="0.2">
      <c r="A1609">
        <f>ROW(Source!A716)</f>
        <v>716</v>
      </c>
      <c r="B1609">
        <v>47641349</v>
      </c>
      <c r="C1609">
        <v>47641335</v>
      </c>
      <c r="D1609">
        <v>36883554</v>
      </c>
      <c r="E1609">
        <v>1</v>
      </c>
      <c r="F1609">
        <v>1</v>
      </c>
      <c r="G1609">
        <v>1</v>
      </c>
      <c r="H1609">
        <v>2</v>
      </c>
      <c r="I1609" t="s">
        <v>780</v>
      </c>
      <c r="J1609" t="s">
        <v>781</v>
      </c>
      <c r="K1609" t="s">
        <v>782</v>
      </c>
      <c r="L1609">
        <v>1368</v>
      </c>
      <c r="N1609">
        <v>1011</v>
      </c>
      <c r="O1609" t="s">
        <v>776</v>
      </c>
      <c r="P1609" t="s">
        <v>776</v>
      </c>
      <c r="Q1609">
        <v>1</v>
      </c>
      <c r="X1609">
        <v>0.84</v>
      </c>
      <c r="Y1609">
        <v>0</v>
      </c>
      <c r="Z1609">
        <v>65.709999999999994</v>
      </c>
      <c r="AA1609">
        <v>11.6</v>
      </c>
      <c r="AB1609">
        <v>0</v>
      </c>
      <c r="AC1609">
        <v>0</v>
      </c>
      <c r="AD1609">
        <v>1</v>
      </c>
      <c r="AE1609">
        <v>0</v>
      </c>
      <c r="AF1609" t="s">
        <v>348</v>
      </c>
      <c r="AG1609">
        <v>1.2074999999999998</v>
      </c>
      <c r="AH1609">
        <v>2</v>
      </c>
      <c r="AI1609">
        <v>47641340</v>
      </c>
      <c r="AJ1609">
        <v>1625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</row>
    <row r="1610" spans="1:44" x14ac:dyDescent="0.2">
      <c r="A1610">
        <f>ROW(Source!A716)</f>
        <v>716</v>
      </c>
      <c r="B1610">
        <v>47641350</v>
      </c>
      <c r="C1610">
        <v>47641335</v>
      </c>
      <c r="D1610">
        <v>36801792</v>
      </c>
      <c r="E1610">
        <v>1</v>
      </c>
      <c r="F1610">
        <v>1</v>
      </c>
      <c r="G1610">
        <v>1</v>
      </c>
      <c r="H1610">
        <v>3</v>
      </c>
      <c r="I1610" t="s">
        <v>981</v>
      </c>
      <c r="J1610" t="s">
        <v>982</v>
      </c>
      <c r="K1610" t="s">
        <v>983</v>
      </c>
      <c r="L1610">
        <v>1339</v>
      </c>
      <c r="N1610">
        <v>1007</v>
      </c>
      <c r="O1610" t="s">
        <v>50</v>
      </c>
      <c r="P1610" t="s">
        <v>50</v>
      </c>
      <c r="Q1610">
        <v>1</v>
      </c>
      <c r="X1610">
        <v>3.85</v>
      </c>
      <c r="Y1610">
        <v>2.44</v>
      </c>
      <c r="Z1610">
        <v>0</v>
      </c>
      <c r="AA1610">
        <v>0</v>
      </c>
      <c r="AB1610">
        <v>0</v>
      </c>
      <c r="AC1610">
        <v>0</v>
      </c>
      <c r="AD1610">
        <v>1</v>
      </c>
      <c r="AE1610">
        <v>0</v>
      </c>
      <c r="AF1610" t="s">
        <v>3</v>
      </c>
      <c r="AG1610">
        <v>3.85</v>
      </c>
      <c r="AH1610">
        <v>2</v>
      </c>
      <c r="AI1610">
        <v>47641341</v>
      </c>
      <c r="AJ1610">
        <v>1626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</row>
    <row r="1611" spans="1:44" x14ac:dyDescent="0.2">
      <c r="A1611">
        <f>ROW(Source!A716)</f>
        <v>716</v>
      </c>
      <c r="B1611">
        <v>47641351</v>
      </c>
      <c r="C1611">
        <v>47641335</v>
      </c>
      <c r="D1611">
        <v>36802468</v>
      </c>
      <c r="E1611">
        <v>1</v>
      </c>
      <c r="F1611">
        <v>1</v>
      </c>
      <c r="G1611">
        <v>1</v>
      </c>
      <c r="H1611">
        <v>3</v>
      </c>
      <c r="I1611" t="s">
        <v>1030</v>
      </c>
      <c r="J1611" t="s">
        <v>1031</v>
      </c>
      <c r="K1611" t="s">
        <v>1032</v>
      </c>
      <c r="L1611">
        <v>1339</v>
      </c>
      <c r="N1611">
        <v>1007</v>
      </c>
      <c r="O1611" t="s">
        <v>50</v>
      </c>
      <c r="P1611" t="s">
        <v>50</v>
      </c>
      <c r="Q1611">
        <v>1</v>
      </c>
      <c r="X1611">
        <v>3.06</v>
      </c>
      <c r="Y1611">
        <v>34.92</v>
      </c>
      <c r="Z1611">
        <v>0</v>
      </c>
      <c r="AA1611">
        <v>0</v>
      </c>
      <c r="AB1611">
        <v>0</v>
      </c>
      <c r="AC1611">
        <v>0</v>
      </c>
      <c r="AD1611">
        <v>1</v>
      </c>
      <c r="AE1611">
        <v>0</v>
      </c>
      <c r="AF1611" t="s">
        <v>3</v>
      </c>
      <c r="AG1611">
        <v>3.06</v>
      </c>
      <c r="AH1611">
        <v>2</v>
      </c>
      <c r="AI1611">
        <v>47641342</v>
      </c>
      <c r="AJ1611">
        <v>1627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</row>
    <row r="1612" spans="1:44" x14ac:dyDescent="0.2">
      <c r="A1612">
        <f>ROW(Source!A716)</f>
        <v>716</v>
      </c>
      <c r="B1612">
        <v>47641352</v>
      </c>
      <c r="C1612">
        <v>47641335</v>
      </c>
      <c r="D1612">
        <v>36797146</v>
      </c>
      <c r="E1612">
        <v>17</v>
      </c>
      <c r="F1612">
        <v>1</v>
      </c>
      <c r="G1612">
        <v>1</v>
      </c>
      <c r="H1612">
        <v>3</v>
      </c>
      <c r="I1612" t="s">
        <v>1141</v>
      </c>
      <c r="J1612" t="s">
        <v>3</v>
      </c>
      <c r="K1612" t="s">
        <v>1142</v>
      </c>
      <c r="L1612">
        <v>1339</v>
      </c>
      <c r="N1612">
        <v>1007</v>
      </c>
      <c r="O1612" t="s">
        <v>50</v>
      </c>
      <c r="P1612" t="s">
        <v>50</v>
      </c>
      <c r="Q1612">
        <v>1</v>
      </c>
      <c r="X1612">
        <v>1.3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 t="s">
        <v>3</v>
      </c>
      <c r="AG1612">
        <v>1.3</v>
      </c>
      <c r="AH1612">
        <v>3</v>
      </c>
      <c r="AI1612">
        <v>-1</v>
      </c>
      <c r="AJ1612" t="s">
        <v>3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</row>
    <row r="1613" spans="1:44" x14ac:dyDescent="0.2">
      <c r="A1613">
        <f>ROW(Source!A716)</f>
        <v>716</v>
      </c>
      <c r="B1613">
        <v>47641353</v>
      </c>
      <c r="C1613">
        <v>47641335</v>
      </c>
      <c r="D1613">
        <v>36797202</v>
      </c>
      <c r="E1613">
        <v>17</v>
      </c>
      <c r="F1613">
        <v>1</v>
      </c>
      <c r="G1613">
        <v>1</v>
      </c>
      <c r="H1613">
        <v>3</v>
      </c>
      <c r="I1613" t="s">
        <v>1143</v>
      </c>
      <c r="J1613" t="s">
        <v>3</v>
      </c>
      <c r="K1613" t="s">
        <v>1144</v>
      </c>
      <c r="L1613">
        <v>1327</v>
      </c>
      <c r="N1613">
        <v>1005</v>
      </c>
      <c r="O1613" t="s">
        <v>399</v>
      </c>
      <c r="P1613" t="s">
        <v>399</v>
      </c>
      <c r="Q1613">
        <v>1</v>
      </c>
      <c r="X1613">
        <v>102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 t="s">
        <v>3</v>
      </c>
      <c r="AG1613">
        <v>102</v>
      </c>
      <c r="AH1613">
        <v>3</v>
      </c>
      <c r="AI1613">
        <v>-1</v>
      </c>
      <c r="AJ1613" t="s">
        <v>3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</row>
    <row r="1614" spans="1:44" x14ac:dyDescent="0.2">
      <c r="A1614">
        <f>ROW(Source!A717)</f>
        <v>717</v>
      </c>
      <c r="B1614">
        <v>47641345</v>
      </c>
      <c r="C1614">
        <v>47641335</v>
      </c>
      <c r="D1614">
        <v>37066837</v>
      </c>
      <c r="E1614">
        <v>1</v>
      </c>
      <c r="F1614">
        <v>1</v>
      </c>
      <c r="G1614">
        <v>1</v>
      </c>
      <c r="H1614">
        <v>1</v>
      </c>
      <c r="I1614" t="s">
        <v>855</v>
      </c>
      <c r="J1614" t="s">
        <v>3</v>
      </c>
      <c r="K1614" t="s">
        <v>856</v>
      </c>
      <c r="L1614">
        <v>1191</v>
      </c>
      <c r="N1614">
        <v>1013</v>
      </c>
      <c r="O1614" t="s">
        <v>770</v>
      </c>
      <c r="P1614" t="s">
        <v>770</v>
      </c>
      <c r="Q1614">
        <v>1</v>
      </c>
      <c r="X1614">
        <v>81.31</v>
      </c>
      <c r="Y1614">
        <v>0</v>
      </c>
      <c r="Z1614">
        <v>0</v>
      </c>
      <c r="AA1614">
        <v>0</v>
      </c>
      <c r="AB1614">
        <v>8.31</v>
      </c>
      <c r="AC1614">
        <v>0</v>
      </c>
      <c r="AD1614">
        <v>1</v>
      </c>
      <c r="AE1614">
        <v>1</v>
      </c>
      <c r="AF1614" t="s">
        <v>196</v>
      </c>
      <c r="AG1614">
        <v>107.53247499999998</v>
      </c>
      <c r="AH1614">
        <v>2</v>
      </c>
      <c r="AI1614">
        <v>47641336</v>
      </c>
      <c r="AJ1614">
        <v>1630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</row>
    <row r="1615" spans="1:44" x14ac:dyDescent="0.2">
      <c r="A1615">
        <f>ROW(Source!A717)</f>
        <v>717</v>
      </c>
      <c r="B1615">
        <v>47641346</v>
      </c>
      <c r="C1615">
        <v>47641335</v>
      </c>
      <c r="D1615">
        <v>37064876</v>
      </c>
      <c r="E1615">
        <v>1</v>
      </c>
      <c r="F1615">
        <v>1</v>
      </c>
      <c r="G1615">
        <v>1</v>
      </c>
      <c r="H1615">
        <v>1</v>
      </c>
      <c r="I1615" t="s">
        <v>771</v>
      </c>
      <c r="J1615" t="s">
        <v>3</v>
      </c>
      <c r="K1615" t="s">
        <v>772</v>
      </c>
      <c r="L1615">
        <v>1191</v>
      </c>
      <c r="N1615">
        <v>1013</v>
      </c>
      <c r="O1615" t="s">
        <v>770</v>
      </c>
      <c r="P1615" t="s">
        <v>770</v>
      </c>
      <c r="Q1615">
        <v>1</v>
      </c>
      <c r="X1615">
        <v>3.77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1</v>
      </c>
      <c r="AE1615">
        <v>2</v>
      </c>
      <c r="AF1615" t="s">
        <v>348</v>
      </c>
      <c r="AG1615">
        <v>5.4193749999999996</v>
      </c>
      <c r="AH1615">
        <v>2</v>
      </c>
      <c r="AI1615">
        <v>47641337</v>
      </c>
      <c r="AJ1615">
        <v>1631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</row>
    <row r="1616" spans="1:44" x14ac:dyDescent="0.2">
      <c r="A1616">
        <f>ROW(Source!A717)</f>
        <v>717</v>
      </c>
      <c r="B1616">
        <v>47641347</v>
      </c>
      <c r="C1616">
        <v>47641335</v>
      </c>
      <c r="D1616">
        <v>36882383</v>
      </c>
      <c r="E1616">
        <v>1</v>
      </c>
      <c r="F1616">
        <v>1</v>
      </c>
      <c r="G1616">
        <v>1</v>
      </c>
      <c r="H1616">
        <v>2</v>
      </c>
      <c r="I1616" t="s">
        <v>944</v>
      </c>
      <c r="J1616" t="s">
        <v>945</v>
      </c>
      <c r="K1616" t="s">
        <v>946</v>
      </c>
      <c r="L1616">
        <v>1368</v>
      </c>
      <c r="N1616">
        <v>1011</v>
      </c>
      <c r="O1616" t="s">
        <v>776</v>
      </c>
      <c r="P1616" t="s">
        <v>776</v>
      </c>
      <c r="Q1616">
        <v>1</v>
      </c>
      <c r="X1616">
        <v>0.36</v>
      </c>
      <c r="Y1616">
        <v>0</v>
      </c>
      <c r="Z1616">
        <v>89.99</v>
      </c>
      <c r="AA1616">
        <v>10.06</v>
      </c>
      <c r="AB1616">
        <v>0</v>
      </c>
      <c r="AC1616">
        <v>0</v>
      </c>
      <c r="AD1616">
        <v>1</v>
      </c>
      <c r="AE1616">
        <v>0</v>
      </c>
      <c r="AF1616" t="s">
        <v>348</v>
      </c>
      <c r="AG1616">
        <v>0.51749999999999996</v>
      </c>
      <c r="AH1616">
        <v>2</v>
      </c>
      <c r="AI1616">
        <v>47641338</v>
      </c>
      <c r="AJ1616">
        <v>1632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</row>
    <row r="1617" spans="1:44" x14ac:dyDescent="0.2">
      <c r="A1617">
        <f>ROW(Source!A717)</f>
        <v>717</v>
      </c>
      <c r="B1617">
        <v>47641348</v>
      </c>
      <c r="C1617">
        <v>47641335</v>
      </c>
      <c r="D1617">
        <v>36882452</v>
      </c>
      <c r="E1617">
        <v>1</v>
      </c>
      <c r="F1617">
        <v>1</v>
      </c>
      <c r="G1617">
        <v>1</v>
      </c>
      <c r="H1617">
        <v>2</v>
      </c>
      <c r="I1617" t="s">
        <v>1027</v>
      </c>
      <c r="J1617" t="s">
        <v>1028</v>
      </c>
      <c r="K1617" t="s">
        <v>1029</v>
      </c>
      <c r="L1617">
        <v>1368</v>
      </c>
      <c r="N1617">
        <v>1011</v>
      </c>
      <c r="O1617" t="s">
        <v>776</v>
      </c>
      <c r="P1617" t="s">
        <v>776</v>
      </c>
      <c r="Q1617">
        <v>1</v>
      </c>
      <c r="X1617">
        <v>2.57</v>
      </c>
      <c r="Y1617">
        <v>0</v>
      </c>
      <c r="Z1617">
        <v>31.26</v>
      </c>
      <c r="AA1617">
        <v>13.5</v>
      </c>
      <c r="AB1617">
        <v>0</v>
      </c>
      <c r="AC1617">
        <v>0</v>
      </c>
      <c r="AD1617">
        <v>1</v>
      </c>
      <c r="AE1617">
        <v>0</v>
      </c>
      <c r="AF1617" t="s">
        <v>348</v>
      </c>
      <c r="AG1617">
        <v>3.694375</v>
      </c>
      <c r="AH1617">
        <v>2</v>
      </c>
      <c r="AI1617">
        <v>47641339</v>
      </c>
      <c r="AJ1617">
        <v>1633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</row>
    <row r="1618" spans="1:44" x14ac:dyDescent="0.2">
      <c r="A1618">
        <f>ROW(Source!A717)</f>
        <v>717</v>
      </c>
      <c r="B1618">
        <v>47641349</v>
      </c>
      <c r="C1618">
        <v>47641335</v>
      </c>
      <c r="D1618">
        <v>36883554</v>
      </c>
      <c r="E1618">
        <v>1</v>
      </c>
      <c r="F1618">
        <v>1</v>
      </c>
      <c r="G1618">
        <v>1</v>
      </c>
      <c r="H1618">
        <v>2</v>
      </c>
      <c r="I1618" t="s">
        <v>780</v>
      </c>
      <c r="J1618" t="s">
        <v>781</v>
      </c>
      <c r="K1618" t="s">
        <v>782</v>
      </c>
      <c r="L1618">
        <v>1368</v>
      </c>
      <c r="N1618">
        <v>1011</v>
      </c>
      <c r="O1618" t="s">
        <v>776</v>
      </c>
      <c r="P1618" t="s">
        <v>776</v>
      </c>
      <c r="Q1618">
        <v>1</v>
      </c>
      <c r="X1618">
        <v>0.84</v>
      </c>
      <c r="Y1618">
        <v>0</v>
      </c>
      <c r="Z1618">
        <v>65.709999999999994</v>
      </c>
      <c r="AA1618">
        <v>11.6</v>
      </c>
      <c r="AB1618">
        <v>0</v>
      </c>
      <c r="AC1618">
        <v>0</v>
      </c>
      <c r="AD1618">
        <v>1</v>
      </c>
      <c r="AE1618">
        <v>0</v>
      </c>
      <c r="AF1618" t="s">
        <v>348</v>
      </c>
      <c r="AG1618">
        <v>1.2074999999999998</v>
      </c>
      <c r="AH1618">
        <v>2</v>
      </c>
      <c r="AI1618">
        <v>47641340</v>
      </c>
      <c r="AJ1618">
        <v>1634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</row>
    <row r="1619" spans="1:44" x14ac:dyDescent="0.2">
      <c r="A1619">
        <f>ROW(Source!A717)</f>
        <v>717</v>
      </c>
      <c r="B1619">
        <v>47641350</v>
      </c>
      <c r="C1619">
        <v>47641335</v>
      </c>
      <c r="D1619">
        <v>36801792</v>
      </c>
      <c r="E1619">
        <v>1</v>
      </c>
      <c r="F1619">
        <v>1</v>
      </c>
      <c r="G1619">
        <v>1</v>
      </c>
      <c r="H1619">
        <v>3</v>
      </c>
      <c r="I1619" t="s">
        <v>981</v>
      </c>
      <c r="J1619" t="s">
        <v>982</v>
      </c>
      <c r="K1619" t="s">
        <v>983</v>
      </c>
      <c r="L1619">
        <v>1339</v>
      </c>
      <c r="N1619">
        <v>1007</v>
      </c>
      <c r="O1619" t="s">
        <v>50</v>
      </c>
      <c r="P1619" t="s">
        <v>50</v>
      </c>
      <c r="Q1619">
        <v>1</v>
      </c>
      <c r="X1619">
        <v>3.85</v>
      </c>
      <c r="Y1619">
        <v>2.44</v>
      </c>
      <c r="Z1619">
        <v>0</v>
      </c>
      <c r="AA1619">
        <v>0</v>
      </c>
      <c r="AB1619">
        <v>0</v>
      </c>
      <c r="AC1619">
        <v>0</v>
      </c>
      <c r="AD1619">
        <v>1</v>
      </c>
      <c r="AE1619">
        <v>0</v>
      </c>
      <c r="AF1619" t="s">
        <v>3</v>
      </c>
      <c r="AG1619">
        <v>3.85</v>
      </c>
      <c r="AH1619">
        <v>2</v>
      </c>
      <c r="AI1619">
        <v>47641341</v>
      </c>
      <c r="AJ1619">
        <v>1635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</row>
    <row r="1620" spans="1:44" x14ac:dyDescent="0.2">
      <c r="A1620">
        <f>ROW(Source!A717)</f>
        <v>717</v>
      </c>
      <c r="B1620">
        <v>47641351</v>
      </c>
      <c r="C1620">
        <v>47641335</v>
      </c>
      <c r="D1620">
        <v>36802468</v>
      </c>
      <c r="E1620">
        <v>1</v>
      </c>
      <c r="F1620">
        <v>1</v>
      </c>
      <c r="G1620">
        <v>1</v>
      </c>
      <c r="H1620">
        <v>3</v>
      </c>
      <c r="I1620" t="s">
        <v>1030</v>
      </c>
      <c r="J1620" t="s">
        <v>1031</v>
      </c>
      <c r="K1620" t="s">
        <v>1032</v>
      </c>
      <c r="L1620">
        <v>1339</v>
      </c>
      <c r="N1620">
        <v>1007</v>
      </c>
      <c r="O1620" t="s">
        <v>50</v>
      </c>
      <c r="P1620" t="s">
        <v>50</v>
      </c>
      <c r="Q1620">
        <v>1</v>
      </c>
      <c r="X1620">
        <v>3.06</v>
      </c>
      <c r="Y1620">
        <v>34.92</v>
      </c>
      <c r="Z1620">
        <v>0</v>
      </c>
      <c r="AA1620">
        <v>0</v>
      </c>
      <c r="AB1620">
        <v>0</v>
      </c>
      <c r="AC1620">
        <v>0</v>
      </c>
      <c r="AD1620">
        <v>1</v>
      </c>
      <c r="AE1620">
        <v>0</v>
      </c>
      <c r="AF1620" t="s">
        <v>3</v>
      </c>
      <c r="AG1620">
        <v>3.06</v>
      </c>
      <c r="AH1620">
        <v>2</v>
      </c>
      <c r="AI1620">
        <v>47641342</v>
      </c>
      <c r="AJ1620">
        <v>1636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</row>
    <row r="1621" spans="1:44" x14ac:dyDescent="0.2">
      <c r="A1621">
        <f>ROW(Source!A717)</f>
        <v>717</v>
      </c>
      <c r="B1621">
        <v>47641352</v>
      </c>
      <c r="C1621">
        <v>47641335</v>
      </c>
      <c r="D1621">
        <v>36797146</v>
      </c>
      <c r="E1621">
        <v>17</v>
      </c>
      <c r="F1621">
        <v>1</v>
      </c>
      <c r="G1621">
        <v>1</v>
      </c>
      <c r="H1621">
        <v>3</v>
      </c>
      <c r="I1621" t="s">
        <v>1141</v>
      </c>
      <c r="J1621" t="s">
        <v>3</v>
      </c>
      <c r="K1621" t="s">
        <v>1142</v>
      </c>
      <c r="L1621">
        <v>1339</v>
      </c>
      <c r="N1621">
        <v>1007</v>
      </c>
      <c r="O1621" t="s">
        <v>50</v>
      </c>
      <c r="P1621" t="s">
        <v>50</v>
      </c>
      <c r="Q1621">
        <v>1</v>
      </c>
      <c r="X1621">
        <v>1.3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 t="s">
        <v>3</v>
      </c>
      <c r="AG1621">
        <v>1.3</v>
      </c>
      <c r="AH1621">
        <v>3</v>
      </c>
      <c r="AI1621">
        <v>-1</v>
      </c>
      <c r="AJ1621" t="s">
        <v>3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</row>
    <row r="1622" spans="1:44" x14ac:dyDescent="0.2">
      <c r="A1622">
        <f>ROW(Source!A717)</f>
        <v>717</v>
      </c>
      <c r="B1622">
        <v>47641353</v>
      </c>
      <c r="C1622">
        <v>47641335</v>
      </c>
      <c r="D1622">
        <v>36797202</v>
      </c>
      <c r="E1622">
        <v>17</v>
      </c>
      <c r="F1622">
        <v>1</v>
      </c>
      <c r="G1622">
        <v>1</v>
      </c>
      <c r="H1622">
        <v>3</v>
      </c>
      <c r="I1622" t="s">
        <v>1143</v>
      </c>
      <c r="J1622" t="s">
        <v>3</v>
      </c>
      <c r="K1622" t="s">
        <v>1144</v>
      </c>
      <c r="L1622">
        <v>1327</v>
      </c>
      <c r="N1622">
        <v>1005</v>
      </c>
      <c r="O1622" t="s">
        <v>399</v>
      </c>
      <c r="P1622" t="s">
        <v>399</v>
      </c>
      <c r="Q1622">
        <v>1</v>
      </c>
      <c r="X1622">
        <v>102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 t="s">
        <v>3</v>
      </c>
      <c r="AG1622">
        <v>102</v>
      </c>
      <c r="AH1622">
        <v>3</v>
      </c>
      <c r="AI1622">
        <v>-1</v>
      </c>
      <c r="AJ1622" t="s">
        <v>3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</row>
    <row r="1623" spans="1:44" x14ac:dyDescent="0.2">
      <c r="A1623">
        <f>ROW(Source!A756)</f>
        <v>756</v>
      </c>
      <c r="B1623">
        <v>47641435</v>
      </c>
      <c r="C1623">
        <v>47641434</v>
      </c>
      <c r="D1623">
        <v>37068121</v>
      </c>
      <c r="E1623">
        <v>1</v>
      </c>
      <c r="F1623">
        <v>1</v>
      </c>
      <c r="G1623">
        <v>1</v>
      </c>
      <c r="H1623">
        <v>1</v>
      </c>
      <c r="I1623" t="s">
        <v>1065</v>
      </c>
      <c r="J1623" t="s">
        <v>3</v>
      </c>
      <c r="K1623" t="s">
        <v>1066</v>
      </c>
      <c r="L1623">
        <v>1191</v>
      </c>
      <c r="N1623">
        <v>1013</v>
      </c>
      <c r="O1623" t="s">
        <v>770</v>
      </c>
      <c r="P1623" t="s">
        <v>770</v>
      </c>
      <c r="Q1623">
        <v>1</v>
      </c>
      <c r="X1623">
        <v>35.08</v>
      </c>
      <c r="Y1623">
        <v>0</v>
      </c>
      <c r="Z1623">
        <v>0</v>
      </c>
      <c r="AA1623">
        <v>0</v>
      </c>
      <c r="AB1623">
        <v>7.94</v>
      </c>
      <c r="AC1623">
        <v>0</v>
      </c>
      <c r="AD1623">
        <v>1</v>
      </c>
      <c r="AE1623">
        <v>1</v>
      </c>
      <c r="AF1623" t="s">
        <v>196</v>
      </c>
      <c r="AG1623">
        <v>46.393299999999989</v>
      </c>
      <c r="AH1623">
        <v>2</v>
      </c>
      <c r="AI1623">
        <v>47641435</v>
      </c>
      <c r="AJ1623">
        <v>1639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</row>
    <row r="1624" spans="1:44" x14ac:dyDescent="0.2">
      <c r="A1624">
        <f>ROW(Source!A756)</f>
        <v>756</v>
      </c>
      <c r="B1624">
        <v>47641436</v>
      </c>
      <c r="C1624">
        <v>47641434</v>
      </c>
      <c r="D1624">
        <v>37064876</v>
      </c>
      <c r="E1624">
        <v>1</v>
      </c>
      <c r="F1624">
        <v>1</v>
      </c>
      <c r="G1624">
        <v>1</v>
      </c>
      <c r="H1624">
        <v>1</v>
      </c>
      <c r="I1624" t="s">
        <v>771</v>
      </c>
      <c r="J1624" t="s">
        <v>3</v>
      </c>
      <c r="K1624" t="s">
        <v>772</v>
      </c>
      <c r="L1624">
        <v>1191</v>
      </c>
      <c r="N1624">
        <v>1013</v>
      </c>
      <c r="O1624" t="s">
        <v>770</v>
      </c>
      <c r="P1624" t="s">
        <v>770</v>
      </c>
      <c r="Q1624">
        <v>1</v>
      </c>
      <c r="X1624">
        <v>7.0000000000000007E-2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1</v>
      </c>
      <c r="AE1624">
        <v>2</v>
      </c>
      <c r="AF1624" t="s">
        <v>195</v>
      </c>
      <c r="AG1624">
        <v>0.10062500000000001</v>
      </c>
      <c r="AH1624">
        <v>2</v>
      </c>
      <c r="AI1624">
        <v>47641436</v>
      </c>
      <c r="AJ1624">
        <v>1640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</row>
    <row r="1625" spans="1:44" x14ac:dyDescent="0.2">
      <c r="A1625">
        <f>ROW(Source!A756)</f>
        <v>756</v>
      </c>
      <c r="B1625">
        <v>47641437</v>
      </c>
      <c r="C1625">
        <v>47641434</v>
      </c>
      <c r="D1625">
        <v>36883423</v>
      </c>
      <c r="E1625">
        <v>1</v>
      </c>
      <c r="F1625">
        <v>1</v>
      </c>
      <c r="G1625">
        <v>1</v>
      </c>
      <c r="H1625">
        <v>2</v>
      </c>
      <c r="I1625" t="s">
        <v>1067</v>
      </c>
      <c r="J1625" t="s">
        <v>1068</v>
      </c>
      <c r="K1625" t="s">
        <v>1069</v>
      </c>
      <c r="L1625">
        <v>1368</v>
      </c>
      <c r="N1625">
        <v>1011</v>
      </c>
      <c r="O1625" t="s">
        <v>776</v>
      </c>
      <c r="P1625" t="s">
        <v>776</v>
      </c>
      <c r="Q1625">
        <v>1</v>
      </c>
      <c r="X1625">
        <v>0.14000000000000001</v>
      </c>
      <c r="Y1625">
        <v>0</v>
      </c>
      <c r="Z1625">
        <v>9.6199999999999992</v>
      </c>
      <c r="AA1625">
        <v>0</v>
      </c>
      <c r="AB1625">
        <v>0</v>
      </c>
      <c r="AC1625">
        <v>0</v>
      </c>
      <c r="AD1625">
        <v>1</v>
      </c>
      <c r="AE1625">
        <v>0</v>
      </c>
      <c r="AF1625" t="s">
        <v>195</v>
      </c>
      <c r="AG1625">
        <v>0.20125000000000001</v>
      </c>
      <c r="AH1625">
        <v>2</v>
      </c>
      <c r="AI1625">
        <v>47641437</v>
      </c>
      <c r="AJ1625">
        <v>1641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</row>
    <row r="1626" spans="1:44" x14ac:dyDescent="0.2">
      <c r="A1626">
        <f>ROW(Source!A756)</f>
        <v>756</v>
      </c>
      <c r="B1626">
        <v>47641438</v>
      </c>
      <c r="C1626">
        <v>47641434</v>
      </c>
      <c r="D1626">
        <v>36883667</v>
      </c>
      <c r="E1626">
        <v>1</v>
      </c>
      <c r="F1626">
        <v>1</v>
      </c>
      <c r="G1626">
        <v>1</v>
      </c>
      <c r="H1626">
        <v>2</v>
      </c>
      <c r="I1626" t="s">
        <v>1070</v>
      </c>
      <c r="J1626" t="s">
        <v>1071</v>
      </c>
      <c r="K1626" t="s">
        <v>1072</v>
      </c>
      <c r="L1626">
        <v>1368</v>
      </c>
      <c r="N1626">
        <v>1011</v>
      </c>
      <c r="O1626" t="s">
        <v>776</v>
      </c>
      <c r="P1626" t="s">
        <v>776</v>
      </c>
      <c r="Q1626">
        <v>1</v>
      </c>
      <c r="X1626">
        <v>7.0000000000000007E-2</v>
      </c>
      <c r="Y1626">
        <v>0</v>
      </c>
      <c r="Z1626">
        <v>74.61</v>
      </c>
      <c r="AA1626">
        <v>13.5</v>
      </c>
      <c r="AB1626">
        <v>0</v>
      </c>
      <c r="AC1626">
        <v>0</v>
      </c>
      <c r="AD1626">
        <v>1</v>
      </c>
      <c r="AE1626">
        <v>0</v>
      </c>
      <c r="AF1626" t="s">
        <v>195</v>
      </c>
      <c r="AG1626">
        <v>0.10062500000000001</v>
      </c>
      <c r="AH1626">
        <v>2</v>
      </c>
      <c r="AI1626">
        <v>47641438</v>
      </c>
      <c r="AJ1626">
        <v>1642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</row>
    <row r="1627" spans="1:44" x14ac:dyDescent="0.2">
      <c r="A1627">
        <f>ROW(Source!A756)</f>
        <v>756</v>
      </c>
      <c r="B1627">
        <v>47641439</v>
      </c>
      <c r="C1627">
        <v>47641434</v>
      </c>
      <c r="D1627">
        <v>36840158</v>
      </c>
      <c r="E1627">
        <v>1</v>
      </c>
      <c r="F1627">
        <v>1</v>
      </c>
      <c r="G1627">
        <v>1</v>
      </c>
      <c r="H1627">
        <v>3</v>
      </c>
      <c r="I1627" t="s">
        <v>1073</v>
      </c>
      <c r="J1627" t="s">
        <v>1074</v>
      </c>
      <c r="K1627" t="s">
        <v>1075</v>
      </c>
      <c r="L1627">
        <v>1339</v>
      </c>
      <c r="N1627">
        <v>1007</v>
      </c>
      <c r="O1627" t="s">
        <v>50</v>
      </c>
      <c r="P1627" t="s">
        <v>50</v>
      </c>
      <c r="Q1627">
        <v>1</v>
      </c>
      <c r="X1627">
        <v>15</v>
      </c>
      <c r="Y1627">
        <v>131.9</v>
      </c>
      <c r="Z1627">
        <v>0</v>
      </c>
      <c r="AA1627">
        <v>0</v>
      </c>
      <c r="AB1627">
        <v>0</v>
      </c>
      <c r="AC1627">
        <v>0</v>
      </c>
      <c r="AD1627">
        <v>1</v>
      </c>
      <c r="AE1627">
        <v>0</v>
      </c>
      <c r="AF1627" t="s">
        <v>3</v>
      </c>
      <c r="AG1627">
        <v>15</v>
      </c>
      <c r="AH1627">
        <v>2</v>
      </c>
      <c r="AI1627">
        <v>47641439</v>
      </c>
      <c r="AJ1627">
        <v>1643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</row>
    <row r="1628" spans="1:44" x14ac:dyDescent="0.2">
      <c r="A1628">
        <f>ROW(Source!A757)</f>
        <v>757</v>
      </c>
      <c r="B1628">
        <v>47641435</v>
      </c>
      <c r="C1628">
        <v>47641434</v>
      </c>
      <c r="D1628">
        <v>37068121</v>
      </c>
      <c r="E1628">
        <v>1</v>
      </c>
      <c r="F1628">
        <v>1</v>
      </c>
      <c r="G1628">
        <v>1</v>
      </c>
      <c r="H1628">
        <v>1</v>
      </c>
      <c r="I1628" t="s">
        <v>1065</v>
      </c>
      <c r="J1628" t="s">
        <v>3</v>
      </c>
      <c r="K1628" t="s">
        <v>1066</v>
      </c>
      <c r="L1628">
        <v>1191</v>
      </c>
      <c r="N1628">
        <v>1013</v>
      </c>
      <c r="O1628" t="s">
        <v>770</v>
      </c>
      <c r="P1628" t="s">
        <v>770</v>
      </c>
      <c r="Q1628">
        <v>1</v>
      </c>
      <c r="X1628">
        <v>35.08</v>
      </c>
      <c r="Y1628">
        <v>0</v>
      </c>
      <c r="Z1628">
        <v>0</v>
      </c>
      <c r="AA1628">
        <v>0</v>
      </c>
      <c r="AB1628">
        <v>7.94</v>
      </c>
      <c r="AC1628">
        <v>0</v>
      </c>
      <c r="AD1628">
        <v>1</v>
      </c>
      <c r="AE1628">
        <v>1</v>
      </c>
      <c r="AF1628" t="s">
        <v>196</v>
      </c>
      <c r="AG1628">
        <v>46.393299999999989</v>
      </c>
      <c r="AH1628">
        <v>2</v>
      </c>
      <c r="AI1628">
        <v>47641435</v>
      </c>
      <c r="AJ1628">
        <v>1644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</row>
    <row r="1629" spans="1:44" x14ac:dyDescent="0.2">
      <c r="A1629">
        <f>ROW(Source!A757)</f>
        <v>757</v>
      </c>
      <c r="B1629">
        <v>47641436</v>
      </c>
      <c r="C1629">
        <v>47641434</v>
      </c>
      <c r="D1629">
        <v>37064876</v>
      </c>
      <c r="E1629">
        <v>1</v>
      </c>
      <c r="F1629">
        <v>1</v>
      </c>
      <c r="G1629">
        <v>1</v>
      </c>
      <c r="H1629">
        <v>1</v>
      </c>
      <c r="I1629" t="s">
        <v>771</v>
      </c>
      <c r="J1629" t="s">
        <v>3</v>
      </c>
      <c r="K1629" t="s">
        <v>772</v>
      </c>
      <c r="L1629">
        <v>1191</v>
      </c>
      <c r="N1629">
        <v>1013</v>
      </c>
      <c r="O1629" t="s">
        <v>770</v>
      </c>
      <c r="P1629" t="s">
        <v>770</v>
      </c>
      <c r="Q1629">
        <v>1</v>
      </c>
      <c r="X1629">
        <v>7.0000000000000007E-2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1</v>
      </c>
      <c r="AE1629">
        <v>2</v>
      </c>
      <c r="AF1629" t="s">
        <v>195</v>
      </c>
      <c r="AG1629">
        <v>0.10062500000000001</v>
      </c>
      <c r="AH1629">
        <v>2</v>
      </c>
      <c r="AI1629">
        <v>47641436</v>
      </c>
      <c r="AJ1629">
        <v>1645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</row>
    <row r="1630" spans="1:44" x14ac:dyDescent="0.2">
      <c r="A1630">
        <f>ROW(Source!A757)</f>
        <v>757</v>
      </c>
      <c r="B1630">
        <v>47641437</v>
      </c>
      <c r="C1630">
        <v>47641434</v>
      </c>
      <c r="D1630">
        <v>36883423</v>
      </c>
      <c r="E1630">
        <v>1</v>
      </c>
      <c r="F1630">
        <v>1</v>
      </c>
      <c r="G1630">
        <v>1</v>
      </c>
      <c r="H1630">
        <v>2</v>
      </c>
      <c r="I1630" t="s">
        <v>1067</v>
      </c>
      <c r="J1630" t="s">
        <v>1068</v>
      </c>
      <c r="K1630" t="s">
        <v>1069</v>
      </c>
      <c r="L1630">
        <v>1368</v>
      </c>
      <c r="N1630">
        <v>1011</v>
      </c>
      <c r="O1630" t="s">
        <v>776</v>
      </c>
      <c r="P1630" t="s">
        <v>776</v>
      </c>
      <c r="Q1630">
        <v>1</v>
      </c>
      <c r="X1630">
        <v>0.14000000000000001</v>
      </c>
      <c r="Y1630">
        <v>0</v>
      </c>
      <c r="Z1630">
        <v>9.6199999999999992</v>
      </c>
      <c r="AA1630">
        <v>0</v>
      </c>
      <c r="AB1630">
        <v>0</v>
      </c>
      <c r="AC1630">
        <v>0</v>
      </c>
      <c r="AD1630">
        <v>1</v>
      </c>
      <c r="AE1630">
        <v>0</v>
      </c>
      <c r="AF1630" t="s">
        <v>195</v>
      </c>
      <c r="AG1630">
        <v>0.20125000000000001</v>
      </c>
      <c r="AH1630">
        <v>2</v>
      </c>
      <c r="AI1630">
        <v>47641437</v>
      </c>
      <c r="AJ1630">
        <v>1646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</row>
    <row r="1631" spans="1:44" x14ac:dyDescent="0.2">
      <c r="A1631">
        <f>ROW(Source!A757)</f>
        <v>757</v>
      </c>
      <c r="B1631">
        <v>47641438</v>
      </c>
      <c r="C1631">
        <v>47641434</v>
      </c>
      <c r="D1631">
        <v>36883667</v>
      </c>
      <c r="E1631">
        <v>1</v>
      </c>
      <c r="F1631">
        <v>1</v>
      </c>
      <c r="G1631">
        <v>1</v>
      </c>
      <c r="H1631">
        <v>2</v>
      </c>
      <c r="I1631" t="s">
        <v>1070</v>
      </c>
      <c r="J1631" t="s">
        <v>1071</v>
      </c>
      <c r="K1631" t="s">
        <v>1072</v>
      </c>
      <c r="L1631">
        <v>1368</v>
      </c>
      <c r="N1631">
        <v>1011</v>
      </c>
      <c r="O1631" t="s">
        <v>776</v>
      </c>
      <c r="P1631" t="s">
        <v>776</v>
      </c>
      <c r="Q1631">
        <v>1</v>
      </c>
      <c r="X1631">
        <v>7.0000000000000007E-2</v>
      </c>
      <c r="Y1631">
        <v>0</v>
      </c>
      <c r="Z1631">
        <v>74.61</v>
      </c>
      <c r="AA1631">
        <v>13.5</v>
      </c>
      <c r="AB1631">
        <v>0</v>
      </c>
      <c r="AC1631">
        <v>0</v>
      </c>
      <c r="AD1631">
        <v>1</v>
      </c>
      <c r="AE1631">
        <v>0</v>
      </c>
      <c r="AF1631" t="s">
        <v>195</v>
      </c>
      <c r="AG1631">
        <v>0.10062500000000001</v>
      </c>
      <c r="AH1631">
        <v>2</v>
      </c>
      <c r="AI1631">
        <v>47641438</v>
      </c>
      <c r="AJ1631">
        <v>1647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</row>
    <row r="1632" spans="1:44" x14ac:dyDescent="0.2">
      <c r="A1632">
        <f>ROW(Source!A757)</f>
        <v>757</v>
      </c>
      <c r="B1632">
        <v>47641439</v>
      </c>
      <c r="C1632">
        <v>47641434</v>
      </c>
      <c r="D1632">
        <v>36840158</v>
      </c>
      <c r="E1632">
        <v>1</v>
      </c>
      <c r="F1632">
        <v>1</v>
      </c>
      <c r="G1632">
        <v>1</v>
      </c>
      <c r="H1632">
        <v>3</v>
      </c>
      <c r="I1632" t="s">
        <v>1073</v>
      </c>
      <c r="J1632" t="s">
        <v>1074</v>
      </c>
      <c r="K1632" t="s">
        <v>1075</v>
      </c>
      <c r="L1632">
        <v>1339</v>
      </c>
      <c r="N1632">
        <v>1007</v>
      </c>
      <c r="O1632" t="s">
        <v>50</v>
      </c>
      <c r="P1632" t="s">
        <v>50</v>
      </c>
      <c r="Q1632">
        <v>1</v>
      </c>
      <c r="X1632">
        <v>15</v>
      </c>
      <c r="Y1632">
        <v>131.9</v>
      </c>
      <c r="Z1632">
        <v>0</v>
      </c>
      <c r="AA1632">
        <v>0</v>
      </c>
      <c r="AB1632">
        <v>0</v>
      </c>
      <c r="AC1632">
        <v>0</v>
      </c>
      <c r="AD1632">
        <v>1</v>
      </c>
      <c r="AE1632">
        <v>0</v>
      </c>
      <c r="AF1632" t="s">
        <v>3</v>
      </c>
      <c r="AG1632">
        <v>15</v>
      </c>
      <c r="AH1632">
        <v>2</v>
      </c>
      <c r="AI1632">
        <v>47641439</v>
      </c>
      <c r="AJ1632">
        <v>1648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</row>
    <row r="1633" spans="1:44" x14ac:dyDescent="0.2">
      <c r="A1633">
        <f>ROW(Source!A758)</f>
        <v>758</v>
      </c>
      <c r="B1633">
        <v>47641418</v>
      </c>
      <c r="C1633">
        <v>47641412</v>
      </c>
      <c r="D1633">
        <v>37066739</v>
      </c>
      <c r="E1633">
        <v>1</v>
      </c>
      <c r="F1633">
        <v>1</v>
      </c>
      <c r="G1633">
        <v>1</v>
      </c>
      <c r="H1633">
        <v>1</v>
      </c>
      <c r="I1633" t="s">
        <v>1033</v>
      </c>
      <c r="J1633" t="s">
        <v>3</v>
      </c>
      <c r="K1633" t="s">
        <v>1034</v>
      </c>
      <c r="L1633">
        <v>1191</v>
      </c>
      <c r="N1633">
        <v>1013</v>
      </c>
      <c r="O1633" t="s">
        <v>770</v>
      </c>
      <c r="P1633" t="s">
        <v>770</v>
      </c>
      <c r="Q1633">
        <v>1</v>
      </c>
      <c r="X1633">
        <v>5.99</v>
      </c>
      <c r="Y1633">
        <v>0</v>
      </c>
      <c r="Z1633">
        <v>0</v>
      </c>
      <c r="AA1633">
        <v>0</v>
      </c>
      <c r="AB1633">
        <v>8.4600000000000009</v>
      </c>
      <c r="AC1633">
        <v>0</v>
      </c>
      <c r="AD1633">
        <v>1</v>
      </c>
      <c r="AE1633">
        <v>1</v>
      </c>
      <c r="AF1633" t="s">
        <v>52</v>
      </c>
      <c r="AG1633">
        <v>6.8884999999999996</v>
      </c>
      <c r="AH1633">
        <v>2</v>
      </c>
      <c r="AI1633">
        <v>47641413</v>
      </c>
      <c r="AJ1633">
        <v>1649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</row>
    <row r="1634" spans="1:44" x14ac:dyDescent="0.2">
      <c r="A1634">
        <f>ROW(Source!A758)</f>
        <v>758</v>
      </c>
      <c r="B1634">
        <v>47641419</v>
      </c>
      <c r="C1634">
        <v>47641412</v>
      </c>
      <c r="D1634">
        <v>37064876</v>
      </c>
      <c r="E1634">
        <v>1</v>
      </c>
      <c r="F1634">
        <v>1</v>
      </c>
      <c r="G1634">
        <v>1</v>
      </c>
      <c r="H1634">
        <v>1</v>
      </c>
      <c r="I1634" t="s">
        <v>771</v>
      </c>
      <c r="J1634" t="s">
        <v>3</v>
      </c>
      <c r="K1634" t="s">
        <v>772</v>
      </c>
      <c r="L1634">
        <v>1191</v>
      </c>
      <c r="N1634">
        <v>1013</v>
      </c>
      <c r="O1634" t="s">
        <v>770</v>
      </c>
      <c r="P1634" t="s">
        <v>770</v>
      </c>
      <c r="Q1634">
        <v>1</v>
      </c>
      <c r="X1634">
        <v>2.74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1</v>
      </c>
      <c r="AE1634">
        <v>2</v>
      </c>
      <c r="AF1634" t="s">
        <v>609</v>
      </c>
      <c r="AG1634">
        <v>3.4250000000000003</v>
      </c>
      <c r="AH1634">
        <v>2</v>
      </c>
      <c r="AI1634">
        <v>47641414</v>
      </c>
      <c r="AJ1634">
        <v>1650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</row>
    <row r="1635" spans="1:44" x14ac:dyDescent="0.2">
      <c r="A1635">
        <f>ROW(Source!A758)</f>
        <v>758</v>
      </c>
      <c r="B1635">
        <v>47641420</v>
      </c>
      <c r="C1635">
        <v>47641412</v>
      </c>
      <c r="D1635">
        <v>36883483</v>
      </c>
      <c r="E1635">
        <v>1</v>
      </c>
      <c r="F1635">
        <v>1</v>
      </c>
      <c r="G1635">
        <v>1</v>
      </c>
      <c r="H1635">
        <v>2</v>
      </c>
      <c r="I1635" t="s">
        <v>1076</v>
      </c>
      <c r="J1635" t="s">
        <v>1077</v>
      </c>
      <c r="K1635" t="s">
        <v>1078</v>
      </c>
      <c r="L1635">
        <v>1368</v>
      </c>
      <c r="N1635">
        <v>1011</v>
      </c>
      <c r="O1635" t="s">
        <v>776</v>
      </c>
      <c r="P1635" t="s">
        <v>776</v>
      </c>
      <c r="Q1635">
        <v>1</v>
      </c>
      <c r="X1635">
        <v>2.74</v>
      </c>
      <c r="Y1635">
        <v>0</v>
      </c>
      <c r="Z1635">
        <v>110</v>
      </c>
      <c r="AA1635">
        <v>11.6</v>
      </c>
      <c r="AB1635">
        <v>0</v>
      </c>
      <c r="AC1635">
        <v>0</v>
      </c>
      <c r="AD1635">
        <v>1</v>
      </c>
      <c r="AE1635">
        <v>0</v>
      </c>
      <c r="AF1635" t="s">
        <v>609</v>
      </c>
      <c r="AG1635">
        <v>3.4250000000000003</v>
      </c>
      <c r="AH1635">
        <v>2</v>
      </c>
      <c r="AI1635">
        <v>47641415</v>
      </c>
      <c r="AJ1635">
        <v>1651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</row>
    <row r="1636" spans="1:44" x14ac:dyDescent="0.2">
      <c r="A1636">
        <f>ROW(Source!A758)</f>
        <v>758</v>
      </c>
      <c r="B1636">
        <v>47641421</v>
      </c>
      <c r="C1636">
        <v>47641412</v>
      </c>
      <c r="D1636">
        <v>36801792</v>
      </c>
      <c r="E1636">
        <v>1</v>
      </c>
      <c r="F1636">
        <v>1</v>
      </c>
      <c r="G1636">
        <v>1</v>
      </c>
      <c r="H1636">
        <v>3</v>
      </c>
      <c r="I1636" t="s">
        <v>981</v>
      </c>
      <c r="J1636" t="s">
        <v>982</v>
      </c>
      <c r="K1636" t="s">
        <v>983</v>
      </c>
      <c r="L1636">
        <v>1339</v>
      </c>
      <c r="N1636">
        <v>1007</v>
      </c>
      <c r="O1636" t="s">
        <v>50</v>
      </c>
      <c r="P1636" t="s">
        <v>50</v>
      </c>
      <c r="Q1636">
        <v>1</v>
      </c>
      <c r="X1636">
        <v>10</v>
      </c>
      <c r="Y1636">
        <v>2.44</v>
      </c>
      <c r="Z1636">
        <v>0</v>
      </c>
      <c r="AA1636">
        <v>0</v>
      </c>
      <c r="AB1636">
        <v>0</v>
      </c>
      <c r="AC1636">
        <v>0</v>
      </c>
      <c r="AD1636">
        <v>1</v>
      </c>
      <c r="AE1636">
        <v>0</v>
      </c>
      <c r="AF1636" t="s">
        <v>3</v>
      </c>
      <c r="AG1636">
        <v>10</v>
      </c>
      <c r="AH1636">
        <v>2</v>
      </c>
      <c r="AI1636">
        <v>47641416</v>
      </c>
      <c r="AJ1636">
        <v>1652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</row>
    <row r="1637" spans="1:44" x14ac:dyDescent="0.2">
      <c r="A1637">
        <f>ROW(Source!A758)</f>
        <v>758</v>
      </c>
      <c r="B1637">
        <v>47641422</v>
      </c>
      <c r="C1637">
        <v>47641412</v>
      </c>
      <c r="D1637">
        <v>36796101</v>
      </c>
      <c r="E1637">
        <v>17</v>
      </c>
      <c r="F1637">
        <v>1</v>
      </c>
      <c r="G1637">
        <v>1</v>
      </c>
      <c r="H1637">
        <v>3</v>
      </c>
      <c r="I1637" t="s">
        <v>1158</v>
      </c>
      <c r="J1637" t="s">
        <v>3</v>
      </c>
      <c r="K1637" t="s">
        <v>1159</v>
      </c>
      <c r="L1637">
        <v>1346</v>
      </c>
      <c r="N1637">
        <v>1009</v>
      </c>
      <c r="O1637" t="s">
        <v>585</v>
      </c>
      <c r="P1637" t="s">
        <v>585</v>
      </c>
      <c r="Q1637">
        <v>1</v>
      </c>
      <c r="X1637">
        <v>2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 t="s">
        <v>3</v>
      </c>
      <c r="AG1637">
        <v>2</v>
      </c>
      <c r="AH1637">
        <v>3</v>
      </c>
      <c r="AI1637">
        <v>-1</v>
      </c>
      <c r="AJ1637" t="s">
        <v>3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</row>
    <row r="1638" spans="1:44" x14ac:dyDescent="0.2">
      <c r="A1638">
        <f>ROW(Source!A759)</f>
        <v>759</v>
      </c>
      <c r="B1638">
        <v>47641418</v>
      </c>
      <c r="C1638">
        <v>47641412</v>
      </c>
      <c r="D1638">
        <v>37066739</v>
      </c>
      <c r="E1638">
        <v>1</v>
      </c>
      <c r="F1638">
        <v>1</v>
      </c>
      <c r="G1638">
        <v>1</v>
      </c>
      <c r="H1638">
        <v>1</v>
      </c>
      <c r="I1638" t="s">
        <v>1033</v>
      </c>
      <c r="J1638" t="s">
        <v>3</v>
      </c>
      <c r="K1638" t="s">
        <v>1034</v>
      </c>
      <c r="L1638">
        <v>1191</v>
      </c>
      <c r="N1638">
        <v>1013</v>
      </c>
      <c r="O1638" t="s">
        <v>770</v>
      </c>
      <c r="P1638" t="s">
        <v>770</v>
      </c>
      <c r="Q1638">
        <v>1</v>
      </c>
      <c r="X1638">
        <v>5.99</v>
      </c>
      <c r="Y1638">
        <v>0</v>
      </c>
      <c r="Z1638">
        <v>0</v>
      </c>
      <c r="AA1638">
        <v>0</v>
      </c>
      <c r="AB1638">
        <v>8.4600000000000009</v>
      </c>
      <c r="AC1638">
        <v>0</v>
      </c>
      <c r="AD1638">
        <v>1</v>
      </c>
      <c r="AE1638">
        <v>1</v>
      </c>
      <c r="AF1638" t="s">
        <v>52</v>
      </c>
      <c r="AG1638">
        <v>6.8884999999999996</v>
      </c>
      <c r="AH1638">
        <v>2</v>
      </c>
      <c r="AI1638">
        <v>47641413</v>
      </c>
      <c r="AJ1638">
        <v>1654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</row>
    <row r="1639" spans="1:44" x14ac:dyDescent="0.2">
      <c r="A1639">
        <f>ROW(Source!A759)</f>
        <v>759</v>
      </c>
      <c r="B1639">
        <v>47641419</v>
      </c>
      <c r="C1639">
        <v>47641412</v>
      </c>
      <c r="D1639">
        <v>37064876</v>
      </c>
      <c r="E1639">
        <v>1</v>
      </c>
      <c r="F1639">
        <v>1</v>
      </c>
      <c r="G1639">
        <v>1</v>
      </c>
      <c r="H1639">
        <v>1</v>
      </c>
      <c r="I1639" t="s">
        <v>771</v>
      </c>
      <c r="J1639" t="s">
        <v>3</v>
      </c>
      <c r="K1639" t="s">
        <v>772</v>
      </c>
      <c r="L1639">
        <v>1191</v>
      </c>
      <c r="N1639">
        <v>1013</v>
      </c>
      <c r="O1639" t="s">
        <v>770</v>
      </c>
      <c r="P1639" t="s">
        <v>770</v>
      </c>
      <c r="Q1639">
        <v>1</v>
      </c>
      <c r="X1639">
        <v>2.74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1</v>
      </c>
      <c r="AE1639">
        <v>2</v>
      </c>
      <c r="AF1639" t="s">
        <v>609</v>
      </c>
      <c r="AG1639">
        <v>3.4250000000000003</v>
      </c>
      <c r="AH1639">
        <v>2</v>
      </c>
      <c r="AI1639">
        <v>47641414</v>
      </c>
      <c r="AJ1639">
        <v>1655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</row>
    <row r="1640" spans="1:44" x14ac:dyDescent="0.2">
      <c r="A1640">
        <f>ROW(Source!A759)</f>
        <v>759</v>
      </c>
      <c r="B1640">
        <v>47641420</v>
      </c>
      <c r="C1640">
        <v>47641412</v>
      </c>
      <c r="D1640">
        <v>36883483</v>
      </c>
      <c r="E1640">
        <v>1</v>
      </c>
      <c r="F1640">
        <v>1</v>
      </c>
      <c r="G1640">
        <v>1</v>
      </c>
      <c r="H1640">
        <v>2</v>
      </c>
      <c r="I1640" t="s">
        <v>1076</v>
      </c>
      <c r="J1640" t="s">
        <v>1077</v>
      </c>
      <c r="K1640" t="s">
        <v>1078</v>
      </c>
      <c r="L1640">
        <v>1368</v>
      </c>
      <c r="N1640">
        <v>1011</v>
      </c>
      <c r="O1640" t="s">
        <v>776</v>
      </c>
      <c r="P1640" t="s">
        <v>776</v>
      </c>
      <c r="Q1640">
        <v>1</v>
      </c>
      <c r="X1640">
        <v>2.74</v>
      </c>
      <c r="Y1640">
        <v>0</v>
      </c>
      <c r="Z1640">
        <v>110</v>
      </c>
      <c r="AA1640">
        <v>11.6</v>
      </c>
      <c r="AB1640">
        <v>0</v>
      </c>
      <c r="AC1640">
        <v>0</v>
      </c>
      <c r="AD1640">
        <v>1</v>
      </c>
      <c r="AE1640">
        <v>0</v>
      </c>
      <c r="AF1640" t="s">
        <v>609</v>
      </c>
      <c r="AG1640">
        <v>3.4250000000000003</v>
      </c>
      <c r="AH1640">
        <v>2</v>
      </c>
      <c r="AI1640">
        <v>47641415</v>
      </c>
      <c r="AJ1640">
        <v>1656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</row>
    <row r="1641" spans="1:44" x14ac:dyDescent="0.2">
      <c r="A1641">
        <f>ROW(Source!A759)</f>
        <v>759</v>
      </c>
      <c r="B1641">
        <v>47641421</v>
      </c>
      <c r="C1641">
        <v>47641412</v>
      </c>
      <c r="D1641">
        <v>36801792</v>
      </c>
      <c r="E1641">
        <v>1</v>
      </c>
      <c r="F1641">
        <v>1</v>
      </c>
      <c r="G1641">
        <v>1</v>
      </c>
      <c r="H1641">
        <v>3</v>
      </c>
      <c r="I1641" t="s">
        <v>981</v>
      </c>
      <c r="J1641" t="s">
        <v>982</v>
      </c>
      <c r="K1641" t="s">
        <v>983</v>
      </c>
      <c r="L1641">
        <v>1339</v>
      </c>
      <c r="N1641">
        <v>1007</v>
      </c>
      <c r="O1641" t="s">
        <v>50</v>
      </c>
      <c r="P1641" t="s">
        <v>50</v>
      </c>
      <c r="Q1641">
        <v>1</v>
      </c>
      <c r="X1641">
        <v>10</v>
      </c>
      <c r="Y1641">
        <v>2.44</v>
      </c>
      <c r="Z1641">
        <v>0</v>
      </c>
      <c r="AA1641">
        <v>0</v>
      </c>
      <c r="AB1641">
        <v>0</v>
      </c>
      <c r="AC1641">
        <v>0</v>
      </c>
      <c r="AD1641">
        <v>1</v>
      </c>
      <c r="AE1641">
        <v>0</v>
      </c>
      <c r="AF1641" t="s">
        <v>3</v>
      </c>
      <c r="AG1641">
        <v>10</v>
      </c>
      <c r="AH1641">
        <v>2</v>
      </c>
      <c r="AI1641">
        <v>47641416</v>
      </c>
      <c r="AJ1641">
        <v>1657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</row>
    <row r="1642" spans="1:44" x14ac:dyDescent="0.2">
      <c r="A1642">
        <f>ROW(Source!A759)</f>
        <v>759</v>
      </c>
      <c r="B1642">
        <v>47641422</v>
      </c>
      <c r="C1642">
        <v>47641412</v>
      </c>
      <c r="D1642">
        <v>36796101</v>
      </c>
      <c r="E1642">
        <v>17</v>
      </c>
      <c r="F1642">
        <v>1</v>
      </c>
      <c r="G1642">
        <v>1</v>
      </c>
      <c r="H1642">
        <v>3</v>
      </c>
      <c r="I1642" t="s">
        <v>1158</v>
      </c>
      <c r="J1642" t="s">
        <v>3</v>
      </c>
      <c r="K1642" t="s">
        <v>1159</v>
      </c>
      <c r="L1642">
        <v>1346</v>
      </c>
      <c r="N1642">
        <v>1009</v>
      </c>
      <c r="O1642" t="s">
        <v>585</v>
      </c>
      <c r="P1642" t="s">
        <v>585</v>
      </c>
      <c r="Q1642">
        <v>1</v>
      </c>
      <c r="X1642">
        <v>2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 t="s">
        <v>3</v>
      </c>
      <c r="AG1642">
        <v>2</v>
      </c>
      <c r="AH1642">
        <v>3</v>
      </c>
      <c r="AI1642">
        <v>-1</v>
      </c>
      <c r="AJ1642" t="s">
        <v>3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</row>
    <row r="1643" spans="1:44" x14ac:dyDescent="0.2">
      <c r="A1643">
        <f>ROW(Source!A762)</f>
        <v>762</v>
      </c>
      <c r="B1643">
        <v>47641429</v>
      </c>
      <c r="C1643">
        <v>47641424</v>
      </c>
      <c r="D1643">
        <v>37066717</v>
      </c>
      <c r="E1643">
        <v>1</v>
      </c>
      <c r="F1643">
        <v>1</v>
      </c>
      <c r="G1643">
        <v>1</v>
      </c>
      <c r="H1643">
        <v>1</v>
      </c>
      <c r="I1643" t="s">
        <v>850</v>
      </c>
      <c r="J1643" t="s">
        <v>3</v>
      </c>
      <c r="K1643" t="s">
        <v>851</v>
      </c>
      <c r="L1643">
        <v>1191</v>
      </c>
      <c r="N1643">
        <v>1013</v>
      </c>
      <c r="O1643" t="s">
        <v>770</v>
      </c>
      <c r="P1643" t="s">
        <v>770</v>
      </c>
      <c r="Q1643">
        <v>1</v>
      </c>
      <c r="X1643">
        <v>38.619999999999997</v>
      </c>
      <c r="Y1643">
        <v>0</v>
      </c>
      <c r="Z1643">
        <v>0</v>
      </c>
      <c r="AA1643">
        <v>0</v>
      </c>
      <c r="AB1643">
        <v>8.17</v>
      </c>
      <c r="AC1643">
        <v>0</v>
      </c>
      <c r="AD1643">
        <v>1</v>
      </c>
      <c r="AE1643">
        <v>1</v>
      </c>
      <c r="AF1643" t="s">
        <v>52</v>
      </c>
      <c r="AG1643">
        <v>44.412999999999997</v>
      </c>
      <c r="AH1643">
        <v>2</v>
      </c>
      <c r="AI1643">
        <v>47641425</v>
      </c>
      <c r="AJ1643">
        <v>1659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</row>
    <row r="1644" spans="1:44" x14ac:dyDescent="0.2">
      <c r="A1644">
        <f>ROW(Source!A762)</f>
        <v>762</v>
      </c>
      <c r="B1644">
        <v>47641430</v>
      </c>
      <c r="C1644">
        <v>47641424</v>
      </c>
      <c r="D1644">
        <v>37064876</v>
      </c>
      <c r="E1644">
        <v>1</v>
      </c>
      <c r="F1644">
        <v>1</v>
      </c>
      <c r="G1644">
        <v>1</v>
      </c>
      <c r="H1644">
        <v>1</v>
      </c>
      <c r="I1644" t="s">
        <v>771</v>
      </c>
      <c r="J1644" t="s">
        <v>3</v>
      </c>
      <c r="K1644" t="s">
        <v>772</v>
      </c>
      <c r="L1644">
        <v>1191</v>
      </c>
      <c r="N1644">
        <v>1013</v>
      </c>
      <c r="O1644" t="s">
        <v>770</v>
      </c>
      <c r="P1644" t="s">
        <v>770</v>
      </c>
      <c r="Q1644">
        <v>1</v>
      </c>
      <c r="X1644">
        <v>2.74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1</v>
      </c>
      <c r="AE1644">
        <v>2</v>
      </c>
      <c r="AF1644" t="s">
        <v>609</v>
      </c>
      <c r="AG1644">
        <v>3.4250000000000003</v>
      </c>
      <c r="AH1644">
        <v>2</v>
      </c>
      <c r="AI1644">
        <v>47641426</v>
      </c>
      <c r="AJ1644">
        <v>1660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</row>
    <row r="1645" spans="1:44" x14ac:dyDescent="0.2">
      <c r="A1645">
        <f>ROW(Source!A762)</f>
        <v>762</v>
      </c>
      <c r="B1645">
        <v>47641431</v>
      </c>
      <c r="C1645">
        <v>47641424</v>
      </c>
      <c r="D1645">
        <v>36883483</v>
      </c>
      <c r="E1645">
        <v>1</v>
      </c>
      <c r="F1645">
        <v>1</v>
      </c>
      <c r="G1645">
        <v>1</v>
      </c>
      <c r="H1645">
        <v>2</v>
      </c>
      <c r="I1645" t="s">
        <v>1076</v>
      </c>
      <c r="J1645" t="s">
        <v>1077</v>
      </c>
      <c r="K1645" t="s">
        <v>1078</v>
      </c>
      <c r="L1645">
        <v>1368</v>
      </c>
      <c r="N1645">
        <v>1011</v>
      </c>
      <c r="O1645" t="s">
        <v>776</v>
      </c>
      <c r="P1645" t="s">
        <v>776</v>
      </c>
      <c r="Q1645">
        <v>1</v>
      </c>
      <c r="X1645">
        <v>2.74</v>
      </c>
      <c r="Y1645">
        <v>0</v>
      </c>
      <c r="Z1645">
        <v>110</v>
      </c>
      <c r="AA1645">
        <v>11.6</v>
      </c>
      <c r="AB1645">
        <v>0</v>
      </c>
      <c r="AC1645">
        <v>0</v>
      </c>
      <c r="AD1645">
        <v>1</v>
      </c>
      <c r="AE1645">
        <v>0</v>
      </c>
      <c r="AF1645" t="s">
        <v>609</v>
      </c>
      <c r="AG1645">
        <v>3.4250000000000003</v>
      </c>
      <c r="AH1645">
        <v>2</v>
      </c>
      <c r="AI1645">
        <v>47641427</v>
      </c>
      <c r="AJ1645">
        <v>1661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</row>
    <row r="1646" spans="1:44" x14ac:dyDescent="0.2">
      <c r="A1646">
        <f>ROW(Source!A762)</f>
        <v>762</v>
      </c>
      <c r="B1646">
        <v>47641432</v>
      </c>
      <c r="C1646">
        <v>47641424</v>
      </c>
      <c r="D1646">
        <v>36801792</v>
      </c>
      <c r="E1646">
        <v>1</v>
      </c>
      <c r="F1646">
        <v>1</v>
      </c>
      <c r="G1646">
        <v>1</v>
      </c>
      <c r="H1646">
        <v>3</v>
      </c>
      <c r="I1646" t="s">
        <v>981</v>
      </c>
      <c r="J1646" t="s">
        <v>982</v>
      </c>
      <c r="K1646" t="s">
        <v>983</v>
      </c>
      <c r="L1646">
        <v>1339</v>
      </c>
      <c r="N1646">
        <v>1007</v>
      </c>
      <c r="O1646" t="s">
        <v>50</v>
      </c>
      <c r="P1646" t="s">
        <v>50</v>
      </c>
      <c r="Q1646">
        <v>1</v>
      </c>
      <c r="X1646">
        <v>10</v>
      </c>
      <c r="Y1646">
        <v>2.44</v>
      </c>
      <c r="Z1646">
        <v>0</v>
      </c>
      <c r="AA1646">
        <v>0</v>
      </c>
      <c r="AB1646">
        <v>0</v>
      </c>
      <c r="AC1646">
        <v>0</v>
      </c>
      <c r="AD1646">
        <v>1</v>
      </c>
      <c r="AE1646">
        <v>0</v>
      </c>
      <c r="AF1646" t="s">
        <v>3</v>
      </c>
      <c r="AG1646">
        <v>10</v>
      </c>
      <c r="AH1646">
        <v>2</v>
      </c>
      <c r="AI1646">
        <v>47641428</v>
      </c>
      <c r="AJ1646">
        <v>1662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</row>
    <row r="1647" spans="1:44" x14ac:dyDescent="0.2">
      <c r="A1647">
        <f>ROW(Source!A762)</f>
        <v>762</v>
      </c>
      <c r="B1647">
        <v>47641433</v>
      </c>
      <c r="C1647">
        <v>47641424</v>
      </c>
      <c r="D1647">
        <v>36796120</v>
      </c>
      <c r="E1647">
        <v>17</v>
      </c>
      <c r="F1647">
        <v>1</v>
      </c>
      <c r="G1647">
        <v>1</v>
      </c>
      <c r="H1647">
        <v>3</v>
      </c>
      <c r="I1647" t="s">
        <v>1160</v>
      </c>
      <c r="J1647" t="s">
        <v>3</v>
      </c>
      <c r="K1647" t="s">
        <v>1161</v>
      </c>
      <c r="L1647">
        <v>1346</v>
      </c>
      <c r="N1647">
        <v>1009</v>
      </c>
      <c r="O1647" t="s">
        <v>585</v>
      </c>
      <c r="P1647" t="s">
        <v>585</v>
      </c>
      <c r="Q1647">
        <v>1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1</v>
      </c>
      <c r="AD1647">
        <v>0</v>
      </c>
      <c r="AE1647">
        <v>0</v>
      </c>
      <c r="AF1647" t="s">
        <v>3</v>
      </c>
      <c r="AG1647">
        <v>0</v>
      </c>
      <c r="AH1647">
        <v>3</v>
      </c>
      <c r="AI1647">
        <v>-1</v>
      </c>
      <c r="AJ1647" t="s">
        <v>3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</row>
    <row r="1648" spans="1:44" x14ac:dyDescent="0.2">
      <c r="A1648">
        <f>ROW(Source!A763)</f>
        <v>763</v>
      </c>
      <c r="B1648">
        <v>47641429</v>
      </c>
      <c r="C1648">
        <v>47641424</v>
      </c>
      <c r="D1648">
        <v>37066717</v>
      </c>
      <c r="E1648">
        <v>1</v>
      </c>
      <c r="F1648">
        <v>1</v>
      </c>
      <c r="G1648">
        <v>1</v>
      </c>
      <c r="H1648">
        <v>1</v>
      </c>
      <c r="I1648" t="s">
        <v>850</v>
      </c>
      <c r="J1648" t="s">
        <v>3</v>
      </c>
      <c r="K1648" t="s">
        <v>851</v>
      </c>
      <c r="L1648">
        <v>1191</v>
      </c>
      <c r="N1648">
        <v>1013</v>
      </c>
      <c r="O1648" t="s">
        <v>770</v>
      </c>
      <c r="P1648" t="s">
        <v>770</v>
      </c>
      <c r="Q1648">
        <v>1</v>
      </c>
      <c r="X1648">
        <v>38.619999999999997</v>
      </c>
      <c r="Y1648">
        <v>0</v>
      </c>
      <c r="Z1648">
        <v>0</v>
      </c>
      <c r="AA1648">
        <v>0</v>
      </c>
      <c r="AB1648">
        <v>8.17</v>
      </c>
      <c r="AC1648">
        <v>0</v>
      </c>
      <c r="AD1648">
        <v>1</v>
      </c>
      <c r="AE1648">
        <v>1</v>
      </c>
      <c r="AF1648" t="s">
        <v>52</v>
      </c>
      <c r="AG1648">
        <v>44.412999999999997</v>
      </c>
      <c r="AH1648">
        <v>2</v>
      </c>
      <c r="AI1648">
        <v>47641425</v>
      </c>
      <c r="AJ1648">
        <v>1663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</row>
    <row r="1649" spans="1:44" x14ac:dyDescent="0.2">
      <c r="A1649">
        <f>ROW(Source!A763)</f>
        <v>763</v>
      </c>
      <c r="B1649">
        <v>47641430</v>
      </c>
      <c r="C1649">
        <v>47641424</v>
      </c>
      <c r="D1649">
        <v>37064876</v>
      </c>
      <c r="E1649">
        <v>1</v>
      </c>
      <c r="F1649">
        <v>1</v>
      </c>
      <c r="G1649">
        <v>1</v>
      </c>
      <c r="H1649">
        <v>1</v>
      </c>
      <c r="I1649" t="s">
        <v>771</v>
      </c>
      <c r="J1649" t="s">
        <v>3</v>
      </c>
      <c r="K1649" t="s">
        <v>772</v>
      </c>
      <c r="L1649">
        <v>1191</v>
      </c>
      <c r="N1649">
        <v>1013</v>
      </c>
      <c r="O1649" t="s">
        <v>770</v>
      </c>
      <c r="P1649" t="s">
        <v>770</v>
      </c>
      <c r="Q1649">
        <v>1</v>
      </c>
      <c r="X1649">
        <v>2.74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1</v>
      </c>
      <c r="AE1649">
        <v>2</v>
      </c>
      <c r="AF1649" t="s">
        <v>609</v>
      </c>
      <c r="AG1649">
        <v>3.4250000000000003</v>
      </c>
      <c r="AH1649">
        <v>2</v>
      </c>
      <c r="AI1649">
        <v>47641426</v>
      </c>
      <c r="AJ1649">
        <v>1664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</row>
    <row r="1650" spans="1:44" x14ac:dyDescent="0.2">
      <c r="A1650">
        <f>ROW(Source!A763)</f>
        <v>763</v>
      </c>
      <c r="B1650">
        <v>47641431</v>
      </c>
      <c r="C1650">
        <v>47641424</v>
      </c>
      <c r="D1650">
        <v>36883483</v>
      </c>
      <c r="E1650">
        <v>1</v>
      </c>
      <c r="F1650">
        <v>1</v>
      </c>
      <c r="G1650">
        <v>1</v>
      </c>
      <c r="H1650">
        <v>2</v>
      </c>
      <c r="I1650" t="s">
        <v>1076</v>
      </c>
      <c r="J1650" t="s">
        <v>1077</v>
      </c>
      <c r="K1650" t="s">
        <v>1078</v>
      </c>
      <c r="L1650">
        <v>1368</v>
      </c>
      <c r="N1650">
        <v>1011</v>
      </c>
      <c r="O1650" t="s">
        <v>776</v>
      </c>
      <c r="P1650" t="s">
        <v>776</v>
      </c>
      <c r="Q1650">
        <v>1</v>
      </c>
      <c r="X1650">
        <v>2.74</v>
      </c>
      <c r="Y1650">
        <v>0</v>
      </c>
      <c r="Z1650">
        <v>110</v>
      </c>
      <c r="AA1650">
        <v>11.6</v>
      </c>
      <c r="AB1650">
        <v>0</v>
      </c>
      <c r="AC1650">
        <v>0</v>
      </c>
      <c r="AD1650">
        <v>1</v>
      </c>
      <c r="AE1650">
        <v>0</v>
      </c>
      <c r="AF1650" t="s">
        <v>609</v>
      </c>
      <c r="AG1650">
        <v>3.4250000000000003</v>
      </c>
      <c r="AH1650">
        <v>2</v>
      </c>
      <c r="AI1650">
        <v>47641427</v>
      </c>
      <c r="AJ1650">
        <v>1665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</row>
    <row r="1651" spans="1:44" x14ac:dyDescent="0.2">
      <c r="A1651">
        <f>ROW(Source!A763)</f>
        <v>763</v>
      </c>
      <c r="B1651">
        <v>47641432</v>
      </c>
      <c r="C1651">
        <v>47641424</v>
      </c>
      <c r="D1651">
        <v>36801792</v>
      </c>
      <c r="E1651">
        <v>1</v>
      </c>
      <c r="F1651">
        <v>1</v>
      </c>
      <c r="G1651">
        <v>1</v>
      </c>
      <c r="H1651">
        <v>3</v>
      </c>
      <c r="I1651" t="s">
        <v>981</v>
      </c>
      <c r="J1651" t="s">
        <v>982</v>
      </c>
      <c r="K1651" t="s">
        <v>983</v>
      </c>
      <c r="L1651">
        <v>1339</v>
      </c>
      <c r="N1651">
        <v>1007</v>
      </c>
      <c r="O1651" t="s">
        <v>50</v>
      </c>
      <c r="P1651" t="s">
        <v>50</v>
      </c>
      <c r="Q1651">
        <v>1</v>
      </c>
      <c r="X1651">
        <v>10</v>
      </c>
      <c r="Y1651">
        <v>2.44</v>
      </c>
      <c r="Z1651">
        <v>0</v>
      </c>
      <c r="AA1651">
        <v>0</v>
      </c>
      <c r="AB1651">
        <v>0</v>
      </c>
      <c r="AC1651">
        <v>0</v>
      </c>
      <c r="AD1651">
        <v>1</v>
      </c>
      <c r="AE1651">
        <v>0</v>
      </c>
      <c r="AF1651" t="s">
        <v>3</v>
      </c>
      <c r="AG1651">
        <v>10</v>
      </c>
      <c r="AH1651">
        <v>2</v>
      </c>
      <c r="AI1651">
        <v>47641428</v>
      </c>
      <c r="AJ1651">
        <v>1666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</row>
    <row r="1652" spans="1:44" x14ac:dyDescent="0.2">
      <c r="A1652">
        <f>ROW(Source!A763)</f>
        <v>763</v>
      </c>
      <c r="B1652">
        <v>47641433</v>
      </c>
      <c r="C1652">
        <v>47641424</v>
      </c>
      <c r="D1652">
        <v>36796120</v>
      </c>
      <c r="E1652">
        <v>17</v>
      </c>
      <c r="F1652">
        <v>1</v>
      </c>
      <c r="G1652">
        <v>1</v>
      </c>
      <c r="H1652">
        <v>3</v>
      </c>
      <c r="I1652" t="s">
        <v>1160</v>
      </c>
      <c r="J1652" t="s">
        <v>3</v>
      </c>
      <c r="K1652" t="s">
        <v>1161</v>
      </c>
      <c r="L1652">
        <v>1346</v>
      </c>
      <c r="N1652">
        <v>1009</v>
      </c>
      <c r="O1652" t="s">
        <v>585</v>
      </c>
      <c r="P1652" t="s">
        <v>585</v>
      </c>
      <c r="Q1652">
        <v>1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1</v>
      </c>
      <c r="AD1652">
        <v>0</v>
      </c>
      <c r="AE1652">
        <v>0</v>
      </c>
      <c r="AF1652" t="s">
        <v>3</v>
      </c>
      <c r="AG1652">
        <v>0</v>
      </c>
      <c r="AH1652">
        <v>3</v>
      </c>
      <c r="AI1652">
        <v>-1</v>
      </c>
      <c r="AJ1652" t="s">
        <v>3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</row>
    <row r="1653" spans="1:44" x14ac:dyDescent="0.2">
      <c r="A1653">
        <f>ROW(Source!A798)</f>
        <v>798</v>
      </c>
      <c r="B1653">
        <v>47641592</v>
      </c>
      <c r="C1653">
        <v>47641577</v>
      </c>
      <c r="D1653">
        <v>37071037</v>
      </c>
      <c r="E1653">
        <v>1</v>
      </c>
      <c r="F1653">
        <v>1</v>
      </c>
      <c r="G1653">
        <v>1</v>
      </c>
      <c r="H1653">
        <v>1</v>
      </c>
      <c r="I1653" t="s">
        <v>956</v>
      </c>
      <c r="J1653" t="s">
        <v>3</v>
      </c>
      <c r="K1653" t="s">
        <v>957</v>
      </c>
      <c r="L1653">
        <v>1191</v>
      </c>
      <c r="N1653">
        <v>1013</v>
      </c>
      <c r="O1653" t="s">
        <v>770</v>
      </c>
      <c r="P1653" t="s">
        <v>770</v>
      </c>
      <c r="Q1653">
        <v>1</v>
      </c>
      <c r="X1653">
        <v>38.299999999999997</v>
      </c>
      <c r="Y1653">
        <v>0</v>
      </c>
      <c r="Z1653">
        <v>0</v>
      </c>
      <c r="AA1653">
        <v>0</v>
      </c>
      <c r="AB1653">
        <v>9.6199999999999992</v>
      </c>
      <c r="AC1653">
        <v>0</v>
      </c>
      <c r="AD1653">
        <v>1</v>
      </c>
      <c r="AE1653">
        <v>1</v>
      </c>
      <c r="AF1653" t="s">
        <v>196</v>
      </c>
      <c r="AG1653">
        <v>50.651749999999993</v>
      </c>
      <c r="AH1653">
        <v>2</v>
      </c>
      <c r="AI1653">
        <v>47641578</v>
      </c>
      <c r="AJ1653">
        <v>1667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</row>
    <row r="1654" spans="1:44" x14ac:dyDescent="0.2">
      <c r="A1654">
        <f>ROW(Source!A798)</f>
        <v>798</v>
      </c>
      <c r="B1654">
        <v>47641593</v>
      </c>
      <c r="C1654">
        <v>47641577</v>
      </c>
      <c r="D1654">
        <v>37064876</v>
      </c>
      <c r="E1654">
        <v>1</v>
      </c>
      <c r="F1654">
        <v>1</v>
      </c>
      <c r="G1654">
        <v>1</v>
      </c>
      <c r="H1654">
        <v>1</v>
      </c>
      <c r="I1654" t="s">
        <v>771</v>
      </c>
      <c r="J1654" t="s">
        <v>3</v>
      </c>
      <c r="K1654" t="s">
        <v>772</v>
      </c>
      <c r="L1654">
        <v>1191</v>
      </c>
      <c r="N1654">
        <v>1013</v>
      </c>
      <c r="O1654" t="s">
        <v>770</v>
      </c>
      <c r="P1654" t="s">
        <v>770</v>
      </c>
      <c r="Q1654">
        <v>1</v>
      </c>
      <c r="X1654">
        <v>19.12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1</v>
      </c>
      <c r="AE1654">
        <v>2</v>
      </c>
      <c r="AF1654" t="s">
        <v>348</v>
      </c>
      <c r="AG1654">
        <v>27.484999999999999</v>
      </c>
      <c r="AH1654">
        <v>2</v>
      </c>
      <c r="AI1654">
        <v>47641579</v>
      </c>
      <c r="AJ1654">
        <v>1668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</row>
    <row r="1655" spans="1:44" x14ac:dyDescent="0.2">
      <c r="A1655">
        <f>ROW(Source!A798)</f>
        <v>798</v>
      </c>
      <c r="B1655">
        <v>47641594</v>
      </c>
      <c r="C1655">
        <v>47641577</v>
      </c>
      <c r="D1655">
        <v>36882159</v>
      </c>
      <c r="E1655">
        <v>1</v>
      </c>
      <c r="F1655">
        <v>1</v>
      </c>
      <c r="G1655">
        <v>1</v>
      </c>
      <c r="H1655">
        <v>2</v>
      </c>
      <c r="I1655" t="s">
        <v>773</v>
      </c>
      <c r="J1655" t="s">
        <v>774</v>
      </c>
      <c r="K1655" t="s">
        <v>775</v>
      </c>
      <c r="L1655">
        <v>1368</v>
      </c>
      <c r="N1655">
        <v>1011</v>
      </c>
      <c r="O1655" t="s">
        <v>776</v>
      </c>
      <c r="P1655" t="s">
        <v>776</v>
      </c>
      <c r="Q1655">
        <v>1</v>
      </c>
      <c r="X1655">
        <v>0.03</v>
      </c>
      <c r="Y1655">
        <v>0</v>
      </c>
      <c r="Z1655">
        <v>111.99</v>
      </c>
      <c r="AA1655">
        <v>13.5</v>
      </c>
      <c r="AB1655">
        <v>0</v>
      </c>
      <c r="AC1655">
        <v>0</v>
      </c>
      <c r="AD1655">
        <v>1</v>
      </c>
      <c r="AE1655">
        <v>0</v>
      </c>
      <c r="AF1655" t="s">
        <v>348</v>
      </c>
      <c r="AG1655">
        <v>4.3124999999999997E-2</v>
      </c>
      <c r="AH1655">
        <v>2</v>
      </c>
      <c r="AI1655">
        <v>47641580</v>
      </c>
      <c r="AJ1655">
        <v>1669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</row>
    <row r="1656" spans="1:44" x14ac:dyDescent="0.2">
      <c r="A1656">
        <f>ROW(Source!A798)</f>
        <v>798</v>
      </c>
      <c r="B1656">
        <v>47641595</v>
      </c>
      <c r="C1656">
        <v>47641577</v>
      </c>
      <c r="D1656">
        <v>36882672</v>
      </c>
      <c r="E1656">
        <v>1</v>
      </c>
      <c r="F1656">
        <v>1</v>
      </c>
      <c r="G1656">
        <v>1</v>
      </c>
      <c r="H1656">
        <v>2</v>
      </c>
      <c r="I1656" t="s">
        <v>1079</v>
      </c>
      <c r="J1656" t="s">
        <v>1080</v>
      </c>
      <c r="K1656" t="s">
        <v>1081</v>
      </c>
      <c r="L1656">
        <v>1368</v>
      </c>
      <c r="N1656">
        <v>1011</v>
      </c>
      <c r="O1656" t="s">
        <v>776</v>
      </c>
      <c r="P1656" t="s">
        <v>776</v>
      </c>
      <c r="Q1656">
        <v>1</v>
      </c>
      <c r="X1656">
        <v>3.19</v>
      </c>
      <c r="Y1656">
        <v>0</v>
      </c>
      <c r="Z1656">
        <v>195.2</v>
      </c>
      <c r="AA1656">
        <v>14.4</v>
      </c>
      <c r="AB1656">
        <v>0</v>
      </c>
      <c r="AC1656">
        <v>0</v>
      </c>
      <c r="AD1656">
        <v>1</v>
      </c>
      <c r="AE1656">
        <v>0</v>
      </c>
      <c r="AF1656" t="s">
        <v>348</v>
      </c>
      <c r="AG1656">
        <v>4.5856250000000003</v>
      </c>
      <c r="AH1656">
        <v>2</v>
      </c>
      <c r="AI1656">
        <v>47641581</v>
      </c>
      <c r="AJ1656">
        <v>1670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</row>
    <row r="1657" spans="1:44" x14ac:dyDescent="0.2">
      <c r="A1657">
        <f>ROW(Source!A798)</f>
        <v>798</v>
      </c>
      <c r="B1657">
        <v>47641596</v>
      </c>
      <c r="C1657">
        <v>47641577</v>
      </c>
      <c r="D1657">
        <v>36882688</v>
      </c>
      <c r="E1657">
        <v>1</v>
      </c>
      <c r="F1657">
        <v>1</v>
      </c>
      <c r="G1657">
        <v>1</v>
      </c>
      <c r="H1657">
        <v>2</v>
      </c>
      <c r="I1657" t="s">
        <v>1082</v>
      </c>
      <c r="J1657" t="s">
        <v>1083</v>
      </c>
      <c r="K1657" t="s">
        <v>1084</v>
      </c>
      <c r="L1657">
        <v>1368</v>
      </c>
      <c r="N1657">
        <v>1011</v>
      </c>
      <c r="O1657" t="s">
        <v>776</v>
      </c>
      <c r="P1657" t="s">
        <v>776</v>
      </c>
      <c r="Q1657">
        <v>1</v>
      </c>
      <c r="X1657">
        <v>1.4</v>
      </c>
      <c r="Y1657">
        <v>0</v>
      </c>
      <c r="Z1657">
        <v>17.2</v>
      </c>
      <c r="AA1657">
        <v>0</v>
      </c>
      <c r="AB1657">
        <v>0</v>
      </c>
      <c r="AC1657">
        <v>0</v>
      </c>
      <c r="AD1657">
        <v>1</v>
      </c>
      <c r="AE1657">
        <v>0</v>
      </c>
      <c r="AF1657" t="s">
        <v>348</v>
      </c>
      <c r="AG1657">
        <v>2.0124999999999997</v>
      </c>
      <c r="AH1657">
        <v>2</v>
      </c>
      <c r="AI1657">
        <v>47641582</v>
      </c>
      <c r="AJ1657">
        <v>1671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</row>
    <row r="1658" spans="1:44" x14ac:dyDescent="0.2">
      <c r="A1658">
        <f>ROW(Source!A798)</f>
        <v>798</v>
      </c>
      <c r="B1658">
        <v>47641597</v>
      </c>
      <c r="C1658">
        <v>47641577</v>
      </c>
      <c r="D1658">
        <v>36882722</v>
      </c>
      <c r="E1658">
        <v>1</v>
      </c>
      <c r="F1658">
        <v>1</v>
      </c>
      <c r="G1658">
        <v>1</v>
      </c>
      <c r="H1658">
        <v>2</v>
      </c>
      <c r="I1658" t="s">
        <v>1085</v>
      </c>
      <c r="J1658" t="s">
        <v>1086</v>
      </c>
      <c r="K1658" t="s">
        <v>1087</v>
      </c>
      <c r="L1658">
        <v>1368</v>
      </c>
      <c r="N1658">
        <v>1011</v>
      </c>
      <c r="O1658" t="s">
        <v>776</v>
      </c>
      <c r="P1658" t="s">
        <v>776</v>
      </c>
      <c r="Q1658">
        <v>1</v>
      </c>
      <c r="X1658">
        <v>3.96</v>
      </c>
      <c r="Y1658">
        <v>0</v>
      </c>
      <c r="Z1658">
        <v>75</v>
      </c>
      <c r="AA1658">
        <v>11.6</v>
      </c>
      <c r="AB1658">
        <v>0</v>
      </c>
      <c r="AC1658">
        <v>0</v>
      </c>
      <c r="AD1658">
        <v>1</v>
      </c>
      <c r="AE1658">
        <v>0</v>
      </c>
      <c r="AF1658" t="s">
        <v>348</v>
      </c>
      <c r="AG1658">
        <v>5.692499999999999</v>
      </c>
      <c r="AH1658">
        <v>2</v>
      </c>
      <c r="AI1658">
        <v>47641583</v>
      </c>
      <c r="AJ1658">
        <v>1672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</row>
    <row r="1659" spans="1:44" x14ac:dyDescent="0.2">
      <c r="A1659">
        <f>ROW(Source!A798)</f>
        <v>798</v>
      </c>
      <c r="B1659">
        <v>47641598</v>
      </c>
      <c r="C1659">
        <v>47641577</v>
      </c>
      <c r="D1659">
        <v>36882726</v>
      </c>
      <c r="E1659">
        <v>1</v>
      </c>
      <c r="F1659">
        <v>1</v>
      </c>
      <c r="G1659">
        <v>1</v>
      </c>
      <c r="H1659">
        <v>2</v>
      </c>
      <c r="I1659" t="s">
        <v>1088</v>
      </c>
      <c r="J1659" t="s">
        <v>1089</v>
      </c>
      <c r="K1659" t="s">
        <v>1090</v>
      </c>
      <c r="L1659">
        <v>1368</v>
      </c>
      <c r="N1659">
        <v>1011</v>
      </c>
      <c r="O1659" t="s">
        <v>776</v>
      </c>
      <c r="P1659" t="s">
        <v>776</v>
      </c>
      <c r="Q1659">
        <v>1</v>
      </c>
      <c r="X1659">
        <v>11.51</v>
      </c>
      <c r="Y1659">
        <v>0</v>
      </c>
      <c r="Z1659">
        <v>121</v>
      </c>
      <c r="AA1659">
        <v>14.4</v>
      </c>
      <c r="AB1659">
        <v>0</v>
      </c>
      <c r="AC1659">
        <v>0</v>
      </c>
      <c r="AD1659">
        <v>1</v>
      </c>
      <c r="AE1659">
        <v>0</v>
      </c>
      <c r="AF1659" t="s">
        <v>348</v>
      </c>
      <c r="AG1659">
        <v>16.545625000000001</v>
      </c>
      <c r="AH1659">
        <v>2</v>
      </c>
      <c r="AI1659">
        <v>47641584</v>
      </c>
      <c r="AJ1659">
        <v>1673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</row>
    <row r="1660" spans="1:44" x14ac:dyDescent="0.2">
      <c r="A1660">
        <f>ROW(Source!A798)</f>
        <v>798</v>
      </c>
      <c r="B1660">
        <v>47641599</v>
      </c>
      <c r="C1660">
        <v>47641577</v>
      </c>
      <c r="D1660">
        <v>36883483</v>
      </c>
      <c r="E1660">
        <v>1</v>
      </c>
      <c r="F1660">
        <v>1</v>
      </c>
      <c r="G1660">
        <v>1</v>
      </c>
      <c r="H1660">
        <v>2</v>
      </c>
      <c r="I1660" t="s">
        <v>1076</v>
      </c>
      <c r="J1660" t="s">
        <v>1077</v>
      </c>
      <c r="K1660" t="s">
        <v>1078</v>
      </c>
      <c r="L1660">
        <v>1368</v>
      </c>
      <c r="N1660">
        <v>1011</v>
      </c>
      <c r="O1660" t="s">
        <v>776</v>
      </c>
      <c r="P1660" t="s">
        <v>776</v>
      </c>
      <c r="Q1660">
        <v>1</v>
      </c>
      <c r="X1660">
        <v>0.39</v>
      </c>
      <c r="Y1660">
        <v>0</v>
      </c>
      <c r="Z1660">
        <v>110</v>
      </c>
      <c r="AA1660">
        <v>11.6</v>
      </c>
      <c r="AB1660">
        <v>0</v>
      </c>
      <c r="AC1660">
        <v>0</v>
      </c>
      <c r="AD1660">
        <v>1</v>
      </c>
      <c r="AE1660">
        <v>0</v>
      </c>
      <c r="AF1660" t="s">
        <v>348</v>
      </c>
      <c r="AG1660">
        <v>0.56062499999999993</v>
      </c>
      <c r="AH1660">
        <v>2</v>
      </c>
      <c r="AI1660">
        <v>47641585</v>
      </c>
      <c r="AJ1660">
        <v>1674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</row>
    <row r="1661" spans="1:44" x14ac:dyDescent="0.2">
      <c r="A1661">
        <f>ROW(Source!A798)</f>
        <v>798</v>
      </c>
      <c r="B1661">
        <v>47641600</v>
      </c>
      <c r="C1661">
        <v>47641577</v>
      </c>
      <c r="D1661">
        <v>36883554</v>
      </c>
      <c r="E1661">
        <v>1</v>
      </c>
      <c r="F1661">
        <v>1</v>
      </c>
      <c r="G1661">
        <v>1</v>
      </c>
      <c r="H1661">
        <v>2</v>
      </c>
      <c r="I1661" t="s">
        <v>780</v>
      </c>
      <c r="J1661" t="s">
        <v>781</v>
      </c>
      <c r="K1661" t="s">
        <v>782</v>
      </c>
      <c r="L1661">
        <v>1368</v>
      </c>
      <c r="N1661">
        <v>1011</v>
      </c>
      <c r="O1661" t="s">
        <v>776</v>
      </c>
      <c r="P1661" t="s">
        <v>776</v>
      </c>
      <c r="Q1661">
        <v>1</v>
      </c>
      <c r="X1661">
        <v>0.04</v>
      </c>
      <c r="Y1661">
        <v>0</v>
      </c>
      <c r="Z1661">
        <v>65.709999999999994</v>
      </c>
      <c r="AA1661">
        <v>11.6</v>
      </c>
      <c r="AB1661">
        <v>0</v>
      </c>
      <c r="AC1661">
        <v>0</v>
      </c>
      <c r="AD1661">
        <v>1</v>
      </c>
      <c r="AE1661">
        <v>0</v>
      </c>
      <c r="AF1661" t="s">
        <v>348</v>
      </c>
      <c r="AG1661">
        <v>5.7499999999999996E-2</v>
      </c>
      <c r="AH1661">
        <v>2</v>
      </c>
      <c r="AI1661">
        <v>47641586</v>
      </c>
      <c r="AJ1661">
        <v>1675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</row>
    <row r="1662" spans="1:44" x14ac:dyDescent="0.2">
      <c r="A1662">
        <f>ROW(Source!A798)</f>
        <v>798</v>
      </c>
      <c r="B1662">
        <v>47641601</v>
      </c>
      <c r="C1662">
        <v>47641577</v>
      </c>
      <c r="D1662">
        <v>36798264</v>
      </c>
      <c r="E1662">
        <v>17</v>
      </c>
      <c r="F1662">
        <v>1</v>
      </c>
      <c r="G1662">
        <v>1</v>
      </c>
      <c r="H1662">
        <v>3</v>
      </c>
      <c r="I1662" t="s">
        <v>1162</v>
      </c>
      <c r="J1662" t="s">
        <v>3</v>
      </c>
      <c r="K1662" t="s">
        <v>1163</v>
      </c>
      <c r="L1662">
        <v>1348</v>
      </c>
      <c r="N1662">
        <v>1009</v>
      </c>
      <c r="O1662" t="s">
        <v>19</v>
      </c>
      <c r="P1662" t="s">
        <v>19</v>
      </c>
      <c r="Q1662">
        <v>1000</v>
      </c>
      <c r="X1662">
        <v>1.0800000000000001E-2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 t="s">
        <v>3</v>
      </c>
      <c r="AG1662">
        <v>1.0800000000000001E-2</v>
      </c>
      <c r="AH1662">
        <v>3</v>
      </c>
      <c r="AI1662">
        <v>-1</v>
      </c>
      <c r="AJ1662" t="s">
        <v>3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</row>
    <row r="1663" spans="1:44" x14ac:dyDescent="0.2">
      <c r="A1663">
        <f>ROW(Source!A798)</f>
        <v>798</v>
      </c>
      <c r="B1663">
        <v>47641602</v>
      </c>
      <c r="C1663">
        <v>47641577</v>
      </c>
      <c r="D1663">
        <v>36801792</v>
      </c>
      <c r="E1663">
        <v>1</v>
      </c>
      <c r="F1663">
        <v>1</v>
      </c>
      <c r="G1663">
        <v>1</v>
      </c>
      <c r="H1663">
        <v>3</v>
      </c>
      <c r="I1663" t="s">
        <v>981</v>
      </c>
      <c r="J1663" t="s">
        <v>982</v>
      </c>
      <c r="K1663" t="s">
        <v>983</v>
      </c>
      <c r="L1663">
        <v>1339</v>
      </c>
      <c r="N1663">
        <v>1007</v>
      </c>
      <c r="O1663" t="s">
        <v>50</v>
      </c>
      <c r="P1663" t="s">
        <v>50</v>
      </c>
      <c r="Q1663">
        <v>1</v>
      </c>
      <c r="X1663">
        <v>0.2</v>
      </c>
      <c r="Y1663">
        <v>2.44</v>
      </c>
      <c r="Z1663">
        <v>0</v>
      </c>
      <c r="AA1663">
        <v>0</v>
      </c>
      <c r="AB1663">
        <v>0</v>
      </c>
      <c r="AC1663">
        <v>0</v>
      </c>
      <c r="AD1663">
        <v>1</v>
      </c>
      <c r="AE1663">
        <v>0</v>
      </c>
      <c r="AF1663" t="s">
        <v>3</v>
      </c>
      <c r="AG1663">
        <v>0.2</v>
      </c>
      <c r="AH1663">
        <v>2</v>
      </c>
      <c r="AI1663">
        <v>47641588</v>
      </c>
      <c r="AJ1663">
        <v>1677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</row>
    <row r="1664" spans="1:44" x14ac:dyDescent="0.2">
      <c r="A1664">
        <f>ROW(Source!A798)</f>
        <v>798</v>
      </c>
      <c r="B1664">
        <v>47641603</v>
      </c>
      <c r="C1664">
        <v>47641577</v>
      </c>
      <c r="D1664">
        <v>36797189</v>
      </c>
      <c r="E1664">
        <v>17</v>
      </c>
      <c r="F1664">
        <v>1</v>
      </c>
      <c r="G1664">
        <v>1</v>
      </c>
      <c r="H1664">
        <v>3</v>
      </c>
      <c r="I1664" t="s">
        <v>1164</v>
      </c>
      <c r="J1664" t="s">
        <v>3</v>
      </c>
      <c r="K1664" t="s">
        <v>1165</v>
      </c>
      <c r="L1664">
        <v>1348</v>
      </c>
      <c r="N1664">
        <v>1009</v>
      </c>
      <c r="O1664" t="s">
        <v>19</v>
      </c>
      <c r="P1664" t="s">
        <v>19</v>
      </c>
      <c r="Q1664">
        <v>1000</v>
      </c>
      <c r="X1664">
        <v>96.6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 t="s">
        <v>3</v>
      </c>
      <c r="AG1664">
        <v>96.6</v>
      </c>
      <c r="AH1664">
        <v>3</v>
      </c>
      <c r="AI1664">
        <v>-1</v>
      </c>
      <c r="AJ1664" t="s">
        <v>3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</row>
    <row r="1665" spans="1:44" x14ac:dyDescent="0.2">
      <c r="A1665">
        <f>ROW(Source!A798)</f>
        <v>798</v>
      </c>
      <c r="B1665">
        <v>47641604</v>
      </c>
      <c r="C1665">
        <v>47641577</v>
      </c>
      <c r="D1665">
        <v>36824289</v>
      </c>
      <c r="E1665">
        <v>1</v>
      </c>
      <c r="F1665">
        <v>1</v>
      </c>
      <c r="G1665">
        <v>1</v>
      </c>
      <c r="H1665">
        <v>3</v>
      </c>
      <c r="I1665" t="s">
        <v>1091</v>
      </c>
      <c r="J1665" t="s">
        <v>1092</v>
      </c>
      <c r="K1665" t="s">
        <v>1093</v>
      </c>
      <c r="L1665">
        <v>1348</v>
      </c>
      <c r="N1665">
        <v>1009</v>
      </c>
      <c r="O1665" t="s">
        <v>19</v>
      </c>
      <c r="P1665" t="s">
        <v>19</v>
      </c>
      <c r="Q1665">
        <v>1000</v>
      </c>
      <c r="X1665">
        <v>6.1999999999999998E-3</v>
      </c>
      <c r="Y1665">
        <v>5989</v>
      </c>
      <c r="Z1665">
        <v>0</v>
      </c>
      <c r="AA1665">
        <v>0</v>
      </c>
      <c r="AB1665">
        <v>0</v>
      </c>
      <c r="AC1665">
        <v>0</v>
      </c>
      <c r="AD1665">
        <v>1</v>
      </c>
      <c r="AE1665">
        <v>0</v>
      </c>
      <c r="AF1665" t="s">
        <v>3</v>
      </c>
      <c r="AG1665">
        <v>6.1999999999999998E-3</v>
      </c>
      <c r="AH1665">
        <v>2</v>
      </c>
      <c r="AI1665">
        <v>47641590</v>
      </c>
      <c r="AJ1665">
        <v>1679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</row>
    <row r="1666" spans="1:44" x14ac:dyDescent="0.2">
      <c r="A1666">
        <f>ROW(Source!A798)</f>
        <v>798</v>
      </c>
      <c r="B1666">
        <v>47641605</v>
      </c>
      <c r="C1666">
        <v>47641577</v>
      </c>
      <c r="D1666">
        <v>36830315</v>
      </c>
      <c r="E1666">
        <v>1</v>
      </c>
      <c r="F1666">
        <v>1</v>
      </c>
      <c r="G1666">
        <v>1</v>
      </c>
      <c r="H1666">
        <v>3</v>
      </c>
      <c r="I1666" t="s">
        <v>1094</v>
      </c>
      <c r="J1666" t="s">
        <v>1095</v>
      </c>
      <c r="K1666" t="s">
        <v>1096</v>
      </c>
      <c r="L1666">
        <v>1339</v>
      </c>
      <c r="N1666">
        <v>1007</v>
      </c>
      <c r="O1666" t="s">
        <v>50</v>
      </c>
      <c r="P1666" t="s">
        <v>50</v>
      </c>
      <c r="Q1666">
        <v>1</v>
      </c>
      <c r="X1666">
        <v>0.15</v>
      </c>
      <c r="Y1666">
        <v>1287</v>
      </c>
      <c r="Z1666">
        <v>0</v>
      </c>
      <c r="AA1666">
        <v>0</v>
      </c>
      <c r="AB1666">
        <v>0</v>
      </c>
      <c r="AC1666">
        <v>0</v>
      </c>
      <c r="AD1666">
        <v>1</v>
      </c>
      <c r="AE1666">
        <v>0</v>
      </c>
      <c r="AF1666" t="s">
        <v>3</v>
      </c>
      <c r="AG1666">
        <v>0.15</v>
      </c>
      <c r="AH1666">
        <v>2</v>
      </c>
      <c r="AI1666">
        <v>47641591</v>
      </c>
      <c r="AJ1666">
        <v>1680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</row>
    <row r="1667" spans="1:44" x14ac:dyDescent="0.2">
      <c r="A1667">
        <f>ROW(Source!A799)</f>
        <v>799</v>
      </c>
      <c r="B1667">
        <v>47641592</v>
      </c>
      <c r="C1667">
        <v>47641577</v>
      </c>
      <c r="D1667">
        <v>37071037</v>
      </c>
      <c r="E1667">
        <v>1</v>
      </c>
      <c r="F1667">
        <v>1</v>
      </c>
      <c r="G1667">
        <v>1</v>
      </c>
      <c r="H1667">
        <v>1</v>
      </c>
      <c r="I1667" t="s">
        <v>956</v>
      </c>
      <c r="J1667" t="s">
        <v>3</v>
      </c>
      <c r="K1667" t="s">
        <v>957</v>
      </c>
      <c r="L1667">
        <v>1191</v>
      </c>
      <c r="N1667">
        <v>1013</v>
      </c>
      <c r="O1667" t="s">
        <v>770</v>
      </c>
      <c r="P1667" t="s">
        <v>770</v>
      </c>
      <c r="Q1667">
        <v>1</v>
      </c>
      <c r="X1667">
        <v>38.299999999999997</v>
      </c>
      <c r="Y1667">
        <v>0</v>
      </c>
      <c r="Z1667">
        <v>0</v>
      </c>
      <c r="AA1667">
        <v>0</v>
      </c>
      <c r="AB1667">
        <v>9.6199999999999992</v>
      </c>
      <c r="AC1667">
        <v>0</v>
      </c>
      <c r="AD1667">
        <v>1</v>
      </c>
      <c r="AE1667">
        <v>1</v>
      </c>
      <c r="AF1667" t="s">
        <v>196</v>
      </c>
      <c r="AG1667">
        <v>50.651749999999993</v>
      </c>
      <c r="AH1667">
        <v>2</v>
      </c>
      <c r="AI1667">
        <v>47641578</v>
      </c>
      <c r="AJ1667">
        <v>1681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</row>
    <row r="1668" spans="1:44" x14ac:dyDescent="0.2">
      <c r="A1668">
        <f>ROW(Source!A799)</f>
        <v>799</v>
      </c>
      <c r="B1668">
        <v>47641593</v>
      </c>
      <c r="C1668">
        <v>47641577</v>
      </c>
      <c r="D1668">
        <v>37064876</v>
      </c>
      <c r="E1668">
        <v>1</v>
      </c>
      <c r="F1668">
        <v>1</v>
      </c>
      <c r="G1668">
        <v>1</v>
      </c>
      <c r="H1668">
        <v>1</v>
      </c>
      <c r="I1668" t="s">
        <v>771</v>
      </c>
      <c r="J1668" t="s">
        <v>3</v>
      </c>
      <c r="K1668" t="s">
        <v>772</v>
      </c>
      <c r="L1668">
        <v>1191</v>
      </c>
      <c r="N1668">
        <v>1013</v>
      </c>
      <c r="O1668" t="s">
        <v>770</v>
      </c>
      <c r="P1668" t="s">
        <v>770</v>
      </c>
      <c r="Q1668">
        <v>1</v>
      </c>
      <c r="X1668">
        <v>19.12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1</v>
      </c>
      <c r="AE1668">
        <v>2</v>
      </c>
      <c r="AF1668" t="s">
        <v>348</v>
      </c>
      <c r="AG1668">
        <v>27.484999999999999</v>
      </c>
      <c r="AH1668">
        <v>2</v>
      </c>
      <c r="AI1668">
        <v>47641579</v>
      </c>
      <c r="AJ1668">
        <v>1682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</row>
    <row r="1669" spans="1:44" x14ac:dyDescent="0.2">
      <c r="A1669">
        <f>ROW(Source!A799)</f>
        <v>799</v>
      </c>
      <c r="B1669">
        <v>47641594</v>
      </c>
      <c r="C1669">
        <v>47641577</v>
      </c>
      <c r="D1669">
        <v>36882159</v>
      </c>
      <c r="E1669">
        <v>1</v>
      </c>
      <c r="F1669">
        <v>1</v>
      </c>
      <c r="G1669">
        <v>1</v>
      </c>
      <c r="H1669">
        <v>2</v>
      </c>
      <c r="I1669" t="s">
        <v>773</v>
      </c>
      <c r="J1669" t="s">
        <v>774</v>
      </c>
      <c r="K1669" t="s">
        <v>775</v>
      </c>
      <c r="L1669">
        <v>1368</v>
      </c>
      <c r="N1669">
        <v>1011</v>
      </c>
      <c r="O1669" t="s">
        <v>776</v>
      </c>
      <c r="P1669" t="s">
        <v>776</v>
      </c>
      <c r="Q1669">
        <v>1</v>
      </c>
      <c r="X1669">
        <v>0.03</v>
      </c>
      <c r="Y1669">
        <v>0</v>
      </c>
      <c r="Z1669">
        <v>111.99</v>
      </c>
      <c r="AA1669">
        <v>13.5</v>
      </c>
      <c r="AB1669">
        <v>0</v>
      </c>
      <c r="AC1669">
        <v>0</v>
      </c>
      <c r="AD1669">
        <v>1</v>
      </c>
      <c r="AE1669">
        <v>0</v>
      </c>
      <c r="AF1669" t="s">
        <v>348</v>
      </c>
      <c r="AG1669">
        <v>4.3124999999999997E-2</v>
      </c>
      <c r="AH1669">
        <v>2</v>
      </c>
      <c r="AI1669">
        <v>47641580</v>
      </c>
      <c r="AJ1669">
        <v>1683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</row>
    <row r="1670" spans="1:44" x14ac:dyDescent="0.2">
      <c r="A1670">
        <f>ROW(Source!A799)</f>
        <v>799</v>
      </c>
      <c r="B1670">
        <v>47641595</v>
      </c>
      <c r="C1670">
        <v>47641577</v>
      </c>
      <c r="D1670">
        <v>36882672</v>
      </c>
      <c r="E1670">
        <v>1</v>
      </c>
      <c r="F1670">
        <v>1</v>
      </c>
      <c r="G1670">
        <v>1</v>
      </c>
      <c r="H1670">
        <v>2</v>
      </c>
      <c r="I1670" t="s">
        <v>1079</v>
      </c>
      <c r="J1670" t="s">
        <v>1080</v>
      </c>
      <c r="K1670" t="s">
        <v>1081</v>
      </c>
      <c r="L1670">
        <v>1368</v>
      </c>
      <c r="N1670">
        <v>1011</v>
      </c>
      <c r="O1670" t="s">
        <v>776</v>
      </c>
      <c r="P1670" t="s">
        <v>776</v>
      </c>
      <c r="Q1670">
        <v>1</v>
      </c>
      <c r="X1670">
        <v>3.19</v>
      </c>
      <c r="Y1670">
        <v>0</v>
      </c>
      <c r="Z1670">
        <v>195.2</v>
      </c>
      <c r="AA1670">
        <v>14.4</v>
      </c>
      <c r="AB1670">
        <v>0</v>
      </c>
      <c r="AC1670">
        <v>0</v>
      </c>
      <c r="AD1670">
        <v>1</v>
      </c>
      <c r="AE1670">
        <v>0</v>
      </c>
      <c r="AF1670" t="s">
        <v>348</v>
      </c>
      <c r="AG1670">
        <v>4.5856250000000003</v>
      </c>
      <c r="AH1670">
        <v>2</v>
      </c>
      <c r="AI1670">
        <v>47641581</v>
      </c>
      <c r="AJ1670">
        <v>1684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</row>
    <row r="1671" spans="1:44" x14ac:dyDescent="0.2">
      <c r="A1671">
        <f>ROW(Source!A799)</f>
        <v>799</v>
      </c>
      <c r="B1671">
        <v>47641596</v>
      </c>
      <c r="C1671">
        <v>47641577</v>
      </c>
      <c r="D1671">
        <v>36882688</v>
      </c>
      <c r="E1671">
        <v>1</v>
      </c>
      <c r="F1671">
        <v>1</v>
      </c>
      <c r="G1671">
        <v>1</v>
      </c>
      <c r="H1671">
        <v>2</v>
      </c>
      <c r="I1671" t="s">
        <v>1082</v>
      </c>
      <c r="J1671" t="s">
        <v>1083</v>
      </c>
      <c r="K1671" t="s">
        <v>1084</v>
      </c>
      <c r="L1671">
        <v>1368</v>
      </c>
      <c r="N1671">
        <v>1011</v>
      </c>
      <c r="O1671" t="s">
        <v>776</v>
      </c>
      <c r="P1671" t="s">
        <v>776</v>
      </c>
      <c r="Q1671">
        <v>1</v>
      </c>
      <c r="X1671">
        <v>1.4</v>
      </c>
      <c r="Y1671">
        <v>0</v>
      </c>
      <c r="Z1671">
        <v>17.2</v>
      </c>
      <c r="AA1671">
        <v>0</v>
      </c>
      <c r="AB1671">
        <v>0</v>
      </c>
      <c r="AC1671">
        <v>0</v>
      </c>
      <c r="AD1671">
        <v>1</v>
      </c>
      <c r="AE1671">
        <v>0</v>
      </c>
      <c r="AF1671" t="s">
        <v>348</v>
      </c>
      <c r="AG1671">
        <v>2.0124999999999997</v>
      </c>
      <c r="AH1671">
        <v>2</v>
      </c>
      <c r="AI1671">
        <v>47641582</v>
      </c>
      <c r="AJ1671">
        <v>1685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</row>
    <row r="1672" spans="1:44" x14ac:dyDescent="0.2">
      <c r="A1672">
        <f>ROW(Source!A799)</f>
        <v>799</v>
      </c>
      <c r="B1672">
        <v>47641597</v>
      </c>
      <c r="C1672">
        <v>47641577</v>
      </c>
      <c r="D1672">
        <v>36882722</v>
      </c>
      <c r="E1672">
        <v>1</v>
      </c>
      <c r="F1672">
        <v>1</v>
      </c>
      <c r="G1672">
        <v>1</v>
      </c>
      <c r="H1672">
        <v>2</v>
      </c>
      <c r="I1672" t="s">
        <v>1085</v>
      </c>
      <c r="J1672" t="s">
        <v>1086</v>
      </c>
      <c r="K1672" t="s">
        <v>1087</v>
      </c>
      <c r="L1672">
        <v>1368</v>
      </c>
      <c r="N1672">
        <v>1011</v>
      </c>
      <c r="O1672" t="s">
        <v>776</v>
      </c>
      <c r="P1672" t="s">
        <v>776</v>
      </c>
      <c r="Q1672">
        <v>1</v>
      </c>
      <c r="X1672">
        <v>3.96</v>
      </c>
      <c r="Y1672">
        <v>0</v>
      </c>
      <c r="Z1672">
        <v>75</v>
      </c>
      <c r="AA1672">
        <v>11.6</v>
      </c>
      <c r="AB1672">
        <v>0</v>
      </c>
      <c r="AC1672">
        <v>0</v>
      </c>
      <c r="AD1672">
        <v>1</v>
      </c>
      <c r="AE1672">
        <v>0</v>
      </c>
      <c r="AF1672" t="s">
        <v>348</v>
      </c>
      <c r="AG1672">
        <v>5.692499999999999</v>
      </c>
      <c r="AH1672">
        <v>2</v>
      </c>
      <c r="AI1672">
        <v>47641583</v>
      </c>
      <c r="AJ1672">
        <v>1686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</row>
    <row r="1673" spans="1:44" x14ac:dyDescent="0.2">
      <c r="A1673">
        <f>ROW(Source!A799)</f>
        <v>799</v>
      </c>
      <c r="B1673">
        <v>47641598</v>
      </c>
      <c r="C1673">
        <v>47641577</v>
      </c>
      <c r="D1673">
        <v>36882726</v>
      </c>
      <c r="E1673">
        <v>1</v>
      </c>
      <c r="F1673">
        <v>1</v>
      </c>
      <c r="G1673">
        <v>1</v>
      </c>
      <c r="H1673">
        <v>2</v>
      </c>
      <c r="I1673" t="s">
        <v>1088</v>
      </c>
      <c r="J1673" t="s">
        <v>1089</v>
      </c>
      <c r="K1673" t="s">
        <v>1090</v>
      </c>
      <c r="L1673">
        <v>1368</v>
      </c>
      <c r="N1673">
        <v>1011</v>
      </c>
      <c r="O1673" t="s">
        <v>776</v>
      </c>
      <c r="P1673" t="s">
        <v>776</v>
      </c>
      <c r="Q1673">
        <v>1</v>
      </c>
      <c r="X1673">
        <v>11.51</v>
      </c>
      <c r="Y1673">
        <v>0</v>
      </c>
      <c r="Z1673">
        <v>121</v>
      </c>
      <c r="AA1673">
        <v>14.4</v>
      </c>
      <c r="AB1673">
        <v>0</v>
      </c>
      <c r="AC1673">
        <v>0</v>
      </c>
      <c r="AD1673">
        <v>1</v>
      </c>
      <c r="AE1673">
        <v>0</v>
      </c>
      <c r="AF1673" t="s">
        <v>348</v>
      </c>
      <c r="AG1673">
        <v>16.545625000000001</v>
      </c>
      <c r="AH1673">
        <v>2</v>
      </c>
      <c r="AI1673">
        <v>47641584</v>
      </c>
      <c r="AJ1673">
        <v>1687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</row>
    <row r="1674" spans="1:44" x14ac:dyDescent="0.2">
      <c r="A1674">
        <f>ROW(Source!A799)</f>
        <v>799</v>
      </c>
      <c r="B1674">
        <v>47641599</v>
      </c>
      <c r="C1674">
        <v>47641577</v>
      </c>
      <c r="D1674">
        <v>36883483</v>
      </c>
      <c r="E1674">
        <v>1</v>
      </c>
      <c r="F1674">
        <v>1</v>
      </c>
      <c r="G1674">
        <v>1</v>
      </c>
      <c r="H1674">
        <v>2</v>
      </c>
      <c r="I1674" t="s">
        <v>1076</v>
      </c>
      <c r="J1674" t="s">
        <v>1077</v>
      </c>
      <c r="K1674" t="s">
        <v>1078</v>
      </c>
      <c r="L1674">
        <v>1368</v>
      </c>
      <c r="N1674">
        <v>1011</v>
      </c>
      <c r="O1674" t="s">
        <v>776</v>
      </c>
      <c r="P1674" t="s">
        <v>776</v>
      </c>
      <c r="Q1674">
        <v>1</v>
      </c>
      <c r="X1674">
        <v>0.39</v>
      </c>
      <c r="Y1674">
        <v>0</v>
      </c>
      <c r="Z1674">
        <v>110</v>
      </c>
      <c r="AA1674">
        <v>11.6</v>
      </c>
      <c r="AB1674">
        <v>0</v>
      </c>
      <c r="AC1674">
        <v>0</v>
      </c>
      <c r="AD1674">
        <v>1</v>
      </c>
      <c r="AE1674">
        <v>0</v>
      </c>
      <c r="AF1674" t="s">
        <v>348</v>
      </c>
      <c r="AG1674">
        <v>0.56062499999999993</v>
      </c>
      <c r="AH1674">
        <v>2</v>
      </c>
      <c r="AI1674">
        <v>47641585</v>
      </c>
      <c r="AJ1674">
        <v>1688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</row>
    <row r="1675" spans="1:44" x14ac:dyDescent="0.2">
      <c r="A1675">
        <f>ROW(Source!A799)</f>
        <v>799</v>
      </c>
      <c r="B1675">
        <v>47641600</v>
      </c>
      <c r="C1675">
        <v>47641577</v>
      </c>
      <c r="D1675">
        <v>36883554</v>
      </c>
      <c r="E1675">
        <v>1</v>
      </c>
      <c r="F1675">
        <v>1</v>
      </c>
      <c r="G1675">
        <v>1</v>
      </c>
      <c r="H1675">
        <v>2</v>
      </c>
      <c r="I1675" t="s">
        <v>780</v>
      </c>
      <c r="J1675" t="s">
        <v>781</v>
      </c>
      <c r="K1675" t="s">
        <v>782</v>
      </c>
      <c r="L1675">
        <v>1368</v>
      </c>
      <c r="N1675">
        <v>1011</v>
      </c>
      <c r="O1675" t="s">
        <v>776</v>
      </c>
      <c r="P1675" t="s">
        <v>776</v>
      </c>
      <c r="Q1675">
        <v>1</v>
      </c>
      <c r="X1675">
        <v>0.04</v>
      </c>
      <c r="Y1675">
        <v>0</v>
      </c>
      <c r="Z1675">
        <v>65.709999999999994</v>
      </c>
      <c r="AA1675">
        <v>11.6</v>
      </c>
      <c r="AB1675">
        <v>0</v>
      </c>
      <c r="AC1675">
        <v>0</v>
      </c>
      <c r="AD1675">
        <v>1</v>
      </c>
      <c r="AE1675">
        <v>0</v>
      </c>
      <c r="AF1675" t="s">
        <v>348</v>
      </c>
      <c r="AG1675">
        <v>5.7499999999999996E-2</v>
      </c>
      <c r="AH1675">
        <v>2</v>
      </c>
      <c r="AI1675">
        <v>47641586</v>
      </c>
      <c r="AJ1675">
        <v>1689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</row>
    <row r="1676" spans="1:44" x14ac:dyDescent="0.2">
      <c r="A1676">
        <f>ROW(Source!A799)</f>
        <v>799</v>
      </c>
      <c r="B1676">
        <v>47641601</v>
      </c>
      <c r="C1676">
        <v>47641577</v>
      </c>
      <c r="D1676">
        <v>36798264</v>
      </c>
      <c r="E1676">
        <v>17</v>
      </c>
      <c r="F1676">
        <v>1</v>
      </c>
      <c r="G1676">
        <v>1</v>
      </c>
      <c r="H1676">
        <v>3</v>
      </c>
      <c r="I1676" t="s">
        <v>1162</v>
      </c>
      <c r="J1676" t="s">
        <v>3</v>
      </c>
      <c r="K1676" t="s">
        <v>1163</v>
      </c>
      <c r="L1676">
        <v>1348</v>
      </c>
      <c r="N1676">
        <v>1009</v>
      </c>
      <c r="O1676" t="s">
        <v>19</v>
      </c>
      <c r="P1676" t="s">
        <v>19</v>
      </c>
      <c r="Q1676">
        <v>1000</v>
      </c>
      <c r="X1676">
        <v>1.0800000000000001E-2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 t="s">
        <v>3</v>
      </c>
      <c r="AG1676">
        <v>1.0800000000000001E-2</v>
      </c>
      <c r="AH1676">
        <v>3</v>
      </c>
      <c r="AI1676">
        <v>-1</v>
      </c>
      <c r="AJ1676" t="s">
        <v>3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</row>
    <row r="1677" spans="1:44" x14ac:dyDescent="0.2">
      <c r="A1677">
        <f>ROW(Source!A799)</f>
        <v>799</v>
      </c>
      <c r="B1677">
        <v>47641602</v>
      </c>
      <c r="C1677">
        <v>47641577</v>
      </c>
      <c r="D1677">
        <v>36801792</v>
      </c>
      <c r="E1677">
        <v>1</v>
      </c>
      <c r="F1677">
        <v>1</v>
      </c>
      <c r="G1677">
        <v>1</v>
      </c>
      <c r="H1677">
        <v>3</v>
      </c>
      <c r="I1677" t="s">
        <v>981</v>
      </c>
      <c r="J1677" t="s">
        <v>982</v>
      </c>
      <c r="K1677" t="s">
        <v>983</v>
      </c>
      <c r="L1677">
        <v>1339</v>
      </c>
      <c r="N1677">
        <v>1007</v>
      </c>
      <c r="O1677" t="s">
        <v>50</v>
      </c>
      <c r="P1677" t="s">
        <v>50</v>
      </c>
      <c r="Q1677">
        <v>1</v>
      </c>
      <c r="X1677">
        <v>0.2</v>
      </c>
      <c r="Y1677">
        <v>2.44</v>
      </c>
      <c r="Z1677">
        <v>0</v>
      </c>
      <c r="AA1677">
        <v>0</v>
      </c>
      <c r="AB1677">
        <v>0</v>
      </c>
      <c r="AC1677">
        <v>0</v>
      </c>
      <c r="AD1677">
        <v>1</v>
      </c>
      <c r="AE1677">
        <v>0</v>
      </c>
      <c r="AF1677" t="s">
        <v>3</v>
      </c>
      <c r="AG1677">
        <v>0.2</v>
      </c>
      <c r="AH1677">
        <v>2</v>
      </c>
      <c r="AI1677">
        <v>47641588</v>
      </c>
      <c r="AJ1677">
        <v>1691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</row>
    <row r="1678" spans="1:44" x14ac:dyDescent="0.2">
      <c r="A1678">
        <f>ROW(Source!A799)</f>
        <v>799</v>
      </c>
      <c r="B1678">
        <v>47641603</v>
      </c>
      <c r="C1678">
        <v>47641577</v>
      </c>
      <c r="D1678">
        <v>36797189</v>
      </c>
      <c r="E1678">
        <v>17</v>
      </c>
      <c r="F1678">
        <v>1</v>
      </c>
      <c r="G1678">
        <v>1</v>
      </c>
      <c r="H1678">
        <v>3</v>
      </c>
      <c r="I1678" t="s">
        <v>1164</v>
      </c>
      <c r="J1678" t="s">
        <v>3</v>
      </c>
      <c r="K1678" t="s">
        <v>1165</v>
      </c>
      <c r="L1678">
        <v>1348</v>
      </c>
      <c r="N1678">
        <v>1009</v>
      </c>
      <c r="O1678" t="s">
        <v>19</v>
      </c>
      <c r="P1678" t="s">
        <v>19</v>
      </c>
      <c r="Q1678">
        <v>1000</v>
      </c>
      <c r="X1678">
        <v>96.6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 t="s">
        <v>3</v>
      </c>
      <c r="AG1678">
        <v>96.6</v>
      </c>
      <c r="AH1678">
        <v>3</v>
      </c>
      <c r="AI1678">
        <v>-1</v>
      </c>
      <c r="AJ1678" t="s">
        <v>3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</row>
    <row r="1679" spans="1:44" x14ac:dyDescent="0.2">
      <c r="A1679">
        <f>ROW(Source!A799)</f>
        <v>799</v>
      </c>
      <c r="B1679">
        <v>47641604</v>
      </c>
      <c r="C1679">
        <v>47641577</v>
      </c>
      <c r="D1679">
        <v>36824289</v>
      </c>
      <c r="E1679">
        <v>1</v>
      </c>
      <c r="F1679">
        <v>1</v>
      </c>
      <c r="G1679">
        <v>1</v>
      </c>
      <c r="H1679">
        <v>3</v>
      </c>
      <c r="I1679" t="s">
        <v>1091</v>
      </c>
      <c r="J1679" t="s">
        <v>1092</v>
      </c>
      <c r="K1679" t="s">
        <v>1093</v>
      </c>
      <c r="L1679">
        <v>1348</v>
      </c>
      <c r="N1679">
        <v>1009</v>
      </c>
      <c r="O1679" t="s">
        <v>19</v>
      </c>
      <c r="P1679" t="s">
        <v>19</v>
      </c>
      <c r="Q1679">
        <v>1000</v>
      </c>
      <c r="X1679">
        <v>6.1999999999999998E-3</v>
      </c>
      <c r="Y1679">
        <v>5989</v>
      </c>
      <c r="Z1679">
        <v>0</v>
      </c>
      <c r="AA1679">
        <v>0</v>
      </c>
      <c r="AB1679">
        <v>0</v>
      </c>
      <c r="AC1679">
        <v>0</v>
      </c>
      <c r="AD1679">
        <v>1</v>
      </c>
      <c r="AE1679">
        <v>0</v>
      </c>
      <c r="AF1679" t="s">
        <v>3</v>
      </c>
      <c r="AG1679">
        <v>6.1999999999999998E-3</v>
      </c>
      <c r="AH1679">
        <v>2</v>
      </c>
      <c r="AI1679">
        <v>47641590</v>
      </c>
      <c r="AJ1679">
        <v>1693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</row>
    <row r="1680" spans="1:44" x14ac:dyDescent="0.2">
      <c r="A1680">
        <f>ROW(Source!A799)</f>
        <v>799</v>
      </c>
      <c r="B1680">
        <v>47641605</v>
      </c>
      <c r="C1680">
        <v>47641577</v>
      </c>
      <c r="D1680">
        <v>36830315</v>
      </c>
      <c r="E1680">
        <v>1</v>
      </c>
      <c r="F1680">
        <v>1</v>
      </c>
      <c r="G1680">
        <v>1</v>
      </c>
      <c r="H1680">
        <v>3</v>
      </c>
      <c r="I1680" t="s">
        <v>1094</v>
      </c>
      <c r="J1680" t="s">
        <v>1095</v>
      </c>
      <c r="K1680" t="s">
        <v>1096</v>
      </c>
      <c r="L1680">
        <v>1339</v>
      </c>
      <c r="N1680">
        <v>1007</v>
      </c>
      <c r="O1680" t="s">
        <v>50</v>
      </c>
      <c r="P1680" t="s">
        <v>50</v>
      </c>
      <c r="Q1680">
        <v>1</v>
      </c>
      <c r="X1680">
        <v>0.15</v>
      </c>
      <c r="Y1680">
        <v>1287</v>
      </c>
      <c r="Z1680">
        <v>0</v>
      </c>
      <c r="AA1680">
        <v>0</v>
      </c>
      <c r="AB1680">
        <v>0</v>
      </c>
      <c r="AC1680">
        <v>0</v>
      </c>
      <c r="AD1680">
        <v>1</v>
      </c>
      <c r="AE1680">
        <v>0</v>
      </c>
      <c r="AF1680" t="s">
        <v>3</v>
      </c>
      <c r="AG1680">
        <v>0.15</v>
      </c>
      <c r="AH1680">
        <v>2</v>
      </c>
      <c r="AI1680">
        <v>47641591</v>
      </c>
      <c r="AJ1680">
        <v>1694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</row>
    <row r="1681" spans="1:44" x14ac:dyDescent="0.2">
      <c r="A1681">
        <f>ROW(Source!A804)</f>
        <v>804</v>
      </c>
      <c r="B1681">
        <v>47641550</v>
      </c>
      <c r="C1681">
        <v>47641535</v>
      </c>
      <c r="D1681">
        <v>37071037</v>
      </c>
      <c r="E1681">
        <v>1</v>
      </c>
      <c r="F1681">
        <v>1</v>
      </c>
      <c r="G1681">
        <v>1</v>
      </c>
      <c r="H1681">
        <v>1</v>
      </c>
      <c r="I1681" t="s">
        <v>956</v>
      </c>
      <c r="J1681" t="s">
        <v>3</v>
      </c>
      <c r="K1681" t="s">
        <v>957</v>
      </c>
      <c r="L1681">
        <v>1191</v>
      </c>
      <c r="N1681">
        <v>1013</v>
      </c>
      <c r="O1681" t="s">
        <v>770</v>
      </c>
      <c r="P1681" t="s">
        <v>770</v>
      </c>
      <c r="Q1681">
        <v>1</v>
      </c>
      <c r="X1681">
        <v>38.299999999999997</v>
      </c>
      <c r="Y1681">
        <v>0</v>
      </c>
      <c r="Z1681">
        <v>0</v>
      </c>
      <c r="AA1681">
        <v>0</v>
      </c>
      <c r="AB1681">
        <v>9.6199999999999992</v>
      </c>
      <c r="AC1681">
        <v>0</v>
      </c>
      <c r="AD1681">
        <v>1</v>
      </c>
      <c r="AE1681">
        <v>1</v>
      </c>
      <c r="AF1681" t="s">
        <v>196</v>
      </c>
      <c r="AG1681">
        <v>50.651749999999993</v>
      </c>
      <c r="AH1681">
        <v>2</v>
      </c>
      <c r="AI1681">
        <v>47641536</v>
      </c>
      <c r="AJ1681">
        <v>1695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</row>
    <row r="1682" spans="1:44" x14ac:dyDescent="0.2">
      <c r="A1682">
        <f>ROW(Source!A804)</f>
        <v>804</v>
      </c>
      <c r="B1682">
        <v>47641551</v>
      </c>
      <c r="C1682">
        <v>47641535</v>
      </c>
      <c r="D1682">
        <v>37064876</v>
      </c>
      <c r="E1682">
        <v>1</v>
      </c>
      <c r="F1682">
        <v>1</v>
      </c>
      <c r="G1682">
        <v>1</v>
      </c>
      <c r="H1682">
        <v>1</v>
      </c>
      <c r="I1682" t="s">
        <v>771</v>
      </c>
      <c r="J1682" t="s">
        <v>3</v>
      </c>
      <c r="K1682" t="s">
        <v>772</v>
      </c>
      <c r="L1682">
        <v>1191</v>
      </c>
      <c r="N1682">
        <v>1013</v>
      </c>
      <c r="O1682" t="s">
        <v>770</v>
      </c>
      <c r="P1682" t="s">
        <v>770</v>
      </c>
      <c r="Q1682">
        <v>1</v>
      </c>
      <c r="X1682">
        <v>19.12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1</v>
      </c>
      <c r="AE1682">
        <v>2</v>
      </c>
      <c r="AF1682" t="s">
        <v>348</v>
      </c>
      <c r="AG1682">
        <v>27.484999999999999</v>
      </c>
      <c r="AH1682">
        <v>2</v>
      </c>
      <c r="AI1682">
        <v>47641537</v>
      </c>
      <c r="AJ1682">
        <v>1696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</row>
    <row r="1683" spans="1:44" x14ac:dyDescent="0.2">
      <c r="A1683">
        <f>ROW(Source!A804)</f>
        <v>804</v>
      </c>
      <c r="B1683">
        <v>47641552</v>
      </c>
      <c r="C1683">
        <v>47641535</v>
      </c>
      <c r="D1683">
        <v>36882159</v>
      </c>
      <c r="E1683">
        <v>1</v>
      </c>
      <c r="F1683">
        <v>1</v>
      </c>
      <c r="G1683">
        <v>1</v>
      </c>
      <c r="H1683">
        <v>2</v>
      </c>
      <c r="I1683" t="s">
        <v>773</v>
      </c>
      <c r="J1683" t="s">
        <v>774</v>
      </c>
      <c r="K1683" t="s">
        <v>775</v>
      </c>
      <c r="L1683">
        <v>1368</v>
      </c>
      <c r="N1683">
        <v>1011</v>
      </c>
      <c r="O1683" t="s">
        <v>776</v>
      </c>
      <c r="P1683" t="s">
        <v>776</v>
      </c>
      <c r="Q1683">
        <v>1</v>
      </c>
      <c r="X1683">
        <v>0.03</v>
      </c>
      <c r="Y1683">
        <v>0</v>
      </c>
      <c r="Z1683">
        <v>111.99</v>
      </c>
      <c r="AA1683">
        <v>13.5</v>
      </c>
      <c r="AB1683">
        <v>0</v>
      </c>
      <c r="AC1683">
        <v>0</v>
      </c>
      <c r="AD1683">
        <v>1</v>
      </c>
      <c r="AE1683">
        <v>0</v>
      </c>
      <c r="AF1683" t="s">
        <v>348</v>
      </c>
      <c r="AG1683">
        <v>4.3124999999999997E-2</v>
      </c>
      <c r="AH1683">
        <v>2</v>
      </c>
      <c r="AI1683">
        <v>47641538</v>
      </c>
      <c r="AJ1683">
        <v>1697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</row>
    <row r="1684" spans="1:44" x14ac:dyDescent="0.2">
      <c r="A1684">
        <f>ROW(Source!A804)</f>
        <v>804</v>
      </c>
      <c r="B1684">
        <v>47641553</v>
      </c>
      <c r="C1684">
        <v>47641535</v>
      </c>
      <c r="D1684">
        <v>36882672</v>
      </c>
      <c r="E1684">
        <v>1</v>
      </c>
      <c r="F1684">
        <v>1</v>
      </c>
      <c r="G1684">
        <v>1</v>
      </c>
      <c r="H1684">
        <v>2</v>
      </c>
      <c r="I1684" t="s">
        <v>1079</v>
      </c>
      <c r="J1684" t="s">
        <v>1080</v>
      </c>
      <c r="K1684" t="s">
        <v>1081</v>
      </c>
      <c r="L1684">
        <v>1368</v>
      </c>
      <c r="N1684">
        <v>1011</v>
      </c>
      <c r="O1684" t="s">
        <v>776</v>
      </c>
      <c r="P1684" t="s">
        <v>776</v>
      </c>
      <c r="Q1684">
        <v>1</v>
      </c>
      <c r="X1684">
        <v>3.19</v>
      </c>
      <c r="Y1684">
        <v>0</v>
      </c>
      <c r="Z1684">
        <v>195.2</v>
      </c>
      <c r="AA1684">
        <v>14.4</v>
      </c>
      <c r="AB1684">
        <v>0</v>
      </c>
      <c r="AC1684">
        <v>0</v>
      </c>
      <c r="AD1684">
        <v>1</v>
      </c>
      <c r="AE1684">
        <v>0</v>
      </c>
      <c r="AF1684" t="s">
        <v>348</v>
      </c>
      <c r="AG1684">
        <v>4.5856250000000003</v>
      </c>
      <c r="AH1684">
        <v>2</v>
      </c>
      <c r="AI1684">
        <v>47641539</v>
      </c>
      <c r="AJ1684">
        <v>1698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</row>
    <row r="1685" spans="1:44" x14ac:dyDescent="0.2">
      <c r="A1685">
        <f>ROW(Source!A804)</f>
        <v>804</v>
      </c>
      <c r="B1685">
        <v>47641554</v>
      </c>
      <c r="C1685">
        <v>47641535</v>
      </c>
      <c r="D1685">
        <v>36882688</v>
      </c>
      <c r="E1685">
        <v>1</v>
      </c>
      <c r="F1685">
        <v>1</v>
      </c>
      <c r="G1685">
        <v>1</v>
      </c>
      <c r="H1685">
        <v>2</v>
      </c>
      <c r="I1685" t="s">
        <v>1082</v>
      </c>
      <c r="J1685" t="s">
        <v>1083</v>
      </c>
      <c r="K1685" t="s">
        <v>1084</v>
      </c>
      <c r="L1685">
        <v>1368</v>
      </c>
      <c r="N1685">
        <v>1011</v>
      </c>
      <c r="O1685" t="s">
        <v>776</v>
      </c>
      <c r="P1685" t="s">
        <v>776</v>
      </c>
      <c r="Q1685">
        <v>1</v>
      </c>
      <c r="X1685">
        <v>1.4</v>
      </c>
      <c r="Y1685">
        <v>0</v>
      </c>
      <c r="Z1685">
        <v>17.2</v>
      </c>
      <c r="AA1685">
        <v>0</v>
      </c>
      <c r="AB1685">
        <v>0</v>
      </c>
      <c r="AC1685">
        <v>0</v>
      </c>
      <c r="AD1685">
        <v>1</v>
      </c>
      <c r="AE1685">
        <v>0</v>
      </c>
      <c r="AF1685" t="s">
        <v>348</v>
      </c>
      <c r="AG1685">
        <v>2.0124999999999997</v>
      </c>
      <c r="AH1685">
        <v>2</v>
      </c>
      <c r="AI1685">
        <v>47641540</v>
      </c>
      <c r="AJ1685">
        <v>1699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</row>
    <row r="1686" spans="1:44" x14ac:dyDescent="0.2">
      <c r="A1686">
        <f>ROW(Source!A804)</f>
        <v>804</v>
      </c>
      <c r="B1686">
        <v>47641555</v>
      </c>
      <c r="C1686">
        <v>47641535</v>
      </c>
      <c r="D1686">
        <v>36882722</v>
      </c>
      <c r="E1686">
        <v>1</v>
      </c>
      <c r="F1686">
        <v>1</v>
      </c>
      <c r="G1686">
        <v>1</v>
      </c>
      <c r="H1686">
        <v>2</v>
      </c>
      <c r="I1686" t="s">
        <v>1085</v>
      </c>
      <c r="J1686" t="s">
        <v>1086</v>
      </c>
      <c r="K1686" t="s">
        <v>1087</v>
      </c>
      <c r="L1686">
        <v>1368</v>
      </c>
      <c r="N1686">
        <v>1011</v>
      </c>
      <c r="O1686" t="s">
        <v>776</v>
      </c>
      <c r="P1686" t="s">
        <v>776</v>
      </c>
      <c r="Q1686">
        <v>1</v>
      </c>
      <c r="X1686">
        <v>3.96</v>
      </c>
      <c r="Y1686">
        <v>0</v>
      </c>
      <c r="Z1686">
        <v>75</v>
      </c>
      <c r="AA1686">
        <v>11.6</v>
      </c>
      <c r="AB1686">
        <v>0</v>
      </c>
      <c r="AC1686">
        <v>0</v>
      </c>
      <c r="AD1686">
        <v>1</v>
      </c>
      <c r="AE1686">
        <v>0</v>
      </c>
      <c r="AF1686" t="s">
        <v>348</v>
      </c>
      <c r="AG1686">
        <v>5.692499999999999</v>
      </c>
      <c r="AH1686">
        <v>2</v>
      </c>
      <c r="AI1686">
        <v>47641541</v>
      </c>
      <c r="AJ1686">
        <v>1700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</row>
    <row r="1687" spans="1:44" x14ac:dyDescent="0.2">
      <c r="A1687">
        <f>ROW(Source!A804)</f>
        <v>804</v>
      </c>
      <c r="B1687">
        <v>47641556</v>
      </c>
      <c r="C1687">
        <v>47641535</v>
      </c>
      <c r="D1687">
        <v>36882726</v>
      </c>
      <c r="E1687">
        <v>1</v>
      </c>
      <c r="F1687">
        <v>1</v>
      </c>
      <c r="G1687">
        <v>1</v>
      </c>
      <c r="H1687">
        <v>2</v>
      </c>
      <c r="I1687" t="s">
        <v>1088</v>
      </c>
      <c r="J1687" t="s">
        <v>1089</v>
      </c>
      <c r="K1687" t="s">
        <v>1090</v>
      </c>
      <c r="L1687">
        <v>1368</v>
      </c>
      <c r="N1687">
        <v>1011</v>
      </c>
      <c r="O1687" t="s">
        <v>776</v>
      </c>
      <c r="P1687" t="s">
        <v>776</v>
      </c>
      <c r="Q1687">
        <v>1</v>
      </c>
      <c r="X1687">
        <v>11.51</v>
      </c>
      <c r="Y1687">
        <v>0</v>
      </c>
      <c r="Z1687">
        <v>121</v>
      </c>
      <c r="AA1687">
        <v>14.4</v>
      </c>
      <c r="AB1687">
        <v>0</v>
      </c>
      <c r="AC1687">
        <v>0</v>
      </c>
      <c r="AD1687">
        <v>1</v>
      </c>
      <c r="AE1687">
        <v>0</v>
      </c>
      <c r="AF1687" t="s">
        <v>348</v>
      </c>
      <c r="AG1687">
        <v>16.545625000000001</v>
      </c>
      <c r="AH1687">
        <v>2</v>
      </c>
      <c r="AI1687">
        <v>47641542</v>
      </c>
      <c r="AJ1687">
        <v>1701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</row>
    <row r="1688" spans="1:44" x14ac:dyDescent="0.2">
      <c r="A1688">
        <f>ROW(Source!A804)</f>
        <v>804</v>
      </c>
      <c r="B1688">
        <v>47641557</v>
      </c>
      <c r="C1688">
        <v>47641535</v>
      </c>
      <c r="D1688">
        <v>36883483</v>
      </c>
      <c r="E1688">
        <v>1</v>
      </c>
      <c r="F1688">
        <v>1</v>
      </c>
      <c r="G1688">
        <v>1</v>
      </c>
      <c r="H1688">
        <v>2</v>
      </c>
      <c r="I1688" t="s">
        <v>1076</v>
      </c>
      <c r="J1688" t="s">
        <v>1077</v>
      </c>
      <c r="K1688" t="s">
        <v>1078</v>
      </c>
      <c r="L1688">
        <v>1368</v>
      </c>
      <c r="N1688">
        <v>1011</v>
      </c>
      <c r="O1688" t="s">
        <v>776</v>
      </c>
      <c r="P1688" t="s">
        <v>776</v>
      </c>
      <c r="Q1688">
        <v>1</v>
      </c>
      <c r="X1688">
        <v>0.39</v>
      </c>
      <c r="Y1688">
        <v>0</v>
      </c>
      <c r="Z1688">
        <v>110</v>
      </c>
      <c r="AA1688">
        <v>11.6</v>
      </c>
      <c r="AB1688">
        <v>0</v>
      </c>
      <c r="AC1688">
        <v>0</v>
      </c>
      <c r="AD1688">
        <v>1</v>
      </c>
      <c r="AE1688">
        <v>0</v>
      </c>
      <c r="AF1688" t="s">
        <v>348</v>
      </c>
      <c r="AG1688">
        <v>0.56062499999999993</v>
      </c>
      <c r="AH1688">
        <v>2</v>
      </c>
      <c r="AI1688">
        <v>47641543</v>
      </c>
      <c r="AJ1688">
        <v>1702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</row>
    <row r="1689" spans="1:44" x14ac:dyDescent="0.2">
      <c r="A1689">
        <f>ROW(Source!A804)</f>
        <v>804</v>
      </c>
      <c r="B1689">
        <v>47641558</v>
      </c>
      <c r="C1689">
        <v>47641535</v>
      </c>
      <c r="D1689">
        <v>36883554</v>
      </c>
      <c r="E1689">
        <v>1</v>
      </c>
      <c r="F1689">
        <v>1</v>
      </c>
      <c r="G1689">
        <v>1</v>
      </c>
      <c r="H1689">
        <v>2</v>
      </c>
      <c r="I1689" t="s">
        <v>780</v>
      </c>
      <c r="J1689" t="s">
        <v>781</v>
      </c>
      <c r="K1689" t="s">
        <v>782</v>
      </c>
      <c r="L1689">
        <v>1368</v>
      </c>
      <c r="N1689">
        <v>1011</v>
      </c>
      <c r="O1689" t="s">
        <v>776</v>
      </c>
      <c r="P1689" t="s">
        <v>776</v>
      </c>
      <c r="Q1689">
        <v>1</v>
      </c>
      <c r="X1689">
        <v>0.04</v>
      </c>
      <c r="Y1689">
        <v>0</v>
      </c>
      <c r="Z1689">
        <v>65.709999999999994</v>
      </c>
      <c r="AA1689">
        <v>11.6</v>
      </c>
      <c r="AB1689">
        <v>0</v>
      </c>
      <c r="AC1689">
        <v>0</v>
      </c>
      <c r="AD1689">
        <v>1</v>
      </c>
      <c r="AE1689">
        <v>0</v>
      </c>
      <c r="AF1689" t="s">
        <v>348</v>
      </c>
      <c r="AG1689">
        <v>5.7499999999999996E-2</v>
      </c>
      <c r="AH1689">
        <v>2</v>
      </c>
      <c r="AI1689">
        <v>47641544</v>
      </c>
      <c r="AJ1689">
        <v>1703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</row>
    <row r="1690" spans="1:44" x14ac:dyDescent="0.2">
      <c r="A1690">
        <f>ROW(Source!A804)</f>
        <v>804</v>
      </c>
      <c r="B1690">
        <v>47641559</v>
      </c>
      <c r="C1690">
        <v>47641535</v>
      </c>
      <c r="D1690">
        <v>36798264</v>
      </c>
      <c r="E1690">
        <v>17</v>
      </c>
      <c r="F1690">
        <v>1</v>
      </c>
      <c r="G1690">
        <v>1</v>
      </c>
      <c r="H1690">
        <v>3</v>
      </c>
      <c r="I1690" t="s">
        <v>1162</v>
      </c>
      <c r="J1690" t="s">
        <v>3</v>
      </c>
      <c r="K1690" t="s">
        <v>1163</v>
      </c>
      <c r="L1690">
        <v>1348</v>
      </c>
      <c r="N1690">
        <v>1009</v>
      </c>
      <c r="O1690" t="s">
        <v>19</v>
      </c>
      <c r="P1690" t="s">
        <v>19</v>
      </c>
      <c r="Q1690">
        <v>1000</v>
      </c>
      <c r="X1690">
        <v>1.0800000000000001E-2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 t="s">
        <v>3</v>
      </c>
      <c r="AG1690">
        <v>1.0800000000000001E-2</v>
      </c>
      <c r="AH1690">
        <v>3</v>
      </c>
      <c r="AI1690">
        <v>-1</v>
      </c>
      <c r="AJ1690" t="s">
        <v>3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</row>
    <row r="1691" spans="1:44" x14ac:dyDescent="0.2">
      <c r="A1691">
        <f>ROW(Source!A804)</f>
        <v>804</v>
      </c>
      <c r="B1691">
        <v>47641560</v>
      </c>
      <c r="C1691">
        <v>47641535</v>
      </c>
      <c r="D1691">
        <v>36801792</v>
      </c>
      <c r="E1691">
        <v>1</v>
      </c>
      <c r="F1691">
        <v>1</v>
      </c>
      <c r="G1691">
        <v>1</v>
      </c>
      <c r="H1691">
        <v>3</v>
      </c>
      <c r="I1691" t="s">
        <v>981</v>
      </c>
      <c r="J1691" t="s">
        <v>982</v>
      </c>
      <c r="K1691" t="s">
        <v>983</v>
      </c>
      <c r="L1691">
        <v>1339</v>
      </c>
      <c r="N1691">
        <v>1007</v>
      </c>
      <c r="O1691" t="s">
        <v>50</v>
      </c>
      <c r="P1691" t="s">
        <v>50</v>
      </c>
      <c r="Q1691">
        <v>1</v>
      </c>
      <c r="X1691">
        <v>0.2</v>
      </c>
      <c r="Y1691">
        <v>2.44</v>
      </c>
      <c r="Z1691">
        <v>0</v>
      </c>
      <c r="AA1691">
        <v>0</v>
      </c>
      <c r="AB1691">
        <v>0</v>
      </c>
      <c r="AC1691">
        <v>0</v>
      </c>
      <c r="AD1691">
        <v>1</v>
      </c>
      <c r="AE1691">
        <v>0</v>
      </c>
      <c r="AF1691" t="s">
        <v>3</v>
      </c>
      <c r="AG1691">
        <v>0.2</v>
      </c>
      <c r="AH1691">
        <v>2</v>
      </c>
      <c r="AI1691">
        <v>47641546</v>
      </c>
      <c r="AJ1691">
        <v>1705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</row>
    <row r="1692" spans="1:44" x14ac:dyDescent="0.2">
      <c r="A1692">
        <f>ROW(Source!A804)</f>
        <v>804</v>
      </c>
      <c r="B1692">
        <v>47641561</v>
      </c>
      <c r="C1692">
        <v>47641535</v>
      </c>
      <c r="D1692">
        <v>36797189</v>
      </c>
      <c r="E1692">
        <v>17</v>
      </c>
      <c r="F1692">
        <v>1</v>
      </c>
      <c r="G1692">
        <v>1</v>
      </c>
      <c r="H1692">
        <v>3</v>
      </c>
      <c r="I1692" t="s">
        <v>1164</v>
      </c>
      <c r="J1692" t="s">
        <v>3</v>
      </c>
      <c r="K1692" t="s">
        <v>1165</v>
      </c>
      <c r="L1692">
        <v>1348</v>
      </c>
      <c r="N1692">
        <v>1009</v>
      </c>
      <c r="O1692" t="s">
        <v>19</v>
      </c>
      <c r="P1692" t="s">
        <v>19</v>
      </c>
      <c r="Q1692">
        <v>1000</v>
      </c>
      <c r="X1692">
        <v>95.8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 t="s">
        <v>3</v>
      </c>
      <c r="AG1692">
        <v>95.8</v>
      </c>
      <c r="AH1692">
        <v>3</v>
      </c>
      <c r="AI1692">
        <v>-1</v>
      </c>
      <c r="AJ1692" t="s">
        <v>3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</row>
    <row r="1693" spans="1:44" x14ac:dyDescent="0.2">
      <c r="A1693">
        <f>ROW(Source!A804)</f>
        <v>804</v>
      </c>
      <c r="B1693">
        <v>47641562</v>
      </c>
      <c r="C1693">
        <v>47641535</v>
      </c>
      <c r="D1693">
        <v>36824289</v>
      </c>
      <c r="E1693">
        <v>1</v>
      </c>
      <c r="F1693">
        <v>1</v>
      </c>
      <c r="G1693">
        <v>1</v>
      </c>
      <c r="H1693">
        <v>3</v>
      </c>
      <c r="I1693" t="s">
        <v>1091</v>
      </c>
      <c r="J1693" t="s">
        <v>1092</v>
      </c>
      <c r="K1693" t="s">
        <v>1093</v>
      </c>
      <c r="L1693">
        <v>1348</v>
      </c>
      <c r="N1693">
        <v>1009</v>
      </c>
      <c r="O1693" t="s">
        <v>19</v>
      </c>
      <c r="P1693" t="s">
        <v>19</v>
      </c>
      <c r="Q1693">
        <v>1000</v>
      </c>
      <c r="X1693">
        <v>6.1999999999999998E-3</v>
      </c>
      <c r="Y1693">
        <v>5989</v>
      </c>
      <c r="Z1693">
        <v>0</v>
      </c>
      <c r="AA1693">
        <v>0</v>
      </c>
      <c r="AB1693">
        <v>0</v>
      </c>
      <c r="AC1693">
        <v>0</v>
      </c>
      <c r="AD1693">
        <v>1</v>
      </c>
      <c r="AE1693">
        <v>0</v>
      </c>
      <c r="AF1693" t="s">
        <v>3</v>
      </c>
      <c r="AG1693">
        <v>6.1999999999999998E-3</v>
      </c>
      <c r="AH1693">
        <v>2</v>
      </c>
      <c r="AI1693">
        <v>47641548</v>
      </c>
      <c r="AJ1693">
        <v>1707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</row>
    <row r="1694" spans="1:44" x14ac:dyDescent="0.2">
      <c r="A1694">
        <f>ROW(Source!A804)</f>
        <v>804</v>
      </c>
      <c r="B1694">
        <v>47641563</v>
      </c>
      <c r="C1694">
        <v>47641535</v>
      </c>
      <c r="D1694">
        <v>36830315</v>
      </c>
      <c r="E1694">
        <v>1</v>
      </c>
      <c r="F1694">
        <v>1</v>
      </c>
      <c r="G1694">
        <v>1</v>
      </c>
      <c r="H1694">
        <v>3</v>
      </c>
      <c r="I1694" t="s">
        <v>1094</v>
      </c>
      <c r="J1694" t="s">
        <v>1095</v>
      </c>
      <c r="K1694" t="s">
        <v>1096</v>
      </c>
      <c r="L1694">
        <v>1339</v>
      </c>
      <c r="N1694">
        <v>1007</v>
      </c>
      <c r="O1694" t="s">
        <v>50</v>
      </c>
      <c r="P1694" t="s">
        <v>50</v>
      </c>
      <c r="Q1694">
        <v>1</v>
      </c>
      <c r="X1694">
        <v>0.15</v>
      </c>
      <c r="Y1694">
        <v>1287</v>
      </c>
      <c r="Z1694">
        <v>0</v>
      </c>
      <c r="AA1694">
        <v>0</v>
      </c>
      <c r="AB1694">
        <v>0</v>
      </c>
      <c r="AC1694">
        <v>0</v>
      </c>
      <c r="AD1694">
        <v>1</v>
      </c>
      <c r="AE1694">
        <v>0</v>
      </c>
      <c r="AF1694" t="s">
        <v>3</v>
      </c>
      <c r="AG1694">
        <v>0.15</v>
      </c>
      <c r="AH1694">
        <v>2</v>
      </c>
      <c r="AI1694">
        <v>47641549</v>
      </c>
      <c r="AJ1694">
        <v>1708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</row>
    <row r="1695" spans="1:44" x14ac:dyDescent="0.2">
      <c r="A1695">
        <f>ROW(Source!A805)</f>
        <v>805</v>
      </c>
      <c r="B1695">
        <v>47641550</v>
      </c>
      <c r="C1695">
        <v>47641535</v>
      </c>
      <c r="D1695">
        <v>37071037</v>
      </c>
      <c r="E1695">
        <v>1</v>
      </c>
      <c r="F1695">
        <v>1</v>
      </c>
      <c r="G1695">
        <v>1</v>
      </c>
      <c r="H1695">
        <v>1</v>
      </c>
      <c r="I1695" t="s">
        <v>956</v>
      </c>
      <c r="J1695" t="s">
        <v>3</v>
      </c>
      <c r="K1695" t="s">
        <v>957</v>
      </c>
      <c r="L1695">
        <v>1191</v>
      </c>
      <c r="N1695">
        <v>1013</v>
      </c>
      <c r="O1695" t="s">
        <v>770</v>
      </c>
      <c r="P1695" t="s">
        <v>770</v>
      </c>
      <c r="Q1695">
        <v>1</v>
      </c>
      <c r="X1695">
        <v>38.299999999999997</v>
      </c>
      <c r="Y1695">
        <v>0</v>
      </c>
      <c r="Z1695">
        <v>0</v>
      </c>
      <c r="AA1695">
        <v>0</v>
      </c>
      <c r="AB1695">
        <v>9.6199999999999992</v>
      </c>
      <c r="AC1695">
        <v>0</v>
      </c>
      <c r="AD1695">
        <v>1</v>
      </c>
      <c r="AE1695">
        <v>1</v>
      </c>
      <c r="AF1695" t="s">
        <v>196</v>
      </c>
      <c r="AG1695">
        <v>50.651749999999993</v>
      </c>
      <c r="AH1695">
        <v>2</v>
      </c>
      <c r="AI1695">
        <v>47641536</v>
      </c>
      <c r="AJ1695">
        <v>1709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</row>
    <row r="1696" spans="1:44" x14ac:dyDescent="0.2">
      <c r="A1696">
        <f>ROW(Source!A805)</f>
        <v>805</v>
      </c>
      <c r="B1696">
        <v>47641551</v>
      </c>
      <c r="C1696">
        <v>47641535</v>
      </c>
      <c r="D1696">
        <v>37064876</v>
      </c>
      <c r="E1696">
        <v>1</v>
      </c>
      <c r="F1696">
        <v>1</v>
      </c>
      <c r="G1696">
        <v>1</v>
      </c>
      <c r="H1696">
        <v>1</v>
      </c>
      <c r="I1696" t="s">
        <v>771</v>
      </c>
      <c r="J1696" t="s">
        <v>3</v>
      </c>
      <c r="K1696" t="s">
        <v>772</v>
      </c>
      <c r="L1696">
        <v>1191</v>
      </c>
      <c r="N1696">
        <v>1013</v>
      </c>
      <c r="O1696" t="s">
        <v>770</v>
      </c>
      <c r="P1696" t="s">
        <v>770</v>
      </c>
      <c r="Q1696">
        <v>1</v>
      </c>
      <c r="X1696">
        <v>19.12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1</v>
      </c>
      <c r="AE1696">
        <v>2</v>
      </c>
      <c r="AF1696" t="s">
        <v>348</v>
      </c>
      <c r="AG1696">
        <v>27.484999999999999</v>
      </c>
      <c r="AH1696">
        <v>2</v>
      </c>
      <c r="AI1696">
        <v>47641537</v>
      </c>
      <c r="AJ1696">
        <v>1710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</row>
    <row r="1697" spans="1:44" x14ac:dyDescent="0.2">
      <c r="A1697">
        <f>ROW(Source!A805)</f>
        <v>805</v>
      </c>
      <c r="B1697">
        <v>47641552</v>
      </c>
      <c r="C1697">
        <v>47641535</v>
      </c>
      <c r="D1697">
        <v>36882159</v>
      </c>
      <c r="E1697">
        <v>1</v>
      </c>
      <c r="F1697">
        <v>1</v>
      </c>
      <c r="G1697">
        <v>1</v>
      </c>
      <c r="H1697">
        <v>2</v>
      </c>
      <c r="I1697" t="s">
        <v>773</v>
      </c>
      <c r="J1697" t="s">
        <v>774</v>
      </c>
      <c r="K1697" t="s">
        <v>775</v>
      </c>
      <c r="L1697">
        <v>1368</v>
      </c>
      <c r="N1697">
        <v>1011</v>
      </c>
      <c r="O1697" t="s">
        <v>776</v>
      </c>
      <c r="P1697" t="s">
        <v>776</v>
      </c>
      <c r="Q1697">
        <v>1</v>
      </c>
      <c r="X1697">
        <v>0.03</v>
      </c>
      <c r="Y1697">
        <v>0</v>
      </c>
      <c r="Z1697">
        <v>111.99</v>
      </c>
      <c r="AA1697">
        <v>13.5</v>
      </c>
      <c r="AB1697">
        <v>0</v>
      </c>
      <c r="AC1697">
        <v>0</v>
      </c>
      <c r="AD1697">
        <v>1</v>
      </c>
      <c r="AE1697">
        <v>0</v>
      </c>
      <c r="AF1697" t="s">
        <v>348</v>
      </c>
      <c r="AG1697">
        <v>4.3124999999999997E-2</v>
      </c>
      <c r="AH1697">
        <v>2</v>
      </c>
      <c r="AI1697">
        <v>47641538</v>
      </c>
      <c r="AJ1697">
        <v>1711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</row>
    <row r="1698" spans="1:44" x14ac:dyDescent="0.2">
      <c r="A1698">
        <f>ROW(Source!A805)</f>
        <v>805</v>
      </c>
      <c r="B1698">
        <v>47641553</v>
      </c>
      <c r="C1698">
        <v>47641535</v>
      </c>
      <c r="D1698">
        <v>36882672</v>
      </c>
      <c r="E1698">
        <v>1</v>
      </c>
      <c r="F1698">
        <v>1</v>
      </c>
      <c r="G1698">
        <v>1</v>
      </c>
      <c r="H1698">
        <v>2</v>
      </c>
      <c r="I1698" t="s">
        <v>1079</v>
      </c>
      <c r="J1698" t="s">
        <v>1080</v>
      </c>
      <c r="K1698" t="s">
        <v>1081</v>
      </c>
      <c r="L1698">
        <v>1368</v>
      </c>
      <c r="N1698">
        <v>1011</v>
      </c>
      <c r="O1698" t="s">
        <v>776</v>
      </c>
      <c r="P1698" t="s">
        <v>776</v>
      </c>
      <c r="Q1698">
        <v>1</v>
      </c>
      <c r="X1698">
        <v>3.19</v>
      </c>
      <c r="Y1698">
        <v>0</v>
      </c>
      <c r="Z1698">
        <v>195.2</v>
      </c>
      <c r="AA1698">
        <v>14.4</v>
      </c>
      <c r="AB1698">
        <v>0</v>
      </c>
      <c r="AC1698">
        <v>0</v>
      </c>
      <c r="AD1698">
        <v>1</v>
      </c>
      <c r="AE1698">
        <v>0</v>
      </c>
      <c r="AF1698" t="s">
        <v>348</v>
      </c>
      <c r="AG1698">
        <v>4.5856250000000003</v>
      </c>
      <c r="AH1698">
        <v>2</v>
      </c>
      <c r="AI1698">
        <v>47641539</v>
      </c>
      <c r="AJ1698">
        <v>1712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</row>
    <row r="1699" spans="1:44" x14ac:dyDescent="0.2">
      <c r="A1699">
        <f>ROW(Source!A805)</f>
        <v>805</v>
      </c>
      <c r="B1699">
        <v>47641554</v>
      </c>
      <c r="C1699">
        <v>47641535</v>
      </c>
      <c r="D1699">
        <v>36882688</v>
      </c>
      <c r="E1699">
        <v>1</v>
      </c>
      <c r="F1699">
        <v>1</v>
      </c>
      <c r="G1699">
        <v>1</v>
      </c>
      <c r="H1699">
        <v>2</v>
      </c>
      <c r="I1699" t="s">
        <v>1082</v>
      </c>
      <c r="J1699" t="s">
        <v>1083</v>
      </c>
      <c r="K1699" t="s">
        <v>1084</v>
      </c>
      <c r="L1699">
        <v>1368</v>
      </c>
      <c r="N1699">
        <v>1011</v>
      </c>
      <c r="O1699" t="s">
        <v>776</v>
      </c>
      <c r="P1699" t="s">
        <v>776</v>
      </c>
      <c r="Q1699">
        <v>1</v>
      </c>
      <c r="X1699">
        <v>1.4</v>
      </c>
      <c r="Y1699">
        <v>0</v>
      </c>
      <c r="Z1699">
        <v>17.2</v>
      </c>
      <c r="AA1699">
        <v>0</v>
      </c>
      <c r="AB1699">
        <v>0</v>
      </c>
      <c r="AC1699">
        <v>0</v>
      </c>
      <c r="AD1699">
        <v>1</v>
      </c>
      <c r="AE1699">
        <v>0</v>
      </c>
      <c r="AF1699" t="s">
        <v>348</v>
      </c>
      <c r="AG1699">
        <v>2.0124999999999997</v>
      </c>
      <c r="AH1699">
        <v>2</v>
      </c>
      <c r="AI1699">
        <v>47641540</v>
      </c>
      <c r="AJ1699">
        <v>1713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</row>
    <row r="1700" spans="1:44" x14ac:dyDescent="0.2">
      <c r="A1700">
        <f>ROW(Source!A805)</f>
        <v>805</v>
      </c>
      <c r="B1700">
        <v>47641555</v>
      </c>
      <c r="C1700">
        <v>47641535</v>
      </c>
      <c r="D1700">
        <v>36882722</v>
      </c>
      <c r="E1700">
        <v>1</v>
      </c>
      <c r="F1700">
        <v>1</v>
      </c>
      <c r="G1700">
        <v>1</v>
      </c>
      <c r="H1700">
        <v>2</v>
      </c>
      <c r="I1700" t="s">
        <v>1085</v>
      </c>
      <c r="J1700" t="s">
        <v>1086</v>
      </c>
      <c r="K1700" t="s">
        <v>1087</v>
      </c>
      <c r="L1700">
        <v>1368</v>
      </c>
      <c r="N1700">
        <v>1011</v>
      </c>
      <c r="O1700" t="s">
        <v>776</v>
      </c>
      <c r="P1700" t="s">
        <v>776</v>
      </c>
      <c r="Q1700">
        <v>1</v>
      </c>
      <c r="X1700">
        <v>3.96</v>
      </c>
      <c r="Y1700">
        <v>0</v>
      </c>
      <c r="Z1700">
        <v>75</v>
      </c>
      <c r="AA1700">
        <v>11.6</v>
      </c>
      <c r="AB1700">
        <v>0</v>
      </c>
      <c r="AC1700">
        <v>0</v>
      </c>
      <c r="AD1700">
        <v>1</v>
      </c>
      <c r="AE1700">
        <v>0</v>
      </c>
      <c r="AF1700" t="s">
        <v>348</v>
      </c>
      <c r="AG1700">
        <v>5.692499999999999</v>
      </c>
      <c r="AH1700">
        <v>2</v>
      </c>
      <c r="AI1700">
        <v>47641541</v>
      </c>
      <c r="AJ1700">
        <v>1714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</row>
    <row r="1701" spans="1:44" x14ac:dyDescent="0.2">
      <c r="A1701">
        <f>ROW(Source!A805)</f>
        <v>805</v>
      </c>
      <c r="B1701">
        <v>47641556</v>
      </c>
      <c r="C1701">
        <v>47641535</v>
      </c>
      <c r="D1701">
        <v>36882726</v>
      </c>
      <c r="E1701">
        <v>1</v>
      </c>
      <c r="F1701">
        <v>1</v>
      </c>
      <c r="G1701">
        <v>1</v>
      </c>
      <c r="H1701">
        <v>2</v>
      </c>
      <c r="I1701" t="s">
        <v>1088</v>
      </c>
      <c r="J1701" t="s">
        <v>1089</v>
      </c>
      <c r="K1701" t="s">
        <v>1090</v>
      </c>
      <c r="L1701">
        <v>1368</v>
      </c>
      <c r="N1701">
        <v>1011</v>
      </c>
      <c r="O1701" t="s">
        <v>776</v>
      </c>
      <c r="P1701" t="s">
        <v>776</v>
      </c>
      <c r="Q1701">
        <v>1</v>
      </c>
      <c r="X1701">
        <v>11.51</v>
      </c>
      <c r="Y1701">
        <v>0</v>
      </c>
      <c r="Z1701">
        <v>121</v>
      </c>
      <c r="AA1701">
        <v>14.4</v>
      </c>
      <c r="AB1701">
        <v>0</v>
      </c>
      <c r="AC1701">
        <v>0</v>
      </c>
      <c r="AD1701">
        <v>1</v>
      </c>
      <c r="AE1701">
        <v>0</v>
      </c>
      <c r="AF1701" t="s">
        <v>348</v>
      </c>
      <c r="AG1701">
        <v>16.545625000000001</v>
      </c>
      <c r="AH1701">
        <v>2</v>
      </c>
      <c r="AI1701">
        <v>47641542</v>
      </c>
      <c r="AJ1701">
        <v>1715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</row>
    <row r="1702" spans="1:44" x14ac:dyDescent="0.2">
      <c r="A1702">
        <f>ROW(Source!A805)</f>
        <v>805</v>
      </c>
      <c r="B1702">
        <v>47641557</v>
      </c>
      <c r="C1702">
        <v>47641535</v>
      </c>
      <c r="D1702">
        <v>36883483</v>
      </c>
      <c r="E1702">
        <v>1</v>
      </c>
      <c r="F1702">
        <v>1</v>
      </c>
      <c r="G1702">
        <v>1</v>
      </c>
      <c r="H1702">
        <v>2</v>
      </c>
      <c r="I1702" t="s">
        <v>1076</v>
      </c>
      <c r="J1702" t="s">
        <v>1077</v>
      </c>
      <c r="K1702" t="s">
        <v>1078</v>
      </c>
      <c r="L1702">
        <v>1368</v>
      </c>
      <c r="N1702">
        <v>1011</v>
      </c>
      <c r="O1702" t="s">
        <v>776</v>
      </c>
      <c r="P1702" t="s">
        <v>776</v>
      </c>
      <c r="Q1702">
        <v>1</v>
      </c>
      <c r="X1702">
        <v>0.39</v>
      </c>
      <c r="Y1702">
        <v>0</v>
      </c>
      <c r="Z1702">
        <v>110</v>
      </c>
      <c r="AA1702">
        <v>11.6</v>
      </c>
      <c r="AB1702">
        <v>0</v>
      </c>
      <c r="AC1702">
        <v>0</v>
      </c>
      <c r="AD1702">
        <v>1</v>
      </c>
      <c r="AE1702">
        <v>0</v>
      </c>
      <c r="AF1702" t="s">
        <v>348</v>
      </c>
      <c r="AG1702">
        <v>0.56062499999999993</v>
      </c>
      <c r="AH1702">
        <v>2</v>
      </c>
      <c r="AI1702">
        <v>47641543</v>
      </c>
      <c r="AJ1702">
        <v>1716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</row>
    <row r="1703" spans="1:44" x14ac:dyDescent="0.2">
      <c r="A1703">
        <f>ROW(Source!A805)</f>
        <v>805</v>
      </c>
      <c r="B1703">
        <v>47641558</v>
      </c>
      <c r="C1703">
        <v>47641535</v>
      </c>
      <c r="D1703">
        <v>36883554</v>
      </c>
      <c r="E1703">
        <v>1</v>
      </c>
      <c r="F1703">
        <v>1</v>
      </c>
      <c r="G1703">
        <v>1</v>
      </c>
      <c r="H1703">
        <v>2</v>
      </c>
      <c r="I1703" t="s">
        <v>780</v>
      </c>
      <c r="J1703" t="s">
        <v>781</v>
      </c>
      <c r="K1703" t="s">
        <v>782</v>
      </c>
      <c r="L1703">
        <v>1368</v>
      </c>
      <c r="N1703">
        <v>1011</v>
      </c>
      <c r="O1703" t="s">
        <v>776</v>
      </c>
      <c r="P1703" t="s">
        <v>776</v>
      </c>
      <c r="Q1703">
        <v>1</v>
      </c>
      <c r="X1703">
        <v>0.04</v>
      </c>
      <c r="Y1703">
        <v>0</v>
      </c>
      <c r="Z1703">
        <v>65.709999999999994</v>
      </c>
      <c r="AA1703">
        <v>11.6</v>
      </c>
      <c r="AB1703">
        <v>0</v>
      </c>
      <c r="AC1703">
        <v>0</v>
      </c>
      <c r="AD1703">
        <v>1</v>
      </c>
      <c r="AE1703">
        <v>0</v>
      </c>
      <c r="AF1703" t="s">
        <v>348</v>
      </c>
      <c r="AG1703">
        <v>5.7499999999999996E-2</v>
      </c>
      <c r="AH1703">
        <v>2</v>
      </c>
      <c r="AI1703">
        <v>47641544</v>
      </c>
      <c r="AJ1703">
        <v>1717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</row>
    <row r="1704" spans="1:44" x14ac:dyDescent="0.2">
      <c r="A1704">
        <f>ROW(Source!A805)</f>
        <v>805</v>
      </c>
      <c r="B1704">
        <v>47641559</v>
      </c>
      <c r="C1704">
        <v>47641535</v>
      </c>
      <c r="D1704">
        <v>36798264</v>
      </c>
      <c r="E1704">
        <v>17</v>
      </c>
      <c r="F1704">
        <v>1</v>
      </c>
      <c r="G1704">
        <v>1</v>
      </c>
      <c r="H1704">
        <v>3</v>
      </c>
      <c r="I1704" t="s">
        <v>1162</v>
      </c>
      <c r="J1704" t="s">
        <v>3</v>
      </c>
      <c r="K1704" t="s">
        <v>1163</v>
      </c>
      <c r="L1704">
        <v>1348</v>
      </c>
      <c r="N1704">
        <v>1009</v>
      </c>
      <c r="O1704" t="s">
        <v>19</v>
      </c>
      <c r="P1704" t="s">
        <v>19</v>
      </c>
      <c r="Q1704">
        <v>1000</v>
      </c>
      <c r="X1704">
        <v>1.0800000000000001E-2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 t="s">
        <v>3</v>
      </c>
      <c r="AG1704">
        <v>1.0800000000000001E-2</v>
      </c>
      <c r="AH1704">
        <v>3</v>
      </c>
      <c r="AI1704">
        <v>-1</v>
      </c>
      <c r="AJ1704" t="s">
        <v>3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</row>
    <row r="1705" spans="1:44" x14ac:dyDescent="0.2">
      <c r="A1705">
        <f>ROW(Source!A805)</f>
        <v>805</v>
      </c>
      <c r="B1705">
        <v>47641560</v>
      </c>
      <c r="C1705">
        <v>47641535</v>
      </c>
      <c r="D1705">
        <v>36801792</v>
      </c>
      <c r="E1705">
        <v>1</v>
      </c>
      <c r="F1705">
        <v>1</v>
      </c>
      <c r="G1705">
        <v>1</v>
      </c>
      <c r="H1705">
        <v>3</v>
      </c>
      <c r="I1705" t="s">
        <v>981</v>
      </c>
      <c r="J1705" t="s">
        <v>982</v>
      </c>
      <c r="K1705" t="s">
        <v>983</v>
      </c>
      <c r="L1705">
        <v>1339</v>
      </c>
      <c r="N1705">
        <v>1007</v>
      </c>
      <c r="O1705" t="s">
        <v>50</v>
      </c>
      <c r="P1705" t="s">
        <v>50</v>
      </c>
      <c r="Q1705">
        <v>1</v>
      </c>
      <c r="X1705">
        <v>0.2</v>
      </c>
      <c r="Y1705">
        <v>2.44</v>
      </c>
      <c r="Z1705">
        <v>0</v>
      </c>
      <c r="AA1705">
        <v>0</v>
      </c>
      <c r="AB1705">
        <v>0</v>
      </c>
      <c r="AC1705">
        <v>0</v>
      </c>
      <c r="AD1705">
        <v>1</v>
      </c>
      <c r="AE1705">
        <v>0</v>
      </c>
      <c r="AF1705" t="s">
        <v>3</v>
      </c>
      <c r="AG1705">
        <v>0.2</v>
      </c>
      <c r="AH1705">
        <v>2</v>
      </c>
      <c r="AI1705">
        <v>47641546</v>
      </c>
      <c r="AJ1705">
        <v>1719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</row>
    <row r="1706" spans="1:44" x14ac:dyDescent="0.2">
      <c r="A1706">
        <f>ROW(Source!A805)</f>
        <v>805</v>
      </c>
      <c r="B1706">
        <v>47641561</v>
      </c>
      <c r="C1706">
        <v>47641535</v>
      </c>
      <c r="D1706">
        <v>36797189</v>
      </c>
      <c r="E1706">
        <v>17</v>
      </c>
      <c r="F1706">
        <v>1</v>
      </c>
      <c r="G1706">
        <v>1</v>
      </c>
      <c r="H1706">
        <v>3</v>
      </c>
      <c r="I1706" t="s">
        <v>1164</v>
      </c>
      <c r="J1706" t="s">
        <v>3</v>
      </c>
      <c r="K1706" t="s">
        <v>1165</v>
      </c>
      <c r="L1706">
        <v>1348</v>
      </c>
      <c r="N1706">
        <v>1009</v>
      </c>
      <c r="O1706" t="s">
        <v>19</v>
      </c>
      <c r="P1706" t="s">
        <v>19</v>
      </c>
      <c r="Q1706">
        <v>1000</v>
      </c>
      <c r="X1706">
        <v>95.8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 t="s">
        <v>3</v>
      </c>
      <c r="AG1706">
        <v>95.8</v>
      </c>
      <c r="AH1706">
        <v>3</v>
      </c>
      <c r="AI1706">
        <v>-1</v>
      </c>
      <c r="AJ1706" t="s">
        <v>3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</row>
    <row r="1707" spans="1:44" x14ac:dyDescent="0.2">
      <c r="A1707">
        <f>ROW(Source!A805)</f>
        <v>805</v>
      </c>
      <c r="B1707">
        <v>47641562</v>
      </c>
      <c r="C1707">
        <v>47641535</v>
      </c>
      <c r="D1707">
        <v>36824289</v>
      </c>
      <c r="E1707">
        <v>1</v>
      </c>
      <c r="F1707">
        <v>1</v>
      </c>
      <c r="G1707">
        <v>1</v>
      </c>
      <c r="H1707">
        <v>3</v>
      </c>
      <c r="I1707" t="s">
        <v>1091</v>
      </c>
      <c r="J1707" t="s">
        <v>1092</v>
      </c>
      <c r="K1707" t="s">
        <v>1093</v>
      </c>
      <c r="L1707">
        <v>1348</v>
      </c>
      <c r="N1707">
        <v>1009</v>
      </c>
      <c r="O1707" t="s">
        <v>19</v>
      </c>
      <c r="P1707" t="s">
        <v>19</v>
      </c>
      <c r="Q1707">
        <v>1000</v>
      </c>
      <c r="X1707">
        <v>6.1999999999999998E-3</v>
      </c>
      <c r="Y1707">
        <v>5989</v>
      </c>
      <c r="Z1707">
        <v>0</v>
      </c>
      <c r="AA1707">
        <v>0</v>
      </c>
      <c r="AB1707">
        <v>0</v>
      </c>
      <c r="AC1707">
        <v>0</v>
      </c>
      <c r="AD1707">
        <v>1</v>
      </c>
      <c r="AE1707">
        <v>0</v>
      </c>
      <c r="AF1707" t="s">
        <v>3</v>
      </c>
      <c r="AG1707">
        <v>6.1999999999999998E-3</v>
      </c>
      <c r="AH1707">
        <v>2</v>
      </c>
      <c r="AI1707">
        <v>47641548</v>
      </c>
      <c r="AJ1707">
        <v>1721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</row>
    <row r="1708" spans="1:44" x14ac:dyDescent="0.2">
      <c r="A1708">
        <f>ROW(Source!A805)</f>
        <v>805</v>
      </c>
      <c r="B1708">
        <v>47641563</v>
      </c>
      <c r="C1708">
        <v>47641535</v>
      </c>
      <c r="D1708">
        <v>36830315</v>
      </c>
      <c r="E1708">
        <v>1</v>
      </c>
      <c r="F1708">
        <v>1</v>
      </c>
      <c r="G1708">
        <v>1</v>
      </c>
      <c r="H1708">
        <v>3</v>
      </c>
      <c r="I1708" t="s">
        <v>1094</v>
      </c>
      <c r="J1708" t="s">
        <v>1095</v>
      </c>
      <c r="K1708" t="s">
        <v>1096</v>
      </c>
      <c r="L1708">
        <v>1339</v>
      </c>
      <c r="N1708">
        <v>1007</v>
      </c>
      <c r="O1708" t="s">
        <v>50</v>
      </c>
      <c r="P1708" t="s">
        <v>50</v>
      </c>
      <c r="Q1708">
        <v>1</v>
      </c>
      <c r="X1708">
        <v>0.15</v>
      </c>
      <c r="Y1708">
        <v>1287</v>
      </c>
      <c r="Z1708">
        <v>0</v>
      </c>
      <c r="AA1708">
        <v>0</v>
      </c>
      <c r="AB1708">
        <v>0</v>
      </c>
      <c r="AC1708">
        <v>0</v>
      </c>
      <c r="AD1708">
        <v>1</v>
      </c>
      <c r="AE1708">
        <v>0</v>
      </c>
      <c r="AF1708" t="s">
        <v>3</v>
      </c>
      <c r="AG1708">
        <v>0.15</v>
      </c>
      <c r="AH1708">
        <v>2</v>
      </c>
      <c r="AI1708">
        <v>47641549</v>
      </c>
      <c r="AJ1708">
        <v>1722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</row>
    <row r="1709" spans="1:44" x14ac:dyDescent="0.2">
      <c r="A1709">
        <f>ROW(Source!A810)</f>
        <v>810</v>
      </c>
      <c r="B1709">
        <v>47641571</v>
      </c>
      <c r="C1709">
        <v>47641566</v>
      </c>
      <c r="D1709">
        <v>37071037</v>
      </c>
      <c r="E1709">
        <v>1</v>
      </c>
      <c r="F1709">
        <v>1</v>
      </c>
      <c r="G1709">
        <v>1</v>
      </c>
      <c r="H1709">
        <v>1</v>
      </c>
      <c r="I1709" t="s">
        <v>956</v>
      </c>
      <c r="J1709" t="s">
        <v>3</v>
      </c>
      <c r="K1709" t="s">
        <v>957</v>
      </c>
      <c r="L1709">
        <v>1191</v>
      </c>
      <c r="N1709">
        <v>1013</v>
      </c>
      <c r="O1709" t="s">
        <v>770</v>
      </c>
      <c r="P1709" t="s">
        <v>770</v>
      </c>
      <c r="Q1709">
        <v>1</v>
      </c>
      <c r="X1709">
        <v>0.09</v>
      </c>
      <c r="Y1709">
        <v>0</v>
      </c>
      <c r="Z1709">
        <v>0</v>
      </c>
      <c r="AA1709">
        <v>0</v>
      </c>
      <c r="AB1709">
        <v>9.6199999999999992</v>
      </c>
      <c r="AC1709">
        <v>0</v>
      </c>
      <c r="AD1709">
        <v>1</v>
      </c>
      <c r="AE1709">
        <v>1</v>
      </c>
      <c r="AF1709" t="s">
        <v>647</v>
      </c>
      <c r="AG1709">
        <v>0.36</v>
      </c>
      <c r="AH1709">
        <v>2</v>
      </c>
      <c r="AI1709">
        <v>47641567</v>
      </c>
      <c r="AJ1709">
        <v>1723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</row>
    <row r="1710" spans="1:44" x14ac:dyDescent="0.2">
      <c r="A1710">
        <f>ROW(Source!A810)</f>
        <v>810</v>
      </c>
      <c r="B1710">
        <v>47641572</v>
      </c>
      <c r="C1710">
        <v>47641566</v>
      </c>
      <c r="D1710">
        <v>36882688</v>
      </c>
      <c r="E1710">
        <v>1</v>
      </c>
      <c r="F1710">
        <v>1</v>
      </c>
      <c r="G1710">
        <v>1</v>
      </c>
      <c r="H1710">
        <v>2</v>
      </c>
      <c r="I1710" t="s">
        <v>1082</v>
      </c>
      <c r="J1710" t="s">
        <v>1083</v>
      </c>
      <c r="K1710" t="s">
        <v>1084</v>
      </c>
      <c r="L1710">
        <v>1368</v>
      </c>
      <c r="N1710">
        <v>1011</v>
      </c>
      <c r="O1710" t="s">
        <v>776</v>
      </c>
      <c r="P1710" t="s">
        <v>776</v>
      </c>
      <c r="Q1710">
        <v>1</v>
      </c>
      <c r="X1710">
        <v>0.17</v>
      </c>
      <c r="Y1710">
        <v>0</v>
      </c>
      <c r="Z1710">
        <v>17.2</v>
      </c>
      <c r="AA1710">
        <v>0</v>
      </c>
      <c r="AB1710">
        <v>0</v>
      </c>
      <c r="AC1710">
        <v>0</v>
      </c>
      <c r="AD1710">
        <v>1</v>
      </c>
      <c r="AE1710">
        <v>0</v>
      </c>
      <c r="AF1710" t="s">
        <v>647</v>
      </c>
      <c r="AG1710">
        <v>0.68</v>
      </c>
      <c r="AH1710">
        <v>2</v>
      </c>
      <c r="AI1710">
        <v>47641568</v>
      </c>
      <c r="AJ1710">
        <v>1724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</row>
    <row r="1711" spans="1:44" x14ac:dyDescent="0.2">
      <c r="A1711">
        <f>ROW(Source!A810)</f>
        <v>810</v>
      </c>
      <c r="B1711">
        <v>47641573</v>
      </c>
      <c r="C1711">
        <v>47641566</v>
      </c>
      <c r="D1711">
        <v>36798264</v>
      </c>
      <c r="E1711">
        <v>17</v>
      </c>
      <c r="F1711">
        <v>1</v>
      </c>
      <c r="G1711">
        <v>1</v>
      </c>
      <c r="H1711">
        <v>3</v>
      </c>
      <c r="I1711" t="s">
        <v>1162</v>
      </c>
      <c r="J1711" t="s">
        <v>3</v>
      </c>
      <c r="K1711" t="s">
        <v>1163</v>
      </c>
      <c r="L1711">
        <v>1348</v>
      </c>
      <c r="N1711">
        <v>1009</v>
      </c>
      <c r="O1711" t="s">
        <v>19</v>
      </c>
      <c r="P1711" t="s">
        <v>19</v>
      </c>
      <c r="Q1711">
        <v>1000</v>
      </c>
      <c r="X1711">
        <v>1.4E-3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 t="s">
        <v>647</v>
      </c>
      <c r="AG1711">
        <v>5.5999999999999999E-3</v>
      </c>
      <c r="AH1711">
        <v>3</v>
      </c>
      <c r="AI1711">
        <v>-1</v>
      </c>
      <c r="AJ1711" t="s">
        <v>3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</row>
    <row r="1712" spans="1:44" x14ac:dyDescent="0.2">
      <c r="A1712">
        <f>ROW(Source!A810)</f>
        <v>810</v>
      </c>
      <c r="B1712">
        <v>47641574</v>
      </c>
      <c r="C1712">
        <v>47641566</v>
      </c>
      <c r="D1712">
        <v>36797189</v>
      </c>
      <c r="E1712">
        <v>17</v>
      </c>
      <c r="F1712">
        <v>1</v>
      </c>
      <c r="G1712">
        <v>1</v>
      </c>
      <c r="H1712">
        <v>3</v>
      </c>
      <c r="I1712" t="s">
        <v>1164</v>
      </c>
      <c r="J1712" t="s">
        <v>3</v>
      </c>
      <c r="K1712" t="s">
        <v>1165</v>
      </c>
      <c r="L1712">
        <v>1348</v>
      </c>
      <c r="N1712">
        <v>1009</v>
      </c>
      <c r="O1712" t="s">
        <v>19</v>
      </c>
      <c r="P1712" t="s">
        <v>19</v>
      </c>
      <c r="Q1712">
        <v>1000</v>
      </c>
      <c r="X1712">
        <v>12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 t="s">
        <v>647</v>
      </c>
      <c r="AG1712">
        <v>48</v>
      </c>
      <c r="AH1712">
        <v>3</v>
      </c>
      <c r="AI1712">
        <v>-1</v>
      </c>
      <c r="AJ1712" t="s">
        <v>3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</row>
    <row r="1713" spans="1:44" x14ac:dyDescent="0.2">
      <c r="A1713">
        <f>ROW(Source!A811)</f>
        <v>811</v>
      </c>
      <c r="B1713">
        <v>47641571</v>
      </c>
      <c r="C1713">
        <v>47641566</v>
      </c>
      <c r="D1713">
        <v>37071037</v>
      </c>
      <c r="E1713">
        <v>1</v>
      </c>
      <c r="F1713">
        <v>1</v>
      </c>
      <c r="G1713">
        <v>1</v>
      </c>
      <c r="H1713">
        <v>1</v>
      </c>
      <c r="I1713" t="s">
        <v>956</v>
      </c>
      <c r="J1713" t="s">
        <v>3</v>
      </c>
      <c r="K1713" t="s">
        <v>957</v>
      </c>
      <c r="L1713">
        <v>1191</v>
      </c>
      <c r="N1713">
        <v>1013</v>
      </c>
      <c r="O1713" t="s">
        <v>770</v>
      </c>
      <c r="P1713" t="s">
        <v>770</v>
      </c>
      <c r="Q1713">
        <v>1</v>
      </c>
      <c r="X1713">
        <v>0.09</v>
      </c>
      <c r="Y1713">
        <v>0</v>
      </c>
      <c r="Z1713">
        <v>0</v>
      </c>
      <c r="AA1713">
        <v>0</v>
      </c>
      <c r="AB1713">
        <v>9.6199999999999992</v>
      </c>
      <c r="AC1713">
        <v>0</v>
      </c>
      <c r="AD1713">
        <v>1</v>
      </c>
      <c r="AE1713">
        <v>1</v>
      </c>
      <c r="AF1713" t="s">
        <v>647</v>
      </c>
      <c r="AG1713">
        <v>0.36</v>
      </c>
      <c r="AH1713">
        <v>2</v>
      </c>
      <c r="AI1713">
        <v>47641567</v>
      </c>
      <c r="AJ1713">
        <v>1727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</row>
    <row r="1714" spans="1:44" x14ac:dyDescent="0.2">
      <c r="A1714">
        <f>ROW(Source!A811)</f>
        <v>811</v>
      </c>
      <c r="B1714">
        <v>47641572</v>
      </c>
      <c r="C1714">
        <v>47641566</v>
      </c>
      <c r="D1714">
        <v>36882688</v>
      </c>
      <c r="E1714">
        <v>1</v>
      </c>
      <c r="F1714">
        <v>1</v>
      </c>
      <c r="G1714">
        <v>1</v>
      </c>
      <c r="H1714">
        <v>2</v>
      </c>
      <c r="I1714" t="s">
        <v>1082</v>
      </c>
      <c r="J1714" t="s">
        <v>1083</v>
      </c>
      <c r="K1714" t="s">
        <v>1084</v>
      </c>
      <c r="L1714">
        <v>1368</v>
      </c>
      <c r="N1714">
        <v>1011</v>
      </c>
      <c r="O1714" t="s">
        <v>776</v>
      </c>
      <c r="P1714" t="s">
        <v>776</v>
      </c>
      <c r="Q1714">
        <v>1</v>
      </c>
      <c r="X1714">
        <v>0.17</v>
      </c>
      <c r="Y1714">
        <v>0</v>
      </c>
      <c r="Z1714">
        <v>17.2</v>
      </c>
      <c r="AA1714">
        <v>0</v>
      </c>
      <c r="AB1714">
        <v>0</v>
      </c>
      <c r="AC1714">
        <v>0</v>
      </c>
      <c r="AD1714">
        <v>1</v>
      </c>
      <c r="AE1714">
        <v>0</v>
      </c>
      <c r="AF1714" t="s">
        <v>647</v>
      </c>
      <c r="AG1714">
        <v>0.68</v>
      </c>
      <c r="AH1714">
        <v>2</v>
      </c>
      <c r="AI1714">
        <v>47641568</v>
      </c>
      <c r="AJ1714">
        <v>1728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</row>
    <row r="1715" spans="1:44" x14ac:dyDescent="0.2">
      <c r="A1715">
        <f>ROW(Source!A811)</f>
        <v>811</v>
      </c>
      <c r="B1715">
        <v>47641573</v>
      </c>
      <c r="C1715">
        <v>47641566</v>
      </c>
      <c r="D1715">
        <v>36798264</v>
      </c>
      <c r="E1715">
        <v>17</v>
      </c>
      <c r="F1715">
        <v>1</v>
      </c>
      <c r="G1715">
        <v>1</v>
      </c>
      <c r="H1715">
        <v>3</v>
      </c>
      <c r="I1715" t="s">
        <v>1162</v>
      </c>
      <c r="J1715" t="s">
        <v>3</v>
      </c>
      <c r="K1715" t="s">
        <v>1163</v>
      </c>
      <c r="L1715">
        <v>1348</v>
      </c>
      <c r="N1715">
        <v>1009</v>
      </c>
      <c r="O1715" t="s">
        <v>19</v>
      </c>
      <c r="P1715" t="s">
        <v>19</v>
      </c>
      <c r="Q1715">
        <v>1000</v>
      </c>
      <c r="X1715">
        <v>1.4E-3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 t="s">
        <v>647</v>
      </c>
      <c r="AG1715">
        <v>5.5999999999999999E-3</v>
      </c>
      <c r="AH1715">
        <v>3</v>
      </c>
      <c r="AI1715">
        <v>-1</v>
      </c>
      <c r="AJ1715" t="s">
        <v>3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</row>
    <row r="1716" spans="1:44" x14ac:dyDescent="0.2">
      <c r="A1716">
        <f>ROW(Source!A811)</f>
        <v>811</v>
      </c>
      <c r="B1716">
        <v>47641574</v>
      </c>
      <c r="C1716">
        <v>47641566</v>
      </c>
      <c r="D1716">
        <v>36797189</v>
      </c>
      <c r="E1716">
        <v>17</v>
      </c>
      <c r="F1716">
        <v>1</v>
      </c>
      <c r="G1716">
        <v>1</v>
      </c>
      <c r="H1716">
        <v>3</v>
      </c>
      <c r="I1716" t="s">
        <v>1164</v>
      </c>
      <c r="J1716" t="s">
        <v>3</v>
      </c>
      <c r="K1716" t="s">
        <v>1165</v>
      </c>
      <c r="L1716">
        <v>1348</v>
      </c>
      <c r="N1716">
        <v>1009</v>
      </c>
      <c r="O1716" t="s">
        <v>19</v>
      </c>
      <c r="P1716" t="s">
        <v>19</v>
      </c>
      <c r="Q1716">
        <v>1000</v>
      </c>
      <c r="X1716">
        <v>12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 t="s">
        <v>647</v>
      </c>
      <c r="AG1716">
        <v>48</v>
      </c>
      <c r="AH1716">
        <v>3</v>
      </c>
      <c r="AI1716">
        <v>-1</v>
      </c>
      <c r="AJ1716" t="s">
        <v>3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</row>
    <row r="1717" spans="1:44" x14ac:dyDescent="0.2">
      <c r="A1717">
        <f>ROW(Source!A816)</f>
        <v>816</v>
      </c>
      <c r="B1717">
        <v>47641525</v>
      </c>
      <c r="C1717">
        <v>47641515</v>
      </c>
      <c r="D1717">
        <v>37068148</v>
      </c>
      <c r="E1717">
        <v>1</v>
      </c>
      <c r="F1717">
        <v>1</v>
      </c>
      <c r="G1717">
        <v>1</v>
      </c>
      <c r="H1717">
        <v>1</v>
      </c>
      <c r="I1717" t="s">
        <v>1097</v>
      </c>
      <c r="J1717" t="s">
        <v>3</v>
      </c>
      <c r="K1717" t="s">
        <v>1098</v>
      </c>
      <c r="L1717">
        <v>1191</v>
      </c>
      <c r="N1717">
        <v>1013</v>
      </c>
      <c r="O1717" t="s">
        <v>770</v>
      </c>
      <c r="P1717" t="s">
        <v>770</v>
      </c>
      <c r="Q1717">
        <v>1</v>
      </c>
      <c r="X1717">
        <v>24.19</v>
      </c>
      <c r="Y1717">
        <v>0</v>
      </c>
      <c r="Z1717">
        <v>0</v>
      </c>
      <c r="AA1717">
        <v>0</v>
      </c>
      <c r="AB1717">
        <v>8.09</v>
      </c>
      <c r="AC1717">
        <v>0</v>
      </c>
      <c r="AD1717">
        <v>1</v>
      </c>
      <c r="AE1717">
        <v>1</v>
      </c>
      <c r="AF1717" t="s">
        <v>196</v>
      </c>
      <c r="AG1717">
        <v>31.991274999999998</v>
      </c>
      <c r="AH1717">
        <v>2</v>
      </c>
      <c r="AI1717">
        <v>47641516</v>
      </c>
      <c r="AJ1717">
        <v>1731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</row>
    <row r="1718" spans="1:44" x14ac:dyDescent="0.2">
      <c r="A1718">
        <f>ROW(Source!A816)</f>
        <v>816</v>
      </c>
      <c r="B1718">
        <v>47641526</v>
      </c>
      <c r="C1718">
        <v>47641515</v>
      </c>
      <c r="D1718">
        <v>37064876</v>
      </c>
      <c r="E1718">
        <v>1</v>
      </c>
      <c r="F1718">
        <v>1</v>
      </c>
      <c r="G1718">
        <v>1</v>
      </c>
      <c r="H1718">
        <v>1</v>
      </c>
      <c r="I1718" t="s">
        <v>771</v>
      </c>
      <c r="J1718" t="s">
        <v>3</v>
      </c>
      <c r="K1718" t="s">
        <v>772</v>
      </c>
      <c r="L1718">
        <v>1191</v>
      </c>
      <c r="N1718">
        <v>1013</v>
      </c>
      <c r="O1718" t="s">
        <v>770</v>
      </c>
      <c r="P1718" t="s">
        <v>770</v>
      </c>
      <c r="Q1718">
        <v>1</v>
      </c>
      <c r="X1718">
        <v>20.6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1</v>
      </c>
      <c r="AE1718">
        <v>2</v>
      </c>
      <c r="AF1718" t="s">
        <v>348</v>
      </c>
      <c r="AG1718">
        <v>29.612500000000001</v>
      </c>
      <c r="AH1718">
        <v>2</v>
      </c>
      <c r="AI1718">
        <v>47641517</v>
      </c>
      <c r="AJ1718">
        <v>1732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</row>
    <row r="1719" spans="1:44" x14ac:dyDescent="0.2">
      <c r="A1719">
        <f>ROW(Source!A816)</f>
        <v>816</v>
      </c>
      <c r="B1719">
        <v>47641527</v>
      </c>
      <c r="C1719">
        <v>47641515</v>
      </c>
      <c r="D1719">
        <v>36881356</v>
      </c>
      <c r="E1719">
        <v>1</v>
      </c>
      <c r="F1719">
        <v>1</v>
      </c>
      <c r="G1719">
        <v>1</v>
      </c>
      <c r="H1719">
        <v>2</v>
      </c>
      <c r="I1719" t="s">
        <v>1099</v>
      </c>
      <c r="J1719" t="s">
        <v>1100</v>
      </c>
      <c r="K1719" t="s">
        <v>1101</v>
      </c>
      <c r="L1719">
        <v>1368</v>
      </c>
      <c r="N1719">
        <v>1011</v>
      </c>
      <c r="O1719" t="s">
        <v>776</v>
      </c>
      <c r="P1719" t="s">
        <v>776</v>
      </c>
      <c r="Q1719">
        <v>1</v>
      </c>
      <c r="X1719">
        <v>2.59</v>
      </c>
      <c r="Y1719">
        <v>0</v>
      </c>
      <c r="Z1719">
        <v>79.069999999999993</v>
      </c>
      <c r="AA1719">
        <v>13.5</v>
      </c>
      <c r="AB1719">
        <v>0</v>
      </c>
      <c r="AC1719">
        <v>0</v>
      </c>
      <c r="AD1719">
        <v>1</v>
      </c>
      <c r="AE1719">
        <v>0</v>
      </c>
      <c r="AF1719" t="s">
        <v>348</v>
      </c>
      <c r="AG1719">
        <v>3.7231249999999996</v>
      </c>
      <c r="AH1719">
        <v>2</v>
      </c>
      <c r="AI1719">
        <v>47641518</v>
      </c>
      <c r="AJ1719">
        <v>1733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</row>
    <row r="1720" spans="1:44" x14ac:dyDescent="0.2">
      <c r="A1720">
        <f>ROW(Source!A816)</f>
        <v>816</v>
      </c>
      <c r="B1720">
        <v>47641528</v>
      </c>
      <c r="C1720">
        <v>47641515</v>
      </c>
      <c r="D1720">
        <v>36881380</v>
      </c>
      <c r="E1720">
        <v>1</v>
      </c>
      <c r="F1720">
        <v>1</v>
      </c>
      <c r="G1720">
        <v>1</v>
      </c>
      <c r="H1720">
        <v>2</v>
      </c>
      <c r="I1720" t="s">
        <v>857</v>
      </c>
      <c r="J1720" t="s">
        <v>858</v>
      </c>
      <c r="K1720" t="s">
        <v>859</v>
      </c>
      <c r="L1720">
        <v>1368</v>
      </c>
      <c r="N1720">
        <v>1011</v>
      </c>
      <c r="O1720" t="s">
        <v>776</v>
      </c>
      <c r="P1720" t="s">
        <v>776</v>
      </c>
      <c r="Q1720">
        <v>1</v>
      </c>
      <c r="X1720">
        <v>2.2999999999999998</v>
      </c>
      <c r="Y1720">
        <v>0</v>
      </c>
      <c r="Z1720">
        <v>123</v>
      </c>
      <c r="AA1720">
        <v>13.5</v>
      </c>
      <c r="AB1720">
        <v>0</v>
      </c>
      <c r="AC1720">
        <v>0</v>
      </c>
      <c r="AD1720">
        <v>1</v>
      </c>
      <c r="AE1720">
        <v>0</v>
      </c>
      <c r="AF1720" t="s">
        <v>348</v>
      </c>
      <c r="AG1720">
        <v>3.3062499999999995</v>
      </c>
      <c r="AH1720">
        <v>2</v>
      </c>
      <c r="AI1720">
        <v>47641519</v>
      </c>
      <c r="AJ1720">
        <v>1734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</row>
    <row r="1721" spans="1:44" x14ac:dyDescent="0.2">
      <c r="A1721">
        <f>ROW(Source!A816)</f>
        <v>816</v>
      </c>
      <c r="B1721">
        <v>47641529</v>
      </c>
      <c r="C1721">
        <v>47641515</v>
      </c>
      <c r="D1721">
        <v>36882383</v>
      </c>
      <c r="E1721">
        <v>1</v>
      </c>
      <c r="F1721">
        <v>1</v>
      </c>
      <c r="G1721">
        <v>1</v>
      </c>
      <c r="H1721">
        <v>2</v>
      </c>
      <c r="I1721" t="s">
        <v>944</v>
      </c>
      <c r="J1721" t="s">
        <v>945</v>
      </c>
      <c r="K1721" t="s">
        <v>946</v>
      </c>
      <c r="L1721">
        <v>1368</v>
      </c>
      <c r="N1721">
        <v>1011</v>
      </c>
      <c r="O1721" t="s">
        <v>776</v>
      </c>
      <c r="P1721" t="s">
        <v>776</v>
      </c>
      <c r="Q1721">
        <v>1</v>
      </c>
      <c r="X1721">
        <v>2.46</v>
      </c>
      <c r="Y1721">
        <v>0</v>
      </c>
      <c r="Z1721">
        <v>89.99</v>
      </c>
      <c r="AA1721">
        <v>10.06</v>
      </c>
      <c r="AB1721">
        <v>0</v>
      </c>
      <c r="AC1721">
        <v>0</v>
      </c>
      <c r="AD1721">
        <v>1</v>
      </c>
      <c r="AE1721">
        <v>0</v>
      </c>
      <c r="AF1721" t="s">
        <v>348</v>
      </c>
      <c r="AG1721">
        <v>3.5362499999999999</v>
      </c>
      <c r="AH1721">
        <v>2</v>
      </c>
      <c r="AI1721">
        <v>47641520</v>
      </c>
      <c r="AJ1721">
        <v>1735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</row>
    <row r="1722" spans="1:44" x14ac:dyDescent="0.2">
      <c r="A1722">
        <f>ROW(Source!A816)</f>
        <v>816</v>
      </c>
      <c r="B1722">
        <v>47641530</v>
      </c>
      <c r="C1722">
        <v>47641515</v>
      </c>
      <c r="D1722">
        <v>36882750</v>
      </c>
      <c r="E1722">
        <v>1</v>
      </c>
      <c r="F1722">
        <v>1</v>
      </c>
      <c r="G1722">
        <v>1</v>
      </c>
      <c r="H1722">
        <v>2</v>
      </c>
      <c r="I1722" t="s">
        <v>1102</v>
      </c>
      <c r="J1722" t="s">
        <v>1103</v>
      </c>
      <c r="K1722" t="s">
        <v>1104</v>
      </c>
      <c r="L1722">
        <v>1368</v>
      </c>
      <c r="N1722">
        <v>1011</v>
      </c>
      <c r="O1722" t="s">
        <v>776</v>
      </c>
      <c r="P1722" t="s">
        <v>776</v>
      </c>
      <c r="Q1722">
        <v>1</v>
      </c>
      <c r="X1722">
        <v>12.21</v>
      </c>
      <c r="Y1722">
        <v>0</v>
      </c>
      <c r="Z1722">
        <v>206.01</v>
      </c>
      <c r="AA1722">
        <v>14.4</v>
      </c>
      <c r="AB1722">
        <v>0</v>
      </c>
      <c r="AC1722">
        <v>0</v>
      </c>
      <c r="AD1722">
        <v>1</v>
      </c>
      <c r="AE1722">
        <v>0</v>
      </c>
      <c r="AF1722" t="s">
        <v>348</v>
      </c>
      <c r="AG1722">
        <v>17.551874999999999</v>
      </c>
      <c r="AH1722">
        <v>2</v>
      </c>
      <c r="AI1722">
        <v>47641521</v>
      </c>
      <c r="AJ1722">
        <v>1736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</row>
    <row r="1723" spans="1:44" x14ac:dyDescent="0.2">
      <c r="A1723">
        <f>ROW(Source!A816)</f>
        <v>816</v>
      </c>
      <c r="B1723">
        <v>47641531</v>
      </c>
      <c r="C1723">
        <v>47641515</v>
      </c>
      <c r="D1723">
        <v>36883483</v>
      </c>
      <c r="E1723">
        <v>1</v>
      </c>
      <c r="F1723">
        <v>1</v>
      </c>
      <c r="G1723">
        <v>1</v>
      </c>
      <c r="H1723">
        <v>2</v>
      </c>
      <c r="I1723" t="s">
        <v>1076</v>
      </c>
      <c r="J1723" t="s">
        <v>1077</v>
      </c>
      <c r="K1723" t="s">
        <v>1078</v>
      </c>
      <c r="L1723">
        <v>1368</v>
      </c>
      <c r="N1723">
        <v>1011</v>
      </c>
      <c r="O1723" t="s">
        <v>776</v>
      </c>
      <c r="P1723" t="s">
        <v>776</v>
      </c>
      <c r="Q1723">
        <v>1</v>
      </c>
      <c r="X1723">
        <v>1.04</v>
      </c>
      <c r="Y1723">
        <v>0</v>
      </c>
      <c r="Z1723">
        <v>110</v>
      </c>
      <c r="AA1723">
        <v>11.6</v>
      </c>
      <c r="AB1723">
        <v>0</v>
      </c>
      <c r="AC1723">
        <v>0</v>
      </c>
      <c r="AD1723">
        <v>1</v>
      </c>
      <c r="AE1723">
        <v>0</v>
      </c>
      <c r="AF1723" t="s">
        <v>348</v>
      </c>
      <c r="AG1723">
        <v>1.4949999999999999</v>
      </c>
      <c r="AH1723">
        <v>2</v>
      </c>
      <c r="AI1723">
        <v>47641522</v>
      </c>
      <c r="AJ1723">
        <v>1737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</row>
    <row r="1724" spans="1:44" x14ac:dyDescent="0.2">
      <c r="A1724">
        <f>ROW(Source!A816)</f>
        <v>816</v>
      </c>
      <c r="B1724">
        <v>47641532</v>
      </c>
      <c r="C1724">
        <v>47641515</v>
      </c>
      <c r="D1724">
        <v>36801792</v>
      </c>
      <c r="E1724">
        <v>1</v>
      </c>
      <c r="F1724">
        <v>1</v>
      </c>
      <c r="G1724">
        <v>1</v>
      </c>
      <c r="H1724">
        <v>3</v>
      </c>
      <c r="I1724" t="s">
        <v>981</v>
      </c>
      <c r="J1724" t="s">
        <v>982</v>
      </c>
      <c r="K1724" t="s">
        <v>983</v>
      </c>
      <c r="L1724">
        <v>1339</v>
      </c>
      <c r="N1724">
        <v>1007</v>
      </c>
      <c r="O1724" t="s">
        <v>50</v>
      </c>
      <c r="P1724" t="s">
        <v>50</v>
      </c>
      <c r="Q1724">
        <v>1</v>
      </c>
      <c r="X1724">
        <v>7</v>
      </c>
      <c r="Y1724">
        <v>2.44</v>
      </c>
      <c r="Z1724">
        <v>0</v>
      </c>
      <c r="AA1724">
        <v>0</v>
      </c>
      <c r="AB1724">
        <v>0</v>
      </c>
      <c r="AC1724">
        <v>0</v>
      </c>
      <c r="AD1724">
        <v>1</v>
      </c>
      <c r="AE1724">
        <v>0</v>
      </c>
      <c r="AF1724" t="s">
        <v>3</v>
      </c>
      <c r="AG1724">
        <v>7</v>
      </c>
      <c r="AH1724">
        <v>2</v>
      </c>
      <c r="AI1724">
        <v>47641523</v>
      </c>
      <c r="AJ1724">
        <v>1738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</row>
    <row r="1725" spans="1:44" x14ac:dyDescent="0.2">
      <c r="A1725">
        <f>ROW(Source!A816)</f>
        <v>816</v>
      </c>
      <c r="B1725">
        <v>47641533</v>
      </c>
      <c r="C1725">
        <v>47641515</v>
      </c>
      <c r="D1725">
        <v>36796092</v>
      </c>
      <c r="E1725">
        <v>17</v>
      </c>
      <c r="F1725">
        <v>1</v>
      </c>
      <c r="G1725">
        <v>1</v>
      </c>
      <c r="H1725">
        <v>3</v>
      </c>
      <c r="I1725" t="s">
        <v>1166</v>
      </c>
      <c r="J1725" t="s">
        <v>3</v>
      </c>
      <c r="K1725" t="s">
        <v>1167</v>
      </c>
      <c r="L1725">
        <v>1339</v>
      </c>
      <c r="N1725">
        <v>1007</v>
      </c>
      <c r="O1725" t="s">
        <v>50</v>
      </c>
      <c r="P1725" t="s">
        <v>50</v>
      </c>
      <c r="Q1725">
        <v>1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1</v>
      </c>
      <c r="AD1725">
        <v>0</v>
      </c>
      <c r="AE1725">
        <v>0</v>
      </c>
      <c r="AF1725" t="s">
        <v>3</v>
      </c>
      <c r="AG1725">
        <v>0</v>
      </c>
      <c r="AH1725">
        <v>3</v>
      </c>
      <c r="AI1725">
        <v>-1</v>
      </c>
      <c r="AJ1725" t="s">
        <v>3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</row>
    <row r="1726" spans="1:44" x14ac:dyDescent="0.2">
      <c r="A1726">
        <f>ROW(Source!A817)</f>
        <v>817</v>
      </c>
      <c r="B1726">
        <v>47641525</v>
      </c>
      <c r="C1726">
        <v>47641515</v>
      </c>
      <c r="D1726">
        <v>37068148</v>
      </c>
      <c r="E1726">
        <v>1</v>
      </c>
      <c r="F1726">
        <v>1</v>
      </c>
      <c r="G1726">
        <v>1</v>
      </c>
      <c r="H1726">
        <v>1</v>
      </c>
      <c r="I1726" t="s">
        <v>1097</v>
      </c>
      <c r="J1726" t="s">
        <v>3</v>
      </c>
      <c r="K1726" t="s">
        <v>1098</v>
      </c>
      <c r="L1726">
        <v>1191</v>
      </c>
      <c r="N1726">
        <v>1013</v>
      </c>
      <c r="O1726" t="s">
        <v>770</v>
      </c>
      <c r="P1726" t="s">
        <v>770</v>
      </c>
      <c r="Q1726">
        <v>1</v>
      </c>
      <c r="X1726">
        <v>24.19</v>
      </c>
      <c r="Y1726">
        <v>0</v>
      </c>
      <c r="Z1726">
        <v>0</v>
      </c>
      <c r="AA1726">
        <v>0</v>
      </c>
      <c r="AB1726">
        <v>8.09</v>
      </c>
      <c r="AC1726">
        <v>0</v>
      </c>
      <c r="AD1726">
        <v>1</v>
      </c>
      <c r="AE1726">
        <v>1</v>
      </c>
      <c r="AF1726" t="s">
        <v>196</v>
      </c>
      <c r="AG1726">
        <v>31.991274999999998</v>
      </c>
      <c r="AH1726">
        <v>2</v>
      </c>
      <c r="AI1726">
        <v>47641516</v>
      </c>
      <c r="AJ1726">
        <v>1740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</row>
    <row r="1727" spans="1:44" x14ac:dyDescent="0.2">
      <c r="A1727">
        <f>ROW(Source!A817)</f>
        <v>817</v>
      </c>
      <c r="B1727">
        <v>47641526</v>
      </c>
      <c r="C1727">
        <v>47641515</v>
      </c>
      <c r="D1727">
        <v>37064876</v>
      </c>
      <c r="E1727">
        <v>1</v>
      </c>
      <c r="F1727">
        <v>1</v>
      </c>
      <c r="G1727">
        <v>1</v>
      </c>
      <c r="H1727">
        <v>1</v>
      </c>
      <c r="I1727" t="s">
        <v>771</v>
      </c>
      <c r="J1727" t="s">
        <v>3</v>
      </c>
      <c r="K1727" t="s">
        <v>772</v>
      </c>
      <c r="L1727">
        <v>1191</v>
      </c>
      <c r="N1727">
        <v>1013</v>
      </c>
      <c r="O1727" t="s">
        <v>770</v>
      </c>
      <c r="P1727" t="s">
        <v>770</v>
      </c>
      <c r="Q1727">
        <v>1</v>
      </c>
      <c r="X1727">
        <v>20.6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1</v>
      </c>
      <c r="AE1727">
        <v>2</v>
      </c>
      <c r="AF1727" t="s">
        <v>348</v>
      </c>
      <c r="AG1727">
        <v>29.612500000000001</v>
      </c>
      <c r="AH1727">
        <v>2</v>
      </c>
      <c r="AI1727">
        <v>47641517</v>
      </c>
      <c r="AJ1727">
        <v>1741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</row>
    <row r="1728" spans="1:44" x14ac:dyDescent="0.2">
      <c r="A1728">
        <f>ROW(Source!A817)</f>
        <v>817</v>
      </c>
      <c r="B1728">
        <v>47641527</v>
      </c>
      <c r="C1728">
        <v>47641515</v>
      </c>
      <c r="D1728">
        <v>36881356</v>
      </c>
      <c r="E1728">
        <v>1</v>
      </c>
      <c r="F1728">
        <v>1</v>
      </c>
      <c r="G1728">
        <v>1</v>
      </c>
      <c r="H1728">
        <v>2</v>
      </c>
      <c r="I1728" t="s">
        <v>1099</v>
      </c>
      <c r="J1728" t="s">
        <v>1100</v>
      </c>
      <c r="K1728" t="s">
        <v>1101</v>
      </c>
      <c r="L1728">
        <v>1368</v>
      </c>
      <c r="N1728">
        <v>1011</v>
      </c>
      <c r="O1728" t="s">
        <v>776</v>
      </c>
      <c r="P1728" t="s">
        <v>776</v>
      </c>
      <c r="Q1728">
        <v>1</v>
      </c>
      <c r="X1728">
        <v>2.59</v>
      </c>
      <c r="Y1728">
        <v>0</v>
      </c>
      <c r="Z1728">
        <v>79.069999999999993</v>
      </c>
      <c r="AA1728">
        <v>13.5</v>
      </c>
      <c r="AB1728">
        <v>0</v>
      </c>
      <c r="AC1728">
        <v>0</v>
      </c>
      <c r="AD1728">
        <v>1</v>
      </c>
      <c r="AE1728">
        <v>0</v>
      </c>
      <c r="AF1728" t="s">
        <v>348</v>
      </c>
      <c r="AG1728">
        <v>3.7231249999999996</v>
      </c>
      <c r="AH1728">
        <v>2</v>
      </c>
      <c r="AI1728">
        <v>47641518</v>
      </c>
      <c r="AJ1728">
        <v>1742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</row>
    <row r="1729" spans="1:44" x14ac:dyDescent="0.2">
      <c r="A1729">
        <f>ROW(Source!A817)</f>
        <v>817</v>
      </c>
      <c r="B1729">
        <v>47641528</v>
      </c>
      <c r="C1729">
        <v>47641515</v>
      </c>
      <c r="D1729">
        <v>36881380</v>
      </c>
      <c r="E1729">
        <v>1</v>
      </c>
      <c r="F1729">
        <v>1</v>
      </c>
      <c r="G1729">
        <v>1</v>
      </c>
      <c r="H1729">
        <v>2</v>
      </c>
      <c r="I1729" t="s">
        <v>857</v>
      </c>
      <c r="J1729" t="s">
        <v>858</v>
      </c>
      <c r="K1729" t="s">
        <v>859</v>
      </c>
      <c r="L1729">
        <v>1368</v>
      </c>
      <c r="N1729">
        <v>1011</v>
      </c>
      <c r="O1729" t="s">
        <v>776</v>
      </c>
      <c r="P1729" t="s">
        <v>776</v>
      </c>
      <c r="Q1729">
        <v>1</v>
      </c>
      <c r="X1729">
        <v>2.2999999999999998</v>
      </c>
      <c r="Y1729">
        <v>0</v>
      </c>
      <c r="Z1729">
        <v>123</v>
      </c>
      <c r="AA1729">
        <v>13.5</v>
      </c>
      <c r="AB1729">
        <v>0</v>
      </c>
      <c r="AC1729">
        <v>0</v>
      </c>
      <c r="AD1729">
        <v>1</v>
      </c>
      <c r="AE1729">
        <v>0</v>
      </c>
      <c r="AF1729" t="s">
        <v>348</v>
      </c>
      <c r="AG1729">
        <v>3.3062499999999995</v>
      </c>
      <c r="AH1729">
        <v>2</v>
      </c>
      <c r="AI1729">
        <v>47641519</v>
      </c>
      <c r="AJ1729">
        <v>1743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</row>
    <row r="1730" spans="1:44" x14ac:dyDescent="0.2">
      <c r="A1730">
        <f>ROW(Source!A817)</f>
        <v>817</v>
      </c>
      <c r="B1730">
        <v>47641529</v>
      </c>
      <c r="C1730">
        <v>47641515</v>
      </c>
      <c r="D1730">
        <v>36882383</v>
      </c>
      <c r="E1730">
        <v>1</v>
      </c>
      <c r="F1730">
        <v>1</v>
      </c>
      <c r="G1730">
        <v>1</v>
      </c>
      <c r="H1730">
        <v>2</v>
      </c>
      <c r="I1730" t="s">
        <v>944</v>
      </c>
      <c r="J1730" t="s">
        <v>945</v>
      </c>
      <c r="K1730" t="s">
        <v>946</v>
      </c>
      <c r="L1730">
        <v>1368</v>
      </c>
      <c r="N1730">
        <v>1011</v>
      </c>
      <c r="O1730" t="s">
        <v>776</v>
      </c>
      <c r="P1730" t="s">
        <v>776</v>
      </c>
      <c r="Q1730">
        <v>1</v>
      </c>
      <c r="X1730">
        <v>2.46</v>
      </c>
      <c r="Y1730">
        <v>0</v>
      </c>
      <c r="Z1730">
        <v>89.99</v>
      </c>
      <c r="AA1730">
        <v>10.06</v>
      </c>
      <c r="AB1730">
        <v>0</v>
      </c>
      <c r="AC1730">
        <v>0</v>
      </c>
      <c r="AD1730">
        <v>1</v>
      </c>
      <c r="AE1730">
        <v>0</v>
      </c>
      <c r="AF1730" t="s">
        <v>348</v>
      </c>
      <c r="AG1730">
        <v>3.5362499999999999</v>
      </c>
      <c r="AH1730">
        <v>2</v>
      </c>
      <c r="AI1730">
        <v>47641520</v>
      </c>
      <c r="AJ1730">
        <v>1744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</row>
    <row r="1731" spans="1:44" x14ac:dyDescent="0.2">
      <c r="A1731">
        <f>ROW(Source!A817)</f>
        <v>817</v>
      </c>
      <c r="B1731">
        <v>47641530</v>
      </c>
      <c r="C1731">
        <v>47641515</v>
      </c>
      <c r="D1731">
        <v>36882750</v>
      </c>
      <c r="E1731">
        <v>1</v>
      </c>
      <c r="F1731">
        <v>1</v>
      </c>
      <c r="G1731">
        <v>1</v>
      </c>
      <c r="H1731">
        <v>2</v>
      </c>
      <c r="I1731" t="s">
        <v>1102</v>
      </c>
      <c r="J1731" t="s">
        <v>1103</v>
      </c>
      <c r="K1731" t="s">
        <v>1104</v>
      </c>
      <c r="L1731">
        <v>1368</v>
      </c>
      <c r="N1731">
        <v>1011</v>
      </c>
      <c r="O1731" t="s">
        <v>776</v>
      </c>
      <c r="P1731" t="s">
        <v>776</v>
      </c>
      <c r="Q1731">
        <v>1</v>
      </c>
      <c r="X1731">
        <v>12.21</v>
      </c>
      <c r="Y1731">
        <v>0</v>
      </c>
      <c r="Z1731">
        <v>206.01</v>
      </c>
      <c r="AA1731">
        <v>14.4</v>
      </c>
      <c r="AB1731">
        <v>0</v>
      </c>
      <c r="AC1731">
        <v>0</v>
      </c>
      <c r="AD1731">
        <v>1</v>
      </c>
      <c r="AE1731">
        <v>0</v>
      </c>
      <c r="AF1731" t="s">
        <v>348</v>
      </c>
      <c r="AG1731">
        <v>17.551874999999999</v>
      </c>
      <c r="AH1731">
        <v>2</v>
      </c>
      <c r="AI1731">
        <v>47641521</v>
      </c>
      <c r="AJ1731">
        <v>1745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</row>
    <row r="1732" spans="1:44" x14ac:dyDescent="0.2">
      <c r="A1732">
        <f>ROW(Source!A817)</f>
        <v>817</v>
      </c>
      <c r="B1732">
        <v>47641531</v>
      </c>
      <c r="C1732">
        <v>47641515</v>
      </c>
      <c r="D1732">
        <v>36883483</v>
      </c>
      <c r="E1732">
        <v>1</v>
      </c>
      <c r="F1732">
        <v>1</v>
      </c>
      <c r="G1732">
        <v>1</v>
      </c>
      <c r="H1732">
        <v>2</v>
      </c>
      <c r="I1732" t="s">
        <v>1076</v>
      </c>
      <c r="J1732" t="s">
        <v>1077</v>
      </c>
      <c r="K1732" t="s">
        <v>1078</v>
      </c>
      <c r="L1732">
        <v>1368</v>
      </c>
      <c r="N1732">
        <v>1011</v>
      </c>
      <c r="O1732" t="s">
        <v>776</v>
      </c>
      <c r="P1732" t="s">
        <v>776</v>
      </c>
      <c r="Q1732">
        <v>1</v>
      </c>
      <c r="X1732">
        <v>1.04</v>
      </c>
      <c r="Y1732">
        <v>0</v>
      </c>
      <c r="Z1732">
        <v>110</v>
      </c>
      <c r="AA1732">
        <v>11.6</v>
      </c>
      <c r="AB1732">
        <v>0</v>
      </c>
      <c r="AC1732">
        <v>0</v>
      </c>
      <c r="AD1732">
        <v>1</v>
      </c>
      <c r="AE1732">
        <v>0</v>
      </c>
      <c r="AF1732" t="s">
        <v>348</v>
      </c>
      <c r="AG1732">
        <v>1.4949999999999999</v>
      </c>
      <c r="AH1732">
        <v>2</v>
      </c>
      <c r="AI1732">
        <v>47641522</v>
      </c>
      <c r="AJ1732">
        <v>1746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</row>
    <row r="1733" spans="1:44" x14ac:dyDescent="0.2">
      <c r="A1733">
        <f>ROW(Source!A817)</f>
        <v>817</v>
      </c>
      <c r="B1733">
        <v>47641532</v>
      </c>
      <c r="C1733">
        <v>47641515</v>
      </c>
      <c r="D1733">
        <v>36801792</v>
      </c>
      <c r="E1733">
        <v>1</v>
      </c>
      <c r="F1733">
        <v>1</v>
      </c>
      <c r="G1733">
        <v>1</v>
      </c>
      <c r="H1733">
        <v>3</v>
      </c>
      <c r="I1733" t="s">
        <v>981</v>
      </c>
      <c r="J1733" t="s">
        <v>982</v>
      </c>
      <c r="K1733" t="s">
        <v>983</v>
      </c>
      <c r="L1733">
        <v>1339</v>
      </c>
      <c r="N1733">
        <v>1007</v>
      </c>
      <c r="O1733" t="s">
        <v>50</v>
      </c>
      <c r="P1733" t="s">
        <v>50</v>
      </c>
      <c r="Q1733">
        <v>1</v>
      </c>
      <c r="X1733">
        <v>7</v>
      </c>
      <c r="Y1733">
        <v>2.44</v>
      </c>
      <c r="Z1733">
        <v>0</v>
      </c>
      <c r="AA1733">
        <v>0</v>
      </c>
      <c r="AB1733">
        <v>0</v>
      </c>
      <c r="AC1733">
        <v>0</v>
      </c>
      <c r="AD1733">
        <v>1</v>
      </c>
      <c r="AE1733">
        <v>0</v>
      </c>
      <c r="AF1733" t="s">
        <v>3</v>
      </c>
      <c r="AG1733">
        <v>7</v>
      </c>
      <c r="AH1733">
        <v>2</v>
      </c>
      <c r="AI1733">
        <v>47641523</v>
      </c>
      <c r="AJ1733">
        <v>1747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</row>
    <row r="1734" spans="1:44" x14ac:dyDescent="0.2">
      <c r="A1734">
        <f>ROW(Source!A817)</f>
        <v>817</v>
      </c>
      <c r="B1734">
        <v>47641533</v>
      </c>
      <c r="C1734">
        <v>47641515</v>
      </c>
      <c r="D1734">
        <v>36796092</v>
      </c>
      <c r="E1734">
        <v>17</v>
      </c>
      <c r="F1734">
        <v>1</v>
      </c>
      <c r="G1734">
        <v>1</v>
      </c>
      <c r="H1734">
        <v>3</v>
      </c>
      <c r="I1734" t="s">
        <v>1166</v>
      </c>
      <c r="J1734" t="s">
        <v>3</v>
      </c>
      <c r="K1734" t="s">
        <v>1167</v>
      </c>
      <c r="L1734">
        <v>1339</v>
      </c>
      <c r="N1734">
        <v>1007</v>
      </c>
      <c r="O1734" t="s">
        <v>50</v>
      </c>
      <c r="P1734" t="s">
        <v>50</v>
      </c>
      <c r="Q1734">
        <v>1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1</v>
      </c>
      <c r="AD1734">
        <v>0</v>
      </c>
      <c r="AE1734">
        <v>0</v>
      </c>
      <c r="AF1734" t="s">
        <v>3</v>
      </c>
      <c r="AG1734">
        <v>0</v>
      </c>
      <c r="AH1734">
        <v>3</v>
      </c>
      <c r="AI1734">
        <v>-1</v>
      </c>
      <c r="AJ1734" t="s">
        <v>3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</row>
    <row r="1735" spans="1:44" x14ac:dyDescent="0.2">
      <c r="A1735">
        <f>ROW(Source!A820)</f>
        <v>820</v>
      </c>
      <c r="B1735">
        <v>47641506</v>
      </c>
      <c r="C1735">
        <v>47641497</v>
      </c>
      <c r="D1735">
        <v>37066491</v>
      </c>
      <c r="E1735">
        <v>1</v>
      </c>
      <c r="F1735">
        <v>1</v>
      </c>
      <c r="G1735">
        <v>1</v>
      </c>
      <c r="H1735">
        <v>1</v>
      </c>
      <c r="I1735" t="s">
        <v>1105</v>
      </c>
      <c r="J1735" t="s">
        <v>3</v>
      </c>
      <c r="K1735" t="s">
        <v>1106</v>
      </c>
      <c r="L1735">
        <v>1191</v>
      </c>
      <c r="N1735">
        <v>1013</v>
      </c>
      <c r="O1735" t="s">
        <v>770</v>
      </c>
      <c r="P1735" t="s">
        <v>770</v>
      </c>
      <c r="Q1735">
        <v>1</v>
      </c>
      <c r="X1735">
        <v>15.72</v>
      </c>
      <c r="Y1735">
        <v>0</v>
      </c>
      <c r="Z1735">
        <v>0</v>
      </c>
      <c r="AA1735">
        <v>0</v>
      </c>
      <c r="AB1735">
        <v>8.02</v>
      </c>
      <c r="AC1735">
        <v>0</v>
      </c>
      <c r="AD1735">
        <v>1</v>
      </c>
      <c r="AE1735">
        <v>1</v>
      </c>
      <c r="AF1735" t="s">
        <v>196</v>
      </c>
      <c r="AG1735">
        <v>20.789699999999996</v>
      </c>
      <c r="AH1735">
        <v>2</v>
      </c>
      <c r="AI1735">
        <v>47641498</v>
      </c>
      <c r="AJ1735">
        <v>1749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</row>
    <row r="1736" spans="1:44" x14ac:dyDescent="0.2">
      <c r="A1736">
        <f>ROW(Source!A820)</f>
        <v>820</v>
      </c>
      <c r="B1736">
        <v>47641507</v>
      </c>
      <c r="C1736">
        <v>47641497</v>
      </c>
      <c r="D1736">
        <v>37064876</v>
      </c>
      <c r="E1736">
        <v>1</v>
      </c>
      <c r="F1736">
        <v>1</v>
      </c>
      <c r="G1736">
        <v>1</v>
      </c>
      <c r="H1736">
        <v>1</v>
      </c>
      <c r="I1736" t="s">
        <v>771</v>
      </c>
      <c r="J1736" t="s">
        <v>3</v>
      </c>
      <c r="K1736" t="s">
        <v>772</v>
      </c>
      <c r="L1736">
        <v>1191</v>
      </c>
      <c r="N1736">
        <v>1013</v>
      </c>
      <c r="O1736" t="s">
        <v>770</v>
      </c>
      <c r="P1736" t="s">
        <v>770</v>
      </c>
      <c r="Q1736">
        <v>1</v>
      </c>
      <c r="X1736">
        <v>13.88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1</v>
      </c>
      <c r="AE1736">
        <v>2</v>
      </c>
      <c r="AF1736" t="s">
        <v>348</v>
      </c>
      <c r="AG1736">
        <v>19.952500000000001</v>
      </c>
      <c r="AH1736">
        <v>2</v>
      </c>
      <c r="AI1736">
        <v>47641499</v>
      </c>
      <c r="AJ1736">
        <v>1750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</row>
    <row r="1737" spans="1:44" x14ac:dyDescent="0.2">
      <c r="A1737">
        <f>ROW(Source!A820)</f>
        <v>820</v>
      </c>
      <c r="B1737">
        <v>47641508</v>
      </c>
      <c r="C1737">
        <v>47641497</v>
      </c>
      <c r="D1737">
        <v>36881380</v>
      </c>
      <c r="E1737">
        <v>1</v>
      </c>
      <c r="F1737">
        <v>1</v>
      </c>
      <c r="G1737">
        <v>1</v>
      </c>
      <c r="H1737">
        <v>2</v>
      </c>
      <c r="I1737" t="s">
        <v>857</v>
      </c>
      <c r="J1737" t="s">
        <v>858</v>
      </c>
      <c r="K1737" t="s">
        <v>859</v>
      </c>
      <c r="L1737">
        <v>1368</v>
      </c>
      <c r="N1737">
        <v>1011</v>
      </c>
      <c r="O1737" t="s">
        <v>776</v>
      </c>
      <c r="P1737" t="s">
        <v>776</v>
      </c>
      <c r="Q1737">
        <v>1</v>
      </c>
      <c r="X1737">
        <v>1.77</v>
      </c>
      <c r="Y1737">
        <v>0</v>
      </c>
      <c r="Z1737">
        <v>123</v>
      </c>
      <c r="AA1737">
        <v>13.5</v>
      </c>
      <c r="AB1737">
        <v>0</v>
      </c>
      <c r="AC1737">
        <v>0</v>
      </c>
      <c r="AD1737">
        <v>1</v>
      </c>
      <c r="AE1737">
        <v>0</v>
      </c>
      <c r="AF1737" t="s">
        <v>348</v>
      </c>
      <c r="AG1737">
        <v>2.5443749999999996</v>
      </c>
      <c r="AH1737">
        <v>2</v>
      </c>
      <c r="AI1737">
        <v>47641500</v>
      </c>
      <c r="AJ1737">
        <v>1751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</row>
    <row r="1738" spans="1:44" x14ac:dyDescent="0.2">
      <c r="A1738">
        <f>ROW(Source!A820)</f>
        <v>820</v>
      </c>
      <c r="B1738">
        <v>47641509</v>
      </c>
      <c r="C1738">
        <v>47641497</v>
      </c>
      <c r="D1738">
        <v>36882383</v>
      </c>
      <c r="E1738">
        <v>1</v>
      </c>
      <c r="F1738">
        <v>1</v>
      </c>
      <c r="G1738">
        <v>1</v>
      </c>
      <c r="H1738">
        <v>2</v>
      </c>
      <c r="I1738" t="s">
        <v>944</v>
      </c>
      <c r="J1738" t="s">
        <v>945</v>
      </c>
      <c r="K1738" t="s">
        <v>946</v>
      </c>
      <c r="L1738">
        <v>1368</v>
      </c>
      <c r="N1738">
        <v>1011</v>
      </c>
      <c r="O1738" t="s">
        <v>776</v>
      </c>
      <c r="P1738" t="s">
        <v>776</v>
      </c>
      <c r="Q1738">
        <v>1</v>
      </c>
      <c r="X1738">
        <v>4.29</v>
      </c>
      <c r="Y1738">
        <v>0</v>
      </c>
      <c r="Z1738">
        <v>89.99</v>
      </c>
      <c r="AA1738">
        <v>10.06</v>
      </c>
      <c r="AB1738">
        <v>0</v>
      </c>
      <c r="AC1738">
        <v>0</v>
      </c>
      <c r="AD1738">
        <v>1</v>
      </c>
      <c r="AE1738">
        <v>0</v>
      </c>
      <c r="AF1738" t="s">
        <v>348</v>
      </c>
      <c r="AG1738">
        <v>6.1668749999999992</v>
      </c>
      <c r="AH1738">
        <v>2</v>
      </c>
      <c r="AI1738">
        <v>47641501</v>
      </c>
      <c r="AJ1738">
        <v>1752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</row>
    <row r="1739" spans="1:44" x14ac:dyDescent="0.2">
      <c r="A1739">
        <f>ROW(Source!A820)</f>
        <v>820</v>
      </c>
      <c r="B1739">
        <v>47641510</v>
      </c>
      <c r="C1739">
        <v>47641497</v>
      </c>
      <c r="D1739">
        <v>36882750</v>
      </c>
      <c r="E1739">
        <v>1</v>
      </c>
      <c r="F1739">
        <v>1</v>
      </c>
      <c r="G1739">
        <v>1</v>
      </c>
      <c r="H1739">
        <v>2</v>
      </c>
      <c r="I1739" t="s">
        <v>1102</v>
      </c>
      <c r="J1739" t="s">
        <v>1103</v>
      </c>
      <c r="K1739" t="s">
        <v>1104</v>
      </c>
      <c r="L1739">
        <v>1368</v>
      </c>
      <c r="N1739">
        <v>1011</v>
      </c>
      <c r="O1739" t="s">
        <v>776</v>
      </c>
      <c r="P1739" t="s">
        <v>776</v>
      </c>
      <c r="Q1739">
        <v>1</v>
      </c>
      <c r="X1739">
        <v>7.08</v>
      </c>
      <c r="Y1739">
        <v>0</v>
      </c>
      <c r="Z1739">
        <v>206.01</v>
      </c>
      <c r="AA1739">
        <v>14.4</v>
      </c>
      <c r="AB1739">
        <v>0</v>
      </c>
      <c r="AC1739">
        <v>0</v>
      </c>
      <c r="AD1739">
        <v>1</v>
      </c>
      <c r="AE1739">
        <v>0</v>
      </c>
      <c r="AF1739" t="s">
        <v>348</v>
      </c>
      <c r="AG1739">
        <v>10.177499999999998</v>
      </c>
      <c r="AH1739">
        <v>2</v>
      </c>
      <c r="AI1739">
        <v>47641502</v>
      </c>
      <c r="AJ1739">
        <v>1753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</row>
    <row r="1740" spans="1:44" x14ac:dyDescent="0.2">
      <c r="A1740">
        <f>ROW(Source!A820)</f>
        <v>820</v>
      </c>
      <c r="B1740">
        <v>47641511</v>
      </c>
      <c r="C1740">
        <v>47641497</v>
      </c>
      <c r="D1740">
        <v>36883483</v>
      </c>
      <c r="E1740">
        <v>1</v>
      </c>
      <c r="F1740">
        <v>1</v>
      </c>
      <c r="G1740">
        <v>1</v>
      </c>
      <c r="H1740">
        <v>2</v>
      </c>
      <c r="I1740" t="s">
        <v>1076</v>
      </c>
      <c r="J1740" t="s">
        <v>1077</v>
      </c>
      <c r="K1740" t="s">
        <v>1078</v>
      </c>
      <c r="L1740">
        <v>1368</v>
      </c>
      <c r="N1740">
        <v>1011</v>
      </c>
      <c r="O1740" t="s">
        <v>776</v>
      </c>
      <c r="P1740" t="s">
        <v>776</v>
      </c>
      <c r="Q1740">
        <v>1</v>
      </c>
      <c r="X1740">
        <v>0.74</v>
      </c>
      <c r="Y1740">
        <v>0</v>
      </c>
      <c r="Z1740">
        <v>110</v>
      </c>
      <c r="AA1740">
        <v>11.6</v>
      </c>
      <c r="AB1740">
        <v>0</v>
      </c>
      <c r="AC1740">
        <v>0</v>
      </c>
      <c r="AD1740">
        <v>1</v>
      </c>
      <c r="AE1740">
        <v>0</v>
      </c>
      <c r="AF1740" t="s">
        <v>348</v>
      </c>
      <c r="AG1740">
        <v>1.06375</v>
      </c>
      <c r="AH1740">
        <v>2</v>
      </c>
      <c r="AI1740">
        <v>47641503</v>
      </c>
      <c r="AJ1740">
        <v>1754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</row>
    <row r="1741" spans="1:44" x14ac:dyDescent="0.2">
      <c r="A1741">
        <f>ROW(Source!A820)</f>
        <v>820</v>
      </c>
      <c r="B1741">
        <v>47641512</v>
      </c>
      <c r="C1741">
        <v>47641497</v>
      </c>
      <c r="D1741">
        <v>36801792</v>
      </c>
      <c r="E1741">
        <v>1</v>
      </c>
      <c r="F1741">
        <v>1</v>
      </c>
      <c r="G1741">
        <v>1</v>
      </c>
      <c r="H1741">
        <v>3</v>
      </c>
      <c r="I1741" t="s">
        <v>981</v>
      </c>
      <c r="J1741" t="s">
        <v>982</v>
      </c>
      <c r="K1741" t="s">
        <v>983</v>
      </c>
      <c r="L1741">
        <v>1339</v>
      </c>
      <c r="N1741">
        <v>1007</v>
      </c>
      <c r="O1741" t="s">
        <v>50</v>
      </c>
      <c r="P1741" t="s">
        <v>50</v>
      </c>
      <c r="Q1741">
        <v>1</v>
      </c>
      <c r="X1741">
        <v>5</v>
      </c>
      <c r="Y1741">
        <v>2.44</v>
      </c>
      <c r="Z1741">
        <v>0</v>
      </c>
      <c r="AA1741">
        <v>0</v>
      </c>
      <c r="AB1741">
        <v>0</v>
      </c>
      <c r="AC1741">
        <v>0</v>
      </c>
      <c r="AD1741">
        <v>1</v>
      </c>
      <c r="AE1741">
        <v>0</v>
      </c>
      <c r="AF1741" t="s">
        <v>3</v>
      </c>
      <c r="AG1741">
        <v>5</v>
      </c>
      <c r="AH1741">
        <v>2</v>
      </c>
      <c r="AI1741">
        <v>47641504</v>
      </c>
      <c r="AJ1741">
        <v>1755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</row>
    <row r="1742" spans="1:44" x14ac:dyDescent="0.2">
      <c r="A1742">
        <f>ROW(Source!A820)</f>
        <v>820</v>
      </c>
      <c r="B1742">
        <v>47641513</v>
      </c>
      <c r="C1742">
        <v>47641497</v>
      </c>
      <c r="D1742">
        <v>36796087</v>
      </c>
      <c r="E1742">
        <v>17</v>
      </c>
      <c r="F1742">
        <v>1</v>
      </c>
      <c r="G1742">
        <v>1</v>
      </c>
      <c r="H1742">
        <v>3</v>
      </c>
      <c r="I1742" t="s">
        <v>1168</v>
      </c>
      <c r="J1742" t="s">
        <v>3</v>
      </c>
      <c r="K1742" t="s">
        <v>1169</v>
      </c>
      <c r="L1742">
        <v>1339</v>
      </c>
      <c r="N1742">
        <v>1007</v>
      </c>
      <c r="O1742" t="s">
        <v>50</v>
      </c>
      <c r="P1742" t="s">
        <v>50</v>
      </c>
      <c r="Q1742">
        <v>1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1</v>
      </c>
      <c r="AD1742">
        <v>0</v>
      </c>
      <c r="AE1742">
        <v>0</v>
      </c>
      <c r="AF1742" t="s">
        <v>3</v>
      </c>
      <c r="AG1742">
        <v>0</v>
      </c>
      <c r="AH1742">
        <v>3</v>
      </c>
      <c r="AI1742">
        <v>-1</v>
      </c>
      <c r="AJ1742" t="s">
        <v>3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</row>
    <row r="1743" spans="1:44" x14ac:dyDescent="0.2">
      <c r="A1743">
        <f>ROW(Source!A821)</f>
        <v>821</v>
      </c>
      <c r="B1743">
        <v>47641506</v>
      </c>
      <c r="C1743">
        <v>47641497</v>
      </c>
      <c r="D1743">
        <v>37066491</v>
      </c>
      <c r="E1743">
        <v>1</v>
      </c>
      <c r="F1743">
        <v>1</v>
      </c>
      <c r="G1743">
        <v>1</v>
      </c>
      <c r="H1743">
        <v>1</v>
      </c>
      <c r="I1743" t="s">
        <v>1105</v>
      </c>
      <c r="J1743" t="s">
        <v>3</v>
      </c>
      <c r="K1743" t="s">
        <v>1106</v>
      </c>
      <c r="L1743">
        <v>1191</v>
      </c>
      <c r="N1743">
        <v>1013</v>
      </c>
      <c r="O1743" t="s">
        <v>770</v>
      </c>
      <c r="P1743" t="s">
        <v>770</v>
      </c>
      <c r="Q1743">
        <v>1</v>
      </c>
      <c r="X1743">
        <v>15.72</v>
      </c>
      <c r="Y1743">
        <v>0</v>
      </c>
      <c r="Z1743">
        <v>0</v>
      </c>
      <c r="AA1743">
        <v>0</v>
      </c>
      <c r="AB1743">
        <v>8.02</v>
      </c>
      <c r="AC1743">
        <v>0</v>
      </c>
      <c r="AD1743">
        <v>1</v>
      </c>
      <c r="AE1743">
        <v>1</v>
      </c>
      <c r="AF1743" t="s">
        <v>196</v>
      </c>
      <c r="AG1743">
        <v>20.789699999999996</v>
      </c>
      <c r="AH1743">
        <v>2</v>
      </c>
      <c r="AI1743">
        <v>47641498</v>
      </c>
      <c r="AJ1743">
        <v>1757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</row>
    <row r="1744" spans="1:44" x14ac:dyDescent="0.2">
      <c r="A1744">
        <f>ROW(Source!A821)</f>
        <v>821</v>
      </c>
      <c r="B1744">
        <v>47641507</v>
      </c>
      <c r="C1744">
        <v>47641497</v>
      </c>
      <c r="D1744">
        <v>37064876</v>
      </c>
      <c r="E1744">
        <v>1</v>
      </c>
      <c r="F1744">
        <v>1</v>
      </c>
      <c r="G1744">
        <v>1</v>
      </c>
      <c r="H1744">
        <v>1</v>
      </c>
      <c r="I1744" t="s">
        <v>771</v>
      </c>
      <c r="J1744" t="s">
        <v>3</v>
      </c>
      <c r="K1744" t="s">
        <v>772</v>
      </c>
      <c r="L1744">
        <v>1191</v>
      </c>
      <c r="N1744">
        <v>1013</v>
      </c>
      <c r="O1744" t="s">
        <v>770</v>
      </c>
      <c r="P1744" t="s">
        <v>770</v>
      </c>
      <c r="Q1744">
        <v>1</v>
      </c>
      <c r="X1744">
        <v>13.88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1</v>
      </c>
      <c r="AE1744">
        <v>2</v>
      </c>
      <c r="AF1744" t="s">
        <v>348</v>
      </c>
      <c r="AG1744">
        <v>19.952500000000001</v>
      </c>
      <c r="AH1744">
        <v>2</v>
      </c>
      <c r="AI1744">
        <v>47641499</v>
      </c>
      <c r="AJ1744">
        <v>1758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</row>
    <row r="1745" spans="1:44" x14ac:dyDescent="0.2">
      <c r="A1745">
        <f>ROW(Source!A821)</f>
        <v>821</v>
      </c>
      <c r="B1745">
        <v>47641508</v>
      </c>
      <c r="C1745">
        <v>47641497</v>
      </c>
      <c r="D1745">
        <v>36881380</v>
      </c>
      <c r="E1745">
        <v>1</v>
      </c>
      <c r="F1745">
        <v>1</v>
      </c>
      <c r="G1745">
        <v>1</v>
      </c>
      <c r="H1745">
        <v>2</v>
      </c>
      <c r="I1745" t="s">
        <v>857</v>
      </c>
      <c r="J1745" t="s">
        <v>858</v>
      </c>
      <c r="K1745" t="s">
        <v>859</v>
      </c>
      <c r="L1745">
        <v>1368</v>
      </c>
      <c r="N1745">
        <v>1011</v>
      </c>
      <c r="O1745" t="s">
        <v>776</v>
      </c>
      <c r="P1745" t="s">
        <v>776</v>
      </c>
      <c r="Q1745">
        <v>1</v>
      </c>
      <c r="X1745">
        <v>1.77</v>
      </c>
      <c r="Y1745">
        <v>0</v>
      </c>
      <c r="Z1745">
        <v>123</v>
      </c>
      <c r="AA1745">
        <v>13.5</v>
      </c>
      <c r="AB1745">
        <v>0</v>
      </c>
      <c r="AC1745">
        <v>0</v>
      </c>
      <c r="AD1745">
        <v>1</v>
      </c>
      <c r="AE1745">
        <v>0</v>
      </c>
      <c r="AF1745" t="s">
        <v>348</v>
      </c>
      <c r="AG1745">
        <v>2.5443749999999996</v>
      </c>
      <c r="AH1745">
        <v>2</v>
      </c>
      <c r="AI1745">
        <v>47641500</v>
      </c>
      <c r="AJ1745">
        <v>1759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</row>
    <row r="1746" spans="1:44" x14ac:dyDescent="0.2">
      <c r="A1746">
        <f>ROW(Source!A821)</f>
        <v>821</v>
      </c>
      <c r="B1746">
        <v>47641509</v>
      </c>
      <c r="C1746">
        <v>47641497</v>
      </c>
      <c r="D1746">
        <v>36882383</v>
      </c>
      <c r="E1746">
        <v>1</v>
      </c>
      <c r="F1746">
        <v>1</v>
      </c>
      <c r="G1746">
        <v>1</v>
      </c>
      <c r="H1746">
        <v>2</v>
      </c>
      <c r="I1746" t="s">
        <v>944</v>
      </c>
      <c r="J1746" t="s">
        <v>945</v>
      </c>
      <c r="K1746" t="s">
        <v>946</v>
      </c>
      <c r="L1746">
        <v>1368</v>
      </c>
      <c r="N1746">
        <v>1011</v>
      </c>
      <c r="O1746" t="s">
        <v>776</v>
      </c>
      <c r="P1746" t="s">
        <v>776</v>
      </c>
      <c r="Q1746">
        <v>1</v>
      </c>
      <c r="X1746">
        <v>4.29</v>
      </c>
      <c r="Y1746">
        <v>0</v>
      </c>
      <c r="Z1746">
        <v>89.99</v>
      </c>
      <c r="AA1746">
        <v>10.06</v>
      </c>
      <c r="AB1746">
        <v>0</v>
      </c>
      <c r="AC1746">
        <v>0</v>
      </c>
      <c r="AD1746">
        <v>1</v>
      </c>
      <c r="AE1746">
        <v>0</v>
      </c>
      <c r="AF1746" t="s">
        <v>348</v>
      </c>
      <c r="AG1746">
        <v>6.1668749999999992</v>
      </c>
      <c r="AH1746">
        <v>2</v>
      </c>
      <c r="AI1746">
        <v>47641501</v>
      </c>
      <c r="AJ1746">
        <v>1760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</row>
    <row r="1747" spans="1:44" x14ac:dyDescent="0.2">
      <c r="A1747">
        <f>ROW(Source!A821)</f>
        <v>821</v>
      </c>
      <c r="B1747">
        <v>47641510</v>
      </c>
      <c r="C1747">
        <v>47641497</v>
      </c>
      <c r="D1747">
        <v>36882750</v>
      </c>
      <c r="E1747">
        <v>1</v>
      </c>
      <c r="F1747">
        <v>1</v>
      </c>
      <c r="G1747">
        <v>1</v>
      </c>
      <c r="H1747">
        <v>2</v>
      </c>
      <c r="I1747" t="s">
        <v>1102</v>
      </c>
      <c r="J1747" t="s">
        <v>1103</v>
      </c>
      <c r="K1747" t="s">
        <v>1104</v>
      </c>
      <c r="L1747">
        <v>1368</v>
      </c>
      <c r="N1747">
        <v>1011</v>
      </c>
      <c r="O1747" t="s">
        <v>776</v>
      </c>
      <c r="P1747" t="s">
        <v>776</v>
      </c>
      <c r="Q1747">
        <v>1</v>
      </c>
      <c r="X1747">
        <v>7.08</v>
      </c>
      <c r="Y1747">
        <v>0</v>
      </c>
      <c r="Z1747">
        <v>206.01</v>
      </c>
      <c r="AA1747">
        <v>14.4</v>
      </c>
      <c r="AB1747">
        <v>0</v>
      </c>
      <c r="AC1747">
        <v>0</v>
      </c>
      <c r="AD1747">
        <v>1</v>
      </c>
      <c r="AE1747">
        <v>0</v>
      </c>
      <c r="AF1747" t="s">
        <v>348</v>
      </c>
      <c r="AG1747">
        <v>10.177499999999998</v>
      </c>
      <c r="AH1747">
        <v>2</v>
      </c>
      <c r="AI1747">
        <v>47641502</v>
      </c>
      <c r="AJ1747">
        <v>1761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</row>
    <row r="1748" spans="1:44" x14ac:dyDescent="0.2">
      <c r="A1748">
        <f>ROW(Source!A821)</f>
        <v>821</v>
      </c>
      <c r="B1748">
        <v>47641511</v>
      </c>
      <c r="C1748">
        <v>47641497</v>
      </c>
      <c r="D1748">
        <v>36883483</v>
      </c>
      <c r="E1748">
        <v>1</v>
      </c>
      <c r="F1748">
        <v>1</v>
      </c>
      <c r="G1748">
        <v>1</v>
      </c>
      <c r="H1748">
        <v>2</v>
      </c>
      <c r="I1748" t="s">
        <v>1076</v>
      </c>
      <c r="J1748" t="s">
        <v>1077</v>
      </c>
      <c r="K1748" t="s">
        <v>1078</v>
      </c>
      <c r="L1748">
        <v>1368</v>
      </c>
      <c r="N1748">
        <v>1011</v>
      </c>
      <c r="O1748" t="s">
        <v>776</v>
      </c>
      <c r="P1748" t="s">
        <v>776</v>
      </c>
      <c r="Q1748">
        <v>1</v>
      </c>
      <c r="X1748">
        <v>0.74</v>
      </c>
      <c r="Y1748">
        <v>0</v>
      </c>
      <c r="Z1748">
        <v>110</v>
      </c>
      <c r="AA1748">
        <v>11.6</v>
      </c>
      <c r="AB1748">
        <v>0</v>
      </c>
      <c r="AC1748">
        <v>0</v>
      </c>
      <c r="AD1748">
        <v>1</v>
      </c>
      <c r="AE1748">
        <v>0</v>
      </c>
      <c r="AF1748" t="s">
        <v>348</v>
      </c>
      <c r="AG1748">
        <v>1.06375</v>
      </c>
      <c r="AH1748">
        <v>2</v>
      </c>
      <c r="AI1748">
        <v>47641503</v>
      </c>
      <c r="AJ1748">
        <v>1762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</row>
    <row r="1749" spans="1:44" x14ac:dyDescent="0.2">
      <c r="A1749">
        <f>ROW(Source!A821)</f>
        <v>821</v>
      </c>
      <c r="B1749">
        <v>47641512</v>
      </c>
      <c r="C1749">
        <v>47641497</v>
      </c>
      <c r="D1749">
        <v>36801792</v>
      </c>
      <c r="E1749">
        <v>1</v>
      </c>
      <c r="F1749">
        <v>1</v>
      </c>
      <c r="G1749">
        <v>1</v>
      </c>
      <c r="H1749">
        <v>3</v>
      </c>
      <c r="I1749" t="s">
        <v>981</v>
      </c>
      <c r="J1749" t="s">
        <v>982</v>
      </c>
      <c r="K1749" t="s">
        <v>983</v>
      </c>
      <c r="L1749">
        <v>1339</v>
      </c>
      <c r="N1749">
        <v>1007</v>
      </c>
      <c r="O1749" t="s">
        <v>50</v>
      </c>
      <c r="P1749" t="s">
        <v>50</v>
      </c>
      <c r="Q1749">
        <v>1</v>
      </c>
      <c r="X1749">
        <v>5</v>
      </c>
      <c r="Y1749">
        <v>2.44</v>
      </c>
      <c r="Z1749">
        <v>0</v>
      </c>
      <c r="AA1749">
        <v>0</v>
      </c>
      <c r="AB1749">
        <v>0</v>
      </c>
      <c r="AC1749">
        <v>0</v>
      </c>
      <c r="AD1749">
        <v>1</v>
      </c>
      <c r="AE1749">
        <v>0</v>
      </c>
      <c r="AF1749" t="s">
        <v>3</v>
      </c>
      <c r="AG1749">
        <v>5</v>
      </c>
      <c r="AH1749">
        <v>2</v>
      </c>
      <c r="AI1749">
        <v>47641504</v>
      </c>
      <c r="AJ1749">
        <v>1763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</row>
    <row r="1750" spans="1:44" x14ac:dyDescent="0.2">
      <c r="A1750">
        <f>ROW(Source!A821)</f>
        <v>821</v>
      </c>
      <c r="B1750">
        <v>47641513</v>
      </c>
      <c r="C1750">
        <v>47641497</v>
      </c>
      <c r="D1750">
        <v>36796087</v>
      </c>
      <c r="E1750">
        <v>17</v>
      </c>
      <c r="F1750">
        <v>1</v>
      </c>
      <c r="G1750">
        <v>1</v>
      </c>
      <c r="H1750">
        <v>3</v>
      </c>
      <c r="I1750" t="s">
        <v>1168</v>
      </c>
      <c r="J1750" t="s">
        <v>3</v>
      </c>
      <c r="K1750" t="s">
        <v>1169</v>
      </c>
      <c r="L1750">
        <v>1339</v>
      </c>
      <c r="N1750">
        <v>1007</v>
      </c>
      <c r="O1750" t="s">
        <v>50</v>
      </c>
      <c r="P1750" t="s">
        <v>50</v>
      </c>
      <c r="Q1750">
        <v>1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1</v>
      </c>
      <c r="AD1750">
        <v>0</v>
      </c>
      <c r="AE1750">
        <v>0</v>
      </c>
      <c r="AF1750" t="s">
        <v>3</v>
      </c>
      <c r="AG1750">
        <v>0</v>
      </c>
      <c r="AH1750">
        <v>3</v>
      </c>
      <c r="AI1750">
        <v>-1</v>
      </c>
      <c r="AJ1750" t="s">
        <v>3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</row>
    <row r="1751" spans="1:44" x14ac:dyDescent="0.2">
      <c r="A1751">
        <f>ROW(Source!A824)</f>
        <v>824</v>
      </c>
      <c r="B1751">
        <v>47641609</v>
      </c>
      <c r="C1751">
        <v>47641608</v>
      </c>
      <c r="D1751">
        <v>37065248</v>
      </c>
      <c r="E1751">
        <v>1</v>
      </c>
      <c r="F1751">
        <v>1</v>
      </c>
      <c r="G1751">
        <v>1</v>
      </c>
      <c r="H1751">
        <v>1</v>
      </c>
      <c r="I1751" t="s">
        <v>768</v>
      </c>
      <c r="J1751" t="s">
        <v>3</v>
      </c>
      <c r="K1751" t="s">
        <v>769</v>
      </c>
      <c r="L1751">
        <v>1191</v>
      </c>
      <c r="N1751">
        <v>1013</v>
      </c>
      <c r="O1751" t="s">
        <v>770</v>
      </c>
      <c r="P1751" t="s">
        <v>770</v>
      </c>
      <c r="Q1751">
        <v>1</v>
      </c>
      <c r="X1751">
        <v>14.96</v>
      </c>
      <c r="Y1751">
        <v>0</v>
      </c>
      <c r="Z1751">
        <v>0</v>
      </c>
      <c r="AA1751">
        <v>0</v>
      </c>
      <c r="AB1751">
        <v>8.5299999999999994</v>
      </c>
      <c r="AC1751">
        <v>0</v>
      </c>
      <c r="AD1751">
        <v>1</v>
      </c>
      <c r="AE1751">
        <v>1</v>
      </c>
      <c r="AF1751" t="s">
        <v>196</v>
      </c>
      <c r="AG1751">
        <v>19.784599999999998</v>
      </c>
      <c r="AH1751">
        <v>2</v>
      </c>
      <c r="AI1751">
        <v>47641609</v>
      </c>
      <c r="AJ1751">
        <v>1765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</row>
    <row r="1752" spans="1:44" x14ac:dyDescent="0.2">
      <c r="A1752">
        <f>ROW(Source!A824)</f>
        <v>824</v>
      </c>
      <c r="B1752">
        <v>47641610</v>
      </c>
      <c r="C1752">
        <v>47641608</v>
      </c>
      <c r="D1752">
        <v>37064876</v>
      </c>
      <c r="E1752">
        <v>1</v>
      </c>
      <c r="F1752">
        <v>1</v>
      </c>
      <c r="G1752">
        <v>1</v>
      </c>
      <c r="H1752">
        <v>1</v>
      </c>
      <c r="I1752" t="s">
        <v>771</v>
      </c>
      <c r="J1752" t="s">
        <v>3</v>
      </c>
      <c r="K1752" t="s">
        <v>772</v>
      </c>
      <c r="L1752">
        <v>1191</v>
      </c>
      <c r="N1752">
        <v>1013</v>
      </c>
      <c r="O1752" t="s">
        <v>770</v>
      </c>
      <c r="P1752" t="s">
        <v>770</v>
      </c>
      <c r="Q1752">
        <v>1</v>
      </c>
      <c r="X1752">
        <v>3.63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1</v>
      </c>
      <c r="AE1752">
        <v>2</v>
      </c>
      <c r="AF1752" t="s">
        <v>195</v>
      </c>
      <c r="AG1752">
        <v>5.2181249999999988</v>
      </c>
      <c r="AH1752">
        <v>2</v>
      </c>
      <c r="AI1752">
        <v>47641610</v>
      </c>
      <c r="AJ1752">
        <v>1766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</row>
    <row r="1753" spans="1:44" x14ac:dyDescent="0.2">
      <c r="A1753">
        <f>ROW(Source!A824)</f>
        <v>824</v>
      </c>
      <c r="B1753">
        <v>47641611</v>
      </c>
      <c r="C1753">
        <v>47641608</v>
      </c>
      <c r="D1753">
        <v>36882890</v>
      </c>
      <c r="E1753">
        <v>1</v>
      </c>
      <c r="F1753">
        <v>1</v>
      </c>
      <c r="G1753">
        <v>1</v>
      </c>
      <c r="H1753">
        <v>2</v>
      </c>
      <c r="I1753" t="s">
        <v>1107</v>
      </c>
      <c r="J1753" t="s">
        <v>1108</v>
      </c>
      <c r="K1753" t="s">
        <v>1109</v>
      </c>
      <c r="L1753">
        <v>1368</v>
      </c>
      <c r="N1753">
        <v>1011</v>
      </c>
      <c r="O1753" t="s">
        <v>776</v>
      </c>
      <c r="P1753" t="s">
        <v>776</v>
      </c>
      <c r="Q1753">
        <v>1</v>
      </c>
      <c r="X1753">
        <v>14.5</v>
      </c>
      <c r="Y1753">
        <v>0</v>
      </c>
      <c r="Z1753">
        <v>0.55000000000000004</v>
      </c>
      <c r="AA1753">
        <v>0</v>
      </c>
      <c r="AB1753">
        <v>0</v>
      </c>
      <c r="AC1753">
        <v>0</v>
      </c>
      <c r="AD1753">
        <v>1</v>
      </c>
      <c r="AE1753">
        <v>0</v>
      </c>
      <c r="AF1753" t="s">
        <v>195</v>
      </c>
      <c r="AG1753">
        <v>20.84375</v>
      </c>
      <c r="AH1753">
        <v>2</v>
      </c>
      <c r="AI1753">
        <v>47641611</v>
      </c>
      <c r="AJ1753">
        <v>1767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</row>
    <row r="1754" spans="1:44" x14ac:dyDescent="0.2">
      <c r="A1754">
        <f>ROW(Source!A824)</f>
        <v>824</v>
      </c>
      <c r="B1754">
        <v>47641612</v>
      </c>
      <c r="C1754">
        <v>47641608</v>
      </c>
      <c r="D1754">
        <v>36883878</v>
      </c>
      <c r="E1754">
        <v>1</v>
      </c>
      <c r="F1754">
        <v>1</v>
      </c>
      <c r="G1754">
        <v>1</v>
      </c>
      <c r="H1754">
        <v>2</v>
      </c>
      <c r="I1754" t="s">
        <v>863</v>
      </c>
      <c r="J1754" t="s">
        <v>864</v>
      </c>
      <c r="K1754" t="s">
        <v>865</v>
      </c>
      <c r="L1754">
        <v>1368</v>
      </c>
      <c r="N1754">
        <v>1011</v>
      </c>
      <c r="O1754" t="s">
        <v>776</v>
      </c>
      <c r="P1754" t="s">
        <v>776</v>
      </c>
      <c r="Q1754">
        <v>1</v>
      </c>
      <c r="X1754">
        <v>3.63</v>
      </c>
      <c r="Y1754">
        <v>0</v>
      </c>
      <c r="Z1754">
        <v>90</v>
      </c>
      <c r="AA1754">
        <v>10.06</v>
      </c>
      <c r="AB1754">
        <v>0</v>
      </c>
      <c r="AC1754">
        <v>0</v>
      </c>
      <c r="AD1754">
        <v>1</v>
      </c>
      <c r="AE1754">
        <v>0</v>
      </c>
      <c r="AF1754" t="s">
        <v>195</v>
      </c>
      <c r="AG1754">
        <v>5.2181249999999988</v>
      </c>
      <c r="AH1754">
        <v>2</v>
      </c>
      <c r="AI1754">
        <v>47641612</v>
      </c>
      <c r="AJ1754">
        <v>1768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</row>
    <row r="1755" spans="1:44" x14ac:dyDescent="0.2">
      <c r="A1755">
        <f>ROW(Source!A825)</f>
        <v>825</v>
      </c>
      <c r="B1755">
        <v>47641609</v>
      </c>
      <c r="C1755">
        <v>47641608</v>
      </c>
      <c r="D1755">
        <v>37065248</v>
      </c>
      <c r="E1755">
        <v>1</v>
      </c>
      <c r="F1755">
        <v>1</v>
      </c>
      <c r="G1755">
        <v>1</v>
      </c>
      <c r="H1755">
        <v>1</v>
      </c>
      <c r="I1755" t="s">
        <v>768</v>
      </c>
      <c r="J1755" t="s">
        <v>3</v>
      </c>
      <c r="K1755" t="s">
        <v>769</v>
      </c>
      <c r="L1755">
        <v>1191</v>
      </c>
      <c r="N1755">
        <v>1013</v>
      </c>
      <c r="O1755" t="s">
        <v>770</v>
      </c>
      <c r="P1755" t="s">
        <v>770</v>
      </c>
      <c r="Q1755">
        <v>1</v>
      </c>
      <c r="X1755">
        <v>14.96</v>
      </c>
      <c r="Y1755">
        <v>0</v>
      </c>
      <c r="Z1755">
        <v>0</v>
      </c>
      <c r="AA1755">
        <v>0</v>
      </c>
      <c r="AB1755">
        <v>8.5299999999999994</v>
      </c>
      <c r="AC1755">
        <v>0</v>
      </c>
      <c r="AD1755">
        <v>1</v>
      </c>
      <c r="AE1755">
        <v>1</v>
      </c>
      <c r="AF1755" t="s">
        <v>196</v>
      </c>
      <c r="AG1755">
        <v>19.784599999999998</v>
      </c>
      <c r="AH1755">
        <v>2</v>
      </c>
      <c r="AI1755">
        <v>47641609</v>
      </c>
      <c r="AJ1755">
        <v>1769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</row>
    <row r="1756" spans="1:44" x14ac:dyDescent="0.2">
      <c r="A1756">
        <f>ROW(Source!A825)</f>
        <v>825</v>
      </c>
      <c r="B1756">
        <v>47641610</v>
      </c>
      <c r="C1756">
        <v>47641608</v>
      </c>
      <c r="D1756">
        <v>37064876</v>
      </c>
      <c r="E1756">
        <v>1</v>
      </c>
      <c r="F1756">
        <v>1</v>
      </c>
      <c r="G1756">
        <v>1</v>
      </c>
      <c r="H1756">
        <v>1</v>
      </c>
      <c r="I1756" t="s">
        <v>771</v>
      </c>
      <c r="J1756" t="s">
        <v>3</v>
      </c>
      <c r="K1756" t="s">
        <v>772</v>
      </c>
      <c r="L1756">
        <v>1191</v>
      </c>
      <c r="N1756">
        <v>1013</v>
      </c>
      <c r="O1756" t="s">
        <v>770</v>
      </c>
      <c r="P1756" t="s">
        <v>770</v>
      </c>
      <c r="Q1756">
        <v>1</v>
      </c>
      <c r="X1756">
        <v>3.63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1</v>
      </c>
      <c r="AE1756">
        <v>2</v>
      </c>
      <c r="AF1756" t="s">
        <v>195</v>
      </c>
      <c r="AG1756">
        <v>5.2181249999999988</v>
      </c>
      <c r="AH1756">
        <v>2</v>
      </c>
      <c r="AI1756">
        <v>47641610</v>
      </c>
      <c r="AJ1756">
        <v>1770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</row>
    <row r="1757" spans="1:44" x14ac:dyDescent="0.2">
      <c r="A1757">
        <f>ROW(Source!A825)</f>
        <v>825</v>
      </c>
      <c r="B1757">
        <v>47641611</v>
      </c>
      <c r="C1757">
        <v>47641608</v>
      </c>
      <c r="D1757">
        <v>36882890</v>
      </c>
      <c r="E1757">
        <v>1</v>
      </c>
      <c r="F1757">
        <v>1</v>
      </c>
      <c r="G1757">
        <v>1</v>
      </c>
      <c r="H1757">
        <v>2</v>
      </c>
      <c r="I1757" t="s">
        <v>1107</v>
      </c>
      <c r="J1757" t="s">
        <v>1108</v>
      </c>
      <c r="K1757" t="s">
        <v>1109</v>
      </c>
      <c r="L1757">
        <v>1368</v>
      </c>
      <c r="N1757">
        <v>1011</v>
      </c>
      <c r="O1757" t="s">
        <v>776</v>
      </c>
      <c r="P1757" t="s">
        <v>776</v>
      </c>
      <c r="Q1757">
        <v>1</v>
      </c>
      <c r="X1757">
        <v>14.5</v>
      </c>
      <c r="Y1757">
        <v>0</v>
      </c>
      <c r="Z1757">
        <v>0.55000000000000004</v>
      </c>
      <c r="AA1757">
        <v>0</v>
      </c>
      <c r="AB1757">
        <v>0</v>
      </c>
      <c r="AC1757">
        <v>0</v>
      </c>
      <c r="AD1757">
        <v>1</v>
      </c>
      <c r="AE1757">
        <v>0</v>
      </c>
      <c r="AF1757" t="s">
        <v>195</v>
      </c>
      <c r="AG1757">
        <v>20.84375</v>
      </c>
      <c r="AH1757">
        <v>2</v>
      </c>
      <c r="AI1757">
        <v>47641611</v>
      </c>
      <c r="AJ1757">
        <v>1771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</row>
    <row r="1758" spans="1:44" x14ac:dyDescent="0.2">
      <c r="A1758">
        <f>ROW(Source!A825)</f>
        <v>825</v>
      </c>
      <c r="B1758">
        <v>47641612</v>
      </c>
      <c r="C1758">
        <v>47641608</v>
      </c>
      <c r="D1758">
        <v>36883878</v>
      </c>
      <c r="E1758">
        <v>1</v>
      </c>
      <c r="F1758">
        <v>1</v>
      </c>
      <c r="G1758">
        <v>1</v>
      </c>
      <c r="H1758">
        <v>2</v>
      </c>
      <c r="I1758" t="s">
        <v>863</v>
      </c>
      <c r="J1758" t="s">
        <v>864</v>
      </c>
      <c r="K1758" t="s">
        <v>865</v>
      </c>
      <c r="L1758">
        <v>1368</v>
      </c>
      <c r="N1758">
        <v>1011</v>
      </c>
      <c r="O1758" t="s">
        <v>776</v>
      </c>
      <c r="P1758" t="s">
        <v>776</v>
      </c>
      <c r="Q1758">
        <v>1</v>
      </c>
      <c r="X1758">
        <v>3.63</v>
      </c>
      <c r="Y1758">
        <v>0</v>
      </c>
      <c r="Z1758">
        <v>90</v>
      </c>
      <c r="AA1758">
        <v>10.06</v>
      </c>
      <c r="AB1758">
        <v>0</v>
      </c>
      <c r="AC1758">
        <v>0</v>
      </c>
      <c r="AD1758">
        <v>1</v>
      </c>
      <c r="AE1758">
        <v>0</v>
      </c>
      <c r="AF1758" t="s">
        <v>195</v>
      </c>
      <c r="AG1758">
        <v>5.2181249999999988</v>
      </c>
      <c r="AH1758">
        <v>2</v>
      </c>
      <c r="AI1758">
        <v>47641612</v>
      </c>
      <c r="AJ1758">
        <v>1772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</row>
    <row r="1759" spans="1:44" x14ac:dyDescent="0.2">
      <c r="A1759">
        <f>ROW(Source!A826)</f>
        <v>826</v>
      </c>
      <c r="B1759">
        <v>47641616</v>
      </c>
      <c r="C1759">
        <v>47641615</v>
      </c>
      <c r="D1759">
        <v>37066739</v>
      </c>
      <c r="E1759">
        <v>1</v>
      </c>
      <c r="F1759">
        <v>1</v>
      </c>
      <c r="G1759">
        <v>1</v>
      </c>
      <c r="H1759">
        <v>1</v>
      </c>
      <c r="I1759" t="s">
        <v>1033</v>
      </c>
      <c r="J1759" t="s">
        <v>3</v>
      </c>
      <c r="K1759" t="s">
        <v>1034</v>
      </c>
      <c r="L1759">
        <v>1191</v>
      </c>
      <c r="N1759">
        <v>1013</v>
      </c>
      <c r="O1759" t="s">
        <v>770</v>
      </c>
      <c r="P1759" t="s">
        <v>770</v>
      </c>
      <c r="Q1759">
        <v>1</v>
      </c>
      <c r="X1759">
        <v>76.08</v>
      </c>
      <c r="Y1759">
        <v>0</v>
      </c>
      <c r="Z1759">
        <v>0</v>
      </c>
      <c r="AA1759">
        <v>0</v>
      </c>
      <c r="AB1759">
        <v>8.4600000000000009</v>
      </c>
      <c r="AC1759">
        <v>0</v>
      </c>
      <c r="AD1759">
        <v>1</v>
      </c>
      <c r="AE1759">
        <v>1</v>
      </c>
      <c r="AF1759" t="s">
        <v>196</v>
      </c>
      <c r="AG1759">
        <v>100.61579999999998</v>
      </c>
      <c r="AH1759">
        <v>2</v>
      </c>
      <c r="AI1759">
        <v>47641616</v>
      </c>
      <c r="AJ1759">
        <v>1773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</row>
    <row r="1760" spans="1:44" x14ac:dyDescent="0.2">
      <c r="A1760">
        <f>ROW(Source!A826)</f>
        <v>826</v>
      </c>
      <c r="B1760">
        <v>47641617</v>
      </c>
      <c r="C1760">
        <v>47641615</v>
      </c>
      <c r="D1760">
        <v>37064876</v>
      </c>
      <c r="E1760">
        <v>1</v>
      </c>
      <c r="F1760">
        <v>1</v>
      </c>
      <c r="G1760">
        <v>1</v>
      </c>
      <c r="H1760">
        <v>1</v>
      </c>
      <c r="I1760" t="s">
        <v>771</v>
      </c>
      <c r="J1760" t="s">
        <v>3</v>
      </c>
      <c r="K1760" t="s">
        <v>772</v>
      </c>
      <c r="L1760">
        <v>1191</v>
      </c>
      <c r="N1760">
        <v>1013</v>
      </c>
      <c r="O1760" t="s">
        <v>770</v>
      </c>
      <c r="P1760" t="s">
        <v>770</v>
      </c>
      <c r="Q1760">
        <v>1</v>
      </c>
      <c r="X1760">
        <v>0.72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1</v>
      </c>
      <c r="AE1760">
        <v>2</v>
      </c>
      <c r="AF1760" t="s">
        <v>195</v>
      </c>
      <c r="AG1760">
        <v>1.0349999999999999</v>
      </c>
      <c r="AH1760">
        <v>2</v>
      </c>
      <c r="AI1760">
        <v>47641617</v>
      </c>
      <c r="AJ1760">
        <v>1774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</row>
    <row r="1761" spans="1:44" x14ac:dyDescent="0.2">
      <c r="A1761">
        <f>ROW(Source!A826)</f>
        <v>826</v>
      </c>
      <c r="B1761">
        <v>47641618</v>
      </c>
      <c r="C1761">
        <v>47641615</v>
      </c>
      <c r="D1761">
        <v>36882159</v>
      </c>
      <c r="E1761">
        <v>1</v>
      </c>
      <c r="F1761">
        <v>1</v>
      </c>
      <c r="G1761">
        <v>1</v>
      </c>
      <c r="H1761">
        <v>2</v>
      </c>
      <c r="I1761" t="s">
        <v>773</v>
      </c>
      <c r="J1761" t="s">
        <v>774</v>
      </c>
      <c r="K1761" t="s">
        <v>775</v>
      </c>
      <c r="L1761">
        <v>1368</v>
      </c>
      <c r="N1761">
        <v>1011</v>
      </c>
      <c r="O1761" t="s">
        <v>776</v>
      </c>
      <c r="P1761" t="s">
        <v>776</v>
      </c>
      <c r="Q1761">
        <v>1</v>
      </c>
      <c r="X1761">
        <v>0.68</v>
      </c>
      <c r="Y1761">
        <v>0</v>
      </c>
      <c r="Z1761">
        <v>111.99</v>
      </c>
      <c r="AA1761">
        <v>13.5</v>
      </c>
      <c r="AB1761">
        <v>0</v>
      </c>
      <c r="AC1761">
        <v>0</v>
      </c>
      <c r="AD1761">
        <v>1</v>
      </c>
      <c r="AE1761">
        <v>0</v>
      </c>
      <c r="AF1761" t="s">
        <v>195</v>
      </c>
      <c r="AG1761">
        <v>0.97750000000000004</v>
      </c>
      <c r="AH1761">
        <v>2</v>
      </c>
      <c r="AI1761">
        <v>47641618</v>
      </c>
      <c r="AJ1761">
        <v>1775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</row>
    <row r="1762" spans="1:44" x14ac:dyDescent="0.2">
      <c r="A1762">
        <f>ROW(Source!A826)</f>
        <v>826</v>
      </c>
      <c r="B1762">
        <v>47641619</v>
      </c>
      <c r="C1762">
        <v>47641615</v>
      </c>
      <c r="D1762">
        <v>36883554</v>
      </c>
      <c r="E1762">
        <v>1</v>
      </c>
      <c r="F1762">
        <v>1</v>
      </c>
      <c r="G1762">
        <v>1</v>
      </c>
      <c r="H1762">
        <v>2</v>
      </c>
      <c r="I1762" t="s">
        <v>780</v>
      </c>
      <c r="J1762" t="s">
        <v>781</v>
      </c>
      <c r="K1762" t="s">
        <v>782</v>
      </c>
      <c r="L1762">
        <v>1368</v>
      </c>
      <c r="N1762">
        <v>1011</v>
      </c>
      <c r="O1762" t="s">
        <v>776</v>
      </c>
      <c r="P1762" t="s">
        <v>776</v>
      </c>
      <c r="Q1762">
        <v>1</v>
      </c>
      <c r="X1762">
        <v>0.04</v>
      </c>
      <c r="Y1762">
        <v>0</v>
      </c>
      <c r="Z1762">
        <v>65.709999999999994</v>
      </c>
      <c r="AA1762">
        <v>11.6</v>
      </c>
      <c r="AB1762">
        <v>0</v>
      </c>
      <c r="AC1762">
        <v>0</v>
      </c>
      <c r="AD1762">
        <v>1</v>
      </c>
      <c r="AE1762">
        <v>0</v>
      </c>
      <c r="AF1762" t="s">
        <v>195</v>
      </c>
      <c r="AG1762">
        <v>5.7499999999999996E-2</v>
      </c>
      <c r="AH1762">
        <v>2</v>
      </c>
      <c r="AI1762">
        <v>47641619</v>
      </c>
      <c r="AJ1762">
        <v>1776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</row>
    <row r="1763" spans="1:44" x14ac:dyDescent="0.2">
      <c r="A1763">
        <f>ROW(Source!A826)</f>
        <v>826</v>
      </c>
      <c r="B1763">
        <v>47641620</v>
      </c>
      <c r="C1763">
        <v>47641615</v>
      </c>
      <c r="D1763">
        <v>36804545</v>
      </c>
      <c r="E1763">
        <v>1</v>
      </c>
      <c r="F1763">
        <v>1</v>
      </c>
      <c r="G1763">
        <v>1</v>
      </c>
      <c r="H1763">
        <v>3</v>
      </c>
      <c r="I1763" t="s">
        <v>801</v>
      </c>
      <c r="J1763" t="s">
        <v>802</v>
      </c>
      <c r="K1763" t="s">
        <v>803</v>
      </c>
      <c r="L1763">
        <v>1348</v>
      </c>
      <c r="N1763">
        <v>1009</v>
      </c>
      <c r="O1763" t="s">
        <v>19</v>
      </c>
      <c r="P1763" t="s">
        <v>19</v>
      </c>
      <c r="Q1763">
        <v>1000</v>
      </c>
      <c r="X1763">
        <v>1E-3</v>
      </c>
      <c r="Y1763">
        <v>11978</v>
      </c>
      <c r="Z1763">
        <v>0</v>
      </c>
      <c r="AA1763">
        <v>0</v>
      </c>
      <c r="AB1763">
        <v>0</v>
      </c>
      <c r="AC1763">
        <v>0</v>
      </c>
      <c r="AD1763">
        <v>1</v>
      </c>
      <c r="AE1763">
        <v>0</v>
      </c>
      <c r="AF1763" t="s">
        <v>3</v>
      </c>
      <c r="AG1763">
        <v>1E-3</v>
      </c>
      <c r="AH1763">
        <v>2</v>
      </c>
      <c r="AI1763">
        <v>47641620</v>
      </c>
      <c r="AJ1763">
        <v>1777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</row>
    <row r="1764" spans="1:44" x14ac:dyDescent="0.2">
      <c r="A1764">
        <f>ROW(Source!A826)</f>
        <v>826</v>
      </c>
      <c r="B1764">
        <v>47641621</v>
      </c>
      <c r="C1764">
        <v>47641615</v>
      </c>
      <c r="D1764">
        <v>36807096</v>
      </c>
      <c r="E1764">
        <v>1</v>
      </c>
      <c r="F1764">
        <v>1</v>
      </c>
      <c r="G1764">
        <v>1</v>
      </c>
      <c r="H1764">
        <v>3</v>
      </c>
      <c r="I1764" t="s">
        <v>353</v>
      </c>
      <c r="J1764" t="s">
        <v>355</v>
      </c>
      <c r="K1764" t="s">
        <v>354</v>
      </c>
      <c r="L1764">
        <v>1339</v>
      </c>
      <c r="N1764">
        <v>1007</v>
      </c>
      <c r="O1764" t="s">
        <v>50</v>
      </c>
      <c r="P1764" t="s">
        <v>50</v>
      </c>
      <c r="Q1764">
        <v>1</v>
      </c>
      <c r="X1764">
        <v>5.9</v>
      </c>
      <c r="Y1764">
        <v>592.76</v>
      </c>
      <c r="Z1764">
        <v>0</v>
      </c>
      <c r="AA1764">
        <v>0</v>
      </c>
      <c r="AB1764">
        <v>0</v>
      </c>
      <c r="AC1764">
        <v>0</v>
      </c>
      <c r="AD1764">
        <v>1</v>
      </c>
      <c r="AE1764">
        <v>0</v>
      </c>
      <c r="AF1764" t="s">
        <v>3</v>
      </c>
      <c r="AG1764">
        <v>5.9</v>
      </c>
      <c r="AH1764">
        <v>2</v>
      </c>
      <c r="AI1764">
        <v>47641621</v>
      </c>
      <c r="AJ1764">
        <v>1778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</row>
    <row r="1765" spans="1:44" x14ac:dyDescent="0.2">
      <c r="A1765">
        <f>ROW(Source!A826)</f>
        <v>826</v>
      </c>
      <c r="B1765">
        <v>47641622</v>
      </c>
      <c r="C1765">
        <v>47641615</v>
      </c>
      <c r="D1765">
        <v>36807342</v>
      </c>
      <c r="E1765">
        <v>1</v>
      </c>
      <c r="F1765">
        <v>1</v>
      </c>
      <c r="G1765">
        <v>1</v>
      </c>
      <c r="H1765">
        <v>3</v>
      </c>
      <c r="I1765" t="s">
        <v>834</v>
      </c>
      <c r="J1765" t="s">
        <v>835</v>
      </c>
      <c r="K1765" t="s">
        <v>836</v>
      </c>
      <c r="L1765">
        <v>1339</v>
      </c>
      <c r="N1765">
        <v>1007</v>
      </c>
      <c r="O1765" t="s">
        <v>50</v>
      </c>
      <c r="P1765" t="s">
        <v>50</v>
      </c>
      <c r="Q1765">
        <v>1</v>
      </c>
      <c r="X1765">
        <v>0.06</v>
      </c>
      <c r="Y1765">
        <v>519.79999999999995</v>
      </c>
      <c r="Z1765">
        <v>0</v>
      </c>
      <c r="AA1765">
        <v>0</v>
      </c>
      <c r="AB1765">
        <v>0</v>
      </c>
      <c r="AC1765">
        <v>0</v>
      </c>
      <c r="AD1765">
        <v>1</v>
      </c>
      <c r="AE1765">
        <v>0</v>
      </c>
      <c r="AF1765" t="s">
        <v>3</v>
      </c>
      <c r="AG1765">
        <v>0.06</v>
      </c>
      <c r="AH1765">
        <v>2</v>
      </c>
      <c r="AI1765">
        <v>47641622</v>
      </c>
      <c r="AJ1765">
        <v>1779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</row>
    <row r="1766" spans="1:44" x14ac:dyDescent="0.2">
      <c r="A1766">
        <f>ROW(Source!A826)</f>
        <v>826</v>
      </c>
      <c r="B1766">
        <v>47641623</v>
      </c>
      <c r="C1766">
        <v>47641615</v>
      </c>
      <c r="D1766">
        <v>36830346</v>
      </c>
      <c r="E1766">
        <v>1</v>
      </c>
      <c r="F1766">
        <v>1</v>
      </c>
      <c r="G1766">
        <v>1</v>
      </c>
      <c r="H1766">
        <v>3</v>
      </c>
      <c r="I1766" t="s">
        <v>1035</v>
      </c>
      <c r="J1766" t="s">
        <v>1036</v>
      </c>
      <c r="K1766" t="s">
        <v>1037</v>
      </c>
      <c r="L1766">
        <v>1339</v>
      </c>
      <c r="N1766">
        <v>1007</v>
      </c>
      <c r="O1766" t="s">
        <v>50</v>
      </c>
      <c r="P1766" t="s">
        <v>50</v>
      </c>
      <c r="Q1766">
        <v>1</v>
      </c>
      <c r="X1766">
        <v>0.17</v>
      </c>
      <c r="Y1766">
        <v>880.01</v>
      </c>
      <c r="Z1766">
        <v>0</v>
      </c>
      <c r="AA1766">
        <v>0</v>
      </c>
      <c r="AB1766">
        <v>0</v>
      </c>
      <c r="AC1766">
        <v>0</v>
      </c>
      <c r="AD1766">
        <v>1</v>
      </c>
      <c r="AE1766">
        <v>0</v>
      </c>
      <c r="AF1766" t="s">
        <v>3</v>
      </c>
      <c r="AG1766">
        <v>0.17</v>
      </c>
      <c r="AH1766">
        <v>2</v>
      </c>
      <c r="AI1766">
        <v>47641623</v>
      </c>
      <c r="AJ1766">
        <v>1781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</row>
    <row r="1767" spans="1:44" x14ac:dyDescent="0.2">
      <c r="A1767">
        <f>ROW(Source!A826)</f>
        <v>826</v>
      </c>
      <c r="B1767">
        <v>47641624</v>
      </c>
      <c r="C1767">
        <v>47641615</v>
      </c>
      <c r="D1767">
        <v>36798254</v>
      </c>
      <c r="E1767">
        <v>17</v>
      </c>
      <c r="F1767">
        <v>1</v>
      </c>
      <c r="G1767">
        <v>1</v>
      </c>
      <c r="H1767">
        <v>3</v>
      </c>
      <c r="I1767" t="s">
        <v>432</v>
      </c>
      <c r="J1767" t="s">
        <v>3</v>
      </c>
      <c r="K1767" t="s">
        <v>433</v>
      </c>
      <c r="L1767">
        <v>1301</v>
      </c>
      <c r="N1767">
        <v>1003</v>
      </c>
      <c r="O1767" t="s">
        <v>251</v>
      </c>
      <c r="P1767" t="s">
        <v>251</v>
      </c>
      <c r="Q1767">
        <v>1</v>
      </c>
      <c r="X1767">
        <v>100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 t="s">
        <v>3</v>
      </c>
      <c r="AG1767">
        <v>100</v>
      </c>
      <c r="AH1767">
        <v>3</v>
      </c>
      <c r="AI1767">
        <v>-1</v>
      </c>
      <c r="AJ1767" t="s">
        <v>3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</row>
    <row r="1768" spans="1:44" x14ac:dyDescent="0.2">
      <c r="A1768">
        <f>ROW(Source!A827)</f>
        <v>827</v>
      </c>
      <c r="B1768">
        <v>47641616</v>
      </c>
      <c r="C1768">
        <v>47641615</v>
      </c>
      <c r="D1768">
        <v>37066739</v>
      </c>
      <c r="E1768">
        <v>1</v>
      </c>
      <c r="F1768">
        <v>1</v>
      </c>
      <c r="G1768">
        <v>1</v>
      </c>
      <c r="H1768">
        <v>1</v>
      </c>
      <c r="I1768" t="s">
        <v>1033</v>
      </c>
      <c r="J1768" t="s">
        <v>3</v>
      </c>
      <c r="K1768" t="s">
        <v>1034</v>
      </c>
      <c r="L1768">
        <v>1191</v>
      </c>
      <c r="N1768">
        <v>1013</v>
      </c>
      <c r="O1768" t="s">
        <v>770</v>
      </c>
      <c r="P1768" t="s">
        <v>770</v>
      </c>
      <c r="Q1768">
        <v>1</v>
      </c>
      <c r="X1768">
        <v>76.08</v>
      </c>
      <c r="Y1768">
        <v>0</v>
      </c>
      <c r="Z1768">
        <v>0</v>
      </c>
      <c r="AA1768">
        <v>0</v>
      </c>
      <c r="AB1768">
        <v>8.4600000000000009</v>
      </c>
      <c r="AC1768">
        <v>0</v>
      </c>
      <c r="AD1768">
        <v>1</v>
      </c>
      <c r="AE1768">
        <v>1</v>
      </c>
      <c r="AF1768" t="s">
        <v>196</v>
      </c>
      <c r="AG1768">
        <v>100.61579999999998</v>
      </c>
      <c r="AH1768">
        <v>2</v>
      </c>
      <c r="AI1768">
        <v>47641616</v>
      </c>
      <c r="AJ1768">
        <v>1782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</row>
    <row r="1769" spans="1:44" x14ac:dyDescent="0.2">
      <c r="A1769">
        <f>ROW(Source!A827)</f>
        <v>827</v>
      </c>
      <c r="B1769">
        <v>47641617</v>
      </c>
      <c r="C1769">
        <v>47641615</v>
      </c>
      <c r="D1769">
        <v>37064876</v>
      </c>
      <c r="E1769">
        <v>1</v>
      </c>
      <c r="F1769">
        <v>1</v>
      </c>
      <c r="G1769">
        <v>1</v>
      </c>
      <c r="H1769">
        <v>1</v>
      </c>
      <c r="I1769" t="s">
        <v>771</v>
      </c>
      <c r="J1769" t="s">
        <v>3</v>
      </c>
      <c r="K1769" t="s">
        <v>772</v>
      </c>
      <c r="L1769">
        <v>1191</v>
      </c>
      <c r="N1769">
        <v>1013</v>
      </c>
      <c r="O1769" t="s">
        <v>770</v>
      </c>
      <c r="P1769" t="s">
        <v>770</v>
      </c>
      <c r="Q1769">
        <v>1</v>
      </c>
      <c r="X1769">
        <v>0.72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1</v>
      </c>
      <c r="AE1769">
        <v>2</v>
      </c>
      <c r="AF1769" t="s">
        <v>195</v>
      </c>
      <c r="AG1769">
        <v>1.0349999999999999</v>
      </c>
      <c r="AH1769">
        <v>2</v>
      </c>
      <c r="AI1769">
        <v>47641617</v>
      </c>
      <c r="AJ1769">
        <v>1783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</row>
    <row r="1770" spans="1:44" x14ac:dyDescent="0.2">
      <c r="A1770">
        <f>ROW(Source!A827)</f>
        <v>827</v>
      </c>
      <c r="B1770">
        <v>47641618</v>
      </c>
      <c r="C1770">
        <v>47641615</v>
      </c>
      <c r="D1770">
        <v>36882159</v>
      </c>
      <c r="E1770">
        <v>1</v>
      </c>
      <c r="F1770">
        <v>1</v>
      </c>
      <c r="G1770">
        <v>1</v>
      </c>
      <c r="H1770">
        <v>2</v>
      </c>
      <c r="I1770" t="s">
        <v>773</v>
      </c>
      <c r="J1770" t="s">
        <v>774</v>
      </c>
      <c r="K1770" t="s">
        <v>775</v>
      </c>
      <c r="L1770">
        <v>1368</v>
      </c>
      <c r="N1770">
        <v>1011</v>
      </c>
      <c r="O1770" t="s">
        <v>776</v>
      </c>
      <c r="P1770" t="s">
        <v>776</v>
      </c>
      <c r="Q1770">
        <v>1</v>
      </c>
      <c r="X1770">
        <v>0.68</v>
      </c>
      <c r="Y1770">
        <v>0</v>
      </c>
      <c r="Z1770">
        <v>111.99</v>
      </c>
      <c r="AA1770">
        <v>13.5</v>
      </c>
      <c r="AB1770">
        <v>0</v>
      </c>
      <c r="AC1770">
        <v>0</v>
      </c>
      <c r="AD1770">
        <v>1</v>
      </c>
      <c r="AE1770">
        <v>0</v>
      </c>
      <c r="AF1770" t="s">
        <v>195</v>
      </c>
      <c r="AG1770">
        <v>0.97750000000000004</v>
      </c>
      <c r="AH1770">
        <v>2</v>
      </c>
      <c r="AI1770">
        <v>47641618</v>
      </c>
      <c r="AJ1770">
        <v>1784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</row>
    <row r="1771" spans="1:44" x14ac:dyDescent="0.2">
      <c r="A1771">
        <f>ROW(Source!A827)</f>
        <v>827</v>
      </c>
      <c r="B1771">
        <v>47641619</v>
      </c>
      <c r="C1771">
        <v>47641615</v>
      </c>
      <c r="D1771">
        <v>36883554</v>
      </c>
      <c r="E1771">
        <v>1</v>
      </c>
      <c r="F1771">
        <v>1</v>
      </c>
      <c r="G1771">
        <v>1</v>
      </c>
      <c r="H1771">
        <v>2</v>
      </c>
      <c r="I1771" t="s">
        <v>780</v>
      </c>
      <c r="J1771" t="s">
        <v>781</v>
      </c>
      <c r="K1771" t="s">
        <v>782</v>
      </c>
      <c r="L1771">
        <v>1368</v>
      </c>
      <c r="N1771">
        <v>1011</v>
      </c>
      <c r="O1771" t="s">
        <v>776</v>
      </c>
      <c r="P1771" t="s">
        <v>776</v>
      </c>
      <c r="Q1771">
        <v>1</v>
      </c>
      <c r="X1771">
        <v>0.04</v>
      </c>
      <c r="Y1771">
        <v>0</v>
      </c>
      <c r="Z1771">
        <v>65.709999999999994</v>
      </c>
      <c r="AA1771">
        <v>11.6</v>
      </c>
      <c r="AB1771">
        <v>0</v>
      </c>
      <c r="AC1771">
        <v>0</v>
      </c>
      <c r="AD1771">
        <v>1</v>
      </c>
      <c r="AE1771">
        <v>0</v>
      </c>
      <c r="AF1771" t="s">
        <v>195</v>
      </c>
      <c r="AG1771">
        <v>5.7499999999999996E-2</v>
      </c>
      <c r="AH1771">
        <v>2</v>
      </c>
      <c r="AI1771">
        <v>47641619</v>
      </c>
      <c r="AJ1771">
        <v>1785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</row>
    <row r="1772" spans="1:44" x14ac:dyDescent="0.2">
      <c r="A1772">
        <f>ROW(Source!A827)</f>
        <v>827</v>
      </c>
      <c r="B1772">
        <v>47641620</v>
      </c>
      <c r="C1772">
        <v>47641615</v>
      </c>
      <c r="D1772">
        <v>36804545</v>
      </c>
      <c r="E1772">
        <v>1</v>
      </c>
      <c r="F1772">
        <v>1</v>
      </c>
      <c r="G1772">
        <v>1</v>
      </c>
      <c r="H1772">
        <v>3</v>
      </c>
      <c r="I1772" t="s">
        <v>801</v>
      </c>
      <c r="J1772" t="s">
        <v>802</v>
      </c>
      <c r="K1772" t="s">
        <v>803</v>
      </c>
      <c r="L1772">
        <v>1348</v>
      </c>
      <c r="N1772">
        <v>1009</v>
      </c>
      <c r="O1772" t="s">
        <v>19</v>
      </c>
      <c r="P1772" t="s">
        <v>19</v>
      </c>
      <c r="Q1772">
        <v>1000</v>
      </c>
      <c r="X1772">
        <v>1E-3</v>
      </c>
      <c r="Y1772">
        <v>11978</v>
      </c>
      <c r="Z1772">
        <v>0</v>
      </c>
      <c r="AA1772">
        <v>0</v>
      </c>
      <c r="AB1772">
        <v>0</v>
      </c>
      <c r="AC1772">
        <v>0</v>
      </c>
      <c r="AD1772">
        <v>1</v>
      </c>
      <c r="AE1772">
        <v>0</v>
      </c>
      <c r="AF1772" t="s">
        <v>3</v>
      </c>
      <c r="AG1772">
        <v>1E-3</v>
      </c>
      <c r="AH1772">
        <v>2</v>
      </c>
      <c r="AI1772">
        <v>47641620</v>
      </c>
      <c r="AJ1772">
        <v>1786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</row>
    <row r="1773" spans="1:44" x14ac:dyDescent="0.2">
      <c r="A1773">
        <f>ROW(Source!A827)</f>
        <v>827</v>
      </c>
      <c r="B1773">
        <v>47641621</v>
      </c>
      <c r="C1773">
        <v>47641615</v>
      </c>
      <c r="D1773">
        <v>36807096</v>
      </c>
      <c r="E1773">
        <v>1</v>
      </c>
      <c r="F1773">
        <v>1</v>
      </c>
      <c r="G1773">
        <v>1</v>
      </c>
      <c r="H1773">
        <v>3</v>
      </c>
      <c r="I1773" t="s">
        <v>353</v>
      </c>
      <c r="J1773" t="s">
        <v>355</v>
      </c>
      <c r="K1773" t="s">
        <v>354</v>
      </c>
      <c r="L1773">
        <v>1339</v>
      </c>
      <c r="N1773">
        <v>1007</v>
      </c>
      <c r="O1773" t="s">
        <v>50</v>
      </c>
      <c r="P1773" t="s">
        <v>50</v>
      </c>
      <c r="Q1773">
        <v>1</v>
      </c>
      <c r="X1773">
        <v>5.9</v>
      </c>
      <c r="Y1773">
        <v>592.76</v>
      </c>
      <c r="Z1773">
        <v>0</v>
      </c>
      <c r="AA1773">
        <v>0</v>
      </c>
      <c r="AB1773">
        <v>0</v>
      </c>
      <c r="AC1773">
        <v>0</v>
      </c>
      <c r="AD1773">
        <v>1</v>
      </c>
      <c r="AE1773">
        <v>0</v>
      </c>
      <c r="AF1773" t="s">
        <v>3</v>
      </c>
      <c r="AG1773">
        <v>5.9</v>
      </c>
      <c r="AH1773">
        <v>2</v>
      </c>
      <c r="AI1773">
        <v>47641621</v>
      </c>
      <c r="AJ1773">
        <v>1787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</row>
    <row r="1774" spans="1:44" x14ac:dyDescent="0.2">
      <c r="A1774">
        <f>ROW(Source!A827)</f>
        <v>827</v>
      </c>
      <c r="B1774">
        <v>47641622</v>
      </c>
      <c r="C1774">
        <v>47641615</v>
      </c>
      <c r="D1774">
        <v>36807342</v>
      </c>
      <c r="E1774">
        <v>1</v>
      </c>
      <c r="F1774">
        <v>1</v>
      </c>
      <c r="G1774">
        <v>1</v>
      </c>
      <c r="H1774">
        <v>3</v>
      </c>
      <c r="I1774" t="s">
        <v>834</v>
      </c>
      <c r="J1774" t="s">
        <v>835</v>
      </c>
      <c r="K1774" t="s">
        <v>836</v>
      </c>
      <c r="L1774">
        <v>1339</v>
      </c>
      <c r="N1774">
        <v>1007</v>
      </c>
      <c r="O1774" t="s">
        <v>50</v>
      </c>
      <c r="P1774" t="s">
        <v>50</v>
      </c>
      <c r="Q1774">
        <v>1</v>
      </c>
      <c r="X1774">
        <v>0.06</v>
      </c>
      <c r="Y1774">
        <v>519.79999999999995</v>
      </c>
      <c r="Z1774">
        <v>0</v>
      </c>
      <c r="AA1774">
        <v>0</v>
      </c>
      <c r="AB1774">
        <v>0</v>
      </c>
      <c r="AC1774">
        <v>0</v>
      </c>
      <c r="AD1774">
        <v>1</v>
      </c>
      <c r="AE1774">
        <v>0</v>
      </c>
      <c r="AF1774" t="s">
        <v>3</v>
      </c>
      <c r="AG1774">
        <v>0.06</v>
      </c>
      <c r="AH1774">
        <v>2</v>
      </c>
      <c r="AI1774">
        <v>47641622</v>
      </c>
      <c r="AJ1774">
        <v>1788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</row>
    <row r="1775" spans="1:44" x14ac:dyDescent="0.2">
      <c r="A1775">
        <f>ROW(Source!A827)</f>
        <v>827</v>
      </c>
      <c r="B1775">
        <v>47641623</v>
      </c>
      <c r="C1775">
        <v>47641615</v>
      </c>
      <c r="D1775">
        <v>36830346</v>
      </c>
      <c r="E1775">
        <v>1</v>
      </c>
      <c r="F1775">
        <v>1</v>
      </c>
      <c r="G1775">
        <v>1</v>
      </c>
      <c r="H1775">
        <v>3</v>
      </c>
      <c r="I1775" t="s">
        <v>1035</v>
      </c>
      <c r="J1775" t="s">
        <v>1036</v>
      </c>
      <c r="K1775" t="s">
        <v>1037</v>
      </c>
      <c r="L1775">
        <v>1339</v>
      </c>
      <c r="N1775">
        <v>1007</v>
      </c>
      <c r="O1775" t="s">
        <v>50</v>
      </c>
      <c r="P1775" t="s">
        <v>50</v>
      </c>
      <c r="Q1775">
        <v>1</v>
      </c>
      <c r="X1775">
        <v>0.17</v>
      </c>
      <c r="Y1775">
        <v>880.01</v>
      </c>
      <c r="Z1775">
        <v>0</v>
      </c>
      <c r="AA1775">
        <v>0</v>
      </c>
      <c r="AB1775">
        <v>0</v>
      </c>
      <c r="AC1775">
        <v>0</v>
      </c>
      <c r="AD1775">
        <v>1</v>
      </c>
      <c r="AE1775">
        <v>0</v>
      </c>
      <c r="AF1775" t="s">
        <v>3</v>
      </c>
      <c r="AG1775">
        <v>0.17</v>
      </c>
      <c r="AH1775">
        <v>2</v>
      </c>
      <c r="AI1775">
        <v>47641623</v>
      </c>
      <c r="AJ1775">
        <v>1790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</row>
    <row r="1776" spans="1:44" x14ac:dyDescent="0.2">
      <c r="A1776">
        <f>ROW(Source!A827)</f>
        <v>827</v>
      </c>
      <c r="B1776">
        <v>47641624</v>
      </c>
      <c r="C1776">
        <v>47641615</v>
      </c>
      <c r="D1776">
        <v>36798254</v>
      </c>
      <c r="E1776">
        <v>17</v>
      </c>
      <c r="F1776">
        <v>1</v>
      </c>
      <c r="G1776">
        <v>1</v>
      </c>
      <c r="H1776">
        <v>3</v>
      </c>
      <c r="I1776" t="s">
        <v>432</v>
      </c>
      <c r="J1776" t="s">
        <v>3</v>
      </c>
      <c r="K1776" t="s">
        <v>433</v>
      </c>
      <c r="L1776">
        <v>1301</v>
      </c>
      <c r="N1776">
        <v>1003</v>
      </c>
      <c r="O1776" t="s">
        <v>251</v>
      </c>
      <c r="P1776" t="s">
        <v>251</v>
      </c>
      <c r="Q1776">
        <v>1</v>
      </c>
      <c r="X1776">
        <v>100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 t="s">
        <v>3</v>
      </c>
      <c r="AG1776">
        <v>100</v>
      </c>
      <c r="AH1776">
        <v>3</v>
      </c>
      <c r="AI1776">
        <v>-1</v>
      </c>
      <c r="AJ1776" t="s">
        <v>3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</row>
    <row r="1777" spans="1:44" x14ac:dyDescent="0.2">
      <c r="A1777">
        <f>ROW(Source!A830)</f>
        <v>830</v>
      </c>
      <c r="B1777">
        <v>47641629</v>
      </c>
      <c r="C1777">
        <v>47641628</v>
      </c>
      <c r="D1777">
        <v>37064998</v>
      </c>
      <c r="E1777">
        <v>1</v>
      </c>
      <c r="F1777">
        <v>1</v>
      </c>
      <c r="G1777">
        <v>1</v>
      </c>
      <c r="H1777">
        <v>1</v>
      </c>
      <c r="I1777" t="s">
        <v>846</v>
      </c>
      <c r="J1777" t="s">
        <v>3</v>
      </c>
      <c r="K1777" t="s">
        <v>847</v>
      </c>
      <c r="L1777">
        <v>1191</v>
      </c>
      <c r="N1777">
        <v>1013</v>
      </c>
      <c r="O1777" t="s">
        <v>770</v>
      </c>
      <c r="P1777" t="s">
        <v>770</v>
      </c>
      <c r="Q1777">
        <v>1</v>
      </c>
      <c r="X1777">
        <v>180</v>
      </c>
      <c r="Y1777">
        <v>0</v>
      </c>
      <c r="Z1777">
        <v>0</v>
      </c>
      <c r="AA1777">
        <v>0</v>
      </c>
      <c r="AB1777">
        <v>7.8</v>
      </c>
      <c r="AC1777">
        <v>0</v>
      </c>
      <c r="AD1777">
        <v>1</v>
      </c>
      <c r="AE1777">
        <v>1</v>
      </c>
      <c r="AF1777" t="s">
        <v>196</v>
      </c>
      <c r="AG1777">
        <v>238.04999999999995</v>
      </c>
      <c r="AH1777">
        <v>2</v>
      </c>
      <c r="AI1777">
        <v>47641629</v>
      </c>
      <c r="AJ1777">
        <v>1791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</row>
    <row r="1778" spans="1:44" x14ac:dyDescent="0.2">
      <c r="A1778">
        <f>ROW(Source!A830)</f>
        <v>830</v>
      </c>
      <c r="B1778">
        <v>47641630</v>
      </c>
      <c r="C1778">
        <v>47641628</v>
      </c>
      <c r="D1778">
        <v>37064876</v>
      </c>
      <c r="E1778">
        <v>1</v>
      </c>
      <c r="F1778">
        <v>1</v>
      </c>
      <c r="G1778">
        <v>1</v>
      </c>
      <c r="H1778">
        <v>1</v>
      </c>
      <c r="I1778" t="s">
        <v>771</v>
      </c>
      <c r="J1778" t="s">
        <v>3</v>
      </c>
      <c r="K1778" t="s">
        <v>772</v>
      </c>
      <c r="L1778">
        <v>1191</v>
      </c>
      <c r="N1778">
        <v>1013</v>
      </c>
      <c r="O1778" t="s">
        <v>770</v>
      </c>
      <c r="P1778" t="s">
        <v>770</v>
      </c>
      <c r="Q1778">
        <v>1</v>
      </c>
      <c r="X1778">
        <v>18.13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1</v>
      </c>
      <c r="AE1778">
        <v>2</v>
      </c>
      <c r="AF1778" t="s">
        <v>195</v>
      </c>
      <c r="AG1778">
        <v>26.061874999999997</v>
      </c>
      <c r="AH1778">
        <v>2</v>
      </c>
      <c r="AI1778">
        <v>47641630</v>
      </c>
      <c r="AJ1778">
        <v>1792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</row>
    <row r="1779" spans="1:44" x14ac:dyDescent="0.2">
      <c r="A1779">
        <f>ROW(Source!A830)</f>
        <v>830</v>
      </c>
      <c r="B1779">
        <v>47641631</v>
      </c>
      <c r="C1779">
        <v>47641628</v>
      </c>
      <c r="D1779">
        <v>36882057</v>
      </c>
      <c r="E1779">
        <v>1</v>
      </c>
      <c r="F1779">
        <v>1</v>
      </c>
      <c r="G1779">
        <v>1</v>
      </c>
      <c r="H1779">
        <v>2</v>
      </c>
      <c r="I1779" t="s">
        <v>825</v>
      </c>
      <c r="J1779" t="s">
        <v>826</v>
      </c>
      <c r="K1779" t="s">
        <v>827</v>
      </c>
      <c r="L1779">
        <v>1368</v>
      </c>
      <c r="N1779">
        <v>1011</v>
      </c>
      <c r="O1779" t="s">
        <v>776</v>
      </c>
      <c r="P1779" t="s">
        <v>776</v>
      </c>
      <c r="Q1779">
        <v>1</v>
      </c>
      <c r="X1779">
        <v>18</v>
      </c>
      <c r="Y1779">
        <v>0</v>
      </c>
      <c r="Z1779">
        <v>86.4</v>
      </c>
      <c r="AA1779">
        <v>13.5</v>
      </c>
      <c r="AB1779">
        <v>0</v>
      </c>
      <c r="AC1779">
        <v>0</v>
      </c>
      <c r="AD1779">
        <v>1</v>
      </c>
      <c r="AE1779">
        <v>0</v>
      </c>
      <c r="AF1779" t="s">
        <v>195</v>
      </c>
      <c r="AG1779">
        <v>25.874999999999996</v>
      </c>
      <c r="AH1779">
        <v>2</v>
      </c>
      <c r="AI1779">
        <v>47641631</v>
      </c>
      <c r="AJ1779">
        <v>1793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</row>
    <row r="1780" spans="1:44" x14ac:dyDescent="0.2">
      <c r="A1780">
        <f>ROW(Source!A830)</f>
        <v>830</v>
      </c>
      <c r="B1780">
        <v>47641632</v>
      </c>
      <c r="C1780">
        <v>47641628</v>
      </c>
      <c r="D1780">
        <v>36882569</v>
      </c>
      <c r="E1780">
        <v>1</v>
      </c>
      <c r="F1780">
        <v>1</v>
      </c>
      <c r="G1780">
        <v>1</v>
      </c>
      <c r="H1780">
        <v>2</v>
      </c>
      <c r="I1780" t="s">
        <v>978</v>
      </c>
      <c r="J1780" t="s">
        <v>979</v>
      </c>
      <c r="K1780" t="s">
        <v>980</v>
      </c>
      <c r="L1780">
        <v>1368</v>
      </c>
      <c r="N1780">
        <v>1011</v>
      </c>
      <c r="O1780" t="s">
        <v>776</v>
      </c>
      <c r="P1780" t="s">
        <v>776</v>
      </c>
      <c r="Q1780">
        <v>1</v>
      </c>
      <c r="X1780">
        <v>48</v>
      </c>
      <c r="Y1780">
        <v>0</v>
      </c>
      <c r="Z1780">
        <v>0.5</v>
      </c>
      <c r="AA1780">
        <v>0</v>
      </c>
      <c r="AB1780">
        <v>0</v>
      </c>
      <c r="AC1780">
        <v>0</v>
      </c>
      <c r="AD1780">
        <v>1</v>
      </c>
      <c r="AE1780">
        <v>0</v>
      </c>
      <c r="AF1780" t="s">
        <v>195</v>
      </c>
      <c r="AG1780">
        <v>69</v>
      </c>
      <c r="AH1780">
        <v>2</v>
      </c>
      <c r="AI1780">
        <v>47641632</v>
      </c>
      <c r="AJ1780">
        <v>1794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</row>
    <row r="1781" spans="1:44" x14ac:dyDescent="0.2">
      <c r="A1781">
        <f>ROW(Source!A830)</f>
        <v>830</v>
      </c>
      <c r="B1781">
        <v>47641633</v>
      </c>
      <c r="C1781">
        <v>47641628</v>
      </c>
      <c r="D1781">
        <v>36883554</v>
      </c>
      <c r="E1781">
        <v>1</v>
      </c>
      <c r="F1781">
        <v>1</v>
      </c>
      <c r="G1781">
        <v>1</v>
      </c>
      <c r="H1781">
        <v>2</v>
      </c>
      <c r="I1781" t="s">
        <v>780</v>
      </c>
      <c r="J1781" t="s">
        <v>781</v>
      </c>
      <c r="K1781" t="s">
        <v>782</v>
      </c>
      <c r="L1781">
        <v>1368</v>
      </c>
      <c r="N1781">
        <v>1011</v>
      </c>
      <c r="O1781" t="s">
        <v>776</v>
      </c>
      <c r="P1781" t="s">
        <v>776</v>
      </c>
      <c r="Q1781">
        <v>1</v>
      </c>
      <c r="X1781">
        <v>0.13</v>
      </c>
      <c r="Y1781">
        <v>0</v>
      </c>
      <c r="Z1781">
        <v>65.709999999999994</v>
      </c>
      <c r="AA1781">
        <v>11.6</v>
      </c>
      <c r="AB1781">
        <v>0</v>
      </c>
      <c r="AC1781">
        <v>0</v>
      </c>
      <c r="AD1781">
        <v>1</v>
      </c>
      <c r="AE1781">
        <v>0</v>
      </c>
      <c r="AF1781" t="s">
        <v>195</v>
      </c>
      <c r="AG1781">
        <v>0.18687499999999999</v>
      </c>
      <c r="AH1781">
        <v>2</v>
      </c>
      <c r="AI1781">
        <v>47641633</v>
      </c>
      <c r="AJ1781">
        <v>1795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</row>
    <row r="1782" spans="1:44" x14ac:dyDescent="0.2">
      <c r="A1782">
        <f>ROW(Source!A830)</f>
        <v>830</v>
      </c>
      <c r="B1782">
        <v>47641634</v>
      </c>
      <c r="C1782">
        <v>47641628</v>
      </c>
      <c r="D1782">
        <v>36801792</v>
      </c>
      <c r="E1782">
        <v>1</v>
      </c>
      <c r="F1782">
        <v>1</v>
      </c>
      <c r="G1782">
        <v>1</v>
      </c>
      <c r="H1782">
        <v>3</v>
      </c>
      <c r="I1782" t="s">
        <v>981</v>
      </c>
      <c r="J1782" t="s">
        <v>982</v>
      </c>
      <c r="K1782" t="s">
        <v>983</v>
      </c>
      <c r="L1782">
        <v>1339</v>
      </c>
      <c r="N1782">
        <v>1007</v>
      </c>
      <c r="O1782" t="s">
        <v>50</v>
      </c>
      <c r="P1782" t="s">
        <v>50</v>
      </c>
      <c r="Q1782">
        <v>1</v>
      </c>
      <c r="X1782">
        <v>0.2</v>
      </c>
      <c r="Y1782">
        <v>2.44</v>
      </c>
      <c r="Z1782">
        <v>0</v>
      </c>
      <c r="AA1782">
        <v>0</v>
      </c>
      <c r="AB1782">
        <v>0</v>
      </c>
      <c r="AC1782">
        <v>0</v>
      </c>
      <c r="AD1782">
        <v>1</v>
      </c>
      <c r="AE1782">
        <v>0</v>
      </c>
      <c r="AF1782" t="s">
        <v>3</v>
      </c>
      <c r="AG1782">
        <v>0.2</v>
      </c>
      <c r="AH1782">
        <v>2</v>
      </c>
      <c r="AI1782">
        <v>47641634</v>
      </c>
      <c r="AJ1782">
        <v>1796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</row>
    <row r="1783" spans="1:44" x14ac:dyDescent="0.2">
      <c r="A1783">
        <f>ROW(Source!A830)</f>
        <v>830</v>
      </c>
      <c r="B1783">
        <v>47641635</v>
      </c>
      <c r="C1783">
        <v>47641628</v>
      </c>
      <c r="D1783">
        <v>36802304</v>
      </c>
      <c r="E1783">
        <v>1</v>
      </c>
      <c r="F1783">
        <v>1</v>
      </c>
      <c r="G1783">
        <v>1</v>
      </c>
      <c r="H1783">
        <v>3</v>
      </c>
      <c r="I1783" t="s">
        <v>984</v>
      </c>
      <c r="J1783" t="s">
        <v>985</v>
      </c>
      <c r="K1783" t="s">
        <v>986</v>
      </c>
      <c r="L1783">
        <v>1327</v>
      </c>
      <c r="N1783">
        <v>1005</v>
      </c>
      <c r="O1783" t="s">
        <v>399</v>
      </c>
      <c r="P1783" t="s">
        <v>399</v>
      </c>
      <c r="Q1783">
        <v>1</v>
      </c>
      <c r="X1783">
        <v>250</v>
      </c>
      <c r="Y1783">
        <v>3.62</v>
      </c>
      <c r="Z1783">
        <v>0</v>
      </c>
      <c r="AA1783">
        <v>0</v>
      </c>
      <c r="AB1783">
        <v>0</v>
      </c>
      <c r="AC1783">
        <v>0</v>
      </c>
      <c r="AD1783">
        <v>1</v>
      </c>
      <c r="AE1783">
        <v>0</v>
      </c>
      <c r="AF1783" t="s">
        <v>3</v>
      </c>
      <c r="AG1783">
        <v>250</v>
      </c>
      <c r="AH1783">
        <v>2</v>
      </c>
      <c r="AI1783">
        <v>47641635</v>
      </c>
      <c r="AJ1783">
        <v>1797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</row>
    <row r="1784" spans="1:44" x14ac:dyDescent="0.2">
      <c r="A1784">
        <f>ROW(Source!A830)</f>
        <v>830</v>
      </c>
      <c r="B1784">
        <v>47641636</v>
      </c>
      <c r="C1784">
        <v>47641628</v>
      </c>
      <c r="D1784">
        <v>36796108</v>
      </c>
      <c r="E1784">
        <v>17</v>
      </c>
      <c r="F1784">
        <v>1</v>
      </c>
      <c r="G1784">
        <v>1</v>
      </c>
      <c r="H1784">
        <v>3</v>
      </c>
      <c r="I1784" t="s">
        <v>1114</v>
      </c>
      <c r="J1784" t="s">
        <v>3</v>
      </c>
      <c r="K1784" t="s">
        <v>1115</v>
      </c>
      <c r="L1784">
        <v>1339</v>
      </c>
      <c r="N1784">
        <v>1007</v>
      </c>
      <c r="O1784" t="s">
        <v>50</v>
      </c>
      <c r="P1784" t="s">
        <v>50</v>
      </c>
      <c r="Q1784">
        <v>1</v>
      </c>
      <c r="X1784">
        <v>102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 t="s">
        <v>3</v>
      </c>
      <c r="AG1784">
        <v>102</v>
      </c>
      <c r="AH1784">
        <v>3</v>
      </c>
      <c r="AI1784">
        <v>-1</v>
      </c>
      <c r="AJ1784" t="s">
        <v>3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</row>
    <row r="1785" spans="1:44" x14ac:dyDescent="0.2">
      <c r="A1785">
        <f>ROW(Source!A831)</f>
        <v>831</v>
      </c>
      <c r="B1785">
        <v>47641629</v>
      </c>
      <c r="C1785">
        <v>47641628</v>
      </c>
      <c r="D1785">
        <v>37064998</v>
      </c>
      <c r="E1785">
        <v>1</v>
      </c>
      <c r="F1785">
        <v>1</v>
      </c>
      <c r="G1785">
        <v>1</v>
      </c>
      <c r="H1785">
        <v>1</v>
      </c>
      <c r="I1785" t="s">
        <v>846</v>
      </c>
      <c r="J1785" t="s">
        <v>3</v>
      </c>
      <c r="K1785" t="s">
        <v>847</v>
      </c>
      <c r="L1785">
        <v>1191</v>
      </c>
      <c r="N1785">
        <v>1013</v>
      </c>
      <c r="O1785" t="s">
        <v>770</v>
      </c>
      <c r="P1785" t="s">
        <v>770</v>
      </c>
      <c r="Q1785">
        <v>1</v>
      </c>
      <c r="X1785">
        <v>180</v>
      </c>
      <c r="Y1785">
        <v>0</v>
      </c>
      <c r="Z1785">
        <v>0</v>
      </c>
      <c r="AA1785">
        <v>0</v>
      </c>
      <c r="AB1785">
        <v>7.8</v>
      </c>
      <c r="AC1785">
        <v>0</v>
      </c>
      <c r="AD1785">
        <v>1</v>
      </c>
      <c r="AE1785">
        <v>1</v>
      </c>
      <c r="AF1785" t="s">
        <v>196</v>
      </c>
      <c r="AG1785">
        <v>238.04999999999995</v>
      </c>
      <c r="AH1785">
        <v>2</v>
      </c>
      <c r="AI1785">
        <v>47641629</v>
      </c>
      <c r="AJ1785">
        <v>1799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</row>
    <row r="1786" spans="1:44" x14ac:dyDescent="0.2">
      <c r="A1786">
        <f>ROW(Source!A831)</f>
        <v>831</v>
      </c>
      <c r="B1786">
        <v>47641630</v>
      </c>
      <c r="C1786">
        <v>47641628</v>
      </c>
      <c r="D1786">
        <v>37064876</v>
      </c>
      <c r="E1786">
        <v>1</v>
      </c>
      <c r="F1786">
        <v>1</v>
      </c>
      <c r="G1786">
        <v>1</v>
      </c>
      <c r="H1786">
        <v>1</v>
      </c>
      <c r="I1786" t="s">
        <v>771</v>
      </c>
      <c r="J1786" t="s">
        <v>3</v>
      </c>
      <c r="K1786" t="s">
        <v>772</v>
      </c>
      <c r="L1786">
        <v>1191</v>
      </c>
      <c r="N1786">
        <v>1013</v>
      </c>
      <c r="O1786" t="s">
        <v>770</v>
      </c>
      <c r="P1786" t="s">
        <v>770</v>
      </c>
      <c r="Q1786">
        <v>1</v>
      </c>
      <c r="X1786">
        <v>18.13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1</v>
      </c>
      <c r="AE1786">
        <v>2</v>
      </c>
      <c r="AF1786" t="s">
        <v>195</v>
      </c>
      <c r="AG1786">
        <v>26.061874999999997</v>
      </c>
      <c r="AH1786">
        <v>2</v>
      </c>
      <c r="AI1786">
        <v>47641630</v>
      </c>
      <c r="AJ1786">
        <v>1800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</row>
    <row r="1787" spans="1:44" x14ac:dyDescent="0.2">
      <c r="A1787">
        <f>ROW(Source!A831)</f>
        <v>831</v>
      </c>
      <c r="B1787">
        <v>47641631</v>
      </c>
      <c r="C1787">
        <v>47641628</v>
      </c>
      <c r="D1787">
        <v>36882057</v>
      </c>
      <c r="E1787">
        <v>1</v>
      </c>
      <c r="F1787">
        <v>1</v>
      </c>
      <c r="G1787">
        <v>1</v>
      </c>
      <c r="H1787">
        <v>2</v>
      </c>
      <c r="I1787" t="s">
        <v>825</v>
      </c>
      <c r="J1787" t="s">
        <v>826</v>
      </c>
      <c r="K1787" t="s">
        <v>827</v>
      </c>
      <c r="L1787">
        <v>1368</v>
      </c>
      <c r="N1787">
        <v>1011</v>
      </c>
      <c r="O1787" t="s">
        <v>776</v>
      </c>
      <c r="P1787" t="s">
        <v>776</v>
      </c>
      <c r="Q1787">
        <v>1</v>
      </c>
      <c r="X1787">
        <v>18</v>
      </c>
      <c r="Y1787">
        <v>0</v>
      </c>
      <c r="Z1787">
        <v>86.4</v>
      </c>
      <c r="AA1787">
        <v>13.5</v>
      </c>
      <c r="AB1787">
        <v>0</v>
      </c>
      <c r="AC1787">
        <v>0</v>
      </c>
      <c r="AD1787">
        <v>1</v>
      </c>
      <c r="AE1787">
        <v>0</v>
      </c>
      <c r="AF1787" t="s">
        <v>195</v>
      </c>
      <c r="AG1787">
        <v>25.874999999999996</v>
      </c>
      <c r="AH1787">
        <v>2</v>
      </c>
      <c r="AI1787">
        <v>47641631</v>
      </c>
      <c r="AJ1787">
        <v>1801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</row>
    <row r="1788" spans="1:44" x14ac:dyDescent="0.2">
      <c r="A1788">
        <f>ROW(Source!A831)</f>
        <v>831</v>
      </c>
      <c r="B1788">
        <v>47641632</v>
      </c>
      <c r="C1788">
        <v>47641628</v>
      </c>
      <c r="D1788">
        <v>36882569</v>
      </c>
      <c r="E1788">
        <v>1</v>
      </c>
      <c r="F1788">
        <v>1</v>
      </c>
      <c r="G1788">
        <v>1</v>
      </c>
      <c r="H1788">
        <v>2</v>
      </c>
      <c r="I1788" t="s">
        <v>978</v>
      </c>
      <c r="J1788" t="s">
        <v>979</v>
      </c>
      <c r="K1788" t="s">
        <v>980</v>
      </c>
      <c r="L1788">
        <v>1368</v>
      </c>
      <c r="N1788">
        <v>1011</v>
      </c>
      <c r="O1788" t="s">
        <v>776</v>
      </c>
      <c r="P1788" t="s">
        <v>776</v>
      </c>
      <c r="Q1788">
        <v>1</v>
      </c>
      <c r="X1788">
        <v>48</v>
      </c>
      <c r="Y1788">
        <v>0</v>
      </c>
      <c r="Z1788">
        <v>0.5</v>
      </c>
      <c r="AA1788">
        <v>0</v>
      </c>
      <c r="AB1788">
        <v>0</v>
      </c>
      <c r="AC1788">
        <v>0</v>
      </c>
      <c r="AD1788">
        <v>1</v>
      </c>
      <c r="AE1788">
        <v>0</v>
      </c>
      <c r="AF1788" t="s">
        <v>195</v>
      </c>
      <c r="AG1788">
        <v>69</v>
      </c>
      <c r="AH1788">
        <v>2</v>
      </c>
      <c r="AI1788">
        <v>47641632</v>
      </c>
      <c r="AJ1788">
        <v>1802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</row>
    <row r="1789" spans="1:44" x14ac:dyDescent="0.2">
      <c r="A1789">
        <f>ROW(Source!A831)</f>
        <v>831</v>
      </c>
      <c r="B1789">
        <v>47641633</v>
      </c>
      <c r="C1789">
        <v>47641628</v>
      </c>
      <c r="D1789">
        <v>36883554</v>
      </c>
      <c r="E1789">
        <v>1</v>
      </c>
      <c r="F1789">
        <v>1</v>
      </c>
      <c r="G1789">
        <v>1</v>
      </c>
      <c r="H1789">
        <v>2</v>
      </c>
      <c r="I1789" t="s">
        <v>780</v>
      </c>
      <c r="J1789" t="s">
        <v>781</v>
      </c>
      <c r="K1789" t="s">
        <v>782</v>
      </c>
      <c r="L1789">
        <v>1368</v>
      </c>
      <c r="N1789">
        <v>1011</v>
      </c>
      <c r="O1789" t="s">
        <v>776</v>
      </c>
      <c r="P1789" t="s">
        <v>776</v>
      </c>
      <c r="Q1789">
        <v>1</v>
      </c>
      <c r="X1789">
        <v>0.13</v>
      </c>
      <c r="Y1789">
        <v>0</v>
      </c>
      <c r="Z1789">
        <v>65.709999999999994</v>
      </c>
      <c r="AA1789">
        <v>11.6</v>
      </c>
      <c r="AB1789">
        <v>0</v>
      </c>
      <c r="AC1789">
        <v>0</v>
      </c>
      <c r="AD1789">
        <v>1</v>
      </c>
      <c r="AE1789">
        <v>0</v>
      </c>
      <c r="AF1789" t="s">
        <v>195</v>
      </c>
      <c r="AG1789">
        <v>0.18687499999999999</v>
      </c>
      <c r="AH1789">
        <v>2</v>
      </c>
      <c r="AI1789">
        <v>47641633</v>
      </c>
      <c r="AJ1789">
        <v>1803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</row>
    <row r="1790" spans="1:44" x14ac:dyDescent="0.2">
      <c r="A1790">
        <f>ROW(Source!A831)</f>
        <v>831</v>
      </c>
      <c r="B1790">
        <v>47641634</v>
      </c>
      <c r="C1790">
        <v>47641628</v>
      </c>
      <c r="D1790">
        <v>36801792</v>
      </c>
      <c r="E1790">
        <v>1</v>
      </c>
      <c r="F1790">
        <v>1</v>
      </c>
      <c r="G1790">
        <v>1</v>
      </c>
      <c r="H1790">
        <v>3</v>
      </c>
      <c r="I1790" t="s">
        <v>981</v>
      </c>
      <c r="J1790" t="s">
        <v>982</v>
      </c>
      <c r="K1790" t="s">
        <v>983</v>
      </c>
      <c r="L1790">
        <v>1339</v>
      </c>
      <c r="N1790">
        <v>1007</v>
      </c>
      <c r="O1790" t="s">
        <v>50</v>
      </c>
      <c r="P1790" t="s">
        <v>50</v>
      </c>
      <c r="Q1790">
        <v>1</v>
      </c>
      <c r="X1790">
        <v>0.2</v>
      </c>
      <c r="Y1790">
        <v>2.44</v>
      </c>
      <c r="Z1790">
        <v>0</v>
      </c>
      <c r="AA1790">
        <v>0</v>
      </c>
      <c r="AB1790">
        <v>0</v>
      </c>
      <c r="AC1790">
        <v>0</v>
      </c>
      <c r="AD1790">
        <v>1</v>
      </c>
      <c r="AE1790">
        <v>0</v>
      </c>
      <c r="AF1790" t="s">
        <v>3</v>
      </c>
      <c r="AG1790">
        <v>0.2</v>
      </c>
      <c r="AH1790">
        <v>2</v>
      </c>
      <c r="AI1790">
        <v>47641634</v>
      </c>
      <c r="AJ1790">
        <v>1804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</row>
    <row r="1791" spans="1:44" x14ac:dyDescent="0.2">
      <c r="A1791">
        <f>ROW(Source!A831)</f>
        <v>831</v>
      </c>
      <c r="B1791">
        <v>47641635</v>
      </c>
      <c r="C1791">
        <v>47641628</v>
      </c>
      <c r="D1791">
        <v>36802304</v>
      </c>
      <c r="E1791">
        <v>1</v>
      </c>
      <c r="F1791">
        <v>1</v>
      </c>
      <c r="G1791">
        <v>1</v>
      </c>
      <c r="H1791">
        <v>3</v>
      </c>
      <c r="I1791" t="s">
        <v>984</v>
      </c>
      <c r="J1791" t="s">
        <v>985</v>
      </c>
      <c r="K1791" t="s">
        <v>986</v>
      </c>
      <c r="L1791">
        <v>1327</v>
      </c>
      <c r="N1791">
        <v>1005</v>
      </c>
      <c r="O1791" t="s">
        <v>399</v>
      </c>
      <c r="P1791" t="s">
        <v>399</v>
      </c>
      <c r="Q1791">
        <v>1</v>
      </c>
      <c r="X1791">
        <v>250</v>
      </c>
      <c r="Y1791">
        <v>3.62</v>
      </c>
      <c r="Z1791">
        <v>0</v>
      </c>
      <c r="AA1791">
        <v>0</v>
      </c>
      <c r="AB1791">
        <v>0</v>
      </c>
      <c r="AC1791">
        <v>0</v>
      </c>
      <c r="AD1791">
        <v>1</v>
      </c>
      <c r="AE1791">
        <v>0</v>
      </c>
      <c r="AF1791" t="s">
        <v>3</v>
      </c>
      <c r="AG1791">
        <v>250</v>
      </c>
      <c r="AH1791">
        <v>2</v>
      </c>
      <c r="AI1791">
        <v>47641635</v>
      </c>
      <c r="AJ1791">
        <v>1805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</row>
    <row r="1792" spans="1:44" x14ac:dyDescent="0.2">
      <c r="A1792">
        <f>ROW(Source!A831)</f>
        <v>831</v>
      </c>
      <c r="B1792">
        <v>47641636</v>
      </c>
      <c r="C1792">
        <v>47641628</v>
      </c>
      <c r="D1792">
        <v>36796108</v>
      </c>
      <c r="E1792">
        <v>17</v>
      </c>
      <c r="F1792">
        <v>1</v>
      </c>
      <c r="G1792">
        <v>1</v>
      </c>
      <c r="H1792">
        <v>3</v>
      </c>
      <c r="I1792" t="s">
        <v>1114</v>
      </c>
      <c r="J1792" t="s">
        <v>3</v>
      </c>
      <c r="K1792" t="s">
        <v>1115</v>
      </c>
      <c r="L1792">
        <v>1339</v>
      </c>
      <c r="N1792">
        <v>1007</v>
      </c>
      <c r="O1792" t="s">
        <v>50</v>
      </c>
      <c r="P1792" t="s">
        <v>50</v>
      </c>
      <c r="Q1792">
        <v>1</v>
      </c>
      <c r="X1792">
        <v>102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 t="s">
        <v>3</v>
      </c>
      <c r="AG1792">
        <v>102</v>
      </c>
      <c r="AH1792">
        <v>3</v>
      </c>
      <c r="AI1792">
        <v>-1</v>
      </c>
      <c r="AJ1792" t="s">
        <v>3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</row>
    <row r="1793" spans="1:44" x14ac:dyDescent="0.2">
      <c r="A1793">
        <f>ROW(Source!A834)</f>
        <v>834</v>
      </c>
      <c r="B1793">
        <v>47641651</v>
      </c>
      <c r="C1793">
        <v>47641640</v>
      </c>
      <c r="D1793">
        <v>37077359</v>
      </c>
      <c r="E1793">
        <v>1</v>
      </c>
      <c r="F1793">
        <v>1</v>
      </c>
      <c r="G1793">
        <v>1</v>
      </c>
      <c r="H1793">
        <v>1</v>
      </c>
      <c r="I1793" t="s">
        <v>882</v>
      </c>
      <c r="J1793" t="s">
        <v>3</v>
      </c>
      <c r="K1793" t="s">
        <v>883</v>
      </c>
      <c r="L1793">
        <v>1191</v>
      </c>
      <c r="N1793">
        <v>1013</v>
      </c>
      <c r="O1793" t="s">
        <v>770</v>
      </c>
      <c r="P1793" t="s">
        <v>770</v>
      </c>
      <c r="Q1793">
        <v>1</v>
      </c>
      <c r="X1793">
        <v>1.87</v>
      </c>
      <c r="Y1793">
        <v>0</v>
      </c>
      <c r="Z1793">
        <v>0</v>
      </c>
      <c r="AA1793">
        <v>0</v>
      </c>
      <c r="AB1793">
        <v>10.5</v>
      </c>
      <c r="AC1793">
        <v>0</v>
      </c>
      <c r="AD1793">
        <v>1</v>
      </c>
      <c r="AE1793">
        <v>1</v>
      </c>
      <c r="AF1793" t="s">
        <v>52</v>
      </c>
      <c r="AG1793">
        <v>2.1505000000000001</v>
      </c>
      <c r="AH1793">
        <v>2</v>
      </c>
      <c r="AI1793">
        <v>47641641</v>
      </c>
      <c r="AJ1793">
        <v>1807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</row>
    <row r="1794" spans="1:44" x14ac:dyDescent="0.2">
      <c r="A1794">
        <f>ROW(Source!A834)</f>
        <v>834</v>
      </c>
      <c r="B1794">
        <v>47641652</v>
      </c>
      <c r="C1794">
        <v>47641640</v>
      </c>
      <c r="D1794">
        <v>37064876</v>
      </c>
      <c r="E1794">
        <v>1</v>
      </c>
      <c r="F1794">
        <v>1</v>
      </c>
      <c r="G1794">
        <v>1</v>
      </c>
      <c r="H1794">
        <v>1</v>
      </c>
      <c r="I1794" t="s">
        <v>771</v>
      </c>
      <c r="J1794" t="s">
        <v>3</v>
      </c>
      <c r="K1794" t="s">
        <v>772</v>
      </c>
      <c r="L1794">
        <v>1191</v>
      </c>
      <c r="N1794">
        <v>1013</v>
      </c>
      <c r="O1794" t="s">
        <v>770</v>
      </c>
      <c r="P1794" t="s">
        <v>770</v>
      </c>
      <c r="Q1794">
        <v>1</v>
      </c>
      <c r="X1794">
        <v>0.71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1</v>
      </c>
      <c r="AE1794">
        <v>2</v>
      </c>
      <c r="AF1794" t="s">
        <v>52</v>
      </c>
      <c r="AG1794">
        <v>0.81649999999999989</v>
      </c>
      <c r="AH1794">
        <v>2</v>
      </c>
      <c r="AI1794">
        <v>47641642</v>
      </c>
      <c r="AJ1794">
        <v>1808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</row>
    <row r="1795" spans="1:44" x14ac:dyDescent="0.2">
      <c r="A1795">
        <f>ROW(Source!A834)</f>
        <v>834</v>
      </c>
      <c r="B1795">
        <v>47641653</v>
      </c>
      <c r="C1795">
        <v>47641640</v>
      </c>
      <c r="D1795">
        <v>36882159</v>
      </c>
      <c r="E1795">
        <v>1</v>
      </c>
      <c r="F1795">
        <v>1</v>
      </c>
      <c r="G1795">
        <v>1</v>
      </c>
      <c r="H1795">
        <v>2</v>
      </c>
      <c r="I1795" t="s">
        <v>773</v>
      </c>
      <c r="J1795" t="s">
        <v>774</v>
      </c>
      <c r="K1795" t="s">
        <v>775</v>
      </c>
      <c r="L1795">
        <v>1368</v>
      </c>
      <c r="N1795">
        <v>1011</v>
      </c>
      <c r="O1795" t="s">
        <v>776</v>
      </c>
      <c r="P1795" t="s">
        <v>776</v>
      </c>
      <c r="Q1795">
        <v>1</v>
      </c>
      <c r="X1795">
        <v>0.02</v>
      </c>
      <c r="Y1795">
        <v>0</v>
      </c>
      <c r="Z1795">
        <v>111.99</v>
      </c>
      <c r="AA1795">
        <v>13.5</v>
      </c>
      <c r="AB1795">
        <v>0</v>
      </c>
      <c r="AC1795">
        <v>0</v>
      </c>
      <c r="AD1795">
        <v>1</v>
      </c>
      <c r="AE1795">
        <v>0</v>
      </c>
      <c r="AF1795" t="s">
        <v>52</v>
      </c>
      <c r="AG1795">
        <v>2.3E-2</v>
      </c>
      <c r="AH1795">
        <v>2</v>
      </c>
      <c r="AI1795">
        <v>47641643</v>
      </c>
      <c r="AJ1795">
        <v>1809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</row>
    <row r="1796" spans="1:44" x14ac:dyDescent="0.2">
      <c r="A1796">
        <f>ROW(Source!A834)</f>
        <v>834</v>
      </c>
      <c r="B1796">
        <v>47641654</v>
      </c>
      <c r="C1796">
        <v>47641640</v>
      </c>
      <c r="D1796">
        <v>36882492</v>
      </c>
      <c r="E1796">
        <v>1</v>
      </c>
      <c r="F1796">
        <v>1</v>
      </c>
      <c r="G1796">
        <v>1</v>
      </c>
      <c r="H1796">
        <v>2</v>
      </c>
      <c r="I1796" t="s">
        <v>884</v>
      </c>
      <c r="J1796" t="s">
        <v>885</v>
      </c>
      <c r="K1796" t="s">
        <v>886</v>
      </c>
      <c r="L1796">
        <v>1368</v>
      </c>
      <c r="N1796">
        <v>1011</v>
      </c>
      <c r="O1796" t="s">
        <v>776</v>
      </c>
      <c r="P1796" t="s">
        <v>776</v>
      </c>
      <c r="Q1796">
        <v>1</v>
      </c>
      <c r="X1796">
        <v>0.67</v>
      </c>
      <c r="Y1796">
        <v>0</v>
      </c>
      <c r="Z1796">
        <v>142.69999999999999</v>
      </c>
      <c r="AA1796">
        <v>13.5</v>
      </c>
      <c r="AB1796">
        <v>0</v>
      </c>
      <c r="AC1796">
        <v>0</v>
      </c>
      <c r="AD1796">
        <v>1</v>
      </c>
      <c r="AE1796">
        <v>0</v>
      </c>
      <c r="AF1796" t="s">
        <v>52</v>
      </c>
      <c r="AG1796">
        <v>0.77049999999999996</v>
      </c>
      <c r="AH1796">
        <v>2</v>
      </c>
      <c r="AI1796">
        <v>47641644</v>
      </c>
      <c r="AJ1796">
        <v>1810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</row>
    <row r="1797" spans="1:44" x14ac:dyDescent="0.2">
      <c r="A1797">
        <f>ROW(Source!A834)</f>
        <v>834</v>
      </c>
      <c r="B1797">
        <v>47641655</v>
      </c>
      <c r="C1797">
        <v>47641640</v>
      </c>
      <c r="D1797">
        <v>36883554</v>
      </c>
      <c r="E1797">
        <v>1</v>
      </c>
      <c r="F1797">
        <v>1</v>
      </c>
      <c r="G1797">
        <v>1</v>
      </c>
      <c r="H1797">
        <v>2</v>
      </c>
      <c r="I1797" t="s">
        <v>780</v>
      </c>
      <c r="J1797" t="s">
        <v>781</v>
      </c>
      <c r="K1797" t="s">
        <v>782</v>
      </c>
      <c r="L1797">
        <v>1368</v>
      </c>
      <c r="N1797">
        <v>1011</v>
      </c>
      <c r="O1797" t="s">
        <v>776</v>
      </c>
      <c r="P1797" t="s">
        <v>776</v>
      </c>
      <c r="Q1797">
        <v>1</v>
      </c>
      <c r="X1797">
        <v>0.02</v>
      </c>
      <c r="Y1797">
        <v>0</v>
      </c>
      <c r="Z1797">
        <v>65.709999999999994</v>
      </c>
      <c r="AA1797">
        <v>11.6</v>
      </c>
      <c r="AB1797">
        <v>0</v>
      </c>
      <c r="AC1797">
        <v>0</v>
      </c>
      <c r="AD1797">
        <v>1</v>
      </c>
      <c r="AE1797">
        <v>0</v>
      </c>
      <c r="AF1797" t="s">
        <v>52</v>
      </c>
      <c r="AG1797">
        <v>2.3E-2</v>
      </c>
      <c r="AH1797">
        <v>2</v>
      </c>
      <c r="AI1797">
        <v>47641645</v>
      </c>
      <c r="AJ1797">
        <v>1811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</row>
    <row r="1798" spans="1:44" x14ac:dyDescent="0.2">
      <c r="A1798">
        <f>ROW(Source!A834)</f>
        <v>834</v>
      </c>
      <c r="B1798">
        <v>47641656</v>
      </c>
      <c r="C1798">
        <v>47641640</v>
      </c>
      <c r="D1798">
        <v>36802094</v>
      </c>
      <c r="E1798">
        <v>1</v>
      </c>
      <c r="F1798">
        <v>1</v>
      </c>
      <c r="G1798">
        <v>1</v>
      </c>
      <c r="H1798">
        <v>3</v>
      </c>
      <c r="I1798" t="s">
        <v>887</v>
      </c>
      <c r="J1798" t="s">
        <v>888</v>
      </c>
      <c r="K1798" t="s">
        <v>889</v>
      </c>
      <c r="L1798">
        <v>1346</v>
      </c>
      <c r="N1798">
        <v>1009</v>
      </c>
      <c r="O1798" t="s">
        <v>585</v>
      </c>
      <c r="P1798" t="s">
        <v>585</v>
      </c>
      <c r="Q1798">
        <v>1</v>
      </c>
      <c r="X1798">
        <v>0.01</v>
      </c>
      <c r="Y1798">
        <v>30.4</v>
      </c>
      <c r="Z1798">
        <v>0</v>
      </c>
      <c r="AA1798">
        <v>0</v>
      </c>
      <c r="AB1798">
        <v>0</v>
      </c>
      <c r="AC1798">
        <v>0</v>
      </c>
      <c r="AD1798">
        <v>1</v>
      </c>
      <c r="AE1798">
        <v>0</v>
      </c>
      <c r="AF1798" t="s">
        <v>3</v>
      </c>
      <c r="AG1798">
        <v>0.01</v>
      </c>
      <c r="AH1798">
        <v>2</v>
      </c>
      <c r="AI1798">
        <v>47641646</v>
      </c>
      <c r="AJ1798">
        <v>1812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</row>
    <row r="1799" spans="1:44" x14ac:dyDescent="0.2">
      <c r="A1799">
        <f>ROW(Source!A834)</f>
        <v>834</v>
      </c>
      <c r="B1799">
        <v>47641657</v>
      </c>
      <c r="C1799">
        <v>47641640</v>
      </c>
      <c r="D1799">
        <v>36802162</v>
      </c>
      <c r="E1799">
        <v>1</v>
      </c>
      <c r="F1799">
        <v>1</v>
      </c>
      <c r="G1799">
        <v>1</v>
      </c>
      <c r="H1799">
        <v>3</v>
      </c>
      <c r="I1799" t="s">
        <v>890</v>
      </c>
      <c r="J1799" t="s">
        <v>891</v>
      </c>
      <c r="K1799" t="s">
        <v>892</v>
      </c>
      <c r="L1799">
        <v>1346</v>
      </c>
      <c r="N1799">
        <v>1009</v>
      </c>
      <c r="O1799" t="s">
        <v>585</v>
      </c>
      <c r="P1799" t="s">
        <v>585</v>
      </c>
      <c r="Q1799">
        <v>1</v>
      </c>
      <c r="X1799">
        <v>1.2E-2</v>
      </c>
      <c r="Y1799">
        <v>24.04</v>
      </c>
      <c r="Z1799">
        <v>0</v>
      </c>
      <c r="AA1799">
        <v>0</v>
      </c>
      <c r="AB1799">
        <v>0</v>
      </c>
      <c r="AC1799">
        <v>0</v>
      </c>
      <c r="AD1799">
        <v>1</v>
      </c>
      <c r="AE1799">
        <v>0</v>
      </c>
      <c r="AF1799" t="s">
        <v>3</v>
      </c>
      <c r="AG1799">
        <v>1.2E-2</v>
      </c>
      <c r="AH1799">
        <v>2</v>
      </c>
      <c r="AI1799">
        <v>47641647</v>
      </c>
      <c r="AJ1799">
        <v>1813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</row>
    <row r="1800" spans="1:44" x14ac:dyDescent="0.2">
      <c r="A1800">
        <f>ROW(Source!A834)</f>
        <v>834</v>
      </c>
      <c r="B1800">
        <v>47641658</v>
      </c>
      <c r="C1800">
        <v>47641640</v>
      </c>
      <c r="D1800">
        <v>36859700</v>
      </c>
      <c r="E1800">
        <v>1</v>
      </c>
      <c r="F1800">
        <v>1</v>
      </c>
      <c r="G1800">
        <v>1</v>
      </c>
      <c r="H1800">
        <v>3</v>
      </c>
      <c r="I1800" t="s">
        <v>893</v>
      </c>
      <c r="J1800" t="s">
        <v>894</v>
      </c>
      <c r="K1800" t="s">
        <v>895</v>
      </c>
      <c r="L1800">
        <v>1348</v>
      </c>
      <c r="N1800">
        <v>1009</v>
      </c>
      <c r="O1800" t="s">
        <v>19</v>
      </c>
      <c r="P1800" t="s">
        <v>19</v>
      </c>
      <c r="Q1800">
        <v>1000</v>
      </c>
      <c r="X1800">
        <v>5.0000000000000001E-4</v>
      </c>
      <c r="Y1800">
        <v>96440</v>
      </c>
      <c r="Z1800">
        <v>0</v>
      </c>
      <c r="AA1800">
        <v>0</v>
      </c>
      <c r="AB1800">
        <v>0</v>
      </c>
      <c r="AC1800">
        <v>0</v>
      </c>
      <c r="AD1800">
        <v>1</v>
      </c>
      <c r="AE1800">
        <v>0</v>
      </c>
      <c r="AF1800" t="s">
        <v>3</v>
      </c>
      <c r="AG1800">
        <v>5.0000000000000001E-4</v>
      </c>
      <c r="AH1800">
        <v>2</v>
      </c>
      <c r="AI1800">
        <v>47641648</v>
      </c>
      <c r="AJ1800">
        <v>1816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</row>
    <row r="1801" spans="1:44" x14ac:dyDescent="0.2">
      <c r="A1801">
        <f>ROW(Source!A834)</f>
        <v>834</v>
      </c>
      <c r="B1801">
        <v>47641659</v>
      </c>
      <c r="C1801">
        <v>47641640</v>
      </c>
      <c r="D1801">
        <v>36867794</v>
      </c>
      <c r="E1801">
        <v>1</v>
      </c>
      <c r="F1801">
        <v>1</v>
      </c>
      <c r="G1801">
        <v>1</v>
      </c>
      <c r="H1801">
        <v>3</v>
      </c>
      <c r="I1801" t="s">
        <v>896</v>
      </c>
      <c r="J1801" t="s">
        <v>897</v>
      </c>
      <c r="K1801" t="s">
        <v>898</v>
      </c>
      <c r="L1801">
        <v>1346</v>
      </c>
      <c r="N1801">
        <v>1009</v>
      </c>
      <c r="O1801" t="s">
        <v>585</v>
      </c>
      <c r="P1801" t="s">
        <v>585</v>
      </c>
      <c r="Q1801">
        <v>1</v>
      </c>
      <c r="X1801">
        <v>0.01</v>
      </c>
      <c r="Y1801">
        <v>35.700000000000003</v>
      </c>
      <c r="Z1801">
        <v>0</v>
      </c>
      <c r="AA1801">
        <v>0</v>
      </c>
      <c r="AB1801">
        <v>0</v>
      </c>
      <c r="AC1801">
        <v>0</v>
      </c>
      <c r="AD1801">
        <v>1</v>
      </c>
      <c r="AE1801">
        <v>0</v>
      </c>
      <c r="AF1801" t="s">
        <v>3</v>
      </c>
      <c r="AG1801">
        <v>0.01</v>
      </c>
      <c r="AH1801">
        <v>2</v>
      </c>
      <c r="AI1801">
        <v>47641649</v>
      </c>
      <c r="AJ1801">
        <v>1817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</row>
    <row r="1802" spans="1:44" x14ac:dyDescent="0.2">
      <c r="A1802">
        <f>ROW(Source!A834)</f>
        <v>834</v>
      </c>
      <c r="B1802">
        <v>47641660</v>
      </c>
      <c r="C1802">
        <v>47641640</v>
      </c>
      <c r="D1802">
        <v>36799065</v>
      </c>
      <c r="E1802">
        <v>17</v>
      </c>
      <c r="F1802">
        <v>1</v>
      </c>
      <c r="G1802">
        <v>1</v>
      </c>
      <c r="H1802">
        <v>3</v>
      </c>
      <c r="I1802" t="s">
        <v>899</v>
      </c>
      <c r="J1802" t="s">
        <v>3</v>
      </c>
      <c r="K1802" t="s">
        <v>900</v>
      </c>
      <c r="L1802">
        <v>1374</v>
      </c>
      <c r="N1802">
        <v>1013</v>
      </c>
      <c r="O1802" t="s">
        <v>901</v>
      </c>
      <c r="P1802" t="s">
        <v>901</v>
      </c>
      <c r="Q1802">
        <v>1</v>
      </c>
      <c r="X1802">
        <v>0.39</v>
      </c>
      <c r="Y1802">
        <v>1</v>
      </c>
      <c r="Z1802">
        <v>0</v>
      </c>
      <c r="AA1802">
        <v>0</v>
      </c>
      <c r="AB1802">
        <v>0</v>
      </c>
      <c r="AC1802">
        <v>0</v>
      </c>
      <c r="AD1802">
        <v>1</v>
      </c>
      <c r="AE1802">
        <v>0</v>
      </c>
      <c r="AF1802" t="s">
        <v>3</v>
      </c>
      <c r="AG1802">
        <v>0.39</v>
      </c>
      <c r="AH1802">
        <v>2</v>
      </c>
      <c r="AI1802">
        <v>47641650</v>
      </c>
      <c r="AJ1802">
        <v>1818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</row>
    <row r="1803" spans="1:44" x14ac:dyDescent="0.2">
      <c r="A1803">
        <f>ROW(Source!A835)</f>
        <v>835</v>
      </c>
      <c r="B1803">
        <v>47641651</v>
      </c>
      <c r="C1803">
        <v>47641640</v>
      </c>
      <c r="D1803">
        <v>37077359</v>
      </c>
      <c r="E1803">
        <v>1</v>
      </c>
      <c r="F1803">
        <v>1</v>
      </c>
      <c r="G1803">
        <v>1</v>
      </c>
      <c r="H1803">
        <v>1</v>
      </c>
      <c r="I1803" t="s">
        <v>882</v>
      </c>
      <c r="J1803" t="s">
        <v>3</v>
      </c>
      <c r="K1803" t="s">
        <v>883</v>
      </c>
      <c r="L1803">
        <v>1191</v>
      </c>
      <c r="N1803">
        <v>1013</v>
      </c>
      <c r="O1803" t="s">
        <v>770</v>
      </c>
      <c r="P1803" t="s">
        <v>770</v>
      </c>
      <c r="Q1803">
        <v>1</v>
      </c>
      <c r="X1803">
        <v>1.87</v>
      </c>
      <c r="Y1803">
        <v>0</v>
      </c>
      <c r="Z1803">
        <v>0</v>
      </c>
      <c r="AA1803">
        <v>0</v>
      </c>
      <c r="AB1803">
        <v>10.5</v>
      </c>
      <c r="AC1803">
        <v>0</v>
      </c>
      <c r="AD1803">
        <v>1</v>
      </c>
      <c r="AE1803">
        <v>1</v>
      </c>
      <c r="AF1803" t="s">
        <v>52</v>
      </c>
      <c r="AG1803">
        <v>2.1505000000000001</v>
      </c>
      <c r="AH1803">
        <v>2</v>
      </c>
      <c r="AI1803">
        <v>47641641</v>
      </c>
      <c r="AJ1803">
        <v>1819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</row>
    <row r="1804" spans="1:44" x14ac:dyDescent="0.2">
      <c r="A1804">
        <f>ROW(Source!A835)</f>
        <v>835</v>
      </c>
      <c r="B1804">
        <v>47641652</v>
      </c>
      <c r="C1804">
        <v>47641640</v>
      </c>
      <c r="D1804">
        <v>37064876</v>
      </c>
      <c r="E1804">
        <v>1</v>
      </c>
      <c r="F1804">
        <v>1</v>
      </c>
      <c r="G1804">
        <v>1</v>
      </c>
      <c r="H1804">
        <v>1</v>
      </c>
      <c r="I1804" t="s">
        <v>771</v>
      </c>
      <c r="J1804" t="s">
        <v>3</v>
      </c>
      <c r="K1804" t="s">
        <v>772</v>
      </c>
      <c r="L1804">
        <v>1191</v>
      </c>
      <c r="N1804">
        <v>1013</v>
      </c>
      <c r="O1804" t="s">
        <v>770</v>
      </c>
      <c r="P1804" t="s">
        <v>770</v>
      </c>
      <c r="Q1804">
        <v>1</v>
      </c>
      <c r="X1804">
        <v>0.71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1</v>
      </c>
      <c r="AE1804">
        <v>2</v>
      </c>
      <c r="AF1804" t="s">
        <v>52</v>
      </c>
      <c r="AG1804">
        <v>0.81649999999999989</v>
      </c>
      <c r="AH1804">
        <v>2</v>
      </c>
      <c r="AI1804">
        <v>47641642</v>
      </c>
      <c r="AJ1804">
        <v>1820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</row>
    <row r="1805" spans="1:44" x14ac:dyDescent="0.2">
      <c r="A1805">
        <f>ROW(Source!A835)</f>
        <v>835</v>
      </c>
      <c r="B1805">
        <v>47641653</v>
      </c>
      <c r="C1805">
        <v>47641640</v>
      </c>
      <c r="D1805">
        <v>36882159</v>
      </c>
      <c r="E1805">
        <v>1</v>
      </c>
      <c r="F1805">
        <v>1</v>
      </c>
      <c r="G1805">
        <v>1</v>
      </c>
      <c r="H1805">
        <v>2</v>
      </c>
      <c r="I1805" t="s">
        <v>773</v>
      </c>
      <c r="J1805" t="s">
        <v>774</v>
      </c>
      <c r="K1805" t="s">
        <v>775</v>
      </c>
      <c r="L1805">
        <v>1368</v>
      </c>
      <c r="N1805">
        <v>1011</v>
      </c>
      <c r="O1805" t="s">
        <v>776</v>
      </c>
      <c r="P1805" t="s">
        <v>776</v>
      </c>
      <c r="Q1805">
        <v>1</v>
      </c>
      <c r="X1805">
        <v>0.02</v>
      </c>
      <c r="Y1805">
        <v>0</v>
      </c>
      <c r="Z1805">
        <v>111.99</v>
      </c>
      <c r="AA1805">
        <v>13.5</v>
      </c>
      <c r="AB1805">
        <v>0</v>
      </c>
      <c r="AC1805">
        <v>0</v>
      </c>
      <c r="AD1805">
        <v>1</v>
      </c>
      <c r="AE1805">
        <v>0</v>
      </c>
      <c r="AF1805" t="s">
        <v>52</v>
      </c>
      <c r="AG1805">
        <v>2.3E-2</v>
      </c>
      <c r="AH1805">
        <v>2</v>
      </c>
      <c r="AI1805">
        <v>47641643</v>
      </c>
      <c r="AJ1805">
        <v>1821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</row>
    <row r="1806" spans="1:44" x14ac:dyDescent="0.2">
      <c r="A1806">
        <f>ROW(Source!A835)</f>
        <v>835</v>
      </c>
      <c r="B1806">
        <v>47641654</v>
      </c>
      <c r="C1806">
        <v>47641640</v>
      </c>
      <c r="D1806">
        <v>36882492</v>
      </c>
      <c r="E1806">
        <v>1</v>
      </c>
      <c r="F1806">
        <v>1</v>
      </c>
      <c r="G1806">
        <v>1</v>
      </c>
      <c r="H1806">
        <v>2</v>
      </c>
      <c r="I1806" t="s">
        <v>884</v>
      </c>
      <c r="J1806" t="s">
        <v>885</v>
      </c>
      <c r="K1806" t="s">
        <v>886</v>
      </c>
      <c r="L1806">
        <v>1368</v>
      </c>
      <c r="N1806">
        <v>1011</v>
      </c>
      <c r="O1806" t="s">
        <v>776</v>
      </c>
      <c r="P1806" t="s">
        <v>776</v>
      </c>
      <c r="Q1806">
        <v>1</v>
      </c>
      <c r="X1806">
        <v>0.67</v>
      </c>
      <c r="Y1806">
        <v>0</v>
      </c>
      <c r="Z1806">
        <v>142.69999999999999</v>
      </c>
      <c r="AA1806">
        <v>13.5</v>
      </c>
      <c r="AB1806">
        <v>0</v>
      </c>
      <c r="AC1806">
        <v>0</v>
      </c>
      <c r="AD1806">
        <v>1</v>
      </c>
      <c r="AE1806">
        <v>0</v>
      </c>
      <c r="AF1806" t="s">
        <v>52</v>
      </c>
      <c r="AG1806">
        <v>0.77049999999999996</v>
      </c>
      <c r="AH1806">
        <v>2</v>
      </c>
      <c r="AI1806">
        <v>47641644</v>
      </c>
      <c r="AJ1806">
        <v>1822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</row>
    <row r="1807" spans="1:44" x14ac:dyDescent="0.2">
      <c r="A1807">
        <f>ROW(Source!A835)</f>
        <v>835</v>
      </c>
      <c r="B1807">
        <v>47641655</v>
      </c>
      <c r="C1807">
        <v>47641640</v>
      </c>
      <c r="D1807">
        <v>36883554</v>
      </c>
      <c r="E1807">
        <v>1</v>
      </c>
      <c r="F1807">
        <v>1</v>
      </c>
      <c r="G1807">
        <v>1</v>
      </c>
      <c r="H1807">
        <v>2</v>
      </c>
      <c r="I1807" t="s">
        <v>780</v>
      </c>
      <c r="J1807" t="s">
        <v>781</v>
      </c>
      <c r="K1807" t="s">
        <v>782</v>
      </c>
      <c r="L1807">
        <v>1368</v>
      </c>
      <c r="N1807">
        <v>1011</v>
      </c>
      <c r="O1807" t="s">
        <v>776</v>
      </c>
      <c r="P1807" t="s">
        <v>776</v>
      </c>
      <c r="Q1807">
        <v>1</v>
      </c>
      <c r="X1807">
        <v>0.02</v>
      </c>
      <c r="Y1807">
        <v>0</v>
      </c>
      <c r="Z1807">
        <v>65.709999999999994</v>
      </c>
      <c r="AA1807">
        <v>11.6</v>
      </c>
      <c r="AB1807">
        <v>0</v>
      </c>
      <c r="AC1807">
        <v>0</v>
      </c>
      <c r="AD1807">
        <v>1</v>
      </c>
      <c r="AE1807">
        <v>0</v>
      </c>
      <c r="AF1807" t="s">
        <v>52</v>
      </c>
      <c r="AG1807">
        <v>2.3E-2</v>
      </c>
      <c r="AH1807">
        <v>2</v>
      </c>
      <c r="AI1807">
        <v>47641645</v>
      </c>
      <c r="AJ1807">
        <v>1823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</row>
    <row r="1808" spans="1:44" x14ac:dyDescent="0.2">
      <c r="A1808">
        <f>ROW(Source!A835)</f>
        <v>835</v>
      </c>
      <c r="B1808">
        <v>47641656</v>
      </c>
      <c r="C1808">
        <v>47641640</v>
      </c>
      <c r="D1808">
        <v>36802094</v>
      </c>
      <c r="E1808">
        <v>1</v>
      </c>
      <c r="F1808">
        <v>1</v>
      </c>
      <c r="G1808">
        <v>1</v>
      </c>
      <c r="H1808">
        <v>3</v>
      </c>
      <c r="I1808" t="s">
        <v>887</v>
      </c>
      <c r="J1808" t="s">
        <v>888</v>
      </c>
      <c r="K1808" t="s">
        <v>889</v>
      </c>
      <c r="L1808">
        <v>1346</v>
      </c>
      <c r="N1808">
        <v>1009</v>
      </c>
      <c r="O1808" t="s">
        <v>585</v>
      </c>
      <c r="P1808" t="s">
        <v>585</v>
      </c>
      <c r="Q1808">
        <v>1</v>
      </c>
      <c r="X1808">
        <v>0.01</v>
      </c>
      <c r="Y1808">
        <v>30.4</v>
      </c>
      <c r="Z1808">
        <v>0</v>
      </c>
      <c r="AA1808">
        <v>0</v>
      </c>
      <c r="AB1808">
        <v>0</v>
      </c>
      <c r="AC1808">
        <v>0</v>
      </c>
      <c r="AD1808">
        <v>1</v>
      </c>
      <c r="AE1808">
        <v>0</v>
      </c>
      <c r="AF1808" t="s">
        <v>3</v>
      </c>
      <c r="AG1808">
        <v>0.01</v>
      </c>
      <c r="AH1808">
        <v>2</v>
      </c>
      <c r="AI1808">
        <v>47641646</v>
      </c>
      <c r="AJ1808">
        <v>1824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</row>
    <row r="1809" spans="1:44" x14ac:dyDescent="0.2">
      <c r="A1809">
        <f>ROW(Source!A835)</f>
        <v>835</v>
      </c>
      <c r="B1809">
        <v>47641657</v>
      </c>
      <c r="C1809">
        <v>47641640</v>
      </c>
      <c r="D1809">
        <v>36802162</v>
      </c>
      <c r="E1809">
        <v>1</v>
      </c>
      <c r="F1809">
        <v>1</v>
      </c>
      <c r="G1809">
        <v>1</v>
      </c>
      <c r="H1809">
        <v>3</v>
      </c>
      <c r="I1809" t="s">
        <v>890</v>
      </c>
      <c r="J1809" t="s">
        <v>891</v>
      </c>
      <c r="K1809" t="s">
        <v>892</v>
      </c>
      <c r="L1809">
        <v>1346</v>
      </c>
      <c r="N1809">
        <v>1009</v>
      </c>
      <c r="O1809" t="s">
        <v>585</v>
      </c>
      <c r="P1809" t="s">
        <v>585</v>
      </c>
      <c r="Q1809">
        <v>1</v>
      </c>
      <c r="X1809">
        <v>1.2E-2</v>
      </c>
      <c r="Y1809">
        <v>24.04</v>
      </c>
      <c r="Z1809">
        <v>0</v>
      </c>
      <c r="AA1809">
        <v>0</v>
      </c>
      <c r="AB1809">
        <v>0</v>
      </c>
      <c r="AC1809">
        <v>0</v>
      </c>
      <c r="AD1809">
        <v>1</v>
      </c>
      <c r="AE1809">
        <v>0</v>
      </c>
      <c r="AF1809" t="s">
        <v>3</v>
      </c>
      <c r="AG1809">
        <v>1.2E-2</v>
      </c>
      <c r="AH1809">
        <v>2</v>
      </c>
      <c r="AI1809">
        <v>47641647</v>
      </c>
      <c r="AJ1809">
        <v>1825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</row>
    <row r="1810" spans="1:44" x14ac:dyDescent="0.2">
      <c r="A1810">
        <f>ROW(Source!A835)</f>
        <v>835</v>
      </c>
      <c r="B1810">
        <v>47641658</v>
      </c>
      <c r="C1810">
        <v>47641640</v>
      </c>
      <c r="D1810">
        <v>36859700</v>
      </c>
      <c r="E1810">
        <v>1</v>
      </c>
      <c r="F1810">
        <v>1</v>
      </c>
      <c r="G1810">
        <v>1</v>
      </c>
      <c r="H1810">
        <v>3</v>
      </c>
      <c r="I1810" t="s">
        <v>893</v>
      </c>
      <c r="J1810" t="s">
        <v>894</v>
      </c>
      <c r="K1810" t="s">
        <v>895</v>
      </c>
      <c r="L1810">
        <v>1348</v>
      </c>
      <c r="N1810">
        <v>1009</v>
      </c>
      <c r="O1810" t="s">
        <v>19</v>
      </c>
      <c r="P1810" t="s">
        <v>19</v>
      </c>
      <c r="Q1810">
        <v>1000</v>
      </c>
      <c r="X1810">
        <v>5.0000000000000001E-4</v>
      </c>
      <c r="Y1810">
        <v>96440</v>
      </c>
      <c r="Z1810">
        <v>0</v>
      </c>
      <c r="AA1810">
        <v>0</v>
      </c>
      <c r="AB1810">
        <v>0</v>
      </c>
      <c r="AC1810">
        <v>0</v>
      </c>
      <c r="AD1810">
        <v>1</v>
      </c>
      <c r="AE1810">
        <v>0</v>
      </c>
      <c r="AF1810" t="s">
        <v>3</v>
      </c>
      <c r="AG1810">
        <v>5.0000000000000001E-4</v>
      </c>
      <c r="AH1810">
        <v>2</v>
      </c>
      <c r="AI1810">
        <v>47641648</v>
      </c>
      <c r="AJ1810">
        <v>1828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</row>
    <row r="1811" spans="1:44" x14ac:dyDescent="0.2">
      <c r="A1811">
        <f>ROW(Source!A835)</f>
        <v>835</v>
      </c>
      <c r="B1811">
        <v>47641659</v>
      </c>
      <c r="C1811">
        <v>47641640</v>
      </c>
      <c r="D1811">
        <v>36867794</v>
      </c>
      <c r="E1811">
        <v>1</v>
      </c>
      <c r="F1811">
        <v>1</v>
      </c>
      <c r="G1811">
        <v>1</v>
      </c>
      <c r="H1811">
        <v>3</v>
      </c>
      <c r="I1811" t="s">
        <v>896</v>
      </c>
      <c r="J1811" t="s">
        <v>897</v>
      </c>
      <c r="K1811" t="s">
        <v>898</v>
      </c>
      <c r="L1811">
        <v>1346</v>
      </c>
      <c r="N1811">
        <v>1009</v>
      </c>
      <c r="O1811" t="s">
        <v>585</v>
      </c>
      <c r="P1811" t="s">
        <v>585</v>
      </c>
      <c r="Q1811">
        <v>1</v>
      </c>
      <c r="X1811">
        <v>0.01</v>
      </c>
      <c r="Y1811">
        <v>35.700000000000003</v>
      </c>
      <c r="Z1811">
        <v>0</v>
      </c>
      <c r="AA1811">
        <v>0</v>
      </c>
      <c r="AB1811">
        <v>0</v>
      </c>
      <c r="AC1811">
        <v>0</v>
      </c>
      <c r="AD1811">
        <v>1</v>
      </c>
      <c r="AE1811">
        <v>0</v>
      </c>
      <c r="AF1811" t="s">
        <v>3</v>
      </c>
      <c r="AG1811">
        <v>0.01</v>
      </c>
      <c r="AH1811">
        <v>2</v>
      </c>
      <c r="AI1811">
        <v>47641649</v>
      </c>
      <c r="AJ1811">
        <v>1829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</row>
    <row r="1812" spans="1:44" x14ac:dyDescent="0.2">
      <c r="A1812">
        <f>ROW(Source!A835)</f>
        <v>835</v>
      </c>
      <c r="B1812">
        <v>47641660</v>
      </c>
      <c r="C1812">
        <v>47641640</v>
      </c>
      <c r="D1812">
        <v>36799065</v>
      </c>
      <c r="E1812">
        <v>17</v>
      </c>
      <c r="F1812">
        <v>1</v>
      </c>
      <c r="G1812">
        <v>1</v>
      </c>
      <c r="H1812">
        <v>3</v>
      </c>
      <c r="I1812" t="s">
        <v>899</v>
      </c>
      <c r="J1812" t="s">
        <v>3</v>
      </c>
      <c r="K1812" t="s">
        <v>900</v>
      </c>
      <c r="L1812">
        <v>1374</v>
      </c>
      <c r="N1812">
        <v>1013</v>
      </c>
      <c r="O1812" t="s">
        <v>901</v>
      </c>
      <c r="P1812" t="s">
        <v>901</v>
      </c>
      <c r="Q1812">
        <v>1</v>
      </c>
      <c r="X1812">
        <v>0.39</v>
      </c>
      <c r="Y1812">
        <v>1</v>
      </c>
      <c r="Z1812">
        <v>0</v>
      </c>
      <c r="AA1812">
        <v>0</v>
      </c>
      <c r="AB1812">
        <v>0</v>
      </c>
      <c r="AC1812">
        <v>0</v>
      </c>
      <c r="AD1812">
        <v>1</v>
      </c>
      <c r="AE1812">
        <v>0</v>
      </c>
      <c r="AF1812" t="s">
        <v>3</v>
      </c>
      <c r="AG1812">
        <v>0.39</v>
      </c>
      <c r="AH1812">
        <v>2</v>
      </c>
      <c r="AI1812">
        <v>47641650</v>
      </c>
      <c r="AJ1812">
        <v>1830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Дмитритй2</cp:lastModifiedBy>
  <dcterms:created xsi:type="dcterms:W3CDTF">2019-10-01T20:29:49Z</dcterms:created>
  <dcterms:modified xsi:type="dcterms:W3CDTF">2019-10-01T20:30:46Z</dcterms:modified>
</cp:coreProperties>
</file>